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Finance\Regulatory files\Rate Applications\Year 2022 Future Year Rate Application\Exhibit 9 - Deferral and Variance Accounts\LRAMVA\for Exh 4\"/>
    </mc:Choice>
  </mc:AlternateContent>
  <bookViews>
    <workbookView xWindow="0" yWindow="0" windowWidth="19200" windowHeight="7305" activeTab="4"/>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0 LRAM" sheetId="79" r:id="rId10"/>
    <sheet name="6.  Carrying Charges" sheetId="47" r:id="rId11"/>
    <sheet name="7. Persistence Report" sheetId="68" r:id="rId12"/>
    <sheet name="8.  Streetlighting" sheetId="85" r:id="rId13"/>
    <sheet name="A. Rate Class Allocations" sheetId="88" r:id="rId14"/>
    <sheet name="B. ProjectList" sheetId="89"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_INDEX_SHEET___ASAP_Utilities">#REF!</definedName>
    <definedName name="__BCC10">'[1]FS Data'!$F:$F</definedName>
    <definedName name="__BCC14">'[1]FS Data'!$D:$D</definedName>
    <definedName name="__OCC03">'[1]FS Data'!$B:$B</definedName>
    <definedName name="__OCC15">'[1]FS Data'!$C:$C</definedName>
    <definedName name="_BCC10">'[2]FS Data'!$F$1:$F$65536</definedName>
    <definedName name="_BCC14">'[2]FS Data'!$D$1:$D$65536</definedName>
    <definedName name="_xlnm._FilterDatabase" localSheetId="11" hidden="1">'7. Persistence Report'!$C$26:$BT$26</definedName>
    <definedName name="_xlnm._FilterDatabase" localSheetId="14" hidden="1">'B. ProjectList'!$A$3:$T$3</definedName>
    <definedName name="_xlnm._FilterDatabase" localSheetId="3" hidden="1">DropDownList!$A$1:$A$40</definedName>
    <definedName name="_Key2" hidden="1">'[3]Income Statement'!#REF!</definedName>
    <definedName name="_OCC03">'[2]FS Data'!$B$1:$B$65536</definedName>
    <definedName name="_OCC15">'[2]FS Data'!$C$1:$C$65536</definedName>
    <definedName name="_Order1" hidden="1">255</definedName>
    <definedName name="_Order2" hidden="1">255</definedName>
    <definedName name="_Sort" hidden="1">#REF!</definedName>
    <definedName name="Annual_Actuals_Prior_Year">'[2]FS Data'!$T$1:$T$65536</definedName>
    <definedName name="Annual_Budget">'[2]FS Data'!$U$1:$U$65536</definedName>
    <definedName name="Annual_Budget_Capital_Spending">'[2]FS Data'!$AG$1:$AG$65536</definedName>
    <definedName name="Annual_Budgeted_Balance_Sheet">'[2]FS Data'!#REF!</definedName>
    <definedName name="BS_Period_13">'[2]FS Data'!$AI$1:$AI$65536</definedName>
    <definedName name="BU41SUM">'[4]BU Summary'!#REF!</definedName>
    <definedName name="BUOTnExp">#REF!</definedName>
    <definedName name="CAfile">[5]Refs!$B$2</definedName>
    <definedName name="CArevReq">[5]Refs!$B$6</definedName>
    <definedName name="CBYear.Date">[6]Assumptions!$D$48</definedName>
    <definedName name="CDM_2007">#REF!</definedName>
    <definedName name="ClassRange1">[5]Refs!$B$3</definedName>
    <definedName name="ClassRange2">[5]Refs!$B$4</definedName>
    <definedName name="Clothing">#REF!</definedName>
    <definedName name="contactf">#REF!</definedName>
    <definedName name="Current_Period_Actuals">'[2]FS Data'!$G$1:$G$65536</definedName>
    <definedName name="Current_Period_Actuals_Prior_Year">'[2]FS Data'!$H$1:$H$65536</definedName>
    <definedName name="Current_Period_Budget_Balance_Sheet">'[2]FS Data'!$K$1:$K$65536</definedName>
    <definedName name="Current_Period_Budgets">'[2]FS Data'!$I$1:$I$65536</definedName>
    <definedName name="d">#REF!</definedName>
    <definedName name="db">#REF!</definedName>
    <definedName name="EDR_06_OthInfo">'[7]4. 2006 Smart Meter Information'!#REF!</definedName>
    <definedName name="EDR06Tariffs">'[7]3. 2006 Tariff Sheet'!#REF!</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Final_Budgeted_Balance_Sheet">'[2]FS Data'!$W$1:$W$65536</definedName>
    <definedName name="FObject">'[2]FS Data'!$AL$1:$AL$65536</definedName>
    <definedName name="FolderPath">[5]Menu!$C$8</definedName>
    <definedName name="g">#REF!</definedName>
    <definedName name="GL_reconciliation">#REF!</definedName>
    <definedName name="histdate">[8]Financials!$E$76</definedName>
    <definedName name="impactdata">'[9]8-7 OTHER CHGS, COMMOD (Input)'!$B$15:$AS$118</definedName>
    <definedName name="Incr2000">#REF!</definedName>
    <definedName name="labour">#REF!</definedName>
    <definedName name="LabourData">[10]DATA!#REF!</definedName>
    <definedName name="LabourES">#REF!</definedName>
    <definedName name="LastSheet" hidden="1">"Z1.0 OEB Control Sheet"</definedName>
    <definedName name="LIMIT">#REF!</definedName>
    <definedName name="Local_Distribution_Company_List">'[11]Local Distribution Companies'!$B$9:$B$88</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EWarning" hidden="1">0</definedName>
    <definedName name="Model_Organization">#REF!</definedName>
    <definedName name="MofF">#REF!</definedName>
    <definedName name="MTHJE">#REF!</definedName>
    <definedName name="new" hidden="1">#REF!</definedName>
    <definedName name="NewRevReq">[5]Refs!$B$8</definedName>
    <definedName name="NON">#REF!</definedName>
    <definedName name="Object">'[2]FS Data'!$A$1:$A$65536</definedName>
    <definedName name="ObjOTnExp">#REF!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RateCharges">#REF!</definedName>
    <definedName name="othNYbud">#REF!</definedName>
    <definedName name="othPYACT">#REF!</definedName>
    <definedName name="OTHSTART">#REF!</definedName>
    <definedName name="PAGE11">#REF!</definedName>
    <definedName name="PAGE2">#REF!</definedName>
    <definedName name="PAGE3">#REF!</definedName>
    <definedName name="PAGE4">#REF!</definedName>
    <definedName name="PAGE7">#REF!</definedName>
    <definedName name="PAGE9">#REF!</definedName>
    <definedName name="PBYear.Date">[6]Assumptions!$D$50</definedName>
    <definedName name="PCI">#REF!</definedName>
    <definedName name="PriceCapParams">#REF!</definedName>
    <definedName name="_xlnm.Print_Area" localSheetId="4">'1.  LRAMVA Summary'!$A$1:$R$107</definedName>
    <definedName name="_xlnm.Print_Area" localSheetId="6">'2. LRAMVA Threshold'!$A$1:$R$62</definedName>
    <definedName name="_xlnm.Print_Area" localSheetId="7">'3.  Distribution Rates'!$A$1:$P$134</definedName>
    <definedName name="_xlnm.Print_Area" localSheetId="8">'4.  2011-2014 LRAM'!$A$1:$AM$533</definedName>
    <definedName name="_xlnm.Print_Area" localSheetId="9">'5.  2015-2020 LRAM'!$A:$AN</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print_end">#REF!</definedName>
    <definedName name="_xlnm.Print_Titles" localSheetId="8">'4.  2011-2014 LRAM'!$B:$B</definedName>
    <definedName name="printBS2009">#REF!</definedName>
    <definedName name="printPL2009">#REF!</definedName>
    <definedName name="Rate_Riders">#REF!</definedName>
    <definedName name="ratedescription">[12]hidden1!$D$1:$D$122</definedName>
    <definedName name="RB">#REF!</definedName>
    <definedName name="reconciliation">#REF!</definedName>
    <definedName name="RevReqLookupKey">[5]Refs!$B$5</definedName>
    <definedName name="RevReqRange">[5]Refs!$B$7</definedName>
    <definedName name="RPP_Data">#REF!</definedName>
    <definedName name="SALBENF">#REF!</definedName>
    <definedName name="salreg">#REF!</definedName>
    <definedName name="SALREGF">#REF!</definedName>
    <definedName name="SEPT1103">'[13]Distrib Stats &amp; Unbill Distrib'!#REF!</definedName>
    <definedName name="Shift">#REF!</definedName>
    <definedName name="SMcap2008">#REF!</definedName>
    <definedName name="SMoper2008">#REF!</definedName>
    <definedName name="Standby">#REF!</definedName>
    <definedName name="Surtax">#REF!</definedName>
    <definedName name="Table_1_b.__Annual_LRAMVA_Breakdown_by_Year_and_Rate_Class">'1.  LRAMVA Summary'!$B$46</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LRAM'!$B$217</definedName>
    <definedName name="Table_5_c.__2017_Lost_Revenues_Work_Form">'5.  2015-2020 LRAM'!$B$406</definedName>
    <definedName name="Table_5_d.__2018_Lost_Revenues_Work_Form">'5.  2015-2020 LRAM'!$B$603</definedName>
    <definedName name="Table_5_e.__2019_Lost_Revenues_Work_Form">'5.  2015-2020 LRAM'!$B$790</definedName>
    <definedName name="Table_5_f.__2020_Lost_Revenues_Work_Form">'5.  2015-2020 LRAM'!$B$973</definedName>
    <definedName name="Targets">'[14]LDC Targets'!$A$3:$D$83</definedName>
    <definedName name="TEMPA">#REF!</definedName>
    <definedName name="terr_name">'[9]1-1 GENERAL (Input)'!$C$56:$D$59</definedName>
    <definedName name="total_dept">#REF!</definedName>
    <definedName name="total_manpower">#REF!</definedName>
    <definedName name="total_material">#REF!</definedName>
    <definedName name="total_other">#REF!</definedName>
    <definedName name="total_transportatio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nits">[12]hidden1!$J$3:$J$8</definedName>
    <definedName name="Units1">[15]lists!$O$2:$O$4</definedName>
    <definedName name="Utility">[8]Financials!$A$1</definedName>
    <definedName name="UtilityInfo">#REF!</definedName>
    <definedName name="utitliy1">[16]Financials!$A$1</definedName>
    <definedName name="vehincrga">[17]Vehicles!#REF!</definedName>
    <definedName name="vehincrom">[17]Vehicles!#REF!</definedName>
    <definedName name="WAGBENF">#REF!</definedName>
    <definedName name="wagdob">#REF!</definedName>
    <definedName name="wagdobf">#REF!</definedName>
    <definedName name="wagreg">#REF!</definedName>
    <definedName name="wagregf">#REF!</definedName>
    <definedName name="YTD.Month">[6]Assumptions!$D$49</definedName>
    <definedName name="YTD_Actuals">'[2]FS Data'!$M$1:$M$65536</definedName>
    <definedName name="YTD_Actuals_Prior_Year">'[2]FS Data'!$N$1:$N$65536</definedName>
    <definedName name="YTD_Budgeted_Balance_Sheet">'[2]FS Data'!$Q$1:$Q$65536</definedName>
    <definedName name="YTD_Budgets">'[2]FS Data'!$O$1:$O$65536</definedName>
    <definedName name="YTD_Capital_Spending">'[2]FS Data'!$Y$1:$Y$65536</definedName>
    <definedName name="YTD_Capital_Spending_Budget">'[2]FS Data'!$AA$1:$AA$65536</definedName>
    <definedName name="Z_Factor_Analysis">#REF!</definedName>
  </definedNames>
  <calcPr calcId="152511"/>
</workbook>
</file>

<file path=xl/calcChain.xml><?xml version="1.0" encoding="utf-8"?>
<calcChain xmlns="http://schemas.openxmlformats.org/spreadsheetml/2006/main">
  <c r="H4" i="89" l="1"/>
  <c r="H5" i="89"/>
  <c r="H6" i="89"/>
  <c r="H7" i="89"/>
  <c r="O4" i="89"/>
  <c r="P4" i="89"/>
  <c r="S4" i="89"/>
  <c r="O5" i="89"/>
  <c r="P5" i="89"/>
  <c r="S5" i="89"/>
  <c r="O6" i="89"/>
  <c r="P6" i="89"/>
  <c r="S6" i="89"/>
  <c r="O7" i="89"/>
  <c r="P7" i="89"/>
  <c r="S7" i="89"/>
  <c r="O8" i="89"/>
  <c r="P8" i="89"/>
  <c r="S8" i="89"/>
  <c r="O9" i="89"/>
  <c r="P9" i="89"/>
  <c r="S9" i="89"/>
  <c r="O10" i="89"/>
  <c r="P10" i="89"/>
  <c r="S10" i="89"/>
  <c r="O11" i="89"/>
  <c r="P11" i="89"/>
  <c r="S11" i="89"/>
  <c r="O12" i="89"/>
  <c r="P12" i="89"/>
  <c r="S12" i="89"/>
  <c r="O13" i="89"/>
  <c r="P13" i="89"/>
  <c r="S13" i="89"/>
  <c r="O14" i="89"/>
  <c r="P14" i="89"/>
  <c r="S14" i="89"/>
  <c r="O15" i="89"/>
  <c r="P15" i="89"/>
  <c r="S15" i="89"/>
  <c r="O16" i="89"/>
  <c r="P16" i="89"/>
  <c r="S16" i="89"/>
  <c r="O17" i="89"/>
  <c r="P17" i="89"/>
  <c r="S17" i="89"/>
  <c r="O18" i="89"/>
  <c r="P18" i="89"/>
  <c r="S18" i="89"/>
  <c r="O19" i="89"/>
  <c r="P19" i="89"/>
  <c r="S19" i="89"/>
  <c r="O20" i="89"/>
  <c r="P20" i="89"/>
  <c r="S20" i="89"/>
  <c r="O21" i="89"/>
  <c r="P21" i="89"/>
  <c r="S21" i="89"/>
  <c r="O22" i="89"/>
  <c r="P22" i="89"/>
  <c r="S22" i="89"/>
  <c r="O23" i="89"/>
  <c r="P23" i="89"/>
  <c r="S23" i="89"/>
  <c r="O24" i="89"/>
  <c r="P24" i="89"/>
  <c r="S24" i="89"/>
  <c r="O25" i="89"/>
  <c r="P25" i="89"/>
  <c r="S25" i="89"/>
  <c r="O26" i="89"/>
  <c r="P26" i="89"/>
  <c r="S26" i="89"/>
  <c r="O27" i="89"/>
  <c r="P27" i="89"/>
  <c r="S27" i="89"/>
  <c r="O28" i="89"/>
  <c r="P28" i="89"/>
  <c r="S28" i="89"/>
  <c r="O29" i="89"/>
  <c r="P29" i="89"/>
  <c r="S29" i="89"/>
  <c r="O30" i="89"/>
  <c r="P30" i="89"/>
  <c r="S30" i="89"/>
  <c r="O31" i="89"/>
  <c r="P31" i="89"/>
  <c r="S31" i="89"/>
  <c r="O32" i="89"/>
  <c r="P32" i="89"/>
  <c r="S32" i="89"/>
  <c r="O33" i="89"/>
  <c r="P33" i="89"/>
  <c r="S33" i="89"/>
  <c r="O34" i="89"/>
  <c r="P34" i="89"/>
  <c r="S34" i="89"/>
  <c r="O35" i="89"/>
  <c r="P35" i="89"/>
  <c r="S35" i="89"/>
  <c r="O36" i="89"/>
  <c r="P36" i="89"/>
  <c r="S36" i="89"/>
  <c r="O37" i="89"/>
  <c r="P37" i="89"/>
  <c r="S37" i="89"/>
  <c r="O38" i="89"/>
  <c r="P38" i="89"/>
  <c r="S38" i="89"/>
  <c r="O39" i="89"/>
  <c r="P39" i="89"/>
  <c r="S39" i="89"/>
  <c r="O40" i="89"/>
  <c r="P40" i="89"/>
  <c r="S40" i="89"/>
  <c r="O41" i="89"/>
  <c r="P41" i="89"/>
  <c r="S41" i="89"/>
  <c r="O42" i="89"/>
  <c r="P42" i="89"/>
  <c r="S42" i="89"/>
  <c r="O43" i="89"/>
  <c r="P43" i="89"/>
  <c r="S43" i="89"/>
  <c r="O44" i="89"/>
  <c r="P44" i="89"/>
  <c r="S44" i="89"/>
  <c r="O45" i="89"/>
  <c r="P45" i="89"/>
  <c r="S45" i="89"/>
  <c r="O46" i="89"/>
  <c r="P46" i="89"/>
  <c r="S46" i="89"/>
  <c r="O47" i="89"/>
  <c r="P47" i="89"/>
  <c r="S47" i="89"/>
  <c r="O48" i="89"/>
  <c r="P48" i="89"/>
  <c r="S48" i="89"/>
  <c r="O49" i="89"/>
  <c r="P49" i="89"/>
  <c r="S49" i="89"/>
  <c r="O50" i="89"/>
  <c r="P50" i="89"/>
  <c r="S50" i="89"/>
  <c r="O51" i="89"/>
  <c r="P51" i="89"/>
  <c r="S51" i="89"/>
  <c r="O52" i="89"/>
  <c r="P52" i="89"/>
  <c r="S52" i="89"/>
  <c r="O53" i="89"/>
  <c r="P53" i="89"/>
  <c r="S53" i="89"/>
  <c r="O54" i="89"/>
  <c r="P54" i="89"/>
  <c r="S54" i="89"/>
  <c r="O55" i="89"/>
  <c r="P55" i="89"/>
  <c r="S55" i="89"/>
  <c r="O56" i="89"/>
  <c r="P56" i="89"/>
  <c r="S56" i="89"/>
  <c r="O57" i="89"/>
  <c r="P57" i="89"/>
  <c r="S57" i="89"/>
  <c r="O58" i="89"/>
  <c r="P58" i="89"/>
  <c r="S58" i="89"/>
  <c r="O59" i="89"/>
  <c r="P59" i="89"/>
  <c r="S59" i="89"/>
  <c r="O60" i="89"/>
  <c r="P60" i="89"/>
  <c r="S60" i="89"/>
  <c r="O61" i="89"/>
  <c r="P61" i="89"/>
  <c r="S61" i="89"/>
  <c r="O62" i="89"/>
  <c r="P62" i="89"/>
  <c r="S62" i="89"/>
  <c r="O63" i="89"/>
  <c r="P63" i="89"/>
  <c r="S63" i="89"/>
  <c r="O64" i="89"/>
  <c r="P64" i="89"/>
  <c r="S64" i="89"/>
  <c r="O65" i="89"/>
  <c r="P65" i="89"/>
  <c r="S65" i="89"/>
  <c r="O66" i="89"/>
  <c r="P66" i="89"/>
  <c r="S66" i="89"/>
  <c r="O67" i="89"/>
  <c r="P67" i="89"/>
  <c r="S67" i="89"/>
  <c r="O68" i="89"/>
  <c r="P68" i="89"/>
  <c r="S68" i="89"/>
  <c r="O69" i="89"/>
  <c r="P69" i="89"/>
  <c r="S69" i="89"/>
  <c r="O70" i="89"/>
  <c r="P70" i="89"/>
  <c r="S70" i="89"/>
  <c r="O71" i="89"/>
  <c r="P71" i="89"/>
  <c r="S71" i="89"/>
  <c r="O72" i="89"/>
  <c r="P72" i="89"/>
  <c r="S72" i="89"/>
  <c r="O73" i="89"/>
  <c r="P73" i="89"/>
  <c r="S73" i="89"/>
  <c r="O74" i="89"/>
  <c r="P74" i="89"/>
  <c r="S74" i="89"/>
  <c r="O75" i="89"/>
  <c r="P75" i="89"/>
  <c r="S75" i="89"/>
  <c r="O76" i="89"/>
  <c r="P76" i="89"/>
  <c r="S76" i="89"/>
  <c r="O77" i="89"/>
  <c r="P77" i="89"/>
  <c r="S77" i="89"/>
  <c r="O78" i="89"/>
  <c r="P78" i="89"/>
  <c r="S78" i="89"/>
  <c r="O79" i="89"/>
  <c r="P79" i="89"/>
  <c r="S79" i="89"/>
  <c r="O80" i="89"/>
  <c r="P80" i="89"/>
  <c r="S80" i="89"/>
  <c r="O81" i="89"/>
  <c r="P81" i="89"/>
  <c r="S81" i="89"/>
  <c r="O82" i="89"/>
  <c r="P82" i="89"/>
  <c r="S82" i="89"/>
  <c r="O83" i="89"/>
  <c r="P83" i="89"/>
  <c r="S83" i="89"/>
  <c r="O84" i="89"/>
  <c r="P84" i="89"/>
  <c r="S84" i="89"/>
  <c r="O85" i="89"/>
  <c r="P85" i="89"/>
  <c r="S85" i="89"/>
  <c r="O86" i="89"/>
  <c r="P86" i="89"/>
  <c r="S86" i="89"/>
  <c r="O87" i="89"/>
  <c r="P87" i="89"/>
  <c r="S87" i="89"/>
  <c r="O88" i="89"/>
  <c r="P88" i="89"/>
  <c r="S88" i="89"/>
  <c r="O89" i="89"/>
  <c r="P89" i="89"/>
  <c r="S89" i="89"/>
  <c r="O90" i="89"/>
  <c r="P90" i="89"/>
  <c r="S90" i="89"/>
  <c r="O91" i="89"/>
  <c r="P91" i="89"/>
  <c r="S91" i="89"/>
  <c r="O92" i="89"/>
  <c r="P92" i="89"/>
  <c r="S92" i="89"/>
  <c r="O93" i="89"/>
  <c r="P93" i="89"/>
  <c r="S93" i="89"/>
  <c r="O94" i="89"/>
  <c r="P94" i="89"/>
  <c r="S94" i="89"/>
  <c r="O95" i="89"/>
  <c r="P95" i="89"/>
  <c r="S95" i="89"/>
  <c r="O96" i="89"/>
  <c r="P96" i="89"/>
  <c r="S96" i="89"/>
  <c r="O97" i="89"/>
  <c r="P97" i="89"/>
  <c r="S97" i="89"/>
  <c r="O98" i="89"/>
  <c r="P98" i="89"/>
  <c r="S98" i="89"/>
  <c r="O99" i="89"/>
  <c r="P99" i="89"/>
  <c r="S99" i="89"/>
  <c r="O100" i="89"/>
  <c r="P100" i="89"/>
  <c r="S100" i="89"/>
  <c r="O101" i="89"/>
  <c r="P101" i="89"/>
  <c r="S101" i="89"/>
  <c r="O102" i="89"/>
  <c r="P102" i="89"/>
  <c r="S102" i="89"/>
  <c r="O103" i="89"/>
  <c r="P103" i="89"/>
  <c r="S103" i="89"/>
  <c r="O104" i="89"/>
  <c r="P104" i="89"/>
  <c r="S104" i="89"/>
  <c r="O105" i="89"/>
  <c r="P105" i="89"/>
  <c r="S105" i="89"/>
  <c r="O106" i="89"/>
  <c r="P106" i="89"/>
  <c r="S106" i="89"/>
  <c r="O107" i="89"/>
  <c r="P107" i="89"/>
  <c r="S107" i="89"/>
  <c r="O108" i="89"/>
  <c r="P108" i="89"/>
  <c r="S108" i="89"/>
  <c r="O109" i="89"/>
  <c r="P109" i="89"/>
  <c r="S109" i="89"/>
  <c r="O110" i="89"/>
  <c r="P110" i="89"/>
  <c r="S110" i="89"/>
  <c r="O111" i="89"/>
  <c r="P111" i="89"/>
  <c r="S111" i="89"/>
  <c r="O112" i="89"/>
  <c r="P112" i="89"/>
  <c r="S112" i="89"/>
  <c r="O113" i="89"/>
  <c r="P113" i="89"/>
  <c r="S113" i="89"/>
  <c r="O114" i="89"/>
  <c r="P114" i="89"/>
  <c r="S114" i="89"/>
  <c r="O115" i="89"/>
  <c r="P115" i="89"/>
  <c r="S115" i="89"/>
  <c r="O116" i="89"/>
  <c r="P116" i="89"/>
  <c r="S116" i="89"/>
  <c r="O117" i="89"/>
  <c r="P117" i="89"/>
  <c r="S117" i="89"/>
  <c r="O118" i="89"/>
  <c r="P118" i="89"/>
  <c r="S118" i="89"/>
  <c r="O119" i="89"/>
  <c r="P119" i="89"/>
  <c r="S119" i="89"/>
  <c r="O120" i="89"/>
  <c r="P120" i="89"/>
  <c r="S120" i="89"/>
  <c r="O121" i="89"/>
  <c r="P121" i="89"/>
  <c r="S121" i="89"/>
  <c r="O122" i="89"/>
  <c r="P122" i="89"/>
  <c r="S122" i="89"/>
  <c r="O123" i="89"/>
  <c r="P123" i="89"/>
  <c r="S123" i="89"/>
  <c r="O124" i="89"/>
  <c r="P124" i="89"/>
  <c r="S124" i="89"/>
  <c r="O125" i="89"/>
  <c r="P125" i="89"/>
  <c r="S125" i="89"/>
  <c r="O126" i="89"/>
  <c r="P126" i="89"/>
  <c r="S126" i="89"/>
  <c r="O127" i="89"/>
  <c r="P127" i="89"/>
  <c r="S127" i="89"/>
  <c r="O128" i="89"/>
  <c r="P128" i="89"/>
  <c r="S128" i="89"/>
  <c r="O129" i="89"/>
  <c r="P129" i="89"/>
  <c r="S129" i="89"/>
  <c r="O130" i="89"/>
  <c r="P130" i="89"/>
  <c r="S130" i="89"/>
  <c r="O131" i="89"/>
  <c r="P131" i="89"/>
  <c r="S131" i="89"/>
  <c r="O132" i="89"/>
  <c r="P132" i="89"/>
  <c r="S132" i="89"/>
  <c r="O133" i="89"/>
  <c r="P133" i="89"/>
  <c r="S133" i="89"/>
  <c r="O134" i="89"/>
  <c r="P134" i="89"/>
  <c r="S134" i="89"/>
  <c r="O135" i="89"/>
  <c r="P135" i="89"/>
  <c r="S135" i="89"/>
  <c r="O136" i="89"/>
  <c r="P136" i="89"/>
  <c r="S136" i="89"/>
  <c r="O137" i="89"/>
  <c r="P137" i="89"/>
  <c r="S137" i="89"/>
  <c r="O138" i="89"/>
  <c r="P138" i="89"/>
  <c r="S138" i="89"/>
  <c r="O139" i="89"/>
  <c r="P139" i="89"/>
  <c r="S139" i="89"/>
  <c r="O140" i="89"/>
  <c r="P140" i="89"/>
  <c r="S140" i="89"/>
  <c r="O141" i="89"/>
  <c r="P141" i="89"/>
  <c r="S141" i="89"/>
  <c r="O142" i="89"/>
  <c r="P142" i="89"/>
  <c r="S142" i="89"/>
  <c r="O143" i="89"/>
  <c r="P143" i="89"/>
  <c r="S143" i="89"/>
  <c r="O144" i="89"/>
  <c r="P144" i="89"/>
  <c r="S144" i="89"/>
  <c r="O145" i="89"/>
  <c r="P145" i="89"/>
  <c r="S145" i="89"/>
  <c r="O146" i="89"/>
  <c r="P146" i="89"/>
  <c r="S146" i="89"/>
  <c r="O147" i="89"/>
  <c r="P147" i="89"/>
  <c r="S147" i="89"/>
  <c r="O148" i="89"/>
  <c r="P148" i="89"/>
  <c r="S148" i="89"/>
  <c r="O149" i="89"/>
  <c r="P149" i="89"/>
  <c r="S149" i="89"/>
  <c r="O150" i="89"/>
  <c r="P150" i="89"/>
  <c r="S150" i="89"/>
  <c r="O151" i="89"/>
  <c r="P151" i="89"/>
  <c r="S151" i="89"/>
  <c r="O152" i="89"/>
  <c r="P152" i="89"/>
  <c r="S152" i="89"/>
  <c r="O153" i="89"/>
  <c r="P153" i="89"/>
  <c r="S153" i="89"/>
  <c r="O154" i="89"/>
  <c r="P154" i="89"/>
  <c r="S154" i="89"/>
  <c r="O155" i="89"/>
  <c r="P155" i="89"/>
  <c r="S155" i="89"/>
  <c r="O156" i="89"/>
  <c r="P156" i="89"/>
  <c r="S156" i="89"/>
  <c r="O157" i="89"/>
  <c r="P157" i="89"/>
  <c r="S157" i="89"/>
  <c r="O158" i="89"/>
  <c r="P158" i="89"/>
  <c r="S158" i="89"/>
  <c r="O159" i="89"/>
  <c r="P159" i="89"/>
  <c r="S159" i="89"/>
  <c r="O160" i="89"/>
  <c r="P160" i="89"/>
  <c r="S160" i="89"/>
  <c r="O161" i="89"/>
  <c r="P161" i="89"/>
  <c r="S161" i="89"/>
  <c r="O162" i="89"/>
  <c r="P162" i="89"/>
  <c r="S162" i="89"/>
  <c r="O163" i="89"/>
  <c r="P163" i="89"/>
  <c r="S163" i="89"/>
  <c r="O164" i="89"/>
  <c r="P164" i="89"/>
  <c r="S164" i="89"/>
  <c r="O165" i="89"/>
  <c r="P165" i="89"/>
  <c r="S165" i="89"/>
  <c r="O166" i="89"/>
  <c r="P166" i="89"/>
  <c r="S166" i="89"/>
  <c r="O167" i="89"/>
  <c r="P167" i="89"/>
  <c r="S167" i="89"/>
  <c r="O168" i="89"/>
  <c r="P168" i="89"/>
  <c r="S168" i="89"/>
  <c r="O169" i="89"/>
  <c r="P169" i="89"/>
  <c r="S169" i="89"/>
  <c r="O170" i="89"/>
  <c r="P170" i="89"/>
  <c r="S170" i="89"/>
  <c r="O171" i="89"/>
  <c r="P171" i="89"/>
  <c r="S171" i="89"/>
  <c r="O172" i="89"/>
  <c r="P172" i="89"/>
  <c r="S172" i="89"/>
  <c r="O173" i="89"/>
  <c r="P173" i="89"/>
  <c r="S173" i="89"/>
  <c r="O174" i="89"/>
  <c r="P174" i="89"/>
  <c r="S174" i="89"/>
  <c r="O175" i="89"/>
  <c r="P175" i="89"/>
  <c r="S175" i="89"/>
  <c r="O176" i="89"/>
  <c r="P176" i="89"/>
  <c r="S176" i="89"/>
  <c r="O177" i="89"/>
  <c r="P177" i="89"/>
  <c r="S177" i="89"/>
  <c r="O178" i="89"/>
  <c r="P178" i="89"/>
  <c r="S178" i="89"/>
  <c r="O179" i="89"/>
  <c r="P179" i="89"/>
  <c r="S179" i="89"/>
  <c r="O180" i="89"/>
  <c r="P180" i="89"/>
  <c r="S180" i="89"/>
  <c r="O181" i="89"/>
  <c r="P181" i="89"/>
  <c r="S181" i="89"/>
  <c r="O182" i="89"/>
  <c r="P182" i="89"/>
  <c r="S182" i="89"/>
  <c r="O183" i="89"/>
  <c r="P183" i="89"/>
  <c r="S183" i="89"/>
  <c r="O184" i="89"/>
  <c r="P184" i="89"/>
  <c r="S184" i="89"/>
  <c r="O185" i="89"/>
  <c r="P185" i="89"/>
  <c r="S185" i="89"/>
  <c r="O186" i="89"/>
  <c r="P186" i="89"/>
  <c r="S186" i="89"/>
  <c r="O187" i="89"/>
  <c r="P187" i="89"/>
  <c r="S187" i="89"/>
  <c r="O188" i="89"/>
  <c r="P188" i="89"/>
  <c r="S188" i="89"/>
  <c r="O189" i="89"/>
  <c r="P189" i="89"/>
  <c r="S189" i="89"/>
  <c r="O190" i="89"/>
  <c r="P190" i="89"/>
  <c r="S190" i="89"/>
  <c r="O191" i="89"/>
  <c r="P191" i="89"/>
  <c r="S191" i="89"/>
  <c r="O192" i="89"/>
  <c r="P192" i="89"/>
  <c r="S192" i="89"/>
  <c r="O193" i="89"/>
  <c r="P193" i="89"/>
  <c r="S193" i="89"/>
  <c r="O194" i="89"/>
  <c r="P194" i="89"/>
  <c r="S194" i="89"/>
  <c r="O195" i="89"/>
  <c r="P195" i="89"/>
  <c r="S195" i="89"/>
  <c r="O196" i="89"/>
  <c r="P196" i="89"/>
  <c r="S196" i="89"/>
  <c r="O197" i="89"/>
  <c r="P197" i="89"/>
  <c r="S197" i="89"/>
  <c r="O198" i="89"/>
  <c r="P198" i="89"/>
  <c r="S198" i="89"/>
  <c r="O199" i="89"/>
  <c r="P199" i="89"/>
  <c r="S199" i="89"/>
  <c r="O200" i="89"/>
  <c r="P200" i="89"/>
  <c r="S200" i="89"/>
  <c r="O201" i="89"/>
  <c r="P201" i="89"/>
  <c r="S201" i="89"/>
  <c r="O202" i="89"/>
  <c r="P202" i="89"/>
  <c r="S202" i="89"/>
  <c r="O203" i="89"/>
  <c r="P203" i="89"/>
  <c r="S203" i="89"/>
  <c r="O204" i="89"/>
  <c r="P204" i="89"/>
  <c r="S204" i="89"/>
  <c r="O205" i="89"/>
  <c r="P205" i="89"/>
  <c r="S205" i="89"/>
  <c r="O206" i="89"/>
  <c r="P206" i="89"/>
  <c r="S206" i="89"/>
  <c r="O207" i="89"/>
  <c r="P207" i="89"/>
  <c r="S207" i="89"/>
  <c r="O208" i="89"/>
  <c r="P208" i="89"/>
  <c r="S208" i="89"/>
  <c r="O209" i="89"/>
  <c r="P209" i="89"/>
  <c r="S209" i="89"/>
  <c r="O210" i="89"/>
  <c r="P210" i="89"/>
  <c r="S210" i="89"/>
  <c r="O211" i="89"/>
  <c r="P211" i="89"/>
  <c r="S211" i="89"/>
  <c r="O212" i="89"/>
  <c r="P212" i="89"/>
  <c r="S212" i="89"/>
  <c r="O213" i="89"/>
  <c r="P213" i="89"/>
  <c r="S213" i="89"/>
  <c r="O214" i="89"/>
  <c r="P214" i="89"/>
  <c r="S214" i="89"/>
  <c r="O215" i="89"/>
  <c r="P215" i="89"/>
  <c r="S215" i="89"/>
  <c r="O216" i="89"/>
  <c r="P216" i="89"/>
  <c r="S216" i="89"/>
  <c r="O217" i="89"/>
  <c r="P217" i="89"/>
  <c r="S217" i="89"/>
  <c r="O218" i="89"/>
  <c r="P218" i="89"/>
  <c r="S218" i="89"/>
  <c r="O219" i="89"/>
  <c r="P219" i="89"/>
  <c r="S219" i="89"/>
  <c r="O220" i="89"/>
  <c r="P220" i="89"/>
  <c r="S220" i="89"/>
  <c r="O221" i="89"/>
  <c r="P221" i="89"/>
  <c r="S221" i="89"/>
  <c r="O222" i="89"/>
  <c r="P222" i="89"/>
  <c r="S222" i="89"/>
  <c r="O223" i="89"/>
  <c r="P223" i="89"/>
  <c r="S223" i="89"/>
  <c r="O224" i="89"/>
  <c r="P224" i="89"/>
  <c r="S224" i="89"/>
  <c r="O225" i="89"/>
  <c r="P225" i="89"/>
  <c r="S225" i="89"/>
  <c r="O226" i="89"/>
  <c r="P226" i="89"/>
  <c r="S226" i="89"/>
  <c r="O227" i="89"/>
  <c r="P227" i="89"/>
  <c r="S227" i="89"/>
  <c r="O228" i="89"/>
  <c r="P228" i="89"/>
  <c r="S228" i="89"/>
  <c r="O229" i="89"/>
  <c r="P229" i="89"/>
  <c r="S229" i="89"/>
  <c r="O230" i="89"/>
  <c r="P230" i="89"/>
  <c r="S230" i="89"/>
  <c r="O231" i="89"/>
  <c r="P231" i="89"/>
  <c r="S231" i="89"/>
  <c r="O232" i="89"/>
  <c r="P232" i="89"/>
  <c r="S232" i="89"/>
  <c r="O233" i="89"/>
  <c r="P233" i="89"/>
  <c r="S233" i="89"/>
  <c r="O234" i="89"/>
  <c r="P234" i="89"/>
  <c r="S234" i="89"/>
  <c r="O235" i="89"/>
  <c r="P235" i="89"/>
  <c r="S235" i="89"/>
  <c r="O236" i="89"/>
  <c r="P236" i="89"/>
  <c r="S236" i="89"/>
  <c r="O237" i="89"/>
  <c r="P237" i="89"/>
  <c r="S237" i="89"/>
  <c r="O238" i="89"/>
  <c r="P238" i="89"/>
  <c r="S238" i="89"/>
  <c r="O239" i="89"/>
  <c r="P239" i="89"/>
  <c r="S239" i="89"/>
  <c r="O240" i="89"/>
  <c r="P240" i="89"/>
  <c r="S240" i="89"/>
  <c r="O241" i="89"/>
  <c r="P241" i="89"/>
  <c r="S241" i="89"/>
  <c r="O242" i="89"/>
  <c r="P242" i="89"/>
  <c r="S242" i="89"/>
  <c r="O243" i="89"/>
  <c r="P243" i="89"/>
  <c r="S243" i="89"/>
  <c r="O244" i="89"/>
  <c r="P244" i="89"/>
  <c r="S244" i="89"/>
  <c r="O245" i="89"/>
  <c r="P245" i="89"/>
  <c r="S245" i="89"/>
  <c r="O246" i="89"/>
  <c r="P246" i="89"/>
  <c r="S246" i="89"/>
  <c r="O247" i="89"/>
  <c r="P247" i="89"/>
  <c r="S247" i="89"/>
  <c r="O248" i="89"/>
  <c r="P248" i="89"/>
  <c r="S248" i="89"/>
  <c r="O249" i="89"/>
  <c r="P249" i="89"/>
  <c r="S249" i="89"/>
  <c r="O250" i="89"/>
  <c r="P250" i="89"/>
  <c r="S250" i="89"/>
  <c r="O251" i="89"/>
  <c r="P251" i="89"/>
  <c r="S251" i="89"/>
  <c r="O252" i="89"/>
  <c r="P252" i="89"/>
  <c r="S252" i="89"/>
  <c r="O253" i="89"/>
  <c r="P253" i="89"/>
  <c r="S253" i="89"/>
  <c r="O254" i="89"/>
  <c r="P254" i="89"/>
  <c r="S254" i="89"/>
  <c r="O255" i="89"/>
  <c r="P255" i="89"/>
  <c r="S255" i="89"/>
  <c r="O256" i="89"/>
  <c r="P256" i="89"/>
  <c r="S256" i="89"/>
  <c r="O257" i="89"/>
  <c r="P257" i="89"/>
  <c r="S257" i="89"/>
  <c r="O258" i="89"/>
  <c r="P258" i="89"/>
  <c r="S258" i="89"/>
  <c r="O259" i="89"/>
  <c r="P259" i="89"/>
  <c r="S259" i="89"/>
  <c r="O260" i="89"/>
  <c r="P260" i="89"/>
  <c r="S260" i="89"/>
  <c r="O261" i="89"/>
  <c r="P261" i="89"/>
  <c r="S261" i="89"/>
  <c r="O262" i="89"/>
  <c r="P262" i="89"/>
  <c r="S262" i="89"/>
  <c r="O263" i="89"/>
  <c r="P263" i="89"/>
  <c r="S263" i="89"/>
  <c r="O264" i="89"/>
  <c r="P264" i="89"/>
  <c r="S264" i="89"/>
  <c r="O265" i="89"/>
  <c r="P265" i="89"/>
  <c r="S265" i="89"/>
  <c r="O266" i="89"/>
  <c r="P266" i="89"/>
  <c r="S266" i="89"/>
  <c r="O267" i="89"/>
  <c r="P267" i="89"/>
  <c r="S267" i="89"/>
  <c r="O268" i="89"/>
  <c r="P268" i="89"/>
  <c r="S268" i="89"/>
  <c r="O269" i="89"/>
  <c r="P269" i="89"/>
  <c r="S269" i="89"/>
  <c r="O270" i="89"/>
  <c r="P270" i="89"/>
  <c r="S270" i="89"/>
  <c r="O271" i="89"/>
  <c r="P271" i="89"/>
  <c r="S271" i="89"/>
  <c r="O272" i="89"/>
  <c r="P272" i="89"/>
  <c r="S272" i="89"/>
  <c r="O273" i="89"/>
  <c r="P273" i="89"/>
  <c r="S273" i="89"/>
  <c r="O274" i="89"/>
  <c r="P274" i="89"/>
  <c r="S274" i="89"/>
  <c r="O275" i="89"/>
  <c r="P275" i="89"/>
  <c r="S275" i="89"/>
  <c r="O276" i="89"/>
  <c r="P276" i="89"/>
  <c r="S276" i="89"/>
  <c r="O277" i="89"/>
  <c r="P277" i="89"/>
  <c r="S277" i="89"/>
  <c r="O278" i="89"/>
  <c r="P278" i="89"/>
  <c r="S278" i="89"/>
  <c r="O279" i="89"/>
  <c r="P279" i="89"/>
  <c r="S279" i="89"/>
  <c r="O280" i="89"/>
  <c r="P280" i="89"/>
  <c r="S280" i="89"/>
  <c r="O281" i="89"/>
  <c r="P281" i="89"/>
  <c r="S281" i="89"/>
  <c r="O282" i="89"/>
  <c r="P282" i="89"/>
  <c r="S282" i="89"/>
  <c r="O283" i="89"/>
  <c r="P283" i="89"/>
  <c r="S283" i="89"/>
  <c r="O284" i="89"/>
  <c r="P284" i="89"/>
  <c r="S284" i="89"/>
  <c r="O285" i="89"/>
  <c r="P285" i="89"/>
  <c r="S285" i="89"/>
  <c r="O286" i="89"/>
  <c r="P286" i="89"/>
  <c r="S286" i="89"/>
  <c r="O287" i="89"/>
  <c r="P287" i="89"/>
  <c r="S287" i="89"/>
  <c r="O288" i="89"/>
  <c r="P288" i="89"/>
  <c r="S288" i="89"/>
  <c r="O289" i="89"/>
  <c r="P289" i="89"/>
  <c r="S289" i="89"/>
  <c r="O290" i="89"/>
  <c r="P290" i="89"/>
  <c r="S290" i="89"/>
  <c r="O291" i="89"/>
  <c r="P291" i="89"/>
  <c r="S291" i="89"/>
  <c r="O292" i="89"/>
  <c r="P292" i="89"/>
  <c r="S292" i="89"/>
  <c r="O293" i="89"/>
  <c r="P293" i="89"/>
  <c r="S293" i="89"/>
  <c r="O294" i="89"/>
  <c r="P294" i="89"/>
  <c r="S294" i="89"/>
  <c r="O295" i="89"/>
  <c r="P295" i="89"/>
  <c r="S295" i="89"/>
  <c r="O296" i="89"/>
  <c r="P296" i="89"/>
  <c r="S296" i="89"/>
  <c r="O297" i="89"/>
  <c r="P297" i="89"/>
  <c r="S297" i="89"/>
  <c r="O298" i="89"/>
  <c r="P298" i="89"/>
  <c r="S298" i="89"/>
  <c r="O299" i="89"/>
  <c r="P299" i="89"/>
  <c r="S299" i="89"/>
  <c r="O300" i="89"/>
  <c r="P300" i="89"/>
  <c r="S300" i="89"/>
  <c r="O301" i="89"/>
  <c r="P301" i="89"/>
  <c r="S301" i="89"/>
  <c r="O302" i="89"/>
  <c r="P302" i="89"/>
  <c r="S302" i="89"/>
  <c r="O303" i="89"/>
  <c r="P303" i="89"/>
  <c r="S303" i="89"/>
  <c r="O304" i="89"/>
  <c r="P304" i="89"/>
  <c r="S304" i="89"/>
  <c r="O305" i="89"/>
  <c r="P305" i="89"/>
  <c r="S305" i="89"/>
  <c r="O306" i="89"/>
  <c r="P306" i="89"/>
  <c r="S306" i="89"/>
  <c r="O307" i="89"/>
  <c r="P307" i="89"/>
  <c r="S307" i="89"/>
  <c r="O308" i="89"/>
  <c r="P308" i="89"/>
  <c r="S308" i="89"/>
  <c r="O309" i="89"/>
  <c r="P309" i="89"/>
  <c r="S309" i="89"/>
  <c r="O310" i="89"/>
  <c r="P310" i="89"/>
  <c r="S310" i="89"/>
  <c r="O311" i="89"/>
  <c r="P311" i="89"/>
  <c r="S311" i="89"/>
  <c r="O312" i="89"/>
  <c r="P312" i="89"/>
  <c r="S312" i="89"/>
  <c r="O313" i="89"/>
  <c r="P313" i="89"/>
  <c r="S313" i="89"/>
  <c r="O314" i="89"/>
  <c r="P314" i="89"/>
  <c r="S314" i="89"/>
  <c r="O315" i="89"/>
  <c r="P315" i="89"/>
  <c r="S315" i="89"/>
  <c r="O316" i="89"/>
  <c r="P316" i="89"/>
  <c r="S316" i="89"/>
  <c r="O317" i="89"/>
  <c r="P317" i="89"/>
  <c r="S317" i="89"/>
  <c r="O318" i="89"/>
  <c r="P318" i="89"/>
  <c r="S318" i="89"/>
  <c r="O319" i="89"/>
  <c r="P319" i="89"/>
  <c r="S319" i="89"/>
  <c r="O320" i="89"/>
  <c r="P320" i="89"/>
  <c r="S320" i="89"/>
  <c r="O321" i="89"/>
  <c r="P321" i="89"/>
  <c r="S321" i="89"/>
  <c r="O322" i="89"/>
  <c r="P322" i="89"/>
  <c r="S322" i="89"/>
  <c r="O323" i="89"/>
  <c r="P323" i="89"/>
  <c r="S323" i="89"/>
  <c r="O324" i="89"/>
  <c r="P324" i="89"/>
  <c r="S324" i="89"/>
  <c r="O325" i="89"/>
  <c r="P325" i="89"/>
  <c r="S325" i="89"/>
  <c r="O326" i="89"/>
  <c r="P326" i="89"/>
  <c r="S326" i="89"/>
  <c r="O327" i="89"/>
  <c r="P327" i="89"/>
  <c r="S327" i="89"/>
  <c r="O328" i="89"/>
  <c r="P328" i="89"/>
  <c r="S328" i="89"/>
  <c r="O329" i="89"/>
  <c r="P329" i="89"/>
  <c r="S329" i="89"/>
  <c r="O330" i="89"/>
  <c r="P330" i="89"/>
  <c r="S330" i="89"/>
  <c r="O331" i="89"/>
  <c r="P331" i="89"/>
  <c r="S331" i="89"/>
  <c r="O332" i="89"/>
  <c r="P332" i="89"/>
  <c r="S332" i="89"/>
  <c r="O333" i="89"/>
  <c r="P333" i="89"/>
  <c r="S333" i="89"/>
  <c r="O334" i="89"/>
  <c r="P334" i="89"/>
  <c r="S334" i="89"/>
  <c r="O335" i="89"/>
  <c r="P335" i="89"/>
  <c r="S335" i="89"/>
  <c r="O336" i="89"/>
  <c r="P336" i="89"/>
  <c r="S336" i="89"/>
  <c r="O337" i="89"/>
  <c r="P337" i="89"/>
  <c r="S337" i="89"/>
  <c r="O338" i="89"/>
  <c r="P338" i="89"/>
  <c r="S338" i="89"/>
  <c r="O339" i="89"/>
  <c r="P339" i="89"/>
  <c r="S339" i="89"/>
  <c r="O340" i="89"/>
  <c r="P340" i="89"/>
  <c r="S340" i="89"/>
  <c r="O341" i="89"/>
  <c r="P341" i="89"/>
  <c r="S341" i="89"/>
  <c r="O342" i="89"/>
  <c r="P342" i="89"/>
  <c r="S342" i="89"/>
  <c r="O343" i="89"/>
  <c r="P343" i="89"/>
  <c r="S343" i="89"/>
  <c r="O344" i="89"/>
  <c r="P344" i="89"/>
  <c r="S344" i="89"/>
  <c r="O345" i="89"/>
  <c r="P345" i="89"/>
  <c r="S345" i="89"/>
  <c r="O346" i="89"/>
  <c r="P346" i="89"/>
  <c r="S346" i="89"/>
  <c r="O347" i="89"/>
  <c r="P347" i="89"/>
  <c r="S347" i="89"/>
  <c r="O348" i="89"/>
  <c r="P348" i="89"/>
  <c r="S348" i="89"/>
  <c r="O349" i="89"/>
  <c r="P349" i="89"/>
  <c r="S349" i="89"/>
  <c r="O350" i="89"/>
  <c r="P350" i="89"/>
  <c r="S350" i="89"/>
  <c r="O351" i="89"/>
  <c r="P351" i="89"/>
  <c r="S351" i="89"/>
  <c r="O352" i="89"/>
  <c r="P352" i="89"/>
  <c r="S352" i="89"/>
  <c r="O353" i="89"/>
  <c r="P353" i="89"/>
  <c r="S353" i="89"/>
  <c r="O354" i="89"/>
  <c r="P354" i="89"/>
  <c r="S354" i="89"/>
  <c r="O355" i="89"/>
  <c r="P355" i="89"/>
  <c r="S355" i="89"/>
  <c r="O356" i="89"/>
  <c r="P356" i="89"/>
  <c r="S356" i="89"/>
  <c r="O357" i="89"/>
  <c r="P357" i="89"/>
  <c r="S357" i="89"/>
  <c r="O358" i="89"/>
  <c r="P358" i="89"/>
  <c r="S358" i="89"/>
  <c r="O359" i="89"/>
  <c r="P359" i="89"/>
  <c r="S359" i="89"/>
  <c r="O360" i="89"/>
  <c r="P360" i="89"/>
  <c r="S360" i="89"/>
  <c r="O361" i="89"/>
  <c r="P361" i="89"/>
  <c r="S361" i="89"/>
  <c r="O362" i="89"/>
  <c r="P362" i="89"/>
  <c r="S362" i="89"/>
  <c r="O363" i="89"/>
  <c r="P363" i="89"/>
  <c r="S363" i="89"/>
  <c r="O364" i="89"/>
  <c r="P364" i="89"/>
  <c r="S364" i="89"/>
  <c r="O365" i="89"/>
  <c r="P365" i="89"/>
  <c r="S365" i="89"/>
  <c r="O366" i="89"/>
  <c r="P366" i="89"/>
  <c r="S366" i="89"/>
  <c r="O367" i="89"/>
  <c r="P367" i="89"/>
  <c r="S367" i="89"/>
  <c r="O368" i="89"/>
  <c r="P368" i="89"/>
  <c r="S368" i="89"/>
  <c r="O369" i="89"/>
  <c r="P369" i="89"/>
  <c r="S369" i="89"/>
  <c r="O370" i="89"/>
  <c r="P370" i="89"/>
  <c r="S370" i="89"/>
  <c r="O371" i="89"/>
  <c r="P371" i="89"/>
  <c r="S371" i="89"/>
  <c r="O372" i="89"/>
  <c r="P372" i="89"/>
  <c r="S372" i="89"/>
  <c r="O373" i="89"/>
  <c r="P373" i="89"/>
  <c r="S373" i="89"/>
  <c r="O374" i="89"/>
  <c r="P374" i="89"/>
  <c r="S374" i="89"/>
  <c r="O375" i="89"/>
  <c r="P375" i="89"/>
  <c r="S375" i="89"/>
  <c r="O376" i="89"/>
  <c r="P376" i="89"/>
  <c r="S376" i="89"/>
  <c r="O377" i="89"/>
  <c r="P377" i="89"/>
  <c r="S377" i="89"/>
  <c r="O378" i="89"/>
  <c r="P378" i="89"/>
  <c r="S378" i="89"/>
  <c r="O379" i="89"/>
  <c r="P379" i="89"/>
  <c r="S379" i="89"/>
  <c r="O380" i="89"/>
  <c r="P380" i="89"/>
  <c r="S380" i="89"/>
  <c r="O381" i="89"/>
  <c r="P381" i="89"/>
  <c r="S381" i="89"/>
  <c r="O382" i="89"/>
  <c r="P382" i="89"/>
  <c r="S382" i="89"/>
  <c r="O383" i="89"/>
  <c r="P383" i="89"/>
  <c r="S383" i="89"/>
  <c r="O384" i="89"/>
  <c r="P384" i="89"/>
  <c r="S384" i="89"/>
  <c r="O385" i="89"/>
  <c r="P385" i="89"/>
  <c r="S385" i="89"/>
  <c r="O386" i="89"/>
  <c r="P386" i="89"/>
  <c r="S386" i="89"/>
  <c r="O387" i="89"/>
  <c r="P387" i="89"/>
  <c r="S387" i="89"/>
  <c r="O388" i="89"/>
  <c r="P388" i="89"/>
  <c r="S388" i="89"/>
  <c r="O389" i="89"/>
  <c r="P389" i="89"/>
  <c r="S389" i="89"/>
  <c r="O390" i="89"/>
  <c r="P390" i="89"/>
  <c r="S390" i="89"/>
  <c r="O391" i="89"/>
  <c r="P391" i="89"/>
  <c r="S391" i="89"/>
  <c r="O392" i="89"/>
  <c r="P392" i="89"/>
  <c r="S392" i="89"/>
  <c r="O393" i="89"/>
  <c r="P393" i="89"/>
  <c r="S393" i="89"/>
  <c r="O394" i="89"/>
  <c r="P394" i="89"/>
  <c r="S394" i="89"/>
  <c r="O395" i="89"/>
  <c r="P395" i="89"/>
  <c r="S395" i="89"/>
  <c r="O396" i="89"/>
  <c r="P396" i="89"/>
  <c r="S396" i="89"/>
  <c r="O397" i="89"/>
  <c r="P397" i="89"/>
  <c r="S397" i="89"/>
  <c r="O398" i="89"/>
  <c r="P398" i="89"/>
  <c r="S398" i="89"/>
  <c r="O399" i="89"/>
  <c r="P399" i="89"/>
  <c r="S399" i="89"/>
  <c r="O400" i="89"/>
  <c r="P400" i="89"/>
  <c r="S400" i="89"/>
  <c r="O401" i="89"/>
  <c r="P401" i="89"/>
  <c r="S401" i="89"/>
  <c r="O402" i="89"/>
  <c r="P402" i="89"/>
  <c r="S402" i="89"/>
  <c r="O403" i="89"/>
  <c r="P403" i="89"/>
  <c r="S403" i="89"/>
  <c r="O404" i="89"/>
  <c r="P404" i="89"/>
  <c r="S404" i="89"/>
  <c r="O405" i="89"/>
  <c r="P405" i="89"/>
  <c r="S405" i="89"/>
  <c r="O406" i="89"/>
  <c r="P406" i="89"/>
  <c r="S406" i="89"/>
  <c r="O407" i="89"/>
  <c r="P407" i="89"/>
  <c r="S407" i="89"/>
  <c r="O408" i="89"/>
  <c r="P408" i="89"/>
  <c r="S408" i="89"/>
  <c r="O409" i="89"/>
  <c r="P409" i="89"/>
  <c r="S409" i="89"/>
  <c r="O410" i="89"/>
  <c r="P410" i="89"/>
  <c r="S410" i="89"/>
  <c r="O411" i="89"/>
  <c r="P411" i="89"/>
  <c r="S411" i="89"/>
  <c r="O412" i="89"/>
  <c r="P412" i="89"/>
  <c r="S412" i="89"/>
  <c r="O413" i="89"/>
  <c r="P413" i="89"/>
  <c r="S413" i="89"/>
  <c r="O414" i="89"/>
  <c r="P414" i="89"/>
  <c r="S414" i="89"/>
  <c r="O415" i="89"/>
  <c r="P415" i="89"/>
  <c r="S415" i="89"/>
  <c r="O416" i="89"/>
  <c r="P416" i="89"/>
  <c r="S416" i="89"/>
  <c r="O417" i="89"/>
  <c r="P417" i="89"/>
  <c r="S417" i="89"/>
  <c r="O418" i="89"/>
  <c r="P418" i="89"/>
  <c r="S418" i="89"/>
  <c r="O419" i="89"/>
  <c r="P419" i="89"/>
  <c r="S419" i="89"/>
  <c r="O420" i="89"/>
  <c r="P420" i="89"/>
  <c r="S420" i="89"/>
  <c r="O421" i="89"/>
  <c r="P421" i="89"/>
  <c r="S421" i="89"/>
  <c r="O422" i="89"/>
  <c r="P422" i="89"/>
  <c r="S422" i="89"/>
  <c r="O423" i="89"/>
  <c r="P423" i="89"/>
  <c r="S423" i="89"/>
  <c r="O424" i="89"/>
  <c r="P424" i="89"/>
  <c r="S424" i="89"/>
  <c r="O425" i="89"/>
  <c r="P425" i="89"/>
  <c r="S425" i="89"/>
  <c r="O426" i="89"/>
  <c r="P426" i="89"/>
  <c r="S426" i="89"/>
  <c r="O427" i="89"/>
  <c r="P427" i="89"/>
  <c r="S427" i="89"/>
  <c r="O428" i="89"/>
  <c r="P428" i="89"/>
  <c r="S428" i="89"/>
  <c r="O429" i="89"/>
  <c r="P429" i="89"/>
  <c r="S429" i="89"/>
  <c r="O430" i="89"/>
  <c r="P430" i="89"/>
  <c r="S430" i="89"/>
  <c r="O431" i="89"/>
  <c r="P431" i="89"/>
  <c r="S431" i="89"/>
  <c r="O432" i="89"/>
  <c r="P432" i="89"/>
  <c r="S432" i="89"/>
  <c r="O433" i="89"/>
  <c r="P433" i="89"/>
  <c r="S433" i="89"/>
  <c r="O434" i="89"/>
  <c r="P434" i="89"/>
  <c r="S434" i="89"/>
  <c r="O435" i="89"/>
  <c r="P435" i="89"/>
  <c r="S435" i="89"/>
  <c r="O436" i="89"/>
  <c r="P436" i="89"/>
  <c r="S436" i="89"/>
  <c r="O437" i="89"/>
  <c r="P437" i="89"/>
  <c r="S437" i="89"/>
  <c r="O438" i="89"/>
  <c r="P438" i="89"/>
  <c r="S438" i="89"/>
  <c r="O439" i="89"/>
  <c r="P439" i="89"/>
  <c r="S439" i="89"/>
  <c r="O440" i="89"/>
  <c r="P440" i="89"/>
  <c r="S440" i="89"/>
  <c r="O441" i="89"/>
  <c r="P441" i="89"/>
  <c r="S441" i="89"/>
  <c r="O442" i="89"/>
  <c r="P442" i="89"/>
  <c r="S442" i="89"/>
  <c r="O443" i="89"/>
  <c r="P443" i="89"/>
  <c r="S443" i="89"/>
  <c r="O444" i="89"/>
  <c r="P444" i="89"/>
  <c r="S444" i="89"/>
  <c r="O445" i="89"/>
  <c r="P445" i="89"/>
  <c r="S445" i="89"/>
  <c r="O446" i="89"/>
  <c r="P446" i="89"/>
  <c r="S446" i="89"/>
  <c r="O447" i="89"/>
  <c r="P447" i="89"/>
  <c r="S447" i="89"/>
  <c r="O448" i="89"/>
  <c r="P448" i="89"/>
  <c r="S448" i="89"/>
  <c r="O449" i="89"/>
  <c r="P449" i="89"/>
  <c r="S449" i="89"/>
  <c r="O450" i="89"/>
  <c r="P450" i="89"/>
  <c r="S450" i="89"/>
  <c r="O451" i="89"/>
  <c r="P451" i="89"/>
  <c r="S451" i="89"/>
  <c r="O452" i="89"/>
  <c r="P452" i="89"/>
  <c r="S452" i="89"/>
  <c r="O453" i="89"/>
  <c r="P453" i="89"/>
  <c r="S453" i="89"/>
  <c r="O454" i="89"/>
  <c r="P454" i="89"/>
  <c r="S454" i="89"/>
  <c r="O455" i="89"/>
  <c r="P455" i="89"/>
  <c r="S455" i="89"/>
  <c r="O456" i="89"/>
  <c r="P456" i="89"/>
  <c r="S456" i="89"/>
  <c r="O457" i="89"/>
  <c r="P457" i="89"/>
  <c r="S457" i="89"/>
  <c r="O458" i="89"/>
  <c r="P458" i="89"/>
  <c r="S458" i="89"/>
  <c r="O459" i="89"/>
  <c r="P459" i="89"/>
  <c r="S459" i="89"/>
  <c r="O460" i="89"/>
  <c r="P460" i="89"/>
  <c r="S460" i="89"/>
  <c r="O461" i="89"/>
  <c r="P461" i="89"/>
  <c r="S461" i="89"/>
  <c r="O462" i="89"/>
  <c r="P462" i="89"/>
  <c r="S462" i="89"/>
  <c r="O463" i="89"/>
  <c r="P463" i="89"/>
  <c r="S463" i="89"/>
  <c r="O464" i="89"/>
  <c r="P464" i="89"/>
  <c r="S464" i="89"/>
  <c r="O465" i="89"/>
  <c r="P465" i="89"/>
  <c r="S465" i="89"/>
  <c r="O466" i="89"/>
  <c r="P466" i="89"/>
  <c r="S466" i="89"/>
  <c r="O467" i="89"/>
  <c r="P467" i="89"/>
  <c r="S467" i="89"/>
  <c r="O468" i="89"/>
  <c r="P468" i="89"/>
  <c r="S468" i="89"/>
  <c r="O469" i="89"/>
  <c r="P469" i="89"/>
  <c r="S469" i="89"/>
  <c r="O470" i="89"/>
  <c r="P470" i="89"/>
  <c r="S470" i="89"/>
  <c r="O471" i="89"/>
  <c r="P471" i="89"/>
  <c r="S471" i="89"/>
  <c r="O472" i="89"/>
  <c r="P472" i="89"/>
  <c r="S472" i="89"/>
  <c r="O473" i="89"/>
  <c r="P473" i="89"/>
  <c r="S473" i="89"/>
  <c r="O474" i="89"/>
  <c r="P474" i="89"/>
  <c r="S474" i="89"/>
  <c r="O475" i="89"/>
  <c r="P475" i="89"/>
  <c r="S475" i="89"/>
  <c r="O476" i="89"/>
  <c r="P476" i="89"/>
  <c r="S476" i="89"/>
  <c r="O477" i="89"/>
  <c r="P477" i="89"/>
  <c r="S477" i="89"/>
  <c r="O478" i="89"/>
  <c r="P478" i="89"/>
  <c r="S478" i="89"/>
  <c r="O479" i="89"/>
  <c r="P479" i="89"/>
  <c r="S479" i="89"/>
  <c r="O480" i="89"/>
  <c r="P480" i="89"/>
  <c r="S480" i="89"/>
  <c r="O481" i="89"/>
  <c r="P481" i="89"/>
  <c r="S481" i="89"/>
  <c r="O482" i="89"/>
  <c r="P482" i="89"/>
  <c r="S482" i="89"/>
  <c r="O483" i="89"/>
  <c r="P483" i="89"/>
  <c r="S483" i="89"/>
  <c r="O484" i="89"/>
  <c r="P484" i="89"/>
  <c r="S484" i="89"/>
  <c r="O485" i="89"/>
  <c r="P485" i="89"/>
  <c r="S485" i="89"/>
  <c r="O486" i="89"/>
  <c r="P486" i="89"/>
  <c r="S486" i="89"/>
  <c r="O487" i="89"/>
  <c r="P487" i="89"/>
  <c r="S487" i="89"/>
  <c r="O488" i="89"/>
  <c r="P488" i="89"/>
  <c r="S488" i="89"/>
  <c r="O489" i="89"/>
  <c r="P489" i="89"/>
  <c r="S489" i="89"/>
  <c r="O490" i="89"/>
  <c r="P490" i="89"/>
  <c r="S490" i="89"/>
  <c r="O491" i="89"/>
  <c r="P491" i="89"/>
  <c r="S491" i="89"/>
  <c r="O492" i="89"/>
  <c r="P492" i="89"/>
  <c r="S492" i="89"/>
  <c r="O493" i="89"/>
  <c r="P493" i="89"/>
  <c r="S493" i="89"/>
  <c r="O494" i="89"/>
  <c r="P494" i="89"/>
  <c r="S494" i="89"/>
  <c r="O495" i="89"/>
  <c r="P495" i="89"/>
  <c r="S495" i="89"/>
  <c r="O496" i="89"/>
  <c r="P496" i="89"/>
  <c r="S496" i="89"/>
  <c r="O497" i="89"/>
  <c r="P497" i="89"/>
  <c r="S497" i="89"/>
  <c r="O498" i="89"/>
  <c r="P498" i="89"/>
  <c r="S498" i="89"/>
  <c r="O499" i="89"/>
  <c r="P499" i="89"/>
  <c r="S499" i="89"/>
  <c r="O500" i="89"/>
  <c r="P500" i="89"/>
  <c r="S500" i="89"/>
  <c r="O501" i="89"/>
  <c r="P501" i="89"/>
  <c r="S501" i="89"/>
  <c r="O502" i="89"/>
  <c r="P502" i="89"/>
  <c r="S502" i="89"/>
  <c r="O503" i="89"/>
  <c r="P503" i="89"/>
  <c r="S503" i="89"/>
  <c r="O504" i="89"/>
  <c r="P504" i="89"/>
  <c r="S504" i="89"/>
  <c r="O505" i="89"/>
  <c r="P505" i="89"/>
  <c r="S505" i="89"/>
  <c r="O506" i="89"/>
  <c r="P506" i="89"/>
  <c r="S506" i="89"/>
  <c r="O507" i="89"/>
  <c r="P507" i="89"/>
  <c r="S507" i="89"/>
  <c r="O508" i="89"/>
  <c r="P508" i="89"/>
  <c r="S508" i="89"/>
  <c r="O509" i="89"/>
  <c r="P509" i="89"/>
  <c r="S509" i="89"/>
  <c r="O510" i="89"/>
  <c r="P510" i="89"/>
  <c r="S510" i="89"/>
  <c r="O511" i="89"/>
  <c r="P511" i="89"/>
  <c r="S511" i="89"/>
  <c r="O512" i="89"/>
  <c r="P512" i="89"/>
  <c r="S512" i="89"/>
  <c r="O513" i="89"/>
  <c r="P513" i="89"/>
  <c r="S513" i="89"/>
  <c r="O514" i="89"/>
  <c r="P514" i="89"/>
  <c r="S514" i="89"/>
  <c r="O515" i="89"/>
  <c r="P515" i="89"/>
  <c r="S515" i="89"/>
  <c r="O516" i="89"/>
  <c r="P516" i="89"/>
  <c r="S516" i="89"/>
  <c r="O517" i="89"/>
  <c r="P517" i="89"/>
  <c r="S517" i="89"/>
  <c r="O518" i="89"/>
  <c r="P518" i="89"/>
  <c r="S518" i="89"/>
  <c r="O519" i="89"/>
  <c r="P519" i="89"/>
  <c r="S519" i="89"/>
  <c r="O520" i="89"/>
  <c r="P520" i="89"/>
  <c r="S520" i="89"/>
  <c r="O521" i="89"/>
  <c r="P521" i="89"/>
  <c r="S521" i="89"/>
  <c r="O522" i="89"/>
  <c r="P522" i="89"/>
  <c r="S522" i="89"/>
  <c r="O523" i="89"/>
  <c r="P523" i="89"/>
  <c r="S523" i="89"/>
  <c r="O524" i="89"/>
  <c r="P524" i="89"/>
  <c r="S524" i="89"/>
  <c r="O525" i="89"/>
  <c r="P525" i="89"/>
  <c r="S525" i="89"/>
  <c r="O526" i="89"/>
  <c r="P526" i="89"/>
  <c r="S526" i="89"/>
  <c r="O527" i="89"/>
  <c r="P527" i="89"/>
  <c r="S527" i="89"/>
  <c r="O528" i="89"/>
  <c r="P528" i="89"/>
  <c r="S528" i="89"/>
  <c r="O529" i="89"/>
  <c r="P529" i="89"/>
  <c r="S529" i="89"/>
  <c r="O530" i="89"/>
  <c r="P530" i="89"/>
  <c r="S530" i="89"/>
  <c r="O531" i="89"/>
  <c r="P531" i="89"/>
  <c r="S531" i="89"/>
  <c r="O532" i="89"/>
  <c r="P532" i="89"/>
  <c r="S532" i="89"/>
  <c r="O533" i="89"/>
  <c r="P533" i="89"/>
  <c r="S533" i="89"/>
  <c r="O534" i="89"/>
  <c r="P534" i="89"/>
  <c r="S534" i="89"/>
  <c r="O535" i="89"/>
  <c r="P535" i="89"/>
  <c r="S535" i="89"/>
  <c r="O536" i="89"/>
  <c r="P536" i="89"/>
  <c r="S536" i="89"/>
  <c r="O537" i="89"/>
  <c r="P537" i="89"/>
  <c r="S537" i="89"/>
  <c r="O538" i="89"/>
  <c r="P538" i="89"/>
  <c r="S538" i="89"/>
  <c r="O539" i="89"/>
  <c r="P539" i="89"/>
  <c r="S539" i="89"/>
  <c r="O540" i="89"/>
  <c r="P540" i="89"/>
  <c r="S540" i="89"/>
  <c r="O541" i="89"/>
  <c r="P541" i="89"/>
  <c r="S541" i="89"/>
  <c r="O542" i="89"/>
  <c r="P542" i="89"/>
  <c r="S542" i="89"/>
  <c r="O543" i="89"/>
  <c r="P543" i="89"/>
  <c r="S543" i="89"/>
  <c r="O544" i="89"/>
  <c r="P544" i="89"/>
  <c r="S544" i="89"/>
  <c r="O545" i="89"/>
  <c r="P545" i="89"/>
  <c r="S545" i="89"/>
  <c r="O546" i="89"/>
  <c r="P546" i="89"/>
  <c r="S546" i="89"/>
  <c r="O547" i="89"/>
  <c r="P547" i="89"/>
  <c r="S547" i="89"/>
  <c r="O548" i="89"/>
  <c r="P548" i="89"/>
  <c r="S548" i="89"/>
  <c r="O549" i="89"/>
  <c r="P549" i="89"/>
  <c r="S549" i="89"/>
  <c r="O550" i="89"/>
  <c r="P550" i="89"/>
  <c r="S550" i="89"/>
  <c r="O551" i="89"/>
  <c r="P551" i="89"/>
  <c r="S551" i="89"/>
  <c r="O552" i="89"/>
  <c r="P552" i="89"/>
  <c r="S552" i="89"/>
  <c r="O553" i="89"/>
  <c r="P553" i="89"/>
  <c r="S553" i="89"/>
  <c r="O554" i="89"/>
  <c r="P554" i="89"/>
  <c r="S554" i="89"/>
  <c r="O555" i="89"/>
  <c r="P555" i="89"/>
  <c r="S555" i="89"/>
  <c r="O556" i="89"/>
  <c r="P556" i="89"/>
  <c r="S556" i="89"/>
  <c r="O557" i="89"/>
  <c r="P557" i="89"/>
  <c r="S557" i="89"/>
  <c r="O558" i="89"/>
  <c r="P558" i="89"/>
  <c r="S558" i="89"/>
  <c r="O559" i="89"/>
  <c r="P559" i="89"/>
  <c r="S559" i="89"/>
  <c r="O560" i="89"/>
  <c r="P560" i="89"/>
  <c r="S560" i="89"/>
  <c r="O561" i="89"/>
  <c r="P561" i="89"/>
  <c r="S561" i="89"/>
  <c r="O562" i="89"/>
  <c r="P562" i="89"/>
  <c r="S562" i="89"/>
  <c r="O563" i="89"/>
  <c r="P563" i="89"/>
  <c r="S563" i="89"/>
  <c r="O564" i="89"/>
  <c r="P564" i="89"/>
  <c r="S564" i="89"/>
  <c r="O565" i="89"/>
  <c r="P565" i="89"/>
  <c r="S565" i="89"/>
  <c r="O566" i="89"/>
  <c r="P566" i="89"/>
  <c r="S566" i="89"/>
  <c r="O567" i="89"/>
  <c r="P567" i="89"/>
  <c r="S567" i="89"/>
  <c r="O568" i="89"/>
  <c r="P568" i="89"/>
  <c r="S568" i="89"/>
  <c r="O569" i="89"/>
  <c r="P569" i="89"/>
  <c r="S569" i="89"/>
  <c r="O570" i="89"/>
  <c r="P570" i="89"/>
  <c r="S570" i="89"/>
  <c r="O571" i="89"/>
  <c r="P571" i="89"/>
  <c r="S571" i="89"/>
  <c r="O572" i="89"/>
  <c r="P572" i="89"/>
  <c r="S572" i="89"/>
  <c r="O573" i="89"/>
  <c r="P573" i="89"/>
  <c r="S573" i="89"/>
  <c r="O574" i="89"/>
  <c r="P574" i="89"/>
  <c r="S574" i="89"/>
  <c r="O575" i="89"/>
  <c r="P575" i="89"/>
  <c r="S575" i="89"/>
  <c r="O576" i="89"/>
  <c r="P576" i="89"/>
  <c r="S576" i="89"/>
  <c r="O577" i="89"/>
  <c r="P577" i="89"/>
  <c r="S577" i="89"/>
  <c r="O578" i="89"/>
  <c r="P578" i="89"/>
  <c r="S578" i="89"/>
  <c r="O579" i="89"/>
  <c r="P579" i="89"/>
  <c r="S579" i="89"/>
  <c r="O580" i="89"/>
  <c r="P580" i="89"/>
  <c r="S580" i="89"/>
  <c r="O581" i="89"/>
  <c r="P581" i="89"/>
  <c r="S581" i="89"/>
  <c r="O582" i="89"/>
  <c r="P582" i="89"/>
  <c r="S582" i="89"/>
  <c r="O583" i="89"/>
  <c r="P583" i="89"/>
  <c r="S583" i="89"/>
  <c r="O584" i="89"/>
  <c r="P584" i="89"/>
  <c r="S584" i="89"/>
  <c r="O585" i="89"/>
  <c r="P585" i="89"/>
  <c r="S585" i="89"/>
  <c r="O586" i="89"/>
  <c r="P586" i="89"/>
  <c r="S586" i="89"/>
  <c r="O587" i="89"/>
  <c r="P587" i="89"/>
  <c r="S587" i="89"/>
  <c r="O588" i="89"/>
  <c r="P588" i="89"/>
  <c r="S588" i="89"/>
  <c r="O589" i="89"/>
  <c r="P589" i="89"/>
  <c r="S589" i="89"/>
  <c r="O590" i="89"/>
  <c r="P590" i="89"/>
  <c r="S590" i="89"/>
  <c r="O591" i="89"/>
  <c r="P591" i="89"/>
  <c r="S591" i="89"/>
  <c r="O592" i="89"/>
  <c r="P592" i="89"/>
  <c r="S592" i="89"/>
  <c r="O593" i="89"/>
  <c r="P593" i="89"/>
  <c r="S593" i="89"/>
  <c r="O594" i="89"/>
  <c r="P594" i="89"/>
  <c r="S594" i="89"/>
  <c r="O595" i="89"/>
  <c r="P595" i="89"/>
  <c r="S595" i="89"/>
  <c r="O596" i="89"/>
  <c r="P596" i="89"/>
  <c r="S596" i="89"/>
  <c r="O597" i="89"/>
  <c r="P597" i="89"/>
  <c r="S597" i="89"/>
  <c r="O598" i="89"/>
  <c r="P598" i="89"/>
  <c r="S598" i="89"/>
  <c r="O599" i="89"/>
  <c r="P599" i="89"/>
  <c r="S599" i="89"/>
  <c r="O600" i="89"/>
  <c r="P600" i="89"/>
  <c r="S600" i="89"/>
  <c r="O601" i="89"/>
  <c r="P601" i="89"/>
  <c r="S601" i="89"/>
  <c r="O602" i="89"/>
  <c r="P602" i="89"/>
  <c r="S602" i="89"/>
  <c r="O603" i="89"/>
  <c r="P603" i="89"/>
  <c r="S603" i="89"/>
  <c r="O604" i="89"/>
  <c r="P604" i="89"/>
  <c r="S604" i="89"/>
  <c r="O605" i="89"/>
  <c r="P605" i="89"/>
  <c r="S605" i="89"/>
  <c r="O606" i="89"/>
  <c r="P606" i="89"/>
  <c r="S606" i="89"/>
  <c r="O607" i="89"/>
  <c r="P607" i="89"/>
  <c r="S607" i="89"/>
  <c r="O608" i="89"/>
  <c r="P608" i="89"/>
  <c r="S608" i="89"/>
  <c r="O609" i="89"/>
  <c r="P609" i="89"/>
  <c r="S609" i="89"/>
  <c r="O610" i="89"/>
  <c r="P610" i="89"/>
  <c r="S610" i="89"/>
  <c r="O611" i="89"/>
  <c r="P611" i="89"/>
  <c r="S611" i="89"/>
  <c r="O612" i="89"/>
  <c r="P612" i="89"/>
  <c r="S612" i="89"/>
  <c r="O613" i="89"/>
  <c r="P613" i="89"/>
  <c r="S613" i="89"/>
  <c r="O614" i="89"/>
  <c r="P614" i="89"/>
  <c r="S614" i="89"/>
  <c r="O615" i="89"/>
  <c r="P615" i="89"/>
  <c r="S615" i="89"/>
  <c r="O616" i="89"/>
  <c r="P616" i="89"/>
  <c r="S616" i="89"/>
  <c r="O617" i="89"/>
  <c r="P617" i="89"/>
  <c r="S617" i="89"/>
  <c r="O618" i="89"/>
  <c r="P618" i="89"/>
  <c r="S618" i="89"/>
  <c r="O619" i="89"/>
  <c r="P619" i="89"/>
  <c r="S619" i="89"/>
  <c r="O620" i="89"/>
  <c r="P620" i="89"/>
  <c r="S620" i="89"/>
  <c r="O621" i="89"/>
  <c r="P621" i="89"/>
  <c r="S621" i="89"/>
  <c r="O622" i="89"/>
  <c r="P622" i="89"/>
  <c r="S622" i="89"/>
  <c r="O623" i="89"/>
  <c r="P623" i="89"/>
  <c r="S623" i="89"/>
  <c r="O624" i="89"/>
  <c r="P624" i="89"/>
  <c r="S624" i="89"/>
  <c r="O625" i="89"/>
  <c r="P625" i="89"/>
  <c r="S625" i="89"/>
  <c r="O626" i="89"/>
  <c r="P626" i="89"/>
  <c r="S626" i="89"/>
  <c r="O627" i="89"/>
  <c r="P627" i="89"/>
  <c r="S627" i="89"/>
  <c r="O628" i="89"/>
  <c r="P628" i="89"/>
  <c r="S628" i="89"/>
  <c r="O629" i="89"/>
  <c r="P629" i="89"/>
  <c r="S629" i="89"/>
  <c r="O630" i="89"/>
  <c r="P630" i="89"/>
  <c r="S630" i="89"/>
  <c r="O631" i="89"/>
  <c r="P631" i="89"/>
  <c r="S631" i="89"/>
  <c r="O632" i="89"/>
  <c r="P632" i="89"/>
  <c r="S632" i="89"/>
  <c r="O633" i="89"/>
  <c r="P633" i="89"/>
  <c r="S633" i="89"/>
  <c r="O634" i="89"/>
  <c r="P634" i="89"/>
  <c r="S634" i="89"/>
  <c r="O635" i="89"/>
  <c r="P635" i="89"/>
  <c r="S635" i="89"/>
  <c r="O636" i="89"/>
  <c r="P636" i="89"/>
  <c r="S636" i="89"/>
  <c r="O637" i="89"/>
  <c r="P637" i="89"/>
  <c r="S637" i="89"/>
  <c r="O638" i="89"/>
  <c r="P638" i="89"/>
  <c r="S638" i="89"/>
  <c r="O639" i="89"/>
  <c r="P639" i="89"/>
  <c r="S639" i="89"/>
  <c r="O640" i="89"/>
  <c r="P640" i="89"/>
  <c r="S640" i="89"/>
  <c r="O641" i="89"/>
  <c r="P641" i="89"/>
  <c r="S641" i="89"/>
  <c r="O642" i="89"/>
  <c r="P642" i="89"/>
  <c r="S642" i="89"/>
  <c r="O643" i="89"/>
  <c r="P643" i="89"/>
  <c r="S643" i="89"/>
  <c r="O644" i="89"/>
  <c r="P644" i="89"/>
  <c r="S644" i="89"/>
  <c r="O645" i="89"/>
  <c r="P645" i="89"/>
  <c r="S645" i="89"/>
  <c r="O646" i="89"/>
  <c r="P646" i="89"/>
  <c r="S646" i="89"/>
  <c r="O647" i="89"/>
  <c r="P647" i="89"/>
  <c r="S647" i="89"/>
  <c r="O648" i="89"/>
  <c r="P648" i="89"/>
  <c r="S648" i="89"/>
  <c r="O649" i="89"/>
  <c r="P649" i="89"/>
  <c r="S649" i="89"/>
  <c r="O650" i="89"/>
  <c r="P650" i="89"/>
  <c r="S650" i="89"/>
  <c r="O651" i="89"/>
  <c r="P651" i="89"/>
  <c r="S651" i="89"/>
  <c r="O652" i="89"/>
  <c r="P652" i="89"/>
  <c r="S652" i="89"/>
  <c r="O653" i="89"/>
  <c r="P653" i="89"/>
  <c r="S653" i="89"/>
  <c r="O654" i="89"/>
  <c r="P654" i="89"/>
  <c r="S654" i="89"/>
  <c r="O655" i="89"/>
  <c r="P655" i="89"/>
  <c r="S655" i="89"/>
  <c r="O656" i="89"/>
  <c r="P656" i="89"/>
  <c r="S656" i="89"/>
  <c r="O657" i="89"/>
  <c r="P657" i="89"/>
  <c r="S657" i="89"/>
  <c r="O658" i="89"/>
  <c r="P658" i="89"/>
  <c r="S658" i="89"/>
  <c r="O659" i="89"/>
  <c r="P659" i="89"/>
  <c r="S659" i="89"/>
  <c r="O660" i="89"/>
  <c r="P660" i="89"/>
  <c r="S660" i="89"/>
  <c r="O661" i="89"/>
  <c r="P661" i="89"/>
  <c r="S661" i="89"/>
  <c r="O662" i="89"/>
  <c r="P662" i="89"/>
  <c r="S662" i="89"/>
  <c r="O663" i="89"/>
  <c r="P663" i="89"/>
  <c r="S663" i="89"/>
  <c r="O664" i="89"/>
  <c r="P664" i="89"/>
  <c r="S664" i="89"/>
  <c r="O665" i="89"/>
  <c r="P665" i="89"/>
  <c r="S665" i="89"/>
  <c r="O666" i="89"/>
  <c r="P666" i="89"/>
  <c r="S666" i="89"/>
  <c r="O667" i="89"/>
  <c r="P667" i="89"/>
  <c r="S667" i="89"/>
  <c r="O668" i="89"/>
  <c r="P668" i="89"/>
  <c r="S668" i="89"/>
  <c r="O669" i="89"/>
  <c r="P669" i="89"/>
  <c r="S669" i="89"/>
  <c r="O670" i="89"/>
  <c r="P670" i="89"/>
  <c r="S670" i="89"/>
  <c r="O671" i="89"/>
  <c r="P671" i="89"/>
  <c r="S671" i="89"/>
  <c r="O672" i="89"/>
  <c r="P672" i="89"/>
  <c r="S672" i="89"/>
  <c r="O673" i="89"/>
  <c r="P673" i="89"/>
  <c r="S673" i="89"/>
  <c r="O674" i="89"/>
  <c r="P674" i="89"/>
  <c r="S674" i="89"/>
  <c r="O675" i="89"/>
  <c r="P675" i="89"/>
  <c r="S675" i="89"/>
  <c r="O676" i="89"/>
  <c r="P676" i="89"/>
  <c r="S676" i="89"/>
  <c r="O677" i="89"/>
  <c r="P677" i="89"/>
  <c r="S677" i="89"/>
  <c r="O678" i="89"/>
  <c r="P678" i="89"/>
  <c r="S678" i="89"/>
  <c r="O679" i="89"/>
  <c r="P679" i="89"/>
  <c r="S679" i="89"/>
  <c r="O680" i="89"/>
  <c r="P680" i="89"/>
  <c r="S680" i="89"/>
  <c r="O681" i="89"/>
  <c r="P681" i="89"/>
  <c r="S681" i="89"/>
  <c r="O682" i="89"/>
  <c r="P682" i="89"/>
  <c r="S682" i="89"/>
  <c r="O683" i="89"/>
  <c r="P683" i="89"/>
  <c r="S683" i="89"/>
  <c r="O684" i="89"/>
  <c r="P684" i="89"/>
  <c r="S684" i="89"/>
  <c r="O685" i="89"/>
  <c r="P685" i="89"/>
  <c r="S685" i="89"/>
  <c r="O686" i="89"/>
  <c r="P686" i="89"/>
  <c r="S686" i="89"/>
  <c r="O687" i="89"/>
  <c r="P687" i="89"/>
  <c r="S687" i="89"/>
  <c r="O688" i="89"/>
  <c r="P688" i="89"/>
  <c r="S688" i="89"/>
  <c r="O689" i="89"/>
  <c r="P689" i="89"/>
  <c r="S689" i="89"/>
  <c r="O690" i="89"/>
  <c r="P690" i="89"/>
  <c r="S690" i="89"/>
  <c r="O691" i="89"/>
  <c r="P691" i="89"/>
  <c r="S691" i="89"/>
  <c r="O692" i="89"/>
  <c r="P692" i="89"/>
  <c r="S692" i="89"/>
  <c r="O693" i="89"/>
  <c r="P693" i="89"/>
  <c r="S693" i="89"/>
  <c r="O694" i="89"/>
  <c r="P694" i="89"/>
  <c r="S694" i="89"/>
  <c r="O695" i="89"/>
  <c r="P695" i="89"/>
  <c r="S695" i="89"/>
  <c r="O696" i="89"/>
  <c r="P696" i="89"/>
  <c r="S696" i="89"/>
  <c r="O697" i="89"/>
  <c r="P697" i="89"/>
  <c r="S697" i="89"/>
  <c r="O698" i="89"/>
  <c r="P698" i="89"/>
  <c r="S698" i="89"/>
  <c r="O699" i="89"/>
  <c r="P699" i="89"/>
  <c r="S699" i="89"/>
  <c r="O700" i="89"/>
  <c r="P700" i="89"/>
  <c r="S700" i="89"/>
  <c r="O701" i="89"/>
  <c r="P701" i="89"/>
  <c r="S701" i="89"/>
  <c r="O702" i="89"/>
  <c r="P702" i="89"/>
  <c r="S702" i="89"/>
  <c r="O703" i="89"/>
  <c r="P703" i="89"/>
  <c r="S703" i="89"/>
  <c r="O704" i="89"/>
  <c r="P704" i="89"/>
  <c r="S704" i="89"/>
  <c r="O705" i="89"/>
  <c r="P705" i="89"/>
  <c r="S705" i="89"/>
  <c r="O706" i="89"/>
  <c r="P706" i="89"/>
  <c r="S706" i="89"/>
  <c r="O707" i="89"/>
  <c r="P707" i="89"/>
  <c r="S707" i="89"/>
  <c r="O708" i="89"/>
  <c r="P708" i="89"/>
  <c r="S708" i="89"/>
  <c r="O709" i="89"/>
  <c r="P709" i="89"/>
  <c r="S709" i="89"/>
  <c r="O710" i="89"/>
  <c r="P710" i="89"/>
  <c r="S710" i="89"/>
  <c r="O711" i="89"/>
  <c r="P711" i="89"/>
  <c r="S711" i="89"/>
  <c r="O712" i="89"/>
  <c r="P712" i="89"/>
  <c r="S712" i="89"/>
  <c r="O713" i="89"/>
  <c r="P713" i="89"/>
  <c r="S713" i="89"/>
  <c r="O714" i="89"/>
  <c r="P714" i="89"/>
  <c r="S714" i="89"/>
  <c r="O715" i="89"/>
  <c r="P715" i="89"/>
  <c r="S715" i="89"/>
  <c r="O716" i="89"/>
  <c r="P716" i="89"/>
  <c r="S716" i="89"/>
  <c r="O717" i="89"/>
  <c r="P717" i="89"/>
  <c r="S717" i="89"/>
  <c r="O718" i="89"/>
  <c r="P718" i="89"/>
  <c r="S718" i="89"/>
  <c r="O719" i="89"/>
  <c r="P719" i="89"/>
  <c r="S719" i="89"/>
  <c r="O720" i="89"/>
  <c r="P720" i="89"/>
  <c r="S720" i="89"/>
  <c r="O721" i="89"/>
  <c r="P721" i="89"/>
  <c r="S721" i="89"/>
  <c r="O722" i="89"/>
  <c r="P722" i="89"/>
  <c r="S722" i="89"/>
  <c r="O723" i="89"/>
  <c r="P723" i="89"/>
  <c r="S723" i="89"/>
  <c r="O724" i="89"/>
  <c r="P724" i="89"/>
  <c r="S724" i="89"/>
  <c r="O725" i="89"/>
  <c r="P725" i="89"/>
  <c r="S725" i="89"/>
  <c r="O726" i="89"/>
  <c r="P726" i="89"/>
  <c r="S726" i="89"/>
  <c r="O727" i="89"/>
  <c r="P727" i="89"/>
  <c r="S727" i="89"/>
  <c r="O728" i="89"/>
  <c r="P728" i="89"/>
  <c r="S728" i="89"/>
  <c r="O729" i="89"/>
  <c r="P729" i="89"/>
  <c r="S729" i="89"/>
  <c r="O730" i="89"/>
  <c r="P730" i="89"/>
  <c r="S730" i="89"/>
  <c r="O731" i="89"/>
  <c r="P731" i="89"/>
  <c r="S731" i="89"/>
  <c r="O732" i="89"/>
  <c r="P732" i="89"/>
  <c r="S732" i="89"/>
  <c r="O733" i="89"/>
  <c r="P733" i="89"/>
  <c r="S733" i="89"/>
  <c r="O734" i="89"/>
  <c r="P734" i="89"/>
  <c r="S734" i="89"/>
  <c r="O735" i="89"/>
  <c r="P735" i="89"/>
  <c r="S735" i="89"/>
  <c r="O736" i="89"/>
  <c r="P736" i="89"/>
  <c r="S736" i="89"/>
  <c r="O737" i="89"/>
  <c r="P737" i="89"/>
  <c r="S737" i="89"/>
  <c r="O738" i="89"/>
  <c r="P738" i="89"/>
  <c r="S738" i="89"/>
  <c r="O739" i="89"/>
  <c r="P739" i="89"/>
  <c r="S739" i="89"/>
  <c r="O740" i="89"/>
  <c r="P740" i="89"/>
  <c r="S740" i="89"/>
  <c r="O741" i="89"/>
  <c r="P741" i="89"/>
  <c r="S741" i="89"/>
  <c r="O742" i="89"/>
  <c r="P742" i="89"/>
  <c r="S742" i="89"/>
  <c r="O743" i="89"/>
  <c r="P743" i="89"/>
  <c r="S743" i="89"/>
  <c r="O744" i="89"/>
  <c r="P744" i="89"/>
  <c r="S744" i="89"/>
  <c r="O745" i="89"/>
  <c r="P745" i="89"/>
  <c r="S745" i="89"/>
  <c r="O746" i="89"/>
  <c r="P746" i="89"/>
  <c r="S746" i="89"/>
  <c r="O747" i="89"/>
  <c r="P747" i="89"/>
  <c r="S747" i="89"/>
  <c r="O748" i="89"/>
  <c r="P748" i="89"/>
  <c r="S748" i="89"/>
  <c r="O749" i="89"/>
  <c r="P749" i="89"/>
  <c r="S749" i="89"/>
  <c r="O750" i="89"/>
  <c r="P750" i="89"/>
  <c r="S750" i="89"/>
  <c r="O751" i="89"/>
  <c r="P751" i="89"/>
  <c r="S751" i="89"/>
  <c r="O752" i="89"/>
  <c r="P752" i="89"/>
  <c r="S752" i="89"/>
  <c r="O753" i="89"/>
  <c r="P753" i="89"/>
  <c r="S753" i="89"/>
  <c r="O754" i="89"/>
  <c r="P754" i="89"/>
  <c r="S754" i="89"/>
  <c r="O755" i="89"/>
  <c r="P755" i="89"/>
  <c r="S755" i="89"/>
  <c r="O756" i="89"/>
  <c r="P756" i="89"/>
  <c r="S756" i="89"/>
  <c r="O757" i="89"/>
  <c r="P757" i="89"/>
  <c r="S757" i="89"/>
  <c r="O758" i="89"/>
  <c r="P758" i="89"/>
  <c r="S758" i="89"/>
  <c r="O759" i="89"/>
  <c r="P759" i="89"/>
  <c r="S759" i="89"/>
  <c r="O760" i="89"/>
  <c r="P760" i="89"/>
  <c r="S760" i="89"/>
  <c r="O761" i="89"/>
  <c r="P761" i="89"/>
  <c r="S761" i="89"/>
  <c r="O762" i="89"/>
  <c r="P762" i="89"/>
  <c r="S762" i="89"/>
  <c r="O763" i="89"/>
  <c r="P763" i="89"/>
  <c r="S763" i="89"/>
  <c r="O764" i="89"/>
  <c r="P764" i="89"/>
  <c r="S764" i="89"/>
  <c r="O765" i="89"/>
  <c r="P765" i="89"/>
  <c r="S765" i="89"/>
  <c r="O766" i="89"/>
  <c r="P766" i="89"/>
  <c r="S766" i="89"/>
  <c r="O767" i="89"/>
  <c r="P767" i="89"/>
  <c r="S767" i="89"/>
  <c r="O768" i="89"/>
  <c r="P768" i="89"/>
  <c r="S768" i="89"/>
  <c r="O769" i="89"/>
  <c r="P769" i="89"/>
  <c r="S769" i="89"/>
  <c r="O770" i="89"/>
  <c r="P770" i="89"/>
  <c r="S770" i="89"/>
  <c r="O771" i="89"/>
  <c r="P771" i="89"/>
  <c r="S771" i="89"/>
  <c r="O772" i="89"/>
  <c r="P772" i="89"/>
  <c r="S772" i="89"/>
  <c r="O773" i="89"/>
  <c r="P773" i="89"/>
  <c r="S773" i="89"/>
  <c r="O774" i="89"/>
  <c r="P774" i="89"/>
  <c r="S774" i="89"/>
  <c r="O775" i="89"/>
  <c r="P775" i="89"/>
  <c r="S775" i="89"/>
  <c r="O776" i="89"/>
  <c r="P776" i="89"/>
  <c r="S776" i="89"/>
  <c r="O777" i="89"/>
  <c r="P777" i="89"/>
  <c r="S777" i="89"/>
  <c r="O778" i="89"/>
  <c r="P778" i="89"/>
  <c r="S778" i="89"/>
  <c r="O779" i="89"/>
  <c r="P779" i="89"/>
  <c r="S779" i="89"/>
  <c r="O780" i="89"/>
  <c r="P780" i="89"/>
  <c r="S780" i="89"/>
  <c r="O781" i="89"/>
  <c r="P781" i="89"/>
  <c r="S781" i="89"/>
  <c r="O782" i="89"/>
  <c r="P782" i="89"/>
  <c r="S782" i="89"/>
  <c r="O783" i="89"/>
  <c r="P783" i="89"/>
  <c r="S783" i="89"/>
  <c r="O784" i="89"/>
  <c r="P784" i="89"/>
  <c r="S784" i="89"/>
  <c r="O785" i="89"/>
  <c r="P785" i="89"/>
  <c r="S785" i="89"/>
  <c r="O786" i="89"/>
  <c r="P786" i="89"/>
  <c r="S786" i="89"/>
  <c r="O787" i="89"/>
  <c r="P787" i="89"/>
  <c r="S787" i="89"/>
  <c r="O788" i="89"/>
  <c r="P788" i="89"/>
  <c r="S788" i="89"/>
  <c r="O789" i="89"/>
  <c r="P789" i="89"/>
  <c r="S789" i="89"/>
  <c r="O790" i="89"/>
  <c r="P790" i="89"/>
  <c r="S790" i="89"/>
  <c r="O791" i="89"/>
  <c r="P791" i="89"/>
  <c r="S791" i="89"/>
  <c r="O792" i="89"/>
  <c r="P792" i="89"/>
  <c r="S792" i="89"/>
  <c r="O793" i="89"/>
  <c r="P793" i="89"/>
  <c r="S793" i="89"/>
  <c r="O794" i="89"/>
  <c r="P794" i="89"/>
  <c r="S794" i="89"/>
  <c r="O795" i="89"/>
  <c r="P795" i="89"/>
  <c r="S795" i="89"/>
  <c r="O796" i="89"/>
  <c r="P796" i="89"/>
  <c r="S796" i="89"/>
  <c r="O797" i="89"/>
  <c r="P797" i="89"/>
  <c r="S797" i="89"/>
  <c r="O798" i="89"/>
  <c r="P798" i="89"/>
  <c r="S798" i="89"/>
  <c r="O799" i="89"/>
  <c r="P799" i="89"/>
  <c r="S799" i="89"/>
  <c r="O800" i="89"/>
  <c r="P800" i="89"/>
  <c r="S800" i="89"/>
  <c r="O801" i="89"/>
  <c r="P801" i="89"/>
  <c r="S801" i="89"/>
  <c r="O802" i="89"/>
  <c r="P802" i="89"/>
  <c r="S802" i="89"/>
  <c r="O803" i="89"/>
  <c r="P803" i="89"/>
  <c r="S803" i="89"/>
  <c r="O804" i="89"/>
  <c r="P804" i="89"/>
  <c r="S804" i="89"/>
  <c r="O805" i="89"/>
  <c r="P805" i="89"/>
  <c r="S805" i="89"/>
  <c r="O806" i="89"/>
  <c r="P806" i="89"/>
  <c r="S806" i="89"/>
  <c r="O807" i="89"/>
  <c r="P807" i="89"/>
  <c r="S807" i="89"/>
  <c r="O808" i="89"/>
  <c r="P808" i="89"/>
  <c r="S808" i="89"/>
  <c r="O809" i="89"/>
  <c r="P809" i="89"/>
  <c r="S809" i="89"/>
  <c r="O810" i="89"/>
  <c r="P810" i="89"/>
  <c r="S810" i="89"/>
  <c r="O811" i="89"/>
  <c r="P811" i="89"/>
  <c r="S811" i="89"/>
  <c r="O812" i="89"/>
  <c r="P812" i="89"/>
  <c r="S812" i="89"/>
  <c r="O813" i="89"/>
  <c r="P813" i="89"/>
  <c r="S813" i="89"/>
  <c r="O814" i="89"/>
  <c r="P814" i="89"/>
  <c r="S814" i="89"/>
  <c r="O815" i="89"/>
  <c r="P815" i="89"/>
  <c r="S815" i="89"/>
  <c r="O816" i="89"/>
  <c r="P816" i="89"/>
  <c r="S816" i="89"/>
  <c r="O817" i="89"/>
  <c r="P817" i="89"/>
  <c r="S817" i="89"/>
  <c r="O818" i="89"/>
  <c r="P818" i="89"/>
  <c r="S818" i="89"/>
  <c r="O819" i="89"/>
  <c r="P819" i="89"/>
  <c r="S819" i="89"/>
  <c r="O820" i="89"/>
  <c r="P820" i="89"/>
  <c r="S820" i="89"/>
  <c r="O821" i="89"/>
  <c r="P821" i="89"/>
  <c r="S821" i="89"/>
  <c r="O822" i="89"/>
  <c r="P822" i="89"/>
  <c r="S822" i="89"/>
  <c r="O823" i="89"/>
  <c r="P823" i="89"/>
  <c r="S823" i="89"/>
  <c r="O824" i="89"/>
  <c r="P824" i="89"/>
  <c r="S824" i="89"/>
  <c r="O825" i="89"/>
  <c r="P825" i="89"/>
  <c r="S825" i="89"/>
  <c r="O826" i="89"/>
  <c r="P826" i="89"/>
  <c r="S826" i="89"/>
  <c r="O827" i="89"/>
  <c r="P827" i="89"/>
  <c r="S827" i="89"/>
  <c r="O828" i="89"/>
  <c r="P828" i="89"/>
  <c r="S828" i="89"/>
  <c r="O829" i="89"/>
  <c r="P829" i="89"/>
  <c r="S829" i="89"/>
  <c r="O830" i="89"/>
  <c r="P830" i="89"/>
  <c r="S830" i="89"/>
  <c r="O831" i="89"/>
  <c r="P831" i="89"/>
  <c r="S831" i="89"/>
  <c r="O832" i="89"/>
  <c r="P832" i="89"/>
  <c r="S832" i="89"/>
  <c r="O833" i="89"/>
  <c r="P833" i="89"/>
  <c r="S833" i="89"/>
  <c r="O834" i="89"/>
  <c r="P834" i="89"/>
  <c r="S834" i="89"/>
  <c r="O835" i="89"/>
  <c r="P835" i="89"/>
  <c r="S835" i="89"/>
  <c r="O836" i="89"/>
  <c r="P836" i="89"/>
  <c r="S836" i="89"/>
  <c r="O837" i="89"/>
  <c r="P837" i="89"/>
  <c r="S837" i="89"/>
  <c r="O838" i="89"/>
  <c r="P838" i="89"/>
  <c r="S838" i="89"/>
  <c r="O839" i="89"/>
  <c r="P839" i="89"/>
  <c r="S839" i="89"/>
  <c r="O840" i="89"/>
  <c r="P840" i="89"/>
  <c r="S840" i="89"/>
  <c r="O841" i="89"/>
  <c r="P841" i="89"/>
  <c r="S841" i="89"/>
  <c r="O842" i="89"/>
  <c r="P842" i="89"/>
  <c r="S842" i="89"/>
  <c r="O843" i="89"/>
  <c r="P843" i="89"/>
  <c r="S843" i="89"/>
  <c r="O844" i="89"/>
  <c r="P844" i="89"/>
  <c r="S844" i="89"/>
  <c r="O845" i="89"/>
  <c r="P845" i="89"/>
  <c r="S845" i="89"/>
  <c r="O846" i="89"/>
  <c r="P846" i="89"/>
  <c r="S846" i="89"/>
  <c r="O847" i="89"/>
  <c r="P847" i="89"/>
  <c r="S847" i="89"/>
  <c r="O848" i="89"/>
  <c r="P848" i="89"/>
  <c r="S848" i="89"/>
  <c r="O849" i="89"/>
  <c r="P849" i="89"/>
  <c r="S849" i="89"/>
  <c r="O850" i="89"/>
  <c r="P850" i="89"/>
  <c r="S850" i="89"/>
  <c r="O851" i="89"/>
  <c r="P851" i="89"/>
  <c r="S851" i="89"/>
  <c r="O852" i="89"/>
  <c r="P852" i="89"/>
  <c r="S852" i="89"/>
  <c r="O853" i="89"/>
  <c r="P853" i="89"/>
  <c r="S853" i="89"/>
  <c r="O854" i="89"/>
  <c r="P854" i="89"/>
  <c r="S854" i="89"/>
  <c r="O855" i="89"/>
  <c r="P855" i="89"/>
  <c r="S855" i="89"/>
  <c r="O856" i="89"/>
  <c r="P856" i="89"/>
  <c r="S856" i="89"/>
  <c r="O857" i="89"/>
  <c r="P857" i="89"/>
  <c r="S857" i="89"/>
  <c r="O858" i="89"/>
  <c r="P858" i="89"/>
  <c r="S858" i="89"/>
  <c r="O859" i="89"/>
  <c r="P859" i="89"/>
  <c r="S859" i="89"/>
  <c r="O860" i="89"/>
  <c r="P860" i="89"/>
  <c r="S860" i="89"/>
  <c r="O861" i="89"/>
  <c r="P861" i="89"/>
  <c r="S861" i="89"/>
  <c r="O862" i="89"/>
  <c r="P862" i="89"/>
  <c r="S862" i="89"/>
  <c r="O863" i="89"/>
  <c r="P863" i="89"/>
  <c r="S863" i="89"/>
  <c r="O864" i="89"/>
  <c r="P864" i="89"/>
  <c r="S864" i="89"/>
  <c r="O865" i="89"/>
  <c r="P865" i="89"/>
  <c r="S865" i="89"/>
  <c r="O866" i="89"/>
  <c r="P866" i="89"/>
  <c r="S866" i="89"/>
  <c r="O867" i="89"/>
  <c r="P867" i="89"/>
  <c r="S867" i="89"/>
  <c r="O868" i="89"/>
  <c r="P868" i="89"/>
  <c r="S868" i="89"/>
  <c r="O869" i="89"/>
  <c r="P869" i="89"/>
  <c r="S869" i="89"/>
  <c r="O870" i="89"/>
  <c r="P870" i="89"/>
  <c r="S870" i="89"/>
  <c r="O871" i="89"/>
  <c r="P871" i="89"/>
  <c r="S871" i="89"/>
  <c r="O872" i="89"/>
  <c r="P872" i="89"/>
  <c r="S872" i="89"/>
  <c r="O873" i="89"/>
  <c r="P873" i="89"/>
  <c r="S873" i="89"/>
  <c r="O874" i="89"/>
  <c r="P874" i="89"/>
  <c r="S874" i="89"/>
  <c r="O875" i="89"/>
  <c r="P875" i="89"/>
  <c r="S875" i="89"/>
  <c r="O876" i="89"/>
  <c r="P876" i="89"/>
  <c r="S876" i="89"/>
  <c r="O877" i="89"/>
  <c r="P877" i="89"/>
  <c r="S877" i="89"/>
  <c r="O878" i="89"/>
  <c r="P878" i="89"/>
  <c r="S878" i="89"/>
  <c r="O879" i="89"/>
  <c r="P879" i="89"/>
  <c r="S879" i="89"/>
  <c r="O880" i="89"/>
  <c r="P880" i="89"/>
  <c r="S880" i="89"/>
  <c r="O881" i="89"/>
  <c r="P881" i="89"/>
  <c r="S881" i="89"/>
  <c r="O882" i="89"/>
  <c r="P882" i="89"/>
  <c r="S882" i="89"/>
  <c r="O883" i="89"/>
  <c r="P883" i="89"/>
  <c r="S883" i="89"/>
  <c r="O884" i="89"/>
  <c r="P884" i="89"/>
  <c r="S884" i="89"/>
  <c r="O885" i="89"/>
  <c r="P885" i="89"/>
  <c r="S885" i="89"/>
  <c r="O886" i="89"/>
  <c r="P886" i="89"/>
  <c r="S886" i="89"/>
  <c r="O887" i="89"/>
  <c r="P887" i="89"/>
  <c r="S887" i="89"/>
  <c r="O888" i="89"/>
  <c r="P888" i="89"/>
  <c r="S888" i="89"/>
  <c r="O889" i="89"/>
  <c r="P889" i="89"/>
  <c r="S889" i="89"/>
  <c r="O890" i="89"/>
  <c r="P890" i="89"/>
  <c r="S890" i="89"/>
  <c r="O891" i="89"/>
  <c r="P891" i="89"/>
  <c r="S891" i="89"/>
  <c r="O892" i="89"/>
  <c r="P892" i="89"/>
  <c r="S892" i="89"/>
  <c r="O893" i="89"/>
  <c r="P893" i="89"/>
  <c r="S893" i="89"/>
  <c r="O894" i="89"/>
  <c r="P894" i="89"/>
  <c r="S894" i="89"/>
  <c r="O895" i="89"/>
  <c r="P895" i="89"/>
  <c r="S895" i="89"/>
  <c r="O896" i="89"/>
  <c r="P896" i="89"/>
  <c r="S896" i="89"/>
  <c r="O897" i="89"/>
  <c r="P897" i="89"/>
  <c r="S897" i="89"/>
  <c r="O898" i="89"/>
  <c r="P898" i="89"/>
  <c r="S898" i="89"/>
  <c r="O899" i="89"/>
  <c r="P899" i="89"/>
  <c r="S899" i="89"/>
  <c r="O900" i="89"/>
  <c r="P900" i="89"/>
  <c r="S900" i="89"/>
  <c r="O901" i="89"/>
  <c r="P901" i="89"/>
  <c r="S901" i="89"/>
  <c r="O902" i="89"/>
  <c r="P902" i="89"/>
  <c r="S902" i="89"/>
  <c r="O903" i="89"/>
  <c r="P903" i="89"/>
  <c r="S903" i="89"/>
  <c r="O904" i="89"/>
  <c r="P904" i="89"/>
  <c r="S904" i="89"/>
  <c r="O905" i="89"/>
  <c r="P905" i="89"/>
  <c r="S905" i="89"/>
  <c r="O906" i="89"/>
  <c r="P906" i="89"/>
  <c r="S906" i="89"/>
  <c r="O907" i="89"/>
  <c r="P907" i="89"/>
  <c r="S907" i="89"/>
  <c r="O908" i="89"/>
  <c r="P908" i="89"/>
  <c r="S908" i="89"/>
  <c r="O909" i="89"/>
  <c r="P909" i="89"/>
  <c r="S909" i="89"/>
  <c r="O910" i="89"/>
  <c r="P910" i="89"/>
  <c r="S910" i="89"/>
  <c r="O911" i="89"/>
  <c r="P911" i="89"/>
  <c r="S911" i="89"/>
  <c r="O912" i="89"/>
  <c r="P912" i="89"/>
  <c r="S912" i="89"/>
  <c r="O913" i="89"/>
  <c r="P913" i="89"/>
  <c r="S913" i="89"/>
  <c r="O914" i="89"/>
  <c r="P914" i="89"/>
  <c r="S914" i="89"/>
  <c r="O915" i="89"/>
  <c r="P915" i="89"/>
  <c r="S915" i="89"/>
  <c r="O916" i="89"/>
  <c r="P916" i="89"/>
  <c r="S916" i="89"/>
  <c r="O917" i="89"/>
  <c r="P917" i="89"/>
  <c r="S917" i="89"/>
  <c r="O918" i="89"/>
  <c r="P918" i="89"/>
  <c r="S918" i="89"/>
  <c r="O919" i="89"/>
  <c r="P919" i="89"/>
  <c r="S919" i="89"/>
  <c r="O920" i="89"/>
  <c r="P920" i="89"/>
  <c r="S920" i="89"/>
  <c r="O921" i="89"/>
  <c r="P921" i="89"/>
  <c r="S921" i="89"/>
  <c r="O922" i="89"/>
  <c r="P922" i="89"/>
  <c r="S922" i="89"/>
  <c r="O923" i="89"/>
  <c r="P923" i="89"/>
  <c r="S923" i="89"/>
  <c r="O924" i="89"/>
  <c r="P924" i="89"/>
  <c r="S924" i="89"/>
  <c r="O925" i="89"/>
  <c r="P925" i="89"/>
  <c r="S925" i="89"/>
  <c r="O926" i="89"/>
  <c r="P926" i="89"/>
  <c r="S926" i="89"/>
  <c r="O927" i="89"/>
  <c r="P927" i="89"/>
  <c r="S927" i="89"/>
  <c r="O928" i="89"/>
  <c r="P928" i="89"/>
  <c r="S928" i="89"/>
  <c r="O929" i="89"/>
  <c r="P929" i="89"/>
  <c r="S929" i="89"/>
  <c r="O930" i="89"/>
  <c r="P930" i="89"/>
  <c r="S930" i="89"/>
  <c r="O931" i="89"/>
  <c r="P931" i="89"/>
  <c r="S931" i="89"/>
  <c r="O932" i="89"/>
  <c r="P932" i="89"/>
  <c r="S932" i="89"/>
  <c r="O933" i="89"/>
  <c r="P933" i="89"/>
  <c r="S933" i="89"/>
  <c r="O934" i="89"/>
  <c r="P934" i="89"/>
  <c r="S934" i="89"/>
  <c r="O935" i="89"/>
  <c r="P935" i="89"/>
  <c r="S935" i="89"/>
  <c r="O936" i="89"/>
  <c r="P936" i="89"/>
  <c r="S936" i="89"/>
  <c r="O937" i="89"/>
  <c r="P937" i="89"/>
  <c r="S937" i="89"/>
  <c r="O938" i="89"/>
  <c r="P938" i="89"/>
  <c r="S938" i="89"/>
  <c r="O939" i="89"/>
  <c r="P939" i="89"/>
  <c r="S939" i="89"/>
  <c r="O940" i="89"/>
  <c r="P940" i="89"/>
  <c r="S940" i="89"/>
  <c r="O941" i="89"/>
  <c r="P941" i="89"/>
  <c r="S941" i="89"/>
  <c r="O942" i="89"/>
  <c r="P942" i="89"/>
  <c r="S942" i="89"/>
  <c r="O943" i="89"/>
  <c r="P943" i="89"/>
  <c r="S943" i="89"/>
  <c r="O944" i="89"/>
  <c r="P944" i="89"/>
  <c r="S944" i="89"/>
  <c r="O945" i="89"/>
  <c r="P945" i="89"/>
  <c r="S945" i="89"/>
  <c r="O946" i="89"/>
  <c r="P946" i="89"/>
  <c r="S946" i="89"/>
  <c r="O947" i="89"/>
  <c r="P947" i="89"/>
  <c r="S947" i="89"/>
  <c r="O948" i="89"/>
  <c r="P948" i="89"/>
  <c r="S948" i="89"/>
  <c r="O949" i="89"/>
  <c r="P949" i="89"/>
  <c r="S949" i="89"/>
  <c r="O950" i="89"/>
  <c r="P950" i="89"/>
  <c r="S950" i="89"/>
  <c r="O951" i="89"/>
  <c r="P951" i="89"/>
  <c r="S951" i="89"/>
  <c r="O952" i="89"/>
  <c r="P952" i="89"/>
  <c r="S952" i="89"/>
  <c r="O953" i="89"/>
  <c r="P953" i="89"/>
  <c r="S953" i="89"/>
  <c r="O954" i="89"/>
  <c r="P954" i="89"/>
  <c r="S954" i="89"/>
  <c r="O955" i="89"/>
  <c r="P955" i="89"/>
  <c r="S955" i="89"/>
  <c r="O956" i="89"/>
  <c r="P956" i="89"/>
  <c r="S956" i="89"/>
  <c r="O957" i="89"/>
  <c r="P957" i="89"/>
  <c r="S957" i="89"/>
  <c r="O958" i="89"/>
  <c r="P958" i="89"/>
  <c r="S958" i="89"/>
  <c r="O959" i="89"/>
  <c r="P959" i="89"/>
  <c r="S959" i="89"/>
  <c r="O960" i="89"/>
  <c r="P960" i="89"/>
  <c r="S960" i="89"/>
  <c r="O961" i="89"/>
  <c r="P961" i="89"/>
  <c r="S961" i="89"/>
  <c r="O962" i="89"/>
  <c r="P962" i="89"/>
  <c r="S962" i="89"/>
  <c r="O963" i="89"/>
  <c r="P963" i="89"/>
  <c r="S963" i="89"/>
  <c r="O964" i="89"/>
  <c r="P964" i="89"/>
  <c r="S964" i="89"/>
  <c r="O965" i="89"/>
  <c r="P965" i="89"/>
  <c r="S965" i="89"/>
  <c r="O966" i="89"/>
  <c r="P966" i="89"/>
  <c r="S966" i="89"/>
  <c r="O967" i="89"/>
  <c r="P967" i="89"/>
  <c r="S967" i="89"/>
  <c r="O968" i="89"/>
  <c r="P968" i="89"/>
  <c r="S968" i="89"/>
  <c r="O969" i="89"/>
  <c r="P969" i="89"/>
  <c r="S969" i="89"/>
  <c r="O970" i="89"/>
  <c r="P970" i="89"/>
  <c r="S970" i="89"/>
  <c r="O971" i="89"/>
  <c r="P971" i="89"/>
  <c r="S971" i="89"/>
  <c r="O972" i="89"/>
  <c r="P972" i="89"/>
  <c r="S972" i="89"/>
  <c r="O973" i="89"/>
  <c r="P973" i="89"/>
  <c r="S973" i="89"/>
  <c r="O974" i="89"/>
  <c r="P974" i="89"/>
  <c r="S974" i="89"/>
  <c r="O975" i="89"/>
  <c r="P975" i="89"/>
  <c r="S975" i="89"/>
  <c r="O976" i="89"/>
  <c r="P976" i="89"/>
  <c r="S976" i="89"/>
  <c r="O977" i="89"/>
  <c r="P977" i="89"/>
  <c r="S977" i="89"/>
  <c r="O978" i="89"/>
  <c r="P978" i="89"/>
  <c r="S978" i="89"/>
  <c r="O979" i="89"/>
  <c r="P979" i="89"/>
  <c r="S979" i="89"/>
  <c r="O980" i="89"/>
  <c r="P980" i="89"/>
  <c r="S980" i="89"/>
  <c r="O981" i="89"/>
  <c r="P981" i="89"/>
  <c r="S981" i="89"/>
  <c r="O982" i="89"/>
  <c r="P982" i="89"/>
  <c r="S982" i="89"/>
  <c r="O983" i="89"/>
  <c r="P983" i="89"/>
  <c r="S983" i="89"/>
  <c r="O984" i="89"/>
  <c r="P984" i="89"/>
  <c r="S984" i="89"/>
  <c r="O985" i="89"/>
  <c r="P985" i="89"/>
  <c r="S985" i="89"/>
  <c r="O986" i="89"/>
  <c r="P986" i="89"/>
  <c r="S986" i="89"/>
  <c r="O987" i="89"/>
  <c r="P987" i="89"/>
  <c r="S987" i="89"/>
  <c r="O988" i="89"/>
  <c r="P988" i="89"/>
  <c r="S988" i="89"/>
  <c r="O989" i="89"/>
  <c r="P989" i="89"/>
  <c r="S989" i="89"/>
  <c r="O990" i="89"/>
  <c r="P990" i="89"/>
  <c r="S990" i="89"/>
  <c r="O991" i="89"/>
  <c r="P991" i="89"/>
  <c r="S991" i="89"/>
  <c r="O992" i="89"/>
  <c r="P992" i="89"/>
  <c r="S992" i="89"/>
  <c r="O993" i="89"/>
  <c r="P993" i="89"/>
  <c r="S993" i="89"/>
  <c r="O994" i="89"/>
  <c r="P994" i="89"/>
  <c r="S994" i="89"/>
  <c r="O995" i="89"/>
  <c r="P995" i="89"/>
  <c r="S995" i="89"/>
  <c r="O996" i="89"/>
  <c r="P996" i="89"/>
  <c r="S996" i="89"/>
  <c r="O997" i="89"/>
  <c r="P997" i="89"/>
  <c r="S997" i="89"/>
  <c r="O998" i="89"/>
  <c r="P998" i="89"/>
  <c r="S998" i="89"/>
  <c r="O999" i="89"/>
  <c r="P999" i="89"/>
  <c r="S999" i="89"/>
  <c r="O1000" i="89"/>
  <c r="P1000" i="89"/>
  <c r="S1000" i="89"/>
  <c r="O1001" i="89"/>
  <c r="P1001" i="89"/>
  <c r="S1001" i="89"/>
  <c r="O1002" i="89"/>
  <c r="P1002" i="89"/>
  <c r="S1002" i="89"/>
  <c r="O1003" i="89"/>
  <c r="P1003" i="89"/>
  <c r="S1003" i="89"/>
  <c r="O1004" i="89"/>
  <c r="P1004" i="89"/>
  <c r="S1004" i="89"/>
  <c r="O1005" i="89"/>
  <c r="P1005" i="89"/>
  <c r="S1005" i="89"/>
  <c r="O1006" i="89"/>
  <c r="P1006" i="89"/>
  <c r="S1006" i="89"/>
  <c r="O1007" i="89"/>
  <c r="P1007" i="89"/>
  <c r="S1007" i="89"/>
  <c r="O1008" i="89"/>
  <c r="P1008" i="89"/>
  <c r="S1008" i="89"/>
  <c r="O1009" i="89"/>
  <c r="P1009" i="89"/>
  <c r="S1009" i="89"/>
  <c r="O1010" i="89"/>
  <c r="P1010" i="89"/>
  <c r="S1010" i="89"/>
  <c r="O1011" i="89"/>
  <c r="P1011" i="89"/>
  <c r="S1011" i="89"/>
  <c r="O1012" i="89"/>
  <c r="P1012" i="89"/>
  <c r="S1012" i="89"/>
  <c r="O1013" i="89"/>
  <c r="P1013" i="89"/>
  <c r="S1013" i="89"/>
  <c r="O1014" i="89"/>
  <c r="P1014" i="89"/>
  <c r="S1014" i="89"/>
  <c r="O1015" i="89"/>
  <c r="P1015" i="89"/>
  <c r="S1015" i="89"/>
  <c r="O1016" i="89"/>
  <c r="P1016" i="89"/>
  <c r="S1016" i="89"/>
  <c r="O1017" i="89"/>
  <c r="P1017" i="89"/>
  <c r="S1017" i="89"/>
  <c r="O1018" i="89"/>
  <c r="P1018" i="89"/>
  <c r="S1018" i="89"/>
  <c r="O1019" i="89"/>
  <c r="P1019" i="89"/>
  <c r="S1019" i="89"/>
  <c r="O1020" i="89"/>
  <c r="P1020" i="89"/>
  <c r="S1020" i="89"/>
  <c r="O1021" i="89"/>
  <c r="P1021" i="89"/>
  <c r="S1021" i="89"/>
  <c r="O1022" i="89"/>
  <c r="P1022" i="89"/>
  <c r="S1022" i="89"/>
  <c r="O1023" i="89"/>
  <c r="P1023" i="89"/>
  <c r="S1023" i="89"/>
  <c r="O1024" i="89"/>
  <c r="P1024" i="89"/>
  <c r="S1024" i="89"/>
  <c r="O1025" i="89"/>
  <c r="P1025" i="89"/>
  <c r="S1025" i="89"/>
  <c r="O1026" i="89"/>
  <c r="P1026" i="89"/>
  <c r="S1026" i="89"/>
  <c r="O1027" i="89"/>
  <c r="P1027" i="89"/>
  <c r="S1027" i="89"/>
  <c r="O1028" i="89"/>
  <c r="P1028" i="89"/>
  <c r="S1028" i="89"/>
  <c r="O1029" i="89"/>
  <c r="P1029" i="89"/>
  <c r="S1029" i="89"/>
  <c r="O1030" i="89"/>
  <c r="P1030" i="89"/>
  <c r="S1030" i="89"/>
  <c r="O1031" i="89"/>
  <c r="P1031" i="89"/>
  <c r="S1031" i="89"/>
  <c r="O1032" i="89"/>
  <c r="P1032" i="89"/>
  <c r="S1032" i="89"/>
  <c r="O1033" i="89"/>
  <c r="P1033" i="89"/>
  <c r="S1033" i="89"/>
  <c r="O1034" i="89"/>
  <c r="P1034" i="89"/>
  <c r="S1034" i="89"/>
  <c r="O1035" i="89"/>
  <c r="P1035" i="89"/>
  <c r="S1035" i="89"/>
  <c r="O1036" i="89"/>
  <c r="P1036" i="89"/>
  <c r="S1036" i="89"/>
  <c r="O1037" i="89"/>
  <c r="P1037" i="89"/>
  <c r="S1037" i="89"/>
  <c r="O1038" i="89"/>
  <c r="P1038" i="89"/>
  <c r="S1038" i="89"/>
  <c r="O1039" i="89"/>
  <c r="P1039" i="89"/>
  <c r="S1039" i="89"/>
  <c r="O1040" i="89"/>
  <c r="P1040" i="89"/>
  <c r="S1040" i="89"/>
  <c r="O1041" i="89"/>
  <c r="P1041" i="89"/>
  <c r="S1041" i="89"/>
  <c r="O1042" i="89"/>
  <c r="P1042" i="89"/>
  <c r="S1042" i="89"/>
  <c r="O1043" i="89"/>
  <c r="P1043" i="89"/>
  <c r="S1043" i="89"/>
  <c r="O1044" i="89"/>
  <c r="P1044" i="89"/>
  <c r="S1044" i="89"/>
  <c r="O1045" i="89"/>
  <c r="P1045" i="89"/>
  <c r="S1045" i="89"/>
  <c r="O1046" i="89"/>
  <c r="P1046" i="89"/>
  <c r="S1046" i="89"/>
  <c r="O1047" i="89"/>
  <c r="P1047" i="89"/>
  <c r="S1047" i="89"/>
  <c r="O1048" i="89"/>
  <c r="P1048" i="89"/>
  <c r="S1048" i="89"/>
  <c r="O1049" i="89"/>
  <c r="P1049" i="89"/>
  <c r="S1049" i="89"/>
  <c r="O1050" i="89"/>
  <c r="P1050" i="89"/>
  <c r="S1050" i="89"/>
  <c r="O1051" i="89"/>
  <c r="P1051" i="89"/>
  <c r="S1051" i="89"/>
  <c r="O1052" i="89"/>
  <c r="P1052" i="89"/>
  <c r="S1052" i="89"/>
  <c r="O1053" i="89"/>
  <c r="P1053" i="89"/>
  <c r="S1053" i="89"/>
  <c r="O1054" i="89"/>
  <c r="P1054" i="89"/>
  <c r="S1054" i="89"/>
  <c r="O1055" i="89"/>
  <c r="P1055" i="89"/>
  <c r="S1055" i="89"/>
  <c r="O1056" i="89"/>
  <c r="P1056" i="89"/>
  <c r="S1056" i="89"/>
  <c r="O1057" i="89"/>
  <c r="P1057" i="89"/>
  <c r="S1057" i="89"/>
  <c r="O1058" i="89"/>
  <c r="P1058" i="89"/>
  <c r="S1058" i="89"/>
  <c r="O1059" i="89"/>
  <c r="P1059" i="89"/>
  <c r="S1059" i="89"/>
  <c r="O1060" i="89"/>
  <c r="P1060" i="89"/>
  <c r="S1060" i="89"/>
  <c r="O1061" i="89"/>
  <c r="P1061" i="89"/>
  <c r="S1061" i="89"/>
  <c r="O1062" i="89"/>
  <c r="P1062" i="89"/>
  <c r="S1062" i="89"/>
  <c r="O1063" i="89"/>
  <c r="P1063" i="89"/>
  <c r="S1063" i="89"/>
  <c r="O1064" i="89"/>
  <c r="P1064" i="89"/>
  <c r="S1064" i="89"/>
  <c r="O1065" i="89"/>
  <c r="P1065" i="89"/>
  <c r="S1065" i="89"/>
  <c r="O1066" i="89"/>
  <c r="P1066" i="89"/>
  <c r="S1066" i="89"/>
  <c r="O1067" i="89"/>
  <c r="P1067" i="89"/>
  <c r="S1067" i="89"/>
  <c r="O1068" i="89"/>
  <c r="P1068" i="89"/>
  <c r="S1068" i="89"/>
  <c r="O1069" i="89"/>
  <c r="P1069" i="89"/>
  <c r="S1069" i="89"/>
  <c r="O1070" i="89"/>
  <c r="P1070" i="89"/>
  <c r="S1070" i="89"/>
  <c r="O1071" i="89"/>
  <c r="P1071" i="89"/>
  <c r="S1071" i="89"/>
  <c r="O1072" i="89"/>
  <c r="P1072" i="89"/>
  <c r="S1072" i="89"/>
  <c r="O1073" i="89"/>
  <c r="P1073" i="89"/>
  <c r="S1073" i="89"/>
  <c r="O1074" i="89"/>
  <c r="P1074" i="89"/>
  <c r="S1074" i="89"/>
  <c r="O1075" i="89"/>
  <c r="P1075" i="89"/>
  <c r="S1075" i="89"/>
  <c r="O1076" i="89"/>
  <c r="P1076" i="89"/>
  <c r="S1076" i="89"/>
  <c r="O1077" i="89"/>
  <c r="P1077" i="89"/>
  <c r="S1077" i="89"/>
  <c r="O1078" i="89"/>
  <c r="P1078" i="89"/>
  <c r="S1078" i="89"/>
  <c r="O1079" i="89"/>
  <c r="P1079" i="89"/>
  <c r="S1079" i="89"/>
  <c r="O1080" i="89"/>
  <c r="P1080" i="89"/>
  <c r="S1080" i="89"/>
  <c r="O1081" i="89"/>
  <c r="P1081" i="89"/>
  <c r="S1081" i="89"/>
  <c r="O1082" i="89"/>
  <c r="P1082" i="89"/>
  <c r="S1082" i="89"/>
  <c r="O1083" i="89"/>
  <c r="P1083" i="89"/>
  <c r="S1083" i="89"/>
  <c r="O1084" i="89"/>
  <c r="P1084" i="89"/>
  <c r="S1084" i="89"/>
  <c r="O1085" i="89"/>
  <c r="P1085" i="89"/>
  <c r="S1085" i="89"/>
  <c r="O1086" i="89"/>
  <c r="P1086" i="89"/>
  <c r="S1086" i="89"/>
  <c r="O1087" i="89"/>
  <c r="P1087" i="89"/>
  <c r="S1087" i="89"/>
  <c r="O1088" i="89"/>
  <c r="P1088" i="89"/>
  <c r="S1088" i="89"/>
  <c r="O1089" i="89"/>
  <c r="P1089" i="89"/>
  <c r="S1089" i="89"/>
  <c r="O1090" i="89"/>
  <c r="P1090" i="89"/>
  <c r="S1090" i="89"/>
  <c r="O1091" i="89"/>
  <c r="P1091" i="89"/>
  <c r="S1091" i="89"/>
  <c r="O1092" i="89"/>
  <c r="P1092" i="89"/>
  <c r="S1092" i="89"/>
  <c r="O1093" i="89"/>
  <c r="P1093" i="89"/>
  <c r="S1093" i="89"/>
  <c r="O1094" i="89"/>
  <c r="P1094" i="89"/>
  <c r="S1094" i="89"/>
  <c r="O1095" i="89"/>
  <c r="P1095" i="89"/>
  <c r="S1095" i="89"/>
  <c r="O1096" i="89"/>
  <c r="P1096" i="89"/>
  <c r="S1096" i="89"/>
  <c r="O1097" i="89"/>
  <c r="P1097" i="89"/>
  <c r="S1097" i="89"/>
  <c r="O1098" i="89"/>
  <c r="P1098" i="89"/>
  <c r="S1098" i="89"/>
  <c r="O1099" i="89"/>
  <c r="P1099" i="89"/>
  <c r="S1099" i="89"/>
  <c r="O1100" i="89"/>
  <c r="P1100" i="89"/>
  <c r="S1100" i="89"/>
  <c r="O1101" i="89"/>
  <c r="P1101" i="89"/>
  <c r="S1101" i="89"/>
  <c r="O1102" i="89"/>
  <c r="P1102" i="89"/>
  <c r="S1102" i="89"/>
  <c r="O1103" i="89"/>
  <c r="P1103" i="89"/>
  <c r="S1103" i="89"/>
  <c r="O1104" i="89"/>
  <c r="P1104" i="89"/>
  <c r="S1104" i="89"/>
  <c r="O1105" i="89"/>
  <c r="P1105" i="89"/>
  <c r="S1105" i="89"/>
  <c r="O1106" i="89"/>
  <c r="P1106" i="89"/>
  <c r="S1106" i="89"/>
  <c r="O1107" i="89"/>
  <c r="P1107" i="89"/>
  <c r="S1107" i="89"/>
  <c r="O1108" i="89"/>
  <c r="P1108" i="89"/>
  <c r="S1108" i="89"/>
  <c r="O1109" i="89"/>
  <c r="P1109" i="89"/>
  <c r="S1109" i="89"/>
  <c r="O1110" i="89"/>
  <c r="P1110" i="89"/>
  <c r="S1110" i="89"/>
  <c r="O1111" i="89"/>
  <c r="P1111" i="89"/>
  <c r="S1111" i="89"/>
  <c r="O1112" i="89"/>
  <c r="P1112" i="89"/>
  <c r="S1112" i="89"/>
  <c r="O1113" i="89"/>
  <c r="P1113" i="89"/>
  <c r="S1113" i="89"/>
  <c r="O1114" i="89"/>
  <c r="P1114" i="89"/>
  <c r="S1114" i="89"/>
  <c r="O1115" i="89"/>
  <c r="P1115" i="89"/>
  <c r="S1115" i="89"/>
  <c r="O1116" i="89"/>
  <c r="P1116" i="89"/>
  <c r="S1116" i="89"/>
  <c r="O1117" i="89"/>
  <c r="P1117" i="89"/>
  <c r="S1117" i="89"/>
  <c r="O1118" i="89"/>
  <c r="P1118" i="89"/>
  <c r="S1118" i="89"/>
  <c r="O1119" i="89"/>
  <c r="P1119" i="89"/>
  <c r="S1119" i="89"/>
  <c r="O1120" i="89"/>
  <c r="P1120" i="89"/>
  <c r="S1120" i="89"/>
  <c r="O1121" i="89"/>
  <c r="P1121" i="89"/>
  <c r="S1121" i="89"/>
  <c r="O1122" i="89"/>
  <c r="P1122" i="89"/>
  <c r="S1122" i="89"/>
  <c r="O1123" i="89"/>
  <c r="P1123" i="89"/>
  <c r="S1123" i="89"/>
  <c r="O1124" i="89"/>
  <c r="P1124" i="89"/>
  <c r="S1124" i="89"/>
  <c r="O1125" i="89"/>
  <c r="P1125" i="89"/>
  <c r="S1125" i="89"/>
  <c r="O1126" i="89"/>
  <c r="P1126" i="89"/>
  <c r="S1126" i="89"/>
  <c r="O1127" i="89"/>
  <c r="P1127" i="89"/>
  <c r="S1127" i="89"/>
  <c r="O1128" i="89"/>
  <c r="P1128" i="89"/>
  <c r="S1128" i="89"/>
  <c r="O1129" i="89"/>
  <c r="P1129" i="89"/>
  <c r="S1129" i="89"/>
  <c r="O1130" i="89"/>
  <c r="P1130" i="89"/>
  <c r="S1130" i="89"/>
  <c r="O1131" i="89"/>
  <c r="P1131" i="89"/>
  <c r="S1131" i="89"/>
  <c r="O1132" i="89"/>
  <c r="P1132" i="89"/>
  <c r="S1132" i="89"/>
  <c r="O1133" i="89"/>
  <c r="P1133" i="89"/>
  <c r="S1133" i="89"/>
  <c r="O1134" i="89"/>
  <c r="P1134" i="89"/>
  <c r="S1134" i="89"/>
  <c r="O1135" i="89"/>
  <c r="P1135" i="89"/>
  <c r="S1135" i="89"/>
  <c r="O1136" i="89"/>
  <c r="P1136" i="89"/>
  <c r="S1136" i="89"/>
  <c r="O1137" i="89"/>
  <c r="P1137" i="89"/>
  <c r="S1137" i="89"/>
  <c r="O1138" i="89"/>
  <c r="P1138" i="89"/>
  <c r="S1138" i="89"/>
  <c r="O1139" i="89"/>
  <c r="P1139" i="89"/>
  <c r="S1139" i="89"/>
  <c r="O1140" i="89"/>
  <c r="P1140" i="89"/>
  <c r="S1140" i="89"/>
  <c r="O1141" i="89"/>
  <c r="P1141" i="89"/>
  <c r="S1141" i="89"/>
  <c r="O1142" i="89"/>
  <c r="P1142" i="89"/>
  <c r="S1142" i="89"/>
  <c r="O1143" i="89"/>
  <c r="P1143" i="89"/>
  <c r="S1143" i="89"/>
  <c r="O1144" i="89"/>
  <c r="P1144" i="89"/>
  <c r="S1144" i="89"/>
  <c r="O1145" i="89"/>
  <c r="P1145" i="89"/>
  <c r="S1145" i="89"/>
  <c r="O1146" i="89"/>
  <c r="P1146" i="89"/>
  <c r="S1146" i="89"/>
  <c r="O1147" i="89"/>
  <c r="P1147" i="89"/>
  <c r="S1147" i="89"/>
  <c r="O1148" i="89"/>
  <c r="P1148" i="89"/>
  <c r="S1148" i="89"/>
  <c r="O1149" i="89"/>
  <c r="P1149" i="89"/>
  <c r="S1149" i="89"/>
  <c r="O1150" i="89"/>
  <c r="P1150" i="89"/>
  <c r="S1150" i="89"/>
  <c r="O1151" i="89"/>
  <c r="P1151" i="89"/>
  <c r="S1151" i="89"/>
  <c r="O1152" i="89"/>
  <c r="P1152" i="89"/>
  <c r="S1152" i="89"/>
  <c r="O1153" i="89"/>
  <c r="P1153" i="89"/>
  <c r="S1153" i="89"/>
  <c r="O1154" i="89"/>
  <c r="P1154" i="89"/>
  <c r="S1154" i="89"/>
  <c r="O1155" i="89"/>
  <c r="P1155" i="89"/>
  <c r="S1155" i="89"/>
  <c r="O1156" i="89"/>
  <c r="P1156" i="89"/>
  <c r="S1156" i="89"/>
  <c r="O1157" i="89"/>
  <c r="P1157" i="89"/>
  <c r="S1157" i="89"/>
  <c r="O1158" i="89"/>
  <c r="P1158" i="89"/>
  <c r="S1158" i="89"/>
  <c r="O1159" i="89"/>
  <c r="P1159" i="89"/>
  <c r="S1159" i="89"/>
  <c r="O1160" i="89"/>
  <c r="P1160" i="89"/>
  <c r="S1160" i="89"/>
  <c r="O1161" i="89"/>
  <c r="P1161" i="89"/>
  <c r="S1161" i="89"/>
  <c r="O1162" i="89"/>
  <c r="P1162" i="89"/>
  <c r="S1162" i="89"/>
  <c r="O1163" i="89"/>
  <c r="P1163" i="89"/>
  <c r="S1163" i="89"/>
  <c r="O1164" i="89"/>
  <c r="P1164" i="89"/>
  <c r="S1164" i="89"/>
  <c r="O1165" i="89"/>
  <c r="P1165" i="89"/>
  <c r="S1165" i="89"/>
  <c r="O1166" i="89"/>
  <c r="P1166" i="89"/>
  <c r="S1166" i="89"/>
  <c r="O1167" i="89"/>
  <c r="P1167" i="89"/>
  <c r="S1167" i="89"/>
  <c r="O1168" i="89"/>
  <c r="P1168" i="89"/>
  <c r="S1168" i="89"/>
  <c r="O1169" i="89"/>
  <c r="P1169" i="89"/>
  <c r="S1169" i="89"/>
  <c r="O1170" i="89"/>
  <c r="P1170" i="89"/>
  <c r="S1170" i="89"/>
  <c r="O1171" i="89"/>
  <c r="P1171" i="89"/>
  <c r="S1171" i="89"/>
  <c r="O1172" i="89"/>
  <c r="P1172" i="89"/>
  <c r="S1172" i="89"/>
  <c r="O1173" i="89"/>
  <c r="P1173" i="89"/>
  <c r="S1173" i="89"/>
  <c r="O1174" i="89"/>
  <c r="P1174" i="89"/>
  <c r="S1174" i="89"/>
  <c r="O1175" i="89"/>
  <c r="P1175" i="89"/>
  <c r="S1175" i="89"/>
  <c r="O1176" i="89"/>
  <c r="P1176" i="89"/>
  <c r="S1176" i="89"/>
  <c r="O1177" i="89"/>
  <c r="P1177" i="89"/>
  <c r="S1177" i="89"/>
  <c r="O1178" i="89"/>
  <c r="P1178" i="89"/>
  <c r="S1178" i="89"/>
  <c r="O1179" i="89"/>
  <c r="P1179" i="89"/>
  <c r="S1179" i="89"/>
  <c r="O1180" i="89"/>
  <c r="P1180" i="89"/>
  <c r="S1180" i="89"/>
  <c r="O1181" i="89"/>
  <c r="P1181" i="89"/>
  <c r="S1181" i="89"/>
  <c r="O1182" i="89"/>
  <c r="P1182" i="89"/>
  <c r="S1182" i="89"/>
  <c r="O1183" i="89"/>
  <c r="P1183" i="89"/>
  <c r="S1183" i="89"/>
  <c r="O1184" i="89"/>
  <c r="P1184" i="89"/>
  <c r="S1184" i="89"/>
  <c r="O1185" i="89"/>
  <c r="P1185" i="89"/>
  <c r="S1185" i="89"/>
  <c r="O1186" i="89"/>
  <c r="P1186" i="89"/>
  <c r="S1186" i="89"/>
  <c r="O1187" i="89"/>
  <c r="P1187" i="89"/>
  <c r="S1187" i="89"/>
  <c r="O1188" i="89"/>
  <c r="P1188" i="89"/>
  <c r="S1188" i="89"/>
  <c r="O1189" i="89"/>
  <c r="P1189" i="89"/>
  <c r="S1189" i="89"/>
  <c r="O1190" i="89"/>
  <c r="P1190" i="89"/>
  <c r="S1190" i="89"/>
  <c r="O1191" i="89"/>
  <c r="P1191" i="89"/>
  <c r="S1191" i="89"/>
  <c r="O1192" i="89"/>
  <c r="P1192" i="89"/>
  <c r="S1192" i="89"/>
  <c r="O1193" i="89"/>
  <c r="P1193" i="89"/>
  <c r="S1193" i="89"/>
  <c r="O1194" i="89"/>
  <c r="P1194" i="89"/>
  <c r="S1194" i="89"/>
  <c r="O1195" i="89"/>
  <c r="P1195" i="89"/>
  <c r="S1195" i="89"/>
  <c r="O1196" i="89"/>
  <c r="P1196" i="89"/>
  <c r="S1196" i="89"/>
  <c r="O1197" i="89"/>
  <c r="P1197" i="89"/>
  <c r="S1197" i="89"/>
  <c r="O1198" i="89"/>
  <c r="P1198" i="89"/>
  <c r="S1198" i="89"/>
  <c r="O1199" i="89"/>
  <c r="P1199" i="89"/>
  <c r="S1199" i="89"/>
  <c r="O1200" i="89"/>
  <c r="P1200" i="89"/>
  <c r="S1200" i="89"/>
  <c r="O1201" i="89"/>
  <c r="P1201" i="89"/>
  <c r="S1201" i="89"/>
  <c r="O1202" i="89"/>
  <c r="P1202" i="89"/>
  <c r="S1202" i="89"/>
  <c r="O1203" i="89"/>
  <c r="P1203" i="89"/>
  <c r="S1203" i="89"/>
  <c r="O1204" i="89"/>
  <c r="P1204" i="89"/>
  <c r="S1204" i="89"/>
  <c r="O1205" i="89"/>
  <c r="P1205" i="89"/>
  <c r="S1205" i="89"/>
  <c r="O1206" i="89"/>
  <c r="P1206" i="89"/>
  <c r="S1206" i="89"/>
  <c r="O1207" i="89"/>
  <c r="P1207" i="89"/>
  <c r="S1207" i="89"/>
  <c r="O1208" i="89"/>
  <c r="P1208" i="89"/>
  <c r="S1208" i="89"/>
  <c r="O1209" i="89"/>
  <c r="P1209" i="89"/>
  <c r="S1209" i="89"/>
  <c r="O1210" i="89"/>
  <c r="P1210" i="89"/>
  <c r="S1210" i="89"/>
  <c r="O1211" i="89"/>
  <c r="P1211" i="89"/>
  <c r="S1211" i="89"/>
  <c r="O1212" i="89"/>
  <c r="P1212" i="89"/>
  <c r="S1212" i="89"/>
  <c r="O1213" i="89"/>
  <c r="P1213" i="89"/>
  <c r="S1213" i="89"/>
  <c r="O1214" i="89"/>
  <c r="P1214" i="89"/>
  <c r="S1214" i="89"/>
  <c r="O1215" i="89"/>
  <c r="P1215" i="89"/>
  <c r="S1215" i="89"/>
  <c r="O1216" i="89"/>
  <c r="P1216" i="89"/>
  <c r="S1216" i="89"/>
  <c r="O1217" i="89"/>
  <c r="P1217" i="89"/>
  <c r="S1217" i="89"/>
  <c r="O1218" i="89"/>
  <c r="P1218" i="89"/>
  <c r="S1218" i="89"/>
  <c r="O1219" i="89"/>
  <c r="P1219" i="89"/>
  <c r="S1219" i="89"/>
  <c r="O1220" i="89"/>
  <c r="P1220" i="89"/>
  <c r="S1220" i="89"/>
  <c r="O1221" i="89"/>
  <c r="P1221" i="89"/>
  <c r="S1221" i="89"/>
  <c r="O1222" i="89"/>
  <c r="P1222" i="89"/>
  <c r="S1222" i="89"/>
  <c r="O1223" i="89"/>
  <c r="P1223" i="89"/>
  <c r="S1223" i="89"/>
  <c r="O1224" i="89"/>
  <c r="P1224" i="89"/>
  <c r="S1224" i="89"/>
  <c r="O1225" i="89"/>
  <c r="P1225" i="89"/>
  <c r="S1225" i="89"/>
  <c r="O1226" i="89"/>
  <c r="P1226" i="89"/>
  <c r="S1226" i="89"/>
  <c r="O1227" i="89"/>
  <c r="P1227" i="89"/>
  <c r="S1227" i="89"/>
  <c r="O1228" i="89"/>
  <c r="P1228" i="89"/>
  <c r="S1228" i="89"/>
  <c r="O1229" i="89"/>
  <c r="P1229" i="89"/>
  <c r="S1229" i="89"/>
  <c r="O1230" i="89"/>
  <c r="P1230" i="89"/>
  <c r="S1230" i="89"/>
  <c r="O1231" i="89"/>
  <c r="P1231" i="89"/>
  <c r="S1231" i="89"/>
  <c r="O1232" i="89"/>
  <c r="P1232" i="89"/>
  <c r="S1232" i="89"/>
  <c r="O1233" i="89"/>
  <c r="P1233" i="89"/>
  <c r="S1233" i="89"/>
  <c r="O1234" i="89"/>
  <c r="P1234" i="89"/>
  <c r="S1234" i="89"/>
  <c r="O1235" i="89"/>
  <c r="P1235" i="89"/>
  <c r="S1235" i="89"/>
  <c r="O1236" i="89"/>
  <c r="P1236" i="89"/>
  <c r="S1236" i="89"/>
  <c r="O1237" i="89"/>
  <c r="P1237" i="89"/>
  <c r="S1237" i="89"/>
  <c r="O1238" i="89"/>
  <c r="P1238" i="89"/>
  <c r="S1238" i="89"/>
  <c r="O1239" i="89"/>
  <c r="P1239" i="89"/>
  <c r="S1239" i="89"/>
  <c r="O1240" i="89"/>
  <c r="P1240" i="89"/>
  <c r="S1240" i="89"/>
  <c r="O1241" i="89"/>
  <c r="P1241" i="89"/>
  <c r="S1241" i="89"/>
  <c r="O1242" i="89"/>
  <c r="P1242" i="89"/>
  <c r="S1242" i="89"/>
  <c r="O1243" i="89"/>
  <c r="P1243" i="89"/>
  <c r="S1243" i="89"/>
  <c r="O1244" i="89"/>
  <c r="P1244" i="89"/>
  <c r="S1244" i="89"/>
  <c r="O1245" i="89"/>
  <c r="P1245" i="89"/>
  <c r="S1245" i="89"/>
  <c r="O1246" i="89"/>
  <c r="P1246" i="89"/>
  <c r="S1246" i="89"/>
  <c r="O1247" i="89"/>
  <c r="P1247" i="89"/>
  <c r="S1247" i="89"/>
  <c r="O1248" i="89"/>
  <c r="P1248" i="89"/>
  <c r="S1248" i="89"/>
  <c r="O1249" i="89"/>
  <c r="P1249" i="89"/>
  <c r="S1249" i="89"/>
  <c r="O1250" i="89"/>
  <c r="P1250" i="89"/>
  <c r="S1250" i="89"/>
  <c r="O1251" i="89"/>
  <c r="P1251" i="89"/>
  <c r="S1251" i="89"/>
  <c r="O1252" i="89"/>
  <c r="P1252" i="89"/>
  <c r="S1252" i="89"/>
  <c r="O1253" i="89"/>
  <c r="P1253" i="89"/>
  <c r="S1253" i="89"/>
  <c r="O1254" i="89"/>
  <c r="P1254" i="89"/>
  <c r="S1254" i="89"/>
  <c r="O1255" i="89"/>
  <c r="P1255" i="89"/>
  <c r="S1255" i="89"/>
  <c r="O1256" i="89"/>
  <c r="P1256" i="89"/>
  <c r="S1256" i="89"/>
  <c r="O1257" i="89"/>
  <c r="P1257" i="89"/>
  <c r="S1257" i="89"/>
  <c r="O1258" i="89"/>
  <c r="P1258" i="89"/>
  <c r="S1258" i="89"/>
  <c r="O1259" i="89"/>
  <c r="P1259" i="89"/>
  <c r="S1259" i="89"/>
  <c r="O1260" i="89"/>
  <c r="P1260" i="89"/>
  <c r="S1260" i="89"/>
  <c r="O1261" i="89"/>
  <c r="P1261" i="89"/>
  <c r="S1261" i="89"/>
  <c r="O1262" i="89"/>
  <c r="P1262" i="89"/>
  <c r="S1262" i="89"/>
  <c r="O1263" i="89"/>
  <c r="P1263" i="89"/>
  <c r="S1263" i="89"/>
  <c r="O1264" i="89"/>
  <c r="P1264" i="89"/>
  <c r="S1264" i="89"/>
  <c r="O1265" i="89"/>
  <c r="P1265" i="89"/>
  <c r="S1265" i="89"/>
  <c r="O1266" i="89"/>
  <c r="P1266" i="89"/>
  <c r="S1266" i="89"/>
  <c r="O1267" i="89"/>
  <c r="P1267" i="89"/>
  <c r="S1267" i="89"/>
  <c r="O1268" i="89"/>
  <c r="P1268" i="89"/>
  <c r="S1268" i="89"/>
  <c r="O1269" i="89"/>
  <c r="P1269" i="89"/>
  <c r="S1269" i="89"/>
  <c r="O1270" i="89"/>
  <c r="P1270" i="89"/>
  <c r="S1270" i="89"/>
  <c r="O1271" i="89"/>
  <c r="P1271" i="89"/>
  <c r="S1271" i="89"/>
  <c r="O1272" i="89"/>
  <c r="P1272" i="89"/>
  <c r="S1272" i="89"/>
  <c r="O1273" i="89"/>
  <c r="P1273" i="89"/>
  <c r="S1273" i="89"/>
  <c r="O1274" i="89"/>
  <c r="P1274" i="89"/>
  <c r="S1274" i="89"/>
  <c r="O1275" i="89"/>
  <c r="P1275" i="89"/>
  <c r="S1275" i="89"/>
  <c r="O1276" i="89"/>
  <c r="P1276" i="89"/>
  <c r="S1276" i="89"/>
  <c r="O1277" i="89"/>
  <c r="P1277" i="89"/>
  <c r="S1277" i="89"/>
  <c r="O1278" i="89"/>
  <c r="P1278" i="89"/>
  <c r="S1278" i="89"/>
  <c r="O1279" i="89"/>
  <c r="P1279" i="89"/>
  <c r="S1279" i="89"/>
  <c r="O1280" i="89"/>
  <c r="P1280" i="89"/>
  <c r="S1280" i="89"/>
  <c r="O1281" i="89"/>
  <c r="P1281" i="89"/>
  <c r="S1281" i="89"/>
  <c r="O1282" i="89"/>
  <c r="P1282" i="89"/>
  <c r="S1282" i="89"/>
  <c r="O1283" i="89"/>
  <c r="P1283" i="89"/>
  <c r="S1283" i="89"/>
  <c r="O1284" i="89"/>
  <c r="P1284" i="89"/>
  <c r="S1284" i="89"/>
  <c r="O1285" i="89"/>
  <c r="P1285" i="89"/>
  <c r="S1285" i="89"/>
  <c r="O1286" i="89"/>
  <c r="P1286" i="89"/>
  <c r="S1286" i="89"/>
  <c r="O1287" i="89"/>
  <c r="P1287" i="89"/>
  <c r="S1287" i="89"/>
  <c r="O1288" i="89"/>
  <c r="P1288" i="89"/>
  <c r="S1288" i="89"/>
  <c r="O1289" i="89"/>
  <c r="P1289" i="89"/>
  <c r="S1289" i="89"/>
  <c r="O1290" i="89"/>
  <c r="P1290" i="89"/>
  <c r="S1290" i="89"/>
  <c r="O1291" i="89"/>
  <c r="P1291" i="89"/>
  <c r="S1291" i="89"/>
  <c r="O1292" i="89"/>
  <c r="P1292" i="89"/>
  <c r="S1292" i="89"/>
  <c r="O1293" i="89"/>
  <c r="P1293" i="89"/>
  <c r="S1293" i="89"/>
  <c r="O1294" i="89"/>
  <c r="P1294" i="89"/>
  <c r="S1294" i="89"/>
  <c r="O1295" i="89"/>
  <c r="P1295" i="89"/>
  <c r="S1295" i="89"/>
  <c r="O1296" i="89"/>
  <c r="P1296" i="89"/>
  <c r="S1296" i="89"/>
  <c r="O1297" i="89"/>
  <c r="P1297" i="89"/>
  <c r="S1297" i="89"/>
  <c r="O1298" i="89"/>
  <c r="P1298" i="89"/>
  <c r="S1298" i="89"/>
  <c r="O1299" i="89"/>
  <c r="P1299" i="89"/>
  <c r="S1299" i="89"/>
  <c r="O1300" i="89"/>
  <c r="P1300" i="89"/>
  <c r="S1300" i="89"/>
  <c r="O1301" i="89"/>
  <c r="P1301" i="89"/>
  <c r="S1301" i="89"/>
  <c r="O1302" i="89"/>
  <c r="P1302" i="89"/>
  <c r="S1302" i="89"/>
  <c r="O1303" i="89"/>
  <c r="P1303" i="89"/>
  <c r="S1303" i="89"/>
  <c r="O1304" i="89"/>
  <c r="P1304" i="89"/>
  <c r="S1304" i="89"/>
  <c r="O1305" i="89"/>
  <c r="P1305" i="89"/>
  <c r="S1305" i="89"/>
  <c r="O1306" i="89"/>
  <c r="P1306" i="89"/>
  <c r="S1306" i="89"/>
  <c r="O1307" i="89"/>
  <c r="P1307" i="89"/>
  <c r="S1307" i="89"/>
  <c r="O1308" i="89"/>
  <c r="P1308" i="89"/>
  <c r="S1308" i="89"/>
  <c r="O1309" i="89"/>
  <c r="P1309" i="89"/>
  <c r="S1309" i="89"/>
  <c r="O1310" i="89"/>
  <c r="P1310" i="89"/>
  <c r="S1310" i="89"/>
  <c r="O1311" i="89"/>
  <c r="P1311" i="89"/>
  <c r="S1311" i="89"/>
  <c r="O1312" i="89"/>
  <c r="P1312" i="89"/>
  <c r="S1312" i="89"/>
  <c r="O1313" i="89"/>
  <c r="P1313" i="89"/>
  <c r="S1313" i="89"/>
  <c r="O1314" i="89"/>
  <c r="P1314" i="89"/>
  <c r="S1314" i="89"/>
  <c r="O1315" i="89"/>
  <c r="P1315" i="89"/>
  <c r="S1315" i="89"/>
  <c r="O1316" i="89"/>
  <c r="P1316" i="89"/>
  <c r="S1316" i="89"/>
  <c r="O1317" i="89"/>
  <c r="P1317" i="89"/>
  <c r="S1317" i="89"/>
  <c r="O1318" i="89"/>
  <c r="P1318" i="89"/>
  <c r="S1318" i="89"/>
  <c r="O1319" i="89"/>
  <c r="P1319" i="89"/>
  <c r="S1319" i="89"/>
  <c r="O1320" i="89"/>
  <c r="P1320" i="89"/>
  <c r="S1320" i="89"/>
  <c r="O1321" i="89"/>
  <c r="P1321" i="89"/>
  <c r="S1321" i="89"/>
  <c r="O1322" i="89"/>
  <c r="P1322" i="89"/>
  <c r="S1322" i="89"/>
  <c r="O1323" i="89"/>
  <c r="P1323" i="89"/>
  <c r="S1323" i="89"/>
  <c r="O1324" i="89"/>
  <c r="P1324" i="89"/>
  <c r="S1324" i="89"/>
  <c r="O1325" i="89"/>
  <c r="P1325" i="89"/>
  <c r="S1325" i="89"/>
  <c r="O1326" i="89"/>
  <c r="P1326" i="89"/>
  <c r="S1326" i="89"/>
  <c r="O1327" i="89"/>
  <c r="P1327" i="89"/>
  <c r="S1327" i="89"/>
  <c r="O1328" i="89"/>
  <c r="P1328" i="89"/>
  <c r="S1328" i="89"/>
  <c r="O1329" i="89"/>
  <c r="P1329" i="89"/>
  <c r="S1329" i="89"/>
  <c r="O1330" i="89"/>
  <c r="P1330" i="89"/>
  <c r="S1330" i="89"/>
  <c r="O1331" i="89"/>
  <c r="P1331" i="89"/>
  <c r="S1331" i="89"/>
  <c r="O1332" i="89"/>
  <c r="P1332" i="89"/>
  <c r="S1332" i="89"/>
  <c r="O1333" i="89"/>
  <c r="P1333" i="89"/>
  <c r="S1333" i="89"/>
  <c r="O1334" i="89"/>
  <c r="P1334" i="89"/>
  <c r="S1334" i="89"/>
  <c r="O1335" i="89"/>
  <c r="P1335" i="89"/>
  <c r="S1335" i="89"/>
  <c r="O1336" i="89"/>
  <c r="P1336" i="89"/>
  <c r="S1336" i="89"/>
  <c r="O1337" i="89"/>
  <c r="P1337" i="89"/>
  <c r="S1337" i="89"/>
  <c r="O1338" i="89"/>
  <c r="P1338" i="89"/>
  <c r="S1338" i="89"/>
  <c r="O1339" i="89"/>
  <c r="P1339" i="89"/>
  <c r="S1339" i="89"/>
  <c r="O1340" i="89"/>
  <c r="P1340" i="89"/>
  <c r="S1340" i="89"/>
  <c r="O1341" i="89"/>
  <c r="P1341" i="89"/>
  <c r="S1341" i="89"/>
  <c r="O1342" i="89"/>
  <c r="P1342" i="89"/>
  <c r="S1342" i="89"/>
  <c r="O1343" i="89"/>
  <c r="P1343" i="89"/>
  <c r="S1343" i="89"/>
  <c r="O1344" i="89"/>
  <c r="P1344" i="89"/>
  <c r="S1344" i="89"/>
  <c r="O1345" i="89"/>
  <c r="P1345" i="89"/>
  <c r="S1345" i="89"/>
  <c r="O1346" i="89"/>
  <c r="P1346" i="89"/>
  <c r="S1346" i="89"/>
  <c r="O1347" i="89"/>
  <c r="P1347" i="89"/>
  <c r="S1347" i="89"/>
  <c r="O1348" i="89"/>
  <c r="P1348" i="89"/>
  <c r="S1348" i="89"/>
  <c r="O1349" i="89"/>
  <c r="P1349" i="89"/>
  <c r="S1349" i="89"/>
  <c r="O1350" i="89"/>
  <c r="P1350" i="89"/>
  <c r="S1350" i="89"/>
  <c r="O1351" i="89"/>
  <c r="P1351" i="89"/>
  <c r="S1351" i="89"/>
  <c r="O1352" i="89"/>
  <c r="P1352" i="89"/>
  <c r="S1352" i="89"/>
  <c r="O1353" i="89"/>
  <c r="P1353" i="89"/>
  <c r="S1353" i="89"/>
  <c r="O1354" i="89"/>
  <c r="P1354" i="89"/>
  <c r="S1354" i="89"/>
  <c r="O1355" i="89"/>
  <c r="P1355" i="89"/>
  <c r="S1355" i="89"/>
  <c r="O1356" i="89"/>
  <c r="P1356" i="89"/>
  <c r="S1356" i="89"/>
  <c r="O1357" i="89"/>
  <c r="P1357" i="89"/>
  <c r="S1357" i="89"/>
  <c r="O1358" i="89"/>
  <c r="P1358" i="89"/>
  <c r="S1358" i="89"/>
  <c r="O1359" i="89"/>
  <c r="P1359" i="89"/>
  <c r="S1359" i="89"/>
  <c r="O1360" i="89"/>
  <c r="P1360" i="89"/>
  <c r="S1360" i="89"/>
  <c r="O1361" i="89"/>
  <c r="P1361" i="89"/>
  <c r="S1361" i="89"/>
  <c r="O1362" i="89"/>
  <c r="P1362" i="89"/>
  <c r="S1362" i="89"/>
  <c r="O1363" i="89"/>
  <c r="P1363" i="89"/>
  <c r="S1363" i="89"/>
  <c r="O1364" i="89"/>
  <c r="P1364" i="89"/>
  <c r="S1364" i="89"/>
  <c r="O1365" i="89"/>
  <c r="P1365" i="89"/>
  <c r="S1365" i="89"/>
  <c r="O1366" i="89"/>
  <c r="P1366" i="89"/>
  <c r="S1366" i="89"/>
  <c r="O1367" i="89"/>
  <c r="P1367" i="89"/>
  <c r="S1367" i="89"/>
  <c r="O1368" i="89"/>
  <c r="P1368" i="89"/>
  <c r="S1368" i="89"/>
  <c r="O1369" i="89"/>
  <c r="P1369" i="89"/>
  <c r="S1369" i="89"/>
  <c r="O1370" i="89"/>
  <c r="P1370" i="89"/>
  <c r="S1370" i="89"/>
  <c r="O1371" i="89"/>
  <c r="P1371" i="89"/>
  <c r="S1371" i="89"/>
  <c r="O1372" i="89"/>
  <c r="P1372" i="89"/>
  <c r="S1372" i="89"/>
  <c r="O1373" i="89"/>
  <c r="P1373" i="89"/>
  <c r="S1373" i="89"/>
  <c r="O1374" i="89"/>
  <c r="P1374" i="89"/>
  <c r="S1374" i="89"/>
  <c r="O1375" i="89"/>
  <c r="P1375" i="89"/>
  <c r="S1375" i="89"/>
  <c r="O1376" i="89"/>
  <c r="P1376" i="89"/>
  <c r="S1376" i="89"/>
  <c r="O1377" i="89"/>
  <c r="P1377" i="89"/>
  <c r="S1377" i="89"/>
  <c r="O1378" i="89"/>
  <c r="P1378" i="89"/>
  <c r="S1378" i="89"/>
  <c r="O1379" i="89"/>
  <c r="P1379" i="89"/>
  <c r="S1379" i="89"/>
  <c r="O1380" i="89"/>
  <c r="P1380" i="89"/>
  <c r="S1380" i="89"/>
  <c r="O1381" i="89"/>
  <c r="P1381" i="89"/>
  <c r="S1381" i="89"/>
  <c r="O1382" i="89"/>
  <c r="P1382" i="89"/>
  <c r="S1382" i="89"/>
  <c r="O1383" i="89"/>
  <c r="P1383" i="89"/>
  <c r="S1383" i="89"/>
  <c r="O1384" i="89"/>
  <c r="P1384" i="89"/>
  <c r="S1384" i="89"/>
  <c r="O1385" i="89"/>
  <c r="P1385" i="89"/>
  <c r="S1385" i="89"/>
  <c r="O1386" i="89"/>
  <c r="P1386" i="89"/>
  <c r="S1386" i="89"/>
  <c r="O1387" i="89"/>
  <c r="P1387" i="89"/>
  <c r="S1387" i="89"/>
  <c r="O1388" i="89"/>
  <c r="P1388" i="89"/>
  <c r="S1388" i="89"/>
  <c r="O1389" i="89"/>
  <c r="P1389" i="89"/>
  <c r="S1389" i="89"/>
  <c r="O1390" i="89"/>
  <c r="P1390" i="89"/>
  <c r="S1390" i="89"/>
  <c r="O1391" i="89"/>
  <c r="P1391" i="89"/>
  <c r="S1391" i="89"/>
  <c r="O1392" i="89"/>
  <c r="P1392" i="89"/>
  <c r="S1392" i="89"/>
  <c r="O1393" i="89"/>
  <c r="P1393" i="89"/>
  <c r="S1393" i="89"/>
  <c r="O1394" i="89"/>
  <c r="P1394" i="89"/>
  <c r="S1394" i="89"/>
  <c r="O1395" i="89"/>
  <c r="P1395" i="89"/>
  <c r="S1395" i="89"/>
  <c r="O1396" i="89"/>
  <c r="P1396" i="89"/>
  <c r="S1396" i="89"/>
  <c r="O1397" i="89"/>
  <c r="P1397" i="89"/>
  <c r="S1397" i="89"/>
  <c r="O1398" i="89"/>
  <c r="P1398" i="89"/>
  <c r="S1398" i="89"/>
  <c r="O1399" i="89"/>
  <c r="P1399" i="89"/>
  <c r="S1399" i="89"/>
  <c r="O1400" i="89"/>
  <c r="P1400" i="89"/>
  <c r="S1400" i="89"/>
  <c r="O1401" i="89"/>
  <c r="P1401" i="89"/>
  <c r="S1401" i="89"/>
  <c r="O1402" i="89"/>
  <c r="P1402" i="89"/>
  <c r="S1402" i="89"/>
  <c r="O1403" i="89"/>
  <c r="P1403" i="89"/>
  <c r="S1403" i="89"/>
  <c r="O1404" i="89"/>
  <c r="P1404" i="89"/>
  <c r="S1404" i="89"/>
  <c r="O1405" i="89"/>
  <c r="P1405" i="89"/>
  <c r="S1405" i="89"/>
  <c r="O1406" i="89"/>
  <c r="P1406" i="89"/>
  <c r="S1406" i="89"/>
  <c r="O1407" i="89"/>
  <c r="P1407" i="89"/>
  <c r="S1407" i="89"/>
  <c r="O1408" i="89"/>
  <c r="P1408" i="89"/>
  <c r="S1408" i="89"/>
  <c r="O1409" i="89"/>
  <c r="P1409" i="89"/>
  <c r="S1409" i="89"/>
  <c r="O1410" i="89"/>
  <c r="P1410" i="89"/>
  <c r="S1410" i="89"/>
  <c r="O1411" i="89"/>
  <c r="P1411" i="89"/>
  <c r="S1411" i="89"/>
  <c r="O1412" i="89"/>
  <c r="P1412" i="89"/>
  <c r="S1412" i="89"/>
  <c r="O1413" i="89"/>
  <c r="P1413" i="89"/>
  <c r="S1413" i="89"/>
  <c r="O1414" i="89"/>
  <c r="P1414" i="89"/>
  <c r="S1414" i="89"/>
  <c r="O1415" i="89"/>
  <c r="P1415" i="89"/>
  <c r="S1415" i="89"/>
  <c r="O1416" i="89"/>
  <c r="P1416" i="89"/>
  <c r="S1416" i="89"/>
  <c r="O1417" i="89"/>
  <c r="P1417" i="89"/>
  <c r="S1417" i="89"/>
  <c r="O1418" i="89"/>
  <c r="P1418" i="89"/>
  <c r="S1418" i="89"/>
  <c r="O1419" i="89"/>
  <c r="P1419" i="89"/>
  <c r="S1419" i="89"/>
  <c r="O1420" i="89"/>
  <c r="P1420" i="89"/>
  <c r="S1420" i="89"/>
  <c r="O1421" i="89"/>
  <c r="P1421" i="89"/>
  <c r="S1421" i="89"/>
  <c r="O1422" i="89"/>
  <c r="P1422" i="89"/>
  <c r="S1422" i="89"/>
  <c r="O1423" i="89"/>
  <c r="P1423" i="89"/>
  <c r="S1423" i="89"/>
  <c r="O1424" i="89"/>
  <c r="P1424" i="89"/>
  <c r="S1424" i="89"/>
  <c r="O1425" i="89"/>
  <c r="P1425" i="89"/>
  <c r="S1425" i="89"/>
  <c r="O1426" i="89"/>
  <c r="P1426" i="89"/>
  <c r="S1426" i="89"/>
  <c r="O1427" i="89"/>
  <c r="P1427" i="89"/>
  <c r="S1427" i="89"/>
  <c r="O1428" i="89"/>
  <c r="P1428" i="89"/>
  <c r="S1428" i="89"/>
  <c r="O1429" i="89"/>
  <c r="P1429" i="89"/>
  <c r="S1429" i="89"/>
  <c r="O1430" i="89"/>
  <c r="P1430" i="89"/>
  <c r="S1430" i="89"/>
  <c r="O1431" i="89"/>
  <c r="P1431" i="89"/>
  <c r="S1431" i="89"/>
  <c r="O1432" i="89"/>
  <c r="P1432" i="89"/>
  <c r="S1432" i="89"/>
  <c r="O1433" i="89"/>
  <c r="P1433" i="89"/>
  <c r="S1433" i="89"/>
  <c r="O1434" i="89"/>
  <c r="P1434" i="89"/>
  <c r="S1434" i="89"/>
  <c r="O1435" i="89"/>
  <c r="P1435" i="89"/>
  <c r="S1435" i="89"/>
  <c r="O1436" i="89"/>
  <c r="P1436" i="89"/>
  <c r="S1436" i="89"/>
  <c r="O1437" i="89"/>
  <c r="P1437" i="89"/>
  <c r="S1437" i="89"/>
  <c r="O1438" i="89"/>
  <c r="P1438" i="89"/>
  <c r="S1438" i="89"/>
  <c r="O1439" i="89"/>
  <c r="P1439" i="89"/>
  <c r="S1439" i="89"/>
  <c r="O1440" i="89"/>
  <c r="P1440" i="89"/>
  <c r="S1440" i="89"/>
  <c r="O1441" i="89"/>
  <c r="P1441" i="89"/>
  <c r="S1441" i="89"/>
  <c r="O1442" i="89"/>
  <c r="P1442" i="89"/>
  <c r="S1442" i="89"/>
  <c r="O1443" i="89"/>
  <c r="P1443" i="89"/>
  <c r="S1443" i="89"/>
  <c r="O1444" i="89"/>
  <c r="P1444" i="89"/>
  <c r="S1444" i="89"/>
  <c r="O1445" i="89"/>
  <c r="P1445" i="89"/>
  <c r="S1445" i="89"/>
  <c r="O1446" i="89"/>
  <c r="P1446" i="89"/>
  <c r="S1446" i="89"/>
  <c r="O1447" i="89"/>
  <c r="P1447" i="89"/>
  <c r="S1447" i="89"/>
  <c r="O1448" i="89"/>
  <c r="P1448" i="89"/>
  <c r="S1448" i="89"/>
  <c r="O1449" i="89"/>
  <c r="P1449" i="89"/>
  <c r="S1449" i="89"/>
  <c r="O1450" i="89"/>
  <c r="P1450" i="89"/>
  <c r="S1450" i="89"/>
  <c r="O1451" i="89"/>
  <c r="P1451" i="89"/>
  <c r="S1451" i="89"/>
  <c r="O1452" i="89"/>
  <c r="P1452" i="89"/>
  <c r="S1452" i="89"/>
  <c r="O1453" i="89"/>
  <c r="P1453" i="89"/>
  <c r="S1453" i="89"/>
  <c r="O1454" i="89"/>
  <c r="P1454" i="89"/>
  <c r="S1454" i="89"/>
  <c r="O1455" i="89"/>
  <c r="P1455" i="89"/>
  <c r="S1455" i="89"/>
  <c r="O1456" i="89"/>
  <c r="P1456" i="89"/>
  <c r="S1456" i="89"/>
  <c r="O1457" i="89"/>
  <c r="P1457" i="89"/>
  <c r="S1457" i="89"/>
  <c r="O1458" i="89"/>
  <c r="P1458" i="89"/>
  <c r="S1458" i="89"/>
  <c r="O1459" i="89"/>
  <c r="P1459" i="89"/>
  <c r="S1459" i="89"/>
  <c r="O1460" i="89"/>
  <c r="P1460" i="89"/>
  <c r="S1460" i="89"/>
  <c r="O1461" i="89"/>
  <c r="P1461" i="89"/>
  <c r="S1461" i="89"/>
  <c r="O1462" i="89"/>
  <c r="P1462" i="89"/>
  <c r="S1462" i="89"/>
  <c r="O1463" i="89"/>
  <c r="P1463" i="89"/>
  <c r="S1463" i="89"/>
  <c r="O1464" i="89"/>
  <c r="P1464" i="89"/>
  <c r="S1464" i="89"/>
  <c r="O1465" i="89"/>
  <c r="P1465" i="89"/>
  <c r="S1465" i="89"/>
  <c r="O1466" i="89"/>
  <c r="P1466" i="89"/>
  <c r="S1466" i="89"/>
  <c r="O1467" i="89"/>
  <c r="P1467" i="89"/>
  <c r="S1467" i="89"/>
  <c r="O1468" i="89"/>
  <c r="P1468" i="89"/>
  <c r="S1468" i="89"/>
  <c r="O1469" i="89"/>
  <c r="P1469" i="89"/>
  <c r="S1469" i="89"/>
  <c r="O1470" i="89"/>
  <c r="P1470" i="89"/>
  <c r="S1470" i="89"/>
  <c r="O1471" i="89"/>
  <c r="P1471" i="89"/>
  <c r="S1471" i="89"/>
  <c r="O1472" i="89"/>
  <c r="P1472" i="89"/>
  <c r="S1472" i="89"/>
  <c r="O1473" i="89"/>
  <c r="P1473" i="89"/>
  <c r="S1473" i="89"/>
  <c r="O1474" i="89"/>
  <c r="P1474" i="89"/>
  <c r="S1474" i="89"/>
  <c r="O1475" i="89"/>
  <c r="P1475" i="89"/>
  <c r="S1475" i="89"/>
  <c r="O1476" i="89"/>
  <c r="P1476" i="89"/>
  <c r="S1476" i="89"/>
  <c r="O1477" i="89"/>
  <c r="P1477" i="89"/>
  <c r="S1477" i="89"/>
  <c r="O1478" i="89"/>
  <c r="P1478" i="89"/>
  <c r="S1478" i="89"/>
  <c r="O1479" i="89"/>
  <c r="P1479" i="89"/>
  <c r="S1479" i="89"/>
  <c r="O1480" i="89"/>
  <c r="P1480" i="89"/>
  <c r="S1480" i="89"/>
  <c r="O1481" i="89"/>
  <c r="P1481" i="89"/>
  <c r="S1481" i="89"/>
  <c r="O1482" i="89"/>
  <c r="P1482" i="89"/>
  <c r="S1482" i="89"/>
  <c r="O1483" i="89"/>
  <c r="P1483" i="89"/>
  <c r="S1483" i="89"/>
  <c r="O1484" i="89"/>
  <c r="P1484" i="89"/>
  <c r="S1484" i="89"/>
  <c r="O1485" i="89"/>
  <c r="P1485" i="89"/>
  <c r="S1485" i="89"/>
  <c r="O1486" i="89"/>
  <c r="P1486" i="89"/>
  <c r="S1486" i="89"/>
  <c r="O1487" i="89"/>
  <c r="P1487" i="89"/>
  <c r="S1487" i="89"/>
  <c r="O1488" i="89"/>
  <c r="P1488" i="89"/>
  <c r="S1488" i="89"/>
  <c r="O1489" i="89"/>
  <c r="P1489" i="89"/>
  <c r="S1489" i="89"/>
  <c r="O1490" i="89"/>
  <c r="P1490" i="89"/>
  <c r="S1490" i="89"/>
  <c r="O1491" i="89"/>
  <c r="P1491" i="89"/>
  <c r="S1491" i="89"/>
  <c r="O1492" i="89"/>
  <c r="P1492" i="89"/>
  <c r="S1492" i="89"/>
  <c r="O1493" i="89"/>
  <c r="P1493" i="89"/>
  <c r="S1493" i="89"/>
  <c r="O1494" i="89"/>
  <c r="P1494" i="89"/>
  <c r="S1494" i="89"/>
  <c r="O1495" i="89"/>
  <c r="P1495" i="89"/>
  <c r="S1495" i="89"/>
  <c r="O1496" i="89"/>
  <c r="P1496" i="89"/>
  <c r="S1496" i="89"/>
  <c r="O1497" i="89"/>
  <c r="P1497" i="89"/>
  <c r="S1497" i="89"/>
  <c r="O1498" i="89"/>
  <c r="P1498" i="89"/>
  <c r="S1498" i="89"/>
  <c r="O1499" i="89"/>
  <c r="P1499" i="89"/>
  <c r="S1499" i="89"/>
  <c r="O1500" i="89"/>
  <c r="P1500" i="89"/>
  <c r="S1500" i="89"/>
  <c r="O1501" i="89"/>
  <c r="P1501" i="89"/>
  <c r="S1501" i="89"/>
  <c r="O1502" i="89"/>
  <c r="P1502" i="89"/>
  <c r="S1502" i="89"/>
  <c r="O1503" i="89"/>
  <c r="P1503" i="89"/>
  <c r="S1503" i="89"/>
  <c r="O1504" i="89"/>
  <c r="P1504" i="89"/>
  <c r="S1504" i="89"/>
  <c r="O1505" i="89"/>
  <c r="P1505" i="89"/>
  <c r="S1505" i="89"/>
  <c r="O1506" i="89"/>
  <c r="P1506" i="89"/>
  <c r="S1506" i="89"/>
  <c r="O1507" i="89"/>
  <c r="P1507" i="89"/>
  <c r="S1507" i="89"/>
  <c r="O1508" i="89"/>
  <c r="P1508" i="89"/>
  <c r="S1508" i="89"/>
  <c r="O1509" i="89"/>
  <c r="P1509" i="89"/>
  <c r="S1509" i="89"/>
  <c r="O1510" i="89"/>
  <c r="P1510" i="89"/>
  <c r="S1510" i="89"/>
  <c r="O1511" i="89"/>
  <c r="P1511" i="89"/>
  <c r="S1511" i="89"/>
  <c r="O1512" i="89"/>
  <c r="P1512" i="89"/>
  <c r="S1512" i="89"/>
  <c r="O1513" i="89"/>
  <c r="P1513" i="89"/>
  <c r="S1513" i="89"/>
  <c r="O1514" i="89"/>
  <c r="P1514" i="89"/>
  <c r="S1514" i="89"/>
  <c r="O1515" i="89"/>
  <c r="P1515" i="89"/>
  <c r="S1515" i="89"/>
  <c r="O1516" i="89"/>
  <c r="P1516" i="89"/>
  <c r="S1516" i="89"/>
  <c r="O1517" i="89"/>
  <c r="P1517" i="89"/>
  <c r="S1517" i="89"/>
  <c r="O1518" i="89"/>
  <c r="P1518" i="89"/>
  <c r="S1518" i="89"/>
  <c r="O1519" i="89"/>
  <c r="P1519" i="89"/>
  <c r="S1519" i="89"/>
  <c r="O1520" i="89"/>
  <c r="P1520" i="89"/>
  <c r="S1520" i="89"/>
  <c r="O1521" i="89"/>
  <c r="P1521" i="89"/>
  <c r="S1521" i="89"/>
  <c r="O1522" i="89"/>
  <c r="P1522" i="89"/>
  <c r="S1522" i="89"/>
  <c r="O1523" i="89"/>
  <c r="P1523" i="89"/>
  <c r="S1523" i="89"/>
  <c r="O1524" i="89"/>
  <c r="P1524" i="89"/>
  <c r="S1524" i="89"/>
  <c r="O1525" i="89"/>
  <c r="P1525" i="89"/>
  <c r="S1525" i="89"/>
  <c r="O1526" i="89"/>
  <c r="P1526" i="89"/>
  <c r="S1526" i="89"/>
  <c r="O1527" i="89"/>
  <c r="P1527" i="89"/>
  <c r="S1527" i="89"/>
  <c r="O1528" i="89"/>
  <c r="P1528" i="89"/>
  <c r="S1528" i="89"/>
  <c r="O1529" i="89"/>
  <c r="P1529" i="89"/>
  <c r="S1529" i="89"/>
  <c r="O1530" i="89"/>
  <c r="P1530" i="89"/>
  <c r="S1530" i="89"/>
  <c r="O1531" i="89"/>
  <c r="P1531" i="89"/>
  <c r="S1531" i="89"/>
  <c r="O1532" i="89"/>
  <c r="P1532" i="89"/>
  <c r="S1532" i="89"/>
  <c r="O1533" i="89"/>
  <c r="P1533" i="89"/>
  <c r="S1533" i="89"/>
  <c r="O1534" i="89"/>
  <c r="P1534" i="89"/>
  <c r="S1534" i="89"/>
  <c r="O1535" i="89"/>
  <c r="P1535" i="89"/>
  <c r="S1535" i="89"/>
  <c r="O1536" i="89"/>
  <c r="P1536" i="89"/>
  <c r="S1536" i="89"/>
  <c r="O1537" i="89"/>
  <c r="P1537" i="89"/>
  <c r="S1537" i="89"/>
  <c r="O1538" i="89"/>
  <c r="P1538" i="89"/>
  <c r="S1538" i="89"/>
  <c r="O1539" i="89"/>
  <c r="P1539" i="89"/>
  <c r="S1539" i="89"/>
  <c r="O1540" i="89"/>
  <c r="P1540" i="89"/>
  <c r="S1540" i="89"/>
  <c r="O1541" i="89"/>
  <c r="P1541" i="89"/>
  <c r="S1541" i="89"/>
  <c r="O1542" i="89"/>
  <c r="P1542" i="89"/>
  <c r="S1542" i="89"/>
  <c r="O1543" i="89"/>
  <c r="P1543" i="89"/>
  <c r="S1543" i="89"/>
  <c r="O1544" i="89"/>
  <c r="P1544" i="89"/>
  <c r="S1544" i="89"/>
  <c r="O1545" i="89"/>
  <c r="P1545" i="89"/>
  <c r="S1545" i="89"/>
  <c r="O1546" i="89"/>
  <c r="P1546" i="89"/>
  <c r="S1546" i="89"/>
  <c r="O1547" i="89"/>
  <c r="P1547" i="89"/>
  <c r="S1547" i="89"/>
  <c r="O1548" i="89"/>
  <c r="P1548" i="89"/>
  <c r="S1548" i="89"/>
  <c r="O1549" i="89"/>
  <c r="P1549" i="89"/>
  <c r="S1549" i="89"/>
  <c r="O1550" i="89"/>
  <c r="P1550" i="89"/>
  <c r="S1550" i="89"/>
  <c r="O1551" i="89"/>
  <c r="P1551" i="89"/>
  <c r="S1551" i="89"/>
  <c r="O1552" i="89"/>
  <c r="P1552" i="89"/>
  <c r="S1552" i="89"/>
  <c r="O1553" i="89"/>
  <c r="P1553" i="89"/>
  <c r="S1553" i="89"/>
  <c r="O1554" i="89"/>
  <c r="P1554" i="89"/>
  <c r="S1554" i="89"/>
  <c r="O1555" i="89"/>
  <c r="P1555" i="89"/>
  <c r="S1555" i="89"/>
  <c r="O1556" i="89"/>
  <c r="P1556" i="89"/>
  <c r="S1556" i="89"/>
  <c r="O1557" i="89"/>
  <c r="P1557" i="89"/>
  <c r="S1557" i="89"/>
  <c r="O1558" i="89"/>
  <c r="P1558" i="89"/>
  <c r="S1558" i="89"/>
  <c r="O1559" i="89"/>
  <c r="P1559" i="89"/>
  <c r="S1559" i="89"/>
  <c r="O1560" i="89"/>
  <c r="P1560" i="89"/>
  <c r="S1560" i="89"/>
  <c r="O1561" i="89"/>
  <c r="P1561" i="89"/>
  <c r="S1561" i="89"/>
  <c r="O1562" i="89"/>
  <c r="P1562" i="89"/>
  <c r="S1562" i="89"/>
  <c r="O1563" i="89"/>
  <c r="P1563" i="89"/>
  <c r="S1563" i="89"/>
  <c r="O1564" i="89"/>
  <c r="P1564" i="89"/>
  <c r="S1564" i="89"/>
  <c r="O1565" i="89"/>
  <c r="P1565" i="89"/>
  <c r="S1565" i="89"/>
  <c r="O1566" i="89"/>
  <c r="P1566" i="89"/>
  <c r="S1566" i="89"/>
  <c r="O1567" i="89"/>
  <c r="P1567" i="89"/>
  <c r="S1567" i="89"/>
  <c r="O1568" i="89"/>
  <c r="P1568" i="89"/>
  <c r="S1568" i="89"/>
  <c r="O1569" i="89"/>
  <c r="P1569" i="89"/>
  <c r="S1569" i="89"/>
  <c r="O1570" i="89"/>
  <c r="P1570" i="89"/>
  <c r="S1570" i="89"/>
  <c r="O1571" i="89"/>
  <c r="P1571" i="89"/>
  <c r="S1571" i="89"/>
  <c r="O1572" i="89"/>
  <c r="P1572" i="89"/>
  <c r="S1572" i="89"/>
  <c r="O1573" i="89"/>
  <c r="P1573" i="89"/>
  <c r="S1573" i="89"/>
  <c r="O1574" i="89"/>
  <c r="P1574" i="89"/>
  <c r="S1574" i="89"/>
  <c r="O1575" i="89"/>
  <c r="P1575" i="89"/>
  <c r="S1575" i="89"/>
  <c r="O1576" i="89"/>
  <c r="P1576" i="89"/>
  <c r="S1576" i="89"/>
  <c r="O1577" i="89"/>
  <c r="P1577" i="89"/>
  <c r="S1577" i="89"/>
  <c r="O1578" i="89"/>
  <c r="P1578" i="89"/>
  <c r="S1578" i="89"/>
  <c r="O1579" i="89"/>
  <c r="P1579" i="89"/>
  <c r="S1579" i="89"/>
  <c r="O1580" i="89"/>
  <c r="P1580" i="89"/>
  <c r="S1580" i="89"/>
  <c r="O1581" i="89"/>
  <c r="P1581" i="89"/>
  <c r="S1581" i="89"/>
  <c r="O1582" i="89"/>
  <c r="P1582" i="89"/>
  <c r="S1582" i="89"/>
  <c r="O1583" i="89"/>
  <c r="P1583" i="89"/>
  <c r="S1583" i="89"/>
  <c r="O1584" i="89"/>
  <c r="P1584" i="89"/>
  <c r="S1584" i="89"/>
  <c r="O1585" i="89"/>
  <c r="P1585" i="89"/>
  <c r="S1585" i="89"/>
  <c r="O1586" i="89"/>
  <c r="P1586" i="89"/>
  <c r="S1586" i="89"/>
  <c r="O1587" i="89"/>
  <c r="P1587" i="89"/>
  <c r="S1587" i="89"/>
  <c r="O1588" i="89"/>
  <c r="P1588" i="89"/>
  <c r="S1588" i="89"/>
  <c r="O1589" i="89"/>
  <c r="P1589" i="89"/>
  <c r="S1589" i="89"/>
  <c r="O1590" i="89"/>
  <c r="P1590" i="89"/>
  <c r="S1590" i="89"/>
  <c r="O1591" i="89"/>
  <c r="P1591" i="89"/>
  <c r="S1591" i="89"/>
  <c r="O1592" i="89"/>
  <c r="P1592" i="89"/>
  <c r="S1592" i="89"/>
  <c r="O1593" i="89"/>
  <c r="P1593" i="89"/>
  <c r="S1593" i="89"/>
  <c r="O1594" i="89"/>
  <c r="P1594" i="89"/>
  <c r="S1594" i="89"/>
  <c r="O1595" i="89"/>
  <c r="P1595" i="89"/>
  <c r="S1595" i="89"/>
  <c r="O1596" i="89"/>
  <c r="P1596" i="89"/>
  <c r="S1596" i="89"/>
  <c r="O1597" i="89"/>
  <c r="P1597" i="89"/>
  <c r="S1597" i="89"/>
  <c r="O1598" i="89"/>
  <c r="P1598" i="89"/>
  <c r="S1598" i="89"/>
  <c r="O1599" i="89"/>
  <c r="P1599" i="89"/>
  <c r="S1599" i="89"/>
  <c r="O1600" i="89"/>
  <c r="P1600" i="89"/>
  <c r="S1600" i="89"/>
  <c r="O1601" i="89"/>
  <c r="P1601" i="89"/>
  <c r="S1601" i="89"/>
  <c r="O1602" i="89"/>
  <c r="P1602" i="89"/>
  <c r="S1602" i="89"/>
  <c r="O1603" i="89"/>
  <c r="P1603" i="89"/>
  <c r="S1603" i="89"/>
  <c r="O1604" i="89"/>
  <c r="P1604" i="89"/>
  <c r="S1604" i="89"/>
  <c r="O1605" i="89"/>
  <c r="P1605" i="89"/>
  <c r="S1605" i="89"/>
  <c r="O1606" i="89"/>
  <c r="P1606" i="89"/>
  <c r="S1606" i="89"/>
  <c r="O1607" i="89"/>
  <c r="P1607" i="89"/>
  <c r="S1607" i="89"/>
  <c r="O1608" i="89"/>
  <c r="P1608" i="89"/>
  <c r="S1608" i="89"/>
  <c r="O1609" i="89"/>
  <c r="P1609" i="89"/>
  <c r="S1609" i="89"/>
  <c r="O1610" i="89"/>
  <c r="P1610" i="89"/>
  <c r="S1610" i="89"/>
  <c r="O1611" i="89"/>
  <c r="P1611" i="89"/>
  <c r="S1611" i="89"/>
  <c r="O1612" i="89"/>
  <c r="P1612" i="89"/>
  <c r="S1612" i="89"/>
  <c r="O1613" i="89"/>
  <c r="P1613" i="89"/>
  <c r="S1613" i="89"/>
  <c r="O1614" i="89"/>
  <c r="P1614" i="89"/>
  <c r="S1614" i="89"/>
  <c r="O1615" i="89"/>
  <c r="P1615" i="89"/>
  <c r="S1615" i="89"/>
  <c r="O1616" i="89"/>
  <c r="P1616" i="89"/>
  <c r="S1616" i="89"/>
  <c r="O1617" i="89"/>
  <c r="P1617" i="89"/>
  <c r="S1617" i="89"/>
  <c r="O1618" i="89"/>
  <c r="P1618" i="89"/>
  <c r="S1618" i="89"/>
  <c r="O1619" i="89"/>
  <c r="P1619" i="89"/>
  <c r="S1619" i="89"/>
  <c r="O1620" i="89"/>
  <c r="P1620" i="89"/>
  <c r="S1620" i="89"/>
  <c r="O1621" i="89"/>
  <c r="P1621" i="89"/>
  <c r="S1621" i="89"/>
  <c r="O1622" i="89"/>
  <c r="P1622" i="89"/>
  <c r="S1622" i="89"/>
  <c r="O1623" i="89"/>
  <c r="P1623" i="89"/>
  <c r="S1623" i="89"/>
  <c r="O1624" i="89"/>
  <c r="P1624" i="89"/>
  <c r="S1624" i="89"/>
  <c r="O1625" i="89"/>
  <c r="P1625" i="89"/>
  <c r="S1625" i="89"/>
  <c r="O1626" i="89"/>
  <c r="P1626" i="89"/>
  <c r="S1626" i="89"/>
  <c r="O1627" i="89"/>
  <c r="P1627" i="89"/>
  <c r="S1627" i="89"/>
  <c r="O1628" i="89"/>
  <c r="P1628" i="89"/>
  <c r="S1628" i="89"/>
  <c r="O1629" i="89"/>
  <c r="P1629" i="89"/>
  <c r="S1629" i="89"/>
  <c r="O1630" i="89"/>
  <c r="P1630" i="89"/>
  <c r="S1630" i="89"/>
  <c r="O1631" i="89"/>
  <c r="P1631" i="89"/>
  <c r="S1631" i="89"/>
  <c r="O1632" i="89"/>
  <c r="P1632" i="89"/>
  <c r="S1632" i="89"/>
  <c r="O1633" i="89"/>
  <c r="P1633" i="89"/>
  <c r="S1633" i="89"/>
  <c r="O1634" i="89"/>
  <c r="P1634" i="89"/>
  <c r="S1634" i="89"/>
  <c r="O1635" i="89"/>
  <c r="P1635" i="89"/>
  <c r="S1635" i="89"/>
  <c r="O1636" i="89"/>
  <c r="P1636" i="89"/>
  <c r="S1636" i="89"/>
  <c r="O1637" i="89"/>
  <c r="P1637" i="89"/>
  <c r="S1637" i="89"/>
  <c r="O1638" i="89"/>
  <c r="P1638" i="89"/>
  <c r="S1638" i="89"/>
  <c r="O1639" i="89"/>
  <c r="P1639" i="89"/>
  <c r="S1639" i="89"/>
  <c r="O1640" i="89"/>
  <c r="P1640" i="89"/>
  <c r="S1640" i="89"/>
  <c r="O1641" i="89"/>
  <c r="P1641" i="89"/>
  <c r="S1641" i="89"/>
  <c r="O1642" i="89"/>
  <c r="P1642" i="89"/>
  <c r="S1642" i="89"/>
  <c r="O1643" i="89"/>
  <c r="P1643" i="89"/>
  <c r="S1643" i="89"/>
  <c r="O1644" i="89"/>
  <c r="P1644" i="89"/>
  <c r="S1644" i="89"/>
  <c r="O1645" i="89"/>
  <c r="P1645" i="89"/>
  <c r="S1645" i="89"/>
  <c r="O1646" i="89"/>
  <c r="P1646" i="89"/>
  <c r="S1646" i="89"/>
  <c r="O1647" i="89"/>
  <c r="P1647" i="89"/>
  <c r="S1647" i="89"/>
  <c r="O1648" i="89"/>
  <c r="P1648" i="89"/>
  <c r="S1648" i="89"/>
  <c r="O1649" i="89"/>
  <c r="P1649" i="89"/>
  <c r="S1649" i="89"/>
  <c r="O1650" i="89"/>
  <c r="P1650" i="89"/>
  <c r="S1650" i="89"/>
  <c r="O1651" i="89"/>
  <c r="P1651" i="89"/>
  <c r="S1651" i="89"/>
  <c r="O1652" i="89"/>
  <c r="P1652" i="89"/>
  <c r="S1652" i="89"/>
  <c r="O1653" i="89"/>
  <c r="P1653" i="89"/>
  <c r="S1653" i="89"/>
  <c r="O1654" i="89"/>
  <c r="P1654" i="89"/>
  <c r="S1654" i="89"/>
  <c r="O1655" i="89"/>
  <c r="P1655" i="89"/>
  <c r="S1655" i="89"/>
  <c r="O1656" i="89"/>
  <c r="P1656" i="89"/>
  <c r="S1656" i="89"/>
  <c r="O1657" i="89"/>
  <c r="P1657" i="89"/>
  <c r="S1657" i="89"/>
  <c r="O1658" i="89"/>
  <c r="P1658" i="89"/>
  <c r="S1658" i="89"/>
  <c r="O1659" i="89"/>
  <c r="P1659" i="89"/>
  <c r="S1659" i="89"/>
  <c r="O1660" i="89"/>
  <c r="P1660" i="89"/>
  <c r="S1660" i="89"/>
  <c r="O1661" i="89"/>
  <c r="P1661" i="89"/>
  <c r="S1661" i="89"/>
  <c r="O1662" i="89"/>
  <c r="P1662" i="89"/>
  <c r="S1662" i="89"/>
  <c r="O1663" i="89"/>
  <c r="P1663" i="89"/>
  <c r="S1663" i="89"/>
  <c r="O1664" i="89"/>
  <c r="P1664" i="89"/>
  <c r="S1664" i="89"/>
  <c r="O1665" i="89"/>
  <c r="P1665" i="89"/>
  <c r="S1665" i="89"/>
  <c r="O1666" i="89"/>
  <c r="P1666" i="89"/>
  <c r="S1666" i="89"/>
  <c r="O1667" i="89"/>
  <c r="P1667" i="89"/>
  <c r="S1667" i="89"/>
  <c r="O1668" i="89"/>
  <c r="P1668" i="89"/>
  <c r="S1668" i="89"/>
  <c r="O1669" i="89"/>
  <c r="P1669" i="89"/>
  <c r="S1669" i="89"/>
  <c r="O1670" i="89"/>
  <c r="P1670" i="89"/>
  <c r="S1670" i="89"/>
  <c r="O1671" i="89"/>
  <c r="P1671" i="89"/>
  <c r="S1671" i="89"/>
  <c r="O1672" i="89"/>
  <c r="P1672" i="89"/>
  <c r="S1672" i="89"/>
  <c r="O1673" i="89"/>
  <c r="P1673" i="89"/>
  <c r="S1673" i="89"/>
  <c r="O1674" i="89"/>
  <c r="P1674" i="89"/>
  <c r="S1674" i="89"/>
  <c r="O1675" i="89"/>
  <c r="P1675" i="89"/>
  <c r="S1675" i="89"/>
  <c r="O1676" i="89"/>
  <c r="P1676" i="89"/>
  <c r="S1676" i="89"/>
  <c r="O1677" i="89"/>
  <c r="P1677" i="89"/>
  <c r="S1677" i="89"/>
  <c r="O1678" i="89"/>
  <c r="P1678" i="89"/>
  <c r="S1678" i="89"/>
  <c r="O1679" i="89"/>
  <c r="P1679" i="89"/>
  <c r="S1679" i="89"/>
  <c r="O1680" i="89"/>
  <c r="P1680" i="89"/>
  <c r="S1680" i="89"/>
  <c r="O1681" i="89"/>
  <c r="P1681" i="89"/>
  <c r="S1681" i="89"/>
  <c r="O1682" i="89"/>
  <c r="P1682" i="89"/>
  <c r="S1682" i="89"/>
  <c r="O1683" i="89"/>
  <c r="P1683" i="89"/>
  <c r="S1683" i="89"/>
  <c r="O1684" i="89"/>
  <c r="P1684" i="89"/>
  <c r="S1684" i="89"/>
  <c r="O1685" i="89"/>
  <c r="P1685" i="89"/>
  <c r="S1685" i="89"/>
  <c r="O1686" i="89"/>
  <c r="P1686" i="89"/>
  <c r="S1686" i="89"/>
  <c r="O1687" i="89"/>
  <c r="P1687" i="89"/>
  <c r="S1687" i="89"/>
  <c r="O1688" i="89"/>
  <c r="P1688" i="89"/>
  <c r="S1688" i="89"/>
  <c r="O1689" i="89"/>
  <c r="P1689" i="89"/>
  <c r="S1689" i="89"/>
  <c r="O1690" i="89"/>
  <c r="P1690" i="89"/>
  <c r="S1690" i="89"/>
  <c r="O1691" i="89"/>
  <c r="P1691" i="89"/>
  <c r="S1691" i="89"/>
  <c r="O1692" i="89"/>
  <c r="P1692" i="89"/>
  <c r="S1692" i="89"/>
  <c r="O1693" i="89"/>
  <c r="P1693" i="89"/>
  <c r="S1693" i="89"/>
  <c r="O1694" i="89"/>
  <c r="P1694" i="89"/>
  <c r="S1694" i="89"/>
  <c r="O1695" i="89"/>
  <c r="P1695" i="89"/>
  <c r="S1695" i="89"/>
  <c r="O1696" i="89"/>
  <c r="P1696" i="89"/>
  <c r="S1696" i="89"/>
  <c r="O1697" i="89"/>
  <c r="P1697" i="89"/>
  <c r="S1697" i="89"/>
  <c r="O1698" i="89"/>
  <c r="P1698" i="89"/>
  <c r="S1698" i="89"/>
  <c r="O1699" i="89"/>
  <c r="P1699" i="89"/>
  <c r="S1699" i="89"/>
  <c r="O1700" i="89"/>
  <c r="P1700" i="89"/>
  <c r="S1700" i="89"/>
  <c r="O1701" i="89"/>
  <c r="P1701" i="89"/>
  <c r="S1701" i="89"/>
  <c r="O1702" i="89"/>
  <c r="P1702" i="89"/>
  <c r="S1702" i="89"/>
  <c r="O1703" i="89"/>
  <c r="P1703" i="89"/>
  <c r="S1703" i="89"/>
  <c r="O1704" i="89"/>
  <c r="P1704" i="89"/>
  <c r="S1704" i="89"/>
  <c r="O1705" i="89"/>
  <c r="P1705" i="89"/>
  <c r="S1705" i="89"/>
  <c r="O1706" i="89"/>
  <c r="P1706" i="89"/>
  <c r="S1706" i="89"/>
  <c r="O1707" i="89"/>
  <c r="P1707" i="89"/>
  <c r="S1707" i="89"/>
  <c r="O1708" i="89"/>
  <c r="P1708" i="89"/>
  <c r="S1708" i="89"/>
  <c r="O1709" i="89"/>
  <c r="P1709" i="89"/>
  <c r="S1709" i="89"/>
  <c r="O1710" i="89"/>
  <c r="P1710" i="89"/>
  <c r="S1710" i="89"/>
  <c r="O1711" i="89"/>
  <c r="P1711" i="89"/>
  <c r="S1711" i="89"/>
  <c r="O1712" i="89"/>
  <c r="P1712" i="89"/>
  <c r="S1712" i="89"/>
  <c r="O1713" i="89"/>
  <c r="P1713" i="89"/>
  <c r="S1713" i="89"/>
  <c r="O1714" i="89"/>
  <c r="P1714" i="89"/>
  <c r="S1714" i="89"/>
  <c r="O1715" i="89"/>
  <c r="P1715" i="89"/>
  <c r="S1715" i="89"/>
  <c r="O1716" i="89"/>
  <c r="P1716" i="89"/>
  <c r="S1716" i="89"/>
  <c r="O1717" i="89"/>
  <c r="P1717" i="89"/>
  <c r="S1717" i="89"/>
  <c r="O1718" i="89"/>
  <c r="P1718" i="89"/>
  <c r="S1718" i="89"/>
  <c r="O1719" i="89"/>
  <c r="P1719" i="89"/>
  <c r="S1719" i="89"/>
  <c r="O1720" i="89"/>
  <c r="P1720" i="89"/>
  <c r="S1720" i="89"/>
  <c r="O1721" i="89"/>
  <c r="P1721" i="89"/>
  <c r="S1721" i="89"/>
  <c r="O1722" i="89"/>
  <c r="P1722" i="89"/>
  <c r="S1722" i="89"/>
  <c r="O1723" i="89"/>
  <c r="P1723" i="89"/>
  <c r="S1723" i="89"/>
  <c r="O1724" i="89"/>
  <c r="P1724" i="89"/>
  <c r="S1724" i="89"/>
  <c r="O1725" i="89"/>
  <c r="P1725" i="89"/>
  <c r="S1725" i="89"/>
  <c r="O1726" i="89"/>
  <c r="P1726" i="89"/>
  <c r="S1726" i="89"/>
  <c r="O1727" i="89"/>
  <c r="P1727" i="89"/>
  <c r="S1727" i="89"/>
  <c r="O1728" i="89"/>
  <c r="P1728" i="89"/>
  <c r="S1728" i="89"/>
  <c r="O1729" i="89"/>
  <c r="P1729" i="89"/>
  <c r="S1729" i="89"/>
  <c r="O1730" i="89"/>
  <c r="P1730" i="89"/>
  <c r="S1730" i="89"/>
  <c r="O1731" i="89"/>
  <c r="P1731" i="89"/>
  <c r="S1731" i="89"/>
  <c r="O1732" i="89"/>
  <c r="P1732" i="89"/>
  <c r="S1732" i="89"/>
  <c r="O1733" i="89"/>
  <c r="P1733" i="89"/>
  <c r="S1733" i="89"/>
  <c r="O1734" i="89"/>
  <c r="P1734" i="89"/>
  <c r="S1734" i="89"/>
  <c r="O1735" i="89"/>
  <c r="P1735" i="89"/>
  <c r="S1735" i="89"/>
  <c r="O1736" i="89"/>
  <c r="P1736" i="89"/>
  <c r="S1736" i="89"/>
  <c r="O1737" i="89"/>
  <c r="P1737" i="89"/>
  <c r="S1737" i="89"/>
  <c r="O1738" i="89"/>
  <c r="P1738" i="89"/>
  <c r="S1738" i="89"/>
  <c r="O1739" i="89"/>
  <c r="P1739" i="89"/>
  <c r="S1739" i="89"/>
  <c r="O1740" i="89"/>
  <c r="P1740" i="89"/>
  <c r="S1740" i="89"/>
  <c r="O1741" i="89"/>
  <c r="P1741" i="89"/>
  <c r="S1741" i="89"/>
  <c r="O1742" i="89"/>
  <c r="P1742" i="89"/>
  <c r="S1742" i="89"/>
  <c r="O1743" i="89"/>
  <c r="P1743" i="89"/>
  <c r="S1743" i="89"/>
  <c r="O1744" i="89"/>
  <c r="P1744" i="89"/>
  <c r="S1744" i="89"/>
  <c r="O1745" i="89"/>
  <c r="P1745" i="89"/>
  <c r="S1745" i="89"/>
  <c r="O1746" i="89"/>
  <c r="P1746" i="89"/>
  <c r="S1746" i="89"/>
  <c r="O1747" i="89"/>
  <c r="P1747" i="89"/>
  <c r="S1747" i="89"/>
  <c r="O1748" i="89"/>
  <c r="P1748" i="89"/>
  <c r="S1748" i="89"/>
  <c r="O1749" i="89"/>
  <c r="P1749" i="89"/>
  <c r="S1749" i="89"/>
  <c r="O1750" i="89"/>
  <c r="P1750" i="89"/>
  <c r="S1750" i="89"/>
  <c r="O1751" i="89"/>
  <c r="P1751" i="89"/>
  <c r="S1751" i="89"/>
  <c r="O1752" i="89"/>
  <c r="P1752" i="89"/>
  <c r="S1752" i="89"/>
  <c r="O1753" i="89"/>
  <c r="P1753" i="89"/>
  <c r="S1753" i="89"/>
  <c r="O1754" i="89"/>
  <c r="P1754" i="89"/>
  <c r="S1754" i="89"/>
  <c r="O1755" i="89"/>
  <c r="P1755" i="89"/>
  <c r="S1755" i="89"/>
  <c r="O1756" i="89"/>
  <c r="P1756" i="89"/>
  <c r="S1756" i="89"/>
  <c r="O1757" i="89"/>
  <c r="P1757" i="89"/>
  <c r="S1757" i="89"/>
  <c r="O1758" i="89"/>
  <c r="P1758" i="89"/>
  <c r="S1758" i="89"/>
  <c r="O1759" i="89"/>
  <c r="P1759" i="89"/>
  <c r="S1759" i="89"/>
  <c r="O1760" i="89"/>
  <c r="P1760" i="89"/>
  <c r="S1760" i="89"/>
  <c r="O1761" i="89"/>
  <c r="P1761" i="89"/>
  <c r="S1761" i="89"/>
  <c r="O1762" i="89"/>
  <c r="P1762" i="89"/>
  <c r="S1762" i="89"/>
  <c r="O1763" i="89"/>
  <c r="P1763" i="89"/>
  <c r="S1763" i="89"/>
  <c r="O1764" i="89"/>
  <c r="P1764" i="89"/>
  <c r="S1764" i="89"/>
  <c r="O1765" i="89"/>
  <c r="P1765" i="89"/>
  <c r="S1765" i="89"/>
  <c r="O1766" i="89"/>
  <c r="P1766" i="89"/>
  <c r="S1766" i="89"/>
  <c r="O1767" i="89"/>
  <c r="P1767" i="89"/>
  <c r="S1767" i="89"/>
  <c r="O1768" i="89"/>
  <c r="P1768" i="89"/>
  <c r="S1768" i="89"/>
  <c r="O1769" i="89"/>
  <c r="P1769" i="89"/>
  <c r="S1769" i="89"/>
  <c r="O1770" i="89"/>
  <c r="P1770" i="89"/>
  <c r="S1770" i="89"/>
  <c r="O1771" i="89"/>
  <c r="P1771" i="89"/>
  <c r="S1771" i="89"/>
  <c r="O1772" i="89"/>
  <c r="P1772" i="89"/>
  <c r="S1772" i="89"/>
  <c r="O1773" i="89"/>
  <c r="P1773" i="89"/>
  <c r="S1773" i="89"/>
  <c r="O1774" i="89"/>
  <c r="P1774" i="89"/>
  <c r="S1774" i="89"/>
  <c r="O1775" i="89"/>
  <c r="P1775" i="89"/>
  <c r="S1775" i="89"/>
  <c r="O1776" i="89"/>
  <c r="P1776" i="89"/>
  <c r="S1776" i="89"/>
  <c r="O1777" i="89"/>
  <c r="P1777" i="89"/>
  <c r="S1777" i="89"/>
  <c r="O1778" i="89"/>
  <c r="P1778" i="89"/>
  <c r="S1778" i="89"/>
  <c r="O1779" i="89"/>
  <c r="P1779" i="89"/>
  <c r="S1779" i="89"/>
  <c r="O1780" i="89"/>
  <c r="P1780" i="89"/>
  <c r="S1780" i="89"/>
  <c r="O1781" i="89"/>
  <c r="P1781" i="89"/>
  <c r="S1781" i="89"/>
  <c r="O1782" i="89"/>
  <c r="P1782" i="89"/>
  <c r="S1782" i="89"/>
  <c r="O1783" i="89"/>
  <c r="P1783" i="89"/>
  <c r="S1783" i="89"/>
  <c r="O1784" i="89"/>
  <c r="P1784" i="89"/>
  <c r="S1784" i="89"/>
  <c r="O1785" i="89"/>
  <c r="P1785" i="89"/>
  <c r="S1785" i="89"/>
  <c r="O1786" i="89"/>
  <c r="P1786" i="89"/>
  <c r="S1786" i="89"/>
  <c r="O1787" i="89"/>
  <c r="P1787" i="89"/>
  <c r="S1787" i="89"/>
  <c r="O1788" i="89"/>
  <c r="P1788" i="89"/>
  <c r="S1788" i="89"/>
  <c r="O1789" i="89"/>
  <c r="P1789" i="89"/>
  <c r="S1789" i="89"/>
  <c r="O1790" i="89"/>
  <c r="P1790" i="89"/>
  <c r="S1790" i="89"/>
  <c r="O1791" i="89"/>
  <c r="P1791" i="89"/>
  <c r="S1791" i="89"/>
  <c r="O1792" i="89"/>
  <c r="P1792" i="89"/>
  <c r="S1792" i="89"/>
  <c r="O1793" i="89"/>
  <c r="P1793" i="89"/>
  <c r="S1793" i="89"/>
  <c r="O1794" i="89"/>
  <c r="P1794" i="89"/>
  <c r="S1794" i="89"/>
  <c r="O1795" i="89"/>
  <c r="P1795" i="89"/>
  <c r="S1795" i="89"/>
  <c r="O1796" i="89"/>
  <c r="P1796" i="89"/>
  <c r="S1796" i="89"/>
  <c r="O1797" i="89"/>
  <c r="P1797" i="89"/>
  <c r="S1797" i="89"/>
  <c r="O1798" i="89"/>
  <c r="P1798" i="89"/>
  <c r="S1798" i="89"/>
  <c r="O1799" i="89"/>
  <c r="P1799" i="89"/>
  <c r="S1799" i="89"/>
  <c r="O1800" i="89"/>
  <c r="P1800" i="89"/>
  <c r="S1800" i="89"/>
  <c r="O1801" i="89"/>
  <c r="P1801" i="89"/>
  <c r="S1801" i="89"/>
  <c r="O1802" i="89"/>
  <c r="P1802" i="89"/>
  <c r="S1802" i="89"/>
  <c r="O1803" i="89"/>
  <c r="P1803" i="89"/>
  <c r="S1803" i="89"/>
  <c r="O1804" i="89"/>
  <c r="P1804" i="89"/>
  <c r="S1804" i="89"/>
  <c r="O1805" i="89"/>
  <c r="P1805" i="89"/>
  <c r="S1805" i="89"/>
  <c r="O1806" i="89"/>
  <c r="P1806" i="89"/>
  <c r="S1806" i="89"/>
  <c r="O1807" i="89"/>
  <c r="P1807" i="89"/>
  <c r="S1807" i="89"/>
  <c r="O1808" i="89"/>
  <c r="P1808" i="89"/>
  <c r="S1808" i="89"/>
  <c r="O1809" i="89"/>
  <c r="P1809" i="89"/>
  <c r="S1809" i="89"/>
  <c r="O1810" i="89"/>
  <c r="P1810" i="89"/>
  <c r="S1810" i="89"/>
  <c r="O1811" i="89"/>
  <c r="P1811" i="89"/>
  <c r="S1811" i="89"/>
  <c r="O1812" i="89"/>
  <c r="P1812" i="89"/>
  <c r="S1812" i="89"/>
  <c r="O1813" i="89"/>
  <c r="P1813" i="89"/>
  <c r="S1813" i="89"/>
  <c r="O1814" i="89"/>
  <c r="P1814" i="89"/>
  <c r="S1814" i="89"/>
  <c r="O1815" i="89"/>
  <c r="P1815" i="89"/>
  <c r="S1815" i="89"/>
  <c r="O1816" i="89"/>
  <c r="P1816" i="89"/>
  <c r="S1816" i="89"/>
  <c r="O1817" i="89"/>
  <c r="P1817" i="89"/>
  <c r="S1817" i="89"/>
  <c r="O1818" i="89"/>
  <c r="P1818" i="89"/>
  <c r="S1818" i="89"/>
  <c r="O1819" i="89"/>
  <c r="P1819" i="89"/>
  <c r="S1819" i="89"/>
  <c r="O1820" i="89"/>
  <c r="P1820" i="89"/>
  <c r="S1820" i="89"/>
  <c r="O1821" i="89"/>
  <c r="P1821" i="89"/>
  <c r="S1821" i="89"/>
  <c r="O1822" i="89"/>
  <c r="P1822" i="89"/>
  <c r="S1822" i="89"/>
  <c r="O1823" i="89"/>
  <c r="P1823" i="89"/>
  <c r="S1823" i="89"/>
  <c r="O1824" i="89"/>
  <c r="P1824" i="89"/>
  <c r="S1824" i="89"/>
  <c r="O1825" i="89"/>
  <c r="P1825" i="89"/>
  <c r="S1825" i="89"/>
  <c r="O1826" i="89"/>
  <c r="P1826" i="89"/>
  <c r="S1826" i="89"/>
  <c r="O1827" i="89"/>
  <c r="P1827" i="89"/>
  <c r="S1827" i="89"/>
  <c r="O1828" i="89"/>
  <c r="P1828" i="89"/>
  <c r="S1828" i="89"/>
  <c r="O1829" i="89"/>
  <c r="P1829" i="89"/>
  <c r="S1829" i="89"/>
  <c r="O1830" i="89"/>
  <c r="P1830" i="89"/>
  <c r="S1830" i="89"/>
  <c r="O1831" i="89"/>
  <c r="P1831" i="89"/>
  <c r="S1831" i="89"/>
  <c r="O1832" i="89"/>
  <c r="P1832" i="89"/>
  <c r="S1832" i="89"/>
  <c r="O1833" i="89"/>
  <c r="P1833" i="89"/>
  <c r="S1833" i="89"/>
  <c r="O1834" i="89"/>
  <c r="P1834" i="89"/>
  <c r="S1834" i="89"/>
  <c r="O1835" i="89"/>
  <c r="P1835" i="89"/>
  <c r="S1835" i="89"/>
  <c r="O1836" i="89"/>
  <c r="P1836" i="89"/>
  <c r="S1836" i="89"/>
  <c r="O1837" i="89"/>
  <c r="P1837" i="89"/>
  <c r="S1837" i="89"/>
  <c r="O1838" i="89"/>
  <c r="P1838" i="89"/>
  <c r="S1838" i="89"/>
  <c r="O1839" i="89"/>
  <c r="P1839" i="89"/>
  <c r="S1839" i="89"/>
  <c r="O1840" i="89"/>
  <c r="P1840" i="89"/>
  <c r="S1840" i="89"/>
  <c r="O1841" i="89"/>
  <c r="P1841" i="89"/>
  <c r="S1841" i="89"/>
  <c r="O1842" i="89"/>
  <c r="P1842" i="89"/>
  <c r="S1842" i="89"/>
  <c r="O1843" i="89"/>
  <c r="P1843" i="89"/>
  <c r="S1843" i="89"/>
  <c r="O1844" i="89"/>
  <c r="P1844" i="89"/>
  <c r="S1844" i="89"/>
  <c r="O1845" i="89"/>
  <c r="P1845" i="89"/>
  <c r="S1845" i="89"/>
  <c r="O1846" i="89"/>
  <c r="P1846" i="89"/>
  <c r="S1846" i="89"/>
  <c r="O1847" i="89"/>
  <c r="P1847" i="89"/>
  <c r="S1847" i="89"/>
  <c r="O1848" i="89"/>
  <c r="P1848" i="89"/>
  <c r="S1848" i="89"/>
  <c r="O1849" i="89"/>
  <c r="P1849" i="89"/>
  <c r="S1849" i="89"/>
  <c r="O1850" i="89"/>
  <c r="P1850" i="89"/>
  <c r="S1850" i="89"/>
  <c r="O1851" i="89"/>
  <c r="P1851" i="89"/>
  <c r="S1851" i="89"/>
  <c r="O1852" i="89"/>
  <c r="P1852" i="89"/>
  <c r="S1852" i="89"/>
  <c r="O1853" i="89"/>
  <c r="P1853" i="89"/>
  <c r="S1853" i="89"/>
  <c r="O1854" i="89"/>
  <c r="P1854" i="89"/>
  <c r="S1854" i="89"/>
  <c r="O1855" i="89"/>
  <c r="P1855" i="89"/>
  <c r="S1855" i="89"/>
  <c r="O1856" i="89"/>
  <c r="P1856" i="89"/>
  <c r="S1856" i="89"/>
  <c r="O1857" i="89"/>
  <c r="P1857" i="89"/>
  <c r="S1857" i="89"/>
  <c r="O1858" i="89"/>
  <c r="P1858" i="89"/>
  <c r="S1858" i="89"/>
  <c r="O1859" i="89"/>
  <c r="P1859" i="89"/>
  <c r="S1859" i="89"/>
  <c r="O1860" i="89"/>
  <c r="P1860" i="89"/>
  <c r="S1860" i="89"/>
  <c r="O1861" i="89"/>
  <c r="P1861" i="89"/>
  <c r="S1861" i="89"/>
  <c r="O1862" i="89"/>
  <c r="P1862" i="89"/>
  <c r="S1862" i="89"/>
  <c r="O1863" i="89"/>
  <c r="P1863" i="89"/>
  <c r="S1863" i="89"/>
  <c r="O1864" i="89"/>
  <c r="P1864" i="89"/>
  <c r="S1864" i="89"/>
  <c r="O1865" i="89"/>
  <c r="P1865" i="89"/>
  <c r="S1865" i="89"/>
  <c r="O1866" i="89"/>
  <c r="P1866" i="89"/>
  <c r="S1866" i="89"/>
  <c r="O1867" i="89"/>
  <c r="P1867" i="89"/>
  <c r="S1867" i="89"/>
  <c r="O1868" i="89"/>
  <c r="P1868" i="89"/>
  <c r="S1868" i="89"/>
  <c r="O1869" i="89"/>
  <c r="P1869" i="89"/>
  <c r="S1869" i="89"/>
  <c r="O1870" i="89"/>
  <c r="P1870" i="89"/>
  <c r="S1870" i="89"/>
  <c r="O1871" i="89"/>
  <c r="P1871" i="89"/>
  <c r="S1871" i="89"/>
  <c r="O1872" i="89"/>
  <c r="P1872" i="89"/>
  <c r="S1872" i="89"/>
  <c r="O1873" i="89"/>
  <c r="P1873" i="89"/>
  <c r="S1873" i="89"/>
  <c r="O1874" i="89"/>
  <c r="P1874" i="89"/>
  <c r="S1874" i="89"/>
  <c r="O1875" i="89"/>
  <c r="P1875" i="89"/>
  <c r="S1875" i="89"/>
  <c r="O1876" i="89"/>
  <c r="P1876" i="89"/>
  <c r="S1876" i="89"/>
  <c r="O1877" i="89"/>
  <c r="P1877" i="89"/>
  <c r="S1877" i="89"/>
  <c r="O1878" i="89"/>
  <c r="P1878" i="89"/>
  <c r="S1878" i="89"/>
  <c r="O1879" i="89"/>
  <c r="P1879" i="89"/>
  <c r="S1879" i="89"/>
  <c r="O1880" i="89"/>
  <c r="P1880" i="89"/>
  <c r="S1880" i="89"/>
  <c r="O1881" i="89"/>
  <c r="P1881" i="89"/>
  <c r="S1881" i="89"/>
  <c r="O1882" i="89"/>
  <c r="P1882" i="89"/>
  <c r="S1882" i="89"/>
  <c r="O1883" i="89"/>
  <c r="P1883" i="89"/>
  <c r="S1883" i="89"/>
  <c r="O1884" i="89"/>
  <c r="P1884" i="89"/>
  <c r="S1884" i="89"/>
  <c r="O1885" i="89"/>
  <c r="P1885" i="89"/>
  <c r="S1885" i="89"/>
  <c r="O1886" i="89"/>
  <c r="P1886" i="89"/>
  <c r="S1886" i="89"/>
  <c r="O1887" i="89"/>
  <c r="P1887" i="89"/>
  <c r="S1887" i="89"/>
  <c r="O1888" i="89"/>
  <c r="P1888" i="89"/>
  <c r="S1888" i="89"/>
  <c r="O1889" i="89"/>
  <c r="P1889" i="89"/>
  <c r="S1889" i="89"/>
  <c r="O1890" i="89"/>
  <c r="P1890" i="89"/>
  <c r="S1890" i="89"/>
  <c r="O1891" i="89"/>
  <c r="P1891" i="89"/>
  <c r="S1891" i="89"/>
  <c r="O1892" i="89"/>
  <c r="P1892" i="89"/>
  <c r="S1892" i="89"/>
  <c r="O1893" i="89"/>
  <c r="P1893" i="89"/>
  <c r="S1893" i="89"/>
  <c r="O1894" i="89"/>
  <c r="P1894" i="89"/>
  <c r="S1894" i="89"/>
  <c r="O1895" i="89"/>
  <c r="P1895" i="89"/>
  <c r="S1895" i="89"/>
  <c r="O1896" i="89"/>
  <c r="P1896" i="89"/>
  <c r="S1896" i="89"/>
  <c r="O1897" i="89"/>
  <c r="P1897" i="89"/>
  <c r="S1897" i="89"/>
  <c r="O1898" i="89"/>
  <c r="P1898" i="89"/>
  <c r="S1898" i="89"/>
  <c r="O1899" i="89"/>
  <c r="P1899" i="89"/>
  <c r="S1899" i="89"/>
  <c r="O1900" i="89"/>
  <c r="P1900" i="89"/>
  <c r="S1900" i="89"/>
  <c r="O1901" i="89"/>
  <c r="P1901" i="89"/>
  <c r="S1901" i="89"/>
  <c r="O1902" i="89"/>
  <c r="P1902" i="89"/>
  <c r="S1902" i="89"/>
  <c r="O1903" i="89"/>
  <c r="P1903" i="89"/>
  <c r="S1903" i="89"/>
  <c r="O1904" i="89"/>
  <c r="P1904" i="89"/>
  <c r="S1904" i="89"/>
  <c r="O1905" i="89"/>
  <c r="P1905" i="89"/>
  <c r="S1905" i="89"/>
  <c r="O1906" i="89"/>
  <c r="P1906" i="89"/>
  <c r="S1906" i="89"/>
  <c r="O1907" i="89"/>
  <c r="P1907" i="89"/>
  <c r="S1907" i="89"/>
  <c r="O1908" i="89"/>
  <c r="P1908" i="89"/>
  <c r="S1908" i="89"/>
  <c r="O1909" i="89"/>
  <c r="P1909" i="89"/>
  <c r="S1909" i="89"/>
  <c r="O1910" i="89"/>
  <c r="P1910" i="89"/>
  <c r="S1910" i="89"/>
  <c r="O1911" i="89"/>
  <c r="P1911" i="89"/>
  <c r="S1911" i="89"/>
  <c r="O1912" i="89"/>
  <c r="P1912" i="89"/>
  <c r="S1912" i="89"/>
  <c r="O1913" i="89"/>
  <c r="P1913" i="89"/>
  <c r="S1913" i="89"/>
  <c r="O1914" i="89"/>
  <c r="P1914" i="89"/>
  <c r="S1914" i="89"/>
  <c r="O1915" i="89"/>
  <c r="P1915" i="89"/>
  <c r="S1915" i="89"/>
  <c r="O1916" i="89"/>
  <c r="P1916" i="89"/>
  <c r="S1916" i="89"/>
  <c r="O1917" i="89"/>
  <c r="P1917" i="89"/>
  <c r="S1917" i="89"/>
  <c r="O1918" i="89"/>
  <c r="P1918" i="89"/>
  <c r="S1918" i="89"/>
  <c r="O1919" i="89"/>
  <c r="P1919" i="89"/>
  <c r="S1919" i="89"/>
  <c r="O1920" i="89"/>
  <c r="P1920" i="89"/>
  <c r="S1920" i="89"/>
  <c r="O1921" i="89"/>
  <c r="P1921" i="89"/>
  <c r="S1921" i="89"/>
  <c r="O1922" i="89"/>
  <c r="P1922" i="89"/>
  <c r="S1922" i="89"/>
  <c r="O1923" i="89"/>
  <c r="P1923" i="89"/>
  <c r="S1923" i="89"/>
  <c r="O1924" i="89"/>
  <c r="P1924" i="89"/>
  <c r="S1924" i="89"/>
  <c r="O1925" i="89"/>
  <c r="P1925" i="89"/>
  <c r="S1925" i="89"/>
  <c r="O1926" i="89"/>
  <c r="P1926" i="89"/>
  <c r="S1926" i="89"/>
  <c r="O1927" i="89"/>
  <c r="P1927" i="89"/>
  <c r="S1927" i="89"/>
  <c r="O1928" i="89"/>
  <c r="P1928" i="89"/>
  <c r="S1928" i="89"/>
  <c r="O1929" i="89"/>
  <c r="P1929" i="89"/>
  <c r="S1929" i="89"/>
  <c r="O1930" i="89"/>
  <c r="P1930" i="89"/>
  <c r="S1930" i="89"/>
  <c r="O1931" i="89"/>
  <c r="P1931" i="89"/>
  <c r="S1931" i="89"/>
  <c r="O1932" i="89"/>
  <c r="P1932" i="89"/>
  <c r="S1932" i="89"/>
  <c r="O1933" i="89"/>
  <c r="P1933" i="89"/>
  <c r="S1933" i="89"/>
  <c r="O1934" i="89"/>
  <c r="P1934" i="89"/>
  <c r="S1934" i="89"/>
  <c r="O1935" i="89"/>
  <c r="P1935" i="89"/>
  <c r="S1935" i="89"/>
  <c r="O1936" i="89"/>
  <c r="P1936" i="89"/>
  <c r="S1936" i="89"/>
  <c r="O1937" i="89"/>
  <c r="P1937" i="89"/>
  <c r="S1937" i="89"/>
  <c r="O1938" i="89"/>
  <c r="P1938" i="89"/>
  <c r="S1938" i="89"/>
  <c r="O1939" i="89"/>
  <c r="P1939" i="89"/>
  <c r="S1939" i="89"/>
  <c r="O1940" i="89"/>
  <c r="P1940" i="89"/>
  <c r="S1940" i="89"/>
  <c r="O1941" i="89"/>
  <c r="P1941" i="89"/>
  <c r="S1941" i="89"/>
  <c r="O1942" i="89"/>
  <c r="P1942" i="89"/>
  <c r="S1942" i="89"/>
  <c r="O1943" i="89"/>
  <c r="P1943" i="89"/>
  <c r="S1943" i="89"/>
  <c r="O1944" i="89"/>
  <c r="P1944" i="89"/>
  <c r="S1944" i="89"/>
  <c r="O1945" i="89"/>
  <c r="P1945" i="89"/>
  <c r="S1945" i="89"/>
  <c r="O1946" i="89"/>
  <c r="P1946" i="89"/>
  <c r="S1946" i="89"/>
  <c r="O1947" i="89"/>
  <c r="P1947" i="89"/>
  <c r="S1947" i="89"/>
  <c r="O1948" i="89"/>
  <c r="P1948" i="89"/>
  <c r="S1948" i="89"/>
  <c r="O1949" i="89"/>
  <c r="P1949" i="89"/>
  <c r="S1949" i="89"/>
  <c r="O1950" i="89"/>
  <c r="P1950" i="89"/>
  <c r="S1950" i="89"/>
  <c r="O1951" i="89"/>
  <c r="P1951" i="89"/>
  <c r="S1951" i="89"/>
  <c r="O1952" i="89"/>
  <c r="P1952" i="89"/>
  <c r="S1952" i="89"/>
  <c r="O1953" i="89"/>
  <c r="P1953" i="89"/>
  <c r="S1953" i="89"/>
  <c r="O1954" i="89"/>
  <c r="P1954" i="89"/>
  <c r="S1954" i="89"/>
  <c r="O1955" i="89"/>
  <c r="P1955" i="89"/>
  <c r="S1955" i="89"/>
  <c r="O1956" i="89"/>
  <c r="P1956" i="89"/>
  <c r="S1956" i="89"/>
  <c r="O1957" i="89"/>
  <c r="P1957" i="89"/>
  <c r="S1957" i="89"/>
  <c r="O1958" i="89"/>
  <c r="P1958" i="89"/>
  <c r="S1958" i="89"/>
  <c r="O1959" i="89"/>
  <c r="P1959" i="89"/>
  <c r="S1959" i="89"/>
  <c r="O1960" i="89"/>
  <c r="P1960" i="89"/>
  <c r="S1960" i="89"/>
  <c r="O1961" i="89"/>
  <c r="P1961" i="89"/>
  <c r="S1961" i="89"/>
  <c r="O1962" i="89"/>
  <c r="P1962" i="89"/>
  <c r="S1962" i="89"/>
  <c r="O1963" i="89"/>
  <c r="P1963" i="89"/>
  <c r="S1963" i="89"/>
  <c r="O1964" i="89"/>
  <c r="P1964" i="89"/>
  <c r="S1964" i="89"/>
  <c r="O1965" i="89"/>
  <c r="P1965" i="89"/>
  <c r="S1965" i="89"/>
  <c r="O1966" i="89"/>
  <c r="P1966" i="89"/>
  <c r="S1966" i="89"/>
  <c r="O1967" i="89"/>
  <c r="P1967" i="89"/>
  <c r="S1967" i="89"/>
  <c r="O1968" i="89"/>
  <c r="P1968" i="89"/>
  <c r="S1968" i="89"/>
  <c r="O1969" i="89"/>
  <c r="P1969" i="89"/>
  <c r="S1969" i="89"/>
  <c r="O1970" i="89"/>
  <c r="P1970" i="89"/>
  <c r="S1970" i="89"/>
  <c r="O1971" i="89"/>
  <c r="P1971" i="89"/>
  <c r="S1971" i="89"/>
  <c r="O1972" i="89"/>
  <c r="P1972" i="89"/>
  <c r="S1972" i="89"/>
  <c r="O1973" i="89"/>
  <c r="P1973" i="89"/>
  <c r="S1973" i="89"/>
  <c r="O1974" i="89"/>
  <c r="P1974" i="89"/>
  <c r="S1974" i="89"/>
  <c r="O1975" i="89"/>
  <c r="P1975" i="89"/>
  <c r="S1975" i="89"/>
  <c r="O1976" i="89"/>
  <c r="P1976" i="89"/>
  <c r="S1976" i="89"/>
  <c r="O1977" i="89"/>
  <c r="P1977" i="89"/>
  <c r="S1977" i="89"/>
  <c r="O1978" i="89"/>
  <c r="P1978" i="89"/>
  <c r="S1978" i="89"/>
  <c r="O1979" i="89"/>
  <c r="P1979" i="89"/>
  <c r="S1979" i="89"/>
  <c r="O1980" i="89"/>
  <c r="P1980" i="89"/>
  <c r="S1980" i="89"/>
  <c r="O1981" i="89"/>
  <c r="P1981" i="89"/>
  <c r="S1981" i="89"/>
  <c r="O1982" i="89"/>
  <c r="P1982" i="89"/>
  <c r="S1982" i="89"/>
  <c r="O1983" i="89"/>
  <c r="P1983" i="89"/>
  <c r="S1983" i="89"/>
  <c r="O1984" i="89"/>
  <c r="P1984" i="89"/>
  <c r="S1984" i="89"/>
  <c r="O1985" i="89"/>
  <c r="P1985" i="89"/>
  <c r="S1985" i="89"/>
  <c r="O1986" i="89"/>
  <c r="P1986" i="89"/>
  <c r="S1986" i="89"/>
  <c r="O1987" i="89"/>
  <c r="P1987" i="89"/>
  <c r="S1987" i="89"/>
  <c r="O1988" i="89"/>
  <c r="P1988" i="89"/>
  <c r="S1988" i="89"/>
  <c r="O1989" i="89"/>
  <c r="P1989" i="89"/>
  <c r="S1989" i="89"/>
  <c r="O1990" i="89"/>
  <c r="P1990" i="89"/>
  <c r="S1990" i="89"/>
  <c r="O1991" i="89"/>
  <c r="P1991" i="89"/>
  <c r="S1991" i="89"/>
  <c r="O1992" i="89"/>
  <c r="P1992" i="89"/>
  <c r="S1992" i="89"/>
  <c r="O1993" i="89"/>
  <c r="P1993" i="89"/>
  <c r="S1993" i="89"/>
  <c r="O1994" i="89"/>
  <c r="P1994" i="89"/>
  <c r="S1994" i="89"/>
  <c r="O1995" i="89"/>
  <c r="P1995" i="89"/>
  <c r="S1995" i="89"/>
  <c r="O1996" i="89"/>
  <c r="P1996" i="89"/>
  <c r="S1996" i="89"/>
  <c r="O1997" i="89"/>
  <c r="P1997" i="89"/>
  <c r="S1997" i="89"/>
  <c r="O1998" i="89"/>
  <c r="P1998" i="89"/>
  <c r="S1998" i="89"/>
  <c r="O1999" i="89"/>
  <c r="P1999" i="89"/>
  <c r="S1999" i="89"/>
  <c r="O2000" i="89"/>
  <c r="P2000" i="89"/>
  <c r="S2000" i="89"/>
  <c r="O2001" i="89"/>
  <c r="P2001" i="89"/>
  <c r="S2001" i="89"/>
  <c r="O2002" i="89"/>
  <c r="P2002" i="89"/>
  <c r="S2002" i="89"/>
  <c r="O2003" i="89"/>
  <c r="P2003" i="89"/>
  <c r="S2003" i="89"/>
  <c r="O2004" i="89"/>
  <c r="P2004" i="89"/>
  <c r="S2004" i="89"/>
  <c r="O2005" i="89"/>
  <c r="P2005" i="89"/>
  <c r="S2005" i="89"/>
  <c r="O2006" i="89"/>
  <c r="P2006" i="89"/>
  <c r="S2006" i="89"/>
  <c r="O2007" i="89"/>
  <c r="P2007" i="89"/>
  <c r="S2007" i="89"/>
  <c r="O2008" i="89"/>
  <c r="P2008" i="89"/>
  <c r="S2008" i="89"/>
  <c r="O2009" i="89"/>
  <c r="P2009" i="89"/>
  <c r="S2009" i="89"/>
  <c r="O2010" i="89"/>
  <c r="P2010" i="89"/>
  <c r="S2010" i="89"/>
  <c r="O2011" i="89"/>
  <c r="P2011" i="89"/>
  <c r="S2011" i="89"/>
  <c r="O2012" i="89"/>
  <c r="P2012" i="89"/>
  <c r="S2012" i="89"/>
  <c r="O2013" i="89"/>
  <c r="P2013" i="89"/>
  <c r="S2013" i="89"/>
  <c r="O2014" i="89"/>
  <c r="P2014" i="89"/>
  <c r="S2014" i="89"/>
  <c r="O2015" i="89"/>
  <c r="P2015" i="89"/>
  <c r="S2015" i="89"/>
  <c r="O2016" i="89"/>
  <c r="P2016" i="89"/>
  <c r="S2016" i="89"/>
  <c r="O2017" i="89"/>
  <c r="P2017" i="89"/>
  <c r="S2017" i="89"/>
  <c r="O2018" i="89"/>
  <c r="P2018" i="89"/>
  <c r="S2018" i="89"/>
  <c r="O2019" i="89"/>
  <c r="P2019" i="89"/>
  <c r="S2019" i="89"/>
  <c r="O2020" i="89"/>
  <c r="P2020" i="89"/>
  <c r="S2020" i="89"/>
  <c r="O2021" i="89"/>
  <c r="P2021" i="89"/>
  <c r="S2021" i="89"/>
  <c r="O2022" i="89"/>
  <c r="P2022" i="89"/>
  <c r="S2022" i="89"/>
  <c r="O2023" i="89"/>
  <c r="P2023" i="89"/>
  <c r="S2023" i="89"/>
  <c r="O2024" i="89"/>
  <c r="P2024" i="89"/>
  <c r="S2024" i="89"/>
  <c r="O2025" i="89"/>
  <c r="P2025" i="89"/>
  <c r="S2025" i="89"/>
  <c r="O2026" i="89"/>
  <c r="P2026" i="89"/>
  <c r="S2026" i="89"/>
  <c r="O2027" i="89"/>
  <c r="P2027" i="89"/>
  <c r="S2027" i="89"/>
  <c r="O2028" i="89"/>
  <c r="P2028" i="89"/>
  <c r="S2028" i="89"/>
  <c r="O2029" i="89"/>
  <c r="P2029" i="89"/>
  <c r="S2029" i="89"/>
  <c r="O2030" i="89"/>
  <c r="P2030" i="89"/>
  <c r="S2030" i="89"/>
  <c r="O2031" i="89"/>
  <c r="P2031" i="89"/>
  <c r="S2031" i="89"/>
  <c r="O2032" i="89"/>
  <c r="P2032" i="89"/>
  <c r="S2032" i="89"/>
  <c r="O2033" i="89"/>
  <c r="P2033" i="89"/>
  <c r="S2033" i="89"/>
  <c r="O2034" i="89"/>
  <c r="P2034" i="89"/>
  <c r="S2034" i="89"/>
  <c r="O2035" i="89"/>
  <c r="P2035" i="89"/>
  <c r="S2035" i="89"/>
  <c r="O2036" i="89"/>
  <c r="P2036" i="89"/>
  <c r="S2036" i="89"/>
  <c r="O2037" i="89"/>
  <c r="P2037" i="89"/>
  <c r="S2037" i="89"/>
  <c r="O2038" i="89"/>
  <c r="P2038" i="89"/>
  <c r="S2038" i="89"/>
  <c r="O2039" i="89"/>
  <c r="P2039" i="89"/>
  <c r="S2039" i="89"/>
  <c r="O2040" i="89"/>
  <c r="P2040" i="89"/>
  <c r="S2040" i="89"/>
  <c r="O2041" i="89"/>
  <c r="P2041" i="89"/>
  <c r="S2041" i="89"/>
  <c r="O2042" i="89"/>
  <c r="P2042" i="89"/>
  <c r="S2042" i="89"/>
  <c r="O2043" i="89"/>
  <c r="P2043" i="89"/>
  <c r="S2043" i="89"/>
  <c r="O2044" i="89"/>
  <c r="P2044" i="89"/>
  <c r="S2044" i="89"/>
  <c r="O2045" i="89"/>
  <c r="P2045" i="89"/>
  <c r="S2045" i="89"/>
  <c r="O2046" i="89"/>
  <c r="P2046" i="89"/>
  <c r="S2046" i="89"/>
  <c r="O2047" i="89"/>
  <c r="P2047" i="89"/>
  <c r="S2047" i="89"/>
  <c r="O2048" i="89"/>
  <c r="P2048" i="89"/>
  <c r="S2048" i="89"/>
  <c r="O2049" i="89"/>
  <c r="P2049" i="89"/>
  <c r="S2049" i="89"/>
  <c r="O2050" i="89"/>
  <c r="P2050" i="89"/>
  <c r="S2050" i="89"/>
  <c r="O2051" i="89"/>
  <c r="P2051" i="89"/>
  <c r="S2051" i="89"/>
  <c r="O2052" i="89"/>
  <c r="P2052" i="89"/>
  <c r="S2052" i="89"/>
  <c r="O2053" i="89"/>
  <c r="P2053" i="89"/>
  <c r="S2053" i="89"/>
  <c r="O2054" i="89"/>
  <c r="P2054" i="89"/>
  <c r="S2054" i="89"/>
  <c r="O2055" i="89"/>
  <c r="P2055" i="89"/>
  <c r="S2055" i="89"/>
  <c r="O2056" i="89"/>
  <c r="P2056" i="89"/>
  <c r="S2056" i="89"/>
  <c r="O2057" i="89"/>
  <c r="P2057" i="89"/>
  <c r="S2057" i="89"/>
  <c r="O2058" i="89"/>
  <c r="P2058" i="89"/>
  <c r="S2058" i="89"/>
  <c r="O2059" i="89"/>
  <c r="P2059" i="89"/>
  <c r="S2059" i="89"/>
  <c r="O2060" i="89"/>
  <c r="P2060" i="89"/>
  <c r="S2060" i="89"/>
  <c r="O2061" i="89"/>
  <c r="P2061" i="89"/>
  <c r="S2061" i="89"/>
  <c r="O2062" i="89"/>
  <c r="P2062" i="89"/>
  <c r="S2062" i="89"/>
  <c r="O2063" i="89"/>
  <c r="P2063" i="89"/>
  <c r="S2063" i="89"/>
  <c r="O2064" i="89"/>
  <c r="P2064" i="89"/>
  <c r="S2064" i="89"/>
  <c r="O2065" i="89"/>
  <c r="P2065" i="89"/>
  <c r="S2065" i="89"/>
  <c r="O2066" i="89"/>
  <c r="P2066" i="89"/>
  <c r="S2066" i="89"/>
  <c r="O2067" i="89"/>
  <c r="P2067" i="89"/>
  <c r="S2067" i="89"/>
  <c r="O2068" i="89"/>
  <c r="P2068" i="89"/>
  <c r="S2068" i="89"/>
  <c r="O2069" i="89"/>
  <c r="P2069" i="89"/>
  <c r="S2069" i="89"/>
  <c r="O2070" i="89"/>
  <c r="P2070" i="89"/>
  <c r="S2070" i="89"/>
  <c r="O2071" i="89"/>
  <c r="P2071" i="89"/>
  <c r="S2071" i="89"/>
  <c r="O2072" i="89"/>
  <c r="P2072" i="89"/>
  <c r="S2072" i="89"/>
  <c r="O2073" i="89"/>
  <c r="P2073" i="89"/>
  <c r="S2073" i="89"/>
  <c r="O2074" i="89"/>
  <c r="P2074" i="89"/>
  <c r="S2074" i="89"/>
  <c r="O2075" i="89"/>
  <c r="P2075" i="89"/>
  <c r="S2075" i="89"/>
  <c r="O2076" i="89"/>
  <c r="P2076" i="89"/>
  <c r="S2076" i="89"/>
  <c r="O2077" i="89"/>
  <c r="P2077" i="89"/>
  <c r="S2077" i="89"/>
  <c r="O2078" i="89"/>
  <c r="P2078" i="89"/>
  <c r="S2078" i="89"/>
  <c r="O2079" i="89"/>
  <c r="P2079" i="89"/>
  <c r="S2079" i="89"/>
  <c r="O2080" i="89"/>
  <c r="P2080" i="89"/>
  <c r="S2080" i="89"/>
  <c r="O2081" i="89"/>
  <c r="P2081" i="89"/>
  <c r="S2081" i="89"/>
  <c r="O2082" i="89"/>
  <c r="P2082" i="89"/>
  <c r="S2082" i="89"/>
  <c r="O2083" i="89"/>
  <c r="P2083" i="89"/>
  <c r="S2083" i="89"/>
  <c r="O2084" i="89"/>
  <c r="P2084" i="89"/>
  <c r="S2084" i="89"/>
  <c r="O2085" i="89"/>
  <c r="P2085" i="89"/>
  <c r="S2085" i="89"/>
  <c r="O2086" i="89"/>
  <c r="P2086" i="89"/>
  <c r="S2086" i="89"/>
  <c r="O2087" i="89"/>
  <c r="P2087" i="89"/>
  <c r="S2087" i="89"/>
  <c r="O2088" i="89"/>
  <c r="P2088" i="89"/>
  <c r="S2088" i="89"/>
  <c r="O2089" i="89"/>
  <c r="P2089" i="89"/>
  <c r="S2089" i="89"/>
  <c r="O2090" i="89"/>
  <c r="P2090" i="89"/>
  <c r="S2090" i="89"/>
  <c r="O2091" i="89"/>
  <c r="P2091" i="89"/>
  <c r="S2091" i="89"/>
  <c r="O2092" i="89"/>
  <c r="P2092" i="89"/>
  <c r="S2092" i="89"/>
  <c r="O2093" i="89"/>
  <c r="P2093" i="89"/>
  <c r="S2093" i="89"/>
  <c r="O2094" i="89"/>
  <c r="P2094" i="89"/>
  <c r="S2094" i="89"/>
  <c r="O2095" i="89"/>
  <c r="P2095" i="89"/>
  <c r="S2095" i="89"/>
  <c r="O2096" i="89"/>
  <c r="P2096" i="89"/>
  <c r="S2096" i="89"/>
  <c r="O2097" i="89"/>
  <c r="P2097" i="89"/>
  <c r="S2097" i="89"/>
  <c r="O2098" i="89"/>
  <c r="P2098" i="89"/>
  <c r="S2098" i="89"/>
  <c r="O2099" i="89"/>
  <c r="P2099" i="89"/>
  <c r="S2099" i="89"/>
  <c r="O2100" i="89"/>
  <c r="P2100" i="89"/>
  <c r="S2100" i="89"/>
  <c r="O2101" i="89"/>
  <c r="P2101" i="89"/>
  <c r="S2101" i="89"/>
  <c r="O2102" i="89"/>
  <c r="P2102" i="89"/>
  <c r="S2102" i="89"/>
  <c r="O2103" i="89"/>
  <c r="P2103" i="89"/>
  <c r="S2103" i="89"/>
  <c r="O2104" i="89"/>
  <c r="P2104" i="89"/>
  <c r="S2104" i="89"/>
  <c r="O2105" i="89"/>
  <c r="P2105" i="89"/>
  <c r="S2105" i="89"/>
  <c r="O2106" i="89"/>
  <c r="P2106" i="89"/>
  <c r="S2106" i="89"/>
  <c r="O2107" i="89"/>
  <c r="P2107" i="89"/>
  <c r="S2107" i="89"/>
  <c r="O2108" i="89"/>
  <c r="P2108" i="89"/>
  <c r="S2108" i="89"/>
  <c r="O2109" i="89"/>
  <c r="P2109" i="89"/>
  <c r="S2109" i="89"/>
  <c r="O2110" i="89"/>
  <c r="P2110" i="89"/>
  <c r="S2110" i="89"/>
  <c r="O2111" i="89"/>
  <c r="P2111" i="89"/>
  <c r="S2111" i="89"/>
  <c r="O2112" i="89"/>
  <c r="P2112" i="89"/>
  <c r="S2112" i="89"/>
  <c r="O2113" i="89"/>
  <c r="P2113" i="89"/>
  <c r="S2113" i="89"/>
  <c r="O2114" i="89"/>
  <c r="P2114" i="89"/>
  <c r="S2114" i="89"/>
  <c r="O2115" i="89"/>
  <c r="P2115" i="89"/>
  <c r="S2115" i="89"/>
  <c r="O2116" i="89"/>
  <c r="P2116" i="89"/>
  <c r="S2116" i="89"/>
  <c r="O2117" i="89"/>
  <c r="P2117" i="89"/>
  <c r="S2117" i="89"/>
  <c r="O2118" i="89"/>
  <c r="P2118" i="89"/>
  <c r="S2118" i="89"/>
  <c r="O2119" i="89"/>
  <c r="P2119" i="89"/>
  <c r="S2119" i="89"/>
  <c r="O2120" i="89"/>
  <c r="P2120" i="89"/>
  <c r="S2120" i="89"/>
  <c r="O2121" i="89"/>
  <c r="P2121" i="89"/>
  <c r="S2121" i="89"/>
  <c r="O2122" i="89"/>
  <c r="P2122" i="89"/>
  <c r="S2122" i="89"/>
  <c r="O2123" i="89"/>
  <c r="P2123" i="89"/>
  <c r="S2123" i="89"/>
  <c r="O2124" i="89"/>
  <c r="P2124" i="89"/>
  <c r="S2124" i="89"/>
  <c r="O2125" i="89"/>
  <c r="P2125" i="89"/>
  <c r="S2125" i="89"/>
  <c r="O2126" i="89"/>
  <c r="P2126" i="89"/>
  <c r="S2126" i="89"/>
  <c r="O2127" i="89"/>
  <c r="P2127" i="89"/>
  <c r="S2127" i="89"/>
  <c r="O2128" i="89"/>
  <c r="P2128" i="89"/>
  <c r="S2128" i="89"/>
  <c r="O2129" i="89"/>
  <c r="P2129" i="89"/>
  <c r="S2129" i="89"/>
  <c r="O2130" i="89"/>
  <c r="P2130" i="89"/>
  <c r="S2130" i="89"/>
  <c r="O2131" i="89"/>
  <c r="P2131" i="89"/>
  <c r="S2131" i="89"/>
  <c r="O2132" i="89"/>
  <c r="P2132" i="89"/>
  <c r="S2132" i="89"/>
  <c r="O2133" i="89"/>
  <c r="P2133" i="89"/>
  <c r="S2133" i="89"/>
  <c r="O2134" i="89"/>
  <c r="P2134" i="89"/>
  <c r="S2134" i="89"/>
  <c r="O2135" i="89"/>
  <c r="P2135" i="89"/>
  <c r="S2135" i="89"/>
  <c r="O2136" i="89"/>
  <c r="P2136" i="89"/>
  <c r="S2136" i="89"/>
  <c r="O2137" i="89"/>
  <c r="P2137" i="89"/>
  <c r="S2137" i="89"/>
  <c r="O2138" i="89"/>
  <c r="P2138" i="89"/>
  <c r="S2138" i="89"/>
  <c r="O2139" i="89"/>
  <c r="P2139" i="89"/>
  <c r="S2139" i="89"/>
  <c r="O2140" i="89"/>
  <c r="P2140" i="89"/>
  <c r="S2140" i="89"/>
  <c r="O2141" i="89"/>
  <c r="P2141" i="89"/>
  <c r="S2141" i="89"/>
  <c r="O2142" i="89"/>
  <c r="P2142" i="89"/>
  <c r="S2142" i="89"/>
  <c r="O2143" i="89"/>
  <c r="P2143" i="89"/>
  <c r="S2143" i="89"/>
  <c r="O2144" i="89"/>
  <c r="P2144" i="89"/>
  <c r="S2144" i="89"/>
  <c r="O2145" i="89"/>
  <c r="P2145" i="89"/>
  <c r="S2145" i="89"/>
  <c r="O2146" i="89"/>
  <c r="P2146" i="89"/>
  <c r="S2146" i="89"/>
  <c r="O2147" i="89"/>
  <c r="P2147" i="89"/>
  <c r="S2147" i="89"/>
  <c r="O2148" i="89"/>
  <c r="P2148" i="89"/>
  <c r="S2148" i="89"/>
  <c r="O2149" i="89"/>
  <c r="P2149" i="89"/>
  <c r="S2149" i="89"/>
  <c r="O2150" i="89"/>
  <c r="P2150" i="89"/>
  <c r="S2150" i="89"/>
  <c r="O2151" i="89"/>
  <c r="P2151" i="89"/>
  <c r="S2151" i="89"/>
  <c r="O2152" i="89"/>
  <c r="P2152" i="89"/>
  <c r="S2152" i="89"/>
  <c r="O2153" i="89"/>
  <c r="P2153" i="89"/>
  <c r="S2153" i="89"/>
  <c r="O2154" i="89"/>
  <c r="P2154" i="89"/>
  <c r="S2154" i="89"/>
  <c r="O2155" i="89"/>
  <c r="P2155" i="89"/>
  <c r="S2155" i="89"/>
  <c r="O2156" i="89"/>
  <c r="P2156" i="89"/>
  <c r="S2156" i="89"/>
  <c r="O2157" i="89"/>
  <c r="P2157" i="89"/>
  <c r="S2157" i="89"/>
  <c r="O2158" i="89"/>
  <c r="P2158" i="89"/>
  <c r="S2158" i="89"/>
  <c r="O2159" i="89"/>
  <c r="P2159" i="89"/>
  <c r="S2159" i="89"/>
  <c r="O2160" i="89"/>
  <c r="P2160" i="89"/>
  <c r="S2160" i="89"/>
  <c r="O2161" i="89"/>
  <c r="P2161" i="89"/>
  <c r="S2161" i="89"/>
  <c r="O2162" i="89"/>
  <c r="P2162" i="89"/>
  <c r="S2162" i="89"/>
  <c r="O2163" i="89"/>
  <c r="P2163" i="89"/>
  <c r="S2163" i="89"/>
  <c r="O2164" i="89"/>
  <c r="P2164" i="89"/>
  <c r="S2164" i="89"/>
  <c r="O2165" i="89"/>
  <c r="P2165" i="89"/>
  <c r="S2165" i="89"/>
  <c r="O2166" i="89"/>
  <c r="P2166" i="89"/>
  <c r="S2166" i="89"/>
  <c r="O2167" i="89"/>
  <c r="P2167" i="89"/>
  <c r="S2167" i="89"/>
  <c r="O2168" i="89"/>
  <c r="P2168" i="89"/>
  <c r="S2168" i="89"/>
  <c r="O2169" i="89"/>
  <c r="P2169" i="89"/>
  <c r="S2169" i="89"/>
  <c r="O2170" i="89"/>
  <c r="P2170" i="89"/>
  <c r="S2170" i="89"/>
  <c r="O2171" i="89"/>
  <c r="P2171" i="89"/>
  <c r="S2171" i="89"/>
  <c r="O2172" i="89"/>
  <c r="P2172" i="89"/>
  <c r="S2172" i="89"/>
  <c r="O2173" i="89"/>
  <c r="P2173" i="89"/>
  <c r="S2173" i="89"/>
  <c r="O2174" i="89"/>
  <c r="P2174" i="89"/>
  <c r="S2174" i="89"/>
  <c r="O2175" i="89"/>
  <c r="P2175" i="89"/>
  <c r="S2175" i="89"/>
  <c r="O2176" i="89"/>
  <c r="P2176" i="89"/>
  <c r="S2176" i="89"/>
  <c r="O2177" i="89"/>
  <c r="P2177" i="89"/>
  <c r="S2177" i="89"/>
  <c r="O2178" i="89"/>
  <c r="P2178" i="89"/>
  <c r="S2178" i="89"/>
  <c r="O2179" i="89"/>
  <c r="P2179" i="89"/>
  <c r="S2179" i="89"/>
  <c r="O2180" i="89"/>
  <c r="P2180" i="89"/>
  <c r="S2180" i="89"/>
  <c r="O2181" i="89"/>
  <c r="P2181" i="89"/>
  <c r="S2181" i="89"/>
  <c r="O2182" i="89"/>
  <c r="P2182" i="89"/>
  <c r="S2182" i="89"/>
  <c r="O2183" i="89"/>
  <c r="P2183" i="89"/>
  <c r="S2183" i="89"/>
  <c r="O2184" i="89"/>
  <c r="P2184" i="89"/>
  <c r="S2184" i="89"/>
  <c r="O2185" i="89"/>
  <c r="P2185" i="89"/>
  <c r="S2185" i="89"/>
  <c r="O2186" i="89"/>
  <c r="P2186" i="89"/>
  <c r="S2186" i="89"/>
  <c r="O2187" i="89"/>
  <c r="P2187" i="89"/>
  <c r="S2187" i="89"/>
  <c r="O2188" i="89"/>
  <c r="P2188" i="89"/>
  <c r="S2188" i="89"/>
  <c r="O2189" i="89"/>
  <c r="P2189" i="89"/>
  <c r="S2189" i="89"/>
  <c r="O2190" i="89"/>
  <c r="P2190" i="89"/>
  <c r="S2190" i="89"/>
  <c r="O2191" i="89"/>
  <c r="P2191" i="89"/>
  <c r="S2191" i="89"/>
  <c r="O2192" i="89"/>
  <c r="P2192" i="89"/>
  <c r="S2192" i="89"/>
  <c r="O2193" i="89"/>
  <c r="P2193" i="89"/>
  <c r="S2193" i="89"/>
  <c r="O2194" i="89"/>
  <c r="P2194" i="89"/>
  <c r="S2194" i="89"/>
  <c r="O2195" i="89"/>
  <c r="P2195" i="89"/>
  <c r="S2195" i="89"/>
  <c r="O2196" i="89"/>
  <c r="P2196" i="89"/>
  <c r="S2196" i="89"/>
  <c r="O2197" i="89"/>
  <c r="P2197" i="89"/>
  <c r="S2197" i="89"/>
  <c r="O2198" i="89"/>
  <c r="P2198" i="89"/>
  <c r="S2198" i="89"/>
  <c r="O2199" i="89"/>
  <c r="P2199" i="89"/>
  <c r="S2199" i="89"/>
  <c r="O2200" i="89"/>
  <c r="P2200" i="89"/>
  <c r="S2200" i="89"/>
  <c r="O2201" i="89"/>
  <c r="P2201" i="89"/>
  <c r="S2201" i="89"/>
  <c r="O2202" i="89"/>
  <c r="P2202" i="89"/>
  <c r="S2202" i="89"/>
  <c r="O2203" i="89"/>
  <c r="P2203" i="89"/>
  <c r="S2203" i="89"/>
  <c r="O2204" i="89"/>
  <c r="P2204" i="89"/>
  <c r="S2204" i="89"/>
  <c r="O2205" i="89"/>
  <c r="P2205" i="89"/>
  <c r="S2205" i="89"/>
  <c r="O2206" i="89"/>
  <c r="P2206" i="89"/>
  <c r="S2206" i="89"/>
  <c r="O2207" i="89"/>
  <c r="P2207" i="89"/>
  <c r="S2207" i="89"/>
  <c r="O2208" i="89"/>
  <c r="P2208" i="89"/>
  <c r="S2208" i="89"/>
  <c r="O2209" i="89"/>
  <c r="P2209" i="89"/>
  <c r="S2209" i="89"/>
  <c r="O2210" i="89"/>
  <c r="P2210" i="89"/>
  <c r="S2210" i="89"/>
  <c r="O2211" i="89"/>
  <c r="P2211" i="89"/>
  <c r="S2211" i="89"/>
  <c r="O2212" i="89"/>
  <c r="P2212" i="89"/>
  <c r="S2212" i="89"/>
  <c r="O2213" i="89"/>
  <c r="P2213" i="89"/>
  <c r="S2213" i="89"/>
  <c r="O2214" i="89"/>
  <c r="P2214" i="89"/>
  <c r="S2214" i="89"/>
  <c r="O2215" i="89"/>
  <c r="P2215" i="89"/>
  <c r="S2215" i="89"/>
  <c r="O2216" i="89"/>
  <c r="P2216" i="89"/>
  <c r="S2216" i="89"/>
  <c r="O2217" i="89"/>
  <c r="P2217" i="89"/>
  <c r="S2217" i="89"/>
  <c r="O2218" i="89"/>
  <c r="P2218" i="89"/>
  <c r="S2218" i="89"/>
  <c r="O2219" i="89"/>
  <c r="P2219" i="89"/>
  <c r="S2219" i="89"/>
  <c r="O2220" i="89"/>
  <c r="P2220" i="89"/>
  <c r="S2220" i="89"/>
  <c r="O2221" i="89"/>
  <c r="P2221" i="89"/>
  <c r="S2221" i="89"/>
  <c r="O2222" i="89"/>
  <c r="P2222" i="89"/>
  <c r="S2222" i="89"/>
  <c r="O2223" i="89"/>
  <c r="P2223" i="89"/>
  <c r="S2223" i="89"/>
  <c r="O2224" i="89"/>
  <c r="P2224" i="89"/>
  <c r="S2224" i="89"/>
  <c r="O2225" i="89"/>
  <c r="P2225" i="89"/>
  <c r="S2225" i="89"/>
  <c r="O2226" i="89"/>
  <c r="P2226" i="89"/>
  <c r="S2226" i="89"/>
  <c r="O2227" i="89"/>
  <c r="P2227" i="89"/>
  <c r="S2227" i="89"/>
  <c r="O2228" i="89"/>
  <c r="P2228" i="89"/>
  <c r="S2228" i="89"/>
  <c r="O2229" i="89"/>
  <c r="P2229" i="89"/>
  <c r="S2229" i="89"/>
  <c r="O2230" i="89"/>
  <c r="P2230" i="89"/>
  <c r="S2230" i="89"/>
  <c r="O2231" i="89"/>
  <c r="P2231" i="89"/>
  <c r="S2231" i="89"/>
  <c r="O2232" i="89"/>
  <c r="P2232" i="89"/>
  <c r="S2232" i="89"/>
  <c r="O2233" i="89"/>
  <c r="P2233" i="89"/>
  <c r="S2233" i="89"/>
  <c r="O2234" i="89"/>
  <c r="P2234" i="89"/>
  <c r="S2234" i="89"/>
  <c r="O2235" i="89"/>
  <c r="P2235" i="89"/>
  <c r="S2235" i="89"/>
  <c r="O2236" i="89"/>
  <c r="P2236" i="89"/>
  <c r="S2236" i="89"/>
  <c r="O2237" i="89"/>
  <c r="P2237" i="89"/>
  <c r="S2237" i="89"/>
  <c r="O2238" i="89"/>
  <c r="P2238" i="89"/>
  <c r="S2238" i="89"/>
  <c r="O2239" i="89"/>
  <c r="P2239" i="89"/>
  <c r="S2239" i="89"/>
  <c r="O2240" i="89"/>
  <c r="P2240" i="89"/>
  <c r="S2240" i="89"/>
  <c r="O2241" i="89"/>
  <c r="P2241" i="89"/>
  <c r="S2241" i="89"/>
  <c r="O2242" i="89"/>
  <c r="P2242" i="89"/>
  <c r="S2242" i="89"/>
  <c r="O2243" i="89"/>
  <c r="P2243" i="89"/>
  <c r="S2243" i="89"/>
  <c r="O2244" i="89"/>
  <c r="P2244" i="89"/>
  <c r="S2244" i="89"/>
  <c r="O2245" i="89"/>
  <c r="P2245" i="89"/>
  <c r="S2245" i="89"/>
  <c r="O2246" i="89"/>
  <c r="P2246" i="89"/>
  <c r="S2246" i="89"/>
  <c r="O2247" i="89"/>
  <c r="P2247" i="89"/>
  <c r="S2247" i="89"/>
  <c r="O2248" i="89"/>
  <c r="P2248" i="89"/>
  <c r="S2248" i="89"/>
  <c r="O2249" i="89"/>
  <c r="P2249" i="89"/>
  <c r="S2249" i="89"/>
  <c r="O2250" i="89"/>
  <c r="P2250" i="89"/>
  <c r="S2250" i="89"/>
  <c r="O2251" i="89"/>
  <c r="P2251" i="89"/>
  <c r="S2251" i="89"/>
  <c r="O2252" i="89"/>
  <c r="P2252" i="89"/>
  <c r="S2252" i="89"/>
  <c r="O2253" i="89"/>
  <c r="P2253" i="89"/>
  <c r="S2253" i="89"/>
  <c r="O2254" i="89"/>
  <c r="P2254" i="89"/>
  <c r="S2254" i="89"/>
  <c r="O2255" i="89"/>
  <c r="P2255" i="89"/>
  <c r="S2255" i="89"/>
  <c r="O2256" i="89"/>
  <c r="P2256" i="89"/>
  <c r="S2256" i="89"/>
  <c r="O2257" i="89"/>
  <c r="P2257" i="89"/>
  <c r="S2257" i="89"/>
  <c r="O2258" i="89"/>
  <c r="P2258" i="89"/>
  <c r="S2258" i="89"/>
  <c r="O2259" i="89"/>
  <c r="P2259" i="89"/>
  <c r="S2259" i="89"/>
  <c r="O2260" i="89"/>
  <c r="P2260" i="89"/>
  <c r="S2260" i="89"/>
  <c r="O2261" i="89"/>
  <c r="P2261" i="89"/>
  <c r="S2261" i="89"/>
  <c r="O2262" i="89"/>
  <c r="P2262" i="89"/>
  <c r="S2262" i="89"/>
  <c r="O2263" i="89"/>
  <c r="P2263" i="89"/>
  <c r="S2263" i="89"/>
  <c r="O2264" i="89"/>
  <c r="P2264" i="89"/>
  <c r="S2264" i="89"/>
  <c r="O2265" i="89"/>
  <c r="P2265" i="89"/>
  <c r="S2265" i="89"/>
  <c r="O2266" i="89"/>
  <c r="P2266" i="89"/>
  <c r="S2266" i="89"/>
  <c r="O2267" i="89"/>
  <c r="P2267" i="89"/>
  <c r="S2267" i="89"/>
  <c r="O2268" i="89"/>
  <c r="P2268" i="89"/>
  <c r="S2268" i="89"/>
  <c r="O2269" i="89"/>
  <c r="P2269" i="89"/>
  <c r="S2269" i="89"/>
  <c r="O2270" i="89"/>
  <c r="P2270" i="89"/>
  <c r="S2270" i="89"/>
  <c r="O2271" i="89"/>
  <c r="P2271" i="89"/>
  <c r="S2271" i="89"/>
  <c r="O2272" i="89"/>
  <c r="P2272" i="89"/>
  <c r="S2272" i="89"/>
  <c r="O2273" i="89"/>
  <c r="P2273" i="89"/>
  <c r="S2273" i="89"/>
  <c r="O2274" i="89"/>
  <c r="P2274" i="89"/>
  <c r="S2274" i="89"/>
  <c r="O2275" i="89"/>
  <c r="P2275" i="89"/>
  <c r="S2275" i="89"/>
  <c r="O2276" i="89"/>
  <c r="P2276" i="89"/>
  <c r="S2276" i="89"/>
  <c r="O2277" i="89"/>
  <c r="P2277" i="89"/>
  <c r="S2277" i="89"/>
  <c r="O2278" i="89"/>
  <c r="P2278" i="89"/>
  <c r="S2278" i="89"/>
  <c r="O2279" i="89"/>
  <c r="P2279" i="89"/>
  <c r="S2279" i="89"/>
  <c r="O2280" i="89"/>
  <c r="P2280" i="89"/>
  <c r="S2280" i="89"/>
  <c r="O2281" i="89"/>
  <c r="P2281" i="89"/>
  <c r="S2281" i="89"/>
  <c r="O2282" i="89"/>
  <c r="P2282" i="89"/>
  <c r="S2282" i="89"/>
  <c r="O2283" i="89"/>
  <c r="P2283" i="89"/>
  <c r="S2283" i="89"/>
  <c r="O2284" i="89"/>
  <c r="P2284" i="89"/>
  <c r="S2284" i="89"/>
  <c r="O2285" i="89"/>
  <c r="P2285" i="89"/>
  <c r="S2285" i="89"/>
  <c r="O2286" i="89"/>
  <c r="P2286" i="89"/>
  <c r="S2286" i="89"/>
  <c r="O2287" i="89"/>
  <c r="P2287" i="89"/>
  <c r="S2287" i="89"/>
  <c r="O2288" i="89"/>
  <c r="P2288" i="89"/>
  <c r="S2288" i="89"/>
  <c r="O2289" i="89"/>
  <c r="P2289" i="89"/>
  <c r="S2289" i="89"/>
  <c r="O2290" i="89"/>
  <c r="P2290" i="89"/>
  <c r="S2290" i="89"/>
  <c r="O2291" i="89"/>
  <c r="P2291" i="89"/>
  <c r="S2291" i="89"/>
  <c r="O2292" i="89"/>
  <c r="P2292" i="89"/>
  <c r="S2292" i="89"/>
  <c r="O2293" i="89"/>
  <c r="P2293" i="89"/>
  <c r="S2293" i="89"/>
  <c r="O2294" i="89"/>
  <c r="P2294" i="89"/>
  <c r="S2294" i="89"/>
  <c r="O2295" i="89"/>
  <c r="P2295" i="89"/>
  <c r="S2295" i="89"/>
  <c r="O2296" i="89"/>
  <c r="P2296" i="89"/>
  <c r="S2296" i="89"/>
  <c r="O2297" i="89"/>
  <c r="P2297" i="89"/>
  <c r="S2297" i="89"/>
  <c r="O2298" i="89"/>
  <c r="P2298" i="89"/>
  <c r="S2298" i="89"/>
  <c r="O2299" i="89"/>
  <c r="P2299" i="89"/>
  <c r="S2299" i="89"/>
  <c r="O2300" i="89"/>
  <c r="P2300" i="89"/>
  <c r="S2300" i="89"/>
  <c r="O2301" i="89"/>
  <c r="P2301" i="89"/>
  <c r="S2301" i="89"/>
  <c r="O2302" i="89"/>
  <c r="P2302" i="89"/>
  <c r="S2302" i="89"/>
  <c r="O2303" i="89"/>
  <c r="P2303" i="89"/>
  <c r="S2303" i="89"/>
  <c r="O2304" i="89"/>
  <c r="P2304" i="89"/>
  <c r="S2304" i="89"/>
  <c r="O2305" i="89"/>
  <c r="P2305" i="89"/>
  <c r="S2305" i="89"/>
  <c r="O2306" i="89"/>
  <c r="P2306" i="89"/>
  <c r="S2306" i="89"/>
  <c r="O2307" i="89"/>
  <c r="P2307" i="89"/>
  <c r="S2307" i="89"/>
  <c r="O2308" i="89"/>
  <c r="P2308" i="89"/>
  <c r="S2308" i="89"/>
  <c r="O2309" i="89"/>
  <c r="P2309" i="89"/>
  <c r="S2309" i="89"/>
  <c r="O2310" i="89"/>
  <c r="P2310" i="89"/>
  <c r="S2310" i="89"/>
  <c r="O2311" i="89"/>
  <c r="P2311" i="89"/>
  <c r="S2311" i="89"/>
  <c r="O2312" i="89"/>
  <c r="P2312" i="89"/>
  <c r="S2312" i="89"/>
  <c r="O2313" i="89"/>
  <c r="P2313" i="89"/>
  <c r="S2313" i="89"/>
  <c r="O2314" i="89"/>
  <c r="P2314" i="89"/>
  <c r="S2314" i="89"/>
  <c r="O2315" i="89"/>
  <c r="P2315" i="89"/>
  <c r="S2315" i="89"/>
  <c r="O2316" i="89"/>
  <c r="P2316" i="89"/>
  <c r="S2316" i="89"/>
  <c r="O2317" i="89"/>
  <c r="P2317" i="89"/>
  <c r="S2317" i="89"/>
  <c r="O2318" i="89"/>
  <c r="P2318" i="89"/>
  <c r="S2318" i="89"/>
  <c r="O2319" i="89"/>
  <c r="P2319" i="89"/>
  <c r="S2319" i="89"/>
  <c r="O2320" i="89"/>
  <c r="P2320" i="89"/>
  <c r="S2320" i="89"/>
  <c r="O2321" i="89"/>
  <c r="P2321" i="89"/>
  <c r="S2321" i="89"/>
  <c r="O2322" i="89"/>
  <c r="P2322" i="89"/>
  <c r="S2322" i="89"/>
  <c r="O2323" i="89"/>
  <c r="P2323" i="89"/>
  <c r="S2323" i="89"/>
  <c r="O2324" i="89"/>
  <c r="P2324" i="89"/>
  <c r="S2324" i="89"/>
  <c r="O2325" i="89"/>
  <c r="P2325" i="89"/>
  <c r="S2325" i="89"/>
  <c r="O2326" i="89"/>
  <c r="P2326" i="89"/>
  <c r="S2326" i="89"/>
  <c r="O2327" i="89"/>
  <c r="P2327" i="89"/>
  <c r="S2327" i="89"/>
  <c r="O2328" i="89"/>
  <c r="P2328" i="89"/>
  <c r="S2328" i="89"/>
  <c r="O2329" i="89"/>
  <c r="P2329" i="89"/>
  <c r="S2329" i="89"/>
  <c r="O2330" i="89"/>
  <c r="P2330" i="89"/>
  <c r="S2330" i="89"/>
  <c r="O2331" i="89"/>
  <c r="P2331" i="89"/>
  <c r="S2331" i="89"/>
  <c r="O2332" i="89"/>
  <c r="P2332" i="89"/>
  <c r="S2332" i="89"/>
  <c r="O2333" i="89"/>
  <c r="P2333" i="89"/>
  <c r="S2333" i="89"/>
  <c r="O2334" i="89"/>
  <c r="P2334" i="89"/>
  <c r="S2334" i="89"/>
  <c r="O2335" i="89"/>
  <c r="P2335" i="89"/>
  <c r="S2335" i="89"/>
  <c r="O2336" i="89"/>
  <c r="P2336" i="89"/>
  <c r="S2336" i="89"/>
  <c r="O2337" i="89"/>
  <c r="P2337" i="89"/>
  <c r="S2337" i="89"/>
  <c r="O2338" i="89"/>
  <c r="P2338" i="89"/>
  <c r="S2338" i="89"/>
  <c r="O2339" i="89"/>
  <c r="P2339" i="89"/>
  <c r="S2339" i="89"/>
  <c r="O2340" i="89"/>
  <c r="P2340" i="89"/>
  <c r="S2340" i="89"/>
  <c r="O2341" i="89"/>
  <c r="P2341" i="89"/>
  <c r="S2341" i="89"/>
  <c r="O2342" i="89"/>
  <c r="P2342" i="89"/>
  <c r="S2342" i="89"/>
  <c r="O2343" i="89"/>
  <c r="P2343" i="89"/>
  <c r="S2343" i="89"/>
  <c r="O2344" i="89"/>
  <c r="P2344" i="89"/>
  <c r="S2344" i="89"/>
  <c r="O2345" i="89"/>
  <c r="P2345" i="89"/>
  <c r="S2345" i="89"/>
  <c r="O2346" i="89"/>
  <c r="P2346" i="89"/>
  <c r="S2346" i="89"/>
  <c r="O2347" i="89"/>
  <c r="P2347" i="89"/>
  <c r="S2347" i="89"/>
  <c r="O2348" i="89"/>
  <c r="P2348" i="89"/>
  <c r="S2348" i="89"/>
  <c r="O2349" i="89"/>
  <c r="P2349" i="89"/>
  <c r="S2349" i="89"/>
  <c r="O2350" i="89"/>
  <c r="P2350" i="89"/>
  <c r="S2350" i="89"/>
  <c r="O2351" i="89"/>
  <c r="P2351" i="89"/>
  <c r="S2351" i="89"/>
  <c r="O2352" i="89"/>
  <c r="P2352" i="89"/>
  <c r="S2352" i="89"/>
  <c r="O2353" i="89"/>
  <c r="P2353" i="89"/>
  <c r="S2353" i="89"/>
  <c r="O2354" i="89"/>
  <c r="P2354" i="89"/>
  <c r="S2354" i="89"/>
  <c r="O2355" i="89"/>
  <c r="P2355" i="89"/>
  <c r="S2355" i="89"/>
  <c r="O2356" i="89"/>
  <c r="P2356" i="89"/>
  <c r="S2356" i="89"/>
  <c r="O2357" i="89"/>
  <c r="P2357" i="89"/>
  <c r="S2357" i="89"/>
  <c r="O2358" i="89"/>
  <c r="P2358" i="89"/>
  <c r="S2358" i="89"/>
  <c r="O2359" i="89"/>
  <c r="P2359" i="89"/>
  <c r="S2359" i="89"/>
  <c r="O2360" i="89"/>
  <c r="P2360" i="89"/>
  <c r="S2360" i="89"/>
  <c r="O2361" i="89"/>
  <c r="P2361" i="89"/>
  <c r="S2361" i="89"/>
  <c r="O2362" i="89"/>
  <c r="P2362" i="89"/>
  <c r="S2362" i="89"/>
  <c r="O2363" i="89"/>
  <c r="P2363" i="89"/>
  <c r="S2363" i="89"/>
  <c r="O2364" i="89"/>
  <c r="P2364" i="89"/>
  <c r="S2364" i="89"/>
  <c r="O2365" i="89"/>
  <c r="P2365" i="89"/>
  <c r="S2365" i="89"/>
  <c r="O2366" i="89"/>
  <c r="P2366" i="89"/>
  <c r="S2366" i="89"/>
  <c r="O2367" i="89"/>
  <c r="P2367" i="89"/>
  <c r="S2367" i="89"/>
  <c r="O2368" i="89"/>
  <c r="P2368" i="89"/>
  <c r="S2368" i="89"/>
  <c r="O2369" i="89"/>
  <c r="P2369" i="89"/>
  <c r="S2369" i="89"/>
  <c r="O2370" i="89"/>
  <c r="P2370" i="89"/>
  <c r="S2370" i="89"/>
  <c r="O2371" i="89"/>
  <c r="P2371" i="89"/>
  <c r="S2371" i="89"/>
  <c r="O2372" i="89"/>
  <c r="P2372" i="89"/>
  <c r="S2372" i="89"/>
  <c r="O2373" i="89"/>
  <c r="P2373" i="89"/>
  <c r="S2373" i="89"/>
  <c r="O2374" i="89"/>
  <c r="P2374" i="89"/>
  <c r="S2374" i="89"/>
  <c r="O2375" i="89"/>
  <c r="P2375" i="89"/>
  <c r="S2375" i="89"/>
  <c r="O2376" i="89"/>
  <c r="P2376" i="89"/>
  <c r="S2376" i="89"/>
  <c r="O2377" i="89"/>
  <c r="P2377" i="89"/>
  <c r="S2377" i="89"/>
  <c r="O2378" i="89"/>
  <c r="P2378" i="89"/>
  <c r="S2378" i="89"/>
  <c r="O2379" i="89"/>
  <c r="P2379" i="89"/>
  <c r="S2379" i="89"/>
  <c r="O2380" i="89"/>
  <c r="P2380" i="89"/>
  <c r="S2380" i="89"/>
  <c r="O2381" i="89"/>
  <c r="P2381" i="89"/>
  <c r="S2381" i="89"/>
  <c r="O2382" i="89"/>
  <c r="P2382" i="89"/>
  <c r="S2382" i="89"/>
  <c r="O2383" i="89"/>
  <c r="P2383" i="89"/>
  <c r="S2383" i="89"/>
  <c r="O2384" i="89"/>
  <c r="P2384" i="89"/>
  <c r="S2384" i="89"/>
  <c r="O2385" i="89"/>
  <c r="P2385" i="89"/>
  <c r="S2385" i="89"/>
  <c r="O2386" i="89"/>
  <c r="P2386" i="89"/>
  <c r="S2386" i="89"/>
  <c r="O2387" i="89"/>
  <c r="P2387" i="89"/>
  <c r="S2387" i="89"/>
  <c r="O2388" i="89"/>
  <c r="P2388" i="89"/>
  <c r="S2388" i="89"/>
  <c r="O2389" i="89"/>
  <c r="P2389" i="89"/>
  <c r="S2389" i="89"/>
  <c r="O2390" i="89"/>
  <c r="P2390" i="89"/>
  <c r="S2390" i="89"/>
  <c r="O2391" i="89"/>
  <c r="P2391" i="89"/>
  <c r="S2391" i="89"/>
  <c r="O2392" i="89"/>
  <c r="P2392" i="89"/>
  <c r="S2392" i="89"/>
  <c r="O2393" i="89"/>
  <c r="P2393" i="89"/>
  <c r="S2393" i="89"/>
  <c r="O2394" i="89"/>
  <c r="P2394" i="89"/>
  <c r="S2394" i="89"/>
  <c r="O2395" i="89"/>
  <c r="P2395" i="89"/>
  <c r="S2395" i="89"/>
  <c r="O2396" i="89"/>
  <c r="P2396" i="89"/>
  <c r="S2396" i="89"/>
  <c r="O2397" i="89"/>
  <c r="P2397" i="89"/>
  <c r="S2397" i="89"/>
  <c r="O2398" i="89"/>
  <c r="P2398" i="89"/>
  <c r="S2398" i="89"/>
  <c r="O2399" i="89"/>
  <c r="P2399" i="89"/>
  <c r="S2399" i="89"/>
  <c r="O2400" i="89"/>
  <c r="P2400" i="89"/>
  <c r="S2400" i="89"/>
  <c r="O2401" i="89"/>
  <c r="P2401" i="89"/>
  <c r="S2401" i="89"/>
  <c r="O2402" i="89"/>
  <c r="P2402" i="89"/>
  <c r="S2402" i="89"/>
  <c r="O2403" i="89"/>
  <c r="P2403" i="89"/>
  <c r="S2403" i="89"/>
  <c r="O2404" i="89"/>
  <c r="P2404" i="89"/>
  <c r="S2404" i="89"/>
  <c r="O2405" i="89"/>
  <c r="P2405" i="89"/>
  <c r="S2405" i="89"/>
  <c r="O2406" i="89"/>
  <c r="P2406" i="89"/>
  <c r="S2406" i="89"/>
  <c r="O2407" i="89"/>
  <c r="P2407" i="89"/>
  <c r="S2407" i="89"/>
  <c r="O2408" i="89"/>
  <c r="P2408" i="89"/>
  <c r="S2408" i="89"/>
  <c r="O2409" i="89"/>
  <c r="P2409" i="89"/>
  <c r="S2409" i="89"/>
  <c r="O2410" i="89"/>
  <c r="P2410" i="89"/>
  <c r="S2410" i="89"/>
  <c r="O2411" i="89"/>
  <c r="P2411" i="89"/>
  <c r="S2411" i="89"/>
  <c r="O2412" i="89"/>
  <c r="P2412" i="89"/>
  <c r="S2412" i="89"/>
  <c r="O2413" i="89"/>
  <c r="P2413" i="89"/>
  <c r="S2413" i="89"/>
  <c r="O2414" i="89"/>
  <c r="P2414" i="89"/>
  <c r="S2414" i="89"/>
  <c r="O2415" i="89"/>
  <c r="P2415" i="89"/>
  <c r="S2415" i="89"/>
  <c r="O2416" i="89"/>
  <c r="P2416" i="89"/>
  <c r="S2416" i="89"/>
  <c r="O2417" i="89"/>
  <c r="P2417" i="89"/>
  <c r="S2417" i="89"/>
  <c r="O2418" i="89"/>
  <c r="P2418" i="89"/>
  <c r="S2418" i="89"/>
  <c r="O2419" i="89"/>
  <c r="P2419" i="89"/>
  <c r="S2419" i="89"/>
  <c r="O2420" i="89"/>
  <c r="P2420" i="89"/>
  <c r="S2420" i="89"/>
  <c r="O2421" i="89"/>
  <c r="P2421" i="89"/>
  <c r="S2421" i="89"/>
  <c r="O2422" i="89"/>
  <c r="P2422" i="89"/>
  <c r="S2422" i="89"/>
  <c r="O2423" i="89"/>
  <c r="P2423" i="89"/>
  <c r="S2423" i="89"/>
  <c r="O2424" i="89"/>
  <c r="P2424" i="89"/>
  <c r="S2424" i="89"/>
  <c r="O2425" i="89"/>
  <c r="P2425" i="89"/>
  <c r="S2425" i="89"/>
  <c r="O2426" i="89"/>
  <c r="P2426" i="89"/>
  <c r="S2426" i="89"/>
  <c r="O2427" i="89"/>
  <c r="P2427" i="89"/>
  <c r="S2427" i="89"/>
  <c r="O2428" i="89"/>
  <c r="P2428" i="89"/>
  <c r="S2428" i="89"/>
  <c r="O2429" i="89"/>
  <c r="P2429" i="89"/>
  <c r="S2429" i="89"/>
  <c r="O2430" i="89"/>
  <c r="P2430" i="89"/>
  <c r="S2430" i="89"/>
  <c r="O2431" i="89"/>
  <c r="P2431" i="89"/>
  <c r="S2431" i="89"/>
  <c r="O2432" i="89"/>
  <c r="P2432" i="89"/>
  <c r="S2432" i="89"/>
  <c r="O2433" i="89"/>
  <c r="P2433" i="89"/>
  <c r="S2433" i="89"/>
  <c r="O2434" i="89"/>
  <c r="P2434" i="89"/>
  <c r="S2434" i="89"/>
  <c r="O2435" i="89"/>
  <c r="P2435" i="89"/>
  <c r="S2435" i="89"/>
  <c r="O2436" i="89"/>
  <c r="P2436" i="89"/>
  <c r="S2436" i="89"/>
  <c r="O2437" i="89"/>
  <c r="P2437" i="89"/>
  <c r="S2437" i="89"/>
  <c r="O2438" i="89"/>
  <c r="P2438" i="89"/>
  <c r="S2438" i="89"/>
  <c r="O2439" i="89"/>
  <c r="P2439" i="89"/>
  <c r="S2439" i="89"/>
  <c r="O2440" i="89"/>
  <c r="P2440" i="89"/>
  <c r="S2440" i="89"/>
  <c r="O2441" i="89"/>
  <c r="P2441" i="89"/>
  <c r="S2441" i="89"/>
  <c r="O2442" i="89"/>
  <c r="P2442" i="89"/>
  <c r="S2442" i="89"/>
  <c r="O2443" i="89"/>
  <c r="P2443" i="89"/>
  <c r="S2443" i="89"/>
  <c r="O2444" i="89"/>
  <c r="P2444" i="89"/>
  <c r="S2444" i="89"/>
  <c r="O2445" i="89"/>
  <c r="P2445" i="89"/>
  <c r="S2445" i="89"/>
  <c r="O2446" i="89"/>
  <c r="P2446" i="89"/>
  <c r="S2446" i="89"/>
  <c r="O2447" i="89"/>
  <c r="P2447" i="89"/>
  <c r="S2447" i="89"/>
  <c r="O2448" i="89"/>
  <c r="P2448" i="89"/>
  <c r="S2448" i="89"/>
  <c r="O2449" i="89"/>
  <c r="P2449" i="89"/>
  <c r="S2449" i="89"/>
  <c r="O2450" i="89"/>
  <c r="P2450" i="89"/>
  <c r="S2450" i="89"/>
  <c r="O2451" i="89"/>
  <c r="P2451" i="89"/>
  <c r="S2451" i="89"/>
  <c r="O2452" i="89"/>
  <c r="P2452" i="89"/>
  <c r="S2452" i="89"/>
  <c r="O2453" i="89"/>
  <c r="P2453" i="89"/>
  <c r="S2453" i="89"/>
  <c r="O2454" i="89"/>
  <c r="P2454" i="89"/>
  <c r="S2454" i="89"/>
  <c r="O2455" i="89"/>
  <c r="P2455" i="89"/>
  <c r="S2455" i="89"/>
  <c r="O2456" i="89"/>
  <c r="P2456" i="89"/>
  <c r="S2456" i="89"/>
  <c r="O2457" i="89"/>
  <c r="P2457" i="89"/>
  <c r="S2457" i="89"/>
  <c r="O2458" i="89"/>
  <c r="P2458" i="89"/>
  <c r="S2458" i="89"/>
  <c r="O2459" i="89"/>
  <c r="P2459" i="89"/>
  <c r="S2459" i="89"/>
  <c r="O2460" i="89"/>
  <c r="P2460" i="89"/>
  <c r="S2460" i="89"/>
  <c r="O2461" i="89"/>
  <c r="P2461" i="89"/>
  <c r="S2461" i="89"/>
  <c r="O2462" i="89"/>
  <c r="P2462" i="89"/>
  <c r="S2462" i="89"/>
  <c r="O2463" i="89"/>
  <c r="P2463" i="89"/>
  <c r="S2463" i="89"/>
  <c r="O2464" i="89"/>
  <c r="P2464" i="89"/>
  <c r="S2464" i="89"/>
  <c r="O2465" i="89"/>
  <c r="P2465" i="89"/>
  <c r="S2465" i="89"/>
  <c r="O2466" i="89"/>
  <c r="P2466" i="89"/>
  <c r="S2466" i="89"/>
  <c r="O2467" i="89"/>
  <c r="P2467" i="89"/>
  <c r="S2467" i="89"/>
  <c r="O2468" i="89"/>
  <c r="P2468" i="89"/>
  <c r="S2468" i="89"/>
  <c r="O2469" i="89"/>
  <c r="P2469" i="89"/>
  <c r="S2469" i="89"/>
  <c r="O2470" i="89"/>
  <c r="P2470" i="89"/>
  <c r="S2470" i="89"/>
  <c r="O2471" i="89"/>
  <c r="P2471" i="89"/>
  <c r="S2471" i="89"/>
  <c r="O2472" i="89"/>
  <c r="P2472" i="89"/>
  <c r="S2472" i="89"/>
  <c r="O2473" i="89"/>
  <c r="P2473" i="89"/>
  <c r="S2473" i="89"/>
  <c r="O2474" i="89"/>
  <c r="P2474" i="89"/>
  <c r="S2474" i="89"/>
  <c r="O2475" i="89"/>
  <c r="P2475" i="89"/>
  <c r="S2475" i="89"/>
  <c r="O2476" i="89"/>
  <c r="P2476" i="89"/>
  <c r="S2476" i="89"/>
  <c r="O2477" i="89"/>
  <c r="P2477" i="89"/>
  <c r="S2477" i="89"/>
  <c r="O2478" i="89"/>
  <c r="P2478" i="89"/>
  <c r="S2478" i="89"/>
  <c r="O2479" i="89"/>
  <c r="P2479" i="89"/>
  <c r="S2479" i="89"/>
  <c r="O2480" i="89"/>
  <c r="P2480" i="89"/>
  <c r="S2480" i="89"/>
  <c r="O2481" i="89"/>
  <c r="P2481" i="89"/>
  <c r="S2481" i="89"/>
  <c r="O2482" i="89"/>
  <c r="P2482" i="89"/>
  <c r="S2482" i="89"/>
  <c r="O2483" i="89"/>
  <c r="P2483" i="89"/>
  <c r="S2483" i="89"/>
  <c r="O2484" i="89"/>
  <c r="P2484" i="89"/>
  <c r="S2484" i="89"/>
  <c r="O2485" i="89"/>
  <c r="P2485" i="89"/>
  <c r="S2485" i="89"/>
  <c r="O2486" i="89"/>
  <c r="P2486" i="89"/>
  <c r="S2486" i="89"/>
  <c r="O2487" i="89"/>
  <c r="P2487" i="89"/>
  <c r="S2487" i="89"/>
  <c r="O2488" i="89"/>
  <c r="P2488" i="89"/>
  <c r="S2488" i="89"/>
  <c r="O2489" i="89"/>
  <c r="P2489" i="89"/>
  <c r="S2489" i="89"/>
  <c r="O2490" i="89"/>
  <c r="P2490" i="89"/>
  <c r="S2490" i="89"/>
  <c r="O2491" i="89"/>
  <c r="P2491" i="89"/>
  <c r="S2491" i="89"/>
  <c r="O2492" i="89"/>
  <c r="P2492" i="89"/>
  <c r="S2492" i="89"/>
  <c r="O2493" i="89"/>
  <c r="P2493" i="89"/>
  <c r="S2493" i="89"/>
  <c r="O2494" i="89"/>
  <c r="P2494" i="89"/>
  <c r="S2494" i="89"/>
  <c r="O2495" i="89"/>
  <c r="P2495" i="89"/>
  <c r="S2495" i="89"/>
  <c r="O2496" i="89"/>
  <c r="P2496" i="89"/>
  <c r="S2496" i="89"/>
  <c r="O2497" i="89"/>
  <c r="P2497" i="89"/>
  <c r="S2497" i="89"/>
  <c r="O2498" i="89"/>
  <c r="P2498" i="89"/>
  <c r="S2498" i="89"/>
  <c r="O2499" i="89"/>
  <c r="P2499" i="89"/>
  <c r="S2499" i="89"/>
  <c r="O2500" i="89"/>
  <c r="P2500" i="89"/>
  <c r="S2500" i="89"/>
  <c r="O2501" i="89"/>
  <c r="P2501" i="89"/>
  <c r="S2501" i="89"/>
  <c r="O2502" i="89"/>
  <c r="P2502" i="89"/>
  <c r="S2502" i="89"/>
  <c r="O2503" i="89"/>
  <c r="P2503" i="89"/>
  <c r="S2503" i="89"/>
  <c r="O2504" i="89"/>
  <c r="P2504" i="89"/>
  <c r="S2504" i="89"/>
  <c r="O2505" i="89"/>
  <c r="P2505" i="89"/>
  <c r="S2505" i="89"/>
  <c r="O2506" i="89"/>
  <c r="P2506" i="89"/>
  <c r="S2506" i="89"/>
  <c r="O2507" i="89"/>
  <c r="P2507" i="89"/>
  <c r="S2507" i="89"/>
  <c r="O2508" i="89"/>
  <c r="P2508" i="89"/>
  <c r="S2508" i="89"/>
  <c r="O2509" i="89"/>
  <c r="P2509" i="89"/>
  <c r="S2509" i="89"/>
  <c r="O2510" i="89"/>
  <c r="P2510" i="89"/>
  <c r="S2510" i="89"/>
  <c r="O2511" i="89"/>
  <c r="P2511" i="89"/>
  <c r="S2511" i="89"/>
  <c r="O2512" i="89"/>
  <c r="P2512" i="89"/>
  <c r="S2512" i="89"/>
  <c r="O2513" i="89"/>
  <c r="P2513" i="89"/>
  <c r="S2513" i="89"/>
  <c r="O2514" i="89"/>
  <c r="P2514" i="89"/>
  <c r="S2514" i="89"/>
  <c r="O2515" i="89"/>
  <c r="P2515" i="89"/>
  <c r="S2515" i="89"/>
  <c r="O2516" i="89"/>
  <c r="P2516" i="89"/>
  <c r="S2516" i="89"/>
  <c r="O2517" i="89"/>
  <c r="P2517" i="89"/>
  <c r="S2517" i="89"/>
  <c r="O2518" i="89"/>
  <c r="P2518" i="89"/>
  <c r="S2518" i="89"/>
  <c r="O2519" i="89"/>
  <c r="P2519" i="89"/>
  <c r="S2519" i="89"/>
  <c r="O2520" i="89"/>
  <c r="P2520" i="89"/>
  <c r="S2520" i="89"/>
  <c r="O2521" i="89"/>
  <c r="P2521" i="89"/>
  <c r="S2521" i="89"/>
  <c r="O2522" i="89"/>
  <c r="P2522" i="89"/>
  <c r="S2522" i="89"/>
  <c r="O2523" i="89"/>
  <c r="P2523" i="89"/>
  <c r="S2523" i="89"/>
  <c r="O2524" i="89"/>
  <c r="P2524" i="89"/>
  <c r="S2524" i="89"/>
  <c r="O2525" i="89"/>
  <c r="P2525" i="89"/>
  <c r="S2525" i="89"/>
  <c r="O2526" i="89"/>
  <c r="P2526" i="89"/>
  <c r="S2526" i="89"/>
  <c r="O2527" i="89"/>
  <c r="P2527" i="89"/>
  <c r="S2527" i="89"/>
  <c r="O2528" i="89"/>
  <c r="P2528" i="89"/>
  <c r="S2528" i="89"/>
  <c r="O2529" i="89"/>
  <c r="P2529" i="89"/>
  <c r="S2529" i="89"/>
  <c r="O2530" i="89"/>
  <c r="P2530" i="89"/>
  <c r="S2530" i="89"/>
  <c r="O2531" i="89"/>
  <c r="P2531" i="89"/>
  <c r="S2531" i="89"/>
  <c r="O2532" i="89"/>
  <c r="P2532" i="89"/>
  <c r="S2532" i="89"/>
  <c r="O2533" i="89"/>
  <c r="P2533" i="89"/>
  <c r="S2533" i="89"/>
  <c r="O2534" i="89"/>
  <c r="P2534" i="89"/>
  <c r="S2534" i="89"/>
  <c r="O2535" i="89"/>
  <c r="P2535" i="89"/>
  <c r="S2535" i="89"/>
  <c r="O2536" i="89"/>
  <c r="P2536" i="89"/>
  <c r="S2536" i="89"/>
  <c r="O2537" i="89"/>
  <c r="P2537" i="89"/>
  <c r="S2537" i="89"/>
  <c r="O2538" i="89"/>
  <c r="P2538" i="89"/>
  <c r="S2538" i="89"/>
  <c r="O2539" i="89"/>
  <c r="P2539" i="89"/>
  <c r="S2539" i="89"/>
  <c r="O2540" i="89"/>
  <c r="P2540" i="89"/>
  <c r="S2540" i="89"/>
  <c r="O2541" i="89"/>
  <c r="P2541" i="89"/>
  <c r="S2541" i="89"/>
  <c r="O2542" i="89"/>
  <c r="P2542" i="89"/>
  <c r="S2542" i="89"/>
  <c r="O2543" i="89"/>
  <c r="P2543" i="89"/>
  <c r="S2543" i="89"/>
  <c r="O2544" i="89"/>
  <c r="P2544" i="89"/>
  <c r="S2544" i="89"/>
  <c r="O2545" i="89"/>
  <c r="P2545" i="89"/>
  <c r="S2545" i="89"/>
  <c r="O2546" i="89"/>
  <c r="P2546" i="89"/>
  <c r="S2546" i="89"/>
  <c r="O2547" i="89"/>
  <c r="P2547" i="89"/>
  <c r="S2547" i="89"/>
  <c r="O2548" i="89"/>
  <c r="P2548" i="89"/>
  <c r="S2548" i="89"/>
  <c r="O2549" i="89"/>
  <c r="P2549" i="89"/>
  <c r="S2549" i="89"/>
  <c r="O2550" i="89"/>
  <c r="P2550" i="89"/>
  <c r="S2550" i="89"/>
  <c r="O2551" i="89"/>
  <c r="P2551" i="89"/>
  <c r="S2551" i="89"/>
  <c r="O2552" i="89"/>
  <c r="P2552" i="89"/>
  <c r="S2552" i="89"/>
  <c r="O2553" i="89"/>
  <c r="P2553" i="89"/>
  <c r="S2553" i="89"/>
  <c r="O2554" i="89"/>
  <c r="P2554" i="89"/>
  <c r="S2554" i="89"/>
  <c r="O2555" i="89"/>
  <c r="P2555" i="89"/>
  <c r="S2555" i="89"/>
  <c r="O2556" i="89"/>
  <c r="P2556" i="89"/>
  <c r="S2556" i="89"/>
  <c r="O2557" i="89"/>
  <c r="P2557" i="89"/>
  <c r="S2557" i="89"/>
  <c r="O2558" i="89"/>
  <c r="P2558" i="89"/>
  <c r="S2558" i="89"/>
  <c r="O2559" i="89"/>
  <c r="P2559" i="89"/>
  <c r="S2559" i="89"/>
  <c r="O2560" i="89"/>
  <c r="P2560" i="89"/>
  <c r="S2560" i="89"/>
  <c r="O2561" i="89"/>
  <c r="P2561" i="89"/>
  <c r="S2561" i="89"/>
  <c r="O2562" i="89"/>
  <c r="P2562" i="89"/>
  <c r="S2562" i="89"/>
  <c r="O2563" i="89"/>
  <c r="P2563" i="89"/>
  <c r="S2563" i="89"/>
  <c r="O2564" i="89"/>
  <c r="P2564" i="89"/>
  <c r="S2564" i="89"/>
  <c r="O2565" i="89"/>
  <c r="P2565" i="89"/>
  <c r="S2565" i="89"/>
  <c r="O2566" i="89"/>
  <c r="P2566" i="89"/>
  <c r="S2566" i="89"/>
  <c r="O2567" i="89"/>
  <c r="P2567" i="89"/>
  <c r="S2567" i="89"/>
  <c r="O2568" i="89"/>
  <c r="P2568" i="89"/>
  <c r="S2568" i="89"/>
  <c r="O2569" i="89"/>
  <c r="P2569" i="89"/>
  <c r="S2569" i="89"/>
  <c r="O2570" i="89"/>
  <c r="P2570" i="89"/>
  <c r="S2570" i="89"/>
  <c r="O2571" i="89"/>
  <c r="P2571" i="89"/>
  <c r="S2571" i="89"/>
  <c r="O2572" i="89"/>
  <c r="P2572" i="89"/>
  <c r="S2572" i="89"/>
  <c r="O2573" i="89"/>
  <c r="P2573" i="89"/>
  <c r="S2573" i="89"/>
  <c r="O2574" i="89"/>
  <c r="P2574" i="89"/>
  <c r="S2574" i="89"/>
  <c r="O2575" i="89"/>
  <c r="P2575" i="89"/>
  <c r="S2575" i="89"/>
  <c r="O2576" i="89"/>
  <c r="P2576" i="89"/>
  <c r="S2576" i="89"/>
  <c r="O2577" i="89"/>
  <c r="P2577" i="89"/>
  <c r="S2577" i="89"/>
  <c r="O2578" i="89"/>
  <c r="P2578" i="89"/>
  <c r="S2578" i="89"/>
  <c r="O2579" i="89"/>
  <c r="P2579" i="89"/>
  <c r="S2579" i="89"/>
  <c r="O2580" i="89"/>
  <c r="P2580" i="89"/>
  <c r="S2580" i="89"/>
  <c r="O2581" i="89"/>
  <c r="P2581" i="89"/>
  <c r="S2581" i="89"/>
  <c r="O2582" i="89"/>
  <c r="P2582" i="89"/>
  <c r="S2582" i="89"/>
  <c r="O2583" i="89"/>
  <c r="P2583" i="89"/>
  <c r="S2583" i="89"/>
  <c r="O2584" i="89"/>
  <c r="P2584" i="89"/>
  <c r="S2584" i="89"/>
  <c r="O2585" i="89"/>
  <c r="P2585" i="89"/>
  <c r="S2585" i="89"/>
  <c r="O2586" i="89"/>
  <c r="P2586" i="89"/>
  <c r="S2586" i="89"/>
  <c r="O2587" i="89"/>
  <c r="P2587" i="89"/>
  <c r="S2587" i="89"/>
  <c r="O2588" i="89"/>
  <c r="P2588" i="89"/>
  <c r="S2588" i="89"/>
  <c r="O2589" i="89"/>
  <c r="P2589" i="89"/>
  <c r="S2589" i="89"/>
  <c r="O2590" i="89"/>
  <c r="P2590" i="89"/>
  <c r="S2590" i="89"/>
  <c r="O2591" i="89"/>
  <c r="P2591" i="89"/>
  <c r="S2591" i="89"/>
  <c r="O2592" i="89"/>
  <c r="P2592" i="89"/>
  <c r="S2592" i="89"/>
  <c r="O2593" i="89"/>
  <c r="P2593" i="89"/>
  <c r="S2593" i="89"/>
  <c r="O2594" i="89"/>
  <c r="P2594" i="89"/>
  <c r="S2594" i="89"/>
  <c r="O2595" i="89"/>
  <c r="P2595" i="89"/>
  <c r="S2595" i="89"/>
  <c r="O2596" i="89"/>
  <c r="P2596" i="89"/>
  <c r="S2596" i="89"/>
  <c r="O2597" i="89"/>
  <c r="P2597" i="89"/>
  <c r="S2597" i="89"/>
  <c r="O2598" i="89"/>
  <c r="P2598" i="89"/>
  <c r="S2598" i="89"/>
  <c r="O2599" i="89"/>
  <c r="P2599" i="89"/>
  <c r="S2599" i="89"/>
  <c r="O2600" i="89"/>
  <c r="P2600" i="89"/>
  <c r="S2600" i="89"/>
  <c r="O2601" i="89"/>
  <c r="P2601" i="89"/>
  <c r="S2601" i="89"/>
  <c r="O2602" i="89"/>
  <c r="P2602" i="89"/>
  <c r="S2602" i="89"/>
  <c r="O2603" i="89"/>
  <c r="P2603" i="89"/>
  <c r="S2603" i="89"/>
  <c r="O2604" i="89"/>
  <c r="P2604" i="89"/>
  <c r="S2604" i="89"/>
  <c r="O2605" i="89"/>
  <c r="P2605" i="89"/>
  <c r="S2605" i="89"/>
  <c r="O2606" i="89"/>
  <c r="P2606" i="89"/>
  <c r="S2606" i="89"/>
  <c r="O2607" i="89"/>
  <c r="P2607" i="89"/>
  <c r="S2607" i="89"/>
  <c r="O2608" i="89"/>
  <c r="P2608" i="89"/>
  <c r="S2608" i="89"/>
  <c r="O2609" i="89"/>
  <c r="P2609" i="89"/>
  <c r="S2609" i="89"/>
  <c r="O2610" i="89"/>
  <c r="P2610" i="89"/>
  <c r="S2610" i="89"/>
  <c r="O2611" i="89"/>
  <c r="P2611" i="89"/>
  <c r="S2611" i="89"/>
  <c r="O2612" i="89"/>
  <c r="P2612" i="89"/>
  <c r="S2612" i="89"/>
  <c r="O2613" i="89"/>
  <c r="P2613" i="89"/>
  <c r="S2613" i="89"/>
  <c r="O2614" i="89"/>
  <c r="P2614" i="89"/>
  <c r="S2614" i="89"/>
  <c r="O2615" i="89"/>
  <c r="P2615" i="89"/>
  <c r="S2615" i="89"/>
  <c r="O2616" i="89"/>
  <c r="P2616" i="89"/>
  <c r="S2616" i="89"/>
  <c r="O2617" i="89"/>
  <c r="P2617" i="89"/>
  <c r="S2617" i="89"/>
  <c r="O2618" i="89"/>
  <c r="P2618" i="89"/>
  <c r="S2618" i="89"/>
  <c r="O2619" i="89"/>
  <c r="P2619" i="89"/>
  <c r="S2619" i="89"/>
  <c r="O2620" i="89"/>
  <c r="P2620" i="89"/>
  <c r="S2620" i="89"/>
  <c r="O2621" i="89"/>
  <c r="P2621" i="89"/>
  <c r="S2621" i="89"/>
  <c r="O2622" i="89"/>
  <c r="P2622" i="89"/>
  <c r="S2622" i="89"/>
  <c r="O2623" i="89"/>
  <c r="P2623" i="89"/>
  <c r="S2623" i="89"/>
  <c r="O2624" i="89"/>
  <c r="P2624" i="89"/>
  <c r="S2624" i="89"/>
  <c r="O2625" i="89"/>
  <c r="P2625" i="89"/>
  <c r="S2625" i="89"/>
  <c r="O2626" i="89"/>
  <c r="P2626" i="89"/>
  <c r="S2626" i="89"/>
  <c r="O2627" i="89"/>
  <c r="P2627" i="89"/>
  <c r="S2627" i="89"/>
  <c r="O2628" i="89"/>
  <c r="P2628" i="89"/>
  <c r="S2628" i="89"/>
  <c r="O2629" i="89"/>
  <c r="P2629" i="89"/>
  <c r="S2629" i="89"/>
  <c r="O2630" i="89"/>
  <c r="P2630" i="89"/>
  <c r="S2630" i="89"/>
  <c r="O2631" i="89"/>
  <c r="P2631" i="89"/>
  <c r="S2631" i="89"/>
  <c r="O2632" i="89"/>
  <c r="P2632" i="89"/>
  <c r="S2632" i="89"/>
  <c r="O2633" i="89"/>
  <c r="P2633" i="89"/>
  <c r="S2633" i="89"/>
  <c r="O2634" i="89"/>
  <c r="P2634" i="89"/>
  <c r="S2634" i="89"/>
  <c r="O2635" i="89"/>
  <c r="P2635" i="89"/>
  <c r="S2635" i="89"/>
  <c r="O2636" i="89"/>
  <c r="P2636" i="89"/>
  <c r="S2636" i="89"/>
  <c r="O2637" i="89"/>
  <c r="P2637" i="89"/>
  <c r="S2637" i="89"/>
  <c r="O2638" i="89"/>
  <c r="P2638" i="89"/>
  <c r="S2638" i="89"/>
  <c r="O2639" i="89"/>
  <c r="P2639" i="89"/>
  <c r="S2639" i="89"/>
  <c r="O2640" i="89"/>
  <c r="P2640" i="89"/>
  <c r="S2640" i="89"/>
  <c r="O2641" i="89"/>
  <c r="P2641" i="89"/>
  <c r="S2641" i="89"/>
  <c r="O2642" i="89"/>
  <c r="P2642" i="89"/>
  <c r="S2642" i="89"/>
  <c r="O2643" i="89"/>
  <c r="P2643" i="89"/>
  <c r="S2643" i="89"/>
  <c r="O2644" i="89"/>
  <c r="P2644" i="89"/>
  <c r="S2644" i="89"/>
  <c r="O2645" i="89"/>
  <c r="P2645" i="89"/>
  <c r="S2645" i="89"/>
  <c r="O2646" i="89"/>
  <c r="P2646" i="89"/>
  <c r="S2646" i="89"/>
  <c r="O2647" i="89"/>
  <c r="P2647" i="89"/>
  <c r="S2647" i="89"/>
  <c r="O2648" i="89"/>
  <c r="P2648" i="89"/>
  <c r="S2648" i="89"/>
  <c r="O2649" i="89"/>
  <c r="P2649" i="89"/>
  <c r="S2649" i="89"/>
  <c r="O2650" i="89"/>
  <c r="P2650" i="89"/>
  <c r="S2650" i="89"/>
  <c r="O2651" i="89"/>
  <c r="P2651" i="89"/>
  <c r="S2651" i="89"/>
  <c r="O2652" i="89"/>
  <c r="P2652" i="89"/>
  <c r="S2652" i="89"/>
  <c r="O2653" i="89"/>
  <c r="P2653" i="89"/>
  <c r="S2653" i="89"/>
  <c r="O2654" i="89"/>
  <c r="P2654" i="89"/>
  <c r="S2654" i="89"/>
  <c r="O2655" i="89"/>
  <c r="P2655" i="89"/>
  <c r="S2655" i="89"/>
  <c r="O2656" i="89"/>
  <c r="P2656" i="89"/>
  <c r="S2656" i="89"/>
  <c r="O2657" i="89"/>
  <c r="P2657" i="89"/>
  <c r="S2657" i="89"/>
  <c r="O2658" i="89"/>
  <c r="P2658" i="89"/>
  <c r="S2658" i="89"/>
  <c r="O2659" i="89"/>
  <c r="P2659" i="89"/>
  <c r="S2659" i="89"/>
  <c r="O2660" i="89"/>
  <c r="P2660" i="89"/>
  <c r="S2660" i="89"/>
  <c r="O2661" i="89"/>
  <c r="P2661" i="89"/>
  <c r="S2661" i="89"/>
  <c r="O2662" i="89"/>
  <c r="P2662" i="89"/>
  <c r="S2662" i="89"/>
  <c r="O2663" i="89"/>
  <c r="P2663" i="89"/>
  <c r="S2663" i="89"/>
  <c r="O2664" i="89"/>
  <c r="P2664" i="89"/>
  <c r="S2664" i="89"/>
  <c r="O2665" i="89"/>
  <c r="P2665" i="89"/>
  <c r="S2665" i="89"/>
  <c r="O2666" i="89"/>
  <c r="P2666" i="89"/>
  <c r="S2666" i="89"/>
  <c r="O2667" i="89"/>
  <c r="P2667" i="89"/>
  <c r="S2667" i="89"/>
  <c r="O2668" i="89"/>
  <c r="P2668" i="89"/>
  <c r="S2668" i="89"/>
  <c r="O2669" i="89"/>
  <c r="P2669" i="89"/>
  <c r="S2669" i="89"/>
  <c r="O2670" i="89"/>
  <c r="P2670" i="89"/>
  <c r="S2670" i="89"/>
  <c r="O2671" i="89"/>
  <c r="P2671" i="89"/>
  <c r="S2671" i="89"/>
  <c r="O2672" i="89"/>
  <c r="P2672" i="89"/>
  <c r="S2672" i="89"/>
  <c r="O2673" i="89"/>
  <c r="P2673" i="89"/>
  <c r="S2673" i="89"/>
  <c r="O2674" i="89"/>
  <c r="P2674" i="89"/>
  <c r="S2674" i="89"/>
  <c r="O2675" i="89"/>
  <c r="P2675" i="89"/>
  <c r="S2675" i="89"/>
  <c r="O2676" i="89"/>
  <c r="P2676" i="89"/>
  <c r="S2676" i="89"/>
  <c r="O2677" i="89"/>
  <c r="P2677" i="89"/>
  <c r="S2677" i="89"/>
  <c r="O2678" i="89"/>
  <c r="P2678" i="89"/>
  <c r="S2678" i="89"/>
  <c r="O2679" i="89"/>
  <c r="P2679" i="89"/>
  <c r="S2679" i="89"/>
  <c r="O2680" i="89"/>
  <c r="P2680" i="89"/>
  <c r="S2680" i="89"/>
  <c r="O2681" i="89"/>
  <c r="P2681" i="89"/>
  <c r="S2681" i="89"/>
  <c r="O2682" i="89"/>
  <c r="P2682" i="89"/>
  <c r="S2682" i="89"/>
  <c r="O2683" i="89"/>
  <c r="P2683" i="89"/>
  <c r="S2683" i="89"/>
  <c r="O2684" i="89"/>
  <c r="P2684" i="89"/>
  <c r="S2684" i="89"/>
  <c r="O2685" i="89"/>
  <c r="P2685" i="89"/>
  <c r="S2685" i="89"/>
  <c r="O2686" i="89"/>
  <c r="P2686" i="89"/>
  <c r="S2686" i="89"/>
  <c r="O2687" i="89"/>
  <c r="P2687" i="89"/>
  <c r="S2687" i="89"/>
  <c r="O2688" i="89"/>
  <c r="P2688" i="89"/>
  <c r="S2688" i="89"/>
  <c r="O2689" i="89"/>
  <c r="P2689" i="89"/>
  <c r="S2689" i="89"/>
  <c r="O2690" i="89"/>
  <c r="P2690" i="89"/>
  <c r="S2690" i="89"/>
  <c r="O2691" i="89"/>
  <c r="P2691" i="89"/>
  <c r="S2691" i="89"/>
  <c r="O2692" i="89"/>
  <c r="P2692" i="89"/>
  <c r="S2692" i="89"/>
  <c r="O2693" i="89"/>
  <c r="P2693" i="89"/>
  <c r="S2693" i="89"/>
  <c r="O2694" i="89"/>
  <c r="P2694" i="89"/>
  <c r="S2694" i="89"/>
  <c r="O2695" i="89"/>
  <c r="P2695" i="89"/>
  <c r="S2695" i="89"/>
  <c r="O2696" i="89"/>
  <c r="P2696" i="89"/>
  <c r="S2696" i="89"/>
  <c r="O2697" i="89"/>
  <c r="P2697" i="89"/>
  <c r="S2697" i="89"/>
  <c r="O2698" i="89"/>
  <c r="P2698" i="89"/>
  <c r="S2698" i="89"/>
  <c r="O2699" i="89"/>
  <c r="P2699" i="89"/>
  <c r="S2699" i="89"/>
  <c r="O2700" i="89"/>
  <c r="P2700" i="89"/>
  <c r="S2700" i="89"/>
  <c r="O2701" i="89"/>
  <c r="P2701" i="89"/>
  <c r="S2701" i="89"/>
  <c r="O2702" i="89"/>
  <c r="P2702" i="89"/>
  <c r="S2702" i="89"/>
  <c r="O2703" i="89"/>
  <c r="P2703" i="89"/>
  <c r="S2703" i="89"/>
  <c r="O2704" i="89"/>
  <c r="P2704" i="89"/>
  <c r="S2704" i="89"/>
  <c r="O2705" i="89"/>
  <c r="P2705" i="89"/>
  <c r="S2705" i="89"/>
  <c r="O2706" i="89"/>
  <c r="P2706" i="89"/>
  <c r="S2706" i="89"/>
  <c r="O2707" i="89"/>
  <c r="P2707" i="89"/>
  <c r="S2707" i="89"/>
  <c r="O2708" i="89"/>
  <c r="P2708" i="89"/>
  <c r="S2708" i="89"/>
  <c r="O2709" i="89"/>
  <c r="P2709" i="89"/>
  <c r="S2709" i="89"/>
  <c r="O2710" i="89"/>
  <c r="P2710" i="89"/>
  <c r="S2710" i="89"/>
  <c r="O2711" i="89"/>
  <c r="P2711" i="89"/>
  <c r="S2711" i="89"/>
  <c r="O2712" i="89"/>
  <c r="P2712" i="89"/>
  <c r="S2712" i="89"/>
  <c r="O2713" i="89"/>
  <c r="P2713" i="89"/>
  <c r="S2713" i="89"/>
  <c r="O2714" i="89"/>
  <c r="P2714" i="89"/>
  <c r="S2714" i="89"/>
  <c r="O2715" i="89"/>
  <c r="P2715" i="89"/>
  <c r="S2715" i="89"/>
  <c r="O2716" i="89"/>
  <c r="P2716" i="89"/>
  <c r="S2716" i="89"/>
  <c r="O2717" i="89"/>
  <c r="P2717" i="89"/>
  <c r="S2717" i="89"/>
  <c r="O2718" i="89"/>
  <c r="P2718" i="89"/>
  <c r="S2718" i="89"/>
  <c r="O2719" i="89"/>
  <c r="P2719" i="89"/>
  <c r="S2719" i="89"/>
  <c r="O2720" i="89"/>
  <c r="P2720" i="89"/>
  <c r="S2720" i="89"/>
  <c r="O2721" i="89"/>
  <c r="P2721" i="89"/>
  <c r="S2721" i="89"/>
  <c r="O2722" i="89"/>
  <c r="P2722" i="89"/>
  <c r="S2722" i="89"/>
  <c r="O2723" i="89"/>
  <c r="P2723" i="89"/>
  <c r="S2723" i="89"/>
  <c r="O2724" i="89"/>
  <c r="P2724" i="89"/>
  <c r="S2724" i="89"/>
  <c r="O2725" i="89"/>
  <c r="P2725" i="89"/>
  <c r="S2725" i="89"/>
  <c r="O2726" i="89"/>
  <c r="P2726" i="89"/>
  <c r="S2726" i="89"/>
  <c r="O2727" i="89"/>
  <c r="P2727" i="89"/>
  <c r="S2727" i="89"/>
  <c r="O2728" i="89"/>
  <c r="P2728" i="89"/>
  <c r="S2728" i="89"/>
  <c r="O2729" i="89"/>
  <c r="P2729" i="89"/>
  <c r="S2729" i="89"/>
  <c r="O2730" i="89"/>
  <c r="P2730" i="89"/>
  <c r="S2730" i="89"/>
  <c r="O2731" i="89"/>
  <c r="P2731" i="89"/>
  <c r="S2731" i="89"/>
  <c r="O2732" i="89"/>
  <c r="P2732" i="89"/>
  <c r="S2732" i="89"/>
  <c r="O2733" i="89"/>
  <c r="P2733" i="89"/>
  <c r="S2733" i="89"/>
  <c r="O2734" i="89"/>
  <c r="P2734" i="89"/>
  <c r="S2734" i="89"/>
  <c r="O2735" i="89"/>
  <c r="P2735" i="89"/>
  <c r="S2735" i="89"/>
  <c r="O2736" i="89"/>
  <c r="P2736" i="89"/>
  <c r="S2736" i="89"/>
  <c r="O2737" i="89"/>
  <c r="P2737" i="89"/>
  <c r="S2737" i="89"/>
  <c r="O2738" i="89"/>
  <c r="P2738" i="89"/>
  <c r="S2738" i="89"/>
  <c r="O2739" i="89"/>
  <c r="P2739" i="89"/>
  <c r="S2739" i="89"/>
  <c r="O2740" i="89"/>
  <c r="P2740" i="89"/>
  <c r="S2740" i="89"/>
  <c r="O2741" i="89"/>
  <c r="P2741" i="89"/>
  <c r="S2741" i="89"/>
  <c r="O2742" i="89"/>
  <c r="P2742" i="89"/>
  <c r="S2742" i="89"/>
  <c r="O2743" i="89"/>
  <c r="P2743" i="89"/>
  <c r="S2743" i="89"/>
  <c r="O2744" i="89"/>
  <c r="P2744" i="89"/>
  <c r="S2744" i="89"/>
  <c r="O2745" i="89"/>
  <c r="P2745" i="89"/>
  <c r="S2745" i="89"/>
  <c r="O2746" i="89"/>
  <c r="P2746" i="89"/>
  <c r="S2746" i="89"/>
  <c r="O2747" i="89"/>
  <c r="P2747" i="89"/>
  <c r="S2747" i="89"/>
  <c r="O2748" i="89"/>
  <c r="P2748" i="89"/>
  <c r="S2748" i="89"/>
  <c r="O2749" i="89"/>
  <c r="P2749" i="89"/>
  <c r="S2749" i="89"/>
  <c r="O2750" i="89"/>
  <c r="P2750" i="89"/>
  <c r="S2750" i="89"/>
  <c r="O2751" i="89"/>
  <c r="P2751" i="89"/>
  <c r="S2751" i="89"/>
  <c r="O2752" i="89"/>
  <c r="P2752" i="89"/>
  <c r="S2752" i="89"/>
  <c r="O2753" i="89"/>
  <c r="P2753" i="89"/>
  <c r="S2753" i="89"/>
  <c r="O2754" i="89"/>
  <c r="P2754" i="89"/>
  <c r="S2754" i="89"/>
  <c r="O2755" i="89"/>
  <c r="P2755" i="89"/>
  <c r="S2755" i="89"/>
  <c r="O2756" i="89"/>
  <c r="P2756" i="89"/>
  <c r="S2756" i="89"/>
  <c r="O2757" i="89"/>
  <c r="P2757" i="89"/>
  <c r="S2757" i="89"/>
  <c r="O2758" i="89"/>
  <c r="P2758" i="89"/>
  <c r="S2758" i="89"/>
  <c r="O2759" i="89"/>
  <c r="P2759" i="89"/>
  <c r="S2759" i="89"/>
  <c r="O2760" i="89"/>
  <c r="P2760" i="89"/>
  <c r="S2760" i="89"/>
  <c r="O2761" i="89"/>
  <c r="P2761" i="89"/>
  <c r="S2761" i="89"/>
  <c r="O2762" i="89"/>
  <c r="P2762" i="89"/>
  <c r="S2762" i="89"/>
  <c r="O2763" i="89"/>
  <c r="P2763" i="89"/>
  <c r="S2763" i="89"/>
  <c r="O2764" i="89"/>
  <c r="P2764" i="89"/>
  <c r="S2764" i="89"/>
  <c r="O2765" i="89"/>
  <c r="P2765" i="89"/>
  <c r="S2765" i="89"/>
  <c r="O2766" i="89"/>
  <c r="P2766" i="89"/>
  <c r="S2766" i="89"/>
  <c r="O2767" i="89"/>
  <c r="P2767" i="89"/>
  <c r="S2767" i="89"/>
  <c r="O2768" i="89"/>
  <c r="P2768" i="89"/>
  <c r="S2768" i="89"/>
  <c r="O2769" i="89"/>
  <c r="P2769" i="89"/>
  <c r="S2769" i="89"/>
  <c r="O2770" i="89"/>
  <c r="P2770" i="89"/>
  <c r="S2770" i="89"/>
  <c r="O2771" i="89"/>
  <c r="P2771" i="89"/>
  <c r="S2771" i="89"/>
  <c r="O2772" i="89"/>
  <c r="P2772" i="89"/>
  <c r="S2772" i="89"/>
  <c r="O2773" i="89"/>
  <c r="P2773" i="89"/>
  <c r="S2773" i="89"/>
  <c r="O2774" i="89"/>
  <c r="P2774" i="89"/>
  <c r="S2774" i="89"/>
  <c r="O2775" i="89"/>
  <c r="P2775" i="89"/>
  <c r="S2775" i="89"/>
  <c r="O2776" i="89"/>
  <c r="P2776" i="89"/>
  <c r="S2776" i="89"/>
  <c r="O2777" i="89"/>
  <c r="P2777" i="89"/>
  <c r="S2777" i="89"/>
  <c r="O2778" i="89"/>
  <c r="P2778" i="89"/>
  <c r="S2778" i="89"/>
  <c r="O2779" i="89"/>
  <c r="P2779" i="89"/>
  <c r="S2779" i="89"/>
  <c r="O2780" i="89"/>
  <c r="P2780" i="89"/>
  <c r="S2780" i="89"/>
  <c r="O2781" i="89"/>
  <c r="P2781" i="89"/>
  <c r="S2781" i="89"/>
  <c r="O2782" i="89"/>
  <c r="P2782" i="89"/>
  <c r="S2782" i="89"/>
  <c r="O2783" i="89"/>
  <c r="P2783" i="89"/>
  <c r="S2783" i="89"/>
  <c r="O2784" i="89"/>
  <c r="P2784" i="89"/>
  <c r="S2784" i="89"/>
  <c r="O2785" i="89"/>
  <c r="P2785" i="89"/>
  <c r="S2785" i="89"/>
  <c r="O2786" i="89"/>
  <c r="P2786" i="89"/>
  <c r="S2786" i="89"/>
  <c r="O2787" i="89"/>
  <c r="P2787" i="89"/>
  <c r="S2787" i="89"/>
  <c r="O2788" i="89"/>
  <c r="P2788" i="89"/>
  <c r="S2788" i="89"/>
  <c r="O2789" i="89"/>
  <c r="P2789" i="89"/>
  <c r="S2789" i="89"/>
  <c r="O2790" i="89"/>
  <c r="P2790" i="89"/>
  <c r="S2790" i="89"/>
  <c r="O2791" i="89"/>
  <c r="P2791" i="89"/>
  <c r="S2791" i="89"/>
  <c r="O2792" i="89"/>
  <c r="P2792" i="89"/>
  <c r="S2792" i="89"/>
  <c r="O2793" i="89"/>
  <c r="P2793" i="89"/>
  <c r="S2793" i="89"/>
  <c r="O2794" i="89"/>
  <c r="P2794" i="89"/>
  <c r="S2794" i="89"/>
  <c r="O2795" i="89"/>
  <c r="P2795" i="89"/>
  <c r="S2795" i="89"/>
  <c r="O2796" i="89"/>
  <c r="P2796" i="89"/>
  <c r="S2796" i="89"/>
  <c r="O2797" i="89"/>
  <c r="P2797" i="89"/>
  <c r="S2797" i="89"/>
  <c r="O2798" i="89"/>
  <c r="P2798" i="89"/>
  <c r="S2798" i="89"/>
  <c r="O2799" i="89"/>
  <c r="P2799" i="89"/>
  <c r="S2799" i="89"/>
  <c r="O2800" i="89"/>
  <c r="P2800" i="89"/>
  <c r="S2800" i="89"/>
  <c r="O2801" i="89"/>
  <c r="P2801" i="89"/>
  <c r="S2801" i="89"/>
  <c r="O2802" i="89"/>
  <c r="P2802" i="89"/>
  <c r="S2802" i="89"/>
  <c r="O2803" i="89"/>
  <c r="P2803" i="89"/>
  <c r="S2803" i="89"/>
  <c r="O2804" i="89"/>
  <c r="P2804" i="89"/>
  <c r="S2804" i="89"/>
  <c r="O2805" i="89"/>
  <c r="P2805" i="89"/>
  <c r="S2805" i="89"/>
  <c r="O2806" i="89"/>
  <c r="P2806" i="89"/>
  <c r="S2806" i="89"/>
  <c r="O2807" i="89"/>
  <c r="P2807" i="89"/>
  <c r="S2807" i="89"/>
  <c r="O2808" i="89"/>
  <c r="P2808" i="89"/>
  <c r="S2808" i="89"/>
  <c r="O2809" i="89"/>
  <c r="P2809" i="89"/>
  <c r="S2809" i="89"/>
  <c r="O2810" i="89"/>
  <c r="P2810" i="89"/>
  <c r="S2810" i="89"/>
  <c r="O2811" i="89"/>
  <c r="P2811" i="89"/>
  <c r="S2811" i="89"/>
  <c r="O2812" i="89"/>
  <c r="P2812" i="89"/>
  <c r="S2812" i="89"/>
  <c r="O2813" i="89"/>
  <c r="P2813" i="89"/>
  <c r="S2813" i="89"/>
  <c r="O2814" i="89"/>
  <c r="P2814" i="89"/>
  <c r="S2814" i="89"/>
  <c r="O2815" i="89"/>
  <c r="P2815" i="89"/>
  <c r="S2815" i="89"/>
  <c r="O2816" i="89"/>
  <c r="P2816" i="89"/>
  <c r="S2816" i="89"/>
  <c r="O2817" i="89"/>
  <c r="P2817" i="89"/>
  <c r="S2817" i="89"/>
  <c r="O2818" i="89"/>
  <c r="P2818" i="89"/>
  <c r="S2818" i="89"/>
  <c r="O2819" i="89"/>
  <c r="P2819" i="89"/>
  <c r="S2819" i="89"/>
  <c r="O2820" i="89"/>
  <c r="P2820" i="89"/>
  <c r="S2820" i="89"/>
  <c r="O2821" i="89"/>
  <c r="P2821" i="89"/>
  <c r="S2821" i="89"/>
  <c r="O2822" i="89"/>
  <c r="P2822" i="89"/>
  <c r="S2822" i="89"/>
  <c r="O2823" i="89"/>
  <c r="P2823" i="89"/>
  <c r="S2823" i="89"/>
  <c r="O2824" i="89"/>
  <c r="P2824" i="89"/>
  <c r="S2824" i="89"/>
  <c r="O2825" i="89"/>
  <c r="P2825" i="89"/>
  <c r="S2825" i="89"/>
  <c r="O2826" i="89"/>
  <c r="P2826" i="89"/>
  <c r="S2826" i="89"/>
  <c r="O2827" i="89"/>
  <c r="P2827" i="89"/>
  <c r="S2827" i="89"/>
  <c r="O2828" i="89"/>
  <c r="P2828" i="89"/>
  <c r="S2828" i="89"/>
  <c r="O2829" i="89"/>
  <c r="P2829" i="89"/>
  <c r="S2829" i="89"/>
  <c r="O2830" i="89"/>
  <c r="P2830" i="89"/>
  <c r="S2830" i="89"/>
  <c r="O2831" i="89"/>
  <c r="P2831" i="89"/>
  <c r="S2831" i="89"/>
  <c r="O2832" i="89"/>
  <c r="P2832" i="89"/>
  <c r="S2832" i="89"/>
  <c r="O2833" i="89"/>
  <c r="P2833" i="89"/>
  <c r="S2833" i="89"/>
  <c r="O2834" i="89"/>
  <c r="P2834" i="89"/>
  <c r="S2834" i="89"/>
  <c r="O2835" i="89"/>
  <c r="P2835" i="89"/>
  <c r="S2835" i="89"/>
  <c r="O2836" i="89"/>
  <c r="P2836" i="89"/>
  <c r="S2836" i="89"/>
  <c r="O2837" i="89"/>
  <c r="P2837" i="89"/>
  <c r="S2837" i="89"/>
  <c r="O2838" i="89"/>
  <c r="P2838" i="89"/>
  <c r="S2838" i="89"/>
  <c r="O2839" i="89"/>
  <c r="P2839" i="89"/>
  <c r="S2839" i="89"/>
  <c r="O2840" i="89"/>
  <c r="P2840" i="89"/>
  <c r="S2840" i="89"/>
  <c r="O2841" i="89"/>
  <c r="P2841" i="89"/>
  <c r="S2841" i="89"/>
  <c r="O2842" i="89"/>
  <c r="P2842" i="89"/>
  <c r="S2842" i="89"/>
  <c r="O2843" i="89"/>
  <c r="P2843" i="89"/>
  <c r="S2843" i="89"/>
  <c r="O2844" i="89"/>
  <c r="P2844" i="89"/>
  <c r="S2844" i="89"/>
  <c r="O2845" i="89"/>
  <c r="P2845" i="89"/>
  <c r="S2845" i="89"/>
  <c r="O2846" i="89"/>
  <c r="P2846" i="89"/>
  <c r="S2846" i="89"/>
  <c r="O2847" i="89"/>
  <c r="P2847" i="89"/>
  <c r="S2847" i="89"/>
  <c r="O2848" i="89"/>
  <c r="P2848" i="89"/>
  <c r="S2848" i="89"/>
  <c r="O2849" i="89"/>
  <c r="P2849" i="89"/>
  <c r="S2849" i="89"/>
  <c r="O2850" i="89"/>
  <c r="P2850" i="89"/>
  <c r="S2850" i="89"/>
  <c r="O2851" i="89"/>
  <c r="P2851" i="89"/>
  <c r="S2851" i="89"/>
  <c r="O2852" i="89"/>
  <c r="P2852" i="89"/>
  <c r="S2852" i="89"/>
  <c r="O2853" i="89"/>
  <c r="P2853" i="89"/>
  <c r="S2853" i="89"/>
  <c r="O2854" i="89"/>
  <c r="P2854" i="89"/>
  <c r="S2854" i="89"/>
  <c r="O2855" i="89"/>
  <c r="P2855" i="89"/>
  <c r="S2855" i="89"/>
  <c r="O2856" i="89"/>
  <c r="P2856" i="89"/>
  <c r="S2856" i="89"/>
  <c r="O2857" i="89"/>
  <c r="P2857" i="89"/>
  <c r="S2857" i="89"/>
  <c r="O2858" i="89"/>
  <c r="P2858" i="89"/>
  <c r="S2858" i="89"/>
  <c r="O2859" i="89"/>
  <c r="P2859" i="89"/>
  <c r="S2859" i="89"/>
  <c r="O2860" i="89"/>
  <c r="P2860" i="89"/>
  <c r="S2860" i="89"/>
  <c r="O2861" i="89"/>
  <c r="P2861" i="89"/>
  <c r="S2861" i="89"/>
  <c r="O2862" i="89"/>
  <c r="P2862" i="89"/>
  <c r="S2862" i="89"/>
  <c r="O2863" i="89"/>
  <c r="P2863" i="89"/>
  <c r="S2863" i="89"/>
  <c r="O2864" i="89"/>
  <c r="P2864" i="89"/>
  <c r="S2864" i="89"/>
  <c r="O2865" i="89"/>
  <c r="P2865" i="89"/>
  <c r="S2865" i="89"/>
  <c r="O2866" i="89"/>
  <c r="P2866" i="89"/>
  <c r="S2866" i="89"/>
  <c r="O2867" i="89"/>
  <c r="P2867" i="89"/>
  <c r="S2867" i="89"/>
  <c r="O2868" i="89"/>
  <c r="P2868" i="89"/>
  <c r="S2868" i="89"/>
  <c r="O2869" i="89"/>
  <c r="P2869" i="89"/>
  <c r="S2869" i="89"/>
  <c r="O2870" i="89"/>
  <c r="P2870" i="89"/>
  <c r="S2870" i="89"/>
  <c r="O2871" i="89"/>
  <c r="P2871" i="89"/>
  <c r="S2871" i="89"/>
  <c r="O2872" i="89"/>
  <c r="P2872" i="89"/>
  <c r="S2872" i="89"/>
  <c r="O2873" i="89"/>
  <c r="P2873" i="89"/>
  <c r="S2873" i="89"/>
  <c r="O2874" i="89"/>
  <c r="P2874" i="89"/>
  <c r="S2874" i="89"/>
  <c r="O2875" i="89"/>
  <c r="P2875" i="89"/>
  <c r="S2875" i="89"/>
  <c r="O2876" i="89"/>
  <c r="P2876" i="89"/>
  <c r="S2876" i="89"/>
  <c r="O2877" i="89"/>
  <c r="P2877" i="89"/>
  <c r="S2877" i="89"/>
  <c r="O2878" i="89"/>
  <c r="P2878" i="89"/>
  <c r="S2878" i="89"/>
  <c r="O2879" i="89"/>
  <c r="P2879" i="89"/>
  <c r="S2879" i="89"/>
  <c r="O2880" i="89"/>
  <c r="P2880" i="89"/>
  <c r="S2880" i="89"/>
  <c r="O2881" i="89"/>
  <c r="P2881" i="89"/>
  <c r="S2881" i="89"/>
  <c r="O2882" i="89"/>
  <c r="P2882" i="89"/>
  <c r="S2882" i="89"/>
  <c r="O2883" i="89"/>
  <c r="P2883" i="89"/>
  <c r="S2883" i="89"/>
  <c r="O2884" i="89"/>
  <c r="P2884" i="89"/>
  <c r="S2884" i="89"/>
  <c r="O2885" i="89"/>
  <c r="P2885" i="89"/>
  <c r="S2885" i="89"/>
  <c r="O2886" i="89"/>
  <c r="P2886" i="89"/>
  <c r="S2886" i="89"/>
  <c r="O2887" i="89"/>
  <c r="P2887" i="89"/>
  <c r="S2887" i="89"/>
  <c r="O2888" i="89"/>
  <c r="P2888" i="89"/>
  <c r="S2888" i="89"/>
  <c r="O2889" i="89"/>
  <c r="P2889" i="89"/>
  <c r="S2889" i="89"/>
  <c r="O2890" i="89"/>
  <c r="P2890" i="89"/>
  <c r="S2890" i="89"/>
  <c r="O2891" i="89"/>
  <c r="P2891" i="89"/>
  <c r="S2891" i="89"/>
  <c r="O2892" i="89"/>
  <c r="P2892" i="89"/>
  <c r="S2892" i="89"/>
  <c r="O2893" i="89"/>
  <c r="P2893" i="89"/>
  <c r="S2893" i="89"/>
  <c r="O2894" i="89"/>
  <c r="P2894" i="89"/>
  <c r="S2894" i="89"/>
  <c r="O2895" i="89"/>
  <c r="P2895" i="89"/>
  <c r="S2895" i="89"/>
  <c r="O2896" i="89"/>
  <c r="P2896" i="89"/>
  <c r="S2896" i="89"/>
  <c r="O2897" i="89"/>
  <c r="P2897" i="89"/>
  <c r="S2897" i="89"/>
  <c r="O2898" i="89"/>
  <c r="P2898" i="89"/>
  <c r="S2898" i="89"/>
  <c r="O2899" i="89"/>
  <c r="P2899" i="89"/>
  <c r="S2899" i="89"/>
  <c r="O2900" i="89"/>
  <c r="P2900" i="89"/>
  <c r="S2900" i="89"/>
  <c r="O2901" i="89"/>
  <c r="P2901" i="89"/>
  <c r="S2901" i="89"/>
  <c r="O2902" i="89"/>
  <c r="P2902" i="89"/>
  <c r="S2902" i="89"/>
  <c r="O2903" i="89"/>
  <c r="P2903" i="89"/>
  <c r="S2903" i="89"/>
  <c r="O2904" i="89"/>
  <c r="P2904" i="89"/>
  <c r="S2904" i="89"/>
  <c r="O2905" i="89"/>
  <c r="P2905" i="89"/>
  <c r="S2905" i="89"/>
  <c r="O2906" i="89"/>
  <c r="P2906" i="89"/>
  <c r="S2906" i="89"/>
  <c r="O2907" i="89"/>
  <c r="P2907" i="89"/>
  <c r="S2907" i="89"/>
  <c r="O2908" i="89"/>
  <c r="P2908" i="89"/>
  <c r="S2908" i="89"/>
  <c r="O2909" i="89"/>
  <c r="P2909" i="89"/>
  <c r="S2909" i="89"/>
  <c r="O2910" i="89"/>
  <c r="P2910" i="89"/>
  <c r="S2910" i="89"/>
  <c r="O2911" i="89"/>
  <c r="P2911" i="89"/>
  <c r="S2911" i="89"/>
  <c r="O2912" i="89"/>
  <c r="P2912" i="89"/>
  <c r="S2912" i="89"/>
  <c r="O2913" i="89"/>
  <c r="P2913" i="89"/>
  <c r="S2913" i="89"/>
  <c r="O2914" i="89"/>
  <c r="P2914" i="89"/>
  <c r="S2914" i="89"/>
  <c r="O2915" i="89"/>
  <c r="P2915" i="89"/>
  <c r="S2915" i="89"/>
  <c r="O2916" i="89"/>
  <c r="P2916" i="89"/>
  <c r="S2916" i="89"/>
  <c r="O2917" i="89"/>
  <c r="P2917" i="89"/>
  <c r="S2917" i="89"/>
  <c r="O2918" i="89"/>
  <c r="P2918" i="89"/>
  <c r="S2918" i="89"/>
  <c r="O2919" i="89"/>
  <c r="P2919" i="89"/>
  <c r="S2919" i="89"/>
  <c r="O2920" i="89"/>
  <c r="P2920" i="89"/>
  <c r="S2920" i="89"/>
  <c r="O2921" i="89"/>
  <c r="P2921" i="89"/>
  <c r="S2921" i="89"/>
  <c r="O2922" i="89"/>
  <c r="P2922" i="89"/>
  <c r="S2922" i="89"/>
  <c r="O2923" i="89"/>
  <c r="P2923" i="89"/>
  <c r="S2923" i="89"/>
  <c r="O2924" i="89"/>
  <c r="P2924" i="89"/>
  <c r="S2924" i="89"/>
  <c r="O2925" i="89"/>
  <c r="P2925" i="89"/>
  <c r="S2925" i="89"/>
  <c r="O2926" i="89"/>
  <c r="P2926" i="89"/>
  <c r="S2926" i="89"/>
  <c r="O2927" i="89"/>
  <c r="P2927" i="89"/>
  <c r="S2927" i="89"/>
  <c r="O2928" i="89"/>
  <c r="P2928" i="89"/>
  <c r="S2928" i="89"/>
  <c r="O2929" i="89"/>
  <c r="P2929" i="89"/>
  <c r="S2929" i="89"/>
  <c r="O2930" i="89"/>
  <c r="P2930" i="89"/>
  <c r="S2930" i="89"/>
  <c r="O2931" i="89"/>
  <c r="P2931" i="89"/>
  <c r="S2931" i="89"/>
  <c r="O2932" i="89"/>
  <c r="P2932" i="89"/>
  <c r="S2932" i="89"/>
  <c r="O2933" i="89"/>
  <c r="P2933" i="89"/>
  <c r="S2933" i="89"/>
  <c r="O2934" i="89"/>
  <c r="P2934" i="89"/>
  <c r="S2934" i="89"/>
  <c r="O2935" i="89"/>
  <c r="P2935" i="89"/>
  <c r="S2935" i="89"/>
  <c r="O2936" i="89"/>
  <c r="P2936" i="89"/>
  <c r="S2936" i="89"/>
  <c r="O2937" i="89"/>
  <c r="P2937" i="89"/>
  <c r="S2937" i="89"/>
  <c r="O2938" i="89"/>
  <c r="P2938" i="89"/>
  <c r="S2938" i="89"/>
  <c r="O2939" i="89"/>
  <c r="P2939" i="89"/>
  <c r="S2939" i="89"/>
  <c r="O2940" i="89"/>
  <c r="P2940" i="89"/>
  <c r="S2940" i="89"/>
  <c r="O2941" i="89"/>
  <c r="P2941" i="89"/>
  <c r="S2941" i="89"/>
  <c r="O2942" i="89"/>
  <c r="P2942" i="89"/>
  <c r="S2942" i="89"/>
  <c r="O2943" i="89"/>
  <c r="P2943" i="89"/>
  <c r="S2943" i="89"/>
  <c r="O2944" i="89"/>
  <c r="P2944" i="89"/>
  <c r="S2944" i="89"/>
  <c r="O2945" i="89"/>
  <c r="P2945" i="89"/>
  <c r="S2945" i="89"/>
  <c r="O2946" i="89"/>
  <c r="P2946" i="89"/>
  <c r="S2946" i="89"/>
  <c r="O2947" i="89"/>
  <c r="P2947" i="89"/>
  <c r="S2947" i="89"/>
  <c r="O2948" i="89"/>
  <c r="P2948" i="89"/>
  <c r="S2948" i="89"/>
  <c r="O2949" i="89"/>
  <c r="P2949" i="89"/>
  <c r="S2949" i="89"/>
  <c r="O2950" i="89"/>
  <c r="P2950" i="89"/>
  <c r="S2950" i="89"/>
  <c r="O2951" i="89"/>
  <c r="P2951" i="89"/>
  <c r="S2951" i="89"/>
  <c r="O2952" i="89"/>
  <c r="P2952" i="89"/>
  <c r="S2952" i="89"/>
  <c r="O2953" i="89"/>
  <c r="P2953" i="89"/>
  <c r="S2953" i="89"/>
  <c r="O2954" i="89"/>
  <c r="P2954" i="89"/>
  <c r="S2954" i="89"/>
  <c r="O2955" i="89"/>
  <c r="P2955" i="89"/>
  <c r="S2955" i="89"/>
  <c r="O2956" i="89"/>
  <c r="P2956" i="89"/>
  <c r="S2956" i="89"/>
  <c r="O2957" i="89"/>
  <c r="P2957" i="89"/>
  <c r="S2957" i="89"/>
  <c r="O2958" i="89"/>
  <c r="P2958" i="89"/>
  <c r="S2958" i="89"/>
  <c r="O2959" i="89"/>
  <c r="P2959" i="89"/>
  <c r="S2959" i="89"/>
  <c r="O2960" i="89"/>
  <c r="P2960" i="89"/>
  <c r="S2960" i="89"/>
  <c r="O2961" i="89"/>
  <c r="P2961" i="89"/>
  <c r="S2961" i="89"/>
  <c r="O2962" i="89"/>
  <c r="P2962" i="89"/>
  <c r="S2962" i="89"/>
  <c r="O2963" i="89"/>
  <c r="P2963" i="89"/>
  <c r="S2963" i="89"/>
  <c r="O2964" i="89"/>
  <c r="P2964" i="89"/>
  <c r="S2964" i="89"/>
  <c r="O2965" i="89"/>
  <c r="P2965" i="89"/>
  <c r="S2965" i="89"/>
  <c r="O2966" i="89"/>
  <c r="P2966" i="89"/>
  <c r="S2966" i="89"/>
  <c r="O2967" i="89"/>
  <c r="P2967" i="89"/>
  <c r="S2967" i="89"/>
  <c r="O2968" i="89"/>
  <c r="P2968" i="89"/>
  <c r="S2968" i="89"/>
  <c r="O2969" i="89"/>
  <c r="P2969" i="89"/>
  <c r="S2969" i="89"/>
  <c r="O2970" i="89"/>
  <c r="P2970" i="89"/>
  <c r="S2970" i="89"/>
  <c r="O2971" i="89"/>
  <c r="P2971" i="89"/>
  <c r="S2971" i="89"/>
  <c r="O2972" i="89"/>
  <c r="P2972" i="89"/>
  <c r="S2972" i="89"/>
  <c r="O2973" i="89"/>
  <c r="P2973" i="89"/>
  <c r="S2973" i="89"/>
  <c r="O2974" i="89"/>
  <c r="P2974" i="89"/>
  <c r="S2974" i="89"/>
  <c r="O2975" i="89"/>
  <c r="P2975" i="89"/>
  <c r="S2975" i="89"/>
  <c r="O2976" i="89"/>
  <c r="P2976" i="89"/>
  <c r="S2976" i="89"/>
  <c r="O2977" i="89"/>
  <c r="P2977" i="89"/>
  <c r="S2977" i="89"/>
  <c r="O2978" i="89"/>
  <c r="P2978" i="89"/>
  <c r="S2978" i="89"/>
  <c r="O2979" i="89"/>
  <c r="P2979" i="89"/>
  <c r="S2979" i="89"/>
  <c r="O2980" i="89"/>
  <c r="P2980" i="89"/>
  <c r="S2980" i="89"/>
  <c r="O2981" i="89"/>
  <c r="P2981" i="89"/>
  <c r="S2981" i="89"/>
  <c r="O2982" i="89"/>
  <c r="P2982" i="89"/>
  <c r="S2982" i="89"/>
  <c r="O2983" i="89"/>
  <c r="P2983" i="89"/>
  <c r="S2983" i="89"/>
  <c r="O2984" i="89"/>
  <c r="P2984" i="89"/>
  <c r="S2984" i="89"/>
  <c r="O2985" i="89"/>
  <c r="P2985" i="89"/>
  <c r="S2985" i="89"/>
  <c r="O2986" i="89"/>
  <c r="P2986" i="89"/>
  <c r="S2986" i="89"/>
  <c r="O2987" i="89"/>
  <c r="P2987" i="89"/>
  <c r="S2987" i="89"/>
  <c r="O2988" i="89"/>
  <c r="P2988" i="89"/>
  <c r="S2988" i="89"/>
  <c r="O2989" i="89"/>
  <c r="P2989" i="89"/>
  <c r="S2989" i="89"/>
  <c r="O2990" i="89"/>
  <c r="P2990" i="89"/>
  <c r="S2990" i="89"/>
  <c r="O2991" i="89"/>
  <c r="P2991" i="89"/>
  <c r="S2991" i="89"/>
  <c r="O2992" i="89"/>
  <c r="P2992" i="89"/>
  <c r="S2992" i="89"/>
  <c r="O2993" i="89"/>
  <c r="P2993" i="89"/>
  <c r="S2993" i="89"/>
  <c r="O2994" i="89"/>
  <c r="P2994" i="89"/>
  <c r="S2994" i="89"/>
  <c r="O2995" i="89"/>
  <c r="P2995" i="89"/>
  <c r="S2995" i="89"/>
  <c r="O2996" i="89"/>
  <c r="P2996" i="89"/>
  <c r="S2996" i="89"/>
  <c r="O2997" i="89"/>
  <c r="P2997" i="89"/>
  <c r="S2997" i="89"/>
  <c r="O2998" i="89"/>
  <c r="P2998" i="89"/>
  <c r="S2998" i="89"/>
  <c r="O2999" i="89"/>
  <c r="P2999" i="89"/>
  <c r="S2999" i="89"/>
  <c r="O3000" i="89"/>
  <c r="P3000" i="89"/>
  <c r="S3000" i="89"/>
  <c r="O3001" i="89"/>
  <c r="P3001" i="89"/>
  <c r="S3001" i="89"/>
  <c r="O3002" i="89"/>
  <c r="P3002" i="89"/>
  <c r="S3002" i="89"/>
  <c r="O3003" i="89"/>
  <c r="P3003" i="89"/>
  <c r="S3003" i="89"/>
  <c r="O3004" i="89"/>
  <c r="P3004" i="89"/>
  <c r="S3004" i="89"/>
  <c r="O3005" i="89"/>
  <c r="P3005" i="89"/>
  <c r="S3005" i="89"/>
  <c r="O3006" i="89"/>
  <c r="P3006" i="89"/>
  <c r="S3006" i="89"/>
  <c r="O3007" i="89"/>
  <c r="P3007" i="89"/>
  <c r="S3007" i="89"/>
  <c r="O3008" i="89"/>
  <c r="P3008" i="89"/>
  <c r="S3008" i="89"/>
  <c r="O3009" i="89"/>
  <c r="P3009" i="89"/>
  <c r="S3009" i="89"/>
  <c r="O3010" i="89"/>
  <c r="P3010" i="89"/>
  <c r="S3010" i="89"/>
  <c r="O3011" i="89"/>
  <c r="P3011" i="89"/>
  <c r="S3011" i="89"/>
  <c r="O3012" i="89"/>
  <c r="P3012" i="89"/>
  <c r="S3012" i="89"/>
  <c r="O3013" i="89"/>
  <c r="P3013" i="89"/>
  <c r="S3013" i="89"/>
  <c r="O3014" i="89"/>
  <c r="P3014" i="89"/>
  <c r="S3014" i="89"/>
  <c r="O3015" i="89"/>
  <c r="P3015" i="89"/>
  <c r="S3015" i="89"/>
  <c r="O3016" i="89"/>
  <c r="P3016" i="89"/>
  <c r="S3016" i="89"/>
  <c r="O3017" i="89"/>
  <c r="P3017" i="89"/>
  <c r="S3017" i="89"/>
  <c r="O3018" i="89"/>
  <c r="P3018" i="89"/>
  <c r="S3018" i="89"/>
  <c r="O3019" i="89"/>
  <c r="P3019" i="89"/>
  <c r="S3019" i="89"/>
  <c r="O3020" i="89"/>
  <c r="P3020" i="89"/>
  <c r="S3020" i="89"/>
  <c r="O3021" i="89"/>
  <c r="P3021" i="89"/>
  <c r="S3021" i="89"/>
  <c r="O3022" i="89"/>
  <c r="P3022" i="89"/>
  <c r="S3022" i="89"/>
  <c r="O3023" i="89"/>
  <c r="P3023" i="89"/>
  <c r="S3023" i="89"/>
  <c r="O3024" i="89"/>
  <c r="P3024" i="89"/>
  <c r="S3024" i="89"/>
  <c r="O3025" i="89"/>
  <c r="P3025" i="89"/>
  <c r="S3025" i="89"/>
  <c r="O3026" i="89"/>
  <c r="P3026" i="89"/>
  <c r="S3026" i="89"/>
  <c r="O3027" i="89"/>
  <c r="P3027" i="89"/>
  <c r="S3027" i="89"/>
  <c r="O3028" i="89"/>
  <c r="P3028" i="89"/>
  <c r="S3028" i="89"/>
  <c r="O3029" i="89"/>
  <c r="P3029" i="89"/>
  <c r="S3029" i="89"/>
  <c r="O3030" i="89"/>
  <c r="P3030" i="89"/>
  <c r="S3030" i="89"/>
  <c r="O3031" i="89"/>
  <c r="P3031" i="89"/>
  <c r="S3031" i="89"/>
  <c r="O3032" i="89"/>
  <c r="P3032" i="89"/>
  <c r="S3032" i="89"/>
  <c r="O3033" i="89"/>
  <c r="P3033" i="89"/>
  <c r="S3033" i="89"/>
  <c r="O3034" i="89"/>
  <c r="P3034" i="89"/>
  <c r="S3034" i="89"/>
  <c r="O3035" i="89"/>
  <c r="P3035" i="89"/>
  <c r="S3035" i="89"/>
  <c r="O3036" i="89"/>
  <c r="P3036" i="89"/>
  <c r="S3036" i="89"/>
  <c r="O3037" i="89"/>
  <c r="P3037" i="89"/>
  <c r="S3037" i="89"/>
  <c r="O3038" i="89"/>
  <c r="P3038" i="89"/>
  <c r="S3038" i="89"/>
  <c r="O3039" i="89"/>
  <c r="P3039" i="89"/>
  <c r="S3039" i="89"/>
  <c r="O3040" i="89"/>
  <c r="P3040" i="89"/>
  <c r="S3040" i="89"/>
  <c r="O3041" i="89"/>
  <c r="P3041" i="89"/>
  <c r="S3041" i="89"/>
  <c r="O3042" i="89"/>
  <c r="P3042" i="89"/>
  <c r="S3042" i="89"/>
  <c r="O3043" i="89"/>
  <c r="P3043" i="89"/>
  <c r="S3043" i="89"/>
  <c r="O3044" i="89"/>
  <c r="P3044" i="89"/>
  <c r="S3044" i="89"/>
  <c r="O3045" i="89"/>
  <c r="P3045" i="89"/>
  <c r="S3045" i="89"/>
  <c r="O3046" i="89"/>
  <c r="P3046" i="89"/>
  <c r="S3046" i="89"/>
  <c r="O3047" i="89"/>
  <c r="P3047" i="89"/>
  <c r="S3047" i="89"/>
  <c r="O3048" i="89"/>
  <c r="P3048" i="89"/>
  <c r="S3048" i="89"/>
  <c r="O3049" i="89"/>
  <c r="P3049" i="89"/>
  <c r="S3049" i="89"/>
  <c r="O3050" i="89"/>
  <c r="P3050" i="89"/>
  <c r="S3050" i="89"/>
  <c r="O3051" i="89"/>
  <c r="P3051" i="89"/>
  <c r="S3051" i="89"/>
  <c r="O3052" i="89"/>
  <c r="P3052" i="89"/>
  <c r="S3052" i="89"/>
  <c r="O3053" i="89"/>
  <c r="P3053" i="89"/>
  <c r="S3053" i="89"/>
  <c r="O3054" i="89"/>
  <c r="P3054" i="89"/>
  <c r="S3054" i="89"/>
  <c r="O3055" i="89"/>
  <c r="P3055" i="89"/>
  <c r="S3055" i="89"/>
  <c r="O3056" i="89"/>
  <c r="P3056" i="89"/>
  <c r="S3056" i="89"/>
  <c r="O3057" i="89"/>
  <c r="P3057" i="89"/>
  <c r="S3057" i="89"/>
  <c r="O3058" i="89"/>
  <c r="P3058" i="89"/>
  <c r="S3058" i="89"/>
  <c r="O3059" i="89"/>
  <c r="P3059" i="89"/>
  <c r="S3059" i="89"/>
  <c r="O3060" i="89"/>
  <c r="P3060" i="89"/>
  <c r="S3060" i="89"/>
  <c r="O3061" i="89"/>
  <c r="P3061" i="89"/>
  <c r="S3061" i="89"/>
  <c r="O3062" i="89"/>
  <c r="P3062" i="89"/>
  <c r="S3062" i="89"/>
  <c r="O3063" i="89"/>
  <c r="P3063" i="89"/>
  <c r="S3063" i="89"/>
  <c r="O3064" i="89"/>
  <c r="P3064" i="89"/>
  <c r="S3064" i="89"/>
  <c r="O3065" i="89"/>
  <c r="P3065" i="89"/>
  <c r="S3065" i="89"/>
  <c r="O3066" i="89"/>
  <c r="P3066" i="89"/>
  <c r="S3066" i="89"/>
  <c r="O3067" i="89"/>
  <c r="P3067" i="89"/>
  <c r="S3067" i="89"/>
  <c r="O3068" i="89"/>
  <c r="P3068" i="89"/>
  <c r="S3068" i="89"/>
  <c r="O3069" i="89"/>
  <c r="P3069" i="89"/>
  <c r="S3069" i="89"/>
  <c r="O3070" i="89"/>
  <c r="P3070" i="89"/>
  <c r="S3070" i="89"/>
  <c r="O3071" i="89"/>
  <c r="P3071" i="89"/>
  <c r="S3071" i="89"/>
  <c r="O3072" i="89"/>
  <c r="P3072" i="89"/>
  <c r="S3072" i="89"/>
  <c r="O3073" i="89"/>
  <c r="P3073" i="89"/>
  <c r="S3073" i="89"/>
  <c r="O3074" i="89"/>
  <c r="P3074" i="89"/>
  <c r="S3074" i="89"/>
  <c r="O3075" i="89"/>
  <c r="P3075" i="89"/>
  <c r="S3075" i="89"/>
  <c r="O3076" i="89"/>
  <c r="P3076" i="89"/>
  <c r="S3076" i="89"/>
  <c r="O3077" i="89"/>
  <c r="P3077" i="89"/>
  <c r="S3077" i="89"/>
  <c r="O3078" i="89"/>
  <c r="P3078" i="89"/>
  <c r="S3078" i="89"/>
  <c r="O3079" i="89"/>
  <c r="P3079" i="89"/>
  <c r="S3079" i="89"/>
  <c r="O3080" i="89"/>
  <c r="P3080" i="89"/>
  <c r="S3080" i="89"/>
  <c r="O3081" i="89"/>
  <c r="P3081" i="89"/>
  <c r="S3081" i="89"/>
  <c r="O3082" i="89"/>
  <c r="P3082" i="89"/>
  <c r="S3082" i="89"/>
  <c r="O3083" i="89"/>
  <c r="P3083" i="89"/>
  <c r="S3083" i="89"/>
  <c r="O3084" i="89"/>
  <c r="P3084" i="89"/>
  <c r="S3084" i="89"/>
  <c r="O3085" i="89"/>
  <c r="P3085" i="89"/>
  <c r="S3085" i="89"/>
  <c r="O3086" i="89"/>
  <c r="P3086" i="89"/>
  <c r="S3086" i="89"/>
  <c r="O3087" i="89"/>
  <c r="P3087" i="89"/>
  <c r="S3087" i="89"/>
  <c r="O3088" i="89"/>
  <c r="P3088" i="89"/>
  <c r="S3088" i="89"/>
  <c r="O3089" i="89"/>
  <c r="P3089" i="89"/>
  <c r="S3089" i="89"/>
  <c r="O3090" i="89"/>
  <c r="P3090" i="89"/>
  <c r="S3090" i="89"/>
  <c r="O3091" i="89"/>
  <c r="P3091" i="89"/>
  <c r="S3091" i="89"/>
  <c r="O3092" i="89"/>
  <c r="P3092" i="89"/>
  <c r="S3092" i="89"/>
  <c r="O3093" i="89"/>
  <c r="P3093" i="89"/>
  <c r="S3093" i="89"/>
  <c r="O3094" i="89"/>
  <c r="P3094" i="89"/>
  <c r="S3094" i="89"/>
  <c r="O3095" i="89"/>
  <c r="P3095" i="89"/>
  <c r="S3095" i="89"/>
  <c r="O3096" i="89"/>
  <c r="P3096" i="89"/>
  <c r="S3096" i="89"/>
  <c r="O3097" i="89"/>
  <c r="P3097" i="89"/>
  <c r="S3097" i="89"/>
  <c r="O3098" i="89"/>
  <c r="P3098" i="89"/>
  <c r="S3098" i="89"/>
  <c r="O3099" i="89"/>
  <c r="P3099" i="89"/>
  <c r="S3099" i="89"/>
  <c r="O3100" i="89"/>
  <c r="P3100" i="89"/>
  <c r="S3100" i="89"/>
  <c r="O3101" i="89"/>
  <c r="P3101" i="89"/>
  <c r="S3101" i="89"/>
  <c r="O3102" i="89"/>
  <c r="P3102" i="89"/>
  <c r="S3102" i="89"/>
  <c r="O3103" i="89"/>
  <c r="P3103" i="89"/>
  <c r="S3103" i="89"/>
  <c r="O3104" i="89"/>
  <c r="P3104" i="89"/>
  <c r="S3104" i="89"/>
  <c r="O3105" i="89"/>
  <c r="P3105" i="89"/>
  <c r="S3105" i="89"/>
  <c r="O3106" i="89"/>
  <c r="P3106" i="89"/>
  <c r="S3106" i="89"/>
  <c r="O3107" i="89"/>
  <c r="P3107" i="89"/>
  <c r="S3107" i="89"/>
  <c r="O3108" i="89"/>
  <c r="P3108" i="89"/>
  <c r="S3108" i="89"/>
  <c r="O3109" i="89"/>
  <c r="P3109" i="89"/>
  <c r="S3109" i="89"/>
  <c r="O3110" i="89"/>
  <c r="P3110" i="89"/>
  <c r="S3110" i="89"/>
  <c r="O3111" i="89"/>
  <c r="P3111" i="89"/>
  <c r="S3111" i="89"/>
  <c r="O3112" i="89"/>
  <c r="P3112" i="89"/>
  <c r="S3112" i="89"/>
  <c r="O3113" i="89"/>
  <c r="P3113" i="89"/>
  <c r="S3113" i="89"/>
  <c r="O3114" i="89"/>
  <c r="P3114" i="89"/>
  <c r="S3114" i="89"/>
  <c r="O3115" i="89"/>
  <c r="P3115" i="89"/>
  <c r="S3115" i="89"/>
  <c r="O3116" i="89"/>
  <c r="P3116" i="89"/>
  <c r="S3116" i="89"/>
  <c r="O3117" i="89"/>
  <c r="P3117" i="89"/>
  <c r="S3117" i="89"/>
  <c r="O3118" i="89"/>
  <c r="P3118" i="89"/>
  <c r="S3118" i="89"/>
  <c r="O3119" i="89"/>
  <c r="P3119" i="89"/>
  <c r="S3119" i="89"/>
  <c r="O3120" i="89"/>
  <c r="P3120" i="89"/>
  <c r="S3120" i="89"/>
  <c r="O3121" i="89"/>
  <c r="P3121" i="89"/>
  <c r="S3121" i="89"/>
  <c r="O3122" i="89"/>
  <c r="P3122" i="89"/>
  <c r="S3122" i="89"/>
  <c r="O3123" i="89"/>
  <c r="P3123" i="89"/>
  <c r="S3123" i="89"/>
  <c r="O3124" i="89"/>
  <c r="P3124" i="89"/>
  <c r="S3124" i="89"/>
  <c r="O3125" i="89"/>
  <c r="P3125" i="89"/>
  <c r="S3125" i="89"/>
  <c r="O3126" i="89"/>
  <c r="P3126" i="89"/>
  <c r="S3126" i="89"/>
  <c r="O3127" i="89"/>
  <c r="P3127" i="89"/>
  <c r="S3127" i="89"/>
  <c r="O3128" i="89"/>
  <c r="P3128" i="89"/>
  <c r="S3128" i="89"/>
  <c r="O3129" i="89"/>
  <c r="P3129" i="89"/>
  <c r="S3129" i="89"/>
  <c r="O3130" i="89"/>
  <c r="P3130" i="89"/>
  <c r="S3130" i="89"/>
  <c r="O3131" i="89"/>
  <c r="P3131" i="89"/>
  <c r="S3131" i="89"/>
  <c r="O3132" i="89"/>
  <c r="P3132" i="89"/>
  <c r="S3132" i="89"/>
  <c r="O3133" i="89"/>
  <c r="P3133" i="89"/>
  <c r="S3133" i="89"/>
  <c r="O3134" i="89"/>
  <c r="P3134" i="89"/>
  <c r="S3134" i="89"/>
  <c r="O3135" i="89"/>
  <c r="P3135" i="89"/>
  <c r="S3135" i="89"/>
  <c r="O3136" i="89"/>
  <c r="P3136" i="89"/>
  <c r="S3136" i="89"/>
  <c r="O3137" i="89"/>
  <c r="P3137" i="89"/>
  <c r="S3137" i="89"/>
  <c r="O3138" i="89"/>
  <c r="P3138" i="89"/>
  <c r="S3138" i="89"/>
  <c r="O3139" i="89"/>
  <c r="P3139" i="89"/>
  <c r="S3139" i="89"/>
  <c r="O3140" i="89"/>
  <c r="P3140" i="89"/>
  <c r="S3140" i="89"/>
  <c r="O3141" i="89"/>
  <c r="P3141" i="89"/>
  <c r="S3141" i="89"/>
  <c r="O3142" i="89"/>
  <c r="P3142" i="89"/>
  <c r="S3142" i="89"/>
  <c r="O3143" i="89"/>
  <c r="P3143" i="89"/>
  <c r="S3143" i="89"/>
  <c r="O3144" i="89"/>
  <c r="P3144" i="89"/>
  <c r="S3144" i="89"/>
  <c r="O3145" i="89"/>
  <c r="P3145" i="89"/>
  <c r="S3145" i="89"/>
  <c r="O3146" i="89"/>
  <c r="P3146" i="89"/>
  <c r="S3146" i="89"/>
  <c r="O3147" i="89"/>
  <c r="P3147" i="89"/>
  <c r="S3147" i="89"/>
  <c r="O3148" i="89"/>
  <c r="P3148" i="89"/>
  <c r="S3148" i="89"/>
  <c r="O3149" i="89"/>
  <c r="P3149" i="89"/>
  <c r="S3149" i="89"/>
  <c r="O3150" i="89"/>
  <c r="P3150" i="89"/>
  <c r="S3150" i="89"/>
  <c r="O3151" i="89"/>
  <c r="P3151" i="89"/>
  <c r="S3151" i="89"/>
  <c r="O3152" i="89"/>
  <c r="P3152" i="89"/>
  <c r="S3152" i="89"/>
  <c r="O3153" i="89"/>
  <c r="P3153" i="89"/>
  <c r="S3153" i="89"/>
  <c r="O3154" i="89"/>
  <c r="P3154" i="89"/>
  <c r="S3154" i="89"/>
  <c r="O3155" i="89"/>
  <c r="P3155" i="89"/>
  <c r="S3155" i="89"/>
  <c r="O3156" i="89"/>
  <c r="P3156" i="89"/>
  <c r="S3156" i="89"/>
  <c r="O3157" i="89"/>
  <c r="P3157" i="89"/>
  <c r="S3157" i="89"/>
  <c r="O3158" i="89"/>
  <c r="P3158" i="89"/>
  <c r="S3158" i="89"/>
  <c r="O3159" i="89"/>
  <c r="P3159" i="89"/>
  <c r="S3159" i="89"/>
  <c r="O3160" i="89"/>
  <c r="P3160" i="89"/>
  <c r="S3160" i="89"/>
  <c r="O3161" i="89"/>
  <c r="P3161" i="89"/>
  <c r="S3161" i="89"/>
  <c r="O3162" i="89"/>
  <c r="P3162" i="89"/>
  <c r="S3162" i="89"/>
  <c r="O3163" i="89"/>
  <c r="P3163" i="89"/>
  <c r="S3163" i="89"/>
  <c r="O3164" i="89"/>
  <c r="P3164" i="89"/>
  <c r="S3164" i="89"/>
  <c r="O3165" i="89"/>
  <c r="P3165" i="89"/>
  <c r="S3165" i="89"/>
  <c r="O3166" i="89"/>
  <c r="P3166" i="89"/>
  <c r="S3166" i="89"/>
  <c r="O3167" i="89"/>
  <c r="P3167" i="89"/>
  <c r="S3167" i="89"/>
  <c r="O3168" i="89"/>
  <c r="P3168" i="89"/>
  <c r="S3168" i="89"/>
  <c r="O3169" i="89"/>
  <c r="P3169" i="89"/>
  <c r="S3169" i="89"/>
  <c r="O3170" i="89"/>
  <c r="P3170" i="89"/>
  <c r="S3170" i="89"/>
  <c r="O3171" i="89"/>
  <c r="P3171" i="89"/>
  <c r="S3171" i="89"/>
  <c r="O3172" i="89"/>
  <c r="P3172" i="89"/>
  <c r="S3172" i="89"/>
  <c r="O3173" i="89"/>
  <c r="P3173" i="89"/>
  <c r="S3173" i="89"/>
  <c r="O3174" i="89"/>
  <c r="P3174" i="89"/>
  <c r="S3174" i="89"/>
  <c r="O3175" i="89"/>
  <c r="P3175" i="89"/>
  <c r="S3175" i="89"/>
  <c r="O3176" i="89"/>
  <c r="P3176" i="89"/>
  <c r="S3176" i="89"/>
  <c r="O3177" i="89"/>
  <c r="P3177" i="89"/>
  <c r="S3177" i="89"/>
  <c r="O3178" i="89"/>
  <c r="P3178" i="89"/>
  <c r="S3178" i="89"/>
  <c r="O3179" i="89"/>
  <c r="P3179" i="89"/>
  <c r="S3179" i="89"/>
  <c r="O3180" i="89"/>
  <c r="P3180" i="89"/>
  <c r="S3180" i="89"/>
  <c r="O3181" i="89"/>
  <c r="P3181" i="89"/>
  <c r="S3181" i="89"/>
  <c r="O3182" i="89"/>
  <c r="P3182" i="89"/>
  <c r="S3182" i="89"/>
  <c r="O3183" i="89"/>
  <c r="P3183" i="89"/>
  <c r="S3183" i="89"/>
  <c r="O3184" i="89"/>
  <c r="P3184" i="89"/>
  <c r="S3184" i="89"/>
  <c r="O3185" i="89"/>
  <c r="P3185" i="89"/>
  <c r="S3185" i="89"/>
  <c r="O3186" i="89"/>
  <c r="P3186" i="89"/>
  <c r="S3186" i="89"/>
  <c r="O3187" i="89"/>
  <c r="P3187" i="89"/>
  <c r="S3187" i="89"/>
  <c r="O3188" i="89"/>
  <c r="P3188" i="89"/>
  <c r="S3188" i="89"/>
  <c r="O3189" i="89"/>
  <c r="P3189" i="89"/>
  <c r="S3189" i="89"/>
  <c r="O3190" i="89"/>
  <c r="P3190" i="89"/>
  <c r="S3190" i="89"/>
  <c r="O3191" i="89"/>
  <c r="P3191" i="89"/>
  <c r="S3191" i="89"/>
  <c r="O3192" i="89"/>
  <c r="P3192" i="89"/>
  <c r="S3192" i="89"/>
  <c r="O3193" i="89"/>
  <c r="P3193" i="89"/>
  <c r="S3193" i="89"/>
  <c r="O3194" i="89"/>
  <c r="P3194" i="89"/>
  <c r="S3194" i="89"/>
  <c r="O3195" i="89"/>
  <c r="P3195" i="89"/>
  <c r="S3195" i="89"/>
  <c r="O3196" i="89"/>
  <c r="P3196" i="89"/>
  <c r="S3196" i="89"/>
  <c r="O3197" i="89"/>
  <c r="P3197" i="89"/>
  <c r="S3197" i="89"/>
  <c r="O3198" i="89"/>
  <c r="P3198" i="89"/>
  <c r="S3198" i="89"/>
  <c r="O3199" i="89"/>
  <c r="P3199" i="89"/>
  <c r="S3199" i="89"/>
  <c r="O3200" i="89"/>
  <c r="P3200" i="89"/>
  <c r="S3200" i="89"/>
  <c r="O3201" i="89"/>
  <c r="P3201" i="89"/>
  <c r="S3201" i="89"/>
  <c r="O3202" i="89"/>
  <c r="P3202" i="89"/>
  <c r="S3202" i="89"/>
  <c r="O3203" i="89"/>
  <c r="P3203" i="89"/>
  <c r="S3203" i="89"/>
  <c r="O3204" i="89"/>
  <c r="P3204" i="89"/>
  <c r="S3204" i="89"/>
  <c r="O3205" i="89"/>
  <c r="P3205" i="89"/>
  <c r="S3205" i="89"/>
  <c r="O3206" i="89"/>
  <c r="P3206" i="89"/>
  <c r="S3206" i="89"/>
  <c r="O3207" i="89"/>
  <c r="P3207" i="89"/>
  <c r="S3207" i="89"/>
  <c r="O3208" i="89"/>
  <c r="P3208" i="89"/>
  <c r="S3208" i="89"/>
  <c r="O3209" i="89"/>
  <c r="P3209" i="89"/>
  <c r="S3209" i="89"/>
  <c r="O3210" i="89"/>
  <c r="P3210" i="89"/>
  <c r="S3210" i="89"/>
  <c r="O3211" i="89"/>
  <c r="P3211" i="89"/>
  <c r="S3211" i="89"/>
  <c r="O3212" i="89"/>
  <c r="P3212" i="89"/>
  <c r="S3212" i="89"/>
  <c r="O3213" i="89"/>
  <c r="P3213" i="89"/>
  <c r="S3213" i="89"/>
  <c r="O3214" i="89"/>
  <c r="P3214" i="89"/>
  <c r="S3214" i="89"/>
  <c r="O3215" i="89"/>
  <c r="P3215" i="89"/>
  <c r="S3215" i="89"/>
  <c r="O3216" i="89"/>
  <c r="P3216" i="89"/>
  <c r="S3216" i="89"/>
  <c r="O3217" i="89"/>
  <c r="P3217" i="89"/>
  <c r="S3217" i="89"/>
  <c r="O3218" i="89"/>
  <c r="P3218" i="89"/>
  <c r="S3218" i="89"/>
  <c r="O3219" i="89"/>
  <c r="P3219" i="89"/>
  <c r="S3219" i="89"/>
  <c r="O3220" i="89"/>
  <c r="P3220" i="89"/>
  <c r="S3220" i="89"/>
  <c r="O3221" i="89"/>
  <c r="P3221" i="89"/>
  <c r="S3221" i="89"/>
  <c r="O3222" i="89"/>
  <c r="P3222" i="89"/>
  <c r="S3222" i="89"/>
  <c r="O3223" i="89"/>
  <c r="P3223" i="89"/>
  <c r="S3223" i="89"/>
  <c r="O3224" i="89"/>
  <c r="P3224" i="89"/>
  <c r="S3224" i="89"/>
  <c r="O3225" i="89"/>
  <c r="P3225" i="89"/>
  <c r="S3225" i="89"/>
  <c r="O3226" i="89"/>
  <c r="P3226" i="89"/>
  <c r="S3226" i="89"/>
  <c r="O3227" i="89"/>
  <c r="P3227" i="89"/>
  <c r="S3227" i="89"/>
  <c r="O3228" i="89"/>
  <c r="P3228" i="89"/>
  <c r="S3228" i="89"/>
  <c r="O3229" i="89"/>
  <c r="P3229" i="89"/>
  <c r="S3229" i="89"/>
  <c r="O3230" i="89"/>
  <c r="P3230" i="89"/>
  <c r="S3230" i="89"/>
  <c r="O3231" i="89"/>
  <c r="P3231" i="89"/>
  <c r="S3231" i="89"/>
  <c r="O3232" i="89"/>
  <c r="P3232" i="89"/>
  <c r="S3232" i="89"/>
  <c r="O3233" i="89"/>
  <c r="P3233" i="89"/>
  <c r="S3233" i="89"/>
  <c r="O3234" i="89"/>
  <c r="P3234" i="89"/>
  <c r="S3234" i="89"/>
  <c r="O3235" i="89"/>
  <c r="P3235" i="89"/>
  <c r="S3235" i="89"/>
  <c r="O3236" i="89"/>
  <c r="P3236" i="89"/>
  <c r="S3236" i="89"/>
  <c r="O3237" i="89"/>
  <c r="P3237" i="89"/>
  <c r="S3237" i="89"/>
  <c r="O3238" i="89"/>
  <c r="P3238" i="89"/>
  <c r="S3238" i="89"/>
  <c r="O3239" i="89"/>
  <c r="P3239" i="89"/>
  <c r="S3239" i="89"/>
  <c r="O3240" i="89"/>
  <c r="P3240" i="89"/>
  <c r="S3240" i="89"/>
  <c r="O3241" i="89"/>
  <c r="P3241" i="89"/>
  <c r="S3241" i="89"/>
  <c r="O3242" i="89"/>
  <c r="P3242" i="89"/>
  <c r="S3242" i="89"/>
  <c r="O3243" i="89"/>
  <c r="P3243" i="89"/>
  <c r="S3243" i="89"/>
  <c r="O3244" i="89"/>
  <c r="P3244" i="89"/>
  <c r="S3244" i="89"/>
  <c r="O3245" i="89"/>
  <c r="P3245" i="89"/>
  <c r="S3245" i="89"/>
  <c r="O3246" i="89"/>
  <c r="P3246" i="89"/>
  <c r="S3246" i="89"/>
  <c r="O3247" i="89"/>
  <c r="P3247" i="89"/>
  <c r="S3247" i="89"/>
  <c r="O3248" i="89"/>
  <c r="P3248" i="89"/>
  <c r="S3248" i="89"/>
  <c r="O3249" i="89"/>
  <c r="P3249" i="89"/>
  <c r="S3249" i="89"/>
  <c r="O3250" i="89"/>
  <c r="P3250" i="89"/>
  <c r="S3250" i="89"/>
  <c r="O3251" i="89"/>
  <c r="P3251" i="89"/>
  <c r="S3251" i="89"/>
  <c r="O3252" i="89"/>
  <c r="P3252" i="89"/>
  <c r="S3252" i="89"/>
  <c r="O3253" i="89"/>
  <c r="P3253" i="89"/>
  <c r="S3253" i="89"/>
  <c r="O3254" i="89"/>
  <c r="P3254" i="89"/>
  <c r="S3254" i="89"/>
  <c r="O3255" i="89"/>
  <c r="P3255" i="89"/>
  <c r="S3255" i="89"/>
  <c r="O3256" i="89"/>
  <c r="P3256" i="89"/>
  <c r="S3256" i="89"/>
  <c r="O3257" i="89"/>
  <c r="P3257" i="89"/>
  <c r="S3257" i="89"/>
  <c r="O3258" i="89"/>
  <c r="P3258" i="89"/>
  <c r="S3258" i="89"/>
  <c r="O3259" i="89"/>
  <c r="P3259" i="89"/>
  <c r="S3259" i="89"/>
  <c r="O3260" i="89"/>
  <c r="P3260" i="89"/>
  <c r="S3260" i="89"/>
  <c r="O3261" i="89"/>
  <c r="P3261" i="89"/>
  <c r="S3261" i="89"/>
  <c r="O3262" i="89"/>
  <c r="P3262" i="89"/>
  <c r="S3262" i="89"/>
  <c r="O3263" i="89"/>
  <c r="P3263" i="89"/>
  <c r="S3263" i="89"/>
  <c r="O3264" i="89"/>
  <c r="P3264" i="89"/>
  <c r="S3264" i="89"/>
  <c r="O3265" i="89"/>
  <c r="P3265" i="89"/>
  <c r="S3265" i="89"/>
  <c r="O3266" i="89"/>
  <c r="P3266" i="89"/>
  <c r="S3266" i="89"/>
  <c r="O3267" i="89"/>
  <c r="P3267" i="89"/>
  <c r="S3267" i="89"/>
  <c r="O3268" i="89"/>
  <c r="P3268" i="89"/>
  <c r="S3268" i="89"/>
  <c r="O3269" i="89"/>
  <c r="P3269" i="89"/>
  <c r="S3269" i="89"/>
  <c r="O3270" i="89"/>
  <c r="P3270" i="89"/>
  <c r="S3270" i="89"/>
  <c r="O3271" i="89"/>
  <c r="P3271" i="89"/>
  <c r="S3271" i="89"/>
  <c r="O3272" i="89"/>
  <c r="P3272" i="89"/>
  <c r="S3272" i="89"/>
  <c r="O3273" i="89"/>
  <c r="P3273" i="89"/>
  <c r="S3273" i="89"/>
  <c r="O3274" i="89"/>
  <c r="P3274" i="89"/>
  <c r="S3274" i="89"/>
  <c r="O3275" i="89"/>
  <c r="P3275" i="89"/>
  <c r="S3275" i="89"/>
  <c r="O3276" i="89"/>
  <c r="P3276" i="89"/>
  <c r="S3276" i="89"/>
  <c r="O3277" i="89"/>
  <c r="P3277" i="89"/>
  <c r="S3277" i="89"/>
  <c r="O3278" i="89"/>
  <c r="P3278" i="89"/>
  <c r="S3278" i="89"/>
  <c r="O3279" i="89"/>
  <c r="P3279" i="89"/>
  <c r="S3279" i="89"/>
  <c r="O3280" i="89"/>
  <c r="P3280" i="89"/>
  <c r="S3280" i="89"/>
  <c r="O3281" i="89"/>
  <c r="P3281" i="89"/>
  <c r="S3281" i="89"/>
  <c r="O3282" i="89"/>
  <c r="P3282" i="89"/>
  <c r="S3282" i="89"/>
  <c r="O3283" i="89"/>
  <c r="P3283" i="89"/>
  <c r="S3283" i="89"/>
  <c r="O3284" i="89"/>
  <c r="P3284" i="89"/>
  <c r="S3284" i="89"/>
  <c r="O3285" i="89"/>
  <c r="P3285" i="89"/>
  <c r="S3285" i="89"/>
  <c r="O3286" i="89"/>
  <c r="P3286" i="89"/>
  <c r="S3286" i="89"/>
  <c r="O3287" i="89"/>
  <c r="P3287" i="89"/>
  <c r="S3287" i="89"/>
  <c r="O3288" i="89"/>
  <c r="P3288" i="89"/>
  <c r="S3288" i="89"/>
  <c r="O3289" i="89"/>
  <c r="P3289" i="89"/>
  <c r="S3289" i="89"/>
  <c r="O3290" i="89"/>
  <c r="P3290" i="89"/>
  <c r="S3290" i="89"/>
  <c r="O3291" i="89"/>
  <c r="P3291" i="89"/>
  <c r="S3291" i="89"/>
  <c r="O3292" i="89"/>
  <c r="P3292" i="89"/>
  <c r="S3292" i="89"/>
  <c r="O3293" i="89"/>
  <c r="P3293" i="89"/>
  <c r="S3293" i="89"/>
  <c r="O3294" i="89"/>
  <c r="P3294" i="89"/>
  <c r="S3294" i="89"/>
  <c r="O3295" i="89"/>
  <c r="P3295" i="89"/>
  <c r="S3295" i="89"/>
  <c r="O3296" i="89"/>
  <c r="P3296" i="89"/>
  <c r="S3296" i="89"/>
  <c r="O3297" i="89"/>
  <c r="P3297" i="89"/>
  <c r="S3297" i="89"/>
  <c r="O3298" i="89"/>
  <c r="P3298" i="89"/>
  <c r="S3298" i="89"/>
  <c r="O3299" i="89"/>
  <c r="P3299" i="89"/>
  <c r="S3299" i="89"/>
  <c r="O3300" i="89"/>
  <c r="P3300" i="89"/>
  <c r="S3300" i="89"/>
  <c r="O3301" i="89"/>
  <c r="P3301" i="89"/>
  <c r="S3301" i="89"/>
  <c r="O3302" i="89"/>
  <c r="P3302" i="89"/>
  <c r="S3302" i="89"/>
  <c r="O3303" i="89"/>
  <c r="P3303" i="89"/>
  <c r="S3303" i="89"/>
  <c r="O3304" i="89"/>
  <c r="P3304" i="89"/>
  <c r="S3304" i="89"/>
  <c r="O3305" i="89"/>
  <c r="P3305" i="89"/>
  <c r="S3305" i="89"/>
  <c r="O3306" i="89"/>
  <c r="P3306" i="89"/>
  <c r="S3306" i="89"/>
  <c r="O3307" i="89"/>
  <c r="P3307" i="89"/>
  <c r="S3307" i="89"/>
  <c r="O3308" i="89"/>
  <c r="P3308" i="89"/>
  <c r="S3308" i="89"/>
  <c r="O3309" i="89"/>
  <c r="P3309" i="89"/>
  <c r="S3309" i="89"/>
  <c r="O3310" i="89"/>
  <c r="P3310" i="89"/>
  <c r="S3310" i="89"/>
  <c r="O3311" i="89"/>
  <c r="P3311" i="89"/>
  <c r="S3311" i="89"/>
  <c r="O3312" i="89"/>
  <c r="P3312" i="89"/>
  <c r="S3312" i="89"/>
  <c r="O3313" i="89"/>
  <c r="P3313" i="89"/>
  <c r="S3313" i="89"/>
  <c r="O3314" i="89"/>
  <c r="P3314" i="89"/>
  <c r="S3314" i="89"/>
  <c r="O3315" i="89"/>
  <c r="P3315" i="89"/>
  <c r="S3315" i="89"/>
  <c r="O3316" i="89"/>
  <c r="P3316" i="89"/>
  <c r="S3316" i="89"/>
  <c r="O3317" i="89"/>
  <c r="P3317" i="89"/>
  <c r="S3317" i="89"/>
  <c r="O3318" i="89"/>
  <c r="P3318" i="89"/>
  <c r="S3318" i="89"/>
  <c r="O3319" i="89"/>
  <c r="P3319" i="89"/>
  <c r="S3319" i="89"/>
  <c r="O3320" i="89"/>
  <c r="P3320" i="89"/>
  <c r="S3320" i="89"/>
  <c r="O3321" i="89"/>
  <c r="P3321" i="89"/>
  <c r="S3321" i="89"/>
  <c r="O3322" i="89"/>
  <c r="P3322" i="89"/>
  <c r="S3322" i="89"/>
  <c r="O3323" i="89"/>
  <c r="P3323" i="89"/>
  <c r="S3323" i="89"/>
  <c r="O3324" i="89"/>
  <c r="P3324" i="89"/>
  <c r="S3324" i="89"/>
  <c r="O3325" i="89"/>
  <c r="P3325" i="89"/>
  <c r="S3325" i="89"/>
  <c r="O3326" i="89"/>
  <c r="P3326" i="89"/>
  <c r="S3326" i="89"/>
  <c r="O3327" i="89"/>
  <c r="P3327" i="89"/>
  <c r="S3327" i="89"/>
  <c r="O3328" i="89"/>
  <c r="P3328" i="89"/>
  <c r="S3328" i="89"/>
  <c r="O3329" i="89"/>
  <c r="P3329" i="89"/>
  <c r="S3329" i="89"/>
  <c r="O3330" i="89"/>
  <c r="P3330" i="89"/>
  <c r="S3330" i="89"/>
  <c r="O3331" i="89"/>
  <c r="P3331" i="89"/>
  <c r="S3331" i="89"/>
  <c r="O3332" i="89"/>
  <c r="P3332" i="89"/>
  <c r="S3332" i="89"/>
  <c r="O3333" i="89"/>
  <c r="P3333" i="89"/>
  <c r="S3333" i="89"/>
  <c r="O3334" i="89"/>
  <c r="P3334" i="89"/>
  <c r="S3334" i="89"/>
  <c r="O3335" i="89"/>
  <c r="P3335" i="89"/>
  <c r="S3335" i="89"/>
  <c r="O3336" i="89"/>
  <c r="P3336" i="89"/>
  <c r="S3336" i="89"/>
  <c r="O3337" i="89"/>
  <c r="P3337" i="89"/>
  <c r="S3337" i="89"/>
  <c r="O3338" i="89"/>
  <c r="P3338" i="89"/>
  <c r="S3338" i="89"/>
  <c r="O3339" i="89"/>
  <c r="P3339" i="89"/>
  <c r="S3339" i="89"/>
  <c r="O3340" i="89"/>
  <c r="P3340" i="89"/>
  <c r="S3340" i="89"/>
  <c r="O3341" i="89"/>
  <c r="P3341" i="89"/>
  <c r="S3341" i="89"/>
  <c r="O3342" i="89"/>
  <c r="P3342" i="89"/>
  <c r="S3342" i="89"/>
  <c r="O3343" i="89"/>
  <c r="P3343" i="89"/>
  <c r="S3343" i="89"/>
  <c r="O3344" i="89"/>
  <c r="P3344" i="89"/>
  <c r="S3344" i="89"/>
  <c r="O3345" i="89"/>
  <c r="P3345" i="89"/>
  <c r="S3345" i="89"/>
  <c r="O3346" i="89"/>
  <c r="P3346" i="89"/>
  <c r="S3346" i="89"/>
  <c r="O3347" i="89"/>
  <c r="P3347" i="89"/>
  <c r="S3347" i="89"/>
  <c r="O3348" i="89"/>
  <c r="P3348" i="89"/>
  <c r="S3348" i="89"/>
  <c r="O3349" i="89"/>
  <c r="P3349" i="89"/>
  <c r="S3349" i="89"/>
  <c r="O3350" i="89"/>
  <c r="P3350" i="89"/>
  <c r="S3350" i="89"/>
  <c r="O3351" i="89"/>
  <c r="P3351" i="89"/>
  <c r="S3351" i="89"/>
  <c r="O3352" i="89"/>
  <c r="P3352" i="89"/>
  <c r="S3352" i="89"/>
  <c r="O3353" i="89"/>
  <c r="P3353" i="89"/>
  <c r="S3353" i="89"/>
  <c r="O3354" i="89"/>
  <c r="P3354" i="89"/>
  <c r="S3354" i="89"/>
  <c r="O3355" i="89"/>
  <c r="P3355" i="89"/>
  <c r="S3355" i="89"/>
  <c r="O3356" i="89"/>
  <c r="P3356" i="89"/>
  <c r="S3356" i="89"/>
  <c r="O3357" i="89"/>
  <c r="P3357" i="89"/>
  <c r="S3357" i="89"/>
  <c r="O3358" i="89"/>
  <c r="P3358" i="89"/>
  <c r="S3358" i="89"/>
  <c r="O3359" i="89"/>
  <c r="P3359" i="89"/>
  <c r="S3359" i="89"/>
  <c r="O3360" i="89"/>
  <c r="P3360" i="89"/>
  <c r="S3360" i="89"/>
  <c r="O3361" i="89"/>
  <c r="P3361" i="89"/>
  <c r="S3361" i="89"/>
  <c r="O3362" i="89"/>
  <c r="P3362" i="89"/>
  <c r="S3362" i="89"/>
  <c r="O3363" i="89"/>
  <c r="P3363" i="89"/>
  <c r="S3363" i="89"/>
  <c r="O3364" i="89"/>
  <c r="P3364" i="89"/>
  <c r="S3364" i="89"/>
  <c r="O3365" i="89"/>
  <c r="P3365" i="89"/>
  <c r="S3365" i="89"/>
  <c r="O3366" i="89"/>
  <c r="P3366" i="89"/>
  <c r="S3366" i="89"/>
  <c r="O3367" i="89"/>
  <c r="P3367" i="89"/>
  <c r="S3367" i="89"/>
  <c r="O3368" i="89"/>
  <c r="P3368" i="89"/>
  <c r="S3368" i="89"/>
  <c r="O3369" i="89"/>
  <c r="P3369" i="89"/>
  <c r="S3369" i="89"/>
  <c r="O3370" i="89"/>
  <c r="P3370" i="89"/>
  <c r="S3370" i="89"/>
  <c r="O3371" i="89"/>
  <c r="P3371" i="89"/>
  <c r="S3371" i="89"/>
  <c r="O3372" i="89"/>
  <c r="P3372" i="89"/>
  <c r="S3372" i="89"/>
  <c r="O3373" i="89"/>
  <c r="P3373" i="89"/>
  <c r="S3373" i="89"/>
  <c r="O3374" i="89"/>
  <c r="P3374" i="89"/>
  <c r="S3374" i="89"/>
  <c r="O3375" i="89"/>
  <c r="P3375" i="89"/>
  <c r="S3375" i="89"/>
  <c r="O3376" i="89"/>
  <c r="P3376" i="89"/>
  <c r="S3376" i="89"/>
  <c r="O3377" i="89"/>
  <c r="P3377" i="89"/>
  <c r="S3377" i="89"/>
  <c r="O3378" i="89"/>
  <c r="P3378" i="89"/>
  <c r="S3378" i="89"/>
  <c r="O3379" i="89"/>
  <c r="P3379" i="89"/>
  <c r="S3379" i="89"/>
  <c r="O3380" i="89"/>
  <c r="P3380" i="89"/>
  <c r="S3380" i="89"/>
  <c r="O3381" i="89"/>
  <c r="P3381" i="89"/>
  <c r="S3381" i="89"/>
  <c r="O3382" i="89"/>
  <c r="P3382" i="89"/>
  <c r="S3382" i="89"/>
  <c r="O3383" i="89"/>
  <c r="P3383" i="89"/>
  <c r="S3383" i="89"/>
  <c r="O3384" i="89"/>
  <c r="P3384" i="89"/>
  <c r="S3384" i="89"/>
  <c r="O3385" i="89"/>
  <c r="P3385" i="89"/>
  <c r="S3385" i="89"/>
  <c r="O3386" i="89"/>
  <c r="P3386" i="89"/>
  <c r="S3386" i="89"/>
  <c r="O3387" i="89"/>
  <c r="P3387" i="89"/>
  <c r="S3387" i="89"/>
  <c r="O3388" i="89"/>
  <c r="P3388" i="89"/>
  <c r="S3388" i="89"/>
  <c r="O3389" i="89"/>
  <c r="P3389" i="89"/>
  <c r="S3389" i="89"/>
  <c r="O3390" i="89"/>
  <c r="P3390" i="89"/>
  <c r="S3390" i="89"/>
  <c r="O3391" i="89"/>
  <c r="P3391" i="89"/>
  <c r="S3391" i="89"/>
  <c r="O3392" i="89"/>
  <c r="P3392" i="89"/>
  <c r="S3392" i="89"/>
  <c r="O3393" i="89"/>
  <c r="P3393" i="89"/>
  <c r="S3393" i="89"/>
  <c r="O3394" i="89"/>
  <c r="P3394" i="89"/>
  <c r="S3394" i="89"/>
  <c r="O3395" i="89"/>
  <c r="P3395" i="89"/>
  <c r="S3395" i="89"/>
  <c r="O3396" i="89"/>
  <c r="P3396" i="89"/>
  <c r="S3396" i="89"/>
  <c r="O3397" i="89"/>
  <c r="P3397" i="89"/>
  <c r="S3397" i="89"/>
  <c r="O3398" i="89"/>
  <c r="P3398" i="89"/>
  <c r="S3398" i="89"/>
  <c r="O3399" i="89"/>
  <c r="P3399" i="89"/>
  <c r="S3399" i="89"/>
  <c r="O3400" i="89"/>
  <c r="P3400" i="89"/>
  <c r="S3400" i="89"/>
  <c r="O3401" i="89"/>
  <c r="P3401" i="89"/>
  <c r="S3401" i="89"/>
  <c r="O3402" i="89"/>
  <c r="P3402" i="89"/>
  <c r="S3402" i="89"/>
  <c r="O3403" i="89"/>
  <c r="P3403" i="89"/>
  <c r="S3403" i="89"/>
  <c r="O3404" i="89"/>
  <c r="P3404" i="89"/>
  <c r="S3404" i="89"/>
  <c r="O3405" i="89"/>
  <c r="P3405" i="89"/>
  <c r="S3405" i="89"/>
  <c r="O3406" i="89"/>
  <c r="P3406" i="89"/>
  <c r="S3406" i="89"/>
  <c r="O3407" i="89"/>
  <c r="P3407" i="89"/>
  <c r="S3407" i="89"/>
  <c r="O3408" i="89"/>
  <c r="P3408" i="89"/>
  <c r="S3408" i="89"/>
  <c r="O3409" i="89"/>
  <c r="P3409" i="89"/>
  <c r="S3409" i="89"/>
  <c r="O3410" i="89"/>
  <c r="P3410" i="89"/>
  <c r="S3410" i="89"/>
  <c r="O3411" i="89"/>
  <c r="P3411" i="89"/>
  <c r="S3411" i="89"/>
  <c r="O3412" i="89"/>
  <c r="P3412" i="89"/>
  <c r="S3412" i="89"/>
  <c r="O3413" i="89"/>
  <c r="P3413" i="89"/>
  <c r="S3413" i="89"/>
  <c r="O3414" i="89"/>
  <c r="P3414" i="89"/>
  <c r="S3414" i="89"/>
  <c r="O3415" i="89"/>
  <c r="P3415" i="89"/>
  <c r="S3415" i="89"/>
  <c r="O3416" i="89"/>
  <c r="P3416" i="89"/>
  <c r="S3416" i="89"/>
  <c r="O3417" i="89"/>
  <c r="P3417" i="89"/>
  <c r="S3417" i="89"/>
  <c r="O3418" i="89"/>
  <c r="P3418" i="89"/>
  <c r="S3418" i="89"/>
  <c r="O3419" i="89"/>
  <c r="P3419" i="89"/>
  <c r="S3419" i="89"/>
  <c r="O3420" i="89"/>
  <c r="P3420" i="89"/>
  <c r="S3420" i="89"/>
  <c r="O3421" i="89"/>
  <c r="P3421" i="89"/>
  <c r="S3421" i="89"/>
  <c r="O3422" i="89"/>
  <c r="P3422" i="89"/>
  <c r="S3422" i="89"/>
  <c r="O3423" i="89"/>
  <c r="P3423" i="89"/>
  <c r="S3423" i="89"/>
  <c r="O3424" i="89"/>
  <c r="P3424" i="89"/>
  <c r="S3424" i="89"/>
  <c r="O3425" i="89"/>
  <c r="P3425" i="89"/>
  <c r="S3425" i="89"/>
  <c r="O3426" i="89"/>
  <c r="P3426" i="89"/>
  <c r="S3426" i="89"/>
  <c r="O3427" i="89"/>
  <c r="P3427" i="89"/>
  <c r="S3427" i="89"/>
  <c r="O3428" i="89"/>
  <c r="P3428" i="89"/>
  <c r="S3428" i="89"/>
  <c r="O3429" i="89"/>
  <c r="P3429" i="89"/>
  <c r="S3429" i="89"/>
  <c r="O3430" i="89"/>
  <c r="P3430" i="89"/>
  <c r="S3430" i="89"/>
  <c r="O3431" i="89"/>
  <c r="P3431" i="89"/>
  <c r="S3431" i="89"/>
  <c r="O3432" i="89"/>
  <c r="P3432" i="89"/>
  <c r="S3432" i="89"/>
  <c r="O3433" i="89"/>
  <c r="P3433" i="89"/>
  <c r="S3433" i="89"/>
  <c r="O3434" i="89"/>
  <c r="P3434" i="89"/>
  <c r="S3434" i="89"/>
  <c r="O3435" i="89"/>
  <c r="P3435" i="89"/>
  <c r="S3435" i="89"/>
  <c r="O3436" i="89"/>
  <c r="P3436" i="89"/>
  <c r="S3436" i="89"/>
  <c r="O3437" i="89"/>
  <c r="P3437" i="89"/>
  <c r="S3437" i="89"/>
  <c r="O3438" i="89"/>
  <c r="P3438" i="89"/>
  <c r="S3438" i="89"/>
  <c r="O3439" i="89"/>
  <c r="P3439" i="89"/>
  <c r="S3439" i="89"/>
  <c r="O3440" i="89"/>
  <c r="P3440" i="89"/>
  <c r="S3440" i="89"/>
  <c r="O3441" i="89"/>
  <c r="P3441" i="89"/>
  <c r="S3441" i="89"/>
  <c r="O3442" i="89"/>
  <c r="P3442" i="89"/>
  <c r="S3442" i="89"/>
  <c r="O3443" i="89"/>
  <c r="P3443" i="89"/>
  <c r="S3443" i="89"/>
  <c r="O3444" i="89"/>
  <c r="P3444" i="89"/>
  <c r="S3444" i="89"/>
  <c r="O3445" i="89"/>
  <c r="P3445" i="89"/>
  <c r="S3445" i="89"/>
  <c r="O3446" i="89"/>
  <c r="P3446" i="89"/>
  <c r="S3446" i="89"/>
  <c r="O3447" i="89"/>
  <c r="P3447" i="89"/>
  <c r="S3447" i="89"/>
  <c r="O3448" i="89"/>
  <c r="P3448" i="89"/>
  <c r="S3448" i="89"/>
  <c r="O3449" i="89"/>
  <c r="P3449" i="89"/>
  <c r="S3449" i="89"/>
  <c r="O3450" i="89"/>
  <c r="P3450" i="89"/>
  <c r="S3450" i="89"/>
  <c r="O3451" i="89"/>
  <c r="P3451" i="89"/>
  <c r="S3451" i="89"/>
  <c r="O3452" i="89"/>
  <c r="P3452" i="89"/>
  <c r="S3452" i="89"/>
  <c r="O3453" i="89"/>
  <c r="P3453" i="89"/>
  <c r="S3453" i="89"/>
  <c r="O3454" i="89"/>
  <c r="P3454" i="89"/>
  <c r="S3454" i="89"/>
  <c r="O3455" i="89"/>
  <c r="P3455" i="89"/>
  <c r="S3455" i="89"/>
  <c r="O3456" i="89"/>
  <c r="P3456" i="89"/>
  <c r="S3456" i="89"/>
  <c r="O3457" i="89"/>
  <c r="P3457" i="89"/>
  <c r="S3457" i="89"/>
  <c r="O3458" i="89"/>
  <c r="P3458" i="89"/>
  <c r="S3458" i="89"/>
  <c r="O3459" i="89"/>
  <c r="P3459" i="89"/>
  <c r="S3459" i="89"/>
  <c r="O3460" i="89"/>
  <c r="P3460" i="89"/>
  <c r="S3460" i="89"/>
  <c r="O3461" i="89"/>
  <c r="P3461" i="89"/>
  <c r="S3461" i="89"/>
  <c r="O3462" i="89"/>
  <c r="P3462" i="89"/>
  <c r="S3462" i="89"/>
  <c r="O3463" i="89"/>
  <c r="P3463" i="89"/>
  <c r="S3463" i="89"/>
  <c r="O3464" i="89"/>
  <c r="P3464" i="89"/>
  <c r="S3464" i="89"/>
  <c r="O3465" i="89"/>
  <c r="P3465" i="89"/>
  <c r="S3465" i="89"/>
  <c r="O3466" i="89"/>
  <c r="P3466" i="89"/>
  <c r="S3466" i="89"/>
  <c r="O3467" i="89"/>
  <c r="P3467" i="89"/>
  <c r="S3467" i="89"/>
  <c r="O3468" i="89"/>
  <c r="P3468" i="89"/>
  <c r="S3468" i="89"/>
  <c r="O3469" i="89"/>
  <c r="P3469" i="89"/>
  <c r="S3469" i="89"/>
  <c r="O3470" i="89"/>
  <c r="P3470" i="89"/>
  <c r="S3470" i="89"/>
  <c r="O3471" i="89"/>
  <c r="P3471" i="89"/>
  <c r="S3471" i="89"/>
  <c r="O3472" i="89"/>
  <c r="P3472" i="89"/>
  <c r="S3472" i="89"/>
  <c r="O3473" i="89"/>
  <c r="P3473" i="89"/>
  <c r="S3473" i="89"/>
  <c r="O3474" i="89"/>
  <c r="P3474" i="89"/>
  <c r="S3474" i="89"/>
  <c r="O3475" i="89"/>
  <c r="P3475" i="89"/>
  <c r="S3475" i="89"/>
  <c r="O3476" i="89"/>
  <c r="P3476" i="89"/>
  <c r="S3476" i="89"/>
  <c r="O3477" i="89"/>
  <c r="P3477" i="89"/>
  <c r="S3477" i="89"/>
  <c r="O3478" i="89"/>
  <c r="P3478" i="89"/>
  <c r="S3478" i="89"/>
  <c r="O3479" i="89"/>
  <c r="P3479" i="89"/>
  <c r="S3479" i="89"/>
  <c r="O3480" i="89"/>
  <c r="P3480" i="89"/>
  <c r="S3480" i="89"/>
  <c r="O3481" i="89"/>
  <c r="P3481" i="89"/>
  <c r="S3481" i="89"/>
  <c r="O3482" i="89"/>
  <c r="P3482" i="89"/>
  <c r="S3482" i="89"/>
  <c r="O3483" i="89"/>
  <c r="P3483" i="89"/>
  <c r="S3483" i="89"/>
  <c r="O3484" i="89"/>
  <c r="P3484" i="89"/>
  <c r="S3484" i="89"/>
  <c r="O3485" i="89"/>
  <c r="P3485" i="89"/>
  <c r="S3485" i="89"/>
  <c r="O3486" i="89"/>
  <c r="P3486" i="89"/>
  <c r="S3486" i="89"/>
  <c r="O3487" i="89"/>
  <c r="P3487" i="89"/>
  <c r="S3487" i="89"/>
  <c r="O3488" i="89"/>
  <c r="P3488" i="89"/>
  <c r="S3488" i="89"/>
  <c r="O3489" i="89"/>
  <c r="P3489" i="89"/>
  <c r="S3489" i="89"/>
  <c r="O3490" i="89"/>
  <c r="P3490" i="89"/>
  <c r="S3490" i="89"/>
  <c r="O3491" i="89"/>
  <c r="P3491" i="89"/>
  <c r="S3491" i="89"/>
  <c r="O3492" i="89"/>
  <c r="P3492" i="89"/>
  <c r="S3492" i="89"/>
  <c r="O3493" i="89"/>
  <c r="P3493" i="89"/>
  <c r="S3493" i="89"/>
  <c r="O3494" i="89"/>
  <c r="P3494" i="89"/>
  <c r="S3494" i="89"/>
  <c r="O3495" i="89"/>
  <c r="P3495" i="89"/>
  <c r="S3495" i="89"/>
  <c r="O3496" i="89"/>
  <c r="P3496" i="89"/>
  <c r="S3496" i="89"/>
  <c r="O3497" i="89"/>
  <c r="P3497" i="89"/>
  <c r="S3497" i="89"/>
  <c r="O3498" i="89"/>
  <c r="P3498" i="89"/>
  <c r="S3498" i="89"/>
  <c r="O3499" i="89"/>
  <c r="P3499" i="89"/>
  <c r="S3499" i="89"/>
  <c r="O3500" i="89"/>
  <c r="P3500" i="89"/>
  <c r="S3500" i="89"/>
  <c r="O3501" i="89"/>
  <c r="P3501" i="89"/>
  <c r="S3501" i="89"/>
  <c r="O3502" i="89"/>
  <c r="P3502" i="89"/>
  <c r="S3502" i="89"/>
  <c r="O3503" i="89"/>
  <c r="P3503" i="89"/>
  <c r="S3503" i="89"/>
  <c r="O3504" i="89"/>
  <c r="P3504" i="89"/>
  <c r="S3504" i="89"/>
  <c r="O3505" i="89"/>
  <c r="P3505" i="89"/>
  <c r="S3505" i="89"/>
  <c r="O3506" i="89"/>
  <c r="P3506" i="89"/>
  <c r="S3506" i="89"/>
  <c r="O3507" i="89"/>
  <c r="P3507" i="89"/>
  <c r="S3507" i="89"/>
  <c r="O3508" i="89"/>
  <c r="P3508" i="89"/>
  <c r="S3508" i="89"/>
  <c r="O3509" i="89"/>
  <c r="P3509" i="89"/>
  <c r="S3509" i="89"/>
  <c r="O3510" i="89"/>
  <c r="P3510" i="89"/>
  <c r="S3510" i="89"/>
  <c r="O3511" i="89"/>
  <c r="P3511" i="89"/>
  <c r="S3511" i="89"/>
  <c r="O3512" i="89"/>
  <c r="P3512" i="89"/>
  <c r="S3512" i="89"/>
  <c r="O3513" i="89"/>
  <c r="P3513" i="89"/>
  <c r="S3513" i="89"/>
  <c r="O3514" i="89"/>
  <c r="P3514" i="89"/>
  <c r="S3514" i="89"/>
  <c r="O3515" i="89"/>
  <c r="P3515" i="89"/>
  <c r="S3515" i="89"/>
  <c r="O3516" i="89"/>
  <c r="P3516" i="89"/>
  <c r="S3516" i="89"/>
  <c r="O3517" i="89"/>
  <c r="P3517" i="89"/>
  <c r="S3517" i="89"/>
  <c r="O3518" i="89"/>
  <c r="P3518" i="89"/>
  <c r="S3518" i="89"/>
  <c r="O3519" i="89"/>
  <c r="P3519" i="89"/>
  <c r="S3519" i="89"/>
  <c r="O3520" i="89"/>
  <c r="P3520" i="89"/>
  <c r="S3520" i="89"/>
  <c r="O3521" i="89"/>
  <c r="P3521" i="89"/>
  <c r="S3521" i="89"/>
  <c r="O3522" i="89"/>
  <c r="P3522" i="89"/>
  <c r="S3522" i="89"/>
  <c r="O3523" i="89"/>
  <c r="P3523" i="89"/>
  <c r="S3523" i="89"/>
  <c r="O3524" i="89"/>
  <c r="P3524" i="89"/>
  <c r="S3524" i="89"/>
  <c r="O3525" i="89"/>
  <c r="P3525" i="89"/>
  <c r="S3525" i="89"/>
  <c r="O3526" i="89"/>
  <c r="P3526" i="89"/>
  <c r="S3526" i="89"/>
  <c r="O3527" i="89"/>
  <c r="P3527" i="89"/>
  <c r="S3527" i="89"/>
  <c r="O3528" i="89"/>
  <c r="P3528" i="89"/>
  <c r="S3528" i="89"/>
  <c r="O3529" i="89"/>
  <c r="P3529" i="89"/>
  <c r="S3529" i="89"/>
  <c r="O3530" i="89"/>
  <c r="P3530" i="89"/>
  <c r="S3530" i="89"/>
  <c r="O3531" i="89"/>
  <c r="P3531" i="89"/>
  <c r="S3531" i="89"/>
  <c r="O3532" i="89"/>
  <c r="P3532" i="89"/>
  <c r="S3532" i="89"/>
  <c r="O3533" i="89"/>
  <c r="P3533" i="89"/>
  <c r="S3533" i="89"/>
  <c r="O3534" i="89"/>
  <c r="P3534" i="89"/>
  <c r="S3534" i="89"/>
  <c r="O3535" i="89"/>
  <c r="P3535" i="89"/>
  <c r="S3535" i="89"/>
  <c r="O3536" i="89"/>
  <c r="P3536" i="89"/>
  <c r="S3536" i="89"/>
  <c r="O3537" i="89"/>
  <c r="P3537" i="89"/>
  <c r="S3537" i="89"/>
  <c r="O3538" i="89"/>
  <c r="P3538" i="89"/>
  <c r="S3538" i="89"/>
  <c r="O3539" i="89"/>
  <c r="P3539" i="89"/>
  <c r="S3539" i="89"/>
  <c r="O3540" i="89"/>
  <c r="P3540" i="89"/>
  <c r="S3540" i="89"/>
  <c r="O3541" i="89"/>
  <c r="P3541" i="89"/>
  <c r="S3541" i="89"/>
  <c r="O3542" i="89"/>
  <c r="P3542" i="89"/>
  <c r="S3542" i="89"/>
  <c r="O3543" i="89"/>
  <c r="P3543" i="89"/>
  <c r="S3543" i="89"/>
  <c r="O3544" i="89"/>
  <c r="P3544" i="89"/>
  <c r="S3544" i="89"/>
  <c r="O3545" i="89"/>
  <c r="P3545" i="89"/>
  <c r="S3545" i="89"/>
  <c r="O3546" i="89"/>
  <c r="P3546" i="89"/>
  <c r="S3546" i="89"/>
  <c r="O3547" i="89"/>
  <c r="P3547" i="89"/>
  <c r="S3547" i="89"/>
  <c r="O3548" i="89"/>
  <c r="P3548" i="89"/>
  <c r="S3548" i="89"/>
  <c r="O3549" i="89"/>
  <c r="P3549" i="89"/>
  <c r="S3549" i="89"/>
  <c r="O3550" i="89"/>
  <c r="P3550" i="89"/>
  <c r="S3550" i="89"/>
  <c r="O3551" i="89"/>
  <c r="P3551" i="89"/>
  <c r="S3551" i="89"/>
  <c r="O3552" i="89"/>
  <c r="P3552" i="89"/>
  <c r="S3552" i="89"/>
  <c r="O3553" i="89"/>
  <c r="P3553" i="89"/>
  <c r="S3553" i="89"/>
  <c r="O3554" i="89"/>
  <c r="P3554" i="89"/>
  <c r="S3554" i="89"/>
  <c r="O3555" i="89"/>
  <c r="P3555" i="89"/>
  <c r="S3555" i="89"/>
  <c r="O3556" i="89"/>
  <c r="P3556" i="89"/>
  <c r="S3556" i="89"/>
  <c r="O3557" i="89"/>
  <c r="P3557" i="89"/>
  <c r="S3557" i="89"/>
  <c r="O3558" i="89"/>
  <c r="P3558" i="89"/>
  <c r="S3558" i="89"/>
  <c r="O3559" i="89"/>
  <c r="P3559" i="89"/>
  <c r="S3559" i="89"/>
  <c r="O3560" i="89"/>
  <c r="P3560" i="89"/>
  <c r="S3560" i="89"/>
  <c r="O3561" i="89"/>
  <c r="P3561" i="89"/>
  <c r="S3561" i="89"/>
  <c r="O3562" i="89"/>
  <c r="P3562" i="89"/>
  <c r="S3562" i="89"/>
  <c r="O3563" i="89"/>
  <c r="P3563" i="89"/>
  <c r="S3563" i="89"/>
  <c r="O3564" i="89"/>
  <c r="P3564" i="89"/>
  <c r="S3564" i="89"/>
  <c r="O3565" i="89"/>
  <c r="P3565" i="89"/>
  <c r="S3565" i="89"/>
  <c r="O3566" i="89"/>
  <c r="P3566" i="89"/>
  <c r="S3566" i="89"/>
  <c r="O3567" i="89"/>
  <c r="P3567" i="89"/>
  <c r="S3567" i="89"/>
  <c r="O3568" i="89"/>
  <c r="P3568" i="89"/>
  <c r="S3568" i="89"/>
  <c r="O3569" i="89"/>
  <c r="P3569" i="89"/>
  <c r="S3569" i="89"/>
  <c r="O3570" i="89"/>
  <c r="P3570" i="89"/>
  <c r="S3570" i="89"/>
  <c r="O3571" i="89"/>
  <c r="P3571" i="89"/>
  <c r="S3571" i="89"/>
  <c r="O3572" i="89"/>
  <c r="P3572" i="89"/>
  <c r="S3572" i="89"/>
  <c r="O3573" i="89"/>
  <c r="P3573" i="89"/>
  <c r="S3573" i="89"/>
  <c r="O3574" i="89"/>
  <c r="P3574" i="89"/>
  <c r="S3574" i="89"/>
  <c r="O3575" i="89"/>
  <c r="P3575" i="89"/>
  <c r="S3575" i="89"/>
  <c r="O3576" i="89"/>
  <c r="P3576" i="89"/>
  <c r="S3576" i="89"/>
  <c r="O3577" i="89"/>
  <c r="P3577" i="89"/>
  <c r="S3577" i="89"/>
  <c r="O3578" i="89"/>
  <c r="P3578" i="89"/>
  <c r="S3578" i="89"/>
  <c r="O3579" i="89"/>
  <c r="P3579" i="89"/>
  <c r="S3579" i="89"/>
  <c r="O3580" i="89"/>
  <c r="P3580" i="89"/>
  <c r="S3580" i="89"/>
  <c r="O3581" i="89"/>
  <c r="P3581" i="89"/>
  <c r="S3581" i="89"/>
  <c r="O3582" i="89"/>
  <c r="P3582" i="89"/>
  <c r="S3582" i="89"/>
  <c r="O3583" i="89"/>
  <c r="P3583" i="89"/>
  <c r="S3583" i="89"/>
  <c r="O3584" i="89"/>
  <c r="P3584" i="89"/>
  <c r="S3584" i="89"/>
  <c r="O3585" i="89"/>
  <c r="P3585" i="89"/>
  <c r="S3585" i="89"/>
  <c r="O3586" i="89"/>
  <c r="P3586" i="89"/>
  <c r="S3586" i="89"/>
  <c r="O3587" i="89"/>
  <c r="P3587" i="89"/>
  <c r="S3587" i="89"/>
  <c r="O3588" i="89"/>
  <c r="P3588" i="89"/>
  <c r="S3588" i="89"/>
  <c r="O3589" i="89"/>
  <c r="P3589" i="89"/>
  <c r="S3589" i="89"/>
  <c r="O3590" i="89"/>
  <c r="P3590" i="89"/>
  <c r="S3590" i="89"/>
  <c r="O3591" i="89"/>
  <c r="P3591" i="89"/>
  <c r="S3591" i="89"/>
  <c r="O3592" i="89"/>
  <c r="P3592" i="89"/>
  <c r="S3592" i="89"/>
  <c r="O3593" i="89"/>
  <c r="P3593" i="89"/>
  <c r="S3593" i="89"/>
  <c r="O3594" i="89"/>
  <c r="P3594" i="89"/>
  <c r="S3594" i="89"/>
  <c r="O3595" i="89"/>
  <c r="P3595" i="89"/>
  <c r="S3595" i="89"/>
  <c r="O3596" i="89"/>
  <c r="P3596" i="89"/>
  <c r="S3596" i="89"/>
  <c r="O3597" i="89"/>
  <c r="P3597" i="89"/>
  <c r="S3597" i="89"/>
  <c r="O3598" i="89"/>
  <c r="P3598" i="89"/>
  <c r="S3598" i="89"/>
  <c r="O3599" i="89"/>
  <c r="P3599" i="89"/>
  <c r="S3599" i="89"/>
  <c r="O3600" i="89"/>
  <c r="P3600" i="89"/>
  <c r="S3600" i="89"/>
  <c r="O3601" i="89"/>
  <c r="P3601" i="89"/>
  <c r="S3601" i="89"/>
  <c r="O3602" i="89"/>
  <c r="P3602" i="89"/>
  <c r="S3602" i="89"/>
  <c r="O3603" i="89"/>
  <c r="P3603" i="89"/>
  <c r="S3603" i="89"/>
  <c r="O3604" i="89"/>
  <c r="P3604" i="89"/>
  <c r="S3604" i="89"/>
  <c r="O3605" i="89"/>
  <c r="P3605" i="89"/>
  <c r="S3605" i="89"/>
  <c r="O3606" i="89"/>
  <c r="P3606" i="89"/>
  <c r="S3606" i="89"/>
  <c r="O3607" i="89"/>
  <c r="P3607" i="89"/>
  <c r="S3607" i="89"/>
  <c r="O3608" i="89"/>
  <c r="P3608" i="89"/>
  <c r="S3608" i="89"/>
  <c r="O3609" i="89"/>
  <c r="P3609" i="89"/>
  <c r="S3609" i="89"/>
  <c r="O3610" i="89"/>
  <c r="P3610" i="89"/>
  <c r="S3610" i="89"/>
  <c r="O3611" i="89"/>
  <c r="P3611" i="89"/>
  <c r="S3611" i="89"/>
  <c r="O3612" i="89"/>
  <c r="P3612" i="89"/>
  <c r="S3612" i="89"/>
  <c r="O3613" i="89"/>
  <c r="P3613" i="89"/>
  <c r="S3613" i="89"/>
  <c r="O3614" i="89"/>
  <c r="P3614" i="89"/>
  <c r="S3614" i="89"/>
  <c r="O3615" i="89"/>
  <c r="P3615" i="89"/>
  <c r="S3615" i="89"/>
  <c r="O3616" i="89"/>
  <c r="P3616" i="89"/>
  <c r="S3616" i="89"/>
  <c r="O3617" i="89"/>
  <c r="P3617" i="89"/>
  <c r="S3617" i="89"/>
  <c r="O3618" i="89"/>
  <c r="P3618" i="89"/>
  <c r="S3618" i="89"/>
  <c r="O3619" i="89"/>
  <c r="P3619" i="89"/>
  <c r="S3619" i="89"/>
  <c r="O3620" i="89"/>
  <c r="P3620" i="89"/>
  <c r="S3620" i="89"/>
  <c r="O3621" i="89"/>
  <c r="P3621" i="89"/>
  <c r="S3621" i="89"/>
  <c r="O3622" i="89"/>
  <c r="P3622" i="89"/>
  <c r="S3622" i="89"/>
  <c r="O3623" i="89"/>
  <c r="P3623" i="89"/>
  <c r="S3623" i="89"/>
  <c r="O3624" i="89"/>
  <c r="P3624" i="89"/>
  <c r="S3624" i="89"/>
  <c r="O3625" i="89"/>
  <c r="P3625" i="89"/>
  <c r="S3625" i="89"/>
  <c r="O3626" i="89"/>
  <c r="P3626" i="89"/>
  <c r="S3626" i="89"/>
  <c r="O3627" i="89"/>
  <c r="P3627" i="89"/>
  <c r="S3627" i="89"/>
  <c r="O3628" i="89"/>
  <c r="P3628" i="89"/>
  <c r="S3628" i="89"/>
  <c r="O3629" i="89"/>
  <c r="P3629" i="89"/>
  <c r="S3629" i="89"/>
  <c r="O3630" i="89"/>
  <c r="P3630" i="89"/>
  <c r="S3630" i="89"/>
  <c r="O3631" i="89"/>
  <c r="P3631" i="89"/>
  <c r="S3631" i="89"/>
  <c r="O3632" i="89"/>
  <c r="P3632" i="89"/>
  <c r="S3632" i="89"/>
  <c r="O3633" i="89"/>
  <c r="P3633" i="89"/>
  <c r="S3633" i="89"/>
  <c r="O3634" i="89"/>
  <c r="P3634" i="89"/>
  <c r="S3634" i="89"/>
  <c r="O3635" i="89"/>
  <c r="P3635" i="89"/>
  <c r="S3635" i="89"/>
  <c r="O3636" i="89"/>
  <c r="P3636" i="89"/>
  <c r="S3636" i="89"/>
  <c r="O3637" i="89"/>
  <c r="P3637" i="89"/>
  <c r="S3637" i="89"/>
  <c r="O3638" i="89"/>
  <c r="P3638" i="89"/>
  <c r="S3638" i="89"/>
  <c r="O3639" i="89"/>
  <c r="P3639" i="89"/>
  <c r="S3639" i="89"/>
  <c r="O3640" i="89"/>
  <c r="P3640" i="89"/>
  <c r="S3640" i="89"/>
  <c r="O3641" i="89"/>
  <c r="P3641" i="89"/>
  <c r="S3641" i="89"/>
  <c r="O3642" i="89"/>
  <c r="P3642" i="89"/>
  <c r="S3642" i="89"/>
  <c r="O3643" i="89"/>
  <c r="P3643" i="89"/>
  <c r="S3643" i="89"/>
  <c r="O3644" i="89"/>
  <c r="P3644" i="89"/>
  <c r="S3644" i="89"/>
  <c r="O3645" i="89"/>
  <c r="P3645" i="89"/>
  <c r="S3645" i="89"/>
  <c r="O3646" i="89"/>
  <c r="P3646" i="89"/>
  <c r="S3646" i="89"/>
  <c r="O3647" i="89"/>
  <c r="P3647" i="89"/>
  <c r="S3647" i="89"/>
  <c r="O3648" i="89"/>
  <c r="P3648" i="89"/>
  <c r="S3648" i="89"/>
  <c r="O3649" i="89"/>
  <c r="P3649" i="89"/>
  <c r="S3649" i="89"/>
  <c r="O3650" i="89"/>
  <c r="P3650" i="89"/>
  <c r="S3650" i="89"/>
  <c r="O3651" i="89"/>
  <c r="P3651" i="89"/>
  <c r="S3651" i="89"/>
  <c r="O3652" i="89"/>
  <c r="P3652" i="89"/>
  <c r="S3652" i="89"/>
  <c r="O3653" i="89"/>
  <c r="P3653" i="89"/>
  <c r="S3653" i="89"/>
  <c r="O3654" i="89"/>
  <c r="P3654" i="89"/>
  <c r="S3654" i="89"/>
  <c r="O3655" i="89"/>
  <c r="P3655" i="89"/>
  <c r="S3655" i="89"/>
  <c r="O3656" i="89"/>
  <c r="P3656" i="89"/>
  <c r="S3656" i="89"/>
  <c r="O3657" i="89"/>
  <c r="P3657" i="89"/>
  <c r="S3657" i="89"/>
  <c r="O3658" i="89"/>
  <c r="P3658" i="89"/>
  <c r="S3658" i="89"/>
  <c r="O3659" i="89"/>
  <c r="P3659" i="89"/>
  <c r="S3659" i="89"/>
  <c r="O3660" i="89"/>
  <c r="P3660" i="89"/>
  <c r="S3660" i="89"/>
  <c r="O3661" i="89"/>
  <c r="P3661" i="89"/>
  <c r="S3661" i="89"/>
  <c r="O3662" i="89"/>
  <c r="P3662" i="89"/>
  <c r="S3662" i="89"/>
  <c r="O3663" i="89"/>
  <c r="P3663" i="89"/>
  <c r="S3663" i="89"/>
  <c r="O3664" i="89"/>
  <c r="P3664" i="89"/>
  <c r="S3664" i="89"/>
  <c r="O3665" i="89"/>
  <c r="P3665" i="89"/>
  <c r="S3665" i="89"/>
  <c r="O3666" i="89"/>
  <c r="P3666" i="89"/>
  <c r="S3666" i="89"/>
  <c r="O3667" i="89"/>
  <c r="P3667" i="89"/>
  <c r="S3667" i="89"/>
  <c r="O3668" i="89"/>
  <c r="P3668" i="89"/>
  <c r="S3668" i="89"/>
  <c r="O3669" i="89"/>
  <c r="P3669" i="89"/>
  <c r="S3669" i="89"/>
  <c r="O3670" i="89"/>
  <c r="P3670" i="89"/>
  <c r="S3670" i="89"/>
  <c r="O3671" i="89"/>
  <c r="P3671" i="89"/>
  <c r="S3671" i="89"/>
  <c r="O3672" i="89"/>
  <c r="P3672" i="89"/>
  <c r="S3672" i="89"/>
  <c r="O3673" i="89"/>
  <c r="P3673" i="89"/>
  <c r="S3673" i="89"/>
  <c r="O3674" i="89"/>
  <c r="P3674" i="89"/>
  <c r="S3674" i="89"/>
  <c r="O3675" i="89"/>
  <c r="P3675" i="89"/>
  <c r="S3675" i="89"/>
  <c r="O3676" i="89"/>
  <c r="P3676" i="89"/>
  <c r="S3676" i="89"/>
  <c r="O3677" i="89"/>
  <c r="P3677" i="89"/>
  <c r="S3677" i="89"/>
  <c r="O3678" i="89"/>
  <c r="P3678" i="89"/>
  <c r="S3678" i="89"/>
  <c r="O3679" i="89"/>
  <c r="P3679" i="89"/>
  <c r="S3679" i="89"/>
  <c r="O3680" i="89"/>
  <c r="P3680" i="89"/>
  <c r="S3680" i="89"/>
  <c r="O3681" i="89"/>
  <c r="P3681" i="89"/>
  <c r="S3681" i="89"/>
  <c r="O3682" i="89"/>
  <c r="P3682" i="89"/>
  <c r="S3682" i="89"/>
  <c r="O3683" i="89"/>
  <c r="P3683" i="89"/>
  <c r="S3683" i="89"/>
  <c r="O3684" i="89"/>
  <c r="P3684" i="89"/>
  <c r="S3684" i="89"/>
  <c r="O3685" i="89"/>
  <c r="P3685" i="89"/>
  <c r="S3685" i="89"/>
  <c r="O3686" i="89"/>
  <c r="P3686" i="89"/>
  <c r="S3686" i="89"/>
  <c r="O3687" i="89"/>
  <c r="P3687" i="89"/>
  <c r="S3687" i="89"/>
  <c r="O3688" i="89"/>
  <c r="P3688" i="89"/>
  <c r="S3688" i="89"/>
  <c r="O3689" i="89"/>
  <c r="P3689" i="89"/>
  <c r="S3689" i="89"/>
  <c r="O3690" i="89"/>
  <c r="P3690" i="89"/>
  <c r="S3690" i="89"/>
  <c r="O3691" i="89"/>
  <c r="P3691" i="89"/>
  <c r="S3691" i="89"/>
  <c r="O3692" i="89"/>
  <c r="P3692" i="89"/>
  <c r="S3692" i="89"/>
  <c r="O3693" i="89"/>
  <c r="P3693" i="89"/>
  <c r="S3693" i="89"/>
  <c r="O3694" i="89"/>
  <c r="P3694" i="89"/>
  <c r="S3694" i="89"/>
  <c r="O3695" i="89"/>
  <c r="P3695" i="89"/>
  <c r="S3695" i="89"/>
  <c r="O3696" i="89"/>
  <c r="P3696" i="89"/>
  <c r="S3696" i="89"/>
  <c r="O3697" i="89"/>
  <c r="P3697" i="89"/>
  <c r="S3697" i="89"/>
  <c r="O3698" i="89"/>
  <c r="P3698" i="89"/>
  <c r="S3698" i="89"/>
  <c r="O3699" i="89"/>
  <c r="P3699" i="89"/>
  <c r="S3699" i="89"/>
  <c r="O3700" i="89"/>
  <c r="P3700" i="89"/>
  <c r="S3700" i="89"/>
  <c r="O3701" i="89"/>
  <c r="P3701" i="89"/>
  <c r="S3701" i="89"/>
  <c r="O3702" i="89"/>
  <c r="P3702" i="89"/>
  <c r="S3702" i="89"/>
  <c r="O3703" i="89"/>
  <c r="P3703" i="89"/>
  <c r="S3703" i="89"/>
  <c r="O3704" i="89"/>
  <c r="P3704" i="89"/>
  <c r="S3704" i="89"/>
  <c r="O3705" i="89"/>
  <c r="P3705" i="89"/>
  <c r="S3705" i="89"/>
  <c r="O3706" i="89"/>
  <c r="P3706" i="89"/>
  <c r="S3706" i="89"/>
  <c r="O3707" i="89"/>
  <c r="P3707" i="89"/>
  <c r="S3707" i="89"/>
  <c r="O3708" i="89"/>
  <c r="P3708" i="89"/>
  <c r="S3708" i="89"/>
  <c r="O3709" i="89"/>
  <c r="P3709" i="89"/>
  <c r="S3709" i="89"/>
  <c r="O3710" i="89"/>
  <c r="P3710" i="89"/>
  <c r="S3710" i="89"/>
  <c r="O3711" i="89"/>
  <c r="P3711" i="89"/>
  <c r="S3711" i="89"/>
  <c r="O3712" i="89"/>
  <c r="P3712" i="89"/>
  <c r="S3712" i="89"/>
  <c r="O3713" i="89"/>
  <c r="P3713" i="89"/>
  <c r="S3713" i="89"/>
  <c r="O3714" i="89"/>
  <c r="P3714" i="89"/>
  <c r="S3714" i="89"/>
  <c r="O3715" i="89"/>
  <c r="P3715" i="89"/>
  <c r="S3715" i="89"/>
  <c r="O3716" i="89"/>
  <c r="P3716" i="89"/>
  <c r="S3716" i="89"/>
  <c r="O3717" i="89"/>
  <c r="P3717" i="89"/>
  <c r="S3717" i="89"/>
  <c r="O3718" i="89"/>
  <c r="P3718" i="89"/>
  <c r="S3718" i="89"/>
  <c r="O3719" i="89"/>
  <c r="P3719" i="89"/>
  <c r="S3719" i="89"/>
  <c r="O3720" i="89"/>
  <c r="P3720" i="89"/>
  <c r="S3720" i="89"/>
  <c r="O3721" i="89"/>
  <c r="P3721" i="89"/>
  <c r="S3721" i="89"/>
  <c r="O3722" i="89"/>
  <c r="P3722" i="89"/>
  <c r="S3722" i="89"/>
  <c r="O3723" i="89"/>
  <c r="P3723" i="89"/>
  <c r="S3723" i="89"/>
  <c r="O3724" i="89"/>
  <c r="P3724" i="89"/>
  <c r="S3724" i="89"/>
  <c r="O3725" i="89"/>
  <c r="P3725" i="89"/>
  <c r="S3725" i="89"/>
  <c r="O3726" i="89"/>
  <c r="P3726" i="89"/>
  <c r="S3726" i="89"/>
  <c r="O3727" i="89"/>
  <c r="P3727" i="89"/>
  <c r="S3727" i="89"/>
  <c r="O3728" i="89"/>
  <c r="P3728" i="89"/>
  <c r="S3728" i="89"/>
  <c r="O3729" i="89"/>
  <c r="P3729" i="89"/>
  <c r="S3729" i="89"/>
  <c r="O3730" i="89"/>
  <c r="P3730" i="89"/>
  <c r="S3730" i="89"/>
  <c r="O3731" i="89"/>
  <c r="P3731" i="89"/>
  <c r="S3731" i="89"/>
  <c r="O3732" i="89"/>
  <c r="P3732" i="89"/>
  <c r="S3732" i="89"/>
  <c r="O3733" i="89"/>
  <c r="P3733" i="89"/>
  <c r="S3733" i="89"/>
  <c r="O3734" i="89"/>
  <c r="P3734" i="89"/>
  <c r="S3734" i="89"/>
  <c r="O3735" i="89"/>
  <c r="P3735" i="89"/>
  <c r="S3735" i="89"/>
  <c r="O3736" i="89"/>
  <c r="P3736" i="89"/>
  <c r="S3736" i="89"/>
  <c r="O3737" i="89"/>
  <c r="P3737" i="89"/>
  <c r="S3737" i="89"/>
  <c r="O3738" i="89"/>
  <c r="P3738" i="89"/>
  <c r="S3738" i="89"/>
  <c r="O3739" i="89"/>
  <c r="P3739" i="89"/>
  <c r="S3739" i="89"/>
  <c r="O3740" i="89"/>
  <c r="P3740" i="89"/>
  <c r="S3740" i="89"/>
  <c r="O3741" i="89"/>
  <c r="P3741" i="89"/>
  <c r="S3741" i="89"/>
  <c r="O3742" i="89"/>
  <c r="P3742" i="89"/>
  <c r="S3742" i="89"/>
  <c r="O3743" i="89"/>
  <c r="P3743" i="89"/>
  <c r="S3743" i="89"/>
  <c r="O3744" i="89"/>
  <c r="P3744" i="89"/>
  <c r="S3744" i="89"/>
  <c r="O3745" i="89"/>
  <c r="P3745" i="89"/>
  <c r="S3745" i="89"/>
  <c r="O3746" i="89"/>
  <c r="P3746" i="89"/>
  <c r="S3746" i="89"/>
  <c r="O3747" i="89"/>
  <c r="P3747" i="89"/>
  <c r="S3747" i="89"/>
  <c r="O3748" i="89"/>
  <c r="P3748" i="89"/>
  <c r="S3748" i="89"/>
  <c r="O3749" i="89"/>
  <c r="P3749" i="89"/>
  <c r="S3749" i="89"/>
  <c r="O3750" i="89"/>
  <c r="P3750" i="89"/>
  <c r="S3750" i="89"/>
  <c r="O3751" i="89"/>
  <c r="P3751" i="89"/>
  <c r="S3751" i="89"/>
  <c r="O3752" i="89"/>
  <c r="P3752" i="89"/>
  <c r="S3752" i="89"/>
  <c r="O3753" i="89"/>
  <c r="P3753" i="89"/>
  <c r="S3753" i="89"/>
  <c r="O3754" i="89"/>
  <c r="P3754" i="89"/>
  <c r="S3754" i="89"/>
  <c r="O3755" i="89"/>
  <c r="P3755" i="89"/>
  <c r="S3755" i="89"/>
  <c r="O3756" i="89"/>
  <c r="P3756" i="89"/>
  <c r="S3756" i="89"/>
  <c r="O3757" i="89"/>
  <c r="P3757" i="89"/>
  <c r="S3757" i="89"/>
  <c r="O3758" i="89"/>
  <c r="P3758" i="89"/>
  <c r="S3758" i="89"/>
  <c r="O3759" i="89"/>
  <c r="P3759" i="89"/>
  <c r="S3759" i="89"/>
  <c r="O3760" i="89"/>
  <c r="P3760" i="89"/>
  <c r="S3760" i="89"/>
  <c r="O3761" i="89"/>
  <c r="P3761" i="89"/>
  <c r="S3761" i="89"/>
  <c r="O3762" i="89"/>
  <c r="P3762" i="89"/>
  <c r="S3762" i="89"/>
  <c r="O3763" i="89"/>
  <c r="P3763" i="89"/>
  <c r="S3763" i="89"/>
  <c r="O3764" i="89"/>
  <c r="P3764" i="89"/>
  <c r="S3764" i="89"/>
  <c r="O3765" i="89"/>
  <c r="P3765" i="89"/>
  <c r="S3765" i="89"/>
  <c r="O3766" i="89"/>
  <c r="P3766" i="89"/>
  <c r="S3766" i="89"/>
  <c r="O3767" i="89"/>
  <c r="P3767" i="89"/>
  <c r="S3767" i="89"/>
  <c r="O3768" i="89"/>
  <c r="P3768" i="89"/>
  <c r="S3768" i="89"/>
  <c r="O3769" i="89"/>
  <c r="P3769" i="89"/>
  <c r="S3769" i="89"/>
  <c r="O3770" i="89"/>
  <c r="P3770" i="89"/>
  <c r="S3770" i="89"/>
  <c r="O3771" i="89"/>
  <c r="P3771" i="89"/>
  <c r="S3771" i="89"/>
  <c r="O3772" i="89"/>
  <c r="P3772" i="89"/>
  <c r="S3772" i="89"/>
  <c r="O3773" i="89"/>
  <c r="P3773" i="89"/>
  <c r="S3773" i="89"/>
  <c r="O3774" i="89"/>
  <c r="P3774" i="89"/>
  <c r="S3774" i="89"/>
  <c r="O3775" i="89"/>
  <c r="P3775" i="89"/>
  <c r="S3775" i="89"/>
  <c r="O3776" i="89"/>
  <c r="P3776" i="89"/>
  <c r="S3776" i="89"/>
  <c r="O3777" i="89"/>
  <c r="P3777" i="89"/>
  <c r="S3777" i="89"/>
  <c r="O3778" i="89"/>
  <c r="P3778" i="89"/>
  <c r="S3778" i="89"/>
  <c r="O3779" i="89"/>
  <c r="P3779" i="89"/>
  <c r="S3779" i="89"/>
  <c r="O3780" i="89"/>
  <c r="P3780" i="89"/>
  <c r="S3780" i="89"/>
  <c r="O3781" i="89"/>
  <c r="P3781" i="89"/>
  <c r="S3781" i="89"/>
  <c r="O3782" i="89"/>
  <c r="P3782" i="89"/>
  <c r="S3782" i="89"/>
  <c r="O3783" i="89"/>
  <c r="P3783" i="89"/>
  <c r="S3783" i="89"/>
  <c r="O3784" i="89"/>
  <c r="P3784" i="89"/>
  <c r="S3784" i="89"/>
  <c r="O3785" i="89"/>
  <c r="P3785" i="89"/>
  <c r="S3785" i="89"/>
  <c r="O3786" i="89"/>
  <c r="P3786" i="89"/>
  <c r="S3786" i="89"/>
  <c r="O3787" i="89"/>
  <c r="P3787" i="89"/>
  <c r="S3787" i="89"/>
  <c r="O3788" i="89"/>
  <c r="P3788" i="89"/>
  <c r="S3788" i="89"/>
  <c r="O3789" i="89"/>
  <c r="P3789" i="89"/>
  <c r="S3789" i="89"/>
  <c r="O3790" i="89"/>
  <c r="P3790" i="89"/>
  <c r="S3790" i="89"/>
  <c r="O3791" i="89"/>
  <c r="P3791" i="89"/>
  <c r="S3791" i="89"/>
  <c r="O3792" i="89"/>
  <c r="P3792" i="89"/>
  <c r="S3792" i="89"/>
  <c r="O3793" i="89"/>
  <c r="P3793" i="89"/>
  <c r="S3793" i="89"/>
  <c r="O3794" i="89"/>
  <c r="P3794" i="89"/>
  <c r="S3794" i="89"/>
  <c r="O3795" i="89"/>
  <c r="P3795" i="89"/>
  <c r="S3795" i="89"/>
  <c r="O3796" i="89"/>
  <c r="P3796" i="89"/>
  <c r="S3796" i="89"/>
  <c r="O3797" i="89"/>
  <c r="P3797" i="89"/>
  <c r="S3797" i="89"/>
  <c r="O3798" i="89"/>
  <c r="P3798" i="89"/>
  <c r="S3798" i="89"/>
  <c r="O3799" i="89"/>
  <c r="P3799" i="89"/>
  <c r="S3799" i="89"/>
  <c r="O3800" i="89"/>
  <c r="P3800" i="89"/>
  <c r="S3800" i="89"/>
  <c r="O3801" i="89"/>
  <c r="P3801" i="89"/>
  <c r="S3801" i="89"/>
  <c r="O3802" i="89"/>
  <c r="P3802" i="89"/>
  <c r="S3802" i="89"/>
  <c r="O3803" i="89"/>
  <c r="P3803" i="89"/>
  <c r="S3803" i="89"/>
  <c r="O3804" i="89"/>
  <c r="P3804" i="89"/>
  <c r="S3804" i="89"/>
  <c r="O3805" i="89"/>
  <c r="P3805" i="89"/>
  <c r="S3805" i="89"/>
  <c r="O3806" i="89"/>
  <c r="P3806" i="89"/>
  <c r="S3806" i="89"/>
  <c r="O3807" i="89"/>
  <c r="P3807" i="89"/>
  <c r="S3807" i="89"/>
  <c r="O3808" i="89"/>
  <c r="P3808" i="89"/>
  <c r="S3808" i="89"/>
  <c r="O3809" i="89"/>
  <c r="P3809" i="89"/>
  <c r="S3809" i="89"/>
  <c r="O3810" i="89"/>
  <c r="P3810" i="89"/>
  <c r="S3810" i="89"/>
  <c r="O3811" i="89"/>
  <c r="P3811" i="89"/>
  <c r="S3811" i="89"/>
  <c r="O3812" i="89"/>
  <c r="P3812" i="89"/>
  <c r="S3812" i="89"/>
  <c r="O3813" i="89"/>
  <c r="P3813" i="89"/>
  <c r="S3813" i="89"/>
  <c r="O3814" i="89"/>
  <c r="P3814" i="89"/>
  <c r="S3814" i="89"/>
  <c r="O3815" i="89"/>
  <c r="P3815" i="89"/>
  <c r="S3815" i="89"/>
  <c r="O3816" i="89"/>
  <c r="P3816" i="89"/>
  <c r="S3816" i="89"/>
  <c r="O3817" i="89"/>
  <c r="P3817" i="89"/>
  <c r="S3817" i="89"/>
  <c r="O3818" i="89"/>
  <c r="P3818" i="89"/>
  <c r="S3818" i="89"/>
  <c r="O3819" i="89"/>
  <c r="P3819" i="89"/>
  <c r="S3819" i="89"/>
  <c r="O3820" i="89"/>
  <c r="P3820" i="89"/>
  <c r="S3820" i="89"/>
  <c r="O3821" i="89"/>
  <c r="P3821" i="89"/>
  <c r="S3821" i="89"/>
  <c r="O3822" i="89"/>
  <c r="P3822" i="89"/>
  <c r="S3822" i="89"/>
  <c r="O3823" i="89"/>
  <c r="P3823" i="89"/>
  <c r="S3823" i="89"/>
  <c r="O3824" i="89"/>
  <c r="P3824" i="89"/>
  <c r="S3824" i="89"/>
  <c r="O3825" i="89"/>
  <c r="P3825" i="89"/>
  <c r="S3825" i="89"/>
  <c r="O3826" i="89"/>
  <c r="P3826" i="89"/>
  <c r="S3826" i="89"/>
  <c r="O3827" i="89"/>
  <c r="P3827" i="89"/>
  <c r="S3827" i="89"/>
  <c r="O3828" i="89"/>
  <c r="P3828" i="89"/>
  <c r="S3828" i="89"/>
  <c r="O3829" i="89"/>
  <c r="P3829" i="89"/>
  <c r="S3829" i="89"/>
  <c r="O3830" i="89"/>
  <c r="P3830" i="89"/>
  <c r="S3830" i="89"/>
  <c r="O3831" i="89"/>
  <c r="P3831" i="89"/>
  <c r="S3831" i="89"/>
  <c r="O3832" i="89"/>
  <c r="P3832" i="89"/>
  <c r="S3832" i="89"/>
  <c r="O3833" i="89"/>
  <c r="P3833" i="89"/>
  <c r="S3833" i="89"/>
  <c r="O3834" i="89"/>
  <c r="P3834" i="89"/>
  <c r="S3834" i="89"/>
  <c r="O3835" i="89"/>
  <c r="P3835" i="89"/>
  <c r="S3835" i="89"/>
  <c r="O3836" i="89"/>
  <c r="P3836" i="89"/>
  <c r="S3836" i="89"/>
  <c r="O3837" i="89"/>
  <c r="P3837" i="89"/>
  <c r="S3837" i="89"/>
  <c r="O3838" i="89"/>
  <c r="P3838" i="89"/>
  <c r="S3838" i="89"/>
  <c r="O3839" i="89"/>
  <c r="P3839" i="89"/>
  <c r="S3839" i="89"/>
  <c r="O3840" i="89"/>
  <c r="P3840" i="89"/>
  <c r="S3840" i="89"/>
  <c r="O3841" i="89"/>
  <c r="P3841" i="89"/>
  <c r="S3841" i="89"/>
  <c r="O3842" i="89"/>
  <c r="P3842" i="89"/>
  <c r="S3842" i="89"/>
  <c r="O3843" i="89"/>
  <c r="P3843" i="89"/>
  <c r="S3843" i="89"/>
  <c r="O3844" i="89"/>
  <c r="P3844" i="89"/>
  <c r="S3844" i="89"/>
  <c r="O3845" i="89"/>
  <c r="P3845" i="89"/>
  <c r="S3845" i="89"/>
  <c r="O3846" i="89"/>
  <c r="P3846" i="89"/>
  <c r="S3846" i="89"/>
  <c r="O3847" i="89"/>
  <c r="P3847" i="89"/>
  <c r="S3847" i="89"/>
  <c r="O3848" i="89"/>
  <c r="P3848" i="89"/>
  <c r="S3848" i="89"/>
  <c r="O3849" i="89"/>
  <c r="P3849" i="89"/>
  <c r="S3849" i="89"/>
  <c r="O3850" i="89"/>
  <c r="P3850" i="89"/>
  <c r="S3850" i="89"/>
  <c r="O3851" i="89"/>
  <c r="P3851" i="89"/>
  <c r="S3851" i="89"/>
  <c r="O3852" i="89"/>
  <c r="P3852" i="89"/>
  <c r="S3852" i="89"/>
  <c r="O3853" i="89"/>
  <c r="P3853" i="89"/>
  <c r="S3853" i="89"/>
  <c r="O3854" i="89"/>
  <c r="P3854" i="89"/>
  <c r="S3854" i="89"/>
  <c r="O3855" i="89"/>
  <c r="P3855" i="89"/>
  <c r="S3855" i="89"/>
  <c r="O3856" i="89"/>
  <c r="P3856" i="89"/>
  <c r="S3856" i="89"/>
  <c r="O3857" i="89"/>
  <c r="P3857" i="89"/>
  <c r="S3857" i="89"/>
  <c r="O3858" i="89"/>
  <c r="P3858" i="89"/>
  <c r="S3858" i="89"/>
  <c r="O3859" i="89"/>
  <c r="P3859" i="89"/>
  <c r="S3859" i="89"/>
  <c r="O3860" i="89"/>
  <c r="P3860" i="89"/>
  <c r="S3860" i="89"/>
  <c r="O3861" i="89"/>
  <c r="P3861" i="89"/>
  <c r="S3861" i="89"/>
  <c r="O3862" i="89"/>
  <c r="P3862" i="89"/>
  <c r="S3862" i="89"/>
  <c r="O3863" i="89"/>
  <c r="P3863" i="89"/>
  <c r="S3863" i="89"/>
  <c r="O3864" i="89"/>
  <c r="P3864" i="89"/>
  <c r="S3864" i="89"/>
  <c r="O3865" i="89"/>
  <c r="P3865" i="89"/>
  <c r="S3865" i="89"/>
  <c r="O3866" i="89"/>
  <c r="P3866" i="89"/>
  <c r="S3866" i="89"/>
  <c r="O3867" i="89"/>
  <c r="P3867" i="89"/>
  <c r="S3867" i="89"/>
  <c r="O3868" i="89"/>
  <c r="P3868" i="89"/>
  <c r="S3868" i="89"/>
  <c r="O3869" i="89"/>
  <c r="P3869" i="89"/>
  <c r="S3869" i="89"/>
  <c r="O3870" i="89"/>
  <c r="P3870" i="89"/>
  <c r="S3870" i="89"/>
  <c r="O3871" i="89"/>
  <c r="P3871" i="89"/>
  <c r="S3871" i="89"/>
  <c r="O3872" i="89"/>
  <c r="P3872" i="89"/>
  <c r="S3872" i="89"/>
  <c r="O3873" i="89"/>
  <c r="P3873" i="89"/>
  <c r="S3873" i="89"/>
  <c r="O3874" i="89"/>
  <c r="P3874" i="89"/>
  <c r="S3874" i="89"/>
  <c r="O3875" i="89"/>
  <c r="P3875" i="89"/>
  <c r="S3875" i="89"/>
  <c r="O3876" i="89"/>
  <c r="P3876" i="89"/>
  <c r="S3876" i="89"/>
  <c r="O3877" i="89"/>
  <c r="P3877" i="89"/>
  <c r="S3877" i="89"/>
  <c r="O3878" i="89"/>
  <c r="P3878" i="89"/>
  <c r="S3878" i="89"/>
  <c r="O3879" i="89"/>
  <c r="P3879" i="89"/>
  <c r="S3879" i="89"/>
  <c r="O3880" i="89"/>
  <c r="P3880" i="89"/>
  <c r="S3880" i="89"/>
  <c r="O3881" i="89"/>
  <c r="P3881" i="89"/>
  <c r="S3881" i="89"/>
  <c r="O3882" i="89"/>
  <c r="P3882" i="89"/>
  <c r="S3882" i="89"/>
  <c r="O3883" i="89"/>
  <c r="P3883" i="89"/>
  <c r="S3883" i="89"/>
  <c r="O3884" i="89"/>
  <c r="P3884" i="89"/>
  <c r="S3884" i="89"/>
  <c r="O3885" i="89"/>
  <c r="P3885" i="89"/>
  <c r="S3885" i="89"/>
  <c r="O3886" i="89"/>
  <c r="P3886" i="89"/>
  <c r="S3886" i="89"/>
  <c r="O3887" i="89"/>
  <c r="P3887" i="89"/>
  <c r="S3887" i="89"/>
  <c r="O3888" i="89"/>
  <c r="P3888" i="89"/>
  <c r="S3888" i="89"/>
  <c r="O3889" i="89"/>
  <c r="P3889" i="89"/>
  <c r="S3889" i="89"/>
  <c r="O3890" i="89"/>
  <c r="P3890" i="89"/>
  <c r="S3890" i="89"/>
  <c r="O3891" i="89"/>
  <c r="P3891" i="89"/>
  <c r="S3891" i="89"/>
  <c r="O3892" i="89"/>
  <c r="P3892" i="89"/>
  <c r="S3892" i="89"/>
  <c r="O3893" i="89"/>
  <c r="P3893" i="89"/>
  <c r="S3893" i="89"/>
  <c r="O3894" i="89"/>
  <c r="P3894" i="89"/>
  <c r="S3894" i="89"/>
  <c r="O3895" i="89"/>
  <c r="P3895" i="89"/>
  <c r="S3895" i="89"/>
  <c r="O3896" i="89"/>
  <c r="P3896" i="89"/>
  <c r="S3896" i="89"/>
  <c r="O3897" i="89"/>
  <c r="P3897" i="89"/>
  <c r="S3897" i="89"/>
  <c r="O3898" i="89"/>
  <c r="P3898" i="89"/>
  <c r="S3898" i="89"/>
  <c r="O3899" i="89"/>
  <c r="P3899" i="89"/>
  <c r="S3899" i="89"/>
  <c r="O3900" i="89"/>
  <c r="P3900" i="89"/>
  <c r="S3900" i="89"/>
  <c r="O3901" i="89"/>
  <c r="P3901" i="89"/>
  <c r="S3901" i="89"/>
  <c r="O3902" i="89"/>
  <c r="P3902" i="89"/>
  <c r="S3902" i="89"/>
  <c r="O3903" i="89"/>
  <c r="P3903" i="89"/>
  <c r="S3903" i="89"/>
  <c r="O3904" i="89"/>
  <c r="P3904" i="89"/>
  <c r="S3904" i="89"/>
  <c r="O3905" i="89"/>
  <c r="P3905" i="89"/>
  <c r="S3905" i="89"/>
  <c r="O3906" i="89"/>
  <c r="P3906" i="89"/>
  <c r="S3906" i="89"/>
  <c r="O3907" i="89"/>
  <c r="P3907" i="89"/>
  <c r="S3907" i="89"/>
  <c r="O3908" i="89"/>
  <c r="P3908" i="89"/>
  <c r="S3908" i="89"/>
  <c r="O3909" i="89"/>
  <c r="P3909" i="89"/>
  <c r="S3909" i="89"/>
  <c r="O3910" i="89"/>
  <c r="P3910" i="89"/>
  <c r="S3910" i="89"/>
  <c r="O3911" i="89"/>
  <c r="P3911" i="89"/>
  <c r="S3911" i="89"/>
  <c r="O3912" i="89"/>
  <c r="P3912" i="89"/>
  <c r="S3912" i="89"/>
  <c r="O3913" i="89"/>
  <c r="P3913" i="89"/>
  <c r="S3913" i="89"/>
  <c r="O3914" i="89"/>
  <c r="P3914" i="89"/>
  <c r="S3914" i="89"/>
  <c r="O3915" i="89"/>
  <c r="P3915" i="89"/>
  <c r="S3915" i="89"/>
  <c r="O3916" i="89"/>
  <c r="P3916" i="89"/>
  <c r="S3916" i="89"/>
  <c r="O3917" i="89"/>
  <c r="P3917" i="89"/>
  <c r="S3917" i="89"/>
  <c r="O3918" i="89"/>
  <c r="P3918" i="89"/>
  <c r="S3918" i="89"/>
  <c r="O3919" i="89"/>
  <c r="P3919" i="89"/>
  <c r="S3919" i="89"/>
  <c r="O3920" i="89"/>
  <c r="P3920" i="89"/>
  <c r="S3920" i="89"/>
  <c r="O3921" i="89"/>
  <c r="P3921" i="89"/>
  <c r="S3921" i="89"/>
  <c r="O3922" i="89"/>
  <c r="P3922" i="89"/>
  <c r="S3922" i="89"/>
  <c r="O3923" i="89"/>
  <c r="P3923" i="89"/>
  <c r="S3923" i="89"/>
  <c r="O3924" i="89"/>
  <c r="P3924" i="89"/>
  <c r="S3924" i="89"/>
  <c r="O3925" i="89"/>
  <c r="P3925" i="89"/>
  <c r="S3925" i="89"/>
  <c r="O3926" i="89"/>
  <c r="P3926" i="89"/>
  <c r="S3926" i="89"/>
  <c r="O3927" i="89"/>
  <c r="P3927" i="89"/>
  <c r="S3927" i="89"/>
  <c r="O3928" i="89"/>
  <c r="P3928" i="89"/>
  <c r="S3928" i="89"/>
  <c r="O3929" i="89"/>
  <c r="P3929" i="89"/>
  <c r="S3929" i="89"/>
  <c r="O3930" i="89"/>
  <c r="P3930" i="89"/>
  <c r="S3930" i="89"/>
  <c r="O3931" i="89"/>
  <c r="P3931" i="89"/>
  <c r="S3931" i="89"/>
  <c r="O3932" i="89"/>
  <c r="P3932" i="89"/>
  <c r="S3932" i="89"/>
  <c r="O3933" i="89"/>
  <c r="P3933" i="89"/>
  <c r="S3933" i="89"/>
  <c r="O3934" i="89"/>
  <c r="P3934" i="89"/>
  <c r="S3934" i="89"/>
  <c r="O3935" i="89"/>
  <c r="P3935" i="89"/>
  <c r="S3935" i="89"/>
  <c r="O3936" i="89"/>
  <c r="P3936" i="89"/>
  <c r="S3936" i="89"/>
  <c r="O3937" i="89"/>
  <c r="P3937" i="89"/>
  <c r="S3937" i="89"/>
  <c r="O3938" i="89"/>
  <c r="P3938" i="89"/>
  <c r="S3938" i="89"/>
  <c r="O3939" i="89"/>
  <c r="P3939" i="89"/>
  <c r="S3939" i="89"/>
  <c r="O3940" i="89"/>
  <c r="P3940" i="89"/>
  <c r="S3940" i="89"/>
  <c r="O3941" i="89"/>
  <c r="P3941" i="89"/>
  <c r="S3941" i="89"/>
  <c r="O3942" i="89"/>
  <c r="P3942" i="89"/>
  <c r="S3942" i="89"/>
  <c r="O3943" i="89"/>
  <c r="P3943" i="89"/>
  <c r="S3943" i="89"/>
  <c r="O3944" i="89"/>
  <c r="P3944" i="89"/>
  <c r="S3944" i="89"/>
  <c r="O3945" i="89"/>
  <c r="P3945" i="89"/>
  <c r="S3945" i="89"/>
  <c r="O3946" i="89"/>
  <c r="P3946" i="89"/>
  <c r="S3946" i="89"/>
  <c r="O3947" i="89"/>
  <c r="P3947" i="89"/>
  <c r="S3947" i="89"/>
  <c r="O3948" i="89"/>
  <c r="P3948" i="89"/>
  <c r="S3948" i="89"/>
  <c r="O3949" i="89"/>
  <c r="P3949" i="89"/>
  <c r="S3949" i="89"/>
  <c r="O3950" i="89"/>
  <c r="P3950" i="89"/>
  <c r="S3950" i="89"/>
  <c r="O3951" i="89"/>
  <c r="P3951" i="89"/>
  <c r="S3951" i="89"/>
  <c r="O3952" i="89"/>
  <c r="P3952" i="89"/>
  <c r="S3952" i="89"/>
  <c r="O3953" i="89"/>
  <c r="P3953" i="89"/>
  <c r="S3953" i="89"/>
  <c r="O3954" i="89"/>
  <c r="P3954" i="89"/>
  <c r="S3954" i="89"/>
  <c r="O3955" i="89"/>
  <c r="P3955" i="89"/>
  <c r="S3955" i="89"/>
  <c r="O3956" i="89"/>
  <c r="P3956" i="89"/>
  <c r="S3956" i="89"/>
  <c r="O3957" i="89"/>
  <c r="P3957" i="89"/>
  <c r="S3957" i="89"/>
  <c r="O3958" i="89"/>
  <c r="P3958" i="89"/>
  <c r="S3958" i="89"/>
  <c r="O3959" i="89"/>
  <c r="P3959" i="89"/>
  <c r="S3959" i="89"/>
  <c r="O3960" i="89"/>
  <c r="P3960" i="89"/>
  <c r="S3960" i="89"/>
  <c r="O3961" i="89"/>
  <c r="P3961" i="89"/>
  <c r="S3961" i="89"/>
  <c r="O3962" i="89"/>
  <c r="P3962" i="89"/>
  <c r="S3962" i="89"/>
  <c r="O3963" i="89"/>
  <c r="P3963" i="89"/>
  <c r="S3963" i="89"/>
  <c r="O3964" i="89"/>
  <c r="P3964" i="89"/>
  <c r="S3964" i="89"/>
  <c r="O3965" i="89"/>
  <c r="P3965" i="89"/>
  <c r="S3965" i="89"/>
  <c r="O3966" i="89"/>
  <c r="P3966" i="89"/>
  <c r="S3966" i="89"/>
  <c r="O3967" i="89"/>
  <c r="P3967" i="89"/>
  <c r="S3967" i="89"/>
  <c r="O3968" i="89"/>
  <c r="P3968" i="89"/>
  <c r="S3968" i="89"/>
  <c r="O3969" i="89"/>
  <c r="P3969" i="89"/>
  <c r="S3969" i="89"/>
  <c r="O3970" i="89"/>
  <c r="P3970" i="89"/>
  <c r="S3970" i="89"/>
  <c r="O3971" i="89"/>
  <c r="P3971" i="89"/>
  <c r="S3971" i="89"/>
  <c r="O3972" i="89"/>
  <c r="P3972" i="89"/>
  <c r="S3972" i="89"/>
  <c r="O3973" i="89"/>
  <c r="P3973" i="89"/>
  <c r="S3973" i="89"/>
  <c r="O3974" i="89"/>
  <c r="P3974" i="89"/>
  <c r="S3974" i="89"/>
  <c r="O3975" i="89"/>
  <c r="P3975" i="89"/>
  <c r="S3975" i="89"/>
  <c r="O3976" i="89"/>
  <c r="P3976" i="89"/>
  <c r="S3976" i="89"/>
  <c r="O3977" i="89"/>
  <c r="P3977" i="89"/>
  <c r="S3977" i="89"/>
  <c r="O3978" i="89"/>
  <c r="P3978" i="89"/>
  <c r="S3978" i="89"/>
  <c r="O3979" i="89"/>
  <c r="P3979" i="89"/>
  <c r="S3979" i="89"/>
  <c r="O3980" i="89"/>
  <c r="P3980" i="89"/>
  <c r="S3980" i="89"/>
  <c r="O3981" i="89"/>
  <c r="P3981" i="89"/>
  <c r="S3981" i="89"/>
  <c r="O3982" i="89"/>
  <c r="P3982" i="89"/>
  <c r="S3982" i="89"/>
  <c r="O3983" i="89"/>
  <c r="P3983" i="89"/>
  <c r="S3983" i="89"/>
  <c r="O3984" i="89"/>
  <c r="P3984" i="89"/>
  <c r="S3984" i="89"/>
  <c r="O3985" i="89"/>
  <c r="P3985" i="89"/>
  <c r="S3985" i="89"/>
  <c r="O3986" i="89"/>
  <c r="P3986" i="89"/>
  <c r="S3986" i="89"/>
  <c r="O3987" i="89"/>
  <c r="P3987" i="89"/>
  <c r="S3987" i="89"/>
  <c r="O3988" i="89"/>
  <c r="P3988" i="89"/>
  <c r="S3988" i="89"/>
  <c r="O3989" i="89"/>
  <c r="P3989" i="89"/>
  <c r="S3989" i="89"/>
  <c r="O3990" i="89"/>
  <c r="P3990" i="89"/>
  <c r="S3990" i="89"/>
  <c r="O3991" i="89"/>
  <c r="P3991" i="89"/>
  <c r="S3991" i="89"/>
  <c r="O3992" i="89"/>
  <c r="P3992" i="89"/>
  <c r="S3992" i="89"/>
  <c r="O3993" i="89"/>
  <c r="P3993" i="89"/>
  <c r="S3993" i="89"/>
  <c r="O3994" i="89"/>
  <c r="P3994" i="89"/>
  <c r="S3994" i="89"/>
  <c r="O3995" i="89"/>
  <c r="P3995" i="89"/>
  <c r="S3995" i="89"/>
  <c r="O3996" i="89"/>
  <c r="P3996" i="89"/>
  <c r="S3996" i="89"/>
  <c r="O3997" i="89"/>
  <c r="P3997" i="89"/>
  <c r="S3997" i="89"/>
  <c r="O3998" i="89"/>
  <c r="P3998" i="89"/>
  <c r="S3998" i="89"/>
  <c r="O3999" i="89"/>
  <c r="P3999" i="89"/>
  <c r="S3999" i="89"/>
  <c r="O4000" i="89"/>
  <c r="P4000" i="89"/>
  <c r="S4000" i="89"/>
  <c r="O4001" i="89"/>
  <c r="P4001" i="89"/>
  <c r="S4001" i="89"/>
  <c r="O4002" i="89"/>
  <c r="P4002" i="89"/>
  <c r="S4002" i="89"/>
  <c r="O4003" i="89"/>
  <c r="P4003" i="89"/>
  <c r="S4003" i="89"/>
  <c r="O4004" i="89"/>
  <c r="P4004" i="89"/>
  <c r="S4004" i="89"/>
  <c r="O4005" i="89"/>
  <c r="P4005" i="89"/>
  <c r="S4005" i="89"/>
  <c r="O4006" i="89"/>
  <c r="P4006" i="89"/>
  <c r="S4006" i="89"/>
  <c r="O4007" i="89"/>
  <c r="P4007" i="89"/>
  <c r="S4007" i="89"/>
  <c r="O4008" i="89"/>
  <c r="P4008" i="89"/>
  <c r="S4008" i="89"/>
  <c r="O4009" i="89"/>
  <c r="P4009" i="89"/>
  <c r="S4009" i="89"/>
  <c r="O4010" i="89"/>
  <c r="P4010" i="89"/>
  <c r="S4010" i="89"/>
  <c r="O4011" i="89"/>
  <c r="P4011" i="89"/>
  <c r="S4011" i="89"/>
  <c r="O4012" i="89"/>
  <c r="P4012" i="89"/>
  <c r="S4012" i="89"/>
  <c r="O4013" i="89"/>
  <c r="P4013" i="89"/>
  <c r="S4013" i="89"/>
  <c r="O4014" i="89"/>
  <c r="P4014" i="89"/>
  <c r="S4014" i="89"/>
  <c r="O4015" i="89"/>
  <c r="P4015" i="89"/>
  <c r="S4015" i="89"/>
  <c r="O4016" i="89"/>
  <c r="P4016" i="89"/>
  <c r="S4016" i="89"/>
  <c r="O4017" i="89"/>
  <c r="P4017" i="89"/>
  <c r="S4017" i="89"/>
  <c r="O4018" i="89"/>
  <c r="P4018" i="89"/>
  <c r="S4018" i="89"/>
  <c r="O4019" i="89"/>
  <c r="P4019" i="89"/>
  <c r="S4019" i="89"/>
  <c r="O4020" i="89"/>
  <c r="P4020" i="89"/>
  <c r="S4020" i="89"/>
  <c r="O4021" i="89"/>
  <c r="P4021" i="89"/>
  <c r="S4021" i="89"/>
  <c r="O4022" i="89"/>
  <c r="P4022" i="89"/>
  <c r="S4022" i="89"/>
  <c r="O4023" i="89"/>
  <c r="P4023" i="89"/>
  <c r="S4023" i="89"/>
  <c r="O4024" i="89"/>
  <c r="P4024" i="89"/>
  <c r="S4024" i="89"/>
  <c r="O4025" i="89"/>
  <c r="P4025" i="89"/>
  <c r="S4025" i="89"/>
  <c r="O4026" i="89"/>
  <c r="P4026" i="89"/>
  <c r="S4026" i="89"/>
  <c r="O4027" i="89"/>
  <c r="P4027" i="89"/>
  <c r="S4027" i="89"/>
  <c r="O4028" i="89"/>
  <c r="P4028" i="89"/>
  <c r="S4028" i="89"/>
  <c r="O4029" i="89"/>
  <c r="P4029" i="89"/>
  <c r="S4029" i="89"/>
  <c r="O4030" i="89"/>
  <c r="P4030" i="89"/>
  <c r="S4030" i="89"/>
  <c r="O4031" i="89"/>
  <c r="P4031" i="89"/>
  <c r="S4031" i="89"/>
  <c r="O4032" i="89"/>
  <c r="P4032" i="89"/>
  <c r="S4032" i="89"/>
  <c r="O4033" i="89"/>
  <c r="P4033" i="89"/>
  <c r="S4033" i="89"/>
  <c r="O4034" i="89"/>
  <c r="P4034" i="89"/>
  <c r="S4034" i="89"/>
  <c r="O4035" i="89"/>
  <c r="P4035" i="89"/>
  <c r="S4035" i="89"/>
  <c r="O4036" i="89"/>
  <c r="P4036" i="89"/>
  <c r="S4036" i="89"/>
  <c r="O4037" i="89"/>
  <c r="P4037" i="89"/>
  <c r="S4037" i="89"/>
  <c r="O4038" i="89"/>
  <c r="P4038" i="89"/>
  <c r="S4038" i="89"/>
  <c r="O4039" i="89"/>
  <c r="P4039" i="89"/>
  <c r="S4039" i="89"/>
  <c r="O4040" i="89"/>
  <c r="P4040" i="89"/>
  <c r="S4040" i="89"/>
  <c r="O4041" i="89"/>
  <c r="P4041" i="89"/>
  <c r="S4041" i="89"/>
  <c r="O4042" i="89"/>
  <c r="P4042" i="89"/>
  <c r="S4042" i="89"/>
  <c r="O4043" i="89"/>
  <c r="P4043" i="89"/>
  <c r="S4043" i="89"/>
  <c r="O4044" i="89"/>
  <c r="P4044" i="89"/>
  <c r="S4044" i="89"/>
  <c r="O4045" i="89"/>
  <c r="P4045" i="89"/>
  <c r="S4045" i="89"/>
  <c r="O4046" i="89"/>
  <c r="P4046" i="89"/>
  <c r="S4046" i="89"/>
  <c r="O4047" i="89"/>
  <c r="P4047" i="89"/>
  <c r="S4047" i="89"/>
  <c r="O4048" i="89"/>
  <c r="P4048" i="89"/>
  <c r="S4048" i="89"/>
  <c r="O4049" i="89"/>
  <c r="P4049" i="89"/>
  <c r="S4049" i="89"/>
  <c r="O4050" i="89"/>
  <c r="P4050" i="89"/>
  <c r="S4050" i="89"/>
  <c r="O4051" i="89"/>
  <c r="P4051" i="89"/>
  <c r="S4051" i="89"/>
  <c r="O4052" i="89"/>
  <c r="P4052" i="89"/>
  <c r="S4052" i="89"/>
  <c r="O4053" i="89"/>
  <c r="P4053" i="89"/>
  <c r="S4053" i="89"/>
  <c r="O4054" i="89"/>
  <c r="P4054" i="89"/>
  <c r="S4054" i="89"/>
  <c r="O4055" i="89"/>
  <c r="P4055" i="89"/>
  <c r="S4055" i="89"/>
  <c r="O4056" i="89"/>
  <c r="P4056" i="89"/>
  <c r="S4056" i="89"/>
  <c r="O4057" i="89"/>
  <c r="P4057" i="89"/>
  <c r="S4057" i="89"/>
  <c r="O4058" i="89"/>
  <c r="P4058" i="89"/>
  <c r="S4058" i="89"/>
  <c r="O4059" i="89"/>
  <c r="P4059" i="89"/>
  <c r="S4059" i="89"/>
  <c r="O4060" i="89"/>
  <c r="P4060" i="89"/>
  <c r="S4060" i="89"/>
  <c r="O4061" i="89"/>
  <c r="P4061" i="89"/>
  <c r="S4061" i="89"/>
  <c r="O4062" i="89"/>
  <c r="P4062" i="89"/>
  <c r="S4062" i="89"/>
  <c r="O4063" i="89"/>
  <c r="P4063" i="89"/>
  <c r="S4063" i="89"/>
  <c r="O4064" i="89"/>
  <c r="P4064" i="89"/>
  <c r="S4064" i="89"/>
  <c r="O4065" i="89"/>
  <c r="P4065" i="89"/>
  <c r="S4065" i="89"/>
  <c r="O4066" i="89"/>
  <c r="P4066" i="89"/>
  <c r="S4066" i="89"/>
  <c r="O4067" i="89"/>
  <c r="P4067" i="89"/>
  <c r="S4067" i="89"/>
  <c r="O4068" i="89"/>
  <c r="P4068" i="89"/>
  <c r="S4068" i="89"/>
  <c r="O4069" i="89"/>
  <c r="P4069" i="89"/>
  <c r="S4069" i="89"/>
  <c r="O4070" i="89"/>
  <c r="P4070" i="89"/>
  <c r="S4070" i="89"/>
  <c r="O4071" i="89"/>
  <c r="P4071" i="89"/>
  <c r="S4071" i="89"/>
  <c r="O4072" i="89"/>
  <c r="P4072" i="89"/>
  <c r="S4072" i="89"/>
  <c r="O4073" i="89"/>
  <c r="P4073" i="89"/>
  <c r="S4073" i="89"/>
  <c r="O4074" i="89"/>
  <c r="P4074" i="89"/>
  <c r="S4074" i="89"/>
  <c r="O4075" i="89"/>
  <c r="P4075" i="89"/>
  <c r="S4075" i="89"/>
  <c r="O4076" i="89"/>
  <c r="P4076" i="89"/>
  <c r="S4076" i="89"/>
  <c r="O4077" i="89"/>
  <c r="P4077" i="89"/>
  <c r="S4077" i="89"/>
  <c r="O4078" i="89"/>
  <c r="P4078" i="89"/>
  <c r="S4078" i="89"/>
  <c r="O4079" i="89"/>
  <c r="P4079" i="89"/>
  <c r="S4079" i="89"/>
  <c r="O4080" i="89"/>
  <c r="P4080" i="89"/>
  <c r="S4080" i="89"/>
  <c r="O4081" i="89"/>
  <c r="P4081" i="89"/>
  <c r="S4081" i="89"/>
  <c r="O4082" i="89"/>
  <c r="P4082" i="89"/>
  <c r="S4082" i="89"/>
  <c r="O4083" i="89"/>
  <c r="P4083" i="89"/>
  <c r="S4083" i="89"/>
  <c r="O4084" i="89"/>
  <c r="P4084" i="89"/>
  <c r="S4084" i="89"/>
  <c r="O4085" i="89"/>
  <c r="P4085" i="89"/>
  <c r="S4085" i="89"/>
  <c r="O4086" i="89"/>
  <c r="P4086" i="89"/>
  <c r="S4086" i="89"/>
  <c r="O4087" i="89"/>
  <c r="P4087" i="89"/>
  <c r="S4087" i="89"/>
  <c r="O4088" i="89"/>
  <c r="P4088" i="89"/>
  <c r="S4088" i="89"/>
  <c r="O4089" i="89"/>
  <c r="P4089" i="89"/>
  <c r="S4089" i="89"/>
  <c r="O4090" i="89"/>
  <c r="P4090" i="89"/>
  <c r="S4090" i="89"/>
  <c r="O4091" i="89"/>
  <c r="P4091" i="89"/>
  <c r="S4091" i="89"/>
  <c r="O4092" i="89"/>
  <c r="P4092" i="89"/>
  <c r="S4092" i="89"/>
  <c r="O4093" i="89"/>
  <c r="P4093" i="89"/>
  <c r="S4093" i="89"/>
  <c r="O4094" i="89"/>
  <c r="P4094" i="89"/>
  <c r="S4094" i="89"/>
  <c r="O4095" i="89"/>
  <c r="P4095" i="89"/>
  <c r="S4095" i="89"/>
  <c r="O4096" i="89"/>
  <c r="P4096" i="89"/>
  <c r="S4096" i="89"/>
  <c r="O4097" i="89"/>
  <c r="P4097" i="89"/>
  <c r="S4097" i="89"/>
  <c r="O4098" i="89"/>
  <c r="P4098" i="89"/>
  <c r="S4098" i="89"/>
  <c r="O4099" i="89"/>
  <c r="P4099" i="89"/>
  <c r="S4099" i="89"/>
  <c r="O4100" i="89"/>
  <c r="P4100" i="89"/>
  <c r="S4100" i="89"/>
  <c r="O4101" i="89"/>
  <c r="P4101" i="89"/>
  <c r="S4101" i="89"/>
  <c r="O4102" i="89"/>
  <c r="P4102" i="89"/>
  <c r="S4102" i="89"/>
  <c r="O4103" i="89"/>
  <c r="P4103" i="89"/>
  <c r="S4103" i="89"/>
  <c r="O4104" i="89"/>
  <c r="P4104" i="89"/>
  <c r="S4104" i="89"/>
  <c r="O4105" i="89"/>
  <c r="P4105" i="89"/>
  <c r="S4105" i="89"/>
  <c r="O4106" i="89"/>
  <c r="P4106" i="89"/>
  <c r="S4106" i="89"/>
  <c r="O4107" i="89"/>
  <c r="P4107" i="89"/>
  <c r="S4107" i="89"/>
  <c r="O4108" i="89"/>
  <c r="P4108" i="89"/>
  <c r="S4108" i="89"/>
  <c r="O4109" i="89"/>
  <c r="P4109" i="89"/>
  <c r="S4109" i="89"/>
  <c r="O4110" i="89"/>
  <c r="P4110" i="89"/>
  <c r="S4110" i="89"/>
  <c r="O4111" i="89"/>
  <c r="P4111" i="89"/>
  <c r="S4111" i="89"/>
  <c r="O4112" i="89"/>
  <c r="P4112" i="89"/>
  <c r="S4112" i="89"/>
  <c r="O4113" i="89"/>
  <c r="P4113" i="89"/>
  <c r="S4113" i="89"/>
  <c r="O4114" i="89"/>
  <c r="P4114" i="89"/>
  <c r="S4114" i="89"/>
  <c r="O4115" i="89"/>
  <c r="P4115" i="89"/>
  <c r="S4115" i="89"/>
  <c r="O4116" i="89"/>
  <c r="P4116" i="89"/>
  <c r="S4116" i="89"/>
  <c r="O4117" i="89"/>
  <c r="P4117" i="89"/>
  <c r="S4117" i="89"/>
  <c r="O4118" i="89"/>
  <c r="P4118" i="89"/>
  <c r="S4118" i="89"/>
  <c r="O4119" i="89"/>
  <c r="P4119" i="89"/>
  <c r="S4119" i="89"/>
  <c r="O4120" i="89"/>
  <c r="P4120" i="89"/>
  <c r="S4120" i="89"/>
  <c r="O4121" i="89"/>
  <c r="P4121" i="89"/>
  <c r="S4121" i="89"/>
  <c r="O4122" i="89"/>
  <c r="P4122" i="89"/>
  <c r="S4122" i="89"/>
  <c r="O4123" i="89"/>
  <c r="P4123" i="89"/>
  <c r="S4123" i="89"/>
  <c r="O4124" i="89"/>
  <c r="P4124" i="89"/>
  <c r="S4124" i="89"/>
  <c r="O4125" i="89"/>
  <c r="P4125" i="89"/>
  <c r="S4125" i="89"/>
  <c r="O4126" i="89"/>
  <c r="P4126" i="89"/>
  <c r="S4126" i="89"/>
  <c r="O4127" i="89"/>
  <c r="P4127" i="89"/>
  <c r="S4127" i="89"/>
  <c r="O4128" i="89"/>
  <c r="P4128" i="89"/>
  <c r="S4128" i="89"/>
  <c r="O4129" i="89"/>
  <c r="P4129" i="89"/>
  <c r="S4129" i="89"/>
  <c r="O4130" i="89"/>
  <c r="P4130" i="89"/>
  <c r="S4130" i="89"/>
  <c r="O4131" i="89"/>
  <c r="P4131" i="89"/>
  <c r="S4131" i="89"/>
  <c r="O4132" i="89"/>
  <c r="P4132" i="89"/>
  <c r="S4132" i="89"/>
  <c r="O4133" i="89"/>
  <c r="P4133" i="89"/>
  <c r="S4133" i="89"/>
  <c r="O4134" i="89"/>
  <c r="P4134" i="89"/>
  <c r="S4134" i="89"/>
  <c r="O4135" i="89"/>
  <c r="P4135" i="89"/>
  <c r="S4135" i="89"/>
  <c r="O4136" i="89"/>
  <c r="P4136" i="89"/>
  <c r="S4136" i="89"/>
  <c r="O4137" i="89"/>
  <c r="P4137" i="89"/>
  <c r="S4137" i="89"/>
  <c r="O4138" i="89"/>
  <c r="P4138" i="89"/>
  <c r="S4138" i="89"/>
  <c r="O4139" i="89"/>
  <c r="P4139" i="89"/>
  <c r="S4139" i="89"/>
  <c r="O4140" i="89"/>
  <c r="P4140" i="89"/>
  <c r="S4140" i="89"/>
  <c r="O4141" i="89"/>
  <c r="P4141" i="89"/>
  <c r="S4141" i="89"/>
  <c r="O4142" i="89"/>
  <c r="P4142" i="89"/>
  <c r="S4142" i="89"/>
  <c r="O4143" i="89"/>
  <c r="P4143" i="89"/>
  <c r="S4143" i="89"/>
  <c r="O4144" i="89"/>
  <c r="P4144" i="89"/>
  <c r="S4144" i="89"/>
  <c r="O4145" i="89"/>
  <c r="P4145" i="89"/>
  <c r="S4145" i="89"/>
  <c r="O4146" i="89"/>
  <c r="P4146" i="89"/>
  <c r="S4146" i="89"/>
  <c r="O4147" i="89"/>
  <c r="P4147" i="89"/>
  <c r="S4147" i="89"/>
  <c r="O4148" i="89"/>
  <c r="P4148" i="89"/>
  <c r="S4148" i="89"/>
  <c r="O4149" i="89"/>
  <c r="P4149" i="89"/>
  <c r="S4149" i="89"/>
  <c r="O4150" i="89"/>
  <c r="P4150" i="89"/>
  <c r="S4150" i="89"/>
  <c r="O4151" i="89"/>
  <c r="P4151" i="89"/>
  <c r="S4151" i="89"/>
  <c r="O4152" i="89"/>
  <c r="P4152" i="89"/>
  <c r="S4152" i="89"/>
  <c r="O4153" i="89"/>
  <c r="P4153" i="89"/>
  <c r="S4153" i="89"/>
  <c r="O4154" i="89"/>
  <c r="P4154" i="89"/>
  <c r="S4154" i="89"/>
  <c r="O4155" i="89"/>
  <c r="P4155" i="89"/>
  <c r="S4155" i="89"/>
  <c r="O4156" i="89"/>
  <c r="P4156" i="89"/>
  <c r="S4156" i="89"/>
  <c r="O4157" i="89"/>
  <c r="P4157" i="89"/>
  <c r="S4157" i="89"/>
  <c r="O4158" i="89"/>
  <c r="P4158" i="89"/>
  <c r="S4158" i="89"/>
  <c r="O4159" i="89"/>
  <c r="P4159" i="89"/>
  <c r="S4159" i="89"/>
  <c r="O4160" i="89"/>
  <c r="P4160" i="89"/>
  <c r="S4160" i="89"/>
  <c r="O4161" i="89"/>
  <c r="P4161" i="89"/>
  <c r="S4161" i="89"/>
  <c r="O4162" i="89"/>
  <c r="P4162" i="89"/>
  <c r="S4162" i="89"/>
  <c r="O4163" i="89"/>
  <c r="P4163" i="89"/>
  <c r="S4163" i="89"/>
  <c r="O4164" i="89"/>
  <c r="P4164" i="89"/>
  <c r="S4164" i="89"/>
  <c r="O4165" i="89"/>
  <c r="P4165" i="89"/>
  <c r="S4165" i="89"/>
  <c r="H8" i="89"/>
  <c r="H9" i="89"/>
  <c r="H10" i="89"/>
  <c r="H11" i="89"/>
  <c r="H12" i="89"/>
  <c r="H13" i="89"/>
  <c r="H14" i="89"/>
  <c r="H15" i="89"/>
  <c r="H16" i="89"/>
  <c r="H17" i="89"/>
  <c r="H18" i="89"/>
  <c r="H19" i="89"/>
  <c r="H20" i="89"/>
  <c r="H21" i="89"/>
  <c r="H22" i="89"/>
  <c r="H23" i="89"/>
  <c r="H24" i="89"/>
  <c r="H25" i="89"/>
  <c r="H26" i="89"/>
  <c r="H27" i="89"/>
  <c r="H28" i="89"/>
  <c r="H29" i="89"/>
  <c r="H30" i="89"/>
  <c r="H31" i="89"/>
  <c r="H32" i="89"/>
  <c r="H33" i="89"/>
  <c r="H34" i="89"/>
  <c r="H35" i="89"/>
  <c r="H36" i="89"/>
  <c r="H37" i="89"/>
  <c r="H38" i="89"/>
  <c r="H39" i="89"/>
  <c r="H40" i="89"/>
  <c r="H41" i="89"/>
  <c r="H42" i="89"/>
  <c r="H43" i="89"/>
  <c r="H44" i="89"/>
  <c r="H45" i="89"/>
  <c r="H46" i="89"/>
  <c r="H47" i="89"/>
  <c r="H48" i="89"/>
  <c r="H49" i="89"/>
  <c r="H50" i="89"/>
  <c r="H51" i="89"/>
  <c r="H52" i="89"/>
  <c r="H53" i="89"/>
  <c r="H54" i="89"/>
  <c r="H55" i="89"/>
  <c r="H56" i="89"/>
  <c r="H57" i="89"/>
  <c r="H58" i="89"/>
  <c r="H59" i="89"/>
  <c r="H60" i="89"/>
  <c r="H61" i="89"/>
  <c r="H62" i="89"/>
  <c r="H63" i="89"/>
  <c r="H64" i="89"/>
  <c r="H65" i="89"/>
  <c r="H66" i="89"/>
  <c r="H67" i="89"/>
  <c r="H68" i="89"/>
  <c r="H69" i="89"/>
  <c r="H70" i="89"/>
  <c r="H71" i="89"/>
  <c r="H72" i="89"/>
  <c r="H73" i="89"/>
  <c r="H74" i="89"/>
  <c r="H75" i="89"/>
  <c r="H76" i="89"/>
  <c r="H77" i="89"/>
  <c r="H78" i="89"/>
  <c r="H79" i="89"/>
  <c r="H80" i="89"/>
  <c r="H81" i="89"/>
  <c r="H82" i="89"/>
  <c r="H83" i="89"/>
  <c r="H84" i="89"/>
  <c r="H85" i="89"/>
  <c r="H86" i="89"/>
  <c r="H87" i="89"/>
  <c r="H88" i="89"/>
  <c r="H89" i="89"/>
  <c r="H90" i="89"/>
  <c r="H91" i="89"/>
  <c r="H92" i="89"/>
  <c r="H93" i="89"/>
  <c r="H94" i="89"/>
  <c r="H95" i="89"/>
  <c r="H96" i="89"/>
  <c r="H97" i="89"/>
  <c r="H98" i="89"/>
  <c r="H99" i="89"/>
  <c r="H100" i="89"/>
  <c r="H101" i="89"/>
  <c r="H102" i="89"/>
  <c r="H103" i="89"/>
  <c r="H104" i="89"/>
  <c r="H105" i="89"/>
  <c r="H106" i="89"/>
  <c r="H107" i="89"/>
  <c r="H108" i="89"/>
  <c r="H109" i="89"/>
  <c r="H110" i="89"/>
  <c r="H111" i="89"/>
  <c r="H112" i="89"/>
  <c r="H113" i="89"/>
  <c r="H114" i="89"/>
  <c r="H115" i="89"/>
  <c r="H116" i="89"/>
  <c r="H117" i="89"/>
  <c r="H118" i="89"/>
  <c r="H119" i="89"/>
  <c r="H120" i="89"/>
  <c r="H121" i="89"/>
  <c r="H122" i="89"/>
  <c r="H123" i="89"/>
  <c r="H124" i="89"/>
  <c r="H125" i="89"/>
  <c r="H126" i="89"/>
  <c r="H127" i="89"/>
  <c r="H128" i="89"/>
  <c r="H129" i="89"/>
  <c r="H130" i="89"/>
  <c r="H131" i="89"/>
  <c r="H132" i="89"/>
  <c r="H133" i="89"/>
  <c r="H134" i="89"/>
  <c r="H135" i="89"/>
  <c r="H136" i="89"/>
  <c r="H137" i="89"/>
  <c r="H138" i="89"/>
  <c r="H139" i="89"/>
  <c r="H140" i="89"/>
  <c r="H141" i="89"/>
  <c r="H142" i="89"/>
  <c r="H143" i="89"/>
  <c r="H144" i="89"/>
  <c r="H145" i="89"/>
  <c r="H146" i="89"/>
  <c r="H147" i="89"/>
  <c r="H148" i="89"/>
  <c r="H149" i="89"/>
  <c r="H150" i="89"/>
  <c r="H151" i="89"/>
  <c r="H152" i="89"/>
  <c r="H153" i="89"/>
  <c r="H154" i="89"/>
  <c r="H155" i="89"/>
  <c r="H156" i="89"/>
  <c r="H157" i="89"/>
  <c r="H158" i="89"/>
  <c r="H159" i="89"/>
  <c r="H160" i="89"/>
  <c r="H161" i="89"/>
  <c r="H162" i="89"/>
  <c r="H163" i="89"/>
  <c r="H164" i="89"/>
  <c r="H165" i="89"/>
  <c r="H166" i="89"/>
  <c r="H167" i="89"/>
  <c r="H168" i="89"/>
  <c r="H169" i="89"/>
  <c r="H170" i="89"/>
  <c r="H171" i="89"/>
  <c r="H172" i="89"/>
  <c r="H173" i="89"/>
  <c r="H174" i="89"/>
  <c r="H175" i="89"/>
  <c r="H176" i="89"/>
  <c r="H177" i="89"/>
  <c r="H178" i="89"/>
  <c r="H179" i="89"/>
  <c r="H180" i="89"/>
  <c r="H181" i="89"/>
  <c r="H182" i="89"/>
  <c r="H183" i="89"/>
  <c r="H184" i="89"/>
  <c r="H185" i="89"/>
  <c r="H186" i="89"/>
  <c r="H187" i="89"/>
  <c r="H188" i="89"/>
  <c r="H189" i="89"/>
  <c r="H190" i="89"/>
  <c r="H191" i="89"/>
  <c r="H192" i="89"/>
  <c r="H193" i="89"/>
  <c r="H194" i="89"/>
  <c r="H195" i="89"/>
  <c r="H196" i="89"/>
  <c r="H197" i="89"/>
  <c r="H198" i="89"/>
  <c r="H199" i="89"/>
  <c r="H200" i="89"/>
  <c r="H201" i="89"/>
  <c r="H202" i="89"/>
  <c r="H203" i="89"/>
  <c r="H204" i="89"/>
  <c r="H205" i="89"/>
  <c r="H206" i="89"/>
  <c r="H207" i="89"/>
  <c r="H208" i="89"/>
  <c r="H209" i="89"/>
  <c r="H210" i="89"/>
  <c r="H211" i="89"/>
  <c r="H212" i="89"/>
  <c r="H213" i="89"/>
  <c r="H214" i="89"/>
  <c r="H215" i="89"/>
  <c r="H216" i="89"/>
  <c r="H217" i="89"/>
  <c r="H218" i="89"/>
  <c r="H219" i="89"/>
  <c r="H220" i="89"/>
  <c r="H221" i="89"/>
  <c r="H222" i="89"/>
  <c r="H223" i="89"/>
  <c r="H224" i="89"/>
  <c r="H225" i="89"/>
  <c r="H226" i="89"/>
  <c r="H227" i="89"/>
  <c r="H228" i="89"/>
  <c r="H229" i="89"/>
  <c r="H230" i="89"/>
  <c r="H231" i="89"/>
  <c r="H232" i="89"/>
  <c r="H233" i="89"/>
  <c r="H234" i="89"/>
  <c r="H235" i="89"/>
  <c r="H236" i="89"/>
  <c r="H237" i="89"/>
  <c r="H238" i="89"/>
  <c r="H239" i="89"/>
  <c r="H240" i="89"/>
  <c r="H241" i="89"/>
  <c r="H242" i="89"/>
  <c r="H243" i="89"/>
  <c r="H244" i="89"/>
  <c r="H245" i="89"/>
  <c r="H246" i="89"/>
  <c r="H247" i="89"/>
  <c r="H248" i="89"/>
  <c r="H249" i="89"/>
  <c r="H250" i="89"/>
  <c r="H251" i="89"/>
  <c r="H252" i="89"/>
  <c r="H253" i="89"/>
  <c r="H254" i="89"/>
  <c r="H255" i="89"/>
  <c r="H256" i="89"/>
  <c r="H257" i="89"/>
  <c r="H258" i="89"/>
  <c r="H259" i="89"/>
  <c r="H260" i="89"/>
  <c r="H261" i="89"/>
  <c r="H262" i="89"/>
  <c r="H263" i="89"/>
  <c r="H264" i="89"/>
  <c r="H265" i="89"/>
  <c r="H266" i="89"/>
  <c r="H267" i="89"/>
  <c r="H268" i="89"/>
  <c r="H269" i="89"/>
  <c r="H270" i="89"/>
  <c r="H271" i="89"/>
  <c r="H272" i="89"/>
  <c r="H273" i="89"/>
  <c r="H274" i="89"/>
  <c r="H275" i="89"/>
  <c r="H276" i="89"/>
  <c r="H277" i="89"/>
  <c r="H278" i="89"/>
  <c r="H279" i="89"/>
  <c r="H280" i="89"/>
  <c r="H281" i="89"/>
  <c r="H282" i="89"/>
  <c r="H283" i="89"/>
  <c r="H284" i="89"/>
  <c r="H285" i="89"/>
  <c r="H286" i="89"/>
  <c r="H287" i="89"/>
  <c r="H288" i="89"/>
  <c r="H289" i="89"/>
  <c r="H290" i="89"/>
  <c r="H291" i="89"/>
  <c r="H292" i="89"/>
  <c r="H293" i="89"/>
  <c r="H294" i="89"/>
  <c r="H295" i="89"/>
  <c r="H296" i="89"/>
  <c r="H297" i="89"/>
  <c r="H298" i="89"/>
  <c r="H299" i="89"/>
  <c r="H300" i="89"/>
  <c r="H301" i="89"/>
  <c r="H302" i="89"/>
  <c r="H303" i="89"/>
  <c r="H304" i="89"/>
  <c r="H305" i="89"/>
  <c r="H306" i="89"/>
  <c r="H307" i="89"/>
  <c r="H308" i="89"/>
  <c r="H309" i="89"/>
  <c r="H310" i="89"/>
  <c r="H311" i="89"/>
  <c r="H312" i="89"/>
  <c r="H313" i="89"/>
  <c r="H314" i="89"/>
  <c r="H315" i="89"/>
  <c r="H316" i="89"/>
  <c r="H317" i="89"/>
  <c r="H318" i="89"/>
  <c r="H319" i="89"/>
  <c r="H320" i="89"/>
  <c r="H321" i="89"/>
  <c r="H322" i="89"/>
  <c r="H323" i="89"/>
  <c r="H324" i="89"/>
  <c r="H325" i="89"/>
  <c r="H326" i="89"/>
  <c r="H327" i="89"/>
  <c r="H328" i="89"/>
  <c r="H329" i="89"/>
  <c r="H330" i="89"/>
  <c r="H331" i="89"/>
  <c r="H332" i="89"/>
  <c r="H333" i="89"/>
  <c r="H334" i="89"/>
  <c r="H335" i="89"/>
  <c r="H336" i="89"/>
  <c r="H337" i="89"/>
  <c r="H338" i="89"/>
  <c r="H339" i="89"/>
  <c r="H340" i="89"/>
  <c r="H341" i="89"/>
  <c r="H342" i="89"/>
  <c r="H343" i="89"/>
  <c r="H344" i="89"/>
  <c r="H345" i="89"/>
  <c r="H346" i="89"/>
  <c r="H347" i="89"/>
  <c r="H348" i="89"/>
  <c r="H349" i="89"/>
  <c r="H350" i="89"/>
  <c r="H351" i="89"/>
  <c r="H352" i="89"/>
  <c r="H353" i="89"/>
  <c r="H354" i="89"/>
  <c r="H355" i="89"/>
  <c r="H356" i="89"/>
  <c r="H357" i="89"/>
  <c r="H358" i="89"/>
  <c r="H359" i="89"/>
  <c r="H360" i="89"/>
  <c r="H361" i="89"/>
  <c r="H362" i="89"/>
  <c r="H363" i="89"/>
  <c r="H364" i="89"/>
  <c r="H365" i="89"/>
  <c r="H366" i="89"/>
  <c r="H367" i="89"/>
  <c r="H368" i="89"/>
  <c r="H369" i="89"/>
  <c r="H370" i="89"/>
  <c r="H371" i="89"/>
  <c r="H372" i="89"/>
  <c r="H373" i="89"/>
  <c r="H374" i="89"/>
  <c r="H375" i="89"/>
  <c r="H376" i="89"/>
  <c r="H377" i="89"/>
  <c r="H378" i="89"/>
  <c r="H379" i="89"/>
  <c r="H380" i="89"/>
  <c r="H381" i="89"/>
  <c r="H382" i="89"/>
  <c r="H383" i="89"/>
  <c r="H384" i="89"/>
  <c r="H385" i="89"/>
  <c r="H386" i="89"/>
  <c r="H387" i="89"/>
  <c r="H388" i="89"/>
  <c r="H389" i="89"/>
  <c r="H390" i="89"/>
  <c r="H391" i="89"/>
  <c r="H392" i="89"/>
  <c r="H393" i="89"/>
  <c r="H394" i="89"/>
  <c r="H395" i="89"/>
  <c r="H396" i="89"/>
  <c r="H397" i="89"/>
  <c r="H398" i="89"/>
  <c r="H399" i="89"/>
  <c r="H400" i="89"/>
  <c r="H401" i="89"/>
  <c r="H402" i="89"/>
  <c r="H403" i="89"/>
  <c r="H404" i="89"/>
  <c r="H405" i="89"/>
  <c r="H406" i="89"/>
  <c r="H407" i="89"/>
  <c r="H408" i="89"/>
  <c r="H409" i="89"/>
  <c r="H410" i="89"/>
  <c r="H411" i="89"/>
  <c r="H412" i="89"/>
  <c r="H413" i="89"/>
  <c r="H414" i="89"/>
  <c r="H415" i="89"/>
  <c r="H416" i="89"/>
  <c r="H417" i="89"/>
  <c r="H418" i="89"/>
  <c r="H419" i="89"/>
  <c r="H420" i="89"/>
  <c r="H421" i="89"/>
  <c r="H422" i="89"/>
  <c r="H423" i="89"/>
  <c r="H424" i="89"/>
  <c r="H425" i="89"/>
  <c r="H426" i="89"/>
  <c r="H427" i="89"/>
  <c r="H428" i="89"/>
  <c r="H429" i="89"/>
  <c r="H430" i="89"/>
  <c r="H431" i="89"/>
  <c r="H432" i="89"/>
  <c r="H433" i="89"/>
  <c r="H434" i="89"/>
  <c r="H435" i="89"/>
  <c r="H436" i="89"/>
  <c r="H437" i="89"/>
  <c r="H438" i="89"/>
  <c r="H439" i="89"/>
  <c r="H440" i="89"/>
  <c r="H441" i="89"/>
  <c r="H442" i="89"/>
  <c r="H443" i="89"/>
  <c r="H444" i="89"/>
  <c r="H445" i="89"/>
  <c r="H446" i="89"/>
  <c r="H447" i="89"/>
  <c r="H448" i="89"/>
  <c r="H449" i="89"/>
  <c r="H450" i="89"/>
  <c r="H451" i="89"/>
  <c r="H452" i="89"/>
  <c r="H453" i="89"/>
  <c r="H454" i="89"/>
  <c r="H455" i="89"/>
  <c r="H456" i="89"/>
  <c r="H457" i="89"/>
  <c r="H458" i="89"/>
  <c r="H459" i="89"/>
  <c r="H460" i="89"/>
  <c r="H461" i="89"/>
  <c r="H462" i="89"/>
  <c r="H463" i="89"/>
  <c r="H464" i="89"/>
  <c r="H465" i="89"/>
  <c r="H466" i="89"/>
  <c r="H467" i="89"/>
  <c r="H468" i="89"/>
  <c r="H469" i="89"/>
  <c r="H470" i="89"/>
  <c r="H471" i="89"/>
  <c r="H472" i="89"/>
  <c r="H473" i="89"/>
  <c r="H474" i="89"/>
  <c r="H475" i="89"/>
  <c r="H476" i="89"/>
  <c r="H477" i="89"/>
  <c r="H478" i="89"/>
  <c r="H479" i="89"/>
  <c r="H480" i="89"/>
  <c r="H481" i="89"/>
  <c r="H482" i="89"/>
  <c r="H483" i="89"/>
  <c r="H484" i="89"/>
  <c r="H485" i="89"/>
  <c r="H486" i="89"/>
  <c r="H487" i="89"/>
  <c r="H488" i="89"/>
  <c r="H489" i="89"/>
  <c r="H490" i="89"/>
  <c r="H491" i="89"/>
  <c r="H492" i="89"/>
  <c r="H493" i="89"/>
  <c r="H494" i="89"/>
  <c r="H495" i="89"/>
  <c r="H496" i="89"/>
  <c r="H497" i="89"/>
  <c r="H498" i="89"/>
  <c r="H499" i="89"/>
  <c r="H500" i="89"/>
  <c r="H501" i="89"/>
  <c r="H502" i="89"/>
  <c r="H503" i="89"/>
  <c r="H504" i="89"/>
  <c r="H505" i="89"/>
  <c r="H506" i="89"/>
  <c r="H507" i="89"/>
  <c r="H508" i="89"/>
  <c r="H509" i="89"/>
  <c r="H510" i="89"/>
  <c r="H511" i="89"/>
  <c r="H512" i="89"/>
  <c r="H513" i="89"/>
  <c r="H514" i="89"/>
  <c r="H515" i="89"/>
  <c r="H516" i="89"/>
  <c r="H517" i="89"/>
  <c r="H518" i="89"/>
  <c r="H519" i="89"/>
  <c r="H520" i="89"/>
  <c r="H521" i="89"/>
  <c r="H522" i="89"/>
  <c r="H523" i="89"/>
  <c r="H524" i="89"/>
  <c r="H525" i="89"/>
  <c r="H526" i="89"/>
  <c r="H527" i="89"/>
  <c r="H528" i="89"/>
  <c r="H529" i="89"/>
  <c r="H530" i="89"/>
  <c r="H531" i="89"/>
  <c r="H532" i="89"/>
  <c r="H533" i="89"/>
  <c r="H534" i="89"/>
  <c r="H535" i="89"/>
  <c r="H536" i="89"/>
  <c r="H537" i="89"/>
  <c r="H538" i="89"/>
  <c r="H539" i="89"/>
  <c r="H540" i="89"/>
  <c r="H541" i="89"/>
  <c r="H542" i="89"/>
  <c r="H543" i="89"/>
  <c r="H544" i="89"/>
  <c r="H545" i="89"/>
  <c r="H546" i="89"/>
  <c r="H547" i="89"/>
  <c r="H548" i="89"/>
  <c r="H549" i="89"/>
  <c r="H550" i="89"/>
  <c r="H551" i="89"/>
  <c r="H552" i="89"/>
  <c r="H553" i="89"/>
  <c r="H554" i="89"/>
  <c r="H555" i="89"/>
  <c r="H556" i="89"/>
  <c r="H557" i="89"/>
  <c r="H558" i="89"/>
  <c r="H559" i="89"/>
  <c r="H560" i="89"/>
  <c r="H561" i="89"/>
  <c r="H562" i="89"/>
  <c r="H563" i="89"/>
  <c r="H564" i="89"/>
  <c r="H565" i="89"/>
  <c r="H566" i="89"/>
  <c r="H567" i="89"/>
  <c r="H568" i="89"/>
  <c r="H569" i="89"/>
  <c r="H570" i="89"/>
  <c r="H571" i="89"/>
  <c r="H572" i="89"/>
  <c r="H573" i="89"/>
  <c r="H574" i="89"/>
  <c r="H575" i="89"/>
  <c r="H576" i="89"/>
  <c r="H577" i="89"/>
  <c r="H578" i="89"/>
  <c r="H579" i="89"/>
  <c r="H580" i="89"/>
  <c r="H581" i="89"/>
  <c r="H582" i="89"/>
  <c r="H583" i="89"/>
  <c r="H584" i="89"/>
  <c r="H585" i="89"/>
  <c r="H586" i="89"/>
  <c r="H587" i="89"/>
  <c r="H588" i="89"/>
  <c r="H589" i="89"/>
  <c r="H590" i="89"/>
  <c r="H591" i="89"/>
  <c r="H592" i="89"/>
  <c r="H593" i="89"/>
  <c r="H594" i="89"/>
  <c r="H595" i="89"/>
  <c r="H596" i="89"/>
  <c r="H597" i="89"/>
  <c r="H598" i="89"/>
  <c r="H599" i="89"/>
  <c r="H600" i="89"/>
  <c r="H601" i="89"/>
  <c r="H602" i="89"/>
  <c r="H603" i="89"/>
  <c r="H604" i="89"/>
  <c r="H605" i="89"/>
  <c r="H606" i="89"/>
  <c r="H607" i="89"/>
  <c r="H608" i="89"/>
  <c r="H609" i="89"/>
  <c r="H610" i="89"/>
  <c r="H611" i="89"/>
  <c r="H612" i="89"/>
  <c r="H613" i="89"/>
  <c r="H614" i="89"/>
  <c r="H615" i="89"/>
  <c r="H616" i="89"/>
  <c r="H617" i="89"/>
  <c r="H618" i="89"/>
  <c r="H619" i="89"/>
  <c r="H620" i="89"/>
  <c r="H621" i="89"/>
  <c r="H622" i="89"/>
  <c r="H623" i="89"/>
  <c r="H624" i="89"/>
  <c r="H625" i="89"/>
  <c r="H626" i="89"/>
  <c r="H627" i="89"/>
  <c r="H628" i="89"/>
  <c r="H629" i="89"/>
  <c r="H630" i="89"/>
  <c r="H631" i="89"/>
  <c r="H632" i="89"/>
  <c r="H633" i="89"/>
  <c r="H634" i="89"/>
  <c r="H635" i="89"/>
  <c r="H636" i="89"/>
  <c r="H637" i="89"/>
  <c r="H638" i="89"/>
  <c r="H639" i="89"/>
  <c r="H640" i="89"/>
  <c r="H641" i="89"/>
  <c r="H642" i="89"/>
  <c r="H643" i="89"/>
  <c r="H644" i="89"/>
  <c r="H645" i="89"/>
  <c r="H646" i="89"/>
  <c r="H647" i="89"/>
  <c r="H648" i="89"/>
  <c r="H649" i="89"/>
  <c r="H650" i="89"/>
  <c r="H651" i="89"/>
  <c r="H652" i="89"/>
  <c r="H653" i="89"/>
  <c r="H654" i="89"/>
  <c r="H655" i="89"/>
  <c r="H656" i="89"/>
  <c r="H657" i="89"/>
  <c r="H658" i="89"/>
  <c r="H659" i="89"/>
  <c r="H660" i="89"/>
  <c r="H661" i="89"/>
  <c r="H662" i="89"/>
  <c r="H663" i="89"/>
  <c r="H664" i="89"/>
  <c r="H665" i="89"/>
  <c r="H666" i="89"/>
  <c r="H667" i="89"/>
  <c r="H668" i="89"/>
  <c r="H669" i="89"/>
  <c r="H670" i="89"/>
  <c r="H671" i="89"/>
  <c r="H672" i="89"/>
  <c r="H673" i="89"/>
  <c r="H674" i="89"/>
  <c r="H675" i="89"/>
  <c r="H676" i="89"/>
  <c r="H677" i="89"/>
  <c r="H678" i="89"/>
  <c r="H679" i="89"/>
  <c r="H680" i="89"/>
  <c r="H681" i="89"/>
  <c r="H682" i="89"/>
  <c r="H683" i="89"/>
  <c r="H684" i="89"/>
  <c r="H685" i="89"/>
  <c r="H686" i="89"/>
  <c r="H687" i="89"/>
  <c r="H688" i="89"/>
  <c r="H689" i="89"/>
  <c r="H690" i="89"/>
  <c r="H691" i="89"/>
  <c r="H692" i="89"/>
  <c r="H693" i="89"/>
  <c r="H694" i="89"/>
  <c r="H695" i="89"/>
  <c r="H696" i="89"/>
  <c r="H697" i="89"/>
  <c r="H698" i="89"/>
  <c r="H699" i="89"/>
  <c r="H700" i="89"/>
  <c r="H701" i="89"/>
  <c r="H702" i="89"/>
  <c r="H703" i="89"/>
  <c r="H704" i="89"/>
  <c r="H705" i="89"/>
  <c r="H706" i="89"/>
  <c r="H707" i="89"/>
  <c r="H708" i="89"/>
  <c r="H709" i="89"/>
  <c r="H710" i="89"/>
  <c r="H711" i="89"/>
  <c r="H712" i="89"/>
  <c r="H713" i="89"/>
  <c r="H714" i="89"/>
  <c r="H715" i="89"/>
  <c r="H716" i="89"/>
  <c r="H717" i="89"/>
  <c r="H718" i="89"/>
  <c r="H719" i="89"/>
  <c r="H720" i="89"/>
  <c r="H721" i="89"/>
  <c r="H722" i="89"/>
  <c r="H723" i="89"/>
  <c r="H724" i="89"/>
  <c r="H725" i="89"/>
  <c r="H726" i="89"/>
  <c r="H727" i="89"/>
  <c r="H728" i="89"/>
  <c r="H729" i="89"/>
  <c r="H730" i="89"/>
  <c r="H731" i="89"/>
  <c r="H732" i="89"/>
  <c r="H733" i="89"/>
  <c r="H734" i="89"/>
  <c r="H735" i="89"/>
  <c r="H736" i="89"/>
  <c r="H737" i="89"/>
  <c r="H738" i="89"/>
  <c r="H739" i="89"/>
  <c r="H740" i="89"/>
  <c r="H741" i="89"/>
  <c r="H742" i="89"/>
  <c r="H743" i="89"/>
  <c r="H744" i="89"/>
  <c r="H745" i="89"/>
  <c r="H746" i="89"/>
  <c r="H747" i="89"/>
  <c r="H748" i="89"/>
  <c r="H749" i="89"/>
  <c r="H750" i="89"/>
  <c r="H751" i="89"/>
  <c r="H752" i="89"/>
  <c r="H753" i="89"/>
  <c r="H754" i="89"/>
  <c r="H755" i="89"/>
  <c r="H756" i="89"/>
  <c r="H757" i="89"/>
  <c r="H758" i="89"/>
  <c r="H759" i="89"/>
  <c r="H760" i="89"/>
  <c r="H761" i="89"/>
  <c r="H762" i="89"/>
  <c r="H763" i="89"/>
  <c r="H764" i="89"/>
  <c r="H765" i="89"/>
  <c r="H766" i="89"/>
  <c r="H767" i="89"/>
  <c r="H768" i="89"/>
  <c r="H769" i="89"/>
  <c r="H770" i="89"/>
  <c r="H771" i="89"/>
  <c r="H772" i="89"/>
  <c r="H773" i="89"/>
  <c r="H774" i="89"/>
  <c r="H775" i="89"/>
  <c r="H776" i="89"/>
  <c r="H777" i="89"/>
  <c r="H778" i="89"/>
  <c r="H779" i="89"/>
  <c r="H780" i="89"/>
  <c r="H781" i="89"/>
  <c r="H782" i="89"/>
  <c r="H783" i="89"/>
  <c r="H784" i="89"/>
  <c r="H785" i="89"/>
  <c r="H786" i="89"/>
  <c r="H787" i="89"/>
  <c r="H788" i="89"/>
  <c r="H789" i="89"/>
  <c r="H790" i="89"/>
  <c r="H791" i="89"/>
  <c r="H792" i="89"/>
  <c r="H793" i="89"/>
  <c r="H794" i="89"/>
  <c r="H795" i="89"/>
  <c r="H796" i="89"/>
  <c r="H797" i="89"/>
  <c r="H798" i="89"/>
  <c r="H799" i="89"/>
  <c r="H800" i="89"/>
  <c r="H801" i="89"/>
  <c r="H802" i="89"/>
  <c r="H803" i="89"/>
  <c r="H804" i="89"/>
  <c r="H805" i="89"/>
  <c r="H806" i="89"/>
  <c r="H807" i="89"/>
  <c r="H808" i="89"/>
  <c r="H809" i="89"/>
  <c r="H810" i="89"/>
  <c r="H811" i="89"/>
  <c r="H812" i="89"/>
  <c r="H813" i="89"/>
  <c r="H814" i="89"/>
  <c r="H815" i="89"/>
  <c r="H816" i="89"/>
  <c r="H817" i="89"/>
  <c r="H818" i="89"/>
  <c r="H819" i="89"/>
  <c r="H820" i="89"/>
  <c r="H821" i="89"/>
  <c r="H822" i="89"/>
  <c r="H823" i="89"/>
  <c r="H824" i="89"/>
  <c r="H825" i="89"/>
  <c r="H826" i="89"/>
  <c r="H827" i="89"/>
  <c r="H828" i="89"/>
  <c r="H829" i="89"/>
  <c r="H830" i="89"/>
  <c r="H831" i="89"/>
  <c r="H832" i="89"/>
  <c r="H833" i="89"/>
  <c r="H834" i="89"/>
  <c r="H835" i="89"/>
  <c r="H836" i="89"/>
  <c r="H837" i="89"/>
  <c r="H838" i="89"/>
  <c r="H839" i="89"/>
  <c r="H840" i="89"/>
  <c r="H841" i="89"/>
  <c r="H842" i="89"/>
  <c r="H843" i="89"/>
  <c r="H844" i="89"/>
  <c r="H845" i="89"/>
  <c r="H846" i="89"/>
  <c r="H847" i="89"/>
  <c r="H848" i="89"/>
  <c r="H849" i="89"/>
  <c r="H850" i="89"/>
  <c r="H851" i="89"/>
  <c r="H852" i="89"/>
  <c r="H853" i="89"/>
  <c r="H854" i="89"/>
  <c r="H855" i="89"/>
  <c r="H856" i="89"/>
  <c r="H857" i="89"/>
  <c r="H858" i="89"/>
  <c r="H859" i="89"/>
  <c r="H860" i="89"/>
  <c r="H861" i="89"/>
  <c r="H862" i="89"/>
  <c r="H863" i="89"/>
  <c r="H864" i="89"/>
  <c r="H865" i="89"/>
  <c r="H866" i="89"/>
  <c r="H867" i="89"/>
  <c r="H868" i="89"/>
  <c r="H869" i="89"/>
  <c r="H870" i="89"/>
  <c r="H871" i="89"/>
  <c r="H872" i="89"/>
  <c r="H873" i="89"/>
  <c r="H874" i="89"/>
  <c r="H875" i="89"/>
  <c r="H876" i="89"/>
  <c r="H877" i="89"/>
  <c r="H878" i="89"/>
  <c r="H879" i="89"/>
  <c r="H880" i="89"/>
  <c r="H881" i="89"/>
  <c r="H882" i="89"/>
  <c r="H883" i="89"/>
  <c r="H884" i="89"/>
  <c r="H885" i="89"/>
  <c r="H886" i="89"/>
  <c r="H887" i="89"/>
  <c r="H888" i="89"/>
  <c r="H889" i="89"/>
  <c r="H890" i="89"/>
  <c r="H891" i="89"/>
  <c r="H892" i="89"/>
  <c r="H893" i="89"/>
  <c r="H894" i="89"/>
  <c r="H895" i="89"/>
  <c r="H896" i="89"/>
  <c r="H897" i="89"/>
  <c r="H898" i="89"/>
  <c r="H899" i="89"/>
  <c r="H900" i="89"/>
  <c r="H901" i="89"/>
  <c r="H902" i="89"/>
  <c r="H903" i="89"/>
  <c r="H904" i="89"/>
  <c r="H905" i="89"/>
  <c r="H906" i="89"/>
  <c r="H907" i="89"/>
  <c r="H908" i="89"/>
  <c r="H909" i="89"/>
  <c r="H910" i="89"/>
  <c r="H911" i="89"/>
  <c r="H912" i="89"/>
  <c r="H913" i="89"/>
  <c r="H914" i="89"/>
  <c r="H915" i="89"/>
  <c r="H916" i="89"/>
  <c r="H917" i="89"/>
  <c r="H918" i="89"/>
  <c r="H919" i="89"/>
  <c r="H920" i="89"/>
  <c r="H921" i="89"/>
  <c r="H922" i="89"/>
  <c r="H923" i="89"/>
  <c r="H924" i="89"/>
  <c r="H925" i="89"/>
  <c r="H926" i="89"/>
  <c r="H927" i="89"/>
  <c r="H928" i="89"/>
  <c r="H929" i="89"/>
  <c r="H930" i="89"/>
  <c r="H931" i="89"/>
  <c r="H932" i="89"/>
  <c r="H933" i="89"/>
  <c r="H934" i="89"/>
  <c r="H935" i="89"/>
  <c r="H936" i="89"/>
  <c r="H937" i="89"/>
  <c r="H938" i="89"/>
  <c r="H939" i="89"/>
  <c r="H940" i="89"/>
  <c r="H941" i="89"/>
  <c r="H942" i="89"/>
  <c r="H943" i="89"/>
  <c r="H944" i="89"/>
  <c r="H945" i="89"/>
  <c r="H946" i="89"/>
  <c r="H947" i="89"/>
  <c r="H948" i="89"/>
  <c r="H949" i="89"/>
  <c r="H950" i="89"/>
  <c r="H951" i="89"/>
  <c r="H952" i="89"/>
  <c r="H953" i="89"/>
  <c r="H954" i="89"/>
  <c r="H955" i="89"/>
  <c r="H956" i="89"/>
  <c r="H957" i="89"/>
  <c r="H958" i="89"/>
  <c r="H959" i="89"/>
  <c r="H960" i="89"/>
  <c r="H961" i="89"/>
  <c r="H962" i="89"/>
  <c r="H963" i="89"/>
  <c r="H964" i="89"/>
  <c r="H965" i="89"/>
  <c r="H966" i="89"/>
  <c r="H967" i="89"/>
  <c r="H968" i="89"/>
  <c r="H969" i="89"/>
  <c r="H970" i="89"/>
  <c r="H971" i="89"/>
  <c r="H972" i="89"/>
  <c r="H973" i="89"/>
  <c r="H974" i="89"/>
  <c r="H975" i="89"/>
  <c r="H976" i="89"/>
  <c r="H977" i="89"/>
  <c r="H978" i="89"/>
  <c r="H979" i="89"/>
  <c r="H980" i="89"/>
  <c r="H981" i="89"/>
  <c r="H982" i="89"/>
  <c r="H983" i="89"/>
  <c r="H984" i="89"/>
  <c r="H985" i="89"/>
  <c r="H986" i="89"/>
  <c r="H987" i="89"/>
  <c r="H988" i="89"/>
  <c r="H989" i="89"/>
  <c r="H990" i="89"/>
  <c r="H991" i="89"/>
  <c r="H992" i="89"/>
  <c r="H993" i="89"/>
  <c r="H994" i="89"/>
  <c r="H995" i="89"/>
  <c r="H996" i="89"/>
  <c r="H997" i="89"/>
  <c r="H998" i="89"/>
  <c r="H999" i="89"/>
  <c r="H1000" i="89"/>
  <c r="H1001" i="89"/>
  <c r="H1002" i="89"/>
  <c r="H1003" i="89"/>
  <c r="H1004" i="89"/>
  <c r="H1005" i="89"/>
  <c r="H1006" i="89"/>
  <c r="H1007" i="89"/>
  <c r="H1008" i="89"/>
  <c r="H1009" i="89"/>
  <c r="H1010" i="89"/>
  <c r="H1011" i="89"/>
  <c r="H1012" i="89"/>
  <c r="H1013" i="89"/>
  <c r="H1014" i="89"/>
  <c r="H1015" i="89"/>
  <c r="H1016" i="89"/>
  <c r="H1017" i="89"/>
  <c r="H1018" i="89"/>
  <c r="H1019" i="89"/>
  <c r="H1020" i="89"/>
  <c r="H1021" i="89"/>
  <c r="H1022" i="89"/>
  <c r="H1023" i="89"/>
  <c r="H1024" i="89"/>
  <c r="H1025" i="89"/>
  <c r="H1026" i="89"/>
  <c r="H1027" i="89"/>
  <c r="H1028" i="89"/>
  <c r="H1029" i="89"/>
  <c r="H1030" i="89"/>
  <c r="H1031" i="89"/>
  <c r="H1032" i="89"/>
  <c r="H1033" i="89"/>
  <c r="H1034" i="89"/>
  <c r="H1035" i="89"/>
  <c r="H1036" i="89"/>
  <c r="H1037" i="89"/>
  <c r="H1038" i="89"/>
  <c r="H1039" i="89"/>
  <c r="H1040" i="89"/>
  <c r="H1041" i="89"/>
  <c r="H1042" i="89"/>
  <c r="H1043" i="89"/>
  <c r="H1044" i="89"/>
  <c r="H1045" i="89"/>
  <c r="H1046" i="89"/>
  <c r="H1047" i="89"/>
  <c r="H1048" i="89"/>
  <c r="H1049" i="89"/>
  <c r="H1050" i="89"/>
  <c r="H1051" i="89"/>
  <c r="H1052" i="89"/>
  <c r="H1053" i="89"/>
  <c r="H1054" i="89"/>
  <c r="H1055" i="89"/>
  <c r="H1056" i="89"/>
  <c r="H1057" i="89"/>
  <c r="H1058" i="89"/>
  <c r="H1059" i="89"/>
  <c r="H1060" i="89"/>
  <c r="H1061" i="89"/>
  <c r="H1062" i="89"/>
  <c r="H1063" i="89"/>
  <c r="H1064" i="89"/>
  <c r="H1065" i="89"/>
  <c r="H1066" i="89"/>
  <c r="H1067" i="89"/>
  <c r="H1068" i="89"/>
  <c r="H1069" i="89"/>
  <c r="H1070" i="89"/>
  <c r="H1071" i="89"/>
  <c r="H1072" i="89"/>
  <c r="H1073" i="89"/>
  <c r="H1074" i="89"/>
  <c r="H1075" i="89"/>
  <c r="H1076" i="89"/>
  <c r="H1077" i="89"/>
  <c r="H1078" i="89"/>
  <c r="H1079" i="89"/>
  <c r="H1080" i="89"/>
  <c r="H1081" i="89"/>
  <c r="H1082" i="89"/>
  <c r="H1083" i="89"/>
  <c r="H1084" i="89"/>
  <c r="H1085" i="89"/>
  <c r="H1086" i="89"/>
  <c r="H1087" i="89"/>
  <c r="H1088" i="89"/>
  <c r="H1089" i="89"/>
  <c r="H1090" i="89"/>
  <c r="H1091" i="89"/>
  <c r="H1092" i="89"/>
  <c r="H1093" i="89"/>
  <c r="H1094" i="89"/>
  <c r="H1095" i="89"/>
  <c r="H1096" i="89"/>
  <c r="H1097" i="89"/>
  <c r="H1098" i="89"/>
  <c r="H1099" i="89"/>
  <c r="H1100" i="89"/>
  <c r="H1101" i="89"/>
  <c r="H1102" i="89"/>
  <c r="H1103" i="89"/>
  <c r="H1104" i="89"/>
  <c r="H1105" i="89"/>
  <c r="H1106" i="89"/>
  <c r="H1107" i="89"/>
  <c r="H1108" i="89"/>
  <c r="H1109" i="89"/>
  <c r="H1110" i="89"/>
  <c r="H1111" i="89"/>
  <c r="H1112" i="89"/>
  <c r="H1113" i="89"/>
  <c r="H1114" i="89"/>
  <c r="H1115" i="89"/>
  <c r="H1116" i="89"/>
  <c r="H1117" i="89"/>
  <c r="H1118" i="89"/>
  <c r="H1119" i="89"/>
  <c r="H1120" i="89"/>
  <c r="H1121" i="89"/>
  <c r="H1122" i="89"/>
  <c r="H1123" i="89"/>
  <c r="H1124" i="89"/>
  <c r="H1125" i="89"/>
  <c r="H1126" i="89"/>
  <c r="H1127" i="89"/>
  <c r="H1128" i="89"/>
  <c r="H1129" i="89"/>
  <c r="H1130" i="89"/>
  <c r="H1131" i="89"/>
  <c r="H1132" i="89"/>
  <c r="H1133" i="89"/>
  <c r="H1134" i="89"/>
  <c r="H1135" i="89"/>
  <c r="H1136" i="89"/>
  <c r="H1137" i="89"/>
  <c r="H1138" i="89"/>
  <c r="H1139" i="89"/>
  <c r="H1140" i="89"/>
  <c r="H1141" i="89"/>
  <c r="H1142" i="89"/>
  <c r="H1143" i="89"/>
  <c r="H1144" i="89"/>
  <c r="H1145" i="89"/>
  <c r="H1146" i="89"/>
  <c r="H1147" i="89"/>
  <c r="H1148" i="89"/>
  <c r="H1149" i="89"/>
  <c r="H1150" i="89"/>
  <c r="H1151" i="89"/>
  <c r="H1152" i="89"/>
  <c r="H1153" i="89"/>
  <c r="H1154" i="89"/>
  <c r="H1155" i="89"/>
  <c r="H1156" i="89"/>
  <c r="H1157" i="89"/>
  <c r="H1158" i="89"/>
  <c r="H1159" i="89"/>
  <c r="H1160" i="89"/>
  <c r="H1161" i="89"/>
  <c r="H1162" i="89"/>
  <c r="H1163" i="89"/>
  <c r="H1164" i="89"/>
  <c r="H1165" i="89"/>
  <c r="H1166" i="89"/>
  <c r="H1167" i="89"/>
  <c r="H1168" i="89"/>
  <c r="H1169" i="89"/>
  <c r="H1170" i="89"/>
  <c r="H1171" i="89"/>
  <c r="H1172" i="89"/>
  <c r="H1173" i="89"/>
  <c r="H1174" i="89"/>
  <c r="H1175" i="89"/>
  <c r="H1176" i="89"/>
  <c r="H1177" i="89"/>
  <c r="H1178" i="89"/>
  <c r="H1179" i="89"/>
  <c r="H1180" i="89"/>
  <c r="H1181" i="89"/>
  <c r="H1182" i="89"/>
  <c r="H1183" i="89"/>
  <c r="H1184" i="89"/>
  <c r="H1185" i="89"/>
  <c r="H1186" i="89"/>
  <c r="H1187" i="89"/>
  <c r="H1188" i="89"/>
  <c r="H1189" i="89"/>
  <c r="H1190" i="89"/>
  <c r="H1191" i="89"/>
  <c r="H1192" i="89"/>
  <c r="H1193" i="89"/>
  <c r="H1194" i="89"/>
  <c r="H1195" i="89"/>
  <c r="H1196" i="89"/>
  <c r="H1197" i="89"/>
  <c r="H1198" i="89"/>
  <c r="H1199" i="89"/>
  <c r="H1200" i="89"/>
  <c r="H1201" i="89"/>
  <c r="H1202" i="89"/>
  <c r="H1203" i="89"/>
  <c r="H1204" i="89"/>
  <c r="H1205" i="89"/>
  <c r="H1206" i="89"/>
  <c r="H1207" i="89"/>
  <c r="H1208" i="89"/>
  <c r="H1209" i="89"/>
  <c r="H1210" i="89"/>
  <c r="H1211" i="89"/>
  <c r="H1212" i="89"/>
  <c r="H1213" i="89"/>
  <c r="H1214" i="89"/>
  <c r="H1215" i="89"/>
  <c r="H1216" i="89"/>
  <c r="H1217" i="89"/>
  <c r="H1218" i="89"/>
  <c r="H1219" i="89"/>
  <c r="H1220" i="89"/>
  <c r="H1221" i="89"/>
  <c r="H1222" i="89"/>
  <c r="H1223" i="89"/>
  <c r="H1224" i="89"/>
  <c r="H1225" i="89"/>
  <c r="H1226" i="89"/>
  <c r="H1227" i="89"/>
  <c r="H1228" i="89"/>
  <c r="H1229" i="89"/>
  <c r="H1230" i="89"/>
  <c r="H1231" i="89"/>
  <c r="H1232" i="89"/>
  <c r="H1233" i="89"/>
  <c r="H1234" i="89"/>
  <c r="H1235" i="89"/>
  <c r="H1236" i="89"/>
  <c r="H1237" i="89"/>
  <c r="H1238" i="89"/>
  <c r="H1239" i="89"/>
  <c r="H1240" i="89"/>
  <c r="H1241" i="89"/>
  <c r="H1242" i="89"/>
  <c r="H1243" i="89"/>
  <c r="H1244" i="89"/>
  <c r="H1245" i="89"/>
  <c r="H1246" i="89"/>
  <c r="H1247" i="89"/>
  <c r="H1248" i="89"/>
  <c r="H1249" i="89"/>
  <c r="H1250" i="89"/>
  <c r="H1251" i="89"/>
  <c r="H1252" i="89"/>
  <c r="H1253" i="89"/>
  <c r="H1254" i="89"/>
  <c r="H1255" i="89"/>
  <c r="H1256" i="89"/>
  <c r="H1257" i="89"/>
  <c r="H1258" i="89"/>
  <c r="H1259" i="89"/>
  <c r="H1260" i="89"/>
  <c r="H1261" i="89"/>
  <c r="H1262" i="89"/>
  <c r="H1263" i="89"/>
  <c r="H1264" i="89"/>
  <c r="H1265" i="89"/>
  <c r="H1266" i="89"/>
  <c r="H1267" i="89"/>
  <c r="H1268" i="89"/>
  <c r="H1269" i="89"/>
  <c r="H1270" i="89"/>
  <c r="H1271" i="89"/>
  <c r="H1272" i="89"/>
  <c r="H1273" i="89"/>
  <c r="H1274" i="89"/>
  <c r="H1275" i="89"/>
  <c r="H1276" i="89"/>
  <c r="H1277" i="89"/>
  <c r="H1278" i="89"/>
  <c r="H1279" i="89"/>
  <c r="H1280" i="89"/>
  <c r="H1281" i="89"/>
  <c r="H1282" i="89"/>
  <c r="H1283" i="89"/>
  <c r="H1284" i="89"/>
  <c r="H1285" i="89"/>
  <c r="H1286" i="89"/>
  <c r="H1287" i="89"/>
  <c r="H1288" i="89"/>
  <c r="H1289" i="89"/>
  <c r="H1290" i="89"/>
  <c r="H1291" i="89"/>
  <c r="H1292" i="89"/>
  <c r="H1293" i="89"/>
  <c r="H1294" i="89"/>
  <c r="H1295" i="89"/>
  <c r="H1296" i="89"/>
  <c r="H1297" i="89"/>
  <c r="H1298" i="89"/>
  <c r="H1299" i="89"/>
  <c r="H1300" i="89"/>
  <c r="H1301" i="89"/>
  <c r="H1302" i="89"/>
  <c r="H1303" i="89"/>
  <c r="H1304" i="89"/>
  <c r="H1305" i="89"/>
  <c r="H1306" i="89"/>
  <c r="H1307" i="89"/>
  <c r="H1308" i="89"/>
  <c r="H1309" i="89"/>
  <c r="H1310" i="89"/>
  <c r="H1311" i="89"/>
  <c r="H1312" i="89"/>
  <c r="H1313" i="89"/>
  <c r="H1314" i="89"/>
  <c r="H1315" i="89"/>
  <c r="H1316" i="89"/>
  <c r="H1317" i="89"/>
  <c r="H1318" i="89"/>
  <c r="H1319" i="89"/>
  <c r="H1320" i="89"/>
  <c r="H1321" i="89"/>
  <c r="H1322" i="89"/>
  <c r="H1323" i="89"/>
  <c r="H1324" i="89"/>
  <c r="H1325" i="89"/>
  <c r="H1326" i="89"/>
  <c r="H1327" i="89"/>
  <c r="H1328" i="89"/>
  <c r="H1329" i="89"/>
  <c r="H1330" i="89"/>
  <c r="H1331" i="89"/>
  <c r="H1332" i="89"/>
  <c r="H1333" i="89"/>
  <c r="H1334" i="89"/>
  <c r="H1335" i="89"/>
  <c r="H1336" i="89"/>
  <c r="H1337" i="89"/>
  <c r="H1338" i="89"/>
  <c r="H1339" i="89"/>
  <c r="H1340" i="89"/>
  <c r="H1341" i="89"/>
  <c r="H1342" i="89"/>
  <c r="H1343" i="89"/>
  <c r="H1344" i="89"/>
  <c r="H1345" i="89"/>
  <c r="H1346" i="89"/>
  <c r="H1347" i="89"/>
  <c r="H1348" i="89"/>
  <c r="H1349" i="89"/>
  <c r="H1350" i="89"/>
  <c r="H1351" i="89"/>
  <c r="H1352" i="89"/>
  <c r="H1353" i="89"/>
  <c r="H1354" i="89"/>
  <c r="H1355" i="89"/>
  <c r="H1356" i="89"/>
  <c r="H1357" i="89"/>
  <c r="H1358" i="89"/>
  <c r="H1359" i="89"/>
  <c r="H1360" i="89"/>
  <c r="H1361" i="89"/>
  <c r="H1362" i="89"/>
  <c r="H1363" i="89"/>
  <c r="H1364" i="89"/>
  <c r="H1365" i="89"/>
  <c r="H1366" i="89"/>
  <c r="H1367" i="89"/>
  <c r="H1368" i="89"/>
  <c r="H1369" i="89"/>
  <c r="H1370" i="89"/>
  <c r="H1371" i="89"/>
  <c r="H1372" i="89"/>
  <c r="H1373" i="89"/>
  <c r="H1374" i="89"/>
  <c r="H1375" i="89"/>
  <c r="H1376" i="89"/>
  <c r="H1377" i="89"/>
  <c r="H1378" i="89"/>
  <c r="H1379" i="89"/>
  <c r="H1380" i="89"/>
  <c r="H1381" i="89"/>
  <c r="H1382" i="89"/>
  <c r="H1383" i="89"/>
  <c r="H1384" i="89"/>
  <c r="H1385" i="89"/>
  <c r="H1386" i="89"/>
  <c r="H1387" i="89"/>
  <c r="H1388" i="89"/>
  <c r="H1389" i="89"/>
  <c r="H1390" i="89"/>
  <c r="H1391" i="89"/>
  <c r="H1392" i="89"/>
  <c r="H1393" i="89"/>
  <c r="H1394" i="89"/>
  <c r="H1395" i="89"/>
  <c r="H1396" i="89"/>
  <c r="H1397" i="89"/>
  <c r="H1398" i="89"/>
  <c r="H1399" i="89"/>
  <c r="H1400" i="89"/>
  <c r="H1401" i="89"/>
  <c r="H1402" i="89"/>
  <c r="H1403" i="89"/>
  <c r="H1404" i="89"/>
  <c r="H1405" i="89"/>
  <c r="H1406" i="89"/>
  <c r="H1407" i="89"/>
  <c r="H1408" i="89"/>
  <c r="H1409" i="89"/>
  <c r="H1410" i="89"/>
  <c r="H1411" i="89"/>
  <c r="H1412" i="89"/>
  <c r="H1413" i="89"/>
  <c r="H1414" i="89"/>
  <c r="H1415" i="89"/>
  <c r="H1416" i="89"/>
  <c r="H1417" i="89"/>
  <c r="H1418" i="89"/>
  <c r="H1419" i="89"/>
  <c r="H1420" i="89"/>
  <c r="H1421" i="89"/>
  <c r="H1422" i="89"/>
  <c r="H1423" i="89"/>
  <c r="H1424" i="89"/>
  <c r="H1425" i="89"/>
  <c r="H1426" i="89"/>
  <c r="H1427" i="89"/>
  <c r="H1428" i="89"/>
  <c r="H1429" i="89"/>
  <c r="H1430" i="89"/>
  <c r="H1431" i="89"/>
  <c r="H1432" i="89"/>
  <c r="H1433" i="89"/>
  <c r="H1434" i="89"/>
  <c r="H1435" i="89"/>
  <c r="H1436" i="89"/>
  <c r="H1437" i="89"/>
  <c r="H1438" i="89"/>
  <c r="H1439" i="89"/>
  <c r="H1440" i="89"/>
  <c r="H1441" i="89"/>
  <c r="H1442" i="89"/>
  <c r="H1443" i="89"/>
  <c r="H1444" i="89"/>
  <c r="H1445" i="89"/>
  <c r="H1446" i="89"/>
  <c r="H1447" i="89"/>
  <c r="H1448" i="89"/>
  <c r="H1449" i="89"/>
  <c r="H1450" i="89"/>
  <c r="H1451" i="89"/>
  <c r="H1452" i="89"/>
  <c r="H1453" i="89"/>
  <c r="H1454" i="89"/>
  <c r="H1455" i="89"/>
  <c r="H1456" i="89"/>
  <c r="H1457" i="89"/>
  <c r="H1458" i="89"/>
  <c r="H1459" i="89"/>
  <c r="H1460" i="89"/>
  <c r="H1461" i="89"/>
  <c r="H1462" i="89"/>
  <c r="H1463" i="89"/>
  <c r="H1464" i="89"/>
  <c r="H1465" i="89"/>
  <c r="H1466" i="89"/>
  <c r="H1467" i="89"/>
  <c r="H1468" i="89"/>
  <c r="H1469" i="89"/>
  <c r="H1470" i="89"/>
  <c r="H1471" i="89"/>
  <c r="H1472" i="89"/>
  <c r="H1473" i="89"/>
  <c r="H1474" i="89"/>
  <c r="H1475" i="89"/>
  <c r="H1476" i="89"/>
  <c r="H1477" i="89"/>
  <c r="H1478" i="89"/>
  <c r="H1479" i="89"/>
  <c r="H1480" i="89"/>
  <c r="H1481" i="89"/>
  <c r="H1482" i="89"/>
  <c r="H1483" i="89"/>
  <c r="H1484" i="89"/>
  <c r="H1485" i="89"/>
  <c r="H1486" i="89"/>
  <c r="H1487" i="89"/>
  <c r="H1488" i="89"/>
  <c r="H1489" i="89"/>
  <c r="H1490" i="89"/>
  <c r="H1491" i="89"/>
  <c r="H1492" i="89"/>
  <c r="H1493" i="89"/>
  <c r="H1494" i="89"/>
  <c r="H1495" i="89"/>
  <c r="H1496" i="89"/>
  <c r="H1497" i="89"/>
  <c r="H1498" i="89"/>
  <c r="H1499" i="89"/>
  <c r="H1500" i="89"/>
  <c r="H1501" i="89"/>
  <c r="H1502" i="89"/>
  <c r="H1503" i="89"/>
  <c r="H1504" i="89"/>
  <c r="H1505" i="89"/>
  <c r="H1506" i="89"/>
  <c r="H1507" i="89"/>
  <c r="H1508" i="89"/>
  <c r="H1509" i="89"/>
  <c r="H1510" i="89"/>
  <c r="H1511" i="89"/>
  <c r="H1512" i="89"/>
  <c r="H1513" i="89"/>
  <c r="H1514" i="89"/>
  <c r="H1515" i="89"/>
  <c r="H1516" i="89"/>
  <c r="H1517" i="89"/>
  <c r="H1518" i="89"/>
  <c r="H1519" i="89"/>
  <c r="H1520" i="89"/>
  <c r="H1521" i="89"/>
  <c r="H1522" i="89"/>
  <c r="H1523" i="89"/>
  <c r="H1524" i="89"/>
  <c r="H1525" i="89"/>
  <c r="H1526" i="89"/>
  <c r="H1527" i="89"/>
  <c r="H1528" i="89"/>
  <c r="H1529" i="89"/>
  <c r="H1530" i="89"/>
  <c r="H1531" i="89"/>
  <c r="H1532" i="89"/>
  <c r="H1533" i="89"/>
  <c r="H1534" i="89"/>
  <c r="H1535" i="89"/>
  <c r="H1536" i="89"/>
  <c r="H1537" i="89"/>
  <c r="H1538" i="89"/>
  <c r="H1539" i="89"/>
  <c r="H1540" i="89"/>
  <c r="H1541" i="89"/>
  <c r="H1542" i="89"/>
  <c r="H1543" i="89"/>
  <c r="H1544" i="89"/>
  <c r="H1545" i="89"/>
  <c r="H1546" i="89"/>
  <c r="H1547" i="89"/>
  <c r="H1548" i="89"/>
  <c r="H1549" i="89"/>
  <c r="H1550" i="89"/>
  <c r="H1551" i="89"/>
  <c r="H1552" i="89"/>
  <c r="H1553" i="89"/>
  <c r="H1554" i="89"/>
  <c r="H1555" i="89"/>
  <c r="H1556" i="89"/>
  <c r="H1557" i="89"/>
  <c r="H1558" i="89"/>
  <c r="H1559" i="89"/>
  <c r="H1560" i="89"/>
  <c r="H1561" i="89"/>
  <c r="H1562" i="89"/>
  <c r="H1563" i="89"/>
  <c r="H1564" i="89"/>
  <c r="H1565" i="89"/>
  <c r="H1566" i="89"/>
  <c r="H1567" i="89"/>
  <c r="H1568" i="89"/>
  <c r="H1569" i="89"/>
  <c r="H1570" i="89"/>
  <c r="H1571" i="89"/>
  <c r="H1572" i="89"/>
  <c r="H1573" i="89"/>
  <c r="H1574" i="89"/>
  <c r="H1575" i="89"/>
  <c r="H1576" i="89"/>
  <c r="H1577" i="89"/>
  <c r="H1578" i="89"/>
  <c r="H1579" i="89"/>
  <c r="H1580" i="89"/>
  <c r="H1581" i="89"/>
  <c r="H1582" i="89"/>
  <c r="H1583" i="89"/>
  <c r="H1584" i="89"/>
  <c r="H1585" i="89"/>
  <c r="H1586" i="89"/>
  <c r="H1587" i="89"/>
  <c r="H1588" i="89"/>
  <c r="H1589" i="89"/>
  <c r="H1590" i="89"/>
  <c r="H1591" i="89"/>
  <c r="H1592" i="89"/>
  <c r="H1593" i="89"/>
  <c r="H1594" i="89"/>
  <c r="H1595" i="89"/>
  <c r="H1596" i="89"/>
  <c r="H1597" i="89"/>
  <c r="H1598" i="89"/>
  <c r="H1599" i="89"/>
  <c r="H1600" i="89"/>
  <c r="H1601" i="89"/>
  <c r="H1602" i="89"/>
  <c r="H1603" i="89"/>
  <c r="H1604" i="89"/>
  <c r="H1605" i="89"/>
  <c r="H1606" i="89"/>
  <c r="H1607" i="89"/>
  <c r="H1608" i="89"/>
  <c r="H1609" i="89"/>
  <c r="H1610" i="89"/>
  <c r="H1611" i="89"/>
  <c r="H1612" i="89"/>
  <c r="H1613" i="89"/>
  <c r="H1614" i="89"/>
  <c r="H1615" i="89"/>
  <c r="H1616" i="89"/>
  <c r="H1617" i="89"/>
  <c r="H1618" i="89"/>
  <c r="H1619" i="89"/>
  <c r="H1620" i="89"/>
  <c r="H1621" i="89"/>
  <c r="H1622" i="89"/>
  <c r="H1623" i="89"/>
  <c r="H1624" i="89"/>
  <c r="H1625" i="89"/>
  <c r="H1626" i="89"/>
  <c r="H1627" i="89"/>
  <c r="H1628" i="89"/>
  <c r="H1629" i="89"/>
  <c r="H1630" i="89"/>
  <c r="H1631" i="89"/>
  <c r="H1632" i="89"/>
  <c r="H1633" i="89"/>
  <c r="H1634" i="89"/>
  <c r="H1635" i="89"/>
  <c r="H1636" i="89"/>
  <c r="H1637" i="89"/>
  <c r="H1638" i="89"/>
  <c r="H1639" i="89"/>
  <c r="H1640" i="89"/>
  <c r="H1641" i="89"/>
  <c r="H1642" i="89"/>
  <c r="H1643" i="89"/>
  <c r="H1644" i="89"/>
  <c r="H1645" i="89"/>
  <c r="H1646" i="89"/>
  <c r="H1647" i="89"/>
  <c r="H1648" i="89"/>
  <c r="H1649" i="89"/>
  <c r="H1650" i="89"/>
  <c r="H1651" i="89"/>
  <c r="H1652" i="89"/>
  <c r="H1653" i="89"/>
  <c r="H1654" i="89"/>
  <c r="H1655" i="89"/>
  <c r="H1656" i="89"/>
  <c r="H1657" i="89"/>
  <c r="H1658" i="89"/>
  <c r="H1659" i="89"/>
  <c r="H1660" i="89"/>
  <c r="H1661" i="89"/>
  <c r="H1662" i="89"/>
  <c r="H1663" i="89"/>
  <c r="H1664" i="89"/>
  <c r="H1665" i="89"/>
  <c r="H1666" i="89"/>
  <c r="H1667" i="89"/>
  <c r="H1668" i="89"/>
  <c r="H1669" i="89"/>
  <c r="H1670" i="89"/>
  <c r="H1671" i="89"/>
  <c r="H1672" i="89"/>
  <c r="H1673" i="89"/>
  <c r="H1674" i="89"/>
  <c r="H1675" i="89"/>
  <c r="H1676" i="89"/>
  <c r="H1677" i="89"/>
  <c r="H1678" i="89"/>
  <c r="H1679" i="89"/>
  <c r="H1680" i="89"/>
  <c r="H1681" i="89"/>
  <c r="H1682" i="89"/>
  <c r="H1683" i="89"/>
  <c r="H1684" i="89"/>
  <c r="H1685" i="89"/>
  <c r="H1686" i="89"/>
  <c r="H1687" i="89"/>
  <c r="H1688" i="89"/>
  <c r="H1689" i="89"/>
  <c r="H1690" i="89"/>
  <c r="H1691" i="89"/>
  <c r="H1692" i="89"/>
  <c r="H1693" i="89"/>
  <c r="H1694" i="89"/>
  <c r="H1695" i="89"/>
  <c r="H1696" i="89"/>
  <c r="H1697" i="89"/>
  <c r="H1698" i="89"/>
  <c r="H1699" i="89"/>
  <c r="H1700" i="89"/>
  <c r="H1701" i="89"/>
  <c r="H1702" i="89"/>
  <c r="H1703" i="89"/>
  <c r="H1704" i="89"/>
  <c r="H1705" i="89"/>
  <c r="H1706" i="89"/>
  <c r="H1707" i="89"/>
  <c r="H1708" i="89"/>
  <c r="H1709" i="89"/>
  <c r="H1710" i="89"/>
  <c r="H1711" i="89"/>
  <c r="H1712" i="89"/>
  <c r="H1713" i="89"/>
  <c r="H1714" i="89"/>
  <c r="H1715" i="89"/>
  <c r="H1716" i="89"/>
  <c r="H1717" i="89"/>
  <c r="H1718" i="89"/>
  <c r="H1719" i="89"/>
  <c r="H1720" i="89"/>
  <c r="H1721" i="89"/>
  <c r="H1722" i="89"/>
  <c r="H1723" i="89"/>
  <c r="H1724" i="89"/>
  <c r="H1725" i="89"/>
  <c r="H1726" i="89"/>
  <c r="H1727" i="89"/>
  <c r="H1728" i="89"/>
  <c r="H1729" i="89"/>
  <c r="H1730" i="89"/>
  <c r="H1731" i="89"/>
  <c r="H1732" i="89"/>
  <c r="H1733" i="89"/>
  <c r="H1734" i="89"/>
  <c r="H1735" i="89"/>
  <c r="H1736" i="89"/>
  <c r="H1737" i="89"/>
  <c r="H1738" i="89"/>
  <c r="H1739" i="89"/>
  <c r="H1740" i="89"/>
  <c r="H1741" i="89"/>
  <c r="H1742" i="89"/>
  <c r="H1743" i="89"/>
  <c r="H1744" i="89"/>
  <c r="H1745" i="89"/>
  <c r="H1746" i="89"/>
  <c r="H1747" i="89"/>
  <c r="H1748" i="89"/>
  <c r="H1749" i="89"/>
  <c r="H1750" i="89"/>
  <c r="H1751" i="89"/>
  <c r="H1752" i="89"/>
  <c r="H1753" i="89"/>
  <c r="H1754" i="89"/>
  <c r="H1755" i="89"/>
  <c r="H1756" i="89"/>
  <c r="H1757" i="89"/>
  <c r="H1758" i="89"/>
  <c r="H1759" i="89"/>
  <c r="H1760" i="89"/>
  <c r="H1761" i="89"/>
  <c r="H1762" i="89"/>
  <c r="H1763" i="89"/>
  <c r="H1764" i="89"/>
  <c r="H1765" i="89"/>
  <c r="H1766" i="89"/>
  <c r="H1767" i="89"/>
  <c r="H1768" i="89"/>
  <c r="H1769" i="89"/>
  <c r="H1770" i="89"/>
  <c r="H1771" i="89"/>
  <c r="H1772" i="89"/>
  <c r="H1773" i="89"/>
  <c r="H1774" i="89"/>
  <c r="H1775" i="89"/>
  <c r="H1776" i="89"/>
  <c r="H1777" i="89"/>
  <c r="H1778" i="89"/>
  <c r="H1779" i="89"/>
  <c r="H1780" i="89"/>
  <c r="H1781" i="89"/>
  <c r="H1782" i="89"/>
  <c r="H1783" i="89"/>
  <c r="H1784" i="89"/>
  <c r="H1785" i="89"/>
  <c r="H1786" i="89"/>
  <c r="H1787" i="89"/>
  <c r="H1788" i="89"/>
  <c r="H1789" i="89"/>
  <c r="H1790" i="89"/>
  <c r="H1791" i="89"/>
  <c r="H1792" i="89"/>
  <c r="H1793" i="89"/>
  <c r="H1794" i="89"/>
  <c r="H1795" i="89"/>
  <c r="H1796" i="89"/>
  <c r="H1797" i="89"/>
  <c r="H1798" i="89"/>
  <c r="H1799" i="89"/>
  <c r="H1800" i="89"/>
  <c r="H1801" i="89"/>
  <c r="H1802" i="89"/>
  <c r="H1803" i="89"/>
  <c r="H1804" i="89"/>
  <c r="H1805" i="89"/>
  <c r="H1806" i="89"/>
  <c r="H1807" i="89"/>
  <c r="H1808" i="89"/>
  <c r="H1809" i="89"/>
  <c r="H1810" i="89"/>
  <c r="H1811" i="89"/>
  <c r="H1812" i="89"/>
  <c r="H1813" i="89"/>
  <c r="H1814" i="89"/>
  <c r="H1815" i="89"/>
  <c r="H1816" i="89"/>
  <c r="H1817" i="89"/>
  <c r="H1818" i="89"/>
  <c r="H1819" i="89"/>
  <c r="H1820" i="89"/>
  <c r="H1821" i="89"/>
  <c r="H1822" i="89"/>
  <c r="H1823" i="89"/>
  <c r="H1824" i="89"/>
  <c r="H1825" i="89"/>
  <c r="H1826" i="89"/>
  <c r="H1827" i="89"/>
  <c r="H1828" i="89"/>
  <c r="H1829" i="89"/>
  <c r="H1830" i="89"/>
  <c r="H1831" i="89"/>
  <c r="H1832" i="89"/>
  <c r="H1833" i="89"/>
  <c r="H1834" i="89"/>
  <c r="H1835" i="89"/>
  <c r="H1836" i="89"/>
  <c r="H1837" i="89"/>
  <c r="H1838" i="89"/>
  <c r="H1839" i="89"/>
  <c r="H1840" i="89"/>
  <c r="H1841" i="89"/>
  <c r="H1842" i="89"/>
  <c r="H1843" i="89"/>
  <c r="H1844" i="89"/>
  <c r="H1845" i="89"/>
  <c r="H1846" i="89"/>
  <c r="H1847" i="89"/>
  <c r="H1848" i="89"/>
  <c r="H1849" i="89"/>
  <c r="H1850" i="89"/>
  <c r="H1851" i="89"/>
  <c r="H1852" i="89"/>
  <c r="H1853" i="89"/>
  <c r="H1854" i="89"/>
  <c r="H1855" i="89"/>
  <c r="H1856" i="89"/>
  <c r="H1857" i="89"/>
  <c r="H1858" i="89"/>
  <c r="H1859" i="89"/>
  <c r="H1860" i="89"/>
  <c r="H1861" i="89"/>
  <c r="H1862" i="89"/>
  <c r="H1863" i="89"/>
  <c r="H1864" i="89"/>
  <c r="H1865" i="89"/>
  <c r="H1866" i="89"/>
  <c r="H1867" i="89"/>
  <c r="H1868" i="89"/>
  <c r="H1869" i="89"/>
  <c r="H1870" i="89"/>
  <c r="H1871" i="89"/>
  <c r="H1872" i="89"/>
  <c r="H1873" i="89"/>
  <c r="H1874" i="89"/>
  <c r="H1875" i="89"/>
  <c r="H1876" i="89"/>
  <c r="H1877" i="89"/>
  <c r="H1878" i="89"/>
  <c r="H1879" i="89"/>
  <c r="H1880" i="89"/>
  <c r="H1881" i="89"/>
  <c r="H1882" i="89"/>
  <c r="H1883" i="89"/>
  <c r="H1884" i="89"/>
  <c r="H1885" i="89"/>
  <c r="H1886" i="89"/>
  <c r="H1887" i="89"/>
  <c r="H1888" i="89"/>
  <c r="H1889" i="89"/>
  <c r="H1890" i="89"/>
  <c r="H1891" i="89"/>
  <c r="H1892" i="89"/>
  <c r="H1893" i="89"/>
  <c r="H1894" i="89"/>
  <c r="H1895" i="89"/>
  <c r="H1896" i="89"/>
  <c r="H1897" i="89"/>
  <c r="H1898" i="89"/>
  <c r="H1899" i="89"/>
  <c r="H1900" i="89"/>
  <c r="H1901" i="89"/>
  <c r="H1902" i="89"/>
  <c r="H1903" i="89"/>
  <c r="H1904" i="89"/>
  <c r="H1905" i="89"/>
  <c r="H1906" i="89"/>
  <c r="H1907" i="89"/>
  <c r="H1908" i="89"/>
  <c r="H1909" i="89"/>
  <c r="H1910" i="89"/>
  <c r="H1911" i="89"/>
  <c r="H1912" i="89"/>
  <c r="H1913" i="89"/>
  <c r="H1914" i="89"/>
  <c r="H1915" i="89"/>
  <c r="H1916" i="89"/>
  <c r="H1917" i="89"/>
  <c r="H1918" i="89"/>
  <c r="H1919" i="89"/>
  <c r="H1920" i="89"/>
  <c r="H1921" i="89"/>
  <c r="H1922" i="89"/>
  <c r="H1923" i="89"/>
  <c r="H1924" i="89"/>
  <c r="H1925" i="89"/>
  <c r="H1926" i="89"/>
  <c r="H1927" i="89"/>
  <c r="H1928" i="89"/>
  <c r="H1929" i="89"/>
  <c r="H1930" i="89"/>
  <c r="H1931" i="89"/>
  <c r="H1932" i="89"/>
  <c r="H1933" i="89"/>
  <c r="H1934" i="89"/>
  <c r="H1935" i="89"/>
  <c r="H1936" i="89"/>
  <c r="H1937" i="89"/>
  <c r="H1938" i="89"/>
  <c r="H1939" i="89"/>
  <c r="H1940" i="89"/>
  <c r="H1941" i="89"/>
  <c r="H1942" i="89"/>
  <c r="H1943" i="89"/>
  <c r="H1944" i="89"/>
  <c r="H1945" i="89"/>
  <c r="H1946" i="89"/>
  <c r="H1947" i="89"/>
  <c r="H1948" i="89"/>
  <c r="H1949" i="89"/>
  <c r="H1950" i="89"/>
  <c r="H1951" i="89"/>
  <c r="H1952" i="89"/>
  <c r="H1953" i="89"/>
  <c r="H1954" i="89"/>
  <c r="H1955" i="89"/>
  <c r="H1956" i="89"/>
  <c r="H1957" i="89"/>
  <c r="H1958" i="89"/>
  <c r="H1959" i="89"/>
  <c r="H1960" i="89"/>
  <c r="H1961" i="89"/>
  <c r="H1962" i="89"/>
  <c r="H1963" i="89"/>
  <c r="H1964" i="89"/>
  <c r="H1965" i="89"/>
  <c r="H1966" i="89"/>
  <c r="H1967" i="89"/>
  <c r="H1968" i="89"/>
  <c r="H1969" i="89"/>
  <c r="H1970" i="89"/>
  <c r="H1971" i="89"/>
  <c r="H1972" i="89"/>
  <c r="H1973" i="89"/>
  <c r="H1974" i="89"/>
  <c r="H1975" i="89"/>
  <c r="H1976" i="89"/>
  <c r="H1977" i="89"/>
  <c r="H1978" i="89"/>
  <c r="H1979" i="89"/>
  <c r="H1980" i="89"/>
  <c r="H1981" i="89"/>
  <c r="H1982" i="89"/>
  <c r="H1983" i="89"/>
  <c r="H1984" i="89"/>
  <c r="H1985" i="89"/>
  <c r="H1986" i="89"/>
  <c r="H1987" i="89"/>
  <c r="H1988" i="89"/>
  <c r="H1989" i="89"/>
  <c r="H1990" i="89"/>
  <c r="H1991" i="89"/>
  <c r="H1992" i="89"/>
  <c r="H1993" i="89"/>
  <c r="H1994" i="89"/>
  <c r="H1995" i="89"/>
  <c r="H1996" i="89"/>
  <c r="H1997" i="89"/>
  <c r="H1998" i="89"/>
  <c r="H1999" i="89"/>
  <c r="H2000" i="89"/>
  <c r="H2001" i="89"/>
  <c r="H2002" i="89"/>
  <c r="H2003" i="89"/>
  <c r="H2004" i="89"/>
  <c r="H2005" i="89"/>
  <c r="H2006" i="89"/>
  <c r="H2007" i="89"/>
  <c r="H2008" i="89"/>
  <c r="H2009" i="89"/>
  <c r="H2010" i="89"/>
  <c r="H2011" i="89"/>
  <c r="H2012" i="89"/>
  <c r="H2013" i="89"/>
  <c r="H2014" i="89"/>
  <c r="H2015" i="89"/>
  <c r="H2016" i="89"/>
  <c r="H2017" i="89"/>
  <c r="H2018" i="89"/>
  <c r="H2019" i="89"/>
  <c r="H2020" i="89"/>
  <c r="H2021" i="89"/>
  <c r="H2022" i="89"/>
  <c r="H2023" i="89"/>
  <c r="H2024" i="89"/>
  <c r="H2025" i="89"/>
  <c r="H2026" i="89"/>
  <c r="H2027" i="89"/>
  <c r="H2028" i="89"/>
  <c r="H2029" i="89"/>
  <c r="H2030" i="89"/>
  <c r="H2031" i="89"/>
  <c r="H2032" i="89"/>
  <c r="H2033" i="89"/>
  <c r="H2034" i="89"/>
  <c r="H2035" i="89"/>
  <c r="H2036" i="89"/>
  <c r="H2037" i="89"/>
  <c r="H2038" i="89"/>
  <c r="H2039" i="89"/>
  <c r="H2040" i="89"/>
  <c r="H2041" i="89"/>
  <c r="H2042" i="89"/>
  <c r="H2043" i="89"/>
  <c r="H2044" i="89"/>
  <c r="H2045" i="89"/>
  <c r="H2046" i="89"/>
  <c r="H2047" i="89"/>
  <c r="H2048" i="89"/>
  <c r="H2049" i="89"/>
  <c r="H2050" i="89"/>
  <c r="H2051" i="89"/>
  <c r="H2052" i="89"/>
  <c r="H2053" i="89"/>
  <c r="H2054" i="89"/>
  <c r="H2055" i="89"/>
  <c r="H2056" i="89"/>
  <c r="H2057" i="89"/>
  <c r="H2058" i="89"/>
  <c r="H2059" i="89"/>
  <c r="H2060" i="89"/>
  <c r="H2061" i="89"/>
  <c r="H2062" i="89"/>
  <c r="H2063" i="89"/>
  <c r="H2064" i="89"/>
  <c r="H2065" i="89"/>
  <c r="H2066" i="89"/>
  <c r="H2067" i="89"/>
  <c r="H2068" i="89"/>
  <c r="H2069" i="89"/>
  <c r="H2070" i="89"/>
  <c r="H2071" i="89"/>
  <c r="H2072" i="89"/>
  <c r="H2073" i="89"/>
  <c r="H2074" i="89"/>
  <c r="H2075" i="89"/>
  <c r="H2076" i="89"/>
  <c r="H2077" i="89"/>
  <c r="H2078" i="89"/>
  <c r="H2079" i="89"/>
  <c r="H2080" i="89"/>
  <c r="H2081" i="89"/>
  <c r="H2082" i="89"/>
  <c r="H2083" i="89"/>
  <c r="H2084" i="89"/>
  <c r="H2085" i="89"/>
  <c r="H2086" i="89"/>
  <c r="H2087" i="89"/>
  <c r="H2088" i="89"/>
  <c r="H2089" i="89"/>
  <c r="H2090" i="89"/>
  <c r="H2091" i="89"/>
  <c r="H2092" i="89"/>
  <c r="H2093" i="89"/>
  <c r="H2094" i="89"/>
  <c r="H2095" i="89"/>
  <c r="H2096" i="89"/>
  <c r="H2097" i="89"/>
  <c r="H2098" i="89"/>
  <c r="H2099" i="89"/>
  <c r="H2100" i="89"/>
  <c r="H2101" i="89"/>
  <c r="H2102" i="89"/>
  <c r="H2103" i="89"/>
  <c r="H2104" i="89"/>
  <c r="H2105" i="89"/>
  <c r="H2106" i="89"/>
  <c r="H2107" i="89"/>
  <c r="H2108" i="89"/>
  <c r="H2109" i="89"/>
  <c r="H2110" i="89"/>
  <c r="H2111" i="89"/>
  <c r="H2112" i="89"/>
  <c r="H2113" i="89"/>
  <c r="H2114" i="89"/>
  <c r="H2115" i="89"/>
  <c r="H2116" i="89"/>
  <c r="H2117" i="89"/>
  <c r="H2118" i="89"/>
  <c r="H2119" i="89"/>
  <c r="H2120" i="89"/>
  <c r="H2121" i="89"/>
  <c r="H2122" i="89"/>
  <c r="H2123" i="89"/>
  <c r="H2124" i="89"/>
  <c r="H2125" i="89"/>
  <c r="H2126" i="89"/>
  <c r="H2127" i="89"/>
  <c r="H2128" i="89"/>
  <c r="H2129" i="89"/>
  <c r="H2130" i="89"/>
  <c r="H2131" i="89"/>
  <c r="H2132" i="89"/>
  <c r="H2133" i="89"/>
  <c r="H2134" i="89"/>
  <c r="H2135" i="89"/>
  <c r="H2136" i="89"/>
  <c r="H2137" i="89"/>
  <c r="H2138" i="89"/>
  <c r="H2139" i="89"/>
  <c r="H2140" i="89"/>
  <c r="H2141" i="89"/>
  <c r="H2142" i="89"/>
  <c r="H2143" i="89"/>
  <c r="H2144" i="89"/>
  <c r="H2145" i="89"/>
  <c r="H2146" i="89"/>
  <c r="H2147" i="89"/>
  <c r="H2148" i="89"/>
  <c r="H2149" i="89"/>
  <c r="H2150" i="89"/>
  <c r="H2151" i="89"/>
  <c r="H2152" i="89"/>
  <c r="H2153" i="89"/>
  <c r="H2154" i="89"/>
  <c r="H2155" i="89"/>
  <c r="H2156" i="89"/>
  <c r="H2157" i="89"/>
  <c r="H2158" i="89"/>
  <c r="H2159" i="89"/>
  <c r="H2160" i="89"/>
  <c r="H2161" i="89"/>
  <c r="H2162" i="89"/>
  <c r="H2163" i="89"/>
  <c r="H2164" i="89"/>
  <c r="H2165" i="89"/>
  <c r="H2166" i="89"/>
  <c r="H2167" i="89"/>
  <c r="H2168" i="89"/>
  <c r="H2169" i="89"/>
  <c r="H2170" i="89"/>
  <c r="H2171" i="89"/>
  <c r="H2172" i="89"/>
  <c r="H2173" i="89"/>
  <c r="H2174" i="89"/>
  <c r="H2175" i="89"/>
  <c r="H2176" i="89"/>
  <c r="H2177" i="89"/>
  <c r="H2178" i="89"/>
  <c r="H2179" i="89"/>
  <c r="H2180" i="89"/>
  <c r="H2181" i="89"/>
  <c r="H2182" i="89"/>
  <c r="H2183" i="89"/>
  <c r="H2184" i="89"/>
  <c r="H2185" i="89"/>
  <c r="H2186" i="89"/>
  <c r="H2187" i="89"/>
  <c r="H2188" i="89"/>
  <c r="H2189" i="89"/>
  <c r="H2190" i="89"/>
  <c r="H2191" i="89"/>
  <c r="H2192" i="89"/>
  <c r="H2193" i="89"/>
  <c r="H2194" i="89"/>
  <c r="H2195" i="89"/>
  <c r="H2196" i="89"/>
  <c r="H2197" i="89"/>
  <c r="H2198" i="89"/>
  <c r="H2199" i="89"/>
  <c r="H2200" i="89"/>
  <c r="H2201" i="89"/>
  <c r="H2202" i="89"/>
  <c r="H2203" i="89"/>
  <c r="H2204" i="89"/>
  <c r="H2205" i="89"/>
  <c r="H2206" i="89"/>
  <c r="H2207" i="89"/>
  <c r="H2208" i="89"/>
  <c r="H2209" i="89"/>
  <c r="H2210" i="89"/>
  <c r="H2211" i="89"/>
  <c r="H2212" i="89"/>
  <c r="H2213" i="89"/>
  <c r="H2214" i="89"/>
  <c r="H2215" i="89"/>
  <c r="H2216" i="89"/>
  <c r="H2217" i="89"/>
  <c r="H2218" i="89"/>
  <c r="H2219" i="89"/>
  <c r="H2220" i="89"/>
  <c r="H2221" i="89"/>
  <c r="H2222" i="89"/>
  <c r="H2223" i="89"/>
  <c r="H2224" i="89"/>
  <c r="H2225" i="89"/>
  <c r="H2226" i="89"/>
  <c r="H2227" i="89"/>
  <c r="H2228" i="89"/>
  <c r="H2229" i="89"/>
  <c r="H2230" i="89"/>
  <c r="H2231" i="89"/>
  <c r="H2232" i="89"/>
  <c r="H2233" i="89"/>
  <c r="H2234" i="89"/>
  <c r="H2235" i="89"/>
  <c r="H2236" i="89"/>
  <c r="H2237" i="89"/>
  <c r="H2238" i="89"/>
  <c r="H2239" i="89"/>
  <c r="H2240" i="89"/>
  <c r="H2241" i="89"/>
  <c r="H2242" i="89"/>
  <c r="H2243" i="89"/>
  <c r="H2244" i="89"/>
  <c r="H2245" i="89"/>
  <c r="H2246" i="89"/>
  <c r="H2247" i="89"/>
  <c r="H2248" i="89"/>
  <c r="H2249" i="89"/>
  <c r="H2250" i="89"/>
  <c r="H2251" i="89"/>
  <c r="H2252" i="89"/>
  <c r="H2253" i="89"/>
  <c r="H2254" i="89"/>
  <c r="H2255" i="89"/>
  <c r="H2256" i="89"/>
  <c r="H2257" i="89"/>
  <c r="H2258" i="89"/>
  <c r="H2259" i="89"/>
  <c r="H2260" i="89"/>
  <c r="H2261" i="89"/>
  <c r="H2262" i="89"/>
  <c r="H2263" i="89"/>
  <c r="H2264" i="89"/>
  <c r="H2265" i="89"/>
  <c r="H2266" i="89"/>
  <c r="H2267" i="89"/>
  <c r="H2268" i="89"/>
  <c r="H2269" i="89"/>
  <c r="H2270" i="89"/>
  <c r="H2271" i="89"/>
  <c r="H2272" i="89"/>
  <c r="H2273" i="89"/>
  <c r="H2274" i="89"/>
  <c r="H2275" i="89"/>
  <c r="H2276" i="89"/>
  <c r="H2277" i="89"/>
  <c r="H2278" i="89"/>
  <c r="H2279" i="89"/>
  <c r="H2280" i="89"/>
  <c r="H2281" i="89"/>
  <c r="H2282" i="89"/>
  <c r="H2283" i="89"/>
  <c r="H2284" i="89"/>
  <c r="H2285" i="89"/>
  <c r="H2286" i="89"/>
  <c r="H2287" i="89"/>
  <c r="H2288" i="89"/>
  <c r="H2289" i="89"/>
  <c r="H2290" i="89"/>
  <c r="H2291" i="89"/>
  <c r="H2292" i="89"/>
  <c r="H2293" i="89"/>
  <c r="H2294" i="89"/>
  <c r="H2295" i="89"/>
  <c r="H2296" i="89"/>
  <c r="H2297" i="89"/>
  <c r="H2298" i="89"/>
  <c r="H2299" i="89"/>
  <c r="H2300" i="89"/>
  <c r="H2301" i="89"/>
  <c r="H2302" i="89"/>
  <c r="H2303" i="89"/>
  <c r="H2304" i="89"/>
  <c r="H2305" i="89"/>
  <c r="H2306" i="89"/>
  <c r="H2307" i="89"/>
  <c r="H2308" i="89"/>
  <c r="H2309" i="89"/>
  <c r="H2310" i="89"/>
  <c r="H2311" i="89"/>
  <c r="H2312" i="89"/>
  <c r="H2313" i="89"/>
  <c r="H2314" i="89"/>
  <c r="H2315" i="89"/>
  <c r="H2316" i="89"/>
  <c r="H2317" i="89"/>
  <c r="H2318" i="89"/>
  <c r="H2319" i="89"/>
  <c r="H2320" i="89"/>
  <c r="H2321" i="89"/>
  <c r="H2322" i="89"/>
  <c r="H2323" i="89"/>
  <c r="H2324" i="89"/>
  <c r="H2325" i="89"/>
  <c r="H2326" i="89"/>
  <c r="H2327" i="89"/>
  <c r="H2328" i="89"/>
  <c r="H2329" i="89"/>
  <c r="H2330" i="89"/>
  <c r="H2331" i="89"/>
  <c r="H2332" i="89"/>
  <c r="H2333" i="89"/>
  <c r="H2334" i="89"/>
  <c r="H2335" i="89"/>
  <c r="H2336" i="89"/>
  <c r="H2337" i="89"/>
  <c r="H2338" i="89"/>
  <c r="H2339" i="89"/>
  <c r="H2340" i="89"/>
  <c r="H2341" i="89"/>
  <c r="H2342" i="89"/>
  <c r="H2343" i="89"/>
  <c r="H2344" i="89"/>
  <c r="H2345" i="89"/>
  <c r="H2346" i="89"/>
  <c r="H2347" i="89"/>
  <c r="H2348" i="89"/>
  <c r="H2349" i="89"/>
  <c r="H2350" i="89"/>
  <c r="H2351" i="89"/>
  <c r="H2352" i="89"/>
  <c r="H2353" i="89"/>
  <c r="H2354" i="89"/>
  <c r="H2355" i="89"/>
  <c r="H2356" i="89"/>
  <c r="H2357" i="89"/>
  <c r="H2358" i="89"/>
  <c r="H2359" i="89"/>
  <c r="H2360" i="89"/>
  <c r="H2361" i="89"/>
  <c r="H2362" i="89"/>
  <c r="H2363" i="89"/>
  <c r="H2364" i="89"/>
  <c r="H2365" i="89"/>
  <c r="H2366" i="89"/>
  <c r="H2367" i="89"/>
  <c r="H2368" i="89"/>
  <c r="H2369" i="89"/>
  <c r="H2370" i="89"/>
  <c r="H2371" i="89"/>
  <c r="H2372" i="89"/>
  <c r="H2373" i="89"/>
  <c r="H2374" i="89"/>
  <c r="H2375" i="89"/>
  <c r="H2376" i="89"/>
  <c r="H2377" i="89"/>
  <c r="H2378" i="89"/>
  <c r="H2379" i="89"/>
  <c r="H2380" i="89"/>
  <c r="H2381" i="89"/>
  <c r="H2382" i="89"/>
  <c r="H2383" i="89"/>
  <c r="H2384" i="89"/>
  <c r="H2385" i="89"/>
  <c r="H2386" i="89"/>
  <c r="H2387" i="89"/>
  <c r="H2388" i="89"/>
  <c r="H2389" i="89"/>
  <c r="H2390" i="89"/>
  <c r="H2391" i="89"/>
  <c r="H2392" i="89"/>
  <c r="H2393" i="89"/>
  <c r="H2394" i="89"/>
  <c r="H2395" i="89"/>
  <c r="H2396" i="89"/>
  <c r="H2397" i="89"/>
  <c r="H2398" i="89"/>
  <c r="H2399" i="89"/>
  <c r="H2400" i="89"/>
  <c r="H2401" i="89"/>
  <c r="H2402" i="89"/>
  <c r="H2403" i="89"/>
  <c r="H2404" i="89"/>
  <c r="H2405" i="89"/>
  <c r="H2406" i="89"/>
  <c r="H2407" i="89"/>
  <c r="H2408" i="89"/>
  <c r="H2409" i="89"/>
  <c r="H2410" i="89"/>
  <c r="H2411" i="89"/>
  <c r="H2412" i="89"/>
  <c r="H2413" i="89"/>
  <c r="H2414" i="89"/>
  <c r="H2415" i="89"/>
  <c r="H2416" i="89"/>
  <c r="H2417" i="89"/>
  <c r="H2418" i="89"/>
  <c r="H2419" i="89"/>
  <c r="H2420" i="89"/>
  <c r="H2421" i="89"/>
  <c r="H2422" i="89"/>
  <c r="H2423" i="89"/>
  <c r="H2424" i="89"/>
  <c r="H2425" i="89"/>
  <c r="H2426" i="89"/>
  <c r="H2427" i="89"/>
  <c r="H2428" i="89"/>
  <c r="H2429" i="89"/>
  <c r="H2430" i="89"/>
  <c r="H2431" i="89"/>
  <c r="H2432" i="89"/>
  <c r="H2433" i="89"/>
  <c r="H2434" i="89"/>
  <c r="H2435" i="89"/>
  <c r="H2436" i="89"/>
  <c r="H2437" i="89"/>
  <c r="H2438" i="89"/>
  <c r="H2439" i="89"/>
  <c r="H2440" i="89"/>
  <c r="H2441" i="89"/>
  <c r="H2442" i="89"/>
  <c r="H2443" i="89"/>
  <c r="H2444" i="89"/>
  <c r="H2445" i="89"/>
  <c r="H2446" i="89"/>
  <c r="H2447" i="89"/>
  <c r="H2448" i="89"/>
  <c r="H2449" i="89"/>
  <c r="H2450" i="89"/>
  <c r="H2451" i="89"/>
  <c r="H2452" i="89"/>
  <c r="H2453" i="89"/>
  <c r="H2454" i="89"/>
  <c r="H2455" i="89"/>
  <c r="H2456" i="89"/>
  <c r="H2457" i="89"/>
  <c r="H2458" i="89"/>
  <c r="H2459" i="89"/>
  <c r="H2460" i="89"/>
  <c r="H2461" i="89"/>
  <c r="H2462" i="89"/>
  <c r="H2463" i="89"/>
  <c r="H2464" i="89"/>
  <c r="H2465" i="89"/>
  <c r="H2466" i="89"/>
  <c r="H2467" i="89"/>
  <c r="H2468" i="89"/>
  <c r="H2469" i="89"/>
  <c r="H2470" i="89"/>
  <c r="H2471" i="89"/>
  <c r="H2472" i="89"/>
  <c r="H2473" i="89"/>
  <c r="H2474" i="89"/>
  <c r="H2475" i="89"/>
  <c r="H2476" i="89"/>
  <c r="H2477" i="89"/>
  <c r="H2478" i="89"/>
  <c r="H2479" i="89"/>
  <c r="H2480" i="89"/>
  <c r="H2481" i="89"/>
  <c r="H2482" i="89"/>
  <c r="H2483" i="89"/>
  <c r="H2484" i="89"/>
  <c r="H2485" i="89"/>
  <c r="H2486" i="89"/>
  <c r="H2487" i="89"/>
  <c r="H2488" i="89"/>
  <c r="H2489" i="89"/>
  <c r="H2490" i="89"/>
  <c r="H2491" i="89"/>
  <c r="H2492" i="89"/>
  <c r="H2493" i="89"/>
  <c r="H2494" i="89"/>
  <c r="H2495" i="89"/>
  <c r="H2496" i="89"/>
  <c r="H2497" i="89"/>
  <c r="H2498" i="89"/>
  <c r="H2499" i="89"/>
  <c r="H2500" i="89"/>
  <c r="H2501" i="89"/>
  <c r="H2502" i="89"/>
  <c r="H2503" i="89"/>
  <c r="H2504" i="89"/>
  <c r="H2505" i="89"/>
  <c r="H2506" i="89"/>
  <c r="H2507" i="89"/>
  <c r="H2508" i="89"/>
  <c r="H2509" i="89"/>
  <c r="H2510" i="89"/>
  <c r="H2511" i="89"/>
  <c r="H2512" i="89"/>
  <c r="H2513" i="89"/>
  <c r="H2514" i="89"/>
  <c r="H2515" i="89"/>
  <c r="H2516" i="89"/>
  <c r="H2517" i="89"/>
  <c r="H2518" i="89"/>
  <c r="H2519" i="89"/>
  <c r="H2520" i="89"/>
  <c r="H2521" i="89"/>
  <c r="H2522" i="89"/>
  <c r="H2523" i="89"/>
  <c r="H2524" i="89"/>
  <c r="H2525" i="89"/>
  <c r="H2526" i="89"/>
  <c r="H2527" i="89"/>
  <c r="H2528" i="89"/>
  <c r="H2529" i="89"/>
  <c r="H2530" i="89"/>
  <c r="H2531" i="89"/>
  <c r="H2532" i="89"/>
  <c r="H2533" i="89"/>
  <c r="H2534" i="89"/>
  <c r="H2535" i="89"/>
  <c r="H2536" i="89"/>
  <c r="H2537" i="89"/>
  <c r="H2538" i="89"/>
  <c r="H2539" i="89"/>
  <c r="H2540" i="89"/>
  <c r="H2541" i="89"/>
  <c r="H2542" i="89"/>
  <c r="H2543" i="89"/>
  <c r="H2544" i="89"/>
  <c r="H2545" i="89"/>
  <c r="H2546" i="89"/>
  <c r="H2547" i="89"/>
  <c r="H2548" i="89"/>
  <c r="H2549" i="89"/>
  <c r="H2550" i="89"/>
  <c r="H2551" i="89"/>
  <c r="H2552" i="89"/>
  <c r="H2553" i="89"/>
  <c r="H2554" i="89"/>
  <c r="H2555" i="89"/>
  <c r="H2556" i="89"/>
  <c r="H2557" i="89"/>
  <c r="H2558" i="89"/>
  <c r="H2559" i="89"/>
  <c r="H2560" i="89"/>
  <c r="H2561" i="89"/>
  <c r="H2562" i="89"/>
  <c r="H2563" i="89"/>
  <c r="H2564" i="89"/>
  <c r="H2565" i="89"/>
  <c r="H2566" i="89"/>
  <c r="H2567" i="89"/>
  <c r="H2568" i="89"/>
  <c r="H2569" i="89"/>
  <c r="H2570" i="89"/>
  <c r="H2571" i="89"/>
  <c r="H2572" i="89"/>
  <c r="H2573" i="89"/>
  <c r="H2574" i="89"/>
  <c r="H2575" i="89"/>
  <c r="H2576" i="89"/>
  <c r="H2577" i="89"/>
  <c r="H2578" i="89"/>
  <c r="H2579" i="89"/>
  <c r="H2580" i="89"/>
  <c r="H2581" i="89"/>
  <c r="H2582" i="89"/>
  <c r="H2583" i="89"/>
  <c r="H2584" i="89"/>
  <c r="H2585" i="89"/>
  <c r="H2586" i="89"/>
  <c r="H2587" i="89"/>
  <c r="H2588" i="89"/>
  <c r="H2589" i="89"/>
  <c r="H2590" i="89"/>
  <c r="H2591" i="89"/>
  <c r="H2592" i="89"/>
  <c r="H2593" i="89"/>
  <c r="H2594" i="89"/>
  <c r="H2595" i="89"/>
  <c r="H2596" i="89"/>
  <c r="H2597" i="89"/>
  <c r="H2598" i="89"/>
  <c r="H2599" i="89"/>
  <c r="H2600" i="89"/>
  <c r="H2601" i="89"/>
  <c r="H2602" i="89"/>
  <c r="H2603" i="89"/>
  <c r="H2604" i="89"/>
  <c r="H2605" i="89"/>
  <c r="H2606" i="89"/>
  <c r="H2607" i="89"/>
  <c r="H2608" i="89"/>
  <c r="H2609" i="89"/>
  <c r="H2610" i="89"/>
  <c r="H2611" i="89"/>
  <c r="H2612" i="89"/>
  <c r="H2613" i="89"/>
  <c r="H2614" i="89"/>
  <c r="H2615" i="89"/>
  <c r="H2616" i="89"/>
  <c r="H2617" i="89"/>
  <c r="H2618" i="89"/>
  <c r="H2619" i="89"/>
  <c r="H2620" i="89"/>
  <c r="H2621" i="89"/>
  <c r="H2622" i="89"/>
  <c r="H2623" i="89"/>
  <c r="H2624" i="89"/>
  <c r="H2625" i="89"/>
  <c r="H2626" i="89"/>
  <c r="H2627" i="89"/>
  <c r="H2628" i="89"/>
  <c r="H2629" i="89"/>
  <c r="H2630" i="89"/>
  <c r="H2631" i="89"/>
  <c r="H2632" i="89"/>
  <c r="H2633" i="89"/>
  <c r="H2634" i="89"/>
  <c r="H2635" i="89"/>
  <c r="H2636" i="89"/>
  <c r="H2637" i="89"/>
  <c r="H2638" i="89"/>
  <c r="H2639" i="89"/>
  <c r="H2640" i="89"/>
  <c r="H2641" i="89"/>
  <c r="H2642" i="89"/>
  <c r="H2643" i="89"/>
  <c r="H2644" i="89"/>
  <c r="H2645" i="89"/>
  <c r="H2646" i="89"/>
  <c r="H2647" i="89"/>
  <c r="H2648" i="89"/>
  <c r="H2649" i="89"/>
  <c r="H2650" i="89"/>
  <c r="H2651" i="89"/>
  <c r="H2652" i="89"/>
  <c r="H2653" i="89"/>
  <c r="H2654" i="89"/>
  <c r="H2655" i="89"/>
  <c r="H2656" i="89"/>
  <c r="H2657" i="89"/>
  <c r="H2658" i="89"/>
  <c r="H2659" i="89"/>
  <c r="H2660" i="89"/>
  <c r="H2661" i="89"/>
  <c r="H2662" i="89"/>
  <c r="H2663" i="89"/>
  <c r="H2664" i="89"/>
  <c r="H2665" i="89"/>
  <c r="H2666" i="89"/>
  <c r="H2667" i="89"/>
  <c r="H2668" i="89"/>
  <c r="H2669" i="89"/>
  <c r="H2670" i="89"/>
  <c r="H2671" i="89"/>
  <c r="H2672" i="89"/>
  <c r="H2673" i="89"/>
  <c r="H2674" i="89"/>
  <c r="H2675" i="89"/>
  <c r="H2676" i="89"/>
  <c r="H2677" i="89"/>
  <c r="H2678" i="89"/>
  <c r="H2679" i="89"/>
  <c r="H2680" i="89"/>
  <c r="H2681" i="89"/>
  <c r="H2682" i="89"/>
  <c r="H2683" i="89"/>
  <c r="H2684" i="89"/>
  <c r="H2685" i="89"/>
  <c r="H2686" i="89"/>
  <c r="H2687" i="89"/>
  <c r="H2688" i="89"/>
  <c r="H2689" i="89"/>
  <c r="H2690" i="89"/>
  <c r="H2691" i="89"/>
  <c r="H2692" i="89"/>
  <c r="H2693" i="89"/>
  <c r="H2694" i="89"/>
  <c r="H2695" i="89"/>
  <c r="H2696" i="89"/>
  <c r="H2697" i="89"/>
  <c r="H2698" i="89"/>
  <c r="H2699" i="89"/>
  <c r="H2700" i="89"/>
  <c r="H2701" i="89"/>
  <c r="H2702" i="89"/>
  <c r="H2703" i="89"/>
  <c r="H2704" i="89"/>
  <c r="H2705" i="89"/>
  <c r="H2706" i="89"/>
  <c r="H2707" i="89"/>
  <c r="H2708" i="89"/>
  <c r="H2709" i="89"/>
  <c r="H2710" i="89"/>
  <c r="H2711" i="89"/>
  <c r="H2712" i="89"/>
  <c r="H2713" i="89"/>
  <c r="H2714" i="89"/>
  <c r="H2715" i="89"/>
  <c r="H2716" i="89"/>
  <c r="H2717" i="89"/>
  <c r="H2718" i="89"/>
  <c r="H2719" i="89"/>
  <c r="H2720" i="89"/>
  <c r="H2721" i="89"/>
  <c r="H2722" i="89"/>
  <c r="H2723" i="89"/>
  <c r="H2724" i="89"/>
  <c r="H2725" i="89"/>
  <c r="H2726" i="89"/>
  <c r="H2727" i="89"/>
  <c r="H2728" i="89"/>
  <c r="H2729" i="89"/>
  <c r="H2730" i="89"/>
  <c r="H2731" i="89"/>
  <c r="H2732" i="89"/>
  <c r="H2733" i="89"/>
  <c r="H2734" i="89"/>
  <c r="H2735" i="89"/>
  <c r="H2736" i="89"/>
  <c r="H2737" i="89"/>
  <c r="H2738" i="89"/>
  <c r="H2739" i="89"/>
  <c r="H2740" i="89"/>
  <c r="H2741" i="89"/>
  <c r="H2742" i="89"/>
  <c r="H2743" i="89"/>
  <c r="H2744" i="89"/>
  <c r="H2745" i="89"/>
  <c r="H2746" i="89"/>
  <c r="H2747" i="89"/>
  <c r="H2748" i="89"/>
  <c r="H2749" i="89"/>
  <c r="H2750" i="89"/>
  <c r="H2751" i="89"/>
  <c r="H2752" i="89"/>
  <c r="H2753" i="89"/>
  <c r="H2754" i="89"/>
  <c r="H2755" i="89"/>
  <c r="H2756" i="89"/>
  <c r="H2757" i="89"/>
  <c r="H2758" i="89"/>
  <c r="H2759" i="89"/>
  <c r="H2760" i="89"/>
  <c r="H2761" i="89"/>
  <c r="H2762" i="89"/>
  <c r="H2763" i="89"/>
  <c r="H2764" i="89"/>
  <c r="H2765" i="89"/>
  <c r="H2766" i="89"/>
  <c r="H2767" i="89"/>
  <c r="H2768" i="89"/>
  <c r="H2769" i="89"/>
  <c r="H2770" i="89"/>
  <c r="H2771" i="89"/>
  <c r="H2772" i="89"/>
  <c r="H2773" i="89"/>
  <c r="H2774" i="89"/>
  <c r="H2775" i="89"/>
  <c r="H2776" i="89"/>
  <c r="H2777" i="89"/>
  <c r="H2778" i="89"/>
  <c r="H2779" i="89"/>
  <c r="H2780" i="89"/>
  <c r="H2781" i="89"/>
  <c r="H2782" i="89"/>
  <c r="H2783" i="89"/>
  <c r="H2784" i="89"/>
  <c r="H2785" i="89"/>
  <c r="H2786" i="89"/>
  <c r="H2787" i="89"/>
  <c r="H2788" i="89"/>
  <c r="H2789" i="89"/>
  <c r="H2790" i="89"/>
  <c r="H2791" i="89"/>
  <c r="H2792" i="89"/>
  <c r="H2793" i="89"/>
  <c r="H2794" i="89"/>
  <c r="H2795" i="89"/>
  <c r="H2796" i="89"/>
  <c r="H2797" i="89"/>
  <c r="H2798" i="89"/>
  <c r="H2799" i="89"/>
  <c r="H2800" i="89"/>
  <c r="H2801" i="89"/>
  <c r="H2802" i="89"/>
  <c r="H2803" i="89"/>
  <c r="H2804" i="89"/>
  <c r="H2805" i="89"/>
  <c r="H2806" i="89"/>
  <c r="H2807" i="89"/>
  <c r="H2808" i="89"/>
  <c r="H2809" i="89"/>
  <c r="H2810" i="89"/>
  <c r="H2811" i="89"/>
  <c r="H2812" i="89"/>
  <c r="H2813" i="89"/>
  <c r="H2814" i="89"/>
  <c r="H2815" i="89"/>
  <c r="H2816" i="89"/>
  <c r="H2817" i="89"/>
  <c r="H2818" i="89"/>
  <c r="H2819" i="89"/>
  <c r="H2820" i="89"/>
  <c r="H2821" i="89"/>
  <c r="H2822" i="89"/>
  <c r="H2823" i="89"/>
  <c r="H2824" i="89"/>
  <c r="H2825" i="89"/>
  <c r="H2826" i="89"/>
  <c r="H2827" i="89"/>
  <c r="H2828" i="89"/>
  <c r="H2829" i="89"/>
  <c r="H2830" i="89"/>
  <c r="H2831" i="89"/>
  <c r="H2832" i="89"/>
  <c r="H2833" i="89"/>
  <c r="H2834" i="89"/>
  <c r="H2835" i="89"/>
  <c r="H2836" i="89"/>
  <c r="H2837" i="89"/>
  <c r="H2838" i="89"/>
  <c r="H2839" i="89"/>
  <c r="H2840" i="89"/>
  <c r="H2841" i="89"/>
  <c r="H2842" i="89"/>
  <c r="H2843" i="89"/>
  <c r="H2844" i="89"/>
  <c r="H2845" i="89"/>
  <c r="H2846" i="89"/>
  <c r="H2847" i="89"/>
  <c r="H2848" i="89"/>
  <c r="H2849" i="89"/>
  <c r="H2850" i="89"/>
  <c r="H2851" i="89"/>
  <c r="H2852" i="89"/>
  <c r="H2853" i="89"/>
  <c r="H2854" i="89"/>
  <c r="H2855" i="89"/>
  <c r="H2856" i="89"/>
  <c r="H2857" i="89"/>
  <c r="H2858" i="89"/>
  <c r="H2859" i="89"/>
  <c r="H2860" i="89"/>
  <c r="H2861" i="89"/>
  <c r="H2862" i="89"/>
  <c r="H2863" i="89"/>
  <c r="H2864" i="89"/>
  <c r="H2865" i="89"/>
  <c r="H2866" i="89"/>
  <c r="H2867" i="89"/>
  <c r="H2868" i="89"/>
  <c r="H2869" i="89"/>
  <c r="H2870" i="89"/>
  <c r="H2871" i="89"/>
  <c r="H2872" i="89"/>
  <c r="H2873" i="89"/>
  <c r="H2874" i="89"/>
  <c r="H2875" i="89"/>
  <c r="H2876" i="89"/>
  <c r="H2877" i="89"/>
  <c r="H2878" i="89"/>
  <c r="H2879" i="89"/>
  <c r="H2880" i="89"/>
  <c r="H2881" i="89"/>
  <c r="H2882" i="89"/>
  <c r="H2883" i="89"/>
  <c r="H2884" i="89"/>
  <c r="H2885" i="89"/>
  <c r="H2886" i="89"/>
  <c r="H2887" i="89"/>
  <c r="H2888" i="89"/>
  <c r="H2889" i="89"/>
  <c r="H2890" i="89"/>
  <c r="H2891" i="89"/>
  <c r="H2892" i="89"/>
  <c r="H2893" i="89"/>
  <c r="H2894" i="89"/>
  <c r="H2895" i="89"/>
  <c r="H2896" i="89"/>
  <c r="H2897" i="89"/>
  <c r="H2898" i="89"/>
  <c r="H2899" i="89"/>
  <c r="H2900" i="89"/>
  <c r="H2901" i="89"/>
  <c r="H2902" i="89"/>
  <c r="H2903" i="89"/>
  <c r="H2904" i="89"/>
  <c r="H2905" i="89"/>
  <c r="H2906" i="89"/>
  <c r="H2907" i="89"/>
  <c r="H2908" i="89"/>
  <c r="H2909" i="89"/>
  <c r="H2910" i="89"/>
  <c r="H2911" i="89"/>
  <c r="H2912" i="89"/>
  <c r="H2913" i="89"/>
  <c r="H2914" i="89"/>
  <c r="H2915" i="89"/>
  <c r="H2916" i="89"/>
  <c r="H2917" i="89"/>
  <c r="H2918" i="89"/>
  <c r="H2919" i="89"/>
  <c r="H2920" i="89"/>
  <c r="H2921" i="89"/>
  <c r="H2922" i="89"/>
  <c r="H2923" i="89"/>
  <c r="H2924" i="89"/>
  <c r="H2925" i="89"/>
  <c r="H2926" i="89"/>
  <c r="H2927" i="89"/>
  <c r="H2928" i="89"/>
  <c r="H2929" i="89"/>
  <c r="H2930" i="89"/>
  <c r="H2931" i="89"/>
  <c r="H2932" i="89"/>
  <c r="H2933" i="89"/>
  <c r="H2934" i="89"/>
  <c r="H2935" i="89"/>
  <c r="H2936" i="89"/>
  <c r="H2937" i="89"/>
  <c r="H2938" i="89"/>
  <c r="H2939" i="89"/>
  <c r="H2940" i="89"/>
  <c r="H2941" i="89"/>
  <c r="H2942" i="89"/>
  <c r="H2943" i="89"/>
  <c r="H2944" i="89"/>
  <c r="H2945" i="89"/>
  <c r="H2946" i="89"/>
  <c r="H2947" i="89"/>
  <c r="H2948" i="89"/>
  <c r="H2949" i="89"/>
  <c r="H2950" i="89"/>
  <c r="H2951" i="89"/>
  <c r="H2952" i="89"/>
  <c r="H2953" i="89"/>
  <c r="H2954" i="89"/>
  <c r="H2955" i="89"/>
  <c r="H2956" i="89"/>
  <c r="H2957" i="89"/>
  <c r="H2958" i="89"/>
  <c r="H2959" i="89"/>
  <c r="H2960" i="89"/>
  <c r="H2961" i="89"/>
  <c r="H2962" i="89"/>
  <c r="H2963" i="89"/>
  <c r="H2964" i="89"/>
  <c r="H2965" i="89"/>
  <c r="H2966" i="89"/>
  <c r="H2967" i="89"/>
  <c r="H2968" i="89"/>
  <c r="H2969" i="89"/>
  <c r="H2970" i="89"/>
  <c r="H2971" i="89"/>
  <c r="H2972" i="89"/>
  <c r="H2973" i="89"/>
  <c r="H2974" i="89"/>
  <c r="H2975" i="89"/>
  <c r="H2976" i="89"/>
  <c r="H2977" i="89"/>
  <c r="H2978" i="89"/>
  <c r="H2979" i="89"/>
  <c r="H2980" i="89"/>
  <c r="H2981" i="89"/>
  <c r="H2982" i="89"/>
  <c r="H2983" i="89"/>
  <c r="H2984" i="89"/>
  <c r="H2985" i="89"/>
  <c r="H2986" i="89"/>
  <c r="H2987" i="89"/>
  <c r="H2988" i="89"/>
  <c r="H2989" i="89"/>
  <c r="H2990" i="89"/>
  <c r="H2991" i="89"/>
  <c r="H2992" i="89"/>
  <c r="H2993" i="89"/>
  <c r="H2994" i="89"/>
  <c r="H2995" i="89"/>
  <c r="H2996" i="89"/>
  <c r="H2997" i="89"/>
  <c r="H2998" i="89"/>
  <c r="H2999" i="89"/>
  <c r="H3000" i="89"/>
  <c r="H3001" i="89"/>
  <c r="H3002" i="89"/>
  <c r="H3003" i="89"/>
  <c r="H3004" i="89"/>
  <c r="H3005" i="89"/>
  <c r="H3006" i="89"/>
  <c r="H3007" i="89"/>
  <c r="H3008" i="89"/>
  <c r="H3009" i="89"/>
  <c r="H3010" i="89"/>
  <c r="H3011" i="89"/>
  <c r="H3012" i="89"/>
  <c r="H3013" i="89"/>
  <c r="H3014" i="89"/>
  <c r="H3015" i="89"/>
  <c r="H3016" i="89"/>
  <c r="H3017" i="89"/>
  <c r="H3018" i="89"/>
  <c r="H3019" i="89"/>
  <c r="H3020" i="89"/>
  <c r="H3021" i="89"/>
  <c r="H3022" i="89"/>
  <c r="H3023" i="89"/>
  <c r="H3024" i="89"/>
  <c r="H3025" i="89"/>
  <c r="H3026" i="89"/>
  <c r="H3027" i="89"/>
  <c r="H3028" i="89"/>
  <c r="H3029" i="89"/>
  <c r="H3030" i="89"/>
  <c r="H3031" i="89"/>
  <c r="H3032" i="89"/>
  <c r="H3033" i="89"/>
  <c r="H3034" i="89"/>
  <c r="H3035" i="89"/>
  <c r="H3036" i="89"/>
  <c r="H3037" i="89"/>
  <c r="H3038" i="89"/>
  <c r="H3039" i="89"/>
  <c r="H3040" i="89"/>
  <c r="H3041" i="89"/>
  <c r="H3042" i="89"/>
  <c r="H3043" i="89"/>
  <c r="H3044" i="89"/>
  <c r="H3045" i="89"/>
  <c r="H3046" i="89"/>
  <c r="H3047" i="89"/>
  <c r="H3048" i="89"/>
  <c r="H3049" i="89"/>
  <c r="H3050" i="89"/>
  <c r="H3051" i="89"/>
  <c r="H3052" i="89"/>
  <c r="H3053" i="89"/>
  <c r="H3054" i="89"/>
  <c r="H3055" i="89"/>
  <c r="H3056" i="89"/>
  <c r="H3057" i="89"/>
  <c r="H3058" i="89"/>
  <c r="H3059" i="89"/>
  <c r="H3060" i="89"/>
  <c r="H3061" i="89"/>
  <c r="H3062" i="89"/>
  <c r="H3063" i="89"/>
  <c r="H3064" i="89"/>
  <c r="H3065" i="89"/>
  <c r="H3066" i="89"/>
  <c r="H3067" i="89"/>
  <c r="H3068" i="89"/>
  <c r="H3069" i="89"/>
  <c r="H3070" i="89"/>
  <c r="H3071" i="89"/>
  <c r="H3072" i="89"/>
  <c r="H3073" i="89"/>
  <c r="H3074" i="89"/>
  <c r="H3075" i="89"/>
  <c r="H3076" i="89"/>
  <c r="H3077" i="89"/>
  <c r="H3078" i="89"/>
  <c r="H3079" i="89"/>
  <c r="H3080" i="89"/>
  <c r="H3081" i="89"/>
  <c r="H3082" i="89"/>
  <c r="H3083" i="89"/>
  <c r="H3084" i="89"/>
  <c r="H3085" i="89"/>
  <c r="H3086" i="89"/>
  <c r="H3087" i="89"/>
  <c r="H3088" i="89"/>
  <c r="H3089" i="89"/>
  <c r="H3090" i="89"/>
  <c r="H3091" i="89"/>
  <c r="H3092" i="89"/>
  <c r="H3093" i="89"/>
  <c r="H3094" i="89"/>
  <c r="H3095" i="89"/>
  <c r="H3096" i="89"/>
  <c r="H3097" i="89"/>
  <c r="H3098" i="89"/>
  <c r="H3099" i="89"/>
  <c r="H3100" i="89"/>
  <c r="H3101" i="89"/>
  <c r="H3102" i="89"/>
  <c r="H3103" i="89"/>
  <c r="H3104" i="89"/>
  <c r="H3105" i="89"/>
  <c r="H3106" i="89"/>
  <c r="H3107" i="89"/>
  <c r="H3108" i="89"/>
  <c r="H3109" i="89"/>
  <c r="H3110" i="89"/>
  <c r="H3111" i="89"/>
  <c r="H3112" i="89"/>
  <c r="H3113" i="89"/>
  <c r="H3114" i="89"/>
  <c r="H3115" i="89"/>
  <c r="H3116" i="89"/>
  <c r="H3117" i="89"/>
  <c r="H3118" i="89"/>
  <c r="H3119" i="89"/>
  <c r="H3120" i="89"/>
  <c r="H3121" i="89"/>
  <c r="H3122" i="89"/>
  <c r="H3123" i="89"/>
  <c r="H3124" i="89"/>
  <c r="H3125" i="89"/>
  <c r="H3126" i="89"/>
  <c r="H3127" i="89"/>
  <c r="H3128" i="89"/>
  <c r="H3129" i="89"/>
  <c r="H3130" i="89"/>
  <c r="H3131" i="89"/>
  <c r="H3132" i="89"/>
  <c r="H3133" i="89"/>
  <c r="H3134" i="89"/>
  <c r="H3135" i="89"/>
  <c r="H3136" i="89"/>
  <c r="H3137" i="89"/>
  <c r="H3138" i="89"/>
  <c r="H3139" i="89"/>
  <c r="H3140" i="89"/>
  <c r="H3141" i="89"/>
  <c r="H3142" i="89"/>
  <c r="H3143" i="89"/>
  <c r="H3144" i="89"/>
  <c r="H3145" i="89"/>
  <c r="H3146" i="89"/>
  <c r="H3147" i="89"/>
  <c r="H3148" i="89"/>
  <c r="H3149" i="89"/>
  <c r="H3150" i="89"/>
  <c r="H3151" i="89"/>
  <c r="H3152" i="89"/>
  <c r="H3153" i="89"/>
  <c r="H3154" i="89"/>
  <c r="H3155" i="89"/>
  <c r="H3156" i="89"/>
  <c r="H3157" i="89"/>
  <c r="H3158" i="89"/>
  <c r="H3159" i="89"/>
  <c r="H3160" i="89"/>
  <c r="H3161" i="89"/>
  <c r="H3162" i="89"/>
  <c r="H3163" i="89"/>
  <c r="H3164" i="89"/>
  <c r="H3165" i="89"/>
  <c r="H3166" i="89"/>
  <c r="H3167" i="89"/>
  <c r="H3168" i="89"/>
  <c r="H3169" i="89"/>
  <c r="H3170" i="89"/>
  <c r="H3171" i="89"/>
  <c r="H3172" i="89"/>
  <c r="H3173" i="89"/>
  <c r="H3174" i="89"/>
  <c r="H3175" i="89"/>
  <c r="H3176" i="89"/>
  <c r="H3177" i="89"/>
  <c r="H3178" i="89"/>
  <c r="H3179" i="89"/>
  <c r="H3180" i="89"/>
  <c r="H3181" i="89"/>
  <c r="H3182" i="89"/>
  <c r="H3183" i="89"/>
  <c r="H3184" i="89"/>
  <c r="H3185" i="89"/>
  <c r="H3186" i="89"/>
  <c r="H3187" i="89"/>
  <c r="H3188" i="89"/>
  <c r="H3189" i="89"/>
  <c r="H3190" i="89"/>
  <c r="H3191" i="89"/>
  <c r="H3192" i="89"/>
  <c r="H3193" i="89"/>
  <c r="H3194" i="89"/>
  <c r="H3195" i="89"/>
  <c r="H3196" i="89"/>
  <c r="H3197" i="89"/>
  <c r="H3198" i="89"/>
  <c r="H3199" i="89"/>
  <c r="H3200" i="89"/>
  <c r="H3201" i="89"/>
  <c r="H3202" i="89"/>
  <c r="H3203" i="89"/>
  <c r="H3204" i="89"/>
  <c r="H3205" i="89"/>
  <c r="H3206" i="89"/>
  <c r="H3207" i="89"/>
  <c r="H3208" i="89"/>
  <c r="H3209" i="89"/>
  <c r="H3210" i="89"/>
  <c r="H3211" i="89"/>
  <c r="H3212" i="89"/>
  <c r="H3213" i="89"/>
  <c r="H3214" i="89"/>
  <c r="H3215" i="89"/>
  <c r="H3216" i="89"/>
  <c r="H3217" i="89"/>
  <c r="H3218" i="89"/>
  <c r="H3219" i="89"/>
  <c r="H3220" i="89"/>
  <c r="H3221" i="89"/>
  <c r="H3222" i="89"/>
  <c r="H3223" i="89"/>
  <c r="H3224" i="89"/>
  <c r="H3225" i="89"/>
  <c r="H3226" i="89"/>
  <c r="H3227" i="89"/>
  <c r="H3228" i="89"/>
  <c r="H3229" i="89"/>
  <c r="H3230" i="89"/>
  <c r="H3231" i="89"/>
  <c r="H3232" i="89"/>
  <c r="H3233" i="89"/>
  <c r="H3234" i="89"/>
  <c r="H3235" i="89"/>
  <c r="H3236" i="89"/>
  <c r="H3237" i="89"/>
  <c r="H3238" i="89"/>
  <c r="H3239" i="89"/>
  <c r="H3240" i="89"/>
  <c r="H3241" i="89"/>
  <c r="H3242" i="89"/>
  <c r="H3243" i="89"/>
  <c r="H3244" i="89"/>
  <c r="H3245" i="89"/>
  <c r="H3246" i="89"/>
  <c r="H3247" i="89"/>
  <c r="H3248" i="89"/>
  <c r="H3249" i="89"/>
  <c r="H3250" i="89"/>
  <c r="H3251" i="89"/>
  <c r="H3252" i="89"/>
  <c r="H3253" i="89"/>
  <c r="H3254" i="89"/>
  <c r="H3255" i="89"/>
  <c r="H3256" i="89"/>
  <c r="H3257" i="89"/>
  <c r="H3258" i="89"/>
  <c r="H3259" i="89"/>
  <c r="H3260" i="89"/>
  <c r="H3261" i="89"/>
  <c r="H3262" i="89"/>
  <c r="H3263" i="89"/>
  <c r="H3264" i="89"/>
  <c r="H3265" i="89"/>
  <c r="H3266" i="89"/>
  <c r="H3267" i="89"/>
  <c r="H3268" i="89"/>
  <c r="H3269" i="89"/>
  <c r="H3270" i="89"/>
  <c r="H3271" i="89"/>
  <c r="H3272" i="89"/>
  <c r="H3273" i="89"/>
  <c r="H3274" i="89"/>
  <c r="H3275" i="89"/>
  <c r="H3276" i="89"/>
  <c r="H3277" i="89"/>
  <c r="H3278" i="89"/>
  <c r="H3279" i="89"/>
  <c r="H3280" i="89"/>
  <c r="H3281" i="89"/>
  <c r="H3282" i="89"/>
  <c r="H3283" i="89"/>
  <c r="H3284" i="89"/>
  <c r="H3285" i="89"/>
  <c r="H3286" i="89"/>
  <c r="H3287" i="89"/>
  <c r="H3288" i="89"/>
  <c r="H3289" i="89"/>
  <c r="H3290" i="89"/>
  <c r="H3291" i="89"/>
  <c r="H3292" i="89"/>
  <c r="H3293" i="89"/>
  <c r="H3294" i="89"/>
  <c r="H3295" i="89"/>
  <c r="H3296" i="89"/>
  <c r="H3297" i="89"/>
  <c r="H3298" i="89"/>
  <c r="H3299" i="89"/>
  <c r="H3300" i="89"/>
  <c r="H3301" i="89"/>
  <c r="H3302" i="89"/>
  <c r="H3303" i="89"/>
  <c r="H3304" i="89"/>
  <c r="H3305" i="89"/>
  <c r="H3306" i="89"/>
  <c r="H3307" i="89"/>
  <c r="H3308" i="89"/>
  <c r="H3309" i="89"/>
  <c r="H3310" i="89"/>
  <c r="H3311" i="89"/>
  <c r="H3312" i="89"/>
  <c r="H3313" i="89"/>
  <c r="H3314" i="89"/>
  <c r="H3315" i="89"/>
  <c r="H3316" i="89"/>
  <c r="H3317" i="89"/>
  <c r="H3318" i="89"/>
  <c r="H3319" i="89"/>
  <c r="H3320" i="89"/>
  <c r="H3321" i="89"/>
  <c r="H3322" i="89"/>
  <c r="H3323" i="89"/>
  <c r="H3324" i="89"/>
  <c r="H3325" i="89"/>
  <c r="H3326" i="89"/>
  <c r="H3327" i="89"/>
  <c r="H3328" i="89"/>
  <c r="H3329" i="89"/>
  <c r="H3330" i="89"/>
  <c r="H3331" i="89"/>
  <c r="H3332" i="89"/>
  <c r="H3333" i="89"/>
  <c r="H3334" i="89"/>
  <c r="H3335" i="89"/>
  <c r="H3336" i="89"/>
  <c r="H3337" i="89"/>
  <c r="H3338" i="89"/>
  <c r="H3339" i="89"/>
  <c r="H3340" i="89"/>
  <c r="H3341" i="89"/>
  <c r="H3342" i="89"/>
  <c r="H3343" i="89"/>
  <c r="H3344" i="89"/>
  <c r="H3345" i="89"/>
  <c r="H3346" i="89"/>
  <c r="H3347" i="89"/>
  <c r="H3348" i="89"/>
  <c r="H3349" i="89"/>
  <c r="H3350" i="89"/>
  <c r="H3351" i="89"/>
  <c r="H3352" i="89"/>
  <c r="H3353" i="89"/>
  <c r="H3354" i="89"/>
  <c r="H3355" i="89"/>
  <c r="H3356" i="89"/>
  <c r="H3357" i="89"/>
  <c r="H3358" i="89"/>
  <c r="H3359" i="89"/>
  <c r="H3360" i="89"/>
  <c r="H3361" i="89"/>
  <c r="H3362" i="89"/>
  <c r="H3363" i="89"/>
  <c r="H3364" i="89"/>
  <c r="H3365" i="89"/>
  <c r="H3366" i="89"/>
  <c r="H3367" i="89"/>
  <c r="H3368" i="89"/>
  <c r="H3369" i="89"/>
  <c r="H3370" i="89"/>
  <c r="H3371" i="89"/>
  <c r="H3372" i="89"/>
  <c r="H3373" i="89"/>
  <c r="H3374" i="89"/>
  <c r="H3375" i="89"/>
  <c r="H3376" i="89"/>
  <c r="H3377" i="89"/>
  <c r="H3378" i="89"/>
  <c r="H3379" i="89"/>
  <c r="H3380" i="89"/>
  <c r="H3381" i="89"/>
  <c r="H3382" i="89"/>
  <c r="H3383" i="89"/>
  <c r="H3384" i="89"/>
  <c r="H3385" i="89"/>
  <c r="H3386" i="89"/>
  <c r="H3387" i="89"/>
  <c r="H3388" i="89"/>
  <c r="H3389" i="89"/>
  <c r="H3390" i="89"/>
  <c r="H3391" i="89"/>
  <c r="H3392" i="89"/>
  <c r="H3393" i="89"/>
  <c r="H3394" i="89"/>
  <c r="H3395" i="89"/>
  <c r="H3396" i="89"/>
  <c r="H3397" i="89"/>
  <c r="H3398" i="89"/>
  <c r="H3399" i="89"/>
  <c r="H3400" i="89"/>
  <c r="H3401" i="89"/>
  <c r="H3402" i="89"/>
  <c r="H3403" i="89"/>
  <c r="H3404" i="89"/>
  <c r="H3405" i="89"/>
  <c r="H3406" i="89"/>
  <c r="H3407" i="89"/>
  <c r="H3408" i="89"/>
  <c r="H3409" i="89"/>
  <c r="H3410" i="89"/>
  <c r="H3411" i="89"/>
  <c r="H3412" i="89"/>
  <c r="H3413" i="89"/>
  <c r="H3414" i="89"/>
  <c r="H3415" i="89"/>
  <c r="H3416" i="89"/>
  <c r="H3417" i="89"/>
  <c r="H3418" i="89"/>
  <c r="H3419" i="89"/>
  <c r="H3420" i="89"/>
  <c r="H3421" i="89"/>
  <c r="H3422" i="89"/>
  <c r="H3423" i="89"/>
  <c r="H3424" i="89"/>
  <c r="H3425" i="89"/>
  <c r="H3426" i="89"/>
  <c r="H3427" i="89"/>
  <c r="H3428" i="89"/>
  <c r="H3429" i="89"/>
  <c r="H3430" i="89"/>
  <c r="H3431" i="89"/>
  <c r="H3432" i="89"/>
  <c r="H3433" i="89"/>
  <c r="H3434" i="89"/>
  <c r="H3435" i="89"/>
  <c r="H3436" i="89"/>
  <c r="H3437" i="89"/>
  <c r="H3438" i="89"/>
  <c r="H3439" i="89"/>
  <c r="H3440" i="89"/>
  <c r="H3441" i="89"/>
  <c r="H3442" i="89"/>
  <c r="H3443" i="89"/>
  <c r="H3444" i="89"/>
  <c r="H3445" i="89"/>
  <c r="H3446" i="89"/>
  <c r="H3447" i="89"/>
  <c r="H3448" i="89"/>
  <c r="H3449" i="89"/>
  <c r="H3450" i="89"/>
  <c r="H3451" i="89"/>
  <c r="H3452" i="89"/>
  <c r="H3453" i="89"/>
  <c r="H3454" i="89"/>
  <c r="H3455" i="89"/>
  <c r="H3456" i="89"/>
  <c r="H3457" i="89"/>
  <c r="H3458" i="89"/>
  <c r="H3459" i="89"/>
  <c r="H3460" i="89"/>
  <c r="H3461" i="89"/>
  <c r="H3462" i="89"/>
  <c r="H3463" i="89"/>
  <c r="H3464" i="89"/>
  <c r="H3465" i="89"/>
  <c r="H3466" i="89"/>
  <c r="H3467" i="89"/>
  <c r="H3468" i="89"/>
  <c r="H3469" i="89"/>
  <c r="H3470" i="89"/>
  <c r="H3471" i="89"/>
  <c r="H3472" i="89"/>
  <c r="H3473" i="89"/>
  <c r="H3474" i="89"/>
  <c r="H3475" i="89"/>
  <c r="H3476" i="89"/>
  <c r="H3477" i="89"/>
  <c r="H3478" i="89"/>
  <c r="H3479" i="89"/>
  <c r="H3480" i="89"/>
  <c r="H3481" i="89"/>
  <c r="H3482" i="89"/>
  <c r="H3483" i="89"/>
  <c r="H3484" i="89"/>
  <c r="H3485" i="89"/>
  <c r="H3486" i="89"/>
  <c r="H3487" i="89"/>
  <c r="H3488" i="89"/>
  <c r="H3489" i="89"/>
  <c r="H3490" i="89"/>
  <c r="H3491" i="89"/>
  <c r="H3492" i="89"/>
  <c r="H3493" i="89"/>
  <c r="H3494" i="89"/>
  <c r="H3495" i="89"/>
  <c r="H3496" i="89"/>
  <c r="H3497" i="89"/>
  <c r="H3498" i="89"/>
  <c r="H3499" i="89"/>
  <c r="H3500" i="89"/>
  <c r="H3501" i="89"/>
  <c r="H3502" i="89"/>
  <c r="H3503" i="89"/>
  <c r="H3504" i="89"/>
  <c r="H3505" i="89"/>
  <c r="H3506" i="89"/>
  <c r="H3507" i="89"/>
  <c r="H3508" i="89"/>
  <c r="H3509" i="89"/>
  <c r="H3510" i="89"/>
  <c r="H3511" i="89"/>
  <c r="H3512" i="89"/>
  <c r="H3513" i="89"/>
  <c r="H3514" i="89"/>
  <c r="H3515" i="89"/>
  <c r="H3516" i="89"/>
  <c r="H3517" i="89"/>
  <c r="H3518" i="89"/>
  <c r="H3519" i="89"/>
  <c r="H3520" i="89"/>
  <c r="H3521" i="89"/>
  <c r="H3522" i="89"/>
  <c r="H3523" i="89"/>
  <c r="H3524" i="89"/>
  <c r="H3525" i="89"/>
  <c r="H3526" i="89"/>
  <c r="H3527" i="89"/>
  <c r="H3528" i="89"/>
  <c r="H3529" i="89"/>
  <c r="H3530" i="89"/>
  <c r="H3531" i="89"/>
  <c r="H3532" i="89"/>
  <c r="H3533" i="89"/>
  <c r="H3534" i="89"/>
  <c r="H3535" i="89"/>
  <c r="H3536" i="89"/>
  <c r="H3537" i="89"/>
  <c r="H3538" i="89"/>
  <c r="H3539" i="89"/>
  <c r="H3540" i="89"/>
  <c r="H3541" i="89"/>
  <c r="H3542" i="89"/>
  <c r="H3543" i="89"/>
  <c r="H3544" i="89"/>
  <c r="H3545" i="89"/>
  <c r="H3546" i="89"/>
  <c r="H3547" i="89"/>
  <c r="H3548" i="89"/>
  <c r="H3549" i="89"/>
  <c r="H3550" i="89"/>
  <c r="H3551" i="89"/>
  <c r="H3552" i="89"/>
  <c r="H3553" i="89"/>
  <c r="H3554" i="89"/>
  <c r="H3555" i="89"/>
  <c r="H3556" i="89"/>
  <c r="H3557" i="89"/>
  <c r="H3558" i="89"/>
  <c r="H3559" i="89"/>
  <c r="H3560" i="89"/>
  <c r="H3561" i="89"/>
  <c r="H3562" i="89"/>
  <c r="H3563" i="89"/>
  <c r="H3564" i="89"/>
  <c r="H3565" i="89"/>
  <c r="H3566" i="89"/>
  <c r="H3567" i="89"/>
  <c r="H3568" i="89"/>
  <c r="H3569" i="89"/>
  <c r="H3570" i="89"/>
  <c r="H3571" i="89"/>
  <c r="H3572" i="89"/>
  <c r="H3573" i="89"/>
  <c r="H3574" i="89"/>
  <c r="H3575" i="89"/>
  <c r="H3576" i="89"/>
  <c r="H3577" i="89"/>
  <c r="H3578" i="89"/>
  <c r="H3579" i="89"/>
  <c r="H3580" i="89"/>
  <c r="H3581" i="89"/>
  <c r="H3582" i="89"/>
  <c r="H3583" i="89"/>
  <c r="H3584" i="89"/>
  <c r="H3585" i="89"/>
  <c r="H3586" i="89"/>
  <c r="H3587" i="89"/>
  <c r="H3588" i="89"/>
  <c r="H3589" i="89"/>
  <c r="H3590" i="89"/>
  <c r="H3591" i="89"/>
  <c r="H3592" i="89"/>
  <c r="H3593" i="89"/>
  <c r="H3594" i="89"/>
  <c r="H3595" i="89"/>
  <c r="H3596" i="89"/>
  <c r="H3597" i="89"/>
  <c r="H3598" i="89"/>
  <c r="H3599" i="89"/>
  <c r="H3600" i="89"/>
  <c r="H3601" i="89"/>
  <c r="H3602" i="89"/>
  <c r="H3603" i="89"/>
  <c r="H3604" i="89"/>
  <c r="H3605" i="89"/>
  <c r="H3606" i="89"/>
  <c r="H3607" i="89"/>
  <c r="H3608" i="89"/>
  <c r="H3609" i="89"/>
  <c r="H3610" i="89"/>
  <c r="H3611" i="89"/>
  <c r="H3612" i="89"/>
  <c r="H3613" i="89"/>
  <c r="H3614" i="89"/>
  <c r="H3615" i="89"/>
  <c r="H3616" i="89"/>
  <c r="H3617" i="89"/>
  <c r="H3618" i="89"/>
  <c r="H3619" i="89"/>
  <c r="H3620" i="89"/>
  <c r="H3621" i="89"/>
  <c r="H3622" i="89"/>
  <c r="H3623" i="89"/>
  <c r="H3624" i="89"/>
  <c r="H3625" i="89"/>
  <c r="H3626" i="89"/>
  <c r="H3627" i="89"/>
  <c r="H3628" i="89"/>
  <c r="H3629" i="89"/>
  <c r="H3630" i="89"/>
  <c r="H3631" i="89"/>
  <c r="H3632" i="89"/>
  <c r="H3633" i="89"/>
  <c r="H3634" i="89"/>
  <c r="H3635" i="89"/>
  <c r="H3636" i="89"/>
  <c r="H3637" i="89"/>
  <c r="H3638" i="89"/>
  <c r="H3639" i="89"/>
  <c r="H3640" i="89"/>
  <c r="H3641" i="89"/>
  <c r="H3642" i="89"/>
  <c r="H3643" i="89"/>
  <c r="H3644" i="89"/>
  <c r="H3645" i="89"/>
  <c r="H3646" i="89"/>
  <c r="H3647" i="89"/>
  <c r="H3648" i="89"/>
  <c r="H3649" i="89"/>
  <c r="H3650" i="89"/>
  <c r="H3651" i="89"/>
  <c r="H3652" i="89"/>
  <c r="H3653" i="89"/>
  <c r="H3654" i="89"/>
  <c r="H3655" i="89"/>
  <c r="H3656" i="89"/>
  <c r="H3657" i="89"/>
  <c r="H3658" i="89"/>
  <c r="H3659" i="89"/>
  <c r="H3660" i="89"/>
  <c r="H3661" i="89"/>
  <c r="H3662" i="89"/>
  <c r="H3663" i="89"/>
  <c r="H3664" i="89"/>
  <c r="H3665" i="89"/>
  <c r="H3666" i="89"/>
  <c r="H3667" i="89"/>
  <c r="H3668" i="89"/>
  <c r="H3669" i="89"/>
  <c r="H3670" i="89"/>
  <c r="H3671" i="89"/>
  <c r="H3672" i="89"/>
  <c r="H3673" i="89"/>
  <c r="H3674" i="89"/>
  <c r="H3675" i="89"/>
  <c r="H3676" i="89"/>
  <c r="H3677" i="89"/>
  <c r="H3678" i="89"/>
  <c r="H3679" i="89"/>
  <c r="H3680" i="89"/>
  <c r="H3681" i="89"/>
  <c r="H3682" i="89"/>
  <c r="H3683" i="89"/>
  <c r="H3684" i="89"/>
  <c r="H3685" i="89"/>
  <c r="H3686" i="89"/>
  <c r="H3687" i="89"/>
  <c r="H3688" i="89"/>
  <c r="H3689" i="89"/>
  <c r="H3690" i="89"/>
  <c r="H3691" i="89"/>
  <c r="H3692" i="89"/>
  <c r="H3693" i="89"/>
  <c r="H3694" i="89"/>
  <c r="H3695" i="89"/>
  <c r="H3696" i="89"/>
  <c r="H3697" i="89"/>
  <c r="H3698" i="89"/>
  <c r="H3699" i="89"/>
  <c r="H3700" i="89"/>
  <c r="H3701" i="89"/>
  <c r="H3702" i="89"/>
  <c r="H3703" i="89"/>
  <c r="H3704" i="89"/>
  <c r="H3705" i="89"/>
  <c r="H3706" i="89"/>
  <c r="H3707" i="89"/>
  <c r="H3708" i="89"/>
  <c r="H3709" i="89"/>
  <c r="H3710" i="89"/>
  <c r="H3711" i="89"/>
  <c r="H3712" i="89"/>
  <c r="H3713" i="89"/>
  <c r="H3714" i="89"/>
  <c r="H3715" i="89"/>
  <c r="H3716" i="89"/>
  <c r="H3717" i="89"/>
  <c r="H3718" i="89"/>
  <c r="H3719" i="89"/>
  <c r="H3720" i="89"/>
  <c r="H3721" i="89"/>
  <c r="H3722" i="89"/>
  <c r="H3723" i="89"/>
  <c r="H3724" i="89"/>
  <c r="H3725" i="89"/>
  <c r="H3726" i="89"/>
  <c r="H3727" i="89"/>
  <c r="H3728" i="89"/>
  <c r="H3729" i="89"/>
  <c r="H3730" i="89"/>
  <c r="H3731" i="89"/>
  <c r="H3732" i="89"/>
  <c r="H3733" i="89"/>
  <c r="H3734" i="89"/>
  <c r="H3735" i="89"/>
  <c r="H3736" i="89"/>
  <c r="H3737" i="89"/>
  <c r="H3738" i="89"/>
  <c r="H3739" i="89"/>
  <c r="H3740" i="89"/>
  <c r="H3741" i="89"/>
  <c r="H3742" i="89"/>
  <c r="H3743" i="89"/>
  <c r="H3744" i="89"/>
  <c r="H3745" i="89"/>
  <c r="H3746" i="89"/>
  <c r="H3747" i="89"/>
  <c r="H3748" i="89"/>
  <c r="H3749" i="89"/>
  <c r="H3750" i="89"/>
  <c r="H3751" i="89"/>
  <c r="H3752" i="89"/>
  <c r="H3753" i="89"/>
  <c r="H3754" i="89"/>
  <c r="H3755" i="89"/>
  <c r="H3756" i="89"/>
  <c r="H3757" i="89"/>
  <c r="H3758" i="89"/>
  <c r="H3759" i="89"/>
  <c r="H3760" i="89"/>
  <c r="H3761" i="89"/>
  <c r="H3762" i="89"/>
  <c r="H3763" i="89"/>
  <c r="H3764" i="89"/>
  <c r="H3765" i="89"/>
  <c r="H3766" i="89"/>
  <c r="H3767" i="89"/>
  <c r="H3768" i="89"/>
  <c r="H3769" i="89"/>
  <c r="H3770" i="89"/>
  <c r="H3771" i="89"/>
  <c r="H3772" i="89"/>
  <c r="H3773" i="89"/>
  <c r="H3774" i="89"/>
  <c r="H3775" i="89"/>
  <c r="H3776" i="89"/>
  <c r="H3777" i="89"/>
  <c r="H3778" i="89"/>
  <c r="H3779" i="89"/>
  <c r="H3780" i="89"/>
  <c r="H3781" i="89"/>
  <c r="H3782" i="89"/>
  <c r="H3783" i="89"/>
  <c r="H3784" i="89"/>
  <c r="H3785" i="89"/>
  <c r="H3786" i="89"/>
  <c r="H3787" i="89"/>
  <c r="H3788" i="89"/>
  <c r="H3789" i="89"/>
  <c r="H3790" i="89"/>
  <c r="H3791" i="89"/>
  <c r="H3792" i="89"/>
  <c r="H3793" i="89"/>
  <c r="H3794" i="89"/>
  <c r="H3795" i="89"/>
  <c r="H3796" i="89"/>
  <c r="H3797" i="89"/>
  <c r="H3798" i="89"/>
  <c r="H3799" i="89"/>
  <c r="H3800" i="89"/>
  <c r="H3801" i="89"/>
  <c r="H3802" i="89"/>
  <c r="H3803" i="89"/>
  <c r="H3804" i="89"/>
  <c r="H3805" i="89"/>
  <c r="H3806" i="89"/>
  <c r="H3807" i="89"/>
  <c r="H3808" i="89"/>
  <c r="H3809" i="89"/>
  <c r="H3810" i="89"/>
  <c r="H3811" i="89"/>
  <c r="H3812" i="89"/>
  <c r="H3813" i="89"/>
  <c r="H3814" i="89"/>
  <c r="H3815" i="89"/>
  <c r="H3816" i="89"/>
  <c r="H3817" i="89"/>
  <c r="H3818" i="89"/>
  <c r="H3819" i="89"/>
  <c r="H3820" i="89"/>
  <c r="H3821" i="89"/>
  <c r="H3822" i="89"/>
  <c r="H3823" i="89"/>
  <c r="H3824" i="89"/>
  <c r="H3825" i="89"/>
  <c r="H3826" i="89"/>
  <c r="H3827" i="89"/>
  <c r="H3828" i="89"/>
  <c r="H3829" i="89"/>
  <c r="H3830" i="89"/>
  <c r="H3831" i="89"/>
  <c r="H3832" i="89"/>
  <c r="H3833" i="89"/>
  <c r="H3834" i="89"/>
  <c r="H3835" i="89"/>
  <c r="H3836" i="89"/>
  <c r="H3837" i="89"/>
  <c r="H3838" i="89"/>
  <c r="H3839" i="89"/>
  <c r="H3840" i="89"/>
  <c r="H3841" i="89"/>
  <c r="H3842" i="89"/>
  <c r="H3843" i="89"/>
  <c r="H3844" i="89"/>
  <c r="H3845" i="89"/>
  <c r="H3846" i="89"/>
  <c r="H3847" i="89"/>
  <c r="H3848" i="89"/>
  <c r="H3849" i="89"/>
  <c r="H3850" i="89"/>
  <c r="H3851" i="89"/>
  <c r="H3852" i="89"/>
  <c r="H3853" i="89"/>
  <c r="H3854" i="89"/>
  <c r="H3855" i="89"/>
  <c r="H3856" i="89"/>
  <c r="H3857" i="89"/>
  <c r="H3858" i="89"/>
  <c r="H3859" i="89"/>
  <c r="H3860" i="89"/>
  <c r="H3861" i="89"/>
  <c r="H3862" i="89"/>
  <c r="H3863" i="89"/>
  <c r="H3864" i="89"/>
  <c r="H3865" i="89"/>
  <c r="H3866" i="89"/>
  <c r="H3867" i="89"/>
  <c r="H3868" i="89"/>
  <c r="H3869" i="89"/>
  <c r="H3870" i="89"/>
  <c r="H3871" i="89"/>
  <c r="H3872" i="89"/>
  <c r="H3873" i="89"/>
  <c r="H3874" i="89"/>
  <c r="H3875" i="89"/>
  <c r="H3876" i="89"/>
  <c r="H3877" i="89"/>
  <c r="H3878" i="89"/>
  <c r="H3879" i="89"/>
  <c r="H3880" i="89"/>
  <c r="H3881" i="89"/>
  <c r="H3882" i="89"/>
  <c r="H3883" i="89"/>
  <c r="H3884" i="89"/>
  <c r="H3885" i="89"/>
  <c r="H3886" i="89"/>
  <c r="H3887" i="89"/>
  <c r="H3888" i="89"/>
  <c r="H3889" i="89"/>
  <c r="H3890" i="89"/>
  <c r="H3891" i="89"/>
  <c r="H3892" i="89"/>
  <c r="H3893" i="89"/>
  <c r="H3894" i="89"/>
  <c r="H3895" i="89"/>
  <c r="H3896" i="89"/>
  <c r="H3897" i="89"/>
  <c r="H3898" i="89"/>
  <c r="H3899" i="89"/>
  <c r="H3900" i="89"/>
  <c r="H3901" i="89"/>
  <c r="H3902" i="89"/>
  <c r="H3903" i="89"/>
  <c r="H3904" i="89"/>
  <c r="H3905" i="89"/>
  <c r="H3906" i="89"/>
  <c r="H3907" i="89"/>
  <c r="H3908" i="89"/>
  <c r="H3909" i="89"/>
  <c r="H3910" i="89"/>
  <c r="H3911" i="89"/>
  <c r="H3912" i="89"/>
  <c r="H3913" i="89"/>
  <c r="H3914" i="89"/>
  <c r="H3915" i="89"/>
  <c r="H3916" i="89"/>
  <c r="H3917" i="89"/>
  <c r="H3918" i="89"/>
  <c r="H3919" i="89"/>
  <c r="H3920" i="89"/>
  <c r="H3921" i="89"/>
  <c r="H3922" i="89"/>
  <c r="H3923" i="89"/>
  <c r="H3924" i="89"/>
  <c r="H3925" i="89"/>
  <c r="H3926" i="89"/>
  <c r="H3927" i="89"/>
  <c r="H3928" i="89"/>
  <c r="H3929" i="89"/>
  <c r="H3930" i="89"/>
  <c r="H3931" i="89"/>
  <c r="H3932" i="89"/>
  <c r="H3933" i="89"/>
  <c r="H3934" i="89"/>
  <c r="H3935" i="89"/>
  <c r="H3936" i="89"/>
  <c r="H3937" i="89"/>
  <c r="H3938" i="89"/>
  <c r="H3939" i="89"/>
  <c r="H3940" i="89"/>
  <c r="H3941" i="89"/>
  <c r="H3942" i="89"/>
  <c r="H3943" i="89"/>
  <c r="H3944" i="89"/>
  <c r="H3945" i="89"/>
  <c r="H3946" i="89"/>
  <c r="H3947" i="89"/>
  <c r="H3948" i="89"/>
  <c r="H3949" i="89"/>
  <c r="H3950" i="89"/>
  <c r="H3951" i="89"/>
  <c r="H3952" i="89"/>
  <c r="H3953" i="89"/>
  <c r="H3954" i="89"/>
  <c r="H3955" i="89"/>
  <c r="H3956" i="89"/>
  <c r="H3957" i="89"/>
  <c r="H3958" i="89"/>
  <c r="H3959" i="89"/>
  <c r="H3960" i="89"/>
  <c r="H3961" i="89"/>
  <c r="H3962" i="89"/>
  <c r="H3963" i="89"/>
  <c r="H3964" i="89"/>
  <c r="H3965" i="89"/>
  <c r="H3966" i="89"/>
  <c r="H3967" i="89"/>
  <c r="H3968" i="89"/>
  <c r="H3969" i="89"/>
  <c r="H3970" i="89"/>
  <c r="H3971" i="89"/>
  <c r="H3972" i="89"/>
  <c r="H3973" i="89"/>
  <c r="H3974" i="89"/>
  <c r="H3975" i="89"/>
  <c r="H3976" i="89"/>
  <c r="H3977" i="89"/>
  <c r="H3978" i="89"/>
  <c r="H3979" i="89"/>
  <c r="H3980" i="89"/>
  <c r="H3981" i="89"/>
  <c r="H3982" i="89"/>
  <c r="H3983" i="89"/>
  <c r="H3984" i="89"/>
  <c r="H3985" i="89"/>
  <c r="H3986" i="89"/>
  <c r="H3987" i="89"/>
  <c r="H3988" i="89"/>
  <c r="H3989" i="89"/>
  <c r="H3990" i="89"/>
  <c r="H3991" i="89"/>
  <c r="H3992" i="89"/>
  <c r="H3993" i="89"/>
  <c r="H3994" i="89"/>
  <c r="H3995" i="89"/>
  <c r="H3996" i="89"/>
  <c r="H3997" i="89"/>
  <c r="H3998" i="89"/>
  <c r="H3999" i="89"/>
  <c r="H4000" i="89"/>
  <c r="H4001" i="89"/>
  <c r="H4002" i="89"/>
  <c r="H4003" i="89"/>
  <c r="H4004" i="89"/>
  <c r="H4005" i="89"/>
  <c r="H4006" i="89"/>
  <c r="H4007" i="89"/>
  <c r="H4008" i="89"/>
  <c r="H4009" i="89"/>
  <c r="H4010" i="89"/>
  <c r="H4011" i="89"/>
  <c r="H4012" i="89"/>
  <c r="H4013" i="89"/>
  <c r="H4014" i="89"/>
  <c r="H4015" i="89"/>
  <c r="H4016" i="89"/>
  <c r="H4017" i="89"/>
  <c r="H4018" i="89"/>
  <c r="H4019" i="89"/>
  <c r="H4020" i="89"/>
  <c r="H4021" i="89"/>
  <c r="H4022" i="89"/>
  <c r="H4023" i="89"/>
  <c r="H4024" i="89"/>
  <c r="H4025" i="89"/>
  <c r="H4026" i="89"/>
  <c r="H4027" i="89"/>
  <c r="H4028" i="89"/>
  <c r="H4029" i="89"/>
  <c r="H4030" i="89"/>
  <c r="H4031" i="89"/>
  <c r="H4032" i="89"/>
  <c r="H4033" i="89"/>
  <c r="H4034" i="89"/>
  <c r="H4035" i="89"/>
  <c r="H4036" i="89"/>
  <c r="H4037" i="89"/>
  <c r="H4038" i="89"/>
  <c r="H4039" i="89"/>
  <c r="H4040" i="89"/>
  <c r="H4041" i="89"/>
  <c r="H4042" i="89"/>
  <c r="H4043" i="89"/>
  <c r="H4044" i="89"/>
  <c r="H4045" i="89"/>
  <c r="H4046" i="89"/>
  <c r="H4047" i="89"/>
  <c r="H4048" i="89"/>
  <c r="H4049" i="89"/>
  <c r="H4050" i="89"/>
  <c r="H4051" i="89"/>
  <c r="H4052" i="89"/>
  <c r="H4053" i="89"/>
  <c r="H4054" i="89"/>
  <c r="H4055" i="89"/>
  <c r="H4056" i="89"/>
  <c r="H4057" i="89"/>
  <c r="H4058" i="89"/>
  <c r="H4059" i="89"/>
  <c r="H4060" i="89"/>
  <c r="H4061" i="89"/>
  <c r="H4062" i="89"/>
  <c r="H4063" i="89"/>
  <c r="H4064" i="89"/>
  <c r="H4065" i="89"/>
  <c r="H4066" i="89"/>
  <c r="H4067" i="89"/>
  <c r="H4068" i="89"/>
  <c r="H4069" i="89"/>
  <c r="H4070" i="89"/>
  <c r="H4071" i="89"/>
  <c r="H4072" i="89"/>
  <c r="H4073" i="89"/>
  <c r="H4074" i="89"/>
  <c r="H4075" i="89"/>
  <c r="H4076" i="89"/>
  <c r="H4077" i="89"/>
  <c r="H4078" i="89"/>
  <c r="H4079" i="89"/>
  <c r="H4080" i="89"/>
  <c r="H4081" i="89"/>
  <c r="H4082" i="89"/>
  <c r="H4083" i="89"/>
  <c r="H4084" i="89"/>
  <c r="H4085" i="89"/>
  <c r="H4086" i="89"/>
  <c r="H4087" i="89"/>
  <c r="H4088" i="89"/>
  <c r="H4089" i="89"/>
  <c r="H4090" i="89"/>
  <c r="H4091" i="89"/>
  <c r="H4092" i="89"/>
  <c r="H4093" i="89"/>
  <c r="H4094" i="89"/>
  <c r="H4095" i="89"/>
  <c r="H4096" i="89"/>
  <c r="H4097" i="89"/>
  <c r="H4098" i="89"/>
  <c r="H4099" i="89"/>
  <c r="H4100" i="89"/>
  <c r="H4101" i="89"/>
  <c r="H4102" i="89"/>
  <c r="H4103" i="89"/>
  <c r="H4104" i="89"/>
  <c r="H4105" i="89"/>
  <c r="H4106" i="89"/>
  <c r="H4107" i="89"/>
  <c r="H4108" i="89"/>
  <c r="H4109" i="89"/>
  <c r="H4110" i="89"/>
  <c r="H4111" i="89"/>
  <c r="H4112" i="89"/>
  <c r="H4113" i="89"/>
  <c r="H4114" i="89"/>
  <c r="H4115" i="89"/>
  <c r="H4116" i="89"/>
  <c r="H4117" i="89"/>
  <c r="H4118" i="89"/>
  <c r="H4119" i="89"/>
  <c r="H4120" i="89"/>
  <c r="H4121" i="89"/>
  <c r="H4122" i="89"/>
  <c r="H4123" i="89"/>
  <c r="H4124" i="89"/>
  <c r="H4125" i="89"/>
  <c r="H4126" i="89"/>
  <c r="H4127" i="89"/>
  <c r="H4128" i="89"/>
  <c r="H4129" i="89"/>
  <c r="H4130" i="89"/>
  <c r="H4131" i="89"/>
  <c r="H4132" i="89"/>
  <c r="H4133" i="89"/>
  <c r="H4134" i="89"/>
  <c r="H4135" i="89"/>
  <c r="H4136" i="89"/>
  <c r="H4137" i="89"/>
  <c r="H4138" i="89"/>
  <c r="H4139" i="89"/>
  <c r="H4140" i="89"/>
  <c r="H4141" i="89"/>
  <c r="H4142" i="89"/>
  <c r="H4143" i="89"/>
  <c r="H4144" i="89"/>
  <c r="H4145" i="89"/>
  <c r="H4146" i="89"/>
  <c r="H4147" i="89"/>
  <c r="H4148" i="89"/>
  <c r="H4149" i="89"/>
  <c r="H4150" i="89"/>
  <c r="H4151" i="89"/>
  <c r="H4152" i="89"/>
  <c r="H4153" i="89"/>
  <c r="H4154" i="89"/>
  <c r="H4155" i="89"/>
  <c r="H4156" i="89"/>
  <c r="H4157" i="89"/>
  <c r="H4158" i="89"/>
  <c r="H4159" i="89"/>
  <c r="H4160" i="89"/>
  <c r="H4161" i="89"/>
  <c r="H4162" i="89"/>
  <c r="H4163" i="89"/>
  <c r="H4164" i="89"/>
  <c r="H4165" i="89"/>
  <c r="C100" i="88"/>
  <c r="D100" i="88"/>
  <c r="E100" i="88"/>
  <c r="F100" i="88"/>
  <c r="G100" i="88"/>
  <c r="C101" i="88"/>
  <c r="C102" i="88"/>
  <c r="C103" i="88"/>
  <c r="C99" i="88"/>
  <c r="D101" i="88"/>
  <c r="D102" i="88"/>
  <c r="D103" i="88"/>
  <c r="D99" i="88"/>
  <c r="E101" i="88"/>
  <c r="E102" i="88"/>
  <c r="E103" i="88"/>
  <c r="E99" i="88"/>
  <c r="F101" i="88"/>
  <c r="F102" i="88"/>
  <c r="F103" i="88"/>
  <c r="F99" i="88"/>
  <c r="G99" i="88"/>
  <c r="H100" i="88"/>
  <c r="AS194" i="68"/>
  <c r="D342" i="46"/>
  <c r="AF384" i="46"/>
  <c r="AF390" i="46"/>
  <c r="AF391" i="46"/>
  <c r="K60" i="43"/>
  <c r="I100" i="88"/>
  <c r="AT194" i="68"/>
  <c r="E342" i="46"/>
  <c r="AF395" i="46"/>
  <c r="AF519" i="46"/>
  <c r="AF521" i="46"/>
  <c r="K63" i="43"/>
  <c r="J100" i="88"/>
  <c r="AU194" i="68"/>
  <c r="F342" i="46"/>
  <c r="AF396" i="46"/>
  <c r="AF202" i="79"/>
  <c r="AF205" i="79"/>
  <c r="K66" i="43"/>
  <c r="K100" i="88"/>
  <c r="AV194" i="68"/>
  <c r="G342" i="46"/>
  <c r="AF397" i="46"/>
  <c r="AF391" i="79"/>
  <c r="G101" i="88"/>
  <c r="H101" i="88"/>
  <c r="AV195" i="68"/>
  <c r="D311" i="79"/>
  <c r="C114" i="88"/>
  <c r="D114" i="88"/>
  <c r="E114" i="88"/>
  <c r="F114" i="88"/>
  <c r="G114" i="88"/>
  <c r="H114" i="88"/>
  <c r="AV204" i="68"/>
  <c r="D312" i="79"/>
  <c r="AF385" i="79"/>
  <c r="AF394" i="79"/>
  <c r="AF395" i="79"/>
  <c r="K69" i="43"/>
  <c r="L100" i="88"/>
  <c r="AW194" i="68"/>
  <c r="H342" i="46"/>
  <c r="AF398" i="46"/>
  <c r="AF588" i="79"/>
  <c r="I101" i="88"/>
  <c r="AW195" i="68"/>
  <c r="E311" i="79"/>
  <c r="I114" i="88"/>
  <c r="AW204" i="68"/>
  <c r="E312" i="79"/>
  <c r="AF399" i="79"/>
  <c r="AF591" i="79"/>
  <c r="G102" i="88"/>
  <c r="H102" i="88"/>
  <c r="AW196" i="68"/>
  <c r="D499" i="79"/>
  <c r="C106" i="88"/>
  <c r="D106" i="88"/>
  <c r="E106" i="88"/>
  <c r="F106" i="88"/>
  <c r="G106" i="88"/>
  <c r="H106" i="88"/>
  <c r="AW199" i="68"/>
  <c r="D500" i="79"/>
  <c r="C115" i="88"/>
  <c r="D115" i="88"/>
  <c r="E115" i="88"/>
  <c r="F115" i="88"/>
  <c r="G115" i="88"/>
  <c r="H115" i="88"/>
  <c r="AW205" i="68"/>
  <c r="D501" i="79"/>
  <c r="AF582" i="79"/>
  <c r="AF592" i="79"/>
  <c r="AF593" i="79"/>
  <c r="K72" i="43"/>
  <c r="M100" i="88"/>
  <c r="AX194" i="68"/>
  <c r="I342" i="46"/>
  <c r="AF399" i="46"/>
  <c r="AF775" i="79"/>
  <c r="J101" i="88"/>
  <c r="AX195" i="68"/>
  <c r="F311" i="79"/>
  <c r="J114" i="88"/>
  <c r="AX204" i="68"/>
  <c r="F312" i="79"/>
  <c r="AF400" i="79"/>
  <c r="AF778" i="79"/>
  <c r="I102" i="88"/>
  <c r="AX196" i="68"/>
  <c r="E499" i="79"/>
  <c r="I106" i="88"/>
  <c r="AX199" i="68"/>
  <c r="E500" i="79"/>
  <c r="I115" i="88"/>
  <c r="AX205" i="68"/>
  <c r="E501" i="79"/>
  <c r="AF597" i="79"/>
  <c r="AF779" i="79"/>
  <c r="G103" i="88"/>
  <c r="H103" i="88"/>
  <c r="AX197" i="68"/>
  <c r="D694" i="79"/>
  <c r="C107" i="88"/>
  <c r="D107" i="88"/>
  <c r="E107" i="88"/>
  <c r="F107" i="88"/>
  <c r="G107" i="88"/>
  <c r="H107" i="88"/>
  <c r="AX200" i="68"/>
  <c r="D695" i="79"/>
  <c r="C116" i="88"/>
  <c r="D116" i="88"/>
  <c r="E116" i="88"/>
  <c r="F116" i="88"/>
  <c r="G116" i="88"/>
  <c r="H116" i="88"/>
  <c r="AX206" i="68"/>
  <c r="D696" i="79"/>
  <c r="C110" i="88"/>
  <c r="D110" i="88"/>
  <c r="E110" i="88"/>
  <c r="F110" i="88"/>
  <c r="G110" i="88"/>
  <c r="H110" i="88"/>
  <c r="AX201" i="68"/>
  <c r="D698" i="79"/>
  <c r="AF769" i="79"/>
  <c r="AF780" i="79"/>
  <c r="AF781" i="79"/>
  <c r="K75" i="43"/>
  <c r="K101" i="88"/>
  <c r="AY195" i="68"/>
  <c r="G311" i="79"/>
  <c r="K114" i="88"/>
  <c r="AY204" i="68"/>
  <c r="G312" i="79"/>
  <c r="AF401" i="79"/>
  <c r="AF961" i="79"/>
  <c r="J102" i="88"/>
  <c r="AY196" i="68"/>
  <c r="F499" i="79"/>
  <c r="J106" i="88"/>
  <c r="AY199" i="68"/>
  <c r="F500" i="79"/>
  <c r="J115" i="88"/>
  <c r="AY205" i="68"/>
  <c r="F501" i="79"/>
  <c r="AF598" i="79"/>
  <c r="AF962" i="79"/>
  <c r="I103" i="88"/>
  <c r="AY197" i="68"/>
  <c r="E694" i="79"/>
  <c r="I107" i="88"/>
  <c r="AY200" i="68"/>
  <c r="E695" i="79"/>
  <c r="I116" i="88"/>
  <c r="AY206" i="68"/>
  <c r="E696" i="79"/>
  <c r="I110" i="88"/>
  <c r="AY201" i="68"/>
  <c r="E698" i="79"/>
  <c r="AF785" i="79"/>
  <c r="AF963" i="79"/>
  <c r="C108" i="88"/>
  <c r="D108" i="88"/>
  <c r="E108" i="88"/>
  <c r="F108" i="88"/>
  <c r="G108" i="88"/>
  <c r="H108" i="88"/>
  <c r="AY198" i="68"/>
  <c r="D878" i="79"/>
  <c r="C117" i="88"/>
  <c r="D117" i="88"/>
  <c r="E117" i="88"/>
  <c r="F117" i="88"/>
  <c r="G117" i="88"/>
  <c r="H117" i="88"/>
  <c r="AY207" i="68"/>
  <c r="D879" i="79"/>
  <c r="C111" i="88"/>
  <c r="D111" i="88"/>
  <c r="E111" i="88"/>
  <c r="F111" i="88"/>
  <c r="G111" i="88"/>
  <c r="H111" i="88"/>
  <c r="AY202" i="68"/>
  <c r="D881" i="79"/>
  <c r="AF952" i="79"/>
  <c r="AF964" i="79"/>
  <c r="AF965" i="79"/>
  <c r="K78" i="43"/>
  <c r="L101" i="88"/>
  <c r="AZ195" i="68"/>
  <c r="H311" i="79"/>
  <c r="L114" i="88"/>
  <c r="AZ204" i="68"/>
  <c r="H312" i="79"/>
  <c r="AF402" i="79"/>
  <c r="AF1144" i="79"/>
  <c r="K102" i="88"/>
  <c r="AZ196" i="68"/>
  <c r="G499" i="79"/>
  <c r="K106" i="88"/>
  <c r="AZ199" i="68"/>
  <c r="G500" i="79"/>
  <c r="K115" i="88"/>
  <c r="AZ205" i="68"/>
  <c r="G501" i="79"/>
  <c r="AF599" i="79"/>
  <c r="AF1145" i="79"/>
  <c r="J103" i="88"/>
  <c r="AZ197" i="68"/>
  <c r="F694" i="79"/>
  <c r="J107" i="88"/>
  <c r="AZ200" i="68"/>
  <c r="F695" i="79"/>
  <c r="J116" i="88"/>
  <c r="AZ206" i="68"/>
  <c r="F696" i="79"/>
  <c r="J110" i="88"/>
  <c r="AZ201" i="68"/>
  <c r="F698" i="79"/>
  <c r="AF786" i="79"/>
  <c r="AF1146" i="79"/>
  <c r="I108" i="88"/>
  <c r="AZ198" i="68"/>
  <c r="E878" i="79"/>
  <c r="I117" i="88"/>
  <c r="AZ207" i="68"/>
  <c r="E879" i="79"/>
  <c r="I111" i="88"/>
  <c r="AZ202" i="68"/>
  <c r="E881" i="79"/>
  <c r="AF969" i="79"/>
  <c r="AF1147" i="79"/>
  <c r="AF1149" i="79"/>
  <c r="K81" i="43"/>
  <c r="P183" i="47"/>
  <c r="Q262" i="89"/>
  <c r="R262" i="89"/>
  <c r="T262" i="89"/>
  <c r="C74" i="88"/>
  <c r="D74" i="88"/>
  <c r="E74" i="88"/>
  <c r="F74" i="88"/>
  <c r="G74" i="88"/>
  <c r="H74" i="88"/>
  <c r="N194" i="68"/>
  <c r="O342" i="46"/>
  <c r="AE384" i="46"/>
  <c r="AE390" i="46"/>
  <c r="AE391" i="46"/>
  <c r="J60" i="43"/>
  <c r="I74" i="88"/>
  <c r="O194" i="68"/>
  <c r="P342" i="46"/>
  <c r="AE395" i="46"/>
  <c r="AE519" i="46"/>
  <c r="AE521" i="46"/>
  <c r="J63" i="43"/>
  <c r="J74" i="88"/>
  <c r="P194" i="68"/>
  <c r="Q342" i="46"/>
  <c r="AE396" i="46"/>
  <c r="AE202" i="79"/>
  <c r="AE205" i="79"/>
  <c r="J66" i="43"/>
  <c r="K74" i="88"/>
  <c r="Q194" i="68"/>
  <c r="R342" i="46"/>
  <c r="AE397" i="46"/>
  <c r="AE391" i="79"/>
  <c r="Q17" i="89"/>
  <c r="R17" i="89"/>
  <c r="T17" i="89"/>
  <c r="Q18" i="89"/>
  <c r="R18" i="89"/>
  <c r="T18" i="89"/>
  <c r="Q19" i="89"/>
  <c r="R19" i="89"/>
  <c r="T19" i="89"/>
  <c r="Q20" i="89"/>
  <c r="R20" i="89"/>
  <c r="T20" i="89"/>
  <c r="Q4" i="89"/>
  <c r="R4" i="89"/>
  <c r="T4" i="89"/>
  <c r="Q5" i="89"/>
  <c r="R5" i="89"/>
  <c r="T5" i="89"/>
  <c r="Q6" i="89"/>
  <c r="R6" i="89"/>
  <c r="T6" i="89"/>
  <c r="Q7" i="89"/>
  <c r="R7" i="89"/>
  <c r="T7" i="89"/>
  <c r="Q8" i="89"/>
  <c r="R8" i="89"/>
  <c r="T8" i="89"/>
  <c r="Q9" i="89"/>
  <c r="R9" i="89"/>
  <c r="T9" i="89"/>
  <c r="Q10" i="89"/>
  <c r="R10" i="89"/>
  <c r="T10" i="89"/>
  <c r="Q11" i="89"/>
  <c r="R11" i="89"/>
  <c r="T11" i="89"/>
  <c r="Q12" i="89"/>
  <c r="R12" i="89"/>
  <c r="T12" i="89"/>
  <c r="Q13" i="89"/>
  <c r="R13" i="89"/>
  <c r="T13" i="89"/>
  <c r="Q14" i="89"/>
  <c r="R14" i="89"/>
  <c r="T14" i="89"/>
  <c r="Q15" i="89"/>
  <c r="R15" i="89"/>
  <c r="T15" i="89"/>
  <c r="Q16" i="89"/>
  <c r="R16" i="89"/>
  <c r="T16" i="89"/>
  <c r="Q21" i="89"/>
  <c r="R21" i="89"/>
  <c r="T21" i="89"/>
  <c r="Q22" i="89"/>
  <c r="R22" i="89"/>
  <c r="T22" i="89"/>
  <c r="Q23" i="89"/>
  <c r="R23" i="89"/>
  <c r="T23" i="89"/>
  <c r="Q24" i="89"/>
  <c r="R24" i="89"/>
  <c r="T24" i="89"/>
  <c r="Q25" i="89"/>
  <c r="R25" i="89"/>
  <c r="T25" i="89"/>
  <c r="Q26" i="89"/>
  <c r="R26" i="89"/>
  <c r="T26" i="89"/>
  <c r="Q27" i="89"/>
  <c r="R27" i="89"/>
  <c r="T27" i="89"/>
  <c r="Q28" i="89"/>
  <c r="R28" i="89"/>
  <c r="T28" i="89"/>
  <c r="Q29" i="89"/>
  <c r="R29" i="89"/>
  <c r="T29" i="89"/>
  <c r="Q30" i="89"/>
  <c r="R30" i="89"/>
  <c r="T30" i="89"/>
  <c r="Q31" i="89"/>
  <c r="R31" i="89"/>
  <c r="T31" i="89"/>
  <c r="Q32" i="89"/>
  <c r="R32" i="89"/>
  <c r="T32" i="89"/>
  <c r="Q33" i="89"/>
  <c r="R33" i="89"/>
  <c r="T33" i="89"/>
  <c r="Q34" i="89"/>
  <c r="R34" i="89"/>
  <c r="T34" i="89"/>
  <c r="Q35" i="89"/>
  <c r="R35" i="89"/>
  <c r="T35" i="89"/>
  <c r="Q36" i="89"/>
  <c r="R36" i="89"/>
  <c r="T36" i="89"/>
  <c r="Q37" i="89"/>
  <c r="R37" i="89"/>
  <c r="T37" i="89"/>
  <c r="Q38" i="89"/>
  <c r="R38" i="89"/>
  <c r="T38" i="89"/>
  <c r="Q39" i="89"/>
  <c r="R39" i="89"/>
  <c r="T39" i="89"/>
  <c r="Q40" i="89"/>
  <c r="R40" i="89"/>
  <c r="T40" i="89"/>
  <c r="Q41" i="89"/>
  <c r="R41" i="89"/>
  <c r="T41" i="89"/>
  <c r="Q42" i="89"/>
  <c r="R42" i="89"/>
  <c r="T42" i="89"/>
  <c r="Q43" i="89"/>
  <c r="R43" i="89"/>
  <c r="T43" i="89"/>
  <c r="Q44" i="89"/>
  <c r="R44" i="89"/>
  <c r="T44" i="89"/>
  <c r="Q45" i="89"/>
  <c r="R45" i="89"/>
  <c r="T45" i="89"/>
  <c r="Q46" i="89"/>
  <c r="R46" i="89"/>
  <c r="T46" i="89"/>
  <c r="Q47" i="89"/>
  <c r="R47" i="89"/>
  <c r="T47" i="89"/>
  <c r="Q48" i="89"/>
  <c r="R48" i="89"/>
  <c r="T48" i="89"/>
  <c r="Q49" i="89"/>
  <c r="R49" i="89"/>
  <c r="T49" i="89"/>
  <c r="Q50" i="89"/>
  <c r="R50" i="89"/>
  <c r="T50" i="89"/>
  <c r="Q51" i="89"/>
  <c r="R51" i="89"/>
  <c r="T51" i="89"/>
  <c r="Q52" i="89"/>
  <c r="R52" i="89"/>
  <c r="T52" i="89"/>
  <c r="Q53" i="89"/>
  <c r="R53" i="89"/>
  <c r="T53" i="89"/>
  <c r="Q54" i="89"/>
  <c r="R54" i="89"/>
  <c r="T54" i="89"/>
  <c r="Q55" i="89"/>
  <c r="R55" i="89"/>
  <c r="T55" i="89"/>
  <c r="Q56" i="89"/>
  <c r="R56" i="89"/>
  <c r="T56" i="89"/>
  <c r="Q57" i="89"/>
  <c r="R57" i="89"/>
  <c r="T57" i="89"/>
  <c r="Q58" i="89"/>
  <c r="R58" i="89"/>
  <c r="T58" i="89"/>
  <c r="Q59" i="89"/>
  <c r="R59" i="89"/>
  <c r="T59" i="89"/>
  <c r="Q60" i="89"/>
  <c r="R60" i="89"/>
  <c r="T60" i="89"/>
  <c r="Q61" i="89"/>
  <c r="R61" i="89"/>
  <c r="T61" i="89"/>
  <c r="Q62" i="89"/>
  <c r="R62" i="89"/>
  <c r="T62" i="89"/>
  <c r="Q63" i="89"/>
  <c r="R63" i="89"/>
  <c r="T63" i="89"/>
  <c r="Q64" i="89"/>
  <c r="R64" i="89"/>
  <c r="T64" i="89"/>
  <c r="Q65" i="89"/>
  <c r="R65" i="89"/>
  <c r="T65" i="89"/>
  <c r="Q66" i="89"/>
  <c r="R66" i="89"/>
  <c r="T66" i="89"/>
  <c r="Q67" i="89"/>
  <c r="R67" i="89"/>
  <c r="T67" i="89"/>
  <c r="Q68" i="89"/>
  <c r="R68" i="89"/>
  <c r="T68" i="89"/>
  <c r="Q69" i="89"/>
  <c r="R69" i="89"/>
  <c r="T69" i="89"/>
  <c r="Q70" i="89"/>
  <c r="R70" i="89"/>
  <c r="T70" i="89"/>
  <c r="Q71" i="89"/>
  <c r="R71" i="89"/>
  <c r="T71" i="89"/>
  <c r="Q72" i="89"/>
  <c r="R72" i="89"/>
  <c r="T72" i="89"/>
  <c r="Q73" i="89"/>
  <c r="R73" i="89"/>
  <c r="T73" i="89"/>
  <c r="Q74" i="89"/>
  <c r="R74" i="89"/>
  <c r="T74" i="89"/>
  <c r="Q75" i="89"/>
  <c r="R75" i="89"/>
  <c r="T75" i="89"/>
  <c r="Q76" i="89"/>
  <c r="R76" i="89"/>
  <c r="T76" i="89"/>
  <c r="Q77" i="89"/>
  <c r="R77" i="89"/>
  <c r="T77" i="89"/>
  <c r="Q78" i="89"/>
  <c r="R78" i="89"/>
  <c r="T78" i="89"/>
  <c r="Q79" i="89"/>
  <c r="R79" i="89"/>
  <c r="T79" i="89"/>
  <c r="Q80" i="89"/>
  <c r="R80" i="89"/>
  <c r="T80" i="89"/>
  <c r="Q81" i="89"/>
  <c r="R81" i="89"/>
  <c r="T81" i="89"/>
  <c r="Q82" i="89"/>
  <c r="R82" i="89"/>
  <c r="T82" i="89"/>
  <c r="Q83" i="89"/>
  <c r="R83" i="89"/>
  <c r="T83" i="89"/>
  <c r="Q84" i="89"/>
  <c r="R84" i="89"/>
  <c r="T84" i="89"/>
  <c r="Q85" i="89"/>
  <c r="R85" i="89"/>
  <c r="T85" i="89"/>
  <c r="Q86" i="89"/>
  <c r="R86" i="89"/>
  <c r="T86" i="89"/>
  <c r="Q87" i="89"/>
  <c r="R87" i="89"/>
  <c r="T87" i="89"/>
  <c r="Q88" i="89"/>
  <c r="R88" i="89"/>
  <c r="T88" i="89"/>
  <c r="Q89" i="89"/>
  <c r="R89" i="89"/>
  <c r="T89" i="89"/>
  <c r="Q90" i="89"/>
  <c r="R90" i="89"/>
  <c r="T90" i="89"/>
  <c r="Q91" i="89"/>
  <c r="R91" i="89"/>
  <c r="T91" i="89"/>
  <c r="Q92" i="89"/>
  <c r="R92" i="89"/>
  <c r="T92" i="89"/>
  <c r="Q93" i="89"/>
  <c r="R93" i="89"/>
  <c r="T93" i="89"/>
  <c r="Q94" i="89"/>
  <c r="R94" i="89"/>
  <c r="T94" i="89"/>
  <c r="Q95" i="89"/>
  <c r="R95" i="89"/>
  <c r="T95" i="89"/>
  <c r="Q96" i="89"/>
  <c r="R96" i="89"/>
  <c r="T96" i="89"/>
  <c r="Q97" i="89"/>
  <c r="R97" i="89"/>
  <c r="T97" i="89"/>
  <c r="Q98" i="89"/>
  <c r="R98" i="89"/>
  <c r="T98" i="89"/>
  <c r="Q99" i="89"/>
  <c r="R99" i="89"/>
  <c r="T99" i="89"/>
  <c r="Q100" i="89"/>
  <c r="R100" i="89"/>
  <c r="T100" i="89"/>
  <c r="Q101" i="89"/>
  <c r="R101" i="89"/>
  <c r="T101" i="89"/>
  <c r="Q102" i="89"/>
  <c r="R102" i="89"/>
  <c r="T102" i="89"/>
  <c r="Q103" i="89"/>
  <c r="R103" i="89"/>
  <c r="T103" i="89"/>
  <c r="Q104" i="89"/>
  <c r="R104" i="89"/>
  <c r="T104" i="89"/>
  <c r="Q105" i="89"/>
  <c r="R105" i="89"/>
  <c r="T105" i="89"/>
  <c r="Q106" i="89"/>
  <c r="R106" i="89"/>
  <c r="T106" i="89"/>
  <c r="Q107" i="89"/>
  <c r="R107" i="89"/>
  <c r="T107" i="89"/>
  <c r="Q108" i="89"/>
  <c r="R108" i="89"/>
  <c r="T108" i="89"/>
  <c r="Q109" i="89"/>
  <c r="R109" i="89"/>
  <c r="T109" i="89"/>
  <c r="Q110" i="89"/>
  <c r="R110" i="89"/>
  <c r="T110" i="89"/>
  <c r="Q111" i="89"/>
  <c r="R111" i="89"/>
  <c r="T111" i="89"/>
  <c r="Q112" i="89"/>
  <c r="R112" i="89"/>
  <c r="T112" i="89"/>
  <c r="Q113" i="89"/>
  <c r="R113" i="89"/>
  <c r="T113" i="89"/>
  <c r="Q114" i="89"/>
  <c r="R114" i="89"/>
  <c r="T114" i="89"/>
  <c r="Q115" i="89"/>
  <c r="R115" i="89"/>
  <c r="T115" i="89"/>
  <c r="Q116" i="89"/>
  <c r="R116" i="89"/>
  <c r="T116" i="89"/>
  <c r="Q117" i="89"/>
  <c r="R117" i="89"/>
  <c r="T117" i="89"/>
  <c r="Q118" i="89"/>
  <c r="R118" i="89"/>
  <c r="T118" i="89"/>
  <c r="Q119" i="89"/>
  <c r="R119" i="89"/>
  <c r="T119" i="89"/>
  <c r="Q120" i="89"/>
  <c r="R120" i="89"/>
  <c r="T120" i="89"/>
  <c r="Q121" i="89"/>
  <c r="R121" i="89"/>
  <c r="T121" i="89"/>
  <c r="Q122" i="89"/>
  <c r="R122" i="89"/>
  <c r="T122" i="89"/>
  <c r="Q123" i="89"/>
  <c r="R123" i="89"/>
  <c r="T123" i="89"/>
  <c r="Q124" i="89"/>
  <c r="R124" i="89"/>
  <c r="T124" i="89"/>
  <c r="Q125" i="89"/>
  <c r="R125" i="89"/>
  <c r="T125" i="89"/>
  <c r="Q126" i="89"/>
  <c r="R126" i="89"/>
  <c r="T126" i="89"/>
  <c r="Q127" i="89"/>
  <c r="R127" i="89"/>
  <c r="T127" i="89"/>
  <c r="Q128" i="89"/>
  <c r="R128" i="89"/>
  <c r="T128" i="89"/>
  <c r="Q129" i="89"/>
  <c r="R129" i="89"/>
  <c r="T129" i="89"/>
  <c r="Q130" i="89"/>
  <c r="R130" i="89"/>
  <c r="T130" i="89"/>
  <c r="Q131" i="89"/>
  <c r="R131" i="89"/>
  <c r="T131" i="89"/>
  <c r="Q132" i="89"/>
  <c r="R132" i="89"/>
  <c r="T132" i="89"/>
  <c r="Q133" i="89"/>
  <c r="R133" i="89"/>
  <c r="T133" i="89"/>
  <c r="Q134" i="89"/>
  <c r="R134" i="89"/>
  <c r="T134" i="89"/>
  <c r="Q135" i="89"/>
  <c r="R135" i="89"/>
  <c r="T135" i="89"/>
  <c r="Q136" i="89"/>
  <c r="R136" i="89"/>
  <c r="T136" i="89"/>
  <c r="Q137" i="89"/>
  <c r="R137" i="89"/>
  <c r="T137" i="89"/>
  <c r="Q138" i="89"/>
  <c r="R138" i="89"/>
  <c r="T138" i="89"/>
  <c r="Q139" i="89"/>
  <c r="R139" i="89"/>
  <c r="T139" i="89"/>
  <c r="Q140" i="89"/>
  <c r="R140" i="89"/>
  <c r="T140" i="89"/>
  <c r="Q141" i="89"/>
  <c r="R141" i="89"/>
  <c r="T141" i="89"/>
  <c r="Q142" i="89"/>
  <c r="R142" i="89"/>
  <c r="T142" i="89"/>
  <c r="Q143" i="89"/>
  <c r="R143" i="89"/>
  <c r="T143" i="89"/>
  <c r="Q144" i="89"/>
  <c r="R144" i="89"/>
  <c r="T144" i="89"/>
  <c r="Q145" i="89"/>
  <c r="R145" i="89"/>
  <c r="T145" i="89"/>
  <c r="Q146" i="89"/>
  <c r="R146" i="89"/>
  <c r="T146" i="89"/>
  <c r="Q147" i="89"/>
  <c r="R147" i="89"/>
  <c r="T147" i="89"/>
  <c r="Q148" i="89"/>
  <c r="R148" i="89"/>
  <c r="T148" i="89"/>
  <c r="Q149" i="89"/>
  <c r="R149" i="89"/>
  <c r="T149" i="89"/>
  <c r="Q150" i="89"/>
  <c r="R150" i="89"/>
  <c r="T150" i="89"/>
  <c r="Q151" i="89"/>
  <c r="R151" i="89"/>
  <c r="T151" i="89"/>
  <c r="Q152" i="89"/>
  <c r="R152" i="89"/>
  <c r="T152" i="89"/>
  <c r="Q153" i="89"/>
  <c r="R153" i="89"/>
  <c r="T153" i="89"/>
  <c r="Q154" i="89"/>
  <c r="R154" i="89"/>
  <c r="T154" i="89"/>
  <c r="Q155" i="89"/>
  <c r="R155" i="89"/>
  <c r="T155" i="89"/>
  <c r="Q156" i="89"/>
  <c r="R156" i="89"/>
  <c r="T156" i="89"/>
  <c r="Q157" i="89"/>
  <c r="R157" i="89"/>
  <c r="T157" i="89"/>
  <c r="Q158" i="89"/>
  <c r="R158" i="89"/>
  <c r="T158" i="89"/>
  <c r="Q159" i="89"/>
  <c r="R159" i="89"/>
  <c r="T159" i="89"/>
  <c r="Q160" i="89"/>
  <c r="R160" i="89"/>
  <c r="T160" i="89"/>
  <c r="Q161" i="89"/>
  <c r="R161" i="89"/>
  <c r="T161" i="89"/>
  <c r="Q162" i="89"/>
  <c r="R162" i="89"/>
  <c r="T162" i="89"/>
  <c r="Q163" i="89"/>
  <c r="R163" i="89"/>
  <c r="T163" i="89"/>
  <c r="Q164" i="89"/>
  <c r="R164" i="89"/>
  <c r="T164" i="89"/>
  <c r="Q165" i="89"/>
  <c r="R165" i="89"/>
  <c r="T165" i="89"/>
  <c r="Q166" i="89"/>
  <c r="R166" i="89"/>
  <c r="T166" i="89"/>
  <c r="Q167" i="89"/>
  <c r="R167" i="89"/>
  <c r="T167" i="89"/>
  <c r="Q168" i="89"/>
  <c r="R168" i="89"/>
  <c r="T168" i="89"/>
  <c r="Q169" i="89"/>
  <c r="R169" i="89"/>
  <c r="T169" i="89"/>
  <c r="Q170" i="89"/>
  <c r="R170" i="89"/>
  <c r="T170" i="89"/>
  <c r="Q171" i="89"/>
  <c r="R171" i="89"/>
  <c r="T171" i="89"/>
  <c r="Q172" i="89"/>
  <c r="R172" i="89"/>
  <c r="T172" i="89"/>
  <c r="Q173" i="89"/>
  <c r="R173" i="89"/>
  <c r="T173" i="89"/>
  <c r="Q174" i="89"/>
  <c r="R174" i="89"/>
  <c r="T174" i="89"/>
  <c r="Q175" i="89"/>
  <c r="R175" i="89"/>
  <c r="T175" i="89"/>
  <c r="Q176" i="89"/>
  <c r="R176" i="89"/>
  <c r="T176" i="89"/>
  <c r="Q177" i="89"/>
  <c r="R177" i="89"/>
  <c r="T177" i="89"/>
  <c r="Q178" i="89"/>
  <c r="R178" i="89"/>
  <c r="T178" i="89"/>
  <c r="Q179" i="89"/>
  <c r="R179" i="89"/>
  <c r="T179" i="89"/>
  <c r="Q180" i="89"/>
  <c r="R180" i="89"/>
  <c r="T180" i="89"/>
  <c r="Q181" i="89"/>
  <c r="R181" i="89"/>
  <c r="T181" i="89"/>
  <c r="Q182" i="89"/>
  <c r="R182" i="89"/>
  <c r="T182" i="89"/>
  <c r="Q183" i="89"/>
  <c r="R183" i="89"/>
  <c r="T183" i="89"/>
  <c r="Q184" i="89"/>
  <c r="R184" i="89"/>
  <c r="T184" i="89"/>
  <c r="Q185" i="89"/>
  <c r="R185" i="89"/>
  <c r="T185" i="89"/>
  <c r="Q186" i="89"/>
  <c r="R186" i="89"/>
  <c r="T186" i="89"/>
  <c r="Q187" i="89"/>
  <c r="R187" i="89"/>
  <c r="T187" i="89"/>
  <c r="Q188" i="89"/>
  <c r="R188" i="89"/>
  <c r="T188" i="89"/>
  <c r="Q189" i="89"/>
  <c r="R189" i="89"/>
  <c r="T189" i="89"/>
  <c r="Q190" i="89"/>
  <c r="R190" i="89"/>
  <c r="T190" i="89"/>
  <c r="Q191" i="89"/>
  <c r="R191" i="89"/>
  <c r="T191" i="89"/>
  <c r="Q192" i="89"/>
  <c r="R192" i="89"/>
  <c r="T192" i="89"/>
  <c r="Q193" i="89"/>
  <c r="R193" i="89"/>
  <c r="T193" i="89"/>
  <c r="Q194" i="89"/>
  <c r="R194" i="89"/>
  <c r="T194" i="89"/>
  <c r="Q195" i="89"/>
  <c r="R195" i="89"/>
  <c r="T195" i="89"/>
  <c r="Q196" i="89"/>
  <c r="R196" i="89"/>
  <c r="T196" i="89"/>
  <c r="Q197" i="89"/>
  <c r="R197" i="89"/>
  <c r="T197" i="89"/>
  <c r="Q198" i="89"/>
  <c r="R198" i="89"/>
  <c r="T198" i="89"/>
  <c r="Q199" i="89"/>
  <c r="R199" i="89"/>
  <c r="T199" i="89"/>
  <c r="Q200" i="89"/>
  <c r="R200" i="89"/>
  <c r="T200" i="89"/>
  <c r="Q201" i="89"/>
  <c r="R201" i="89"/>
  <c r="T201" i="89"/>
  <c r="Q202" i="89"/>
  <c r="R202" i="89"/>
  <c r="T202" i="89"/>
  <c r="Q203" i="89"/>
  <c r="R203" i="89"/>
  <c r="T203" i="89"/>
  <c r="Q204" i="89"/>
  <c r="R204" i="89"/>
  <c r="T204" i="89"/>
  <c r="Q205" i="89"/>
  <c r="R205" i="89"/>
  <c r="T205" i="89"/>
  <c r="Q206" i="89"/>
  <c r="R206" i="89"/>
  <c r="T206" i="89"/>
  <c r="Q207" i="89"/>
  <c r="R207" i="89"/>
  <c r="T207" i="89"/>
  <c r="Q208" i="89"/>
  <c r="R208" i="89"/>
  <c r="T208" i="89"/>
  <c r="Q209" i="89"/>
  <c r="R209" i="89"/>
  <c r="T209" i="89"/>
  <c r="Q210" i="89"/>
  <c r="R210" i="89"/>
  <c r="T210" i="89"/>
  <c r="Q211" i="89"/>
  <c r="R211" i="89"/>
  <c r="T211" i="89"/>
  <c r="Q212" i="89"/>
  <c r="R212" i="89"/>
  <c r="T212" i="89"/>
  <c r="Q213" i="89"/>
  <c r="R213" i="89"/>
  <c r="T213" i="89"/>
  <c r="Q214" i="89"/>
  <c r="R214" i="89"/>
  <c r="T214" i="89"/>
  <c r="Q215" i="89"/>
  <c r="R215" i="89"/>
  <c r="T215" i="89"/>
  <c r="Q216" i="89"/>
  <c r="R216" i="89"/>
  <c r="T216" i="89"/>
  <c r="Q217" i="89"/>
  <c r="R217" i="89"/>
  <c r="T217" i="89"/>
  <c r="Q218" i="89"/>
  <c r="R218" i="89"/>
  <c r="T218" i="89"/>
  <c r="Q219" i="89"/>
  <c r="R219" i="89"/>
  <c r="T219" i="89"/>
  <c r="Q220" i="89"/>
  <c r="R220" i="89"/>
  <c r="T220" i="89"/>
  <c r="Q221" i="89"/>
  <c r="R221" i="89"/>
  <c r="T221" i="89"/>
  <c r="Q222" i="89"/>
  <c r="R222" i="89"/>
  <c r="T222" i="89"/>
  <c r="Q223" i="89"/>
  <c r="R223" i="89"/>
  <c r="T223" i="89"/>
  <c r="Q224" i="89"/>
  <c r="R224" i="89"/>
  <c r="T224" i="89"/>
  <c r="Q225" i="89"/>
  <c r="R225" i="89"/>
  <c r="T225" i="89"/>
  <c r="Q226" i="89"/>
  <c r="R226" i="89"/>
  <c r="T226" i="89"/>
  <c r="Q227" i="89"/>
  <c r="R227" i="89"/>
  <c r="T227" i="89"/>
  <c r="Q228" i="89"/>
  <c r="R228" i="89"/>
  <c r="T228" i="89"/>
  <c r="Q229" i="89"/>
  <c r="R229" i="89"/>
  <c r="T229" i="89"/>
  <c r="Q230" i="89"/>
  <c r="R230" i="89"/>
  <c r="T230" i="89"/>
  <c r="Q231" i="89"/>
  <c r="R231" i="89"/>
  <c r="T231" i="89"/>
  <c r="Q232" i="89"/>
  <c r="R232" i="89"/>
  <c r="T232" i="89"/>
  <c r="Q233" i="89"/>
  <c r="R233" i="89"/>
  <c r="T233" i="89"/>
  <c r="Q234" i="89"/>
  <c r="R234" i="89"/>
  <c r="T234" i="89"/>
  <c r="Q235" i="89"/>
  <c r="R235" i="89"/>
  <c r="T235" i="89"/>
  <c r="Q236" i="89"/>
  <c r="R236" i="89"/>
  <c r="T236" i="89"/>
  <c r="Q237" i="89"/>
  <c r="R237" i="89"/>
  <c r="T237" i="89"/>
  <c r="Q238" i="89"/>
  <c r="R238" i="89"/>
  <c r="T238" i="89"/>
  <c r="Q239" i="89"/>
  <c r="R239" i="89"/>
  <c r="T239" i="89"/>
  <c r="Q240" i="89"/>
  <c r="R240" i="89"/>
  <c r="T240" i="89"/>
  <c r="Q241" i="89"/>
  <c r="R241" i="89"/>
  <c r="T241" i="89"/>
  <c r="Q242" i="89"/>
  <c r="R242" i="89"/>
  <c r="T242" i="89"/>
  <c r="Q243" i="89"/>
  <c r="R243" i="89"/>
  <c r="T243" i="89"/>
  <c r="Q244" i="89"/>
  <c r="R244" i="89"/>
  <c r="T244" i="89"/>
  <c r="Q245" i="89"/>
  <c r="R245" i="89"/>
  <c r="T245" i="89"/>
  <c r="Q246" i="89"/>
  <c r="R246" i="89"/>
  <c r="T246" i="89"/>
  <c r="Q247" i="89"/>
  <c r="R247" i="89"/>
  <c r="T247" i="89"/>
  <c r="Q248" i="89"/>
  <c r="R248" i="89"/>
  <c r="T248" i="89"/>
  <c r="Q249" i="89"/>
  <c r="R249" i="89"/>
  <c r="T249" i="89"/>
  <c r="Q250" i="89"/>
  <c r="R250" i="89"/>
  <c r="T250" i="89"/>
  <c r="Q251" i="89"/>
  <c r="R251" i="89"/>
  <c r="T251" i="89"/>
  <c r="Q252" i="89"/>
  <c r="R252" i="89"/>
  <c r="T252" i="89"/>
  <c r="Q253" i="89"/>
  <c r="R253" i="89"/>
  <c r="T253" i="89"/>
  <c r="Q254" i="89"/>
  <c r="R254" i="89"/>
  <c r="T254" i="89"/>
  <c r="Q255" i="89"/>
  <c r="R255" i="89"/>
  <c r="T255" i="89"/>
  <c r="Q256" i="89"/>
  <c r="R256" i="89"/>
  <c r="T256" i="89"/>
  <c r="Q257" i="89"/>
  <c r="R257" i="89"/>
  <c r="T257" i="89"/>
  <c r="Q258" i="89"/>
  <c r="R258" i="89"/>
  <c r="T258" i="89"/>
  <c r="Q259" i="89"/>
  <c r="R259" i="89"/>
  <c r="T259" i="89"/>
  <c r="Q260" i="89"/>
  <c r="R260" i="89"/>
  <c r="T260" i="89"/>
  <c r="Q261" i="89"/>
  <c r="R261" i="89"/>
  <c r="T261" i="89"/>
  <c r="Q263" i="89"/>
  <c r="R263" i="89"/>
  <c r="T263" i="89"/>
  <c r="Q264" i="89"/>
  <c r="R264" i="89"/>
  <c r="T264" i="89"/>
  <c r="Q265" i="89"/>
  <c r="R265" i="89"/>
  <c r="T265" i="89"/>
  <c r="Q266" i="89"/>
  <c r="R266" i="89"/>
  <c r="T266" i="89"/>
  <c r="Q267" i="89"/>
  <c r="R267" i="89"/>
  <c r="T267" i="89"/>
  <c r="Q268" i="89"/>
  <c r="R268" i="89"/>
  <c r="T268" i="89"/>
  <c r="Q269" i="89"/>
  <c r="R269" i="89"/>
  <c r="T269" i="89"/>
  <c r="Q270" i="89"/>
  <c r="R270" i="89"/>
  <c r="T270" i="89"/>
  <c r="Q271" i="89"/>
  <c r="R271" i="89"/>
  <c r="T271" i="89"/>
  <c r="Q272" i="89"/>
  <c r="R272" i="89"/>
  <c r="T272" i="89"/>
  <c r="Q273" i="89"/>
  <c r="R273" i="89"/>
  <c r="T273" i="89"/>
  <c r="Q274" i="89"/>
  <c r="R274" i="89"/>
  <c r="T274" i="89"/>
  <c r="Q275" i="89"/>
  <c r="R275" i="89"/>
  <c r="T275" i="89"/>
  <c r="Q276" i="89"/>
  <c r="R276" i="89"/>
  <c r="T276" i="89"/>
  <c r="Q277" i="89"/>
  <c r="R277" i="89"/>
  <c r="T277" i="89"/>
  <c r="Q278" i="89"/>
  <c r="R278" i="89"/>
  <c r="T278" i="89"/>
  <c r="Q279" i="89"/>
  <c r="R279" i="89"/>
  <c r="T279" i="89"/>
  <c r="Q280" i="89"/>
  <c r="R280" i="89"/>
  <c r="T280" i="89"/>
  <c r="Q281" i="89"/>
  <c r="R281" i="89"/>
  <c r="T281" i="89"/>
  <c r="Q282" i="89"/>
  <c r="R282" i="89"/>
  <c r="T282" i="89"/>
  <c r="Q283" i="89"/>
  <c r="R283" i="89"/>
  <c r="T283" i="89"/>
  <c r="Q284" i="89"/>
  <c r="R284" i="89"/>
  <c r="T284" i="89"/>
  <c r="Q285" i="89"/>
  <c r="R285" i="89"/>
  <c r="T285" i="89"/>
  <c r="Q286" i="89"/>
  <c r="R286" i="89"/>
  <c r="T286" i="89"/>
  <c r="Q287" i="89"/>
  <c r="R287" i="89"/>
  <c r="T287" i="89"/>
  <c r="Q288" i="89"/>
  <c r="R288" i="89"/>
  <c r="T288" i="89"/>
  <c r="Q289" i="89"/>
  <c r="R289" i="89"/>
  <c r="T289" i="89"/>
  <c r="Q290" i="89"/>
  <c r="R290" i="89"/>
  <c r="T290" i="89"/>
  <c r="Q291" i="89"/>
  <c r="R291" i="89"/>
  <c r="T291" i="89"/>
  <c r="Q292" i="89"/>
  <c r="R292" i="89"/>
  <c r="T292" i="89"/>
  <c r="Q293" i="89"/>
  <c r="R293" i="89"/>
  <c r="T293" i="89"/>
  <c r="Q294" i="89"/>
  <c r="R294" i="89"/>
  <c r="T294" i="89"/>
  <c r="Q295" i="89"/>
  <c r="R295" i="89"/>
  <c r="T295" i="89"/>
  <c r="Q296" i="89"/>
  <c r="R296" i="89"/>
  <c r="T296" i="89"/>
  <c r="Q297" i="89"/>
  <c r="R297" i="89"/>
  <c r="T297" i="89"/>
  <c r="Q298" i="89"/>
  <c r="R298" i="89"/>
  <c r="T298" i="89"/>
  <c r="Q299" i="89"/>
  <c r="R299" i="89"/>
  <c r="T299" i="89"/>
  <c r="Q300" i="89"/>
  <c r="R300" i="89"/>
  <c r="T300" i="89"/>
  <c r="Q301" i="89"/>
  <c r="R301" i="89"/>
  <c r="T301" i="89"/>
  <c r="Q302" i="89"/>
  <c r="R302" i="89"/>
  <c r="T302" i="89"/>
  <c r="Q303" i="89"/>
  <c r="R303" i="89"/>
  <c r="T303" i="89"/>
  <c r="Q304" i="89"/>
  <c r="R304" i="89"/>
  <c r="T304" i="89"/>
  <c r="Q305" i="89"/>
  <c r="R305" i="89"/>
  <c r="T305" i="89"/>
  <c r="Q306" i="89"/>
  <c r="R306" i="89"/>
  <c r="T306" i="89"/>
  <c r="Q307" i="89"/>
  <c r="R307" i="89"/>
  <c r="T307" i="89"/>
  <c r="Q308" i="89"/>
  <c r="R308" i="89"/>
  <c r="T308" i="89"/>
  <c r="Q309" i="89"/>
  <c r="R309" i="89"/>
  <c r="T309" i="89"/>
  <c r="Q310" i="89"/>
  <c r="R310" i="89"/>
  <c r="T310" i="89"/>
  <c r="Q311" i="89"/>
  <c r="R311" i="89"/>
  <c r="T311" i="89"/>
  <c r="Q312" i="89"/>
  <c r="R312" i="89"/>
  <c r="T312" i="89"/>
  <c r="Q313" i="89"/>
  <c r="R313" i="89"/>
  <c r="T313" i="89"/>
  <c r="Q314" i="89"/>
  <c r="R314" i="89"/>
  <c r="T314" i="89"/>
  <c r="Q315" i="89"/>
  <c r="R315" i="89"/>
  <c r="T315" i="89"/>
  <c r="Q316" i="89"/>
  <c r="R316" i="89"/>
  <c r="T316" i="89"/>
  <c r="Q317" i="89"/>
  <c r="R317" i="89"/>
  <c r="T317" i="89"/>
  <c r="Q318" i="89"/>
  <c r="R318" i="89"/>
  <c r="T318" i="89"/>
  <c r="Q319" i="89"/>
  <c r="R319" i="89"/>
  <c r="T319" i="89"/>
  <c r="Q320" i="89"/>
  <c r="R320" i="89"/>
  <c r="T320" i="89"/>
  <c r="Q321" i="89"/>
  <c r="R321" i="89"/>
  <c r="T321" i="89"/>
  <c r="Q322" i="89"/>
  <c r="R322" i="89"/>
  <c r="T322" i="89"/>
  <c r="Q323" i="89"/>
  <c r="R323" i="89"/>
  <c r="T323" i="89"/>
  <c r="Q324" i="89"/>
  <c r="R324" i="89"/>
  <c r="T324" i="89"/>
  <c r="Q325" i="89"/>
  <c r="R325" i="89"/>
  <c r="T325" i="89"/>
  <c r="Q326" i="89"/>
  <c r="R326" i="89"/>
  <c r="T326" i="89"/>
  <c r="Q327" i="89"/>
  <c r="R327" i="89"/>
  <c r="T327" i="89"/>
  <c r="Q328" i="89"/>
  <c r="R328" i="89"/>
  <c r="T328" i="89"/>
  <c r="Q329" i="89"/>
  <c r="R329" i="89"/>
  <c r="T329" i="89"/>
  <c r="Q330" i="89"/>
  <c r="R330" i="89"/>
  <c r="T330" i="89"/>
  <c r="Q331" i="89"/>
  <c r="R331" i="89"/>
  <c r="T331" i="89"/>
  <c r="Q332" i="89"/>
  <c r="R332" i="89"/>
  <c r="T332" i="89"/>
  <c r="Q333" i="89"/>
  <c r="R333" i="89"/>
  <c r="T333" i="89"/>
  <c r="Q334" i="89"/>
  <c r="R334" i="89"/>
  <c r="T334" i="89"/>
  <c r="Q335" i="89"/>
  <c r="R335" i="89"/>
  <c r="T335" i="89"/>
  <c r="Q336" i="89"/>
  <c r="R336" i="89"/>
  <c r="T336" i="89"/>
  <c r="Q337" i="89"/>
  <c r="R337" i="89"/>
  <c r="T337" i="89"/>
  <c r="Q338" i="89"/>
  <c r="R338" i="89"/>
  <c r="T338" i="89"/>
  <c r="Q339" i="89"/>
  <c r="R339" i="89"/>
  <c r="T339" i="89"/>
  <c r="Q340" i="89"/>
  <c r="R340" i="89"/>
  <c r="T340" i="89"/>
  <c r="Q341" i="89"/>
  <c r="R341" i="89"/>
  <c r="T341" i="89"/>
  <c r="Q342" i="89"/>
  <c r="R342" i="89"/>
  <c r="T342" i="89"/>
  <c r="Q343" i="89"/>
  <c r="R343" i="89"/>
  <c r="T343" i="89"/>
  <c r="Q344" i="89"/>
  <c r="R344" i="89"/>
  <c r="T344" i="89"/>
  <c r="Q345" i="89"/>
  <c r="R345" i="89"/>
  <c r="T345" i="89"/>
  <c r="Q346" i="89"/>
  <c r="R346" i="89"/>
  <c r="T346" i="89"/>
  <c r="Q347" i="89"/>
  <c r="R347" i="89"/>
  <c r="T347" i="89"/>
  <c r="Q348" i="89"/>
  <c r="R348" i="89"/>
  <c r="T348" i="89"/>
  <c r="Q349" i="89"/>
  <c r="R349" i="89"/>
  <c r="T349" i="89"/>
  <c r="Q350" i="89"/>
  <c r="R350" i="89"/>
  <c r="T350" i="89"/>
  <c r="Q351" i="89"/>
  <c r="R351" i="89"/>
  <c r="T351" i="89"/>
  <c r="Q352" i="89"/>
  <c r="R352" i="89"/>
  <c r="T352" i="89"/>
  <c r="Q353" i="89"/>
  <c r="R353" i="89"/>
  <c r="T353" i="89"/>
  <c r="Q354" i="89"/>
  <c r="R354" i="89"/>
  <c r="T354" i="89"/>
  <c r="Q355" i="89"/>
  <c r="R355" i="89"/>
  <c r="T355" i="89"/>
  <c r="Q356" i="89"/>
  <c r="R356" i="89"/>
  <c r="T356" i="89"/>
  <c r="Q357" i="89"/>
  <c r="R357" i="89"/>
  <c r="T357" i="89"/>
  <c r="Q358" i="89"/>
  <c r="R358" i="89"/>
  <c r="T358" i="89"/>
  <c r="Q359" i="89"/>
  <c r="R359" i="89"/>
  <c r="T359" i="89"/>
  <c r="Q360" i="89"/>
  <c r="R360" i="89"/>
  <c r="T360" i="89"/>
  <c r="Q361" i="89"/>
  <c r="R361" i="89"/>
  <c r="T361" i="89"/>
  <c r="Q362" i="89"/>
  <c r="R362" i="89"/>
  <c r="T362" i="89"/>
  <c r="Q363" i="89"/>
  <c r="R363" i="89"/>
  <c r="T363" i="89"/>
  <c r="Q364" i="89"/>
  <c r="R364" i="89"/>
  <c r="T364" i="89"/>
  <c r="Q365" i="89"/>
  <c r="R365" i="89"/>
  <c r="T365" i="89"/>
  <c r="Q366" i="89"/>
  <c r="R366" i="89"/>
  <c r="T366" i="89"/>
  <c r="Q367" i="89"/>
  <c r="R367" i="89"/>
  <c r="T367" i="89"/>
  <c r="Q368" i="89"/>
  <c r="R368" i="89"/>
  <c r="T368" i="89"/>
  <c r="Q369" i="89"/>
  <c r="R369" i="89"/>
  <c r="T369" i="89"/>
  <c r="Q370" i="89"/>
  <c r="R370" i="89"/>
  <c r="T370" i="89"/>
  <c r="Q371" i="89"/>
  <c r="R371" i="89"/>
  <c r="T371" i="89"/>
  <c r="Q372" i="89"/>
  <c r="R372" i="89"/>
  <c r="T372" i="89"/>
  <c r="Q373" i="89"/>
  <c r="R373" i="89"/>
  <c r="T373" i="89"/>
  <c r="Q374" i="89"/>
  <c r="R374" i="89"/>
  <c r="T374" i="89"/>
  <c r="Q375" i="89"/>
  <c r="R375" i="89"/>
  <c r="T375" i="89"/>
  <c r="Q376" i="89"/>
  <c r="R376" i="89"/>
  <c r="T376" i="89"/>
  <c r="Q377" i="89"/>
  <c r="R377" i="89"/>
  <c r="T377" i="89"/>
  <c r="Q378" i="89"/>
  <c r="R378" i="89"/>
  <c r="T378" i="89"/>
  <c r="Q379" i="89"/>
  <c r="R379" i="89"/>
  <c r="T379" i="89"/>
  <c r="Q380" i="89"/>
  <c r="R380" i="89"/>
  <c r="T380" i="89"/>
  <c r="Q381" i="89"/>
  <c r="R381" i="89"/>
  <c r="T381" i="89"/>
  <c r="Q382" i="89"/>
  <c r="R382" i="89"/>
  <c r="T382" i="89"/>
  <c r="Q383" i="89"/>
  <c r="R383" i="89"/>
  <c r="T383" i="89"/>
  <c r="Q384" i="89"/>
  <c r="R384" i="89"/>
  <c r="T384" i="89"/>
  <c r="Q385" i="89"/>
  <c r="R385" i="89"/>
  <c r="T385" i="89"/>
  <c r="Q386" i="89"/>
  <c r="R386" i="89"/>
  <c r="T386" i="89"/>
  <c r="Q387" i="89"/>
  <c r="R387" i="89"/>
  <c r="T387" i="89"/>
  <c r="Q388" i="89"/>
  <c r="R388" i="89"/>
  <c r="T388" i="89"/>
  <c r="Q389" i="89"/>
  <c r="R389" i="89"/>
  <c r="T389" i="89"/>
  <c r="Q390" i="89"/>
  <c r="R390" i="89"/>
  <c r="T390" i="89"/>
  <c r="Q391" i="89"/>
  <c r="R391" i="89"/>
  <c r="T391" i="89"/>
  <c r="Q392" i="89"/>
  <c r="R392" i="89"/>
  <c r="T392" i="89"/>
  <c r="Q393" i="89"/>
  <c r="R393" i="89"/>
  <c r="T393" i="89"/>
  <c r="Q394" i="89"/>
  <c r="R394" i="89"/>
  <c r="T394" i="89"/>
  <c r="Q395" i="89"/>
  <c r="R395" i="89"/>
  <c r="T395" i="89"/>
  <c r="Q396" i="89"/>
  <c r="R396" i="89"/>
  <c r="T396" i="89"/>
  <c r="Q397" i="89"/>
  <c r="R397" i="89"/>
  <c r="T397" i="89"/>
  <c r="Q398" i="89"/>
  <c r="R398" i="89"/>
  <c r="T398" i="89"/>
  <c r="Q399" i="89"/>
  <c r="R399" i="89"/>
  <c r="T399" i="89"/>
  <c r="Q400" i="89"/>
  <c r="R400" i="89"/>
  <c r="T400" i="89"/>
  <c r="Q401" i="89"/>
  <c r="R401" i="89"/>
  <c r="T401" i="89"/>
  <c r="Q402" i="89"/>
  <c r="R402" i="89"/>
  <c r="T402" i="89"/>
  <c r="Q403" i="89"/>
  <c r="R403" i="89"/>
  <c r="T403" i="89"/>
  <c r="Q404" i="89"/>
  <c r="R404" i="89"/>
  <c r="T404" i="89"/>
  <c r="Q405" i="89"/>
  <c r="R405" i="89"/>
  <c r="T405" i="89"/>
  <c r="Q406" i="89"/>
  <c r="R406" i="89"/>
  <c r="T406" i="89"/>
  <c r="Q407" i="89"/>
  <c r="R407" i="89"/>
  <c r="T407" i="89"/>
  <c r="Q408" i="89"/>
  <c r="R408" i="89"/>
  <c r="T408" i="89"/>
  <c r="Q409" i="89"/>
  <c r="R409" i="89"/>
  <c r="T409" i="89"/>
  <c r="Q410" i="89"/>
  <c r="R410" i="89"/>
  <c r="T410" i="89"/>
  <c r="Q411" i="89"/>
  <c r="R411" i="89"/>
  <c r="T411" i="89"/>
  <c r="Q412" i="89"/>
  <c r="R412" i="89"/>
  <c r="T412" i="89"/>
  <c r="Q413" i="89"/>
  <c r="R413" i="89"/>
  <c r="T413" i="89"/>
  <c r="Q414" i="89"/>
  <c r="R414" i="89"/>
  <c r="T414" i="89"/>
  <c r="Q415" i="89"/>
  <c r="R415" i="89"/>
  <c r="T415" i="89"/>
  <c r="Q416" i="89"/>
  <c r="R416" i="89"/>
  <c r="T416" i="89"/>
  <c r="Q417" i="89"/>
  <c r="R417" i="89"/>
  <c r="T417" i="89"/>
  <c r="Q418" i="89"/>
  <c r="R418" i="89"/>
  <c r="T418" i="89"/>
  <c r="Q419" i="89"/>
  <c r="R419" i="89"/>
  <c r="T419" i="89"/>
  <c r="Q420" i="89"/>
  <c r="R420" i="89"/>
  <c r="T420" i="89"/>
  <c r="Q421" i="89"/>
  <c r="R421" i="89"/>
  <c r="T421" i="89"/>
  <c r="Q422" i="89"/>
  <c r="R422" i="89"/>
  <c r="T422" i="89"/>
  <c r="Q423" i="89"/>
  <c r="R423" i="89"/>
  <c r="T423" i="89"/>
  <c r="Q424" i="89"/>
  <c r="R424" i="89"/>
  <c r="T424" i="89"/>
  <c r="Q425" i="89"/>
  <c r="R425" i="89"/>
  <c r="T425" i="89"/>
  <c r="Q426" i="89"/>
  <c r="R426" i="89"/>
  <c r="T426" i="89"/>
  <c r="Q427" i="89"/>
  <c r="R427" i="89"/>
  <c r="T427" i="89"/>
  <c r="Q428" i="89"/>
  <c r="R428" i="89"/>
  <c r="T428" i="89"/>
  <c r="Q429" i="89"/>
  <c r="R429" i="89"/>
  <c r="T429" i="89"/>
  <c r="Q430" i="89"/>
  <c r="R430" i="89"/>
  <c r="T430" i="89"/>
  <c r="Q431" i="89"/>
  <c r="R431" i="89"/>
  <c r="T431" i="89"/>
  <c r="Q432" i="89"/>
  <c r="R432" i="89"/>
  <c r="T432" i="89"/>
  <c r="Q433" i="89"/>
  <c r="R433" i="89"/>
  <c r="T433" i="89"/>
  <c r="Q434" i="89"/>
  <c r="R434" i="89"/>
  <c r="T434" i="89"/>
  <c r="Q435" i="89"/>
  <c r="R435" i="89"/>
  <c r="T435" i="89"/>
  <c r="Q436" i="89"/>
  <c r="R436" i="89"/>
  <c r="T436" i="89"/>
  <c r="Q437" i="89"/>
  <c r="R437" i="89"/>
  <c r="T437" i="89"/>
  <c r="Q438" i="89"/>
  <c r="R438" i="89"/>
  <c r="T438" i="89"/>
  <c r="Q439" i="89"/>
  <c r="R439" i="89"/>
  <c r="T439" i="89"/>
  <c r="Q440" i="89"/>
  <c r="R440" i="89"/>
  <c r="T440" i="89"/>
  <c r="Q441" i="89"/>
  <c r="R441" i="89"/>
  <c r="T441" i="89"/>
  <c r="Q442" i="89"/>
  <c r="R442" i="89"/>
  <c r="T442" i="89"/>
  <c r="Q443" i="89"/>
  <c r="R443" i="89"/>
  <c r="T443" i="89"/>
  <c r="Q444" i="89"/>
  <c r="R444" i="89"/>
  <c r="T444" i="89"/>
  <c r="Q445" i="89"/>
  <c r="R445" i="89"/>
  <c r="T445" i="89"/>
  <c r="Q446" i="89"/>
  <c r="R446" i="89"/>
  <c r="T446" i="89"/>
  <c r="Q447" i="89"/>
  <c r="R447" i="89"/>
  <c r="T447" i="89"/>
  <c r="Q448" i="89"/>
  <c r="R448" i="89"/>
  <c r="T448" i="89"/>
  <c r="Q449" i="89"/>
  <c r="R449" i="89"/>
  <c r="T449" i="89"/>
  <c r="Q450" i="89"/>
  <c r="R450" i="89"/>
  <c r="T450" i="89"/>
  <c r="Q451" i="89"/>
  <c r="R451" i="89"/>
  <c r="T451" i="89"/>
  <c r="Q452" i="89"/>
  <c r="R452" i="89"/>
  <c r="T452" i="89"/>
  <c r="Q453" i="89"/>
  <c r="R453" i="89"/>
  <c r="T453" i="89"/>
  <c r="Q454" i="89"/>
  <c r="R454" i="89"/>
  <c r="T454" i="89"/>
  <c r="Q455" i="89"/>
  <c r="R455" i="89"/>
  <c r="T455" i="89"/>
  <c r="Q456" i="89"/>
  <c r="R456" i="89"/>
  <c r="T456" i="89"/>
  <c r="Q457" i="89"/>
  <c r="R457" i="89"/>
  <c r="T457" i="89"/>
  <c r="Q458" i="89"/>
  <c r="R458" i="89"/>
  <c r="T458" i="89"/>
  <c r="Q459" i="89"/>
  <c r="R459" i="89"/>
  <c r="T459" i="89"/>
  <c r="Q460" i="89"/>
  <c r="R460" i="89"/>
  <c r="T460" i="89"/>
  <c r="Q461" i="89"/>
  <c r="R461" i="89"/>
  <c r="T461" i="89"/>
  <c r="Q462" i="89"/>
  <c r="R462" i="89"/>
  <c r="T462" i="89"/>
  <c r="Q463" i="89"/>
  <c r="R463" i="89"/>
  <c r="T463" i="89"/>
  <c r="Q464" i="89"/>
  <c r="R464" i="89"/>
  <c r="T464" i="89"/>
  <c r="Q465" i="89"/>
  <c r="R465" i="89"/>
  <c r="T465" i="89"/>
  <c r="Q466" i="89"/>
  <c r="R466" i="89"/>
  <c r="T466" i="89"/>
  <c r="Q467" i="89"/>
  <c r="R467" i="89"/>
  <c r="T467" i="89"/>
  <c r="Q468" i="89"/>
  <c r="R468" i="89"/>
  <c r="T468" i="89"/>
  <c r="Q469" i="89"/>
  <c r="R469" i="89"/>
  <c r="T469" i="89"/>
  <c r="Q470" i="89"/>
  <c r="R470" i="89"/>
  <c r="T470" i="89"/>
  <c r="Q471" i="89"/>
  <c r="R471" i="89"/>
  <c r="T471" i="89"/>
  <c r="Q472" i="89"/>
  <c r="R472" i="89"/>
  <c r="T472" i="89"/>
  <c r="Q473" i="89"/>
  <c r="R473" i="89"/>
  <c r="T473" i="89"/>
  <c r="Q474" i="89"/>
  <c r="R474" i="89"/>
  <c r="T474" i="89"/>
  <c r="Q475" i="89"/>
  <c r="R475" i="89"/>
  <c r="T475" i="89"/>
  <c r="Q476" i="89"/>
  <c r="R476" i="89"/>
  <c r="T476" i="89"/>
  <c r="Q477" i="89"/>
  <c r="R477" i="89"/>
  <c r="T477" i="89"/>
  <c r="Q478" i="89"/>
  <c r="R478" i="89"/>
  <c r="T478" i="89"/>
  <c r="Q479" i="89"/>
  <c r="R479" i="89"/>
  <c r="T479" i="89"/>
  <c r="Q480" i="89"/>
  <c r="R480" i="89"/>
  <c r="T480" i="89"/>
  <c r="Q481" i="89"/>
  <c r="R481" i="89"/>
  <c r="T481" i="89"/>
  <c r="Q482" i="89"/>
  <c r="R482" i="89"/>
  <c r="T482" i="89"/>
  <c r="Q483" i="89"/>
  <c r="R483" i="89"/>
  <c r="T483" i="89"/>
  <c r="Q484" i="89"/>
  <c r="R484" i="89"/>
  <c r="T484" i="89"/>
  <c r="Q485" i="89"/>
  <c r="R485" i="89"/>
  <c r="T485" i="89"/>
  <c r="Q486" i="89"/>
  <c r="R486" i="89"/>
  <c r="T486" i="89"/>
  <c r="Q487" i="89"/>
  <c r="R487" i="89"/>
  <c r="T487" i="89"/>
  <c r="Q488" i="89"/>
  <c r="R488" i="89"/>
  <c r="T488" i="89"/>
  <c r="Q489" i="89"/>
  <c r="R489" i="89"/>
  <c r="T489" i="89"/>
  <c r="Q490" i="89"/>
  <c r="R490" i="89"/>
  <c r="T490" i="89"/>
  <c r="Q491" i="89"/>
  <c r="R491" i="89"/>
  <c r="T491" i="89"/>
  <c r="Q492" i="89"/>
  <c r="R492" i="89"/>
  <c r="T492" i="89"/>
  <c r="Q493" i="89"/>
  <c r="R493" i="89"/>
  <c r="T493" i="89"/>
  <c r="Q494" i="89"/>
  <c r="R494" i="89"/>
  <c r="T494" i="89"/>
  <c r="Q495" i="89"/>
  <c r="R495" i="89"/>
  <c r="T495" i="89"/>
  <c r="Q496" i="89"/>
  <c r="R496" i="89"/>
  <c r="T496" i="89"/>
  <c r="Q497" i="89"/>
  <c r="R497" i="89"/>
  <c r="T497" i="89"/>
  <c r="Q498" i="89"/>
  <c r="R498" i="89"/>
  <c r="T498" i="89"/>
  <c r="Q499" i="89"/>
  <c r="R499" i="89"/>
  <c r="T499" i="89"/>
  <c r="Q500" i="89"/>
  <c r="R500" i="89"/>
  <c r="T500" i="89"/>
  <c r="Q501" i="89"/>
  <c r="R501" i="89"/>
  <c r="T501" i="89"/>
  <c r="Q502" i="89"/>
  <c r="R502" i="89"/>
  <c r="T502" i="89"/>
  <c r="Q503" i="89"/>
  <c r="R503" i="89"/>
  <c r="T503" i="89"/>
  <c r="Q504" i="89"/>
  <c r="R504" i="89"/>
  <c r="T504" i="89"/>
  <c r="Q505" i="89"/>
  <c r="R505" i="89"/>
  <c r="T505" i="89"/>
  <c r="Q506" i="89"/>
  <c r="R506" i="89"/>
  <c r="T506" i="89"/>
  <c r="Q507" i="89"/>
  <c r="R507" i="89"/>
  <c r="T507" i="89"/>
  <c r="Q508" i="89"/>
  <c r="R508" i="89"/>
  <c r="T508" i="89"/>
  <c r="Q509" i="89"/>
  <c r="R509" i="89"/>
  <c r="T509" i="89"/>
  <c r="Q510" i="89"/>
  <c r="R510" i="89"/>
  <c r="T510" i="89"/>
  <c r="Q511" i="89"/>
  <c r="R511" i="89"/>
  <c r="T511" i="89"/>
  <c r="Q512" i="89"/>
  <c r="R512" i="89"/>
  <c r="T512" i="89"/>
  <c r="Q513" i="89"/>
  <c r="R513" i="89"/>
  <c r="T513" i="89"/>
  <c r="Q514" i="89"/>
  <c r="R514" i="89"/>
  <c r="T514" i="89"/>
  <c r="Q515" i="89"/>
  <c r="R515" i="89"/>
  <c r="T515" i="89"/>
  <c r="Q516" i="89"/>
  <c r="R516" i="89"/>
  <c r="T516" i="89"/>
  <c r="Q517" i="89"/>
  <c r="R517" i="89"/>
  <c r="T517" i="89"/>
  <c r="Q518" i="89"/>
  <c r="R518" i="89"/>
  <c r="T518" i="89"/>
  <c r="Q519" i="89"/>
  <c r="R519" i="89"/>
  <c r="T519" i="89"/>
  <c r="Q520" i="89"/>
  <c r="R520" i="89"/>
  <c r="T520" i="89"/>
  <c r="Q521" i="89"/>
  <c r="R521" i="89"/>
  <c r="T521" i="89"/>
  <c r="Q522" i="89"/>
  <c r="R522" i="89"/>
  <c r="T522" i="89"/>
  <c r="Q523" i="89"/>
  <c r="R523" i="89"/>
  <c r="T523" i="89"/>
  <c r="Q524" i="89"/>
  <c r="R524" i="89"/>
  <c r="T524" i="89"/>
  <c r="Q525" i="89"/>
  <c r="R525" i="89"/>
  <c r="T525" i="89"/>
  <c r="Q526" i="89"/>
  <c r="R526" i="89"/>
  <c r="T526" i="89"/>
  <c r="Q527" i="89"/>
  <c r="R527" i="89"/>
  <c r="T527" i="89"/>
  <c r="Q528" i="89"/>
  <c r="R528" i="89"/>
  <c r="T528" i="89"/>
  <c r="Q529" i="89"/>
  <c r="R529" i="89"/>
  <c r="T529" i="89"/>
  <c r="Q530" i="89"/>
  <c r="R530" i="89"/>
  <c r="T530" i="89"/>
  <c r="Q531" i="89"/>
  <c r="R531" i="89"/>
  <c r="T531" i="89"/>
  <c r="Q532" i="89"/>
  <c r="R532" i="89"/>
  <c r="T532" i="89"/>
  <c r="Q533" i="89"/>
  <c r="R533" i="89"/>
  <c r="T533" i="89"/>
  <c r="Q534" i="89"/>
  <c r="R534" i="89"/>
  <c r="T534" i="89"/>
  <c r="Q535" i="89"/>
  <c r="R535" i="89"/>
  <c r="T535" i="89"/>
  <c r="Q536" i="89"/>
  <c r="R536" i="89"/>
  <c r="T536" i="89"/>
  <c r="Q537" i="89"/>
  <c r="R537" i="89"/>
  <c r="T537" i="89"/>
  <c r="Q538" i="89"/>
  <c r="R538" i="89"/>
  <c r="T538" i="89"/>
  <c r="Q539" i="89"/>
  <c r="R539" i="89"/>
  <c r="T539" i="89"/>
  <c r="Q540" i="89"/>
  <c r="R540" i="89"/>
  <c r="T540" i="89"/>
  <c r="Q541" i="89"/>
  <c r="R541" i="89"/>
  <c r="T541" i="89"/>
  <c r="Q542" i="89"/>
  <c r="R542" i="89"/>
  <c r="T542" i="89"/>
  <c r="Q543" i="89"/>
  <c r="R543" i="89"/>
  <c r="T543" i="89"/>
  <c r="Q544" i="89"/>
  <c r="R544" i="89"/>
  <c r="T544" i="89"/>
  <c r="Q545" i="89"/>
  <c r="R545" i="89"/>
  <c r="T545" i="89"/>
  <c r="Q546" i="89"/>
  <c r="R546" i="89"/>
  <c r="T546" i="89"/>
  <c r="Q547" i="89"/>
  <c r="R547" i="89"/>
  <c r="T547" i="89"/>
  <c r="Q548" i="89"/>
  <c r="R548" i="89"/>
  <c r="T548" i="89"/>
  <c r="Q549" i="89"/>
  <c r="R549" i="89"/>
  <c r="T549" i="89"/>
  <c r="Q550" i="89"/>
  <c r="R550" i="89"/>
  <c r="T550" i="89"/>
  <c r="Q551" i="89"/>
  <c r="R551" i="89"/>
  <c r="T551" i="89"/>
  <c r="Q552" i="89"/>
  <c r="R552" i="89"/>
  <c r="T552" i="89"/>
  <c r="Q553" i="89"/>
  <c r="R553" i="89"/>
  <c r="T553" i="89"/>
  <c r="Q554" i="89"/>
  <c r="R554" i="89"/>
  <c r="T554" i="89"/>
  <c r="Q555" i="89"/>
  <c r="R555" i="89"/>
  <c r="T555" i="89"/>
  <c r="Q556" i="89"/>
  <c r="R556" i="89"/>
  <c r="T556" i="89"/>
  <c r="Q557" i="89"/>
  <c r="R557" i="89"/>
  <c r="T557" i="89"/>
  <c r="Q558" i="89"/>
  <c r="R558" i="89"/>
  <c r="T558" i="89"/>
  <c r="Q559" i="89"/>
  <c r="R559" i="89"/>
  <c r="T559" i="89"/>
  <c r="Q560" i="89"/>
  <c r="R560" i="89"/>
  <c r="T560" i="89"/>
  <c r="Q561" i="89"/>
  <c r="R561" i="89"/>
  <c r="T561" i="89"/>
  <c r="Q562" i="89"/>
  <c r="R562" i="89"/>
  <c r="T562" i="89"/>
  <c r="Q563" i="89"/>
  <c r="R563" i="89"/>
  <c r="T563" i="89"/>
  <c r="Q564" i="89"/>
  <c r="R564" i="89"/>
  <c r="T564" i="89"/>
  <c r="Q565" i="89"/>
  <c r="R565" i="89"/>
  <c r="T565" i="89"/>
  <c r="Q566" i="89"/>
  <c r="R566" i="89"/>
  <c r="T566" i="89"/>
  <c r="Q567" i="89"/>
  <c r="R567" i="89"/>
  <c r="T567" i="89"/>
  <c r="Q568" i="89"/>
  <c r="R568" i="89"/>
  <c r="T568" i="89"/>
  <c r="Q569" i="89"/>
  <c r="R569" i="89"/>
  <c r="T569" i="89"/>
  <c r="Q570" i="89"/>
  <c r="R570" i="89"/>
  <c r="T570" i="89"/>
  <c r="Q571" i="89"/>
  <c r="R571" i="89"/>
  <c r="T571" i="89"/>
  <c r="Q572" i="89"/>
  <c r="R572" i="89"/>
  <c r="T572" i="89"/>
  <c r="Q573" i="89"/>
  <c r="R573" i="89"/>
  <c r="T573" i="89"/>
  <c r="Q574" i="89"/>
  <c r="R574" i="89"/>
  <c r="T574" i="89"/>
  <c r="Q575" i="89"/>
  <c r="R575" i="89"/>
  <c r="T575" i="89"/>
  <c r="Q576" i="89"/>
  <c r="R576" i="89"/>
  <c r="T576" i="89"/>
  <c r="Q577" i="89"/>
  <c r="R577" i="89"/>
  <c r="T577" i="89"/>
  <c r="Q578" i="89"/>
  <c r="R578" i="89"/>
  <c r="T578" i="89"/>
  <c r="Q579" i="89"/>
  <c r="R579" i="89"/>
  <c r="T579" i="89"/>
  <c r="Q580" i="89"/>
  <c r="R580" i="89"/>
  <c r="T580" i="89"/>
  <c r="Q581" i="89"/>
  <c r="R581" i="89"/>
  <c r="T581" i="89"/>
  <c r="Q582" i="89"/>
  <c r="R582" i="89"/>
  <c r="T582" i="89"/>
  <c r="Q583" i="89"/>
  <c r="R583" i="89"/>
  <c r="T583" i="89"/>
  <c r="Q584" i="89"/>
  <c r="R584" i="89"/>
  <c r="T584" i="89"/>
  <c r="Q585" i="89"/>
  <c r="R585" i="89"/>
  <c r="T585" i="89"/>
  <c r="Q586" i="89"/>
  <c r="R586" i="89"/>
  <c r="T586" i="89"/>
  <c r="Q587" i="89"/>
  <c r="R587" i="89"/>
  <c r="T587" i="89"/>
  <c r="Q588" i="89"/>
  <c r="R588" i="89"/>
  <c r="T588" i="89"/>
  <c r="Q589" i="89"/>
  <c r="R589" i="89"/>
  <c r="T589" i="89"/>
  <c r="Q590" i="89"/>
  <c r="R590" i="89"/>
  <c r="T590" i="89"/>
  <c r="Q591" i="89"/>
  <c r="R591" i="89"/>
  <c r="T591" i="89"/>
  <c r="Q592" i="89"/>
  <c r="R592" i="89"/>
  <c r="T592" i="89"/>
  <c r="Q593" i="89"/>
  <c r="R593" i="89"/>
  <c r="T593" i="89"/>
  <c r="Q594" i="89"/>
  <c r="R594" i="89"/>
  <c r="T594" i="89"/>
  <c r="Q595" i="89"/>
  <c r="R595" i="89"/>
  <c r="T595" i="89"/>
  <c r="Q596" i="89"/>
  <c r="R596" i="89"/>
  <c r="T596" i="89"/>
  <c r="Q597" i="89"/>
  <c r="R597" i="89"/>
  <c r="T597" i="89"/>
  <c r="Q598" i="89"/>
  <c r="R598" i="89"/>
  <c r="T598" i="89"/>
  <c r="Q599" i="89"/>
  <c r="R599" i="89"/>
  <c r="T599" i="89"/>
  <c r="Q600" i="89"/>
  <c r="R600" i="89"/>
  <c r="T600" i="89"/>
  <c r="Q601" i="89"/>
  <c r="R601" i="89"/>
  <c r="T601" i="89"/>
  <c r="Q602" i="89"/>
  <c r="R602" i="89"/>
  <c r="T602" i="89"/>
  <c r="Q603" i="89"/>
  <c r="R603" i="89"/>
  <c r="T603" i="89"/>
  <c r="Q604" i="89"/>
  <c r="R604" i="89"/>
  <c r="T604" i="89"/>
  <c r="Q605" i="89"/>
  <c r="R605" i="89"/>
  <c r="T605" i="89"/>
  <c r="Q606" i="89"/>
  <c r="R606" i="89"/>
  <c r="T606" i="89"/>
  <c r="Q607" i="89"/>
  <c r="R607" i="89"/>
  <c r="T607" i="89"/>
  <c r="Q608" i="89"/>
  <c r="R608" i="89"/>
  <c r="T608" i="89"/>
  <c r="Q609" i="89"/>
  <c r="R609" i="89"/>
  <c r="T609" i="89"/>
  <c r="Q610" i="89"/>
  <c r="R610" i="89"/>
  <c r="T610" i="89"/>
  <c r="Q611" i="89"/>
  <c r="R611" i="89"/>
  <c r="T611" i="89"/>
  <c r="Q612" i="89"/>
  <c r="R612" i="89"/>
  <c r="T612" i="89"/>
  <c r="Q613" i="89"/>
  <c r="R613" i="89"/>
  <c r="T613" i="89"/>
  <c r="Q614" i="89"/>
  <c r="R614" i="89"/>
  <c r="T614" i="89"/>
  <c r="Q615" i="89"/>
  <c r="R615" i="89"/>
  <c r="T615" i="89"/>
  <c r="Q616" i="89"/>
  <c r="R616" i="89"/>
  <c r="T616" i="89"/>
  <c r="Q617" i="89"/>
  <c r="R617" i="89"/>
  <c r="T617" i="89"/>
  <c r="Q618" i="89"/>
  <c r="R618" i="89"/>
  <c r="T618" i="89"/>
  <c r="Q619" i="89"/>
  <c r="R619" i="89"/>
  <c r="T619" i="89"/>
  <c r="Q620" i="89"/>
  <c r="R620" i="89"/>
  <c r="T620" i="89"/>
  <c r="Q621" i="89"/>
  <c r="R621" i="89"/>
  <c r="T621" i="89"/>
  <c r="Q622" i="89"/>
  <c r="R622" i="89"/>
  <c r="T622" i="89"/>
  <c r="Q623" i="89"/>
  <c r="R623" i="89"/>
  <c r="T623" i="89"/>
  <c r="Q624" i="89"/>
  <c r="R624" i="89"/>
  <c r="T624" i="89"/>
  <c r="Q625" i="89"/>
  <c r="R625" i="89"/>
  <c r="T625" i="89"/>
  <c r="Q626" i="89"/>
  <c r="R626" i="89"/>
  <c r="T626" i="89"/>
  <c r="Q627" i="89"/>
  <c r="R627" i="89"/>
  <c r="T627" i="89"/>
  <c r="Q628" i="89"/>
  <c r="R628" i="89"/>
  <c r="T628" i="89"/>
  <c r="Q629" i="89"/>
  <c r="R629" i="89"/>
  <c r="T629" i="89"/>
  <c r="Q630" i="89"/>
  <c r="R630" i="89"/>
  <c r="T630" i="89"/>
  <c r="Q631" i="89"/>
  <c r="R631" i="89"/>
  <c r="T631" i="89"/>
  <c r="Q632" i="89"/>
  <c r="R632" i="89"/>
  <c r="T632" i="89"/>
  <c r="Q633" i="89"/>
  <c r="R633" i="89"/>
  <c r="T633" i="89"/>
  <c r="Q634" i="89"/>
  <c r="R634" i="89"/>
  <c r="T634" i="89"/>
  <c r="Q635" i="89"/>
  <c r="R635" i="89"/>
  <c r="T635" i="89"/>
  <c r="Q636" i="89"/>
  <c r="R636" i="89"/>
  <c r="T636" i="89"/>
  <c r="Q637" i="89"/>
  <c r="R637" i="89"/>
  <c r="T637" i="89"/>
  <c r="Q638" i="89"/>
  <c r="R638" i="89"/>
  <c r="T638" i="89"/>
  <c r="Q639" i="89"/>
  <c r="R639" i="89"/>
  <c r="T639" i="89"/>
  <c r="Q640" i="89"/>
  <c r="R640" i="89"/>
  <c r="T640" i="89"/>
  <c r="Q641" i="89"/>
  <c r="R641" i="89"/>
  <c r="T641" i="89"/>
  <c r="Q642" i="89"/>
  <c r="R642" i="89"/>
  <c r="T642" i="89"/>
  <c r="Q643" i="89"/>
  <c r="R643" i="89"/>
  <c r="T643" i="89"/>
  <c r="Q644" i="89"/>
  <c r="R644" i="89"/>
  <c r="T644" i="89"/>
  <c r="Q645" i="89"/>
  <c r="R645" i="89"/>
  <c r="T645" i="89"/>
  <c r="Q646" i="89"/>
  <c r="R646" i="89"/>
  <c r="T646" i="89"/>
  <c r="Q647" i="89"/>
  <c r="R647" i="89"/>
  <c r="T647" i="89"/>
  <c r="Q648" i="89"/>
  <c r="R648" i="89"/>
  <c r="T648" i="89"/>
  <c r="Q649" i="89"/>
  <c r="R649" i="89"/>
  <c r="T649" i="89"/>
  <c r="Q650" i="89"/>
  <c r="R650" i="89"/>
  <c r="T650" i="89"/>
  <c r="Q651" i="89"/>
  <c r="R651" i="89"/>
  <c r="T651" i="89"/>
  <c r="Q652" i="89"/>
  <c r="R652" i="89"/>
  <c r="T652" i="89"/>
  <c r="Q653" i="89"/>
  <c r="R653" i="89"/>
  <c r="T653" i="89"/>
  <c r="Q654" i="89"/>
  <c r="R654" i="89"/>
  <c r="T654" i="89"/>
  <c r="Q655" i="89"/>
  <c r="R655" i="89"/>
  <c r="T655" i="89"/>
  <c r="Q656" i="89"/>
  <c r="R656" i="89"/>
  <c r="T656" i="89"/>
  <c r="Q657" i="89"/>
  <c r="R657" i="89"/>
  <c r="T657" i="89"/>
  <c r="Q658" i="89"/>
  <c r="R658" i="89"/>
  <c r="T658" i="89"/>
  <c r="Q659" i="89"/>
  <c r="R659" i="89"/>
  <c r="T659" i="89"/>
  <c r="Q660" i="89"/>
  <c r="R660" i="89"/>
  <c r="T660" i="89"/>
  <c r="Q661" i="89"/>
  <c r="R661" i="89"/>
  <c r="T661" i="89"/>
  <c r="Q662" i="89"/>
  <c r="R662" i="89"/>
  <c r="T662" i="89"/>
  <c r="Q663" i="89"/>
  <c r="R663" i="89"/>
  <c r="T663" i="89"/>
  <c r="Q664" i="89"/>
  <c r="R664" i="89"/>
  <c r="T664" i="89"/>
  <c r="Q665" i="89"/>
  <c r="R665" i="89"/>
  <c r="T665" i="89"/>
  <c r="Q666" i="89"/>
  <c r="R666" i="89"/>
  <c r="T666" i="89"/>
  <c r="Q667" i="89"/>
  <c r="R667" i="89"/>
  <c r="T667" i="89"/>
  <c r="Q668" i="89"/>
  <c r="R668" i="89"/>
  <c r="T668" i="89"/>
  <c r="Q669" i="89"/>
  <c r="R669" i="89"/>
  <c r="T669" i="89"/>
  <c r="Q670" i="89"/>
  <c r="R670" i="89"/>
  <c r="T670" i="89"/>
  <c r="Q671" i="89"/>
  <c r="R671" i="89"/>
  <c r="T671" i="89"/>
  <c r="Q672" i="89"/>
  <c r="R672" i="89"/>
  <c r="T672" i="89"/>
  <c r="Q673" i="89"/>
  <c r="R673" i="89"/>
  <c r="T673" i="89"/>
  <c r="Q674" i="89"/>
  <c r="R674" i="89"/>
  <c r="T674" i="89"/>
  <c r="Q675" i="89"/>
  <c r="R675" i="89"/>
  <c r="T675" i="89"/>
  <c r="Q676" i="89"/>
  <c r="R676" i="89"/>
  <c r="T676" i="89"/>
  <c r="Q677" i="89"/>
  <c r="R677" i="89"/>
  <c r="T677" i="89"/>
  <c r="Q678" i="89"/>
  <c r="R678" i="89"/>
  <c r="T678" i="89"/>
  <c r="Q679" i="89"/>
  <c r="R679" i="89"/>
  <c r="T679" i="89"/>
  <c r="Q680" i="89"/>
  <c r="R680" i="89"/>
  <c r="T680" i="89"/>
  <c r="Q681" i="89"/>
  <c r="R681" i="89"/>
  <c r="T681" i="89"/>
  <c r="Q682" i="89"/>
  <c r="R682" i="89"/>
  <c r="T682" i="89"/>
  <c r="Q683" i="89"/>
  <c r="R683" i="89"/>
  <c r="T683" i="89"/>
  <c r="Q684" i="89"/>
  <c r="R684" i="89"/>
  <c r="T684" i="89"/>
  <c r="Q685" i="89"/>
  <c r="R685" i="89"/>
  <c r="T685" i="89"/>
  <c r="Q686" i="89"/>
  <c r="R686" i="89"/>
  <c r="T686" i="89"/>
  <c r="Q687" i="89"/>
  <c r="R687" i="89"/>
  <c r="T687" i="89"/>
  <c r="Q688" i="89"/>
  <c r="R688" i="89"/>
  <c r="T688" i="89"/>
  <c r="Q689" i="89"/>
  <c r="R689" i="89"/>
  <c r="T689" i="89"/>
  <c r="Q690" i="89"/>
  <c r="R690" i="89"/>
  <c r="T690" i="89"/>
  <c r="Q691" i="89"/>
  <c r="R691" i="89"/>
  <c r="T691" i="89"/>
  <c r="Q692" i="89"/>
  <c r="R692" i="89"/>
  <c r="T692" i="89"/>
  <c r="Q693" i="89"/>
  <c r="R693" i="89"/>
  <c r="T693" i="89"/>
  <c r="Q694" i="89"/>
  <c r="R694" i="89"/>
  <c r="T694" i="89"/>
  <c r="Q695" i="89"/>
  <c r="R695" i="89"/>
  <c r="T695" i="89"/>
  <c r="Q696" i="89"/>
  <c r="R696" i="89"/>
  <c r="T696" i="89"/>
  <c r="Q697" i="89"/>
  <c r="R697" i="89"/>
  <c r="T697" i="89"/>
  <c r="Q698" i="89"/>
  <c r="R698" i="89"/>
  <c r="T698" i="89"/>
  <c r="Q699" i="89"/>
  <c r="R699" i="89"/>
  <c r="T699" i="89"/>
  <c r="Q700" i="89"/>
  <c r="R700" i="89"/>
  <c r="T700" i="89"/>
  <c r="Q701" i="89"/>
  <c r="R701" i="89"/>
  <c r="T701" i="89"/>
  <c r="Q702" i="89"/>
  <c r="R702" i="89"/>
  <c r="T702" i="89"/>
  <c r="Q703" i="89"/>
  <c r="R703" i="89"/>
  <c r="T703" i="89"/>
  <c r="Q704" i="89"/>
  <c r="R704" i="89"/>
  <c r="T704" i="89"/>
  <c r="Q705" i="89"/>
  <c r="R705" i="89"/>
  <c r="T705" i="89"/>
  <c r="Q706" i="89"/>
  <c r="R706" i="89"/>
  <c r="T706" i="89"/>
  <c r="Q707" i="89"/>
  <c r="R707" i="89"/>
  <c r="T707" i="89"/>
  <c r="Q708" i="89"/>
  <c r="R708" i="89"/>
  <c r="T708" i="89"/>
  <c r="Q709" i="89"/>
  <c r="R709" i="89"/>
  <c r="T709" i="89"/>
  <c r="Q710" i="89"/>
  <c r="R710" i="89"/>
  <c r="T710" i="89"/>
  <c r="Q711" i="89"/>
  <c r="R711" i="89"/>
  <c r="T711" i="89"/>
  <c r="Q712" i="89"/>
  <c r="R712" i="89"/>
  <c r="T712" i="89"/>
  <c r="Q713" i="89"/>
  <c r="R713" i="89"/>
  <c r="T713" i="89"/>
  <c r="Q714" i="89"/>
  <c r="R714" i="89"/>
  <c r="T714" i="89"/>
  <c r="Q715" i="89"/>
  <c r="R715" i="89"/>
  <c r="T715" i="89"/>
  <c r="Q716" i="89"/>
  <c r="R716" i="89"/>
  <c r="T716" i="89"/>
  <c r="Q717" i="89"/>
  <c r="R717" i="89"/>
  <c r="T717" i="89"/>
  <c r="Q718" i="89"/>
  <c r="R718" i="89"/>
  <c r="T718" i="89"/>
  <c r="Q719" i="89"/>
  <c r="R719" i="89"/>
  <c r="T719" i="89"/>
  <c r="Q720" i="89"/>
  <c r="R720" i="89"/>
  <c r="T720" i="89"/>
  <c r="Q721" i="89"/>
  <c r="R721" i="89"/>
  <c r="T721" i="89"/>
  <c r="Q722" i="89"/>
  <c r="R722" i="89"/>
  <c r="T722" i="89"/>
  <c r="Q723" i="89"/>
  <c r="R723" i="89"/>
  <c r="T723" i="89"/>
  <c r="Q724" i="89"/>
  <c r="R724" i="89"/>
  <c r="T724" i="89"/>
  <c r="Q725" i="89"/>
  <c r="R725" i="89"/>
  <c r="T725" i="89"/>
  <c r="Q726" i="89"/>
  <c r="R726" i="89"/>
  <c r="T726" i="89"/>
  <c r="Q727" i="89"/>
  <c r="R727" i="89"/>
  <c r="T727" i="89"/>
  <c r="Q728" i="89"/>
  <c r="R728" i="89"/>
  <c r="T728" i="89"/>
  <c r="Q729" i="89"/>
  <c r="R729" i="89"/>
  <c r="T729" i="89"/>
  <c r="Q730" i="89"/>
  <c r="R730" i="89"/>
  <c r="T730" i="89"/>
  <c r="Q731" i="89"/>
  <c r="R731" i="89"/>
  <c r="T731" i="89"/>
  <c r="Q732" i="89"/>
  <c r="R732" i="89"/>
  <c r="T732" i="89"/>
  <c r="Q733" i="89"/>
  <c r="R733" i="89"/>
  <c r="T733" i="89"/>
  <c r="Q734" i="89"/>
  <c r="R734" i="89"/>
  <c r="T734" i="89"/>
  <c r="Q735" i="89"/>
  <c r="R735" i="89"/>
  <c r="T735" i="89"/>
  <c r="Q736" i="89"/>
  <c r="R736" i="89"/>
  <c r="T736" i="89"/>
  <c r="Q737" i="89"/>
  <c r="R737" i="89"/>
  <c r="T737" i="89"/>
  <c r="Q738" i="89"/>
  <c r="R738" i="89"/>
  <c r="T738" i="89"/>
  <c r="Q739" i="89"/>
  <c r="R739" i="89"/>
  <c r="T739" i="89"/>
  <c r="Q740" i="89"/>
  <c r="R740" i="89"/>
  <c r="T740" i="89"/>
  <c r="Q741" i="89"/>
  <c r="R741" i="89"/>
  <c r="T741" i="89"/>
  <c r="Q742" i="89"/>
  <c r="R742" i="89"/>
  <c r="T742" i="89"/>
  <c r="Q743" i="89"/>
  <c r="R743" i="89"/>
  <c r="T743" i="89"/>
  <c r="Q744" i="89"/>
  <c r="R744" i="89"/>
  <c r="T744" i="89"/>
  <c r="Q745" i="89"/>
  <c r="R745" i="89"/>
  <c r="T745" i="89"/>
  <c r="Q746" i="89"/>
  <c r="R746" i="89"/>
  <c r="T746" i="89"/>
  <c r="Q747" i="89"/>
  <c r="R747" i="89"/>
  <c r="T747" i="89"/>
  <c r="Q748" i="89"/>
  <c r="R748" i="89"/>
  <c r="T748" i="89"/>
  <c r="Q749" i="89"/>
  <c r="R749" i="89"/>
  <c r="T749" i="89"/>
  <c r="Q750" i="89"/>
  <c r="R750" i="89"/>
  <c r="T750" i="89"/>
  <c r="Q751" i="89"/>
  <c r="R751" i="89"/>
  <c r="T751" i="89"/>
  <c r="Q752" i="89"/>
  <c r="R752" i="89"/>
  <c r="T752" i="89"/>
  <c r="Q753" i="89"/>
  <c r="R753" i="89"/>
  <c r="T753" i="89"/>
  <c r="Q754" i="89"/>
  <c r="R754" i="89"/>
  <c r="T754" i="89"/>
  <c r="Q755" i="89"/>
  <c r="R755" i="89"/>
  <c r="T755" i="89"/>
  <c r="Q756" i="89"/>
  <c r="R756" i="89"/>
  <c r="T756" i="89"/>
  <c r="Q757" i="89"/>
  <c r="R757" i="89"/>
  <c r="T757" i="89"/>
  <c r="Q758" i="89"/>
  <c r="R758" i="89"/>
  <c r="T758" i="89"/>
  <c r="Q759" i="89"/>
  <c r="R759" i="89"/>
  <c r="T759" i="89"/>
  <c r="Q760" i="89"/>
  <c r="R760" i="89"/>
  <c r="T760" i="89"/>
  <c r="Q761" i="89"/>
  <c r="R761" i="89"/>
  <c r="T761" i="89"/>
  <c r="Q762" i="89"/>
  <c r="R762" i="89"/>
  <c r="T762" i="89"/>
  <c r="Q763" i="89"/>
  <c r="R763" i="89"/>
  <c r="T763" i="89"/>
  <c r="Q764" i="89"/>
  <c r="R764" i="89"/>
  <c r="T764" i="89"/>
  <c r="Q765" i="89"/>
  <c r="R765" i="89"/>
  <c r="T765" i="89"/>
  <c r="Q766" i="89"/>
  <c r="R766" i="89"/>
  <c r="T766" i="89"/>
  <c r="Q767" i="89"/>
  <c r="R767" i="89"/>
  <c r="T767" i="89"/>
  <c r="Q768" i="89"/>
  <c r="R768" i="89"/>
  <c r="T768" i="89"/>
  <c r="Q769" i="89"/>
  <c r="R769" i="89"/>
  <c r="T769" i="89"/>
  <c r="Q770" i="89"/>
  <c r="R770" i="89"/>
  <c r="T770" i="89"/>
  <c r="Q771" i="89"/>
  <c r="R771" i="89"/>
  <c r="T771" i="89"/>
  <c r="Q772" i="89"/>
  <c r="R772" i="89"/>
  <c r="T772" i="89"/>
  <c r="Q773" i="89"/>
  <c r="R773" i="89"/>
  <c r="T773" i="89"/>
  <c r="Q774" i="89"/>
  <c r="R774" i="89"/>
  <c r="T774" i="89"/>
  <c r="Q775" i="89"/>
  <c r="R775" i="89"/>
  <c r="T775" i="89"/>
  <c r="Q776" i="89"/>
  <c r="R776" i="89"/>
  <c r="T776" i="89"/>
  <c r="Q777" i="89"/>
  <c r="R777" i="89"/>
  <c r="T777" i="89"/>
  <c r="Q778" i="89"/>
  <c r="R778" i="89"/>
  <c r="T778" i="89"/>
  <c r="Q779" i="89"/>
  <c r="R779" i="89"/>
  <c r="T779" i="89"/>
  <c r="Q780" i="89"/>
  <c r="R780" i="89"/>
  <c r="T780" i="89"/>
  <c r="Q781" i="89"/>
  <c r="R781" i="89"/>
  <c r="T781" i="89"/>
  <c r="Q782" i="89"/>
  <c r="R782" i="89"/>
  <c r="T782" i="89"/>
  <c r="Q783" i="89"/>
  <c r="R783" i="89"/>
  <c r="T783" i="89"/>
  <c r="Q784" i="89"/>
  <c r="R784" i="89"/>
  <c r="T784" i="89"/>
  <c r="Q785" i="89"/>
  <c r="R785" i="89"/>
  <c r="T785" i="89"/>
  <c r="Q786" i="89"/>
  <c r="R786" i="89"/>
  <c r="T786" i="89"/>
  <c r="Q787" i="89"/>
  <c r="R787" i="89"/>
  <c r="T787" i="89"/>
  <c r="Q788" i="89"/>
  <c r="R788" i="89"/>
  <c r="T788" i="89"/>
  <c r="Q789" i="89"/>
  <c r="R789" i="89"/>
  <c r="T789" i="89"/>
  <c r="Q790" i="89"/>
  <c r="R790" i="89"/>
  <c r="T790" i="89"/>
  <c r="Q791" i="89"/>
  <c r="R791" i="89"/>
  <c r="T791" i="89"/>
  <c r="Q792" i="89"/>
  <c r="R792" i="89"/>
  <c r="T792" i="89"/>
  <c r="Q793" i="89"/>
  <c r="R793" i="89"/>
  <c r="T793" i="89"/>
  <c r="Q794" i="89"/>
  <c r="R794" i="89"/>
  <c r="T794" i="89"/>
  <c r="Q795" i="89"/>
  <c r="R795" i="89"/>
  <c r="T795" i="89"/>
  <c r="Q796" i="89"/>
  <c r="R796" i="89"/>
  <c r="T796" i="89"/>
  <c r="Q797" i="89"/>
  <c r="R797" i="89"/>
  <c r="T797" i="89"/>
  <c r="Q798" i="89"/>
  <c r="R798" i="89"/>
  <c r="T798" i="89"/>
  <c r="Q799" i="89"/>
  <c r="R799" i="89"/>
  <c r="T799" i="89"/>
  <c r="Q800" i="89"/>
  <c r="R800" i="89"/>
  <c r="T800" i="89"/>
  <c r="Q801" i="89"/>
  <c r="R801" i="89"/>
  <c r="T801" i="89"/>
  <c r="Q802" i="89"/>
  <c r="R802" i="89"/>
  <c r="T802" i="89"/>
  <c r="Q803" i="89"/>
  <c r="R803" i="89"/>
  <c r="T803" i="89"/>
  <c r="Q804" i="89"/>
  <c r="R804" i="89"/>
  <c r="T804" i="89"/>
  <c r="Q805" i="89"/>
  <c r="R805" i="89"/>
  <c r="T805" i="89"/>
  <c r="Q806" i="89"/>
  <c r="R806" i="89"/>
  <c r="T806" i="89"/>
  <c r="Q807" i="89"/>
  <c r="R807" i="89"/>
  <c r="T807" i="89"/>
  <c r="Q808" i="89"/>
  <c r="R808" i="89"/>
  <c r="T808" i="89"/>
  <c r="Q809" i="89"/>
  <c r="R809" i="89"/>
  <c r="T809" i="89"/>
  <c r="Q810" i="89"/>
  <c r="R810" i="89"/>
  <c r="T810" i="89"/>
  <c r="Q811" i="89"/>
  <c r="R811" i="89"/>
  <c r="T811" i="89"/>
  <c r="Q812" i="89"/>
  <c r="R812" i="89"/>
  <c r="T812" i="89"/>
  <c r="Q813" i="89"/>
  <c r="R813" i="89"/>
  <c r="T813" i="89"/>
  <c r="Q814" i="89"/>
  <c r="R814" i="89"/>
  <c r="T814" i="89"/>
  <c r="Q815" i="89"/>
  <c r="R815" i="89"/>
  <c r="T815" i="89"/>
  <c r="Q816" i="89"/>
  <c r="R816" i="89"/>
  <c r="T816" i="89"/>
  <c r="Q817" i="89"/>
  <c r="R817" i="89"/>
  <c r="T817" i="89"/>
  <c r="Q818" i="89"/>
  <c r="R818" i="89"/>
  <c r="T818" i="89"/>
  <c r="Q819" i="89"/>
  <c r="R819" i="89"/>
  <c r="T819" i="89"/>
  <c r="Q820" i="89"/>
  <c r="R820" i="89"/>
  <c r="T820" i="89"/>
  <c r="Q821" i="89"/>
  <c r="R821" i="89"/>
  <c r="T821" i="89"/>
  <c r="Q822" i="89"/>
  <c r="R822" i="89"/>
  <c r="T822" i="89"/>
  <c r="Q823" i="89"/>
  <c r="R823" i="89"/>
  <c r="T823" i="89"/>
  <c r="Q824" i="89"/>
  <c r="R824" i="89"/>
  <c r="T824" i="89"/>
  <c r="Q825" i="89"/>
  <c r="R825" i="89"/>
  <c r="T825" i="89"/>
  <c r="Q826" i="89"/>
  <c r="R826" i="89"/>
  <c r="T826" i="89"/>
  <c r="Q827" i="89"/>
  <c r="R827" i="89"/>
  <c r="T827" i="89"/>
  <c r="Q828" i="89"/>
  <c r="R828" i="89"/>
  <c r="T828" i="89"/>
  <c r="Q829" i="89"/>
  <c r="R829" i="89"/>
  <c r="T829" i="89"/>
  <c r="Q830" i="89"/>
  <c r="R830" i="89"/>
  <c r="T830" i="89"/>
  <c r="Q831" i="89"/>
  <c r="R831" i="89"/>
  <c r="T831" i="89"/>
  <c r="Q832" i="89"/>
  <c r="R832" i="89"/>
  <c r="T832" i="89"/>
  <c r="Q833" i="89"/>
  <c r="R833" i="89"/>
  <c r="T833" i="89"/>
  <c r="Q834" i="89"/>
  <c r="R834" i="89"/>
  <c r="T834" i="89"/>
  <c r="Q835" i="89"/>
  <c r="R835" i="89"/>
  <c r="T835" i="89"/>
  <c r="Q836" i="89"/>
  <c r="R836" i="89"/>
  <c r="T836" i="89"/>
  <c r="Q837" i="89"/>
  <c r="R837" i="89"/>
  <c r="T837" i="89"/>
  <c r="Q838" i="89"/>
  <c r="R838" i="89"/>
  <c r="T838" i="89"/>
  <c r="Q839" i="89"/>
  <c r="R839" i="89"/>
  <c r="T839" i="89"/>
  <c r="Q840" i="89"/>
  <c r="R840" i="89"/>
  <c r="T840" i="89"/>
  <c r="Q841" i="89"/>
  <c r="R841" i="89"/>
  <c r="T841" i="89"/>
  <c r="Q842" i="89"/>
  <c r="R842" i="89"/>
  <c r="T842" i="89"/>
  <c r="Q843" i="89"/>
  <c r="R843" i="89"/>
  <c r="T843" i="89"/>
  <c r="Q844" i="89"/>
  <c r="R844" i="89"/>
  <c r="T844" i="89"/>
  <c r="Q845" i="89"/>
  <c r="R845" i="89"/>
  <c r="T845" i="89"/>
  <c r="Q846" i="89"/>
  <c r="R846" i="89"/>
  <c r="T846" i="89"/>
  <c r="Q847" i="89"/>
  <c r="R847" i="89"/>
  <c r="T847" i="89"/>
  <c r="Q848" i="89"/>
  <c r="R848" i="89"/>
  <c r="T848" i="89"/>
  <c r="Q849" i="89"/>
  <c r="R849" i="89"/>
  <c r="T849" i="89"/>
  <c r="Q850" i="89"/>
  <c r="R850" i="89"/>
  <c r="T850" i="89"/>
  <c r="Q851" i="89"/>
  <c r="R851" i="89"/>
  <c r="T851" i="89"/>
  <c r="Q852" i="89"/>
  <c r="R852" i="89"/>
  <c r="T852" i="89"/>
  <c r="Q853" i="89"/>
  <c r="R853" i="89"/>
  <c r="T853" i="89"/>
  <c r="Q854" i="89"/>
  <c r="R854" i="89"/>
  <c r="T854" i="89"/>
  <c r="Q855" i="89"/>
  <c r="R855" i="89"/>
  <c r="T855" i="89"/>
  <c r="Q856" i="89"/>
  <c r="R856" i="89"/>
  <c r="T856" i="89"/>
  <c r="Q857" i="89"/>
  <c r="R857" i="89"/>
  <c r="T857" i="89"/>
  <c r="Q858" i="89"/>
  <c r="R858" i="89"/>
  <c r="T858" i="89"/>
  <c r="Q859" i="89"/>
  <c r="R859" i="89"/>
  <c r="T859" i="89"/>
  <c r="Q860" i="89"/>
  <c r="R860" i="89"/>
  <c r="T860" i="89"/>
  <c r="Q861" i="89"/>
  <c r="R861" i="89"/>
  <c r="T861" i="89"/>
  <c r="Q862" i="89"/>
  <c r="R862" i="89"/>
  <c r="T862" i="89"/>
  <c r="Q863" i="89"/>
  <c r="R863" i="89"/>
  <c r="T863" i="89"/>
  <c r="Q864" i="89"/>
  <c r="R864" i="89"/>
  <c r="T864" i="89"/>
  <c r="Q865" i="89"/>
  <c r="R865" i="89"/>
  <c r="T865" i="89"/>
  <c r="Q866" i="89"/>
  <c r="R866" i="89"/>
  <c r="T866" i="89"/>
  <c r="Q867" i="89"/>
  <c r="R867" i="89"/>
  <c r="T867" i="89"/>
  <c r="Q868" i="89"/>
  <c r="R868" i="89"/>
  <c r="T868" i="89"/>
  <c r="Q869" i="89"/>
  <c r="R869" i="89"/>
  <c r="T869" i="89"/>
  <c r="Q870" i="89"/>
  <c r="R870" i="89"/>
  <c r="T870" i="89"/>
  <c r="Q871" i="89"/>
  <c r="R871" i="89"/>
  <c r="T871" i="89"/>
  <c r="Q872" i="89"/>
  <c r="R872" i="89"/>
  <c r="T872" i="89"/>
  <c r="Q873" i="89"/>
  <c r="R873" i="89"/>
  <c r="T873" i="89"/>
  <c r="Q874" i="89"/>
  <c r="R874" i="89"/>
  <c r="T874" i="89"/>
  <c r="Q875" i="89"/>
  <c r="R875" i="89"/>
  <c r="T875" i="89"/>
  <c r="Q876" i="89"/>
  <c r="R876" i="89"/>
  <c r="T876" i="89"/>
  <c r="Q877" i="89"/>
  <c r="R877" i="89"/>
  <c r="T877" i="89"/>
  <c r="Q878" i="89"/>
  <c r="R878" i="89"/>
  <c r="T878" i="89"/>
  <c r="Q879" i="89"/>
  <c r="R879" i="89"/>
  <c r="T879" i="89"/>
  <c r="Q880" i="89"/>
  <c r="R880" i="89"/>
  <c r="T880" i="89"/>
  <c r="Q881" i="89"/>
  <c r="R881" i="89"/>
  <c r="T881" i="89"/>
  <c r="Q882" i="89"/>
  <c r="R882" i="89"/>
  <c r="T882" i="89"/>
  <c r="Q883" i="89"/>
  <c r="R883" i="89"/>
  <c r="T883" i="89"/>
  <c r="Q884" i="89"/>
  <c r="R884" i="89"/>
  <c r="T884" i="89"/>
  <c r="Q885" i="89"/>
  <c r="R885" i="89"/>
  <c r="T885" i="89"/>
  <c r="Q886" i="89"/>
  <c r="R886" i="89"/>
  <c r="T886" i="89"/>
  <c r="Q887" i="89"/>
  <c r="R887" i="89"/>
  <c r="T887" i="89"/>
  <c r="Q888" i="89"/>
  <c r="R888" i="89"/>
  <c r="T888" i="89"/>
  <c r="Q889" i="89"/>
  <c r="R889" i="89"/>
  <c r="T889" i="89"/>
  <c r="Q890" i="89"/>
  <c r="R890" i="89"/>
  <c r="T890" i="89"/>
  <c r="Q891" i="89"/>
  <c r="R891" i="89"/>
  <c r="T891" i="89"/>
  <c r="Q892" i="89"/>
  <c r="R892" i="89"/>
  <c r="T892" i="89"/>
  <c r="Q893" i="89"/>
  <c r="R893" i="89"/>
  <c r="T893" i="89"/>
  <c r="Q894" i="89"/>
  <c r="R894" i="89"/>
  <c r="T894" i="89"/>
  <c r="Q895" i="89"/>
  <c r="R895" i="89"/>
  <c r="T895" i="89"/>
  <c r="Q896" i="89"/>
  <c r="R896" i="89"/>
  <c r="T896" i="89"/>
  <c r="Q897" i="89"/>
  <c r="R897" i="89"/>
  <c r="T897" i="89"/>
  <c r="Q898" i="89"/>
  <c r="R898" i="89"/>
  <c r="T898" i="89"/>
  <c r="Q899" i="89"/>
  <c r="R899" i="89"/>
  <c r="T899" i="89"/>
  <c r="Q900" i="89"/>
  <c r="R900" i="89"/>
  <c r="T900" i="89"/>
  <c r="Q901" i="89"/>
  <c r="R901" i="89"/>
  <c r="T901" i="89"/>
  <c r="Q902" i="89"/>
  <c r="R902" i="89"/>
  <c r="T902" i="89"/>
  <c r="Q903" i="89"/>
  <c r="R903" i="89"/>
  <c r="T903" i="89"/>
  <c r="Q904" i="89"/>
  <c r="R904" i="89"/>
  <c r="T904" i="89"/>
  <c r="Q905" i="89"/>
  <c r="R905" i="89"/>
  <c r="T905" i="89"/>
  <c r="Q906" i="89"/>
  <c r="R906" i="89"/>
  <c r="T906" i="89"/>
  <c r="Q907" i="89"/>
  <c r="R907" i="89"/>
  <c r="T907" i="89"/>
  <c r="Q908" i="89"/>
  <c r="R908" i="89"/>
  <c r="T908" i="89"/>
  <c r="Q909" i="89"/>
  <c r="R909" i="89"/>
  <c r="T909" i="89"/>
  <c r="Q910" i="89"/>
  <c r="R910" i="89"/>
  <c r="T910" i="89"/>
  <c r="Q911" i="89"/>
  <c r="R911" i="89"/>
  <c r="T911" i="89"/>
  <c r="Q912" i="89"/>
  <c r="R912" i="89"/>
  <c r="T912" i="89"/>
  <c r="Q913" i="89"/>
  <c r="R913" i="89"/>
  <c r="T913" i="89"/>
  <c r="Q914" i="89"/>
  <c r="R914" i="89"/>
  <c r="T914" i="89"/>
  <c r="Q915" i="89"/>
  <c r="R915" i="89"/>
  <c r="T915" i="89"/>
  <c r="Q916" i="89"/>
  <c r="R916" i="89"/>
  <c r="T916" i="89"/>
  <c r="Q917" i="89"/>
  <c r="R917" i="89"/>
  <c r="T917" i="89"/>
  <c r="Q918" i="89"/>
  <c r="R918" i="89"/>
  <c r="T918" i="89"/>
  <c r="Q919" i="89"/>
  <c r="R919" i="89"/>
  <c r="T919" i="89"/>
  <c r="Q920" i="89"/>
  <c r="R920" i="89"/>
  <c r="T920" i="89"/>
  <c r="Q921" i="89"/>
  <c r="R921" i="89"/>
  <c r="T921" i="89"/>
  <c r="Q922" i="89"/>
  <c r="R922" i="89"/>
  <c r="T922" i="89"/>
  <c r="Q923" i="89"/>
  <c r="R923" i="89"/>
  <c r="T923" i="89"/>
  <c r="Q924" i="89"/>
  <c r="R924" i="89"/>
  <c r="T924" i="89"/>
  <c r="Q925" i="89"/>
  <c r="R925" i="89"/>
  <c r="T925" i="89"/>
  <c r="Q926" i="89"/>
  <c r="R926" i="89"/>
  <c r="T926" i="89"/>
  <c r="Q927" i="89"/>
  <c r="R927" i="89"/>
  <c r="T927" i="89"/>
  <c r="Q928" i="89"/>
  <c r="R928" i="89"/>
  <c r="T928" i="89"/>
  <c r="Q929" i="89"/>
  <c r="R929" i="89"/>
  <c r="T929" i="89"/>
  <c r="Q930" i="89"/>
  <c r="R930" i="89"/>
  <c r="T930" i="89"/>
  <c r="Q931" i="89"/>
  <c r="R931" i="89"/>
  <c r="T931" i="89"/>
  <c r="Q932" i="89"/>
  <c r="R932" i="89"/>
  <c r="T932" i="89"/>
  <c r="Q933" i="89"/>
  <c r="R933" i="89"/>
  <c r="T933" i="89"/>
  <c r="Q934" i="89"/>
  <c r="R934" i="89"/>
  <c r="T934" i="89"/>
  <c r="Q935" i="89"/>
  <c r="R935" i="89"/>
  <c r="T935" i="89"/>
  <c r="Q936" i="89"/>
  <c r="R936" i="89"/>
  <c r="T936" i="89"/>
  <c r="Q937" i="89"/>
  <c r="R937" i="89"/>
  <c r="T937" i="89"/>
  <c r="Q938" i="89"/>
  <c r="R938" i="89"/>
  <c r="T938" i="89"/>
  <c r="Q939" i="89"/>
  <c r="R939" i="89"/>
  <c r="T939" i="89"/>
  <c r="Q940" i="89"/>
  <c r="R940" i="89"/>
  <c r="T940" i="89"/>
  <c r="Q941" i="89"/>
  <c r="R941" i="89"/>
  <c r="T941" i="89"/>
  <c r="Q942" i="89"/>
  <c r="R942" i="89"/>
  <c r="T942" i="89"/>
  <c r="Q943" i="89"/>
  <c r="R943" i="89"/>
  <c r="T943" i="89"/>
  <c r="Q944" i="89"/>
  <c r="R944" i="89"/>
  <c r="T944" i="89"/>
  <c r="Q945" i="89"/>
  <c r="R945" i="89"/>
  <c r="T945" i="89"/>
  <c r="Q946" i="89"/>
  <c r="R946" i="89"/>
  <c r="T946" i="89"/>
  <c r="Q947" i="89"/>
  <c r="R947" i="89"/>
  <c r="T947" i="89"/>
  <c r="Q948" i="89"/>
  <c r="R948" i="89"/>
  <c r="T948" i="89"/>
  <c r="Q949" i="89"/>
  <c r="R949" i="89"/>
  <c r="T949" i="89"/>
  <c r="Q950" i="89"/>
  <c r="R950" i="89"/>
  <c r="T950" i="89"/>
  <c r="Q951" i="89"/>
  <c r="R951" i="89"/>
  <c r="T951" i="89"/>
  <c r="Q952" i="89"/>
  <c r="R952" i="89"/>
  <c r="T952" i="89"/>
  <c r="Q953" i="89"/>
  <c r="R953" i="89"/>
  <c r="T953" i="89"/>
  <c r="Q954" i="89"/>
  <c r="R954" i="89"/>
  <c r="T954" i="89"/>
  <c r="Q955" i="89"/>
  <c r="R955" i="89"/>
  <c r="T955" i="89"/>
  <c r="Q956" i="89"/>
  <c r="R956" i="89"/>
  <c r="T956" i="89"/>
  <c r="Q957" i="89"/>
  <c r="R957" i="89"/>
  <c r="T957" i="89"/>
  <c r="Q958" i="89"/>
  <c r="R958" i="89"/>
  <c r="T958" i="89"/>
  <c r="Q959" i="89"/>
  <c r="R959" i="89"/>
  <c r="T959" i="89"/>
  <c r="Q960" i="89"/>
  <c r="R960" i="89"/>
  <c r="T960" i="89"/>
  <c r="Q961" i="89"/>
  <c r="R961" i="89"/>
  <c r="T961" i="89"/>
  <c r="Q962" i="89"/>
  <c r="R962" i="89"/>
  <c r="T962" i="89"/>
  <c r="Q963" i="89"/>
  <c r="R963" i="89"/>
  <c r="T963" i="89"/>
  <c r="Q964" i="89"/>
  <c r="R964" i="89"/>
  <c r="T964" i="89"/>
  <c r="Q965" i="89"/>
  <c r="R965" i="89"/>
  <c r="T965" i="89"/>
  <c r="Q966" i="89"/>
  <c r="R966" i="89"/>
  <c r="T966" i="89"/>
  <c r="Q967" i="89"/>
  <c r="R967" i="89"/>
  <c r="T967" i="89"/>
  <c r="Q968" i="89"/>
  <c r="R968" i="89"/>
  <c r="T968" i="89"/>
  <c r="Q969" i="89"/>
  <c r="R969" i="89"/>
  <c r="T969" i="89"/>
  <c r="Q970" i="89"/>
  <c r="R970" i="89"/>
  <c r="T970" i="89"/>
  <c r="Q971" i="89"/>
  <c r="R971" i="89"/>
  <c r="T971" i="89"/>
  <c r="Q972" i="89"/>
  <c r="R972" i="89"/>
  <c r="T972" i="89"/>
  <c r="Q973" i="89"/>
  <c r="R973" i="89"/>
  <c r="T973" i="89"/>
  <c r="Q974" i="89"/>
  <c r="R974" i="89"/>
  <c r="T974" i="89"/>
  <c r="Q975" i="89"/>
  <c r="R975" i="89"/>
  <c r="T975" i="89"/>
  <c r="Q976" i="89"/>
  <c r="R976" i="89"/>
  <c r="T976" i="89"/>
  <c r="Q977" i="89"/>
  <c r="R977" i="89"/>
  <c r="T977" i="89"/>
  <c r="Q978" i="89"/>
  <c r="R978" i="89"/>
  <c r="T978" i="89"/>
  <c r="Q979" i="89"/>
  <c r="R979" i="89"/>
  <c r="T979" i="89"/>
  <c r="Q980" i="89"/>
  <c r="R980" i="89"/>
  <c r="T980" i="89"/>
  <c r="Q981" i="89"/>
  <c r="R981" i="89"/>
  <c r="T981" i="89"/>
  <c r="Q982" i="89"/>
  <c r="R982" i="89"/>
  <c r="T982" i="89"/>
  <c r="Q983" i="89"/>
  <c r="R983" i="89"/>
  <c r="T983" i="89"/>
  <c r="Q984" i="89"/>
  <c r="R984" i="89"/>
  <c r="T984" i="89"/>
  <c r="Q985" i="89"/>
  <c r="R985" i="89"/>
  <c r="T985" i="89"/>
  <c r="Q986" i="89"/>
  <c r="R986" i="89"/>
  <c r="T986" i="89"/>
  <c r="Q987" i="89"/>
  <c r="R987" i="89"/>
  <c r="T987" i="89"/>
  <c r="Q988" i="89"/>
  <c r="R988" i="89"/>
  <c r="T988" i="89"/>
  <c r="Q989" i="89"/>
  <c r="R989" i="89"/>
  <c r="T989" i="89"/>
  <c r="Q990" i="89"/>
  <c r="R990" i="89"/>
  <c r="T990" i="89"/>
  <c r="Q991" i="89"/>
  <c r="R991" i="89"/>
  <c r="T991" i="89"/>
  <c r="Q992" i="89"/>
  <c r="R992" i="89"/>
  <c r="T992" i="89"/>
  <c r="Q993" i="89"/>
  <c r="R993" i="89"/>
  <c r="T993" i="89"/>
  <c r="Q994" i="89"/>
  <c r="R994" i="89"/>
  <c r="T994" i="89"/>
  <c r="Q995" i="89"/>
  <c r="R995" i="89"/>
  <c r="T995" i="89"/>
  <c r="Q996" i="89"/>
  <c r="R996" i="89"/>
  <c r="T996" i="89"/>
  <c r="Q997" i="89"/>
  <c r="R997" i="89"/>
  <c r="T997" i="89"/>
  <c r="Q998" i="89"/>
  <c r="R998" i="89"/>
  <c r="T998" i="89"/>
  <c r="Q999" i="89"/>
  <c r="R999" i="89"/>
  <c r="T999" i="89"/>
  <c r="Q1000" i="89"/>
  <c r="R1000" i="89"/>
  <c r="T1000" i="89"/>
  <c r="Q1001" i="89"/>
  <c r="R1001" i="89"/>
  <c r="T1001" i="89"/>
  <c r="Q1002" i="89"/>
  <c r="R1002" i="89"/>
  <c r="T1002" i="89"/>
  <c r="Q1003" i="89"/>
  <c r="R1003" i="89"/>
  <c r="T1003" i="89"/>
  <c r="Q1004" i="89"/>
  <c r="R1004" i="89"/>
  <c r="T1004" i="89"/>
  <c r="Q1005" i="89"/>
  <c r="R1005" i="89"/>
  <c r="T1005" i="89"/>
  <c r="Q1006" i="89"/>
  <c r="R1006" i="89"/>
  <c r="T1006" i="89"/>
  <c r="Q1007" i="89"/>
  <c r="R1007" i="89"/>
  <c r="T1007" i="89"/>
  <c r="Q1008" i="89"/>
  <c r="R1008" i="89"/>
  <c r="T1008" i="89"/>
  <c r="Q1009" i="89"/>
  <c r="R1009" i="89"/>
  <c r="T1009" i="89"/>
  <c r="Q1010" i="89"/>
  <c r="R1010" i="89"/>
  <c r="T1010" i="89"/>
  <c r="Q1011" i="89"/>
  <c r="R1011" i="89"/>
  <c r="T1011" i="89"/>
  <c r="Q1012" i="89"/>
  <c r="R1012" i="89"/>
  <c r="T1012" i="89"/>
  <c r="Q1013" i="89"/>
  <c r="R1013" i="89"/>
  <c r="T1013" i="89"/>
  <c r="Q1014" i="89"/>
  <c r="R1014" i="89"/>
  <c r="T1014" i="89"/>
  <c r="Q1015" i="89"/>
  <c r="R1015" i="89"/>
  <c r="T1015" i="89"/>
  <c r="Q1016" i="89"/>
  <c r="R1016" i="89"/>
  <c r="T1016" i="89"/>
  <c r="Q1017" i="89"/>
  <c r="R1017" i="89"/>
  <c r="T1017" i="89"/>
  <c r="Q1018" i="89"/>
  <c r="R1018" i="89"/>
  <c r="T1018" i="89"/>
  <c r="Q1019" i="89"/>
  <c r="R1019" i="89"/>
  <c r="T1019" i="89"/>
  <c r="Q1020" i="89"/>
  <c r="R1020" i="89"/>
  <c r="T1020" i="89"/>
  <c r="Q1021" i="89"/>
  <c r="R1021" i="89"/>
  <c r="T1021" i="89"/>
  <c r="Q1022" i="89"/>
  <c r="R1022" i="89"/>
  <c r="T1022" i="89"/>
  <c r="Q1023" i="89"/>
  <c r="R1023" i="89"/>
  <c r="T1023" i="89"/>
  <c r="Q1024" i="89"/>
  <c r="R1024" i="89"/>
  <c r="T1024" i="89"/>
  <c r="Q1025" i="89"/>
  <c r="R1025" i="89"/>
  <c r="T1025" i="89"/>
  <c r="Q1026" i="89"/>
  <c r="R1026" i="89"/>
  <c r="T1026" i="89"/>
  <c r="Q1027" i="89"/>
  <c r="R1027" i="89"/>
  <c r="T1027" i="89"/>
  <c r="Q1028" i="89"/>
  <c r="R1028" i="89"/>
  <c r="T1028" i="89"/>
  <c r="Q1029" i="89"/>
  <c r="R1029" i="89"/>
  <c r="T1029" i="89"/>
  <c r="Q1030" i="89"/>
  <c r="R1030" i="89"/>
  <c r="T1030" i="89"/>
  <c r="Q1031" i="89"/>
  <c r="R1031" i="89"/>
  <c r="T1031" i="89"/>
  <c r="Q1032" i="89"/>
  <c r="R1032" i="89"/>
  <c r="T1032" i="89"/>
  <c r="Q1033" i="89"/>
  <c r="R1033" i="89"/>
  <c r="T1033" i="89"/>
  <c r="Q1034" i="89"/>
  <c r="R1034" i="89"/>
  <c r="T1034" i="89"/>
  <c r="Q1035" i="89"/>
  <c r="R1035" i="89"/>
  <c r="T1035" i="89"/>
  <c r="Q1036" i="89"/>
  <c r="R1036" i="89"/>
  <c r="T1036" i="89"/>
  <c r="Q1037" i="89"/>
  <c r="R1037" i="89"/>
  <c r="T1037" i="89"/>
  <c r="Q1038" i="89"/>
  <c r="R1038" i="89"/>
  <c r="T1038" i="89"/>
  <c r="Q1039" i="89"/>
  <c r="R1039" i="89"/>
  <c r="T1039" i="89"/>
  <c r="Q1040" i="89"/>
  <c r="R1040" i="89"/>
  <c r="T1040" i="89"/>
  <c r="Q1041" i="89"/>
  <c r="R1041" i="89"/>
  <c r="T1041" i="89"/>
  <c r="Q1042" i="89"/>
  <c r="R1042" i="89"/>
  <c r="T1042" i="89"/>
  <c r="Q1043" i="89"/>
  <c r="R1043" i="89"/>
  <c r="T1043" i="89"/>
  <c r="Q1044" i="89"/>
  <c r="R1044" i="89"/>
  <c r="T1044" i="89"/>
  <c r="Q1045" i="89"/>
  <c r="R1045" i="89"/>
  <c r="T1045" i="89"/>
  <c r="Q1046" i="89"/>
  <c r="R1046" i="89"/>
  <c r="T1046" i="89"/>
  <c r="Q1047" i="89"/>
  <c r="R1047" i="89"/>
  <c r="T1047" i="89"/>
  <c r="Q1048" i="89"/>
  <c r="R1048" i="89"/>
  <c r="T1048" i="89"/>
  <c r="Q1049" i="89"/>
  <c r="R1049" i="89"/>
  <c r="T1049" i="89"/>
  <c r="Q1050" i="89"/>
  <c r="R1050" i="89"/>
  <c r="T1050" i="89"/>
  <c r="Q1051" i="89"/>
  <c r="R1051" i="89"/>
  <c r="T1051" i="89"/>
  <c r="Q1052" i="89"/>
  <c r="R1052" i="89"/>
  <c r="T1052" i="89"/>
  <c r="Q1053" i="89"/>
  <c r="R1053" i="89"/>
  <c r="T1053" i="89"/>
  <c r="Q1054" i="89"/>
  <c r="R1054" i="89"/>
  <c r="T1054" i="89"/>
  <c r="Q1055" i="89"/>
  <c r="R1055" i="89"/>
  <c r="T1055" i="89"/>
  <c r="Q1056" i="89"/>
  <c r="R1056" i="89"/>
  <c r="T1056" i="89"/>
  <c r="Q1057" i="89"/>
  <c r="R1057" i="89"/>
  <c r="T1057" i="89"/>
  <c r="Q1058" i="89"/>
  <c r="R1058" i="89"/>
  <c r="T1058" i="89"/>
  <c r="Q1059" i="89"/>
  <c r="R1059" i="89"/>
  <c r="T1059" i="89"/>
  <c r="Q1060" i="89"/>
  <c r="R1060" i="89"/>
  <c r="T1060" i="89"/>
  <c r="Q1061" i="89"/>
  <c r="R1061" i="89"/>
  <c r="T1061" i="89"/>
  <c r="Q1062" i="89"/>
  <c r="R1062" i="89"/>
  <c r="T1062" i="89"/>
  <c r="Q1063" i="89"/>
  <c r="R1063" i="89"/>
  <c r="T1063" i="89"/>
  <c r="Q1064" i="89"/>
  <c r="R1064" i="89"/>
  <c r="T1064" i="89"/>
  <c r="Q1065" i="89"/>
  <c r="R1065" i="89"/>
  <c r="T1065" i="89"/>
  <c r="Q1066" i="89"/>
  <c r="R1066" i="89"/>
  <c r="T1066" i="89"/>
  <c r="Q1067" i="89"/>
  <c r="R1067" i="89"/>
  <c r="T1067" i="89"/>
  <c r="Q1068" i="89"/>
  <c r="R1068" i="89"/>
  <c r="T1068" i="89"/>
  <c r="Q1069" i="89"/>
  <c r="R1069" i="89"/>
  <c r="T1069" i="89"/>
  <c r="Q1070" i="89"/>
  <c r="R1070" i="89"/>
  <c r="T1070" i="89"/>
  <c r="Q1071" i="89"/>
  <c r="R1071" i="89"/>
  <c r="T1071" i="89"/>
  <c r="Q1072" i="89"/>
  <c r="R1072" i="89"/>
  <c r="T1072" i="89"/>
  <c r="Q1073" i="89"/>
  <c r="R1073" i="89"/>
  <c r="T1073" i="89"/>
  <c r="Q1074" i="89"/>
  <c r="R1074" i="89"/>
  <c r="T1074" i="89"/>
  <c r="Q1075" i="89"/>
  <c r="R1075" i="89"/>
  <c r="T1075" i="89"/>
  <c r="Q1076" i="89"/>
  <c r="R1076" i="89"/>
  <c r="T1076" i="89"/>
  <c r="Q1077" i="89"/>
  <c r="R1077" i="89"/>
  <c r="T1077" i="89"/>
  <c r="Q1078" i="89"/>
  <c r="R1078" i="89"/>
  <c r="T1078" i="89"/>
  <c r="Q1079" i="89"/>
  <c r="R1079" i="89"/>
  <c r="T1079" i="89"/>
  <c r="Q1080" i="89"/>
  <c r="R1080" i="89"/>
  <c r="T1080" i="89"/>
  <c r="Q1081" i="89"/>
  <c r="R1081" i="89"/>
  <c r="T1081" i="89"/>
  <c r="Q1082" i="89"/>
  <c r="R1082" i="89"/>
  <c r="T1082" i="89"/>
  <c r="Q1083" i="89"/>
  <c r="R1083" i="89"/>
  <c r="T1083" i="89"/>
  <c r="Q1084" i="89"/>
  <c r="R1084" i="89"/>
  <c r="T1084" i="89"/>
  <c r="Q1085" i="89"/>
  <c r="R1085" i="89"/>
  <c r="T1085" i="89"/>
  <c r="Q1086" i="89"/>
  <c r="R1086" i="89"/>
  <c r="T1086" i="89"/>
  <c r="Q1087" i="89"/>
  <c r="R1087" i="89"/>
  <c r="T1087" i="89"/>
  <c r="Q1088" i="89"/>
  <c r="R1088" i="89"/>
  <c r="T1088" i="89"/>
  <c r="Q1089" i="89"/>
  <c r="R1089" i="89"/>
  <c r="T1089" i="89"/>
  <c r="Q1090" i="89"/>
  <c r="R1090" i="89"/>
  <c r="T1090" i="89"/>
  <c r="Q1091" i="89"/>
  <c r="R1091" i="89"/>
  <c r="T1091" i="89"/>
  <c r="Q1092" i="89"/>
  <c r="R1092" i="89"/>
  <c r="T1092" i="89"/>
  <c r="Q1093" i="89"/>
  <c r="R1093" i="89"/>
  <c r="T1093" i="89"/>
  <c r="Q1094" i="89"/>
  <c r="R1094" i="89"/>
  <c r="T1094" i="89"/>
  <c r="Q1095" i="89"/>
  <c r="R1095" i="89"/>
  <c r="T1095" i="89"/>
  <c r="Q1096" i="89"/>
  <c r="R1096" i="89"/>
  <c r="T1096" i="89"/>
  <c r="Q1097" i="89"/>
  <c r="R1097" i="89"/>
  <c r="T1097" i="89"/>
  <c r="Q1098" i="89"/>
  <c r="R1098" i="89"/>
  <c r="T1098" i="89"/>
  <c r="Q1099" i="89"/>
  <c r="R1099" i="89"/>
  <c r="T1099" i="89"/>
  <c r="Q1100" i="89"/>
  <c r="R1100" i="89"/>
  <c r="T1100" i="89"/>
  <c r="Q1101" i="89"/>
  <c r="R1101" i="89"/>
  <c r="T1101" i="89"/>
  <c r="Q1102" i="89"/>
  <c r="R1102" i="89"/>
  <c r="T1102" i="89"/>
  <c r="Q1103" i="89"/>
  <c r="R1103" i="89"/>
  <c r="T1103" i="89"/>
  <c r="Q1104" i="89"/>
  <c r="R1104" i="89"/>
  <c r="T1104" i="89"/>
  <c r="Q1105" i="89"/>
  <c r="R1105" i="89"/>
  <c r="T1105" i="89"/>
  <c r="Q1106" i="89"/>
  <c r="R1106" i="89"/>
  <c r="T1106" i="89"/>
  <c r="Q1107" i="89"/>
  <c r="R1107" i="89"/>
  <c r="T1107" i="89"/>
  <c r="Q1108" i="89"/>
  <c r="R1108" i="89"/>
  <c r="T1108" i="89"/>
  <c r="Q1109" i="89"/>
  <c r="R1109" i="89"/>
  <c r="T1109" i="89"/>
  <c r="Q1110" i="89"/>
  <c r="R1110" i="89"/>
  <c r="T1110" i="89"/>
  <c r="Q1111" i="89"/>
  <c r="R1111" i="89"/>
  <c r="T1111" i="89"/>
  <c r="Q1112" i="89"/>
  <c r="R1112" i="89"/>
  <c r="T1112" i="89"/>
  <c r="Q1113" i="89"/>
  <c r="R1113" i="89"/>
  <c r="T1113" i="89"/>
  <c r="Q1114" i="89"/>
  <c r="R1114" i="89"/>
  <c r="T1114" i="89"/>
  <c r="Q1115" i="89"/>
  <c r="R1115" i="89"/>
  <c r="T1115" i="89"/>
  <c r="Q1116" i="89"/>
  <c r="R1116" i="89"/>
  <c r="T1116" i="89"/>
  <c r="Q1117" i="89"/>
  <c r="R1117" i="89"/>
  <c r="T1117" i="89"/>
  <c r="Q1118" i="89"/>
  <c r="R1118" i="89"/>
  <c r="T1118" i="89"/>
  <c r="Q1119" i="89"/>
  <c r="R1119" i="89"/>
  <c r="T1119" i="89"/>
  <c r="Q1120" i="89"/>
  <c r="R1120" i="89"/>
  <c r="T1120" i="89"/>
  <c r="Q1121" i="89"/>
  <c r="R1121" i="89"/>
  <c r="T1121" i="89"/>
  <c r="Q1122" i="89"/>
  <c r="R1122" i="89"/>
  <c r="T1122" i="89"/>
  <c r="Q1123" i="89"/>
  <c r="R1123" i="89"/>
  <c r="T1123" i="89"/>
  <c r="Q1124" i="89"/>
  <c r="R1124" i="89"/>
  <c r="T1124" i="89"/>
  <c r="Q1125" i="89"/>
  <c r="R1125" i="89"/>
  <c r="T1125" i="89"/>
  <c r="Q1126" i="89"/>
  <c r="R1126" i="89"/>
  <c r="T1126" i="89"/>
  <c r="Q1127" i="89"/>
  <c r="R1127" i="89"/>
  <c r="T1127" i="89"/>
  <c r="Q1128" i="89"/>
  <c r="R1128" i="89"/>
  <c r="T1128" i="89"/>
  <c r="Q1129" i="89"/>
  <c r="R1129" i="89"/>
  <c r="T1129" i="89"/>
  <c r="Q1130" i="89"/>
  <c r="R1130" i="89"/>
  <c r="T1130" i="89"/>
  <c r="Q1131" i="89"/>
  <c r="R1131" i="89"/>
  <c r="T1131" i="89"/>
  <c r="Q1132" i="89"/>
  <c r="R1132" i="89"/>
  <c r="T1132" i="89"/>
  <c r="Q1133" i="89"/>
  <c r="R1133" i="89"/>
  <c r="T1133" i="89"/>
  <c r="Q1134" i="89"/>
  <c r="R1134" i="89"/>
  <c r="T1134" i="89"/>
  <c r="Q1135" i="89"/>
  <c r="R1135" i="89"/>
  <c r="T1135" i="89"/>
  <c r="Q1136" i="89"/>
  <c r="R1136" i="89"/>
  <c r="T1136" i="89"/>
  <c r="Q1137" i="89"/>
  <c r="R1137" i="89"/>
  <c r="T1137" i="89"/>
  <c r="Q1138" i="89"/>
  <c r="R1138" i="89"/>
  <c r="T1138" i="89"/>
  <c r="Q1139" i="89"/>
  <c r="R1139" i="89"/>
  <c r="T1139" i="89"/>
  <c r="Q1140" i="89"/>
  <c r="R1140" i="89"/>
  <c r="T1140" i="89"/>
  <c r="Q1141" i="89"/>
  <c r="R1141" i="89"/>
  <c r="T1141" i="89"/>
  <c r="Q1142" i="89"/>
  <c r="R1142" i="89"/>
  <c r="T1142" i="89"/>
  <c r="Q1143" i="89"/>
  <c r="R1143" i="89"/>
  <c r="T1143" i="89"/>
  <c r="Q1144" i="89"/>
  <c r="R1144" i="89"/>
  <c r="T1144" i="89"/>
  <c r="Q1145" i="89"/>
  <c r="R1145" i="89"/>
  <c r="T1145" i="89"/>
  <c r="Q1146" i="89"/>
  <c r="R1146" i="89"/>
  <c r="T1146" i="89"/>
  <c r="Q1147" i="89"/>
  <c r="R1147" i="89"/>
  <c r="T1147" i="89"/>
  <c r="Q1148" i="89"/>
  <c r="R1148" i="89"/>
  <c r="T1148" i="89"/>
  <c r="Q1149" i="89"/>
  <c r="R1149" i="89"/>
  <c r="T1149" i="89"/>
  <c r="Q1150" i="89"/>
  <c r="R1150" i="89"/>
  <c r="T1150" i="89"/>
  <c r="Q1151" i="89"/>
  <c r="R1151" i="89"/>
  <c r="T1151" i="89"/>
  <c r="Q1152" i="89"/>
  <c r="R1152" i="89"/>
  <c r="T1152" i="89"/>
  <c r="Q1153" i="89"/>
  <c r="R1153" i="89"/>
  <c r="T1153" i="89"/>
  <c r="Q1154" i="89"/>
  <c r="R1154" i="89"/>
  <c r="T1154" i="89"/>
  <c r="Q1155" i="89"/>
  <c r="R1155" i="89"/>
  <c r="T1155" i="89"/>
  <c r="Q1156" i="89"/>
  <c r="R1156" i="89"/>
  <c r="T1156" i="89"/>
  <c r="Q1157" i="89"/>
  <c r="R1157" i="89"/>
  <c r="T1157" i="89"/>
  <c r="Q1158" i="89"/>
  <c r="R1158" i="89"/>
  <c r="T1158" i="89"/>
  <c r="Q1159" i="89"/>
  <c r="R1159" i="89"/>
  <c r="T1159" i="89"/>
  <c r="Q1160" i="89"/>
  <c r="R1160" i="89"/>
  <c r="T1160" i="89"/>
  <c r="Q1161" i="89"/>
  <c r="R1161" i="89"/>
  <c r="T1161" i="89"/>
  <c r="Q1162" i="89"/>
  <c r="R1162" i="89"/>
  <c r="T1162" i="89"/>
  <c r="Q1163" i="89"/>
  <c r="R1163" i="89"/>
  <c r="T1163" i="89"/>
  <c r="Q1164" i="89"/>
  <c r="R1164" i="89"/>
  <c r="T1164" i="89"/>
  <c r="Q1165" i="89"/>
  <c r="R1165" i="89"/>
  <c r="T1165" i="89"/>
  <c r="Q1166" i="89"/>
  <c r="R1166" i="89"/>
  <c r="T1166" i="89"/>
  <c r="Q1167" i="89"/>
  <c r="R1167" i="89"/>
  <c r="T1167" i="89"/>
  <c r="Q1168" i="89"/>
  <c r="R1168" i="89"/>
  <c r="T1168" i="89"/>
  <c r="Q1169" i="89"/>
  <c r="R1169" i="89"/>
  <c r="T1169" i="89"/>
  <c r="Q1170" i="89"/>
  <c r="R1170" i="89"/>
  <c r="T1170" i="89"/>
  <c r="Q1171" i="89"/>
  <c r="R1171" i="89"/>
  <c r="T1171" i="89"/>
  <c r="Q1172" i="89"/>
  <c r="R1172" i="89"/>
  <c r="T1172" i="89"/>
  <c r="Q1173" i="89"/>
  <c r="R1173" i="89"/>
  <c r="T1173" i="89"/>
  <c r="Q1174" i="89"/>
  <c r="R1174" i="89"/>
  <c r="T1174" i="89"/>
  <c r="Q1175" i="89"/>
  <c r="R1175" i="89"/>
  <c r="T1175" i="89"/>
  <c r="Q1176" i="89"/>
  <c r="R1176" i="89"/>
  <c r="T1176" i="89"/>
  <c r="Q1177" i="89"/>
  <c r="R1177" i="89"/>
  <c r="T1177" i="89"/>
  <c r="Q1178" i="89"/>
  <c r="R1178" i="89"/>
  <c r="T1178" i="89"/>
  <c r="Q1179" i="89"/>
  <c r="R1179" i="89"/>
  <c r="T1179" i="89"/>
  <c r="Q1180" i="89"/>
  <c r="R1180" i="89"/>
  <c r="T1180" i="89"/>
  <c r="Q1181" i="89"/>
  <c r="R1181" i="89"/>
  <c r="T1181" i="89"/>
  <c r="Q1182" i="89"/>
  <c r="R1182" i="89"/>
  <c r="T1182" i="89"/>
  <c r="Q1183" i="89"/>
  <c r="R1183" i="89"/>
  <c r="T1183" i="89"/>
  <c r="Q1184" i="89"/>
  <c r="R1184" i="89"/>
  <c r="T1184" i="89"/>
  <c r="Q1185" i="89"/>
  <c r="R1185" i="89"/>
  <c r="T1185" i="89"/>
  <c r="Q1186" i="89"/>
  <c r="R1186" i="89"/>
  <c r="T1186" i="89"/>
  <c r="Q1187" i="89"/>
  <c r="R1187" i="89"/>
  <c r="T1187" i="89"/>
  <c r="Q1188" i="89"/>
  <c r="R1188" i="89"/>
  <c r="T1188" i="89"/>
  <c r="Q1189" i="89"/>
  <c r="R1189" i="89"/>
  <c r="T1189" i="89"/>
  <c r="Q1190" i="89"/>
  <c r="R1190" i="89"/>
  <c r="T1190" i="89"/>
  <c r="Q1191" i="89"/>
  <c r="R1191" i="89"/>
  <c r="T1191" i="89"/>
  <c r="Q1192" i="89"/>
  <c r="R1192" i="89"/>
  <c r="T1192" i="89"/>
  <c r="Q1193" i="89"/>
  <c r="R1193" i="89"/>
  <c r="T1193" i="89"/>
  <c r="Q1194" i="89"/>
  <c r="R1194" i="89"/>
  <c r="T1194" i="89"/>
  <c r="Q1195" i="89"/>
  <c r="R1195" i="89"/>
  <c r="T1195" i="89"/>
  <c r="Q1196" i="89"/>
  <c r="R1196" i="89"/>
  <c r="T1196" i="89"/>
  <c r="Q1197" i="89"/>
  <c r="R1197" i="89"/>
  <c r="T1197" i="89"/>
  <c r="Q1198" i="89"/>
  <c r="R1198" i="89"/>
  <c r="T1198" i="89"/>
  <c r="Q1199" i="89"/>
  <c r="R1199" i="89"/>
  <c r="T1199" i="89"/>
  <c r="Q1200" i="89"/>
  <c r="R1200" i="89"/>
  <c r="T1200" i="89"/>
  <c r="Q1201" i="89"/>
  <c r="R1201" i="89"/>
  <c r="T1201" i="89"/>
  <c r="Q1202" i="89"/>
  <c r="R1202" i="89"/>
  <c r="T1202" i="89"/>
  <c r="Q1203" i="89"/>
  <c r="R1203" i="89"/>
  <c r="T1203" i="89"/>
  <c r="Q1204" i="89"/>
  <c r="R1204" i="89"/>
  <c r="T1204" i="89"/>
  <c r="Q1205" i="89"/>
  <c r="R1205" i="89"/>
  <c r="T1205" i="89"/>
  <c r="Q1206" i="89"/>
  <c r="R1206" i="89"/>
  <c r="T1206" i="89"/>
  <c r="Q1207" i="89"/>
  <c r="R1207" i="89"/>
  <c r="T1207" i="89"/>
  <c r="Q1208" i="89"/>
  <c r="R1208" i="89"/>
  <c r="T1208" i="89"/>
  <c r="Q1209" i="89"/>
  <c r="R1209" i="89"/>
  <c r="T1209" i="89"/>
  <c r="Q1210" i="89"/>
  <c r="R1210" i="89"/>
  <c r="T1210" i="89"/>
  <c r="Q1211" i="89"/>
  <c r="R1211" i="89"/>
  <c r="T1211" i="89"/>
  <c r="Q1212" i="89"/>
  <c r="R1212" i="89"/>
  <c r="T1212" i="89"/>
  <c r="Q1213" i="89"/>
  <c r="R1213" i="89"/>
  <c r="T1213" i="89"/>
  <c r="Q1214" i="89"/>
  <c r="R1214" i="89"/>
  <c r="T1214" i="89"/>
  <c r="Q1215" i="89"/>
  <c r="R1215" i="89"/>
  <c r="T1215" i="89"/>
  <c r="Q1216" i="89"/>
  <c r="R1216" i="89"/>
  <c r="T1216" i="89"/>
  <c r="Q1217" i="89"/>
  <c r="R1217" i="89"/>
  <c r="T1217" i="89"/>
  <c r="Q1218" i="89"/>
  <c r="R1218" i="89"/>
  <c r="T1218" i="89"/>
  <c r="Q1219" i="89"/>
  <c r="R1219" i="89"/>
  <c r="T1219" i="89"/>
  <c r="Q1220" i="89"/>
  <c r="R1220" i="89"/>
  <c r="T1220" i="89"/>
  <c r="Q1221" i="89"/>
  <c r="R1221" i="89"/>
  <c r="T1221" i="89"/>
  <c r="Q1222" i="89"/>
  <c r="R1222" i="89"/>
  <c r="T1222" i="89"/>
  <c r="Q1223" i="89"/>
  <c r="R1223" i="89"/>
  <c r="T1223" i="89"/>
  <c r="Q1224" i="89"/>
  <c r="R1224" i="89"/>
  <c r="T1224" i="89"/>
  <c r="Q1225" i="89"/>
  <c r="R1225" i="89"/>
  <c r="T1225" i="89"/>
  <c r="Q1226" i="89"/>
  <c r="R1226" i="89"/>
  <c r="T1226" i="89"/>
  <c r="Q1227" i="89"/>
  <c r="R1227" i="89"/>
  <c r="T1227" i="89"/>
  <c r="Q1228" i="89"/>
  <c r="R1228" i="89"/>
  <c r="T1228" i="89"/>
  <c r="Q1229" i="89"/>
  <c r="R1229" i="89"/>
  <c r="T1229" i="89"/>
  <c r="Q1230" i="89"/>
  <c r="R1230" i="89"/>
  <c r="T1230" i="89"/>
  <c r="Q1231" i="89"/>
  <c r="R1231" i="89"/>
  <c r="T1231" i="89"/>
  <c r="Q1232" i="89"/>
  <c r="R1232" i="89"/>
  <c r="T1232" i="89"/>
  <c r="Q1233" i="89"/>
  <c r="R1233" i="89"/>
  <c r="T1233" i="89"/>
  <c r="Q1234" i="89"/>
  <c r="R1234" i="89"/>
  <c r="T1234" i="89"/>
  <c r="Q1235" i="89"/>
  <c r="R1235" i="89"/>
  <c r="T1235" i="89"/>
  <c r="Q1236" i="89"/>
  <c r="R1236" i="89"/>
  <c r="T1236" i="89"/>
  <c r="Q1237" i="89"/>
  <c r="R1237" i="89"/>
  <c r="T1237" i="89"/>
  <c r="Q1238" i="89"/>
  <c r="R1238" i="89"/>
  <c r="T1238" i="89"/>
  <c r="Q1239" i="89"/>
  <c r="R1239" i="89"/>
  <c r="T1239" i="89"/>
  <c r="Q1240" i="89"/>
  <c r="R1240" i="89"/>
  <c r="T1240" i="89"/>
  <c r="Q1241" i="89"/>
  <c r="R1241" i="89"/>
  <c r="T1241" i="89"/>
  <c r="Q1242" i="89"/>
  <c r="R1242" i="89"/>
  <c r="T1242" i="89"/>
  <c r="Q1243" i="89"/>
  <c r="R1243" i="89"/>
  <c r="T1243" i="89"/>
  <c r="Q1244" i="89"/>
  <c r="R1244" i="89"/>
  <c r="T1244" i="89"/>
  <c r="Q1245" i="89"/>
  <c r="R1245" i="89"/>
  <c r="T1245" i="89"/>
  <c r="Q1246" i="89"/>
  <c r="R1246" i="89"/>
  <c r="T1246" i="89"/>
  <c r="Q1247" i="89"/>
  <c r="R1247" i="89"/>
  <c r="T1247" i="89"/>
  <c r="Q1248" i="89"/>
  <c r="R1248" i="89"/>
  <c r="T1248" i="89"/>
  <c r="Q1249" i="89"/>
  <c r="R1249" i="89"/>
  <c r="T1249" i="89"/>
  <c r="Q1250" i="89"/>
  <c r="R1250" i="89"/>
  <c r="T1250" i="89"/>
  <c r="Q1251" i="89"/>
  <c r="R1251" i="89"/>
  <c r="T1251" i="89"/>
  <c r="Q1252" i="89"/>
  <c r="R1252" i="89"/>
  <c r="T1252" i="89"/>
  <c r="Q1253" i="89"/>
  <c r="R1253" i="89"/>
  <c r="T1253" i="89"/>
  <c r="Q1254" i="89"/>
  <c r="R1254" i="89"/>
  <c r="T1254" i="89"/>
  <c r="Q1255" i="89"/>
  <c r="R1255" i="89"/>
  <c r="T1255" i="89"/>
  <c r="Q1256" i="89"/>
  <c r="R1256" i="89"/>
  <c r="T1256" i="89"/>
  <c r="Q1257" i="89"/>
  <c r="R1257" i="89"/>
  <c r="T1257" i="89"/>
  <c r="Q1258" i="89"/>
  <c r="R1258" i="89"/>
  <c r="T1258" i="89"/>
  <c r="Q1259" i="89"/>
  <c r="R1259" i="89"/>
  <c r="T1259" i="89"/>
  <c r="Q1260" i="89"/>
  <c r="R1260" i="89"/>
  <c r="T1260" i="89"/>
  <c r="Q1261" i="89"/>
  <c r="R1261" i="89"/>
  <c r="T1261" i="89"/>
  <c r="Q1262" i="89"/>
  <c r="R1262" i="89"/>
  <c r="T1262" i="89"/>
  <c r="Q1263" i="89"/>
  <c r="R1263" i="89"/>
  <c r="T1263" i="89"/>
  <c r="Q1264" i="89"/>
  <c r="R1264" i="89"/>
  <c r="T1264" i="89"/>
  <c r="Q1265" i="89"/>
  <c r="R1265" i="89"/>
  <c r="T1265" i="89"/>
  <c r="Q1266" i="89"/>
  <c r="R1266" i="89"/>
  <c r="T1266" i="89"/>
  <c r="Q1267" i="89"/>
  <c r="R1267" i="89"/>
  <c r="T1267" i="89"/>
  <c r="Q1268" i="89"/>
  <c r="R1268" i="89"/>
  <c r="T1268" i="89"/>
  <c r="Q1269" i="89"/>
  <c r="R1269" i="89"/>
  <c r="T1269" i="89"/>
  <c r="Q1270" i="89"/>
  <c r="R1270" i="89"/>
  <c r="T1270" i="89"/>
  <c r="Q1271" i="89"/>
  <c r="R1271" i="89"/>
  <c r="T1271" i="89"/>
  <c r="Q1272" i="89"/>
  <c r="R1272" i="89"/>
  <c r="T1272" i="89"/>
  <c r="Q1273" i="89"/>
  <c r="R1273" i="89"/>
  <c r="T1273" i="89"/>
  <c r="Q1274" i="89"/>
  <c r="R1274" i="89"/>
  <c r="T1274" i="89"/>
  <c r="Q1275" i="89"/>
  <c r="R1275" i="89"/>
  <c r="T1275" i="89"/>
  <c r="Q1276" i="89"/>
  <c r="R1276" i="89"/>
  <c r="T1276" i="89"/>
  <c r="Q1277" i="89"/>
  <c r="R1277" i="89"/>
  <c r="T1277" i="89"/>
  <c r="Q1278" i="89"/>
  <c r="R1278" i="89"/>
  <c r="T1278" i="89"/>
  <c r="Q1279" i="89"/>
  <c r="R1279" i="89"/>
  <c r="T1279" i="89"/>
  <c r="Q1280" i="89"/>
  <c r="R1280" i="89"/>
  <c r="T1280" i="89"/>
  <c r="Q1281" i="89"/>
  <c r="R1281" i="89"/>
  <c r="T1281" i="89"/>
  <c r="Q1282" i="89"/>
  <c r="R1282" i="89"/>
  <c r="T1282" i="89"/>
  <c r="Q1283" i="89"/>
  <c r="R1283" i="89"/>
  <c r="T1283" i="89"/>
  <c r="Q1284" i="89"/>
  <c r="R1284" i="89"/>
  <c r="T1284" i="89"/>
  <c r="Q1285" i="89"/>
  <c r="R1285" i="89"/>
  <c r="T1285" i="89"/>
  <c r="Q1286" i="89"/>
  <c r="R1286" i="89"/>
  <c r="T1286" i="89"/>
  <c r="Q1287" i="89"/>
  <c r="R1287" i="89"/>
  <c r="T1287" i="89"/>
  <c r="Q1288" i="89"/>
  <c r="R1288" i="89"/>
  <c r="T1288" i="89"/>
  <c r="Q1289" i="89"/>
  <c r="R1289" i="89"/>
  <c r="T1289" i="89"/>
  <c r="Q1290" i="89"/>
  <c r="R1290" i="89"/>
  <c r="T1290" i="89"/>
  <c r="Q1291" i="89"/>
  <c r="R1291" i="89"/>
  <c r="T1291" i="89"/>
  <c r="Q1292" i="89"/>
  <c r="R1292" i="89"/>
  <c r="T1292" i="89"/>
  <c r="Q1293" i="89"/>
  <c r="R1293" i="89"/>
  <c r="T1293" i="89"/>
  <c r="Q1294" i="89"/>
  <c r="R1294" i="89"/>
  <c r="T1294" i="89"/>
  <c r="Q1295" i="89"/>
  <c r="R1295" i="89"/>
  <c r="T1295" i="89"/>
  <c r="Q1296" i="89"/>
  <c r="R1296" i="89"/>
  <c r="T1296" i="89"/>
  <c r="Q1297" i="89"/>
  <c r="R1297" i="89"/>
  <c r="T1297" i="89"/>
  <c r="Q1298" i="89"/>
  <c r="R1298" i="89"/>
  <c r="T1298" i="89"/>
  <c r="Q1299" i="89"/>
  <c r="R1299" i="89"/>
  <c r="T1299" i="89"/>
  <c r="Q1300" i="89"/>
  <c r="R1300" i="89"/>
  <c r="T1300" i="89"/>
  <c r="Q1301" i="89"/>
  <c r="R1301" i="89"/>
  <c r="T1301" i="89"/>
  <c r="Q1302" i="89"/>
  <c r="R1302" i="89"/>
  <c r="T1302" i="89"/>
  <c r="Q1303" i="89"/>
  <c r="R1303" i="89"/>
  <c r="T1303" i="89"/>
  <c r="Q1304" i="89"/>
  <c r="R1304" i="89"/>
  <c r="T1304" i="89"/>
  <c r="Q1305" i="89"/>
  <c r="R1305" i="89"/>
  <c r="T1305" i="89"/>
  <c r="Q1306" i="89"/>
  <c r="R1306" i="89"/>
  <c r="T1306" i="89"/>
  <c r="Q1307" i="89"/>
  <c r="R1307" i="89"/>
  <c r="T1307" i="89"/>
  <c r="Q1308" i="89"/>
  <c r="R1308" i="89"/>
  <c r="T1308" i="89"/>
  <c r="Q1309" i="89"/>
  <c r="R1309" i="89"/>
  <c r="T1309" i="89"/>
  <c r="Q1310" i="89"/>
  <c r="R1310" i="89"/>
  <c r="T1310" i="89"/>
  <c r="Q1311" i="89"/>
  <c r="R1311" i="89"/>
  <c r="T1311" i="89"/>
  <c r="Q1312" i="89"/>
  <c r="R1312" i="89"/>
  <c r="T1312" i="89"/>
  <c r="Q1313" i="89"/>
  <c r="R1313" i="89"/>
  <c r="T1313" i="89"/>
  <c r="Q1314" i="89"/>
  <c r="R1314" i="89"/>
  <c r="T1314" i="89"/>
  <c r="Q1315" i="89"/>
  <c r="R1315" i="89"/>
  <c r="T1315" i="89"/>
  <c r="Q1316" i="89"/>
  <c r="R1316" i="89"/>
  <c r="T1316" i="89"/>
  <c r="Q1317" i="89"/>
  <c r="R1317" i="89"/>
  <c r="T1317" i="89"/>
  <c r="Q1318" i="89"/>
  <c r="R1318" i="89"/>
  <c r="T1318" i="89"/>
  <c r="Q1319" i="89"/>
  <c r="R1319" i="89"/>
  <c r="T1319" i="89"/>
  <c r="Q1320" i="89"/>
  <c r="R1320" i="89"/>
  <c r="T1320" i="89"/>
  <c r="Q1321" i="89"/>
  <c r="R1321" i="89"/>
  <c r="T1321" i="89"/>
  <c r="Q1322" i="89"/>
  <c r="R1322" i="89"/>
  <c r="T1322" i="89"/>
  <c r="Q1323" i="89"/>
  <c r="R1323" i="89"/>
  <c r="T1323" i="89"/>
  <c r="Q1324" i="89"/>
  <c r="R1324" i="89"/>
  <c r="T1324" i="89"/>
  <c r="Q1325" i="89"/>
  <c r="R1325" i="89"/>
  <c r="T1325" i="89"/>
  <c r="Q1326" i="89"/>
  <c r="R1326" i="89"/>
  <c r="T1326" i="89"/>
  <c r="Q1327" i="89"/>
  <c r="R1327" i="89"/>
  <c r="T1327" i="89"/>
  <c r="Q1328" i="89"/>
  <c r="R1328" i="89"/>
  <c r="T1328" i="89"/>
  <c r="Q1329" i="89"/>
  <c r="R1329" i="89"/>
  <c r="T1329" i="89"/>
  <c r="Q1330" i="89"/>
  <c r="R1330" i="89"/>
  <c r="T1330" i="89"/>
  <c r="Q1331" i="89"/>
  <c r="R1331" i="89"/>
  <c r="T1331" i="89"/>
  <c r="Q1332" i="89"/>
  <c r="R1332" i="89"/>
  <c r="T1332" i="89"/>
  <c r="Q1333" i="89"/>
  <c r="R1333" i="89"/>
  <c r="T1333" i="89"/>
  <c r="Q1334" i="89"/>
  <c r="R1334" i="89"/>
  <c r="T1334" i="89"/>
  <c r="Q1335" i="89"/>
  <c r="R1335" i="89"/>
  <c r="T1335" i="89"/>
  <c r="Q1336" i="89"/>
  <c r="R1336" i="89"/>
  <c r="T1336" i="89"/>
  <c r="Q1337" i="89"/>
  <c r="R1337" i="89"/>
  <c r="T1337" i="89"/>
  <c r="Q1338" i="89"/>
  <c r="R1338" i="89"/>
  <c r="T1338" i="89"/>
  <c r="Q1339" i="89"/>
  <c r="R1339" i="89"/>
  <c r="T1339" i="89"/>
  <c r="Q1340" i="89"/>
  <c r="R1340" i="89"/>
  <c r="T1340" i="89"/>
  <c r="Q1341" i="89"/>
  <c r="R1341" i="89"/>
  <c r="T1341" i="89"/>
  <c r="Q1342" i="89"/>
  <c r="R1342" i="89"/>
  <c r="T1342" i="89"/>
  <c r="Q1343" i="89"/>
  <c r="R1343" i="89"/>
  <c r="T1343" i="89"/>
  <c r="Q1344" i="89"/>
  <c r="R1344" i="89"/>
  <c r="T1344" i="89"/>
  <c r="Q1345" i="89"/>
  <c r="R1345" i="89"/>
  <c r="T1345" i="89"/>
  <c r="Q1346" i="89"/>
  <c r="R1346" i="89"/>
  <c r="T1346" i="89"/>
  <c r="Q1347" i="89"/>
  <c r="R1347" i="89"/>
  <c r="T1347" i="89"/>
  <c r="Q1348" i="89"/>
  <c r="R1348" i="89"/>
  <c r="T1348" i="89"/>
  <c r="Q1349" i="89"/>
  <c r="R1349" i="89"/>
  <c r="T1349" i="89"/>
  <c r="Q1350" i="89"/>
  <c r="R1350" i="89"/>
  <c r="T1350" i="89"/>
  <c r="Q1351" i="89"/>
  <c r="R1351" i="89"/>
  <c r="T1351" i="89"/>
  <c r="Q1352" i="89"/>
  <c r="R1352" i="89"/>
  <c r="T1352" i="89"/>
  <c r="Q1353" i="89"/>
  <c r="R1353" i="89"/>
  <c r="T1353" i="89"/>
  <c r="Q1354" i="89"/>
  <c r="R1354" i="89"/>
  <c r="T1354" i="89"/>
  <c r="Q1355" i="89"/>
  <c r="R1355" i="89"/>
  <c r="T1355" i="89"/>
  <c r="Q1356" i="89"/>
  <c r="R1356" i="89"/>
  <c r="T1356" i="89"/>
  <c r="Q1357" i="89"/>
  <c r="R1357" i="89"/>
  <c r="T1357" i="89"/>
  <c r="Q1358" i="89"/>
  <c r="R1358" i="89"/>
  <c r="T1358" i="89"/>
  <c r="Q1359" i="89"/>
  <c r="R1359" i="89"/>
  <c r="T1359" i="89"/>
  <c r="Q1360" i="89"/>
  <c r="R1360" i="89"/>
  <c r="T1360" i="89"/>
  <c r="Q1361" i="89"/>
  <c r="R1361" i="89"/>
  <c r="T1361" i="89"/>
  <c r="Q1362" i="89"/>
  <c r="R1362" i="89"/>
  <c r="T1362" i="89"/>
  <c r="Q1363" i="89"/>
  <c r="R1363" i="89"/>
  <c r="T1363" i="89"/>
  <c r="Q1364" i="89"/>
  <c r="R1364" i="89"/>
  <c r="T1364" i="89"/>
  <c r="Q1365" i="89"/>
  <c r="R1365" i="89"/>
  <c r="T1365" i="89"/>
  <c r="Q1366" i="89"/>
  <c r="R1366" i="89"/>
  <c r="T1366" i="89"/>
  <c r="Q1367" i="89"/>
  <c r="R1367" i="89"/>
  <c r="T1367" i="89"/>
  <c r="Q1368" i="89"/>
  <c r="R1368" i="89"/>
  <c r="T1368" i="89"/>
  <c r="Q1369" i="89"/>
  <c r="R1369" i="89"/>
  <c r="T1369" i="89"/>
  <c r="Q1370" i="89"/>
  <c r="R1370" i="89"/>
  <c r="T1370" i="89"/>
  <c r="Q1371" i="89"/>
  <c r="R1371" i="89"/>
  <c r="T1371" i="89"/>
  <c r="Q1372" i="89"/>
  <c r="R1372" i="89"/>
  <c r="T1372" i="89"/>
  <c r="Q1373" i="89"/>
  <c r="R1373" i="89"/>
  <c r="T1373" i="89"/>
  <c r="Q1374" i="89"/>
  <c r="R1374" i="89"/>
  <c r="T1374" i="89"/>
  <c r="Q1375" i="89"/>
  <c r="R1375" i="89"/>
  <c r="T1375" i="89"/>
  <c r="Q1376" i="89"/>
  <c r="R1376" i="89"/>
  <c r="T1376" i="89"/>
  <c r="Q1377" i="89"/>
  <c r="R1377" i="89"/>
  <c r="T1377" i="89"/>
  <c r="Q1378" i="89"/>
  <c r="R1378" i="89"/>
  <c r="T1378" i="89"/>
  <c r="Q1379" i="89"/>
  <c r="R1379" i="89"/>
  <c r="T1379" i="89"/>
  <c r="Q1380" i="89"/>
  <c r="R1380" i="89"/>
  <c r="T1380" i="89"/>
  <c r="Q1381" i="89"/>
  <c r="R1381" i="89"/>
  <c r="T1381" i="89"/>
  <c r="Q1382" i="89"/>
  <c r="R1382" i="89"/>
  <c r="T1382" i="89"/>
  <c r="Q1383" i="89"/>
  <c r="R1383" i="89"/>
  <c r="T1383" i="89"/>
  <c r="Q1384" i="89"/>
  <c r="R1384" i="89"/>
  <c r="T1384" i="89"/>
  <c r="Q1385" i="89"/>
  <c r="R1385" i="89"/>
  <c r="T1385" i="89"/>
  <c r="Q1386" i="89"/>
  <c r="R1386" i="89"/>
  <c r="T1386" i="89"/>
  <c r="Q1387" i="89"/>
  <c r="R1387" i="89"/>
  <c r="T1387" i="89"/>
  <c r="Q1388" i="89"/>
  <c r="R1388" i="89"/>
  <c r="T1388" i="89"/>
  <c r="Q1389" i="89"/>
  <c r="R1389" i="89"/>
  <c r="T1389" i="89"/>
  <c r="Q1390" i="89"/>
  <c r="R1390" i="89"/>
  <c r="T1390" i="89"/>
  <c r="Q1391" i="89"/>
  <c r="R1391" i="89"/>
  <c r="T1391" i="89"/>
  <c r="Q1392" i="89"/>
  <c r="R1392" i="89"/>
  <c r="T1392" i="89"/>
  <c r="Q1393" i="89"/>
  <c r="R1393" i="89"/>
  <c r="T1393" i="89"/>
  <c r="Q1394" i="89"/>
  <c r="R1394" i="89"/>
  <c r="T1394" i="89"/>
  <c r="Q1395" i="89"/>
  <c r="R1395" i="89"/>
  <c r="T1395" i="89"/>
  <c r="Q1396" i="89"/>
  <c r="R1396" i="89"/>
  <c r="T1396" i="89"/>
  <c r="Q1397" i="89"/>
  <c r="R1397" i="89"/>
  <c r="T1397" i="89"/>
  <c r="Q1398" i="89"/>
  <c r="R1398" i="89"/>
  <c r="T1398" i="89"/>
  <c r="Q1399" i="89"/>
  <c r="R1399" i="89"/>
  <c r="T1399" i="89"/>
  <c r="Q1400" i="89"/>
  <c r="R1400" i="89"/>
  <c r="T1400" i="89"/>
  <c r="Q1401" i="89"/>
  <c r="R1401" i="89"/>
  <c r="T1401" i="89"/>
  <c r="Q1402" i="89"/>
  <c r="R1402" i="89"/>
  <c r="T1402" i="89"/>
  <c r="Q1403" i="89"/>
  <c r="R1403" i="89"/>
  <c r="T1403" i="89"/>
  <c r="Q1404" i="89"/>
  <c r="R1404" i="89"/>
  <c r="T1404" i="89"/>
  <c r="Q1405" i="89"/>
  <c r="R1405" i="89"/>
  <c r="T1405" i="89"/>
  <c r="Q1406" i="89"/>
  <c r="R1406" i="89"/>
  <c r="T1406" i="89"/>
  <c r="Q1407" i="89"/>
  <c r="R1407" i="89"/>
  <c r="T1407" i="89"/>
  <c r="Q1408" i="89"/>
  <c r="R1408" i="89"/>
  <c r="T1408" i="89"/>
  <c r="Q1409" i="89"/>
  <c r="R1409" i="89"/>
  <c r="T1409" i="89"/>
  <c r="Q1410" i="89"/>
  <c r="R1410" i="89"/>
  <c r="T1410" i="89"/>
  <c r="Q1411" i="89"/>
  <c r="R1411" i="89"/>
  <c r="T1411" i="89"/>
  <c r="Q1412" i="89"/>
  <c r="R1412" i="89"/>
  <c r="T1412" i="89"/>
  <c r="Q1413" i="89"/>
  <c r="R1413" i="89"/>
  <c r="T1413" i="89"/>
  <c r="Q1414" i="89"/>
  <c r="R1414" i="89"/>
  <c r="T1414" i="89"/>
  <c r="Q1415" i="89"/>
  <c r="R1415" i="89"/>
  <c r="T1415" i="89"/>
  <c r="Q1416" i="89"/>
  <c r="R1416" i="89"/>
  <c r="T1416" i="89"/>
  <c r="Q1417" i="89"/>
  <c r="R1417" i="89"/>
  <c r="T1417" i="89"/>
  <c r="Q1418" i="89"/>
  <c r="R1418" i="89"/>
  <c r="T1418" i="89"/>
  <c r="Q1419" i="89"/>
  <c r="R1419" i="89"/>
  <c r="T1419" i="89"/>
  <c r="Q1420" i="89"/>
  <c r="R1420" i="89"/>
  <c r="T1420" i="89"/>
  <c r="Q1421" i="89"/>
  <c r="R1421" i="89"/>
  <c r="T1421" i="89"/>
  <c r="Q1422" i="89"/>
  <c r="R1422" i="89"/>
  <c r="T1422" i="89"/>
  <c r="Q1423" i="89"/>
  <c r="R1423" i="89"/>
  <c r="T1423" i="89"/>
  <c r="Q1424" i="89"/>
  <c r="R1424" i="89"/>
  <c r="T1424" i="89"/>
  <c r="Q1425" i="89"/>
  <c r="R1425" i="89"/>
  <c r="T1425" i="89"/>
  <c r="Q1426" i="89"/>
  <c r="R1426" i="89"/>
  <c r="T1426" i="89"/>
  <c r="Q1427" i="89"/>
  <c r="R1427" i="89"/>
  <c r="T1427" i="89"/>
  <c r="Q1428" i="89"/>
  <c r="R1428" i="89"/>
  <c r="T1428" i="89"/>
  <c r="Q1429" i="89"/>
  <c r="R1429" i="89"/>
  <c r="T1429" i="89"/>
  <c r="Q1430" i="89"/>
  <c r="R1430" i="89"/>
  <c r="T1430" i="89"/>
  <c r="Q1431" i="89"/>
  <c r="R1431" i="89"/>
  <c r="T1431" i="89"/>
  <c r="Q1432" i="89"/>
  <c r="R1432" i="89"/>
  <c r="T1432" i="89"/>
  <c r="Q1433" i="89"/>
  <c r="R1433" i="89"/>
  <c r="T1433" i="89"/>
  <c r="Q1434" i="89"/>
  <c r="R1434" i="89"/>
  <c r="T1434" i="89"/>
  <c r="Q1435" i="89"/>
  <c r="R1435" i="89"/>
  <c r="T1435" i="89"/>
  <c r="Q1436" i="89"/>
  <c r="R1436" i="89"/>
  <c r="T1436" i="89"/>
  <c r="Q1437" i="89"/>
  <c r="R1437" i="89"/>
  <c r="T1437" i="89"/>
  <c r="Q1438" i="89"/>
  <c r="R1438" i="89"/>
  <c r="T1438" i="89"/>
  <c r="Q1439" i="89"/>
  <c r="R1439" i="89"/>
  <c r="T1439" i="89"/>
  <c r="Q1440" i="89"/>
  <c r="R1440" i="89"/>
  <c r="T1440" i="89"/>
  <c r="Q1441" i="89"/>
  <c r="R1441" i="89"/>
  <c r="T1441" i="89"/>
  <c r="Q1442" i="89"/>
  <c r="R1442" i="89"/>
  <c r="T1442" i="89"/>
  <c r="Q1443" i="89"/>
  <c r="R1443" i="89"/>
  <c r="T1443" i="89"/>
  <c r="Q1444" i="89"/>
  <c r="R1444" i="89"/>
  <c r="T1444" i="89"/>
  <c r="Q1445" i="89"/>
  <c r="R1445" i="89"/>
  <c r="T1445" i="89"/>
  <c r="Q1446" i="89"/>
  <c r="R1446" i="89"/>
  <c r="T1446" i="89"/>
  <c r="Q1447" i="89"/>
  <c r="R1447" i="89"/>
  <c r="T1447" i="89"/>
  <c r="Q1448" i="89"/>
  <c r="R1448" i="89"/>
  <c r="T1448" i="89"/>
  <c r="Q1449" i="89"/>
  <c r="R1449" i="89"/>
  <c r="T1449" i="89"/>
  <c r="Q1450" i="89"/>
  <c r="R1450" i="89"/>
  <c r="T1450" i="89"/>
  <c r="Q1451" i="89"/>
  <c r="R1451" i="89"/>
  <c r="T1451" i="89"/>
  <c r="Q1452" i="89"/>
  <c r="R1452" i="89"/>
  <c r="T1452" i="89"/>
  <c r="Q1453" i="89"/>
  <c r="R1453" i="89"/>
  <c r="T1453" i="89"/>
  <c r="Q1454" i="89"/>
  <c r="R1454" i="89"/>
  <c r="T1454" i="89"/>
  <c r="Q1455" i="89"/>
  <c r="R1455" i="89"/>
  <c r="T1455" i="89"/>
  <c r="Q1456" i="89"/>
  <c r="R1456" i="89"/>
  <c r="T1456" i="89"/>
  <c r="Q1457" i="89"/>
  <c r="R1457" i="89"/>
  <c r="T1457" i="89"/>
  <c r="Q1458" i="89"/>
  <c r="R1458" i="89"/>
  <c r="T1458" i="89"/>
  <c r="Q1459" i="89"/>
  <c r="R1459" i="89"/>
  <c r="T1459" i="89"/>
  <c r="Q1460" i="89"/>
  <c r="R1460" i="89"/>
  <c r="T1460" i="89"/>
  <c r="Q1461" i="89"/>
  <c r="R1461" i="89"/>
  <c r="T1461" i="89"/>
  <c r="Q1462" i="89"/>
  <c r="R1462" i="89"/>
  <c r="T1462" i="89"/>
  <c r="Q1463" i="89"/>
  <c r="R1463" i="89"/>
  <c r="T1463" i="89"/>
  <c r="Q1464" i="89"/>
  <c r="R1464" i="89"/>
  <c r="T1464" i="89"/>
  <c r="Q1465" i="89"/>
  <c r="R1465" i="89"/>
  <c r="T1465" i="89"/>
  <c r="Q1466" i="89"/>
  <c r="R1466" i="89"/>
  <c r="T1466" i="89"/>
  <c r="Q1467" i="89"/>
  <c r="R1467" i="89"/>
  <c r="T1467" i="89"/>
  <c r="Q1468" i="89"/>
  <c r="R1468" i="89"/>
  <c r="T1468" i="89"/>
  <c r="Q1469" i="89"/>
  <c r="R1469" i="89"/>
  <c r="T1469" i="89"/>
  <c r="Q1470" i="89"/>
  <c r="R1470" i="89"/>
  <c r="T1470" i="89"/>
  <c r="Q1471" i="89"/>
  <c r="R1471" i="89"/>
  <c r="T1471" i="89"/>
  <c r="Q1472" i="89"/>
  <c r="R1472" i="89"/>
  <c r="T1472" i="89"/>
  <c r="Q1473" i="89"/>
  <c r="R1473" i="89"/>
  <c r="T1473" i="89"/>
  <c r="Q1474" i="89"/>
  <c r="R1474" i="89"/>
  <c r="T1474" i="89"/>
  <c r="Q1475" i="89"/>
  <c r="R1475" i="89"/>
  <c r="T1475" i="89"/>
  <c r="Q1476" i="89"/>
  <c r="R1476" i="89"/>
  <c r="T1476" i="89"/>
  <c r="Q1477" i="89"/>
  <c r="R1477" i="89"/>
  <c r="T1477" i="89"/>
  <c r="Q1478" i="89"/>
  <c r="R1478" i="89"/>
  <c r="T1478" i="89"/>
  <c r="Q1479" i="89"/>
  <c r="R1479" i="89"/>
  <c r="T1479" i="89"/>
  <c r="Q1480" i="89"/>
  <c r="R1480" i="89"/>
  <c r="T1480" i="89"/>
  <c r="Q1481" i="89"/>
  <c r="R1481" i="89"/>
  <c r="T1481" i="89"/>
  <c r="Q1482" i="89"/>
  <c r="R1482" i="89"/>
  <c r="T1482" i="89"/>
  <c r="Q1483" i="89"/>
  <c r="R1483" i="89"/>
  <c r="T1483" i="89"/>
  <c r="Q1484" i="89"/>
  <c r="R1484" i="89"/>
  <c r="T1484" i="89"/>
  <c r="Q1485" i="89"/>
  <c r="R1485" i="89"/>
  <c r="T1485" i="89"/>
  <c r="Q1486" i="89"/>
  <c r="R1486" i="89"/>
  <c r="T1486" i="89"/>
  <c r="Q1487" i="89"/>
  <c r="R1487" i="89"/>
  <c r="T1487" i="89"/>
  <c r="Q1488" i="89"/>
  <c r="R1488" i="89"/>
  <c r="T1488" i="89"/>
  <c r="Q1489" i="89"/>
  <c r="R1489" i="89"/>
  <c r="T1489" i="89"/>
  <c r="Q1490" i="89"/>
  <c r="R1490" i="89"/>
  <c r="T1490" i="89"/>
  <c r="Q1491" i="89"/>
  <c r="R1491" i="89"/>
  <c r="T1491" i="89"/>
  <c r="Q1492" i="89"/>
  <c r="R1492" i="89"/>
  <c r="T1492" i="89"/>
  <c r="Q1493" i="89"/>
  <c r="R1493" i="89"/>
  <c r="T1493" i="89"/>
  <c r="Q1494" i="89"/>
  <c r="R1494" i="89"/>
  <c r="T1494" i="89"/>
  <c r="Q1495" i="89"/>
  <c r="R1495" i="89"/>
  <c r="T1495" i="89"/>
  <c r="Q1496" i="89"/>
  <c r="R1496" i="89"/>
  <c r="T1496" i="89"/>
  <c r="Q1497" i="89"/>
  <c r="R1497" i="89"/>
  <c r="T1497" i="89"/>
  <c r="Q1498" i="89"/>
  <c r="R1498" i="89"/>
  <c r="T1498" i="89"/>
  <c r="Q1499" i="89"/>
  <c r="R1499" i="89"/>
  <c r="T1499" i="89"/>
  <c r="Q1500" i="89"/>
  <c r="R1500" i="89"/>
  <c r="T1500" i="89"/>
  <c r="Q1501" i="89"/>
  <c r="R1501" i="89"/>
  <c r="T1501" i="89"/>
  <c r="Q1502" i="89"/>
  <c r="R1502" i="89"/>
  <c r="T1502" i="89"/>
  <c r="Q1503" i="89"/>
  <c r="R1503" i="89"/>
  <c r="T1503" i="89"/>
  <c r="Q1504" i="89"/>
  <c r="R1504" i="89"/>
  <c r="T1504" i="89"/>
  <c r="Q1505" i="89"/>
  <c r="R1505" i="89"/>
  <c r="T1505" i="89"/>
  <c r="Q1506" i="89"/>
  <c r="R1506" i="89"/>
  <c r="T1506" i="89"/>
  <c r="Q1507" i="89"/>
  <c r="R1507" i="89"/>
  <c r="T1507" i="89"/>
  <c r="Q1508" i="89"/>
  <c r="R1508" i="89"/>
  <c r="T1508" i="89"/>
  <c r="Q1509" i="89"/>
  <c r="R1509" i="89"/>
  <c r="T1509" i="89"/>
  <c r="Q1510" i="89"/>
  <c r="R1510" i="89"/>
  <c r="T1510" i="89"/>
  <c r="Q1511" i="89"/>
  <c r="R1511" i="89"/>
  <c r="T1511" i="89"/>
  <c r="Q1512" i="89"/>
  <c r="R1512" i="89"/>
  <c r="T1512" i="89"/>
  <c r="Q1513" i="89"/>
  <c r="R1513" i="89"/>
  <c r="T1513" i="89"/>
  <c r="Q1514" i="89"/>
  <c r="R1514" i="89"/>
  <c r="T1514" i="89"/>
  <c r="Q1515" i="89"/>
  <c r="R1515" i="89"/>
  <c r="T1515" i="89"/>
  <c r="Q1516" i="89"/>
  <c r="R1516" i="89"/>
  <c r="T1516" i="89"/>
  <c r="Q1517" i="89"/>
  <c r="R1517" i="89"/>
  <c r="T1517" i="89"/>
  <c r="Q1518" i="89"/>
  <c r="R1518" i="89"/>
  <c r="T1518" i="89"/>
  <c r="Q1519" i="89"/>
  <c r="R1519" i="89"/>
  <c r="T1519" i="89"/>
  <c r="Q1520" i="89"/>
  <c r="R1520" i="89"/>
  <c r="T1520" i="89"/>
  <c r="Q1521" i="89"/>
  <c r="R1521" i="89"/>
  <c r="T1521" i="89"/>
  <c r="Q1522" i="89"/>
  <c r="R1522" i="89"/>
  <c r="T1522" i="89"/>
  <c r="Q1523" i="89"/>
  <c r="R1523" i="89"/>
  <c r="T1523" i="89"/>
  <c r="Q1524" i="89"/>
  <c r="R1524" i="89"/>
  <c r="T1524" i="89"/>
  <c r="Q1525" i="89"/>
  <c r="R1525" i="89"/>
  <c r="T1525" i="89"/>
  <c r="Q1526" i="89"/>
  <c r="R1526" i="89"/>
  <c r="T1526" i="89"/>
  <c r="Q1527" i="89"/>
  <c r="R1527" i="89"/>
  <c r="T1527" i="89"/>
  <c r="Q1528" i="89"/>
  <c r="R1528" i="89"/>
  <c r="T1528" i="89"/>
  <c r="Q1529" i="89"/>
  <c r="R1529" i="89"/>
  <c r="T1529" i="89"/>
  <c r="Q1530" i="89"/>
  <c r="R1530" i="89"/>
  <c r="T1530" i="89"/>
  <c r="Q1531" i="89"/>
  <c r="R1531" i="89"/>
  <c r="T1531" i="89"/>
  <c r="Q1532" i="89"/>
  <c r="R1532" i="89"/>
  <c r="T1532" i="89"/>
  <c r="Q1533" i="89"/>
  <c r="R1533" i="89"/>
  <c r="T1533" i="89"/>
  <c r="Q1534" i="89"/>
  <c r="R1534" i="89"/>
  <c r="T1534" i="89"/>
  <c r="Q1535" i="89"/>
  <c r="R1535" i="89"/>
  <c r="T1535" i="89"/>
  <c r="Q1536" i="89"/>
  <c r="R1536" i="89"/>
  <c r="T1536" i="89"/>
  <c r="Q1537" i="89"/>
  <c r="R1537" i="89"/>
  <c r="T1537" i="89"/>
  <c r="Q1538" i="89"/>
  <c r="R1538" i="89"/>
  <c r="T1538" i="89"/>
  <c r="Q1539" i="89"/>
  <c r="R1539" i="89"/>
  <c r="T1539" i="89"/>
  <c r="Q1540" i="89"/>
  <c r="R1540" i="89"/>
  <c r="T1540" i="89"/>
  <c r="Q1541" i="89"/>
  <c r="R1541" i="89"/>
  <c r="T1541" i="89"/>
  <c r="Q1542" i="89"/>
  <c r="R1542" i="89"/>
  <c r="T1542" i="89"/>
  <c r="Q1543" i="89"/>
  <c r="R1543" i="89"/>
  <c r="T1543" i="89"/>
  <c r="Q1544" i="89"/>
  <c r="R1544" i="89"/>
  <c r="T1544" i="89"/>
  <c r="Q1545" i="89"/>
  <c r="R1545" i="89"/>
  <c r="T1545" i="89"/>
  <c r="Q1546" i="89"/>
  <c r="R1546" i="89"/>
  <c r="T1546" i="89"/>
  <c r="Q1547" i="89"/>
  <c r="R1547" i="89"/>
  <c r="T1547" i="89"/>
  <c r="Q1548" i="89"/>
  <c r="R1548" i="89"/>
  <c r="T1548" i="89"/>
  <c r="Q1549" i="89"/>
  <c r="R1549" i="89"/>
  <c r="T1549" i="89"/>
  <c r="Q1550" i="89"/>
  <c r="R1550" i="89"/>
  <c r="T1550" i="89"/>
  <c r="Q1551" i="89"/>
  <c r="R1551" i="89"/>
  <c r="T1551" i="89"/>
  <c r="Q1552" i="89"/>
  <c r="R1552" i="89"/>
  <c r="T1552" i="89"/>
  <c r="Q1553" i="89"/>
  <c r="R1553" i="89"/>
  <c r="T1553" i="89"/>
  <c r="Q1554" i="89"/>
  <c r="R1554" i="89"/>
  <c r="T1554" i="89"/>
  <c r="Q1555" i="89"/>
  <c r="R1555" i="89"/>
  <c r="T1555" i="89"/>
  <c r="Q1556" i="89"/>
  <c r="R1556" i="89"/>
  <c r="T1556" i="89"/>
  <c r="Q1557" i="89"/>
  <c r="R1557" i="89"/>
  <c r="T1557" i="89"/>
  <c r="Q1558" i="89"/>
  <c r="R1558" i="89"/>
  <c r="T1558" i="89"/>
  <c r="Q1559" i="89"/>
  <c r="R1559" i="89"/>
  <c r="T1559" i="89"/>
  <c r="Q1560" i="89"/>
  <c r="R1560" i="89"/>
  <c r="T1560" i="89"/>
  <c r="Q1561" i="89"/>
  <c r="R1561" i="89"/>
  <c r="T1561" i="89"/>
  <c r="Q1562" i="89"/>
  <c r="R1562" i="89"/>
  <c r="T1562" i="89"/>
  <c r="Q1563" i="89"/>
  <c r="R1563" i="89"/>
  <c r="T1563" i="89"/>
  <c r="Q1564" i="89"/>
  <c r="R1564" i="89"/>
  <c r="T1564" i="89"/>
  <c r="Q1565" i="89"/>
  <c r="R1565" i="89"/>
  <c r="T1565" i="89"/>
  <c r="Q1566" i="89"/>
  <c r="R1566" i="89"/>
  <c r="T1566" i="89"/>
  <c r="Q1567" i="89"/>
  <c r="R1567" i="89"/>
  <c r="T1567" i="89"/>
  <c r="Q1568" i="89"/>
  <c r="R1568" i="89"/>
  <c r="T1568" i="89"/>
  <c r="Q1569" i="89"/>
  <c r="R1569" i="89"/>
  <c r="T1569" i="89"/>
  <c r="Q1570" i="89"/>
  <c r="R1570" i="89"/>
  <c r="T1570" i="89"/>
  <c r="Q1571" i="89"/>
  <c r="R1571" i="89"/>
  <c r="T1571" i="89"/>
  <c r="Q1572" i="89"/>
  <c r="R1572" i="89"/>
  <c r="T1572" i="89"/>
  <c r="Q1573" i="89"/>
  <c r="R1573" i="89"/>
  <c r="T1573" i="89"/>
  <c r="Q1574" i="89"/>
  <c r="R1574" i="89"/>
  <c r="T1574" i="89"/>
  <c r="Q1575" i="89"/>
  <c r="R1575" i="89"/>
  <c r="T1575" i="89"/>
  <c r="Q1576" i="89"/>
  <c r="R1576" i="89"/>
  <c r="T1576" i="89"/>
  <c r="Q1577" i="89"/>
  <c r="R1577" i="89"/>
  <c r="T1577" i="89"/>
  <c r="Q1578" i="89"/>
  <c r="R1578" i="89"/>
  <c r="T1578" i="89"/>
  <c r="Q1579" i="89"/>
  <c r="R1579" i="89"/>
  <c r="T1579" i="89"/>
  <c r="Q1580" i="89"/>
  <c r="R1580" i="89"/>
  <c r="T1580" i="89"/>
  <c r="Q1581" i="89"/>
  <c r="R1581" i="89"/>
  <c r="T1581" i="89"/>
  <c r="Q1582" i="89"/>
  <c r="R1582" i="89"/>
  <c r="T1582" i="89"/>
  <c r="Q1583" i="89"/>
  <c r="R1583" i="89"/>
  <c r="T1583" i="89"/>
  <c r="Q1584" i="89"/>
  <c r="R1584" i="89"/>
  <c r="T1584" i="89"/>
  <c r="Q1585" i="89"/>
  <c r="R1585" i="89"/>
  <c r="T1585" i="89"/>
  <c r="Q1586" i="89"/>
  <c r="R1586" i="89"/>
  <c r="T1586" i="89"/>
  <c r="Q1587" i="89"/>
  <c r="R1587" i="89"/>
  <c r="T1587" i="89"/>
  <c r="Q1588" i="89"/>
  <c r="R1588" i="89"/>
  <c r="T1588" i="89"/>
  <c r="Q1589" i="89"/>
  <c r="R1589" i="89"/>
  <c r="T1589" i="89"/>
  <c r="Q1590" i="89"/>
  <c r="R1590" i="89"/>
  <c r="T1590" i="89"/>
  <c r="Q1591" i="89"/>
  <c r="R1591" i="89"/>
  <c r="T1591" i="89"/>
  <c r="Q1592" i="89"/>
  <c r="R1592" i="89"/>
  <c r="T1592" i="89"/>
  <c r="Q1593" i="89"/>
  <c r="R1593" i="89"/>
  <c r="T1593" i="89"/>
  <c r="Q1594" i="89"/>
  <c r="R1594" i="89"/>
  <c r="T1594" i="89"/>
  <c r="Q1595" i="89"/>
  <c r="R1595" i="89"/>
  <c r="T1595" i="89"/>
  <c r="Q1596" i="89"/>
  <c r="R1596" i="89"/>
  <c r="T1596" i="89"/>
  <c r="Q1597" i="89"/>
  <c r="R1597" i="89"/>
  <c r="T1597" i="89"/>
  <c r="Q1598" i="89"/>
  <c r="R1598" i="89"/>
  <c r="T1598" i="89"/>
  <c r="Q1599" i="89"/>
  <c r="R1599" i="89"/>
  <c r="T1599" i="89"/>
  <c r="Q1600" i="89"/>
  <c r="R1600" i="89"/>
  <c r="T1600" i="89"/>
  <c r="Q1601" i="89"/>
  <c r="R1601" i="89"/>
  <c r="T1601" i="89"/>
  <c r="Q1602" i="89"/>
  <c r="R1602" i="89"/>
  <c r="T1602" i="89"/>
  <c r="Q1603" i="89"/>
  <c r="R1603" i="89"/>
  <c r="T1603" i="89"/>
  <c r="Q1604" i="89"/>
  <c r="R1604" i="89"/>
  <c r="T1604" i="89"/>
  <c r="Q1605" i="89"/>
  <c r="R1605" i="89"/>
  <c r="T1605" i="89"/>
  <c r="Q1606" i="89"/>
  <c r="R1606" i="89"/>
  <c r="T1606" i="89"/>
  <c r="Q1607" i="89"/>
  <c r="R1607" i="89"/>
  <c r="T1607" i="89"/>
  <c r="Q1608" i="89"/>
  <c r="R1608" i="89"/>
  <c r="T1608" i="89"/>
  <c r="Q1609" i="89"/>
  <c r="R1609" i="89"/>
  <c r="T1609" i="89"/>
  <c r="Q1610" i="89"/>
  <c r="R1610" i="89"/>
  <c r="T1610" i="89"/>
  <c r="Q1611" i="89"/>
  <c r="R1611" i="89"/>
  <c r="T1611" i="89"/>
  <c r="Q1612" i="89"/>
  <c r="R1612" i="89"/>
  <c r="T1612" i="89"/>
  <c r="Q1613" i="89"/>
  <c r="R1613" i="89"/>
  <c r="T1613" i="89"/>
  <c r="Q1614" i="89"/>
  <c r="R1614" i="89"/>
  <c r="T1614" i="89"/>
  <c r="Q1615" i="89"/>
  <c r="R1615" i="89"/>
  <c r="T1615" i="89"/>
  <c r="Q1616" i="89"/>
  <c r="R1616" i="89"/>
  <c r="T1616" i="89"/>
  <c r="Q1617" i="89"/>
  <c r="R1617" i="89"/>
  <c r="T1617" i="89"/>
  <c r="Q1618" i="89"/>
  <c r="R1618" i="89"/>
  <c r="T1618" i="89"/>
  <c r="Q1619" i="89"/>
  <c r="R1619" i="89"/>
  <c r="T1619" i="89"/>
  <c r="Q1620" i="89"/>
  <c r="R1620" i="89"/>
  <c r="T1620" i="89"/>
  <c r="Q1621" i="89"/>
  <c r="R1621" i="89"/>
  <c r="T1621" i="89"/>
  <c r="Q1622" i="89"/>
  <c r="R1622" i="89"/>
  <c r="T1622" i="89"/>
  <c r="Q1623" i="89"/>
  <c r="R1623" i="89"/>
  <c r="T1623" i="89"/>
  <c r="Q1624" i="89"/>
  <c r="R1624" i="89"/>
  <c r="T1624" i="89"/>
  <c r="Q1625" i="89"/>
  <c r="R1625" i="89"/>
  <c r="T1625" i="89"/>
  <c r="Q1626" i="89"/>
  <c r="R1626" i="89"/>
  <c r="T1626" i="89"/>
  <c r="Q1627" i="89"/>
  <c r="R1627" i="89"/>
  <c r="T1627" i="89"/>
  <c r="Q1628" i="89"/>
  <c r="R1628" i="89"/>
  <c r="T1628" i="89"/>
  <c r="Q1629" i="89"/>
  <c r="R1629" i="89"/>
  <c r="T1629" i="89"/>
  <c r="Q1630" i="89"/>
  <c r="R1630" i="89"/>
  <c r="T1630" i="89"/>
  <c r="Q1631" i="89"/>
  <c r="R1631" i="89"/>
  <c r="T1631" i="89"/>
  <c r="Q1632" i="89"/>
  <c r="R1632" i="89"/>
  <c r="T1632" i="89"/>
  <c r="Q1633" i="89"/>
  <c r="R1633" i="89"/>
  <c r="T1633" i="89"/>
  <c r="Q1634" i="89"/>
  <c r="R1634" i="89"/>
  <c r="T1634" i="89"/>
  <c r="Q1635" i="89"/>
  <c r="R1635" i="89"/>
  <c r="T1635" i="89"/>
  <c r="Q1636" i="89"/>
  <c r="R1636" i="89"/>
  <c r="T1636" i="89"/>
  <c r="Q1637" i="89"/>
  <c r="R1637" i="89"/>
  <c r="T1637" i="89"/>
  <c r="Q1638" i="89"/>
  <c r="R1638" i="89"/>
  <c r="T1638" i="89"/>
  <c r="Q1639" i="89"/>
  <c r="R1639" i="89"/>
  <c r="T1639" i="89"/>
  <c r="Q1640" i="89"/>
  <c r="R1640" i="89"/>
  <c r="T1640" i="89"/>
  <c r="Q1641" i="89"/>
  <c r="R1641" i="89"/>
  <c r="T1641" i="89"/>
  <c r="Q1642" i="89"/>
  <c r="R1642" i="89"/>
  <c r="T1642" i="89"/>
  <c r="Q1643" i="89"/>
  <c r="R1643" i="89"/>
  <c r="T1643" i="89"/>
  <c r="Q1644" i="89"/>
  <c r="R1644" i="89"/>
  <c r="T1644" i="89"/>
  <c r="Q1645" i="89"/>
  <c r="R1645" i="89"/>
  <c r="T1645" i="89"/>
  <c r="Q1646" i="89"/>
  <c r="R1646" i="89"/>
  <c r="T1646" i="89"/>
  <c r="Q1647" i="89"/>
  <c r="R1647" i="89"/>
  <c r="T1647" i="89"/>
  <c r="Q1648" i="89"/>
  <c r="R1648" i="89"/>
  <c r="T1648" i="89"/>
  <c r="Q1649" i="89"/>
  <c r="R1649" i="89"/>
  <c r="T1649" i="89"/>
  <c r="Q1650" i="89"/>
  <c r="R1650" i="89"/>
  <c r="T1650" i="89"/>
  <c r="Q1651" i="89"/>
  <c r="R1651" i="89"/>
  <c r="T1651" i="89"/>
  <c r="Q1652" i="89"/>
  <c r="R1652" i="89"/>
  <c r="T1652" i="89"/>
  <c r="Q1653" i="89"/>
  <c r="R1653" i="89"/>
  <c r="T1653" i="89"/>
  <c r="Q1654" i="89"/>
  <c r="R1654" i="89"/>
  <c r="T1654" i="89"/>
  <c r="Q1655" i="89"/>
  <c r="R1655" i="89"/>
  <c r="T1655" i="89"/>
  <c r="Q1656" i="89"/>
  <c r="R1656" i="89"/>
  <c r="T1656" i="89"/>
  <c r="Q1657" i="89"/>
  <c r="R1657" i="89"/>
  <c r="T1657" i="89"/>
  <c r="Q1658" i="89"/>
  <c r="R1658" i="89"/>
  <c r="T1658" i="89"/>
  <c r="Q1659" i="89"/>
  <c r="R1659" i="89"/>
  <c r="T1659" i="89"/>
  <c r="Q1660" i="89"/>
  <c r="R1660" i="89"/>
  <c r="T1660" i="89"/>
  <c r="Q1661" i="89"/>
  <c r="R1661" i="89"/>
  <c r="T1661" i="89"/>
  <c r="Q1662" i="89"/>
  <c r="R1662" i="89"/>
  <c r="T1662" i="89"/>
  <c r="Q1663" i="89"/>
  <c r="R1663" i="89"/>
  <c r="T1663" i="89"/>
  <c r="Q1664" i="89"/>
  <c r="R1664" i="89"/>
  <c r="T1664" i="89"/>
  <c r="Q1665" i="89"/>
  <c r="R1665" i="89"/>
  <c r="T1665" i="89"/>
  <c r="Q1666" i="89"/>
  <c r="R1666" i="89"/>
  <c r="T1666" i="89"/>
  <c r="Q1667" i="89"/>
  <c r="R1667" i="89"/>
  <c r="T1667" i="89"/>
  <c r="Q1668" i="89"/>
  <c r="R1668" i="89"/>
  <c r="T1668" i="89"/>
  <c r="Q1669" i="89"/>
  <c r="R1669" i="89"/>
  <c r="T1669" i="89"/>
  <c r="Q1670" i="89"/>
  <c r="R1670" i="89"/>
  <c r="T1670" i="89"/>
  <c r="Q1671" i="89"/>
  <c r="R1671" i="89"/>
  <c r="T1671" i="89"/>
  <c r="Q1672" i="89"/>
  <c r="R1672" i="89"/>
  <c r="T1672" i="89"/>
  <c r="Q1673" i="89"/>
  <c r="R1673" i="89"/>
  <c r="T1673" i="89"/>
  <c r="Q1674" i="89"/>
  <c r="R1674" i="89"/>
  <c r="T1674" i="89"/>
  <c r="Q1675" i="89"/>
  <c r="R1675" i="89"/>
  <c r="T1675" i="89"/>
  <c r="Q1676" i="89"/>
  <c r="R1676" i="89"/>
  <c r="T1676" i="89"/>
  <c r="Q1677" i="89"/>
  <c r="R1677" i="89"/>
  <c r="T1677" i="89"/>
  <c r="Q1678" i="89"/>
  <c r="R1678" i="89"/>
  <c r="T1678" i="89"/>
  <c r="Q1679" i="89"/>
  <c r="R1679" i="89"/>
  <c r="T1679" i="89"/>
  <c r="Q1680" i="89"/>
  <c r="R1680" i="89"/>
  <c r="T1680" i="89"/>
  <c r="Q1681" i="89"/>
  <c r="R1681" i="89"/>
  <c r="T1681" i="89"/>
  <c r="Q1682" i="89"/>
  <c r="R1682" i="89"/>
  <c r="T1682" i="89"/>
  <c r="Q1683" i="89"/>
  <c r="R1683" i="89"/>
  <c r="T1683" i="89"/>
  <c r="Q1684" i="89"/>
  <c r="R1684" i="89"/>
  <c r="T1684" i="89"/>
  <c r="Q1685" i="89"/>
  <c r="R1685" i="89"/>
  <c r="T1685" i="89"/>
  <c r="Q1686" i="89"/>
  <c r="R1686" i="89"/>
  <c r="T1686" i="89"/>
  <c r="Q1687" i="89"/>
  <c r="R1687" i="89"/>
  <c r="T1687" i="89"/>
  <c r="Q1688" i="89"/>
  <c r="R1688" i="89"/>
  <c r="T1688" i="89"/>
  <c r="Q1689" i="89"/>
  <c r="R1689" i="89"/>
  <c r="T1689" i="89"/>
  <c r="Q1690" i="89"/>
  <c r="R1690" i="89"/>
  <c r="T1690" i="89"/>
  <c r="Q1691" i="89"/>
  <c r="R1691" i="89"/>
  <c r="T1691" i="89"/>
  <c r="Q1692" i="89"/>
  <c r="R1692" i="89"/>
  <c r="T1692" i="89"/>
  <c r="Q1693" i="89"/>
  <c r="R1693" i="89"/>
  <c r="T1693" i="89"/>
  <c r="Q1694" i="89"/>
  <c r="R1694" i="89"/>
  <c r="T1694" i="89"/>
  <c r="Q1695" i="89"/>
  <c r="R1695" i="89"/>
  <c r="T1695" i="89"/>
  <c r="Q1696" i="89"/>
  <c r="R1696" i="89"/>
  <c r="T1696" i="89"/>
  <c r="Q1697" i="89"/>
  <c r="R1697" i="89"/>
  <c r="T1697" i="89"/>
  <c r="Q1698" i="89"/>
  <c r="R1698" i="89"/>
  <c r="T1698" i="89"/>
  <c r="Q1699" i="89"/>
  <c r="R1699" i="89"/>
  <c r="T1699" i="89"/>
  <c r="Q1700" i="89"/>
  <c r="R1700" i="89"/>
  <c r="T1700" i="89"/>
  <c r="Q1701" i="89"/>
  <c r="R1701" i="89"/>
  <c r="T1701" i="89"/>
  <c r="Q1702" i="89"/>
  <c r="R1702" i="89"/>
  <c r="T1702" i="89"/>
  <c r="Q1703" i="89"/>
  <c r="R1703" i="89"/>
  <c r="T1703" i="89"/>
  <c r="Q1704" i="89"/>
  <c r="R1704" i="89"/>
  <c r="T1704" i="89"/>
  <c r="Q1705" i="89"/>
  <c r="R1705" i="89"/>
  <c r="T1705" i="89"/>
  <c r="Q1706" i="89"/>
  <c r="R1706" i="89"/>
  <c r="T1706" i="89"/>
  <c r="Q1707" i="89"/>
  <c r="R1707" i="89"/>
  <c r="T1707" i="89"/>
  <c r="Q1708" i="89"/>
  <c r="R1708" i="89"/>
  <c r="T1708" i="89"/>
  <c r="Q1709" i="89"/>
  <c r="R1709" i="89"/>
  <c r="T1709" i="89"/>
  <c r="Q1710" i="89"/>
  <c r="R1710" i="89"/>
  <c r="T1710" i="89"/>
  <c r="Q1711" i="89"/>
  <c r="R1711" i="89"/>
  <c r="T1711" i="89"/>
  <c r="Q1712" i="89"/>
  <c r="R1712" i="89"/>
  <c r="T1712" i="89"/>
  <c r="Q1713" i="89"/>
  <c r="R1713" i="89"/>
  <c r="T1713" i="89"/>
  <c r="Q1714" i="89"/>
  <c r="R1714" i="89"/>
  <c r="T1714" i="89"/>
  <c r="Q1715" i="89"/>
  <c r="R1715" i="89"/>
  <c r="T1715" i="89"/>
  <c r="Q1716" i="89"/>
  <c r="R1716" i="89"/>
  <c r="T1716" i="89"/>
  <c r="Q1717" i="89"/>
  <c r="R1717" i="89"/>
  <c r="T1717" i="89"/>
  <c r="Q1718" i="89"/>
  <c r="R1718" i="89"/>
  <c r="T1718" i="89"/>
  <c r="Q1719" i="89"/>
  <c r="R1719" i="89"/>
  <c r="T1719" i="89"/>
  <c r="Q1720" i="89"/>
  <c r="R1720" i="89"/>
  <c r="T1720" i="89"/>
  <c r="Q1721" i="89"/>
  <c r="R1721" i="89"/>
  <c r="T1721" i="89"/>
  <c r="Q1722" i="89"/>
  <c r="R1722" i="89"/>
  <c r="T1722" i="89"/>
  <c r="Q1723" i="89"/>
  <c r="R1723" i="89"/>
  <c r="T1723" i="89"/>
  <c r="Q1724" i="89"/>
  <c r="R1724" i="89"/>
  <c r="T1724" i="89"/>
  <c r="Q1725" i="89"/>
  <c r="R1725" i="89"/>
  <c r="T1725" i="89"/>
  <c r="Q1726" i="89"/>
  <c r="R1726" i="89"/>
  <c r="T1726" i="89"/>
  <c r="Q1727" i="89"/>
  <c r="R1727" i="89"/>
  <c r="T1727" i="89"/>
  <c r="Q1728" i="89"/>
  <c r="R1728" i="89"/>
  <c r="T1728" i="89"/>
  <c r="Q1729" i="89"/>
  <c r="R1729" i="89"/>
  <c r="T1729" i="89"/>
  <c r="Q1730" i="89"/>
  <c r="R1730" i="89"/>
  <c r="T1730" i="89"/>
  <c r="Q1731" i="89"/>
  <c r="R1731" i="89"/>
  <c r="T1731" i="89"/>
  <c r="Q1732" i="89"/>
  <c r="R1732" i="89"/>
  <c r="T1732" i="89"/>
  <c r="Q1733" i="89"/>
  <c r="R1733" i="89"/>
  <c r="T1733" i="89"/>
  <c r="Q1734" i="89"/>
  <c r="R1734" i="89"/>
  <c r="T1734" i="89"/>
  <c r="Q1735" i="89"/>
  <c r="R1735" i="89"/>
  <c r="T1735" i="89"/>
  <c r="Q1736" i="89"/>
  <c r="R1736" i="89"/>
  <c r="T1736" i="89"/>
  <c r="Q1737" i="89"/>
  <c r="R1737" i="89"/>
  <c r="T1737" i="89"/>
  <c r="Q1738" i="89"/>
  <c r="R1738" i="89"/>
  <c r="T1738" i="89"/>
  <c r="Q1739" i="89"/>
  <c r="R1739" i="89"/>
  <c r="T1739" i="89"/>
  <c r="Q1740" i="89"/>
  <c r="R1740" i="89"/>
  <c r="T1740" i="89"/>
  <c r="Q1741" i="89"/>
  <c r="R1741" i="89"/>
  <c r="T1741" i="89"/>
  <c r="Q1742" i="89"/>
  <c r="R1742" i="89"/>
  <c r="T1742" i="89"/>
  <c r="Q1743" i="89"/>
  <c r="R1743" i="89"/>
  <c r="T1743" i="89"/>
  <c r="Q1744" i="89"/>
  <c r="R1744" i="89"/>
  <c r="T1744" i="89"/>
  <c r="Q1745" i="89"/>
  <c r="R1745" i="89"/>
  <c r="T1745" i="89"/>
  <c r="Q1746" i="89"/>
  <c r="R1746" i="89"/>
  <c r="T1746" i="89"/>
  <c r="Q1747" i="89"/>
  <c r="R1747" i="89"/>
  <c r="T1747" i="89"/>
  <c r="Q1748" i="89"/>
  <c r="R1748" i="89"/>
  <c r="T1748" i="89"/>
  <c r="Q1749" i="89"/>
  <c r="R1749" i="89"/>
  <c r="T1749" i="89"/>
  <c r="Q1750" i="89"/>
  <c r="R1750" i="89"/>
  <c r="T1750" i="89"/>
  <c r="Q1751" i="89"/>
  <c r="R1751" i="89"/>
  <c r="T1751" i="89"/>
  <c r="Q1752" i="89"/>
  <c r="R1752" i="89"/>
  <c r="T1752" i="89"/>
  <c r="Q1753" i="89"/>
  <c r="R1753" i="89"/>
  <c r="T1753" i="89"/>
  <c r="Q1754" i="89"/>
  <c r="R1754" i="89"/>
  <c r="T1754" i="89"/>
  <c r="Q1755" i="89"/>
  <c r="R1755" i="89"/>
  <c r="T1755" i="89"/>
  <c r="Q1756" i="89"/>
  <c r="R1756" i="89"/>
  <c r="T1756" i="89"/>
  <c r="Q1757" i="89"/>
  <c r="R1757" i="89"/>
  <c r="T1757" i="89"/>
  <c r="Q1758" i="89"/>
  <c r="R1758" i="89"/>
  <c r="T1758" i="89"/>
  <c r="Q1759" i="89"/>
  <c r="R1759" i="89"/>
  <c r="T1759" i="89"/>
  <c r="Q1760" i="89"/>
  <c r="R1760" i="89"/>
  <c r="T1760" i="89"/>
  <c r="Q1761" i="89"/>
  <c r="R1761" i="89"/>
  <c r="T1761" i="89"/>
  <c r="Q1762" i="89"/>
  <c r="R1762" i="89"/>
  <c r="T1762" i="89"/>
  <c r="Q1763" i="89"/>
  <c r="R1763" i="89"/>
  <c r="T1763" i="89"/>
  <c r="Q1764" i="89"/>
  <c r="R1764" i="89"/>
  <c r="T1764" i="89"/>
  <c r="Q1765" i="89"/>
  <c r="R1765" i="89"/>
  <c r="T1765" i="89"/>
  <c r="Q1766" i="89"/>
  <c r="R1766" i="89"/>
  <c r="T1766" i="89"/>
  <c r="Q1767" i="89"/>
  <c r="R1767" i="89"/>
  <c r="T1767" i="89"/>
  <c r="Q1768" i="89"/>
  <c r="R1768" i="89"/>
  <c r="T1768" i="89"/>
  <c r="Q1769" i="89"/>
  <c r="R1769" i="89"/>
  <c r="T1769" i="89"/>
  <c r="Q1770" i="89"/>
  <c r="R1770" i="89"/>
  <c r="T1770" i="89"/>
  <c r="Q1771" i="89"/>
  <c r="R1771" i="89"/>
  <c r="T1771" i="89"/>
  <c r="Q1772" i="89"/>
  <c r="R1772" i="89"/>
  <c r="T1772" i="89"/>
  <c r="Q1773" i="89"/>
  <c r="R1773" i="89"/>
  <c r="T1773" i="89"/>
  <c r="Q1774" i="89"/>
  <c r="R1774" i="89"/>
  <c r="T1774" i="89"/>
  <c r="Q1775" i="89"/>
  <c r="R1775" i="89"/>
  <c r="T1775" i="89"/>
  <c r="Q1776" i="89"/>
  <c r="R1776" i="89"/>
  <c r="T1776" i="89"/>
  <c r="Q1777" i="89"/>
  <c r="R1777" i="89"/>
  <c r="T1777" i="89"/>
  <c r="Q1778" i="89"/>
  <c r="R1778" i="89"/>
  <c r="T1778" i="89"/>
  <c r="Q1779" i="89"/>
  <c r="R1779" i="89"/>
  <c r="T1779" i="89"/>
  <c r="Q1780" i="89"/>
  <c r="R1780" i="89"/>
  <c r="T1780" i="89"/>
  <c r="Q1781" i="89"/>
  <c r="R1781" i="89"/>
  <c r="T1781" i="89"/>
  <c r="Q1782" i="89"/>
  <c r="R1782" i="89"/>
  <c r="T1782" i="89"/>
  <c r="Q1783" i="89"/>
  <c r="R1783" i="89"/>
  <c r="T1783" i="89"/>
  <c r="Q1784" i="89"/>
  <c r="R1784" i="89"/>
  <c r="T1784" i="89"/>
  <c r="Q1785" i="89"/>
  <c r="R1785" i="89"/>
  <c r="T1785" i="89"/>
  <c r="Q1786" i="89"/>
  <c r="R1786" i="89"/>
  <c r="T1786" i="89"/>
  <c r="Q1787" i="89"/>
  <c r="R1787" i="89"/>
  <c r="T1787" i="89"/>
  <c r="Q1788" i="89"/>
  <c r="R1788" i="89"/>
  <c r="T1788" i="89"/>
  <c r="Q1789" i="89"/>
  <c r="R1789" i="89"/>
  <c r="T1789" i="89"/>
  <c r="Q1790" i="89"/>
  <c r="R1790" i="89"/>
  <c r="T1790" i="89"/>
  <c r="Q1791" i="89"/>
  <c r="R1791" i="89"/>
  <c r="T1791" i="89"/>
  <c r="Q1792" i="89"/>
  <c r="R1792" i="89"/>
  <c r="T1792" i="89"/>
  <c r="Q1793" i="89"/>
  <c r="R1793" i="89"/>
  <c r="T1793" i="89"/>
  <c r="Q1794" i="89"/>
  <c r="R1794" i="89"/>
  <c r="T1794" i="89"/>
  <c r="Q1795" i="89"/>
  <c r="R1795" i="89"/>
  <c r="T1795" i="89"/>
  <c r="Q1796" i="89"/>
  <c r="R1796" i="89"/>
  <c r="T1796" i="89"/>
  <c r="Q1797" i="89"/>
  <c r="R1797" i="89"/>
  <c r="T1797" i="89"/>
  <c r="Q1798" i="89"/>
  <c r="R1798" i="89"/>
  <c r="T1798" i="89"/>
  <c r="Q1799" i="89"/>
  <c r="R1799" i="89"/>
  <c r="T1799" i="89"/>
  <c r="Q1800" i="89"/>
  <c r="R1800" i="89"/>
  <c r="T1800" i="89"/>
  <c r="Q1801" i="89"/>
  <c r="R1801" i="89"/>
  <c r="T1801" i="89"/>
  <c r="Q1802" i="89"/>
  <c r="R1802" i="89"/>
  <c r="T1802" i="89"/>
  <c r="Q1803" i="89"/>
  <c r="R1803" i="89"/>
  <c r="T1803" i="89"/>
  <c r="Q1804" i="89"/>
  <c r="R1804" i="89"/>
  <c r="T1804" i="89"/>
  <c r="Q1805" i="89"/>
  <c r="R1805" i="89"/>
  <c r="T1805" i="89"/>
  <c r="Q1806" i="89"/>
  <c r="R1806" i="89"/>
  <c r="T1806" i="89"/>
  <c r="Q1807" i="89"/>
  <c r="R1807" i="89"/>
  <c r="T1807" i="89"/>
  <c r="Q1808" i="89"/>
  <c r="R1808" i="89"/>
  <c r="T1808" i="89"/>
  <c r="Q1809" i="89"/>
  <c r="R1809" i="89"/>
  <c r="T1809" i="89"/>
  <c r="Q1810" i="89"/>
  <c r="R1810" i="89"/>
  <c r="T1810" i="89"/>
  <c r="Q1811" i="89"/>
  <c r="R1811" i="89"/>
  <c r="T1811" i="89"/>
  <c r="Q1812" i="89"/>
  <c r="R1812" i="89"/>
  <c r="T1812" i="89"/>
  <c r="Q1813" i="89"/>
  <c r="R1813" i="89"/>
  <c r="T1813" i="89"/>
  <c r="Q1814" i="89"/>
  <c r="R1814" i="89"/>
  <c r="T1814" i="89"/>
  <c r="Q1815" i="89"/>
  <c r="R1815" i="89"/>
  <c r="T1815" i="89"/>
  <c r="Q1816" i="89"/>
  <c r="R1816" i="89"/>
  <c r="T1816" i="89"/>
  <c r="Q1817" i="89"/>
  <c r="R1817" i="89"/>
  <c r="T1817" i="89"/>
  <c r="Q1818" i="89"/>
  <c r="R1818" i="89"/>
  <c r="T1818" i="89"/>
  <c r="Q1819" i="89"/>
  <c r="R1819" i="89"/>
  <c r="T1819" i="89"/>
  <c r="Q1820" i="89"/>
  <c r="R1820" i="89"/>
  <c r="T1820" i="89"/>
  <c r="Q1821" i="89"/>
  <c r="R1821" i="89"/>
  <c r="T1821" i="89"/>
  <c r="Q1822" i="89"/>
  <c r="R1822" i="89"/>
  <c r="T1822" i="89"/>
  <c r="Q1823" i="89"/>
  <c r="R1823" i="89"/>
  <c r="T1823" i="89"/>
  <c r="Q1824" i="89"/>
  <c r="R1824" i="89"/>
  <c r="T1824" i="89"/>
  <c r="Q1825" i="89"/>
  <c r="R1825" i="89"/>
  <c r="T1825" i="89"/>
  <c r="Q1826" i="89"/>
  <c r="R1826" i="89"/>
  <c r="T1826" i="89"/>
  <c r="Q1827" i="89"/>
  <c r="R1827" i="89"/>
  <c r="T1827" i="89"/>
  <c r="Q1828" i="89"/>
  <c r="R1828" i="89"/>
  <c r="T1828" i="89"/>
  <c r="Q1829" i="89"/>
  <c r="R1829" i="89"/>
  <c r="T1829" i="89"/>
  <c r="Q1830" i="89"/>
  <c r="R1830" i="89"/>
  <c r="T1830" i="89"/>
  <c r="Q1831" i="89"/>
  <c r="R1831" i="89"/>
  <c r="T1831" i="89"/>
  <c r="Q1832" i="89"/>
  <c r="R1832" i="89"/>
  <c r="T1832" i="89"/>
  <c r="Q1833" i="89"/>
  <c r="R1833" i="89"/>
  <c r="T1833" i="89"/>
  <c r="Q1834" i="89"/>
  <c r="R1834" i="89"/>
  <c r="T1834" i="89"/>
  <c r="Q1835" i="89"/>
  <c r="R1835" i="89"/>
  <c r="T1835" i="89"/>
  <c r="Q1836" i="89"/>
  <c r="R1836" i="89"/>
  <c r="T1836" i="89"/>
  <c r="Q1837" i="89"/>
  <c r="R1837" i="89"/>
  <c r="T1837" i="89"/>
  <c r="Q1838" i="89"/>
  <c r="R1838" i="89"/>
  <c r="T1838" i="89"/>
  <c r="Q1839" i="89"/>
  <c r="R1839" i="89"/>
  <c r="T1839" i="89"/>
  <c r="Q1840" i="89"/>
  <c r="R1840" i="89"/>
  <c r="T1840" i="89"/>
  <c r="Q1841" i="89"/>
  <c r="R1841" i="89"/>
  <c r="T1841" i="89"/>
  <c r="Q1842" i="89"/>
  <c r="R1842" i="89"/>
  <c r="T1842" i="89"/>
  <c r="Q1843" i="89"/>
  <c r="R1843" i="89"/>
  <c r="T1843" i="89"/>
  <c r="Q1844" i="89"/>
  <c r="R1844" i="89"/>
  <c r="T1844" i="89"/>
  <c r="Q1845" i="89"/>
  <c r="R1845" i="89"/>
  <c r="T1845" i="89"/>
  <c r="Q1846" i="89"/>
  <c r="R1846" i="89"/>
  <c r="T1846" i="89"/>
  <c r="Q1847" i="89"/>
  <c r="R1847" i="89"/>
  <c r="T1847" i="89"/>
  <c r="Q1848" i="89"/>
  <c r="R1848" i="89"/>
  <c r="T1848" i="89"/>
  <c r="Q1849" i="89"/>
  <c r="R1849" i="89"/>
  <c r="T1849" i="89"/>
  <c r="Q1850" i="89"/>
  <c r="R1850" i="89"/>
  <c r="T1850" i="89"/>
  <c r="Q1851" i="89"/>
  <c r="R1851" i="89"/>
  <c r="T1851" i="89"/>
  <c r="Q1852" i="89"/>
  <c r="R1852" i="89"/>
  <c r="T1852" i="89"/>
  <c r="Q1853" i="89"/>
  <c r="R1853" i="89"/>
  <c r="T1853" i="89"/>
  <c r="Q1854" i="89"/>
  <c r="R1854" i="89"/>
  <c r="T1854" i="89"/>
  <c r="Q1855" i="89"/>
  <c r="R1855" i="89"/>
  <c r="T1855" i="89"/>
  <c r="Q1856" i="89"/>
  <c r="R1856" i="89"/>
  <c r="T1856" i="89"/>
  <c r="Q1857" i="89"/>
  <c r="R1857" i="89"/>
  <c r="T1857" i="89"/>
  <c r="Q1858" i="89"/>
  <c r="R1858" i="89"/>
  <c r="T1858" i="89"/>
  <c r="Q1859" i="89"/>
  <c r="R1859" i="89"/>
  <c r="T1859" i="89"/>
  <c r="Q1860" i="89"/>
  <c r="R1860" i="89"/>
  <c r="T1860" i="89"/>
  <c r="Q1861" i="89"/>
  <c r="R1861" i="89"/>
  <c r="T1861" i="89"/>
  <c r="Q1862" i="89"/>
  <c r="R1862" i="89"/>
  <c r="T1862" i="89"/>
  <c r="Q1863" i="89"/>
  <c r="R1863" i="89"/>
  <c r="T1863" i="89"/>
  <c r="Q1864" i="89"/>
  <c r="R1864" i="89"/>
  <c r="T1864" i="89"/>
  <c r="Q1865" i="89"/>
  <c r="R1865" i="89"/>
  <c r="T1865" i="89"/>
  <c r="Q1866" i="89"/>
  <c r="R1866" i="89"/>
  <c r="T1866" i="89"/>
  <c r="Q1867" i="89"/>
  <c r="R1867" i="89"/>
  <c r="T1867" i="89"/>
  <c r="Q1868" i="89"/>
  <c r="R1868" i="89"/>
  <c r="T1868" i="89"/>
  <c r="Q1869" i="89"/>
  <c r="R1869" i="89"/>
  <c r="T1869" i="89"/>
  <c r="Q1870" i="89"/>
  <c r="R1870" i="89"/>
  <c r="T1870" i="89"/>
  <c r="Q1871" i="89"/>
  <c r="R1871" i="89"/>
  <c r="T1871" i="89"/>
  <c r="Q1872" i="89"/>
  <c r="R1872" i="89"/>
  <c r="T1872" i="89"/>
  <c r="Q1873" i="89"/>
  <c r="R1873" i="89"/>
  <c r="T1873" i="89"/>
  <c r="Q1874" i="89"/>
  <c r="R1874" i="89"/>
  <c r="T1874" i="89"/>
  <c r="Q1875" i="89"/>
  <c r="R1875" i="89"/>
  <c r="T1875" i="89"/>
  <c r="Q1876" i="89"/>
  <c r="R1876" i="89"/>
  <c r="T1876" i="89"/>
  <c r="Q1877" i="89"/>
  <c r="R1877" i="89"/>
  <c r="T1877" i="89"/>
  <c r="Q1878" i="89"/>
  <c r="R1878" i="89"/>
  <c r="T1878" i="89"/>
  <c r="Q1879" i="89"/>
  <c r="R1879" i="89"/>
  <c r="T1879" i="89"/>
  <c r="Q1880" i="89"/>
  <c r="R1880" i="89"/>
  <c r="T1880" i="89"/>
  <c r="Q1881" i="89"/>
  <c r="R1881" i="89"/>
  <c r="T1881" i="89"/>
  <c r="Q1882" i="89"/>
  <c r="R1882" i="89"/>
  <c r="T1882" i="89"/>
  <c r="Q1883" i="89"/>
  <c r="R1883" i="89"/>
  <c r="T1883" i="89"/>
  <c r="Q1884" i="89"/>
  <c r="R1884" i="89"/>
  <c r="T1884" i="89"/>
  <c r="Q1885" i="89"/>
  <c r="R1885" i="89"/>
  <c r="T1885" i="89"/>
  <c r="Q1886" i="89"/>
  <c r="R1886" i="89"/>
  <c r="T1886" i="89"/>
  <c r="Q1887" i="89"/>
  <c r="R1887" i="89"/>
  <c r="T1887" i="89"/>
  <c r="Q1888" i="89"/>
  <c r="R1888" i="89"/>
  <c r="T1888" i="89"/>
  <c r="Q1889" i="89"/>
  <c r="R1889" i="89"/>
  <c r="T1889" i="89"/>
  <c r="Q1890" i="89"/>
  <c r="R1890" i="89"/>
  <c r="T1890" i="89"/>
  <c r="Q1891" i="89"/>
  <c r="R1891" i="89"/>
  <c r="T1891" i="89"/>
  <c r="Q1892" i="89"/>
  <c r="R1892" i="89"/>
  <c r="T1892" i="89"/>
  <c r="Q1893" i="89"/>
  <c r="R1893" i="89"/>
  <c r="T1893" i="89"/>
  <c r="Q1894" i="89"/>
  <c r="R1894" i="89"/>
  <c r="T1894" i="89"/>
  <c r="Q1895" i="89"/>
  <c r="R1895" i="89"/>
  <c r="T1895" i="89"/>
  <c r="Q1896" i="89"/>
  <c r="R1896" i="89"/>
  <c r="T1896" i="89"/>
  <c r="Q1897" i="89"/>
  <c r="R1897" i="89"/>
  <c r="T1897" i="89"/>
  <c r="Q1898" i="89"/>
  <c r="R1898" i="89"/>
  <c r="T1898" i="89"/>
  <c r="Q1899" i="89"/>
  <c r="R1899" i="89"/>
  <c r="T1899" i="89"/>
  <c r="Q1900" i="89"/>
  <c r="R1900" i="89"/>
  <c r="T1900" i="89"/>
  <c r="Q1901" i="89"/>
  <c r="R1901" i="89"/>
  <c r="T1901" i="89"/>
  <c r="Q1902" i="89"/>
  <c r="R1902" i="89"/>
  <c r="T1902" i="89"/>
  <c r="Q1903" i="89"/>
  <c r="R1903" i="89"/>
  <c r="T1903" i="89"/>
  <c r="Q1904" i="89"/>
  <c r="R1904" i="89"/>
  <c r="T1904" i="89"/>
  <c r="Q1905" i="89"/>
  <c r="R1905" i="89"/>
  <c r="T1905" i="89"/>
  <c r="Q1906" i="89"/>
  <c r="R1906" i="89"/>
  <c r="T1906" i="89"/>
  <c r="Q1907" i="89"/>
  <c r="R1907" i="89"/>
  <c r="T1907" i="89"/>
  <c r="Q1908" i="89"/>
  <c r="R1908" i="89"/>
  <c r="T1908" i="89"/>
  <c r="Q1909" i="89"/>
  <c r="R1909" i="89"/>
  <c r="T1909" i="89"/>
  <c r="Q1910" i="89"/>
  <c r="R1910" i="89"/>
  <c r="T1910" i="89"/>
  <c r="Q1911" i="89"/>
  <c r="R1911" i="89"/>
  <c r="T1911" i="89"/>
  <c r="Q1912" i="89"/>
  <c r="R1912" i="89"/>
  <c r="T1912" i="89"/>
  <c r="Q1913" i="89"/>
  <c r="R1913" i="89"/>
  <c r="T1913" i="89"/>
  <c r="Q1914" i="89"/>
  <c r="R1914" i="89"/>
  <c r="T1914" i="89"/>
  <c r="Q1915" i="89"/>
  <c r="R1915" i="89"/>
  <c r="T1915" i="89"/>
  <c r="Q1916" i="89"/>
  <c r="R1916" i="89"/>
  <c r="T1916" i="89"/>
  <c r="Q1917" i="89"/>
  <c r="R1917" i="89"/>
  <c r="T1917" i="89"/>
  <c r="Q1918" i="89"/>
  <c r="R1918" i="89"/>
  <c r="T1918" i="89"/>
  <c r="Q1919" i="89"/>
  <c r="R1919" i="89"/>
  <c r="T1919" i="89"/>
  <c r="Q1920" i="89"/>
  <c r="R1920" i="89"/>
  <c r="T1920" i="89"/>
  <c r="Q1921" i="89"/>
  <c r="R1921" i="89"/>
  <c r="T1921" i="89"/>
  <c r="Q1922" i="89"/>
  <c r="R1922" i="89"/>
  <c r="T1922" i="89"/>
  <c r="Q1923" i="89"/>
  <c r="R1923" i="89"/>
  <c r="T1923" i="89"/>
  <c r="Q1924" i="89"/>
  <c r="R1924" i="89"/>
  <c r="T1924" i="89"/>
  <c r="Q1925" i="89"/>
  <c r="R1925" i="89"/>
  <c r="T1925" i="89"/>
  <c r="Q1926" i="89"/>
  <c r="R1926" i="89"/>
  <c r="T1926" i="89"/>
  <c r="Q1927" i="89"/>
  <c r="R1927" i="89"/>
  <c r="T1927" i="89"/>
  <c r="Q1928" i="89"/>
  <c r="R1928" i="89"/>
  <c r="T1928" i="89"/>
  <c r="Q1929" i="89"/>
  <c r="R1929" i="89"/>
  <c r="T1929" i="89"/>
  <c r="Q1930" i="89"/>
  <c r="R1930" i="89"/>
  <c r="T1930" i="89"/>
  <c r="Q1931" i="89"/>
  <c r="R1931" i="89"/>
  <c r="T1931" i="89"/>
  <c r="Q1932" i="89"/>
  <c r="R1932" i="89"/>
  <c r="T1932" i="89"/>
  <c r="Q1933" i="89"/>
  <c r="R1933" i="89"/>
  <c r="T1933" i="89"/>
  <c r="Q1934" i="89"/>
  <c r="R1934" i="89"/>
  <c r="T1934" i="89"/>
  <c r="Q1935" i="89"/>
  <c r="R1935" i="89"/>
  <c r="T1935" i="89"/>
  <c r="Q1936" i="89"/>
  <c r="R1936" i="89"/>
  <c r="T1936" i="89"/>
  <c r="Q1937" i="89"/>
  <c r="R1937" i="89"/>
  <c r="T1937" i="89"/>
  <c r="Q1938" i="89"/>
  <c r="R1938" i="89"/>
  <c r="T1938" i="89"/>
  <c r="Q1939" i="89"/>
  <c r="R1939" i="89"/>
  <c r="T1939" i="89"/>
  <c r="Q1940" i="89"/>
  <c r="R1940" i="89"/>
  <c r="T1940" i="89"/>
  <c r="Q1941" i="89"/>
  <c r="R1941" i="89"/>
  <c r="T1941" i="89"/>
  <c r="Q1942" i="89"/>
  <c r="R1942" i="89"/>
  <c r="T1942" i="89"/>
  <c r="Q1943" i="89"/>
  <c r="R1943" i="89"/>
  <c r="T1943" i="89"/>
  <c r="Q1944" i="89"/>
  <c r="R1944" i="89"/>
  <c r="T1944" i="89"/>
  <c r="Q1945" i="89"/>
  <c r="R1945" i="89"/>
  <c r="T1945" i="89"/>
  <c r="Q1946" i="89"/>
  <c r="R1946" i="89"/>
  <c r="T1946" i="89"/>
  <c r="Q1947" i="89"/>
  <c r="R1947" i="89"/>
  <c r="T1947" i="89"/>
  <c r="Q1948" i="89"/>
  <c r="R1948" i="89"/>
  <c r="T1948" i="89"/>
  <c r="Q1949" i="89"/>
  <c r="R1949" i="89"/>
  <c r="T1949" i="89"/>
  <c r="Q1950" i="89"/>
  <c r="R1950" i="89"/>
  <c r="T1950" i="89"/>
  <c r="Q1951" i="89"/>
  <c r="R1951" i="89"/>
  <c r="T1951" i="89"/>
  <c r="Q1952" i="89"/>
  <c r="R1952" i="89"/>
  <c r="T1952" i="89"/>
  <c r="Q1953" i="89"/>
  <c r="R1953" i="89"/>
  <c r="T1953" i="89"/>
  <c r="Q1954" i="89"/>
  <c r="R1954" i="89"/>
  <c r="T1954" i="89"/>
  <c r="Q1955" i="89"/>
  <c r="R1955" i="89"/>
  <c r="T1955" i="89"/>
  <c r="Q1956" i="89"/>
  <c r="R1956" i="89"/>
  <c r="T1956" i="89"/>
  <c r="Q1957" i="89"/>
  <c r="R1957" i="89"/>
  <c r="T1957" i="89"/>
  <c r="Q1958" i="89"/>
  <c r="R1958" i="89"/>
  <c r="T1958" i="89"/>
  <c r="Q1959" i="89"/>
  <c r="R1959" i="89"/>
  <c r="T1959" i="89"/>
  <c r="Q1960" i="89"/>
  <c r="R1960" i="89"/>
  <c r="T1960" i="89"/>
  <c r="Q1961" i="89"/>
  <c r="R1961" i="89"/>
  <c r="T1961" i="89"/>
  <c r="Q1962" i="89"/>
  <c r="R1962" i="89"/>
  <c r="T1962" i="89"/>
  <c r="Q1963" i="89"/>
  <c r="R1963" i="89"/>
  <c r="T1963" i="89"/>
  <c r="Q1964" i="89"/>
  <c r="R1964" i="89"/>
  <c r="T1964" i="89"/>
  <c r="Q1965" i="89"/>
  <c r="R1965" i="89"/>
  <c r="T1965" i="89"/>
  <c r="Q1966" i="89"/>
  <c r="R1966" i="89"/>
  <c r="T1966" i="89"/>
  <c r="Q1967" i="89"/>
  <c r="R1967" i="89"/>
  <c r="T1967" i="89"/>
  <c r="Q1968" i="89"/>
  <c r="R1968" i="89"/>
  <c r="T1968" i="89"/>
  <c r="Q1969" i="89"/>
  <c r="R1969" i="89"/>
  <c r="T1969" i="89"/>
  <c r="Q1970" i="89"/>
  <c r="R1970" i="89"/>
  <c r="T1970" i="89"/>
  <c r="Q1971" i="89"/>
  <c r="R1971" i="89"/>
  <c r="T1971" i="89"/>
  <c r="Q1972" i="89"/>
  <c r="R1972" i="89"/>
  <c r="T1972" i="89"/>
  <c r="Q1973" i="89"/>
  <c r="R1973" i="89"/>
  <c r="T1973" i="89"/>
  <c r="Q1974" i="89"/>
  <c r="R1974" i="89"/>
  <c r="T1974" i="89"/>
  <c r="Q1975" i="89"/>
  <c r="R1975" i="89"/>
  <c r="T1975" i="89"/>
  <c r="Q1976" i="89"/>
  <c r="R1976" i="89"/>
  <c r="T1976" i="89"/>
  <c r="Q1977" i="89"/>
  <c r="R1977" i="89"/>
  <c r="T1977" i="89"/>
  <c r="Q1978" i="89"/>
  <c r="R1978" i="89"/>
  <c r="T1978" i="89"/>
  <c r="Q1979" i="89"/>
  <c r="R1979" i="89"/>
  <c r="T1979" i="89"/>
  <c r="Q1980" i="89"/>
  <c r="R1980" i="89"/>
  <c r="T1980" i="89"/>
  <c r="Q1981" i="89"/>
  <c r="R1981" i="89"/>
  <c r="T1981" i="89"/>
  <c r="Q1982" i="89"/>
  <c r="R1982" i="89"/>
  <c r="T1982" i="89"/>
  <c r="Q1983" i="89"/>
  <c r="R1983" i="89"/>
  <c r="T1983" i="89"/>
  <c r="Q1984" i="89"/>
  <c r="R1984" i="89"/>
  <c r="T1984" i="89"/>
  <c r="Q1985" i="89"/>
  <c r="R1985" i="89"/>
  <c r="T1985" i="89"/>
  <c r="Q1986" i="89"/>
  <c r="R1986" i="89"/>
  <c r="T1986" i="89"/>
  <c r="Q1987" i="89"/>
  <c r="R1987" i="89"/>
  <c r="T1987" i="89"/>
  <c r="Q1988" i="89"/>
  <c r="R1988" i="89"/>
  <c r="T1988" i="89"/>
  <c r="Q1989" i="89"/>
  <c r="R1989" i="89"/>
  <c r="T1989" i="89"/>
  <c r="Q1990" i="89"/>
  <c r="R1990" i="89"/>
  <c r="T1990" i="89"/>
  <c r="Q1991" i="89"/>
  <c r="R1991" i="89"/>
  <c r="T1991" i="89"/>
  <c r="Q1992" i="89"/>
  <c r="R1992" i="89"/>
  <c r="T1992" i="89"/>
  <c r="Q1993" i="89"/>
  <c r="R1993" i="89"/>
  <c r="T1993" i="89"/>
  <c r="Q1994" i="89"/>
  <c r="R1994" i="89"/>
  <c r="T1994" i="89"/>
  <c r="Q1995" i="89"/>
  <c r="R1995" i="89"/>
  <c r="T1995" i="89"/>
  <c r="Q1996" i="89"/>
  <c r="R1996" i="89"/>
  <c r="T1996" i="89"/>
  <c r="Q1997" i="89"/>
  <c r="R1997" i="89"/>
  <c r="T1997" i="89"/>
  <c r="Q1998" i="89"/>
  <c r="R1998" i="89"/>
  <c r="T1998" i="89"/>
  <c r="Q1999" i="89"/>
  <c r="R1999" i="89"/>
  <c r="T1999" i="89"/>
  <c r="Q2000" i="89"/>
  <c r="R2000" i="89"/>
  <c r="T2000" i="89"/>
  <c r="Q2001" i="89"/>
  <c r="R2001" i="89"/>
  <c r="T2001" i="89"/>
  <c r="Q2002" i="89"/>
  <c r="R2002" i="89"/>
  <c r="T2002" i="89"/>
  <c r="Q2003" i="89"/>
  <c r="R2003" i="89"/>
  <c r="T2003" i="89"/>
  <c r="Q2004" i="89"/>
  <c r="R2004" i="89"/>
  <c r="T2004" i="89"/>
  <c r="Q2005" i="89"/>
  <c r="R2005" i="89"/>
  <c r="T2005" i="89"/>
  <c r="Q2006" i="89"/>
  <c r="R2006" i="89"/>
  <c r="T2006" i="89"/>
  <c r="Q2007" i="89"/>
  <c r="R2007" i="89"/>
  <c r="T2007" i="89"/>
  <c r="Q2008" i="89"/>
  <c r="R2008" i="89"/>
  <c r="T2008" i="89"/>
  <c r="Q2009" i="89"/>
  <c r="R2009" i="89"/>
  <c r="T2009" i="89"/>
  <c r="Q2010" i="89"/>
  <c r="R2010" i="89"/>
  <c r="T2010" i="89"/>
  <c r="Q2011" i="89"/>
  <c r="R2011" i="89"/>
  <c r="T2011" i="89"/>
  <c r="Q2012" i="89"/>
  <c r="R2012" i="89"/>
  <c r="T2012" i="89"/>
  <c r="Q2013" i="89"/>
  <c r="R2013" i="89"/>
  <c r="T2013" i="89"/>
  <c r="Q2014" i="89"/>
  <c r="R2014" i="89"/>
  <c r="T2014" i="89"/>
  <c r="Q2015" i="89"/>
  <c r="R2015" i="89"/>
  <c r="T2015" i="89"/>
  <c r="Q2016" i="89"/>
  <c r="R2016" i="89"/>
  <c r="T2016" i="89"/>
  <c r="Q2017" i="89"/>
  <c r="R2017" i="89"/>
  <c r="T2017" i="89"/>
  <c r="Q2018" i="89"/>
  <c r="R2018" i="89"/>
  <c r="T2018" i="89"/>
  <c r="Q2019" i="89"/>
  <c r="R2019" i="89"/>
  <c r="T2019" i="89"/>
  <c r="Q2020" i="89"/>
  <c r="R2020" i="89"/>
  <c r="T2020" i="89"/>
  <c r="Q2021" i="89"/>
  <c r="R2021" i="89"/>
  <c r="T2021" i="89"/>
  <c r="Q2022" i="89"/>
  <c r="R2022" i="89"/>
  <c r="T2022" i="89"/>
  <c r="Q2023" i="89"/>
  <c r="R2023" i="89"/>
  <c r="T2023" i="89"/>
  <c r="Q2024" i="89"/>
  <c r="R2024" i="89"/>
  <c r="T2024" i="89"/>
  <c r="Q2025" i="89"/>
  <c r="R2025" i="89"/>
  <c r="T2025" i="89"/>
  <c r="Q2026" i="89"/>
  <c r="R2026" i="89"/>
  <c r="T2026" i="89"/>
  <c r="Q2027" i="89"/>
  <c r="R2027" i="89"/>
  <c r="T2027" i="89"/>
  <c r="Q2028" i="89"/>
  <c r="R2028" i="89"/>
  <c r="T2028" i="89"/>
  <c r="Q2029" i="89"/>
  <c r="R2029" i="89"/>
  <c r="T2029" i="89"/>
  <c r="Q2030" i="89"/>
  <c r="R2030" i="89"/>
  <c r="T2030" i="89"/>
  <c r="Q2031" i="89"/>
  <c r="R2031" i="89"/>
  <c r="T2031" i="89"/>
  <c r="Q2032" i="89"/>
  <c r="R2032" i="89"/>
  <c r="T2032" i="89"/>
  <c r="Q2033" i="89"/>
  <c r="R2033" i="89"/>
  <c r="T2033" i="89"/>
  <c r="Q2034" i="89"/>
  <c r="R2034" i="89"/>
  <c r="T2034" i="89"/>
  <c r="Q2035" i="89"/>
  <c r="R2035" i="89"/>
  <c r="T2035" i="89"/>
  <c r="Q2036" i="89"/>
  <c r="R2036" i="89"/>
  <c r="T2036" i="89"/>
  <c r="Q2037" i="89"/>
  <c r="R2037" i="89"/>
  <c r="T2037" i="89"/>
  <c r="Q2038" i="89"/>
  <c r="R2038" i="89"/>
  <c r="T2038" i="89"/>
  <c r="Q2039" i="89"/>
  <c r="R2039" i="89"/>
  <c r="T2039" i="89"/>
  <c r="Q2040" i="89"/>
  <c r="R2040" i="89"/>
  <c r="T2040" i="89"/>
  <c r="Q2041" i="89"/>
  <c r="R2041" i="89"/>
  <c r="T2041" i="89"/>
  <c r="Q2042" i="89"/>
  <c r="R2042" i="89"/>
  <c r="T2042" i="89"/>
  <c r="Q2043" i="89"/>
  <c r="R2043" i="89"/>
  <c r="T2043" i="89"/>
  <c r="Q2044" i="89"/>
  <c r="R2044" i="89"/>
  <c r="T2044" i="89"/>
  <c r="Q2045" i="89"/>
  <c r="R2045" i="89"/>
  <c r="T2045" i="89"/>
  <c r="Q2046" i="89"/>
  <c r="R2046" i="89"/>
  <c r="T2046" i="89"/>
  <c r="Q2047" i="89"/>
  <c r="R2047" i="89"/>
  <c r="T2047" i="89"/>
  <c r="Q2048" i="89"/>
  <c r="R2048" i="89"/>
  <c r="T2048" i="89"/>
  <c r="Q2049" i="89"/>
  <c r="R2049" i="89"/>
  <c r="T2049" i="89"/>
  <c r="Q2050" i="89"/>
  <c r="R2050" i="89"/>
  <c r="T2050" i="89"/>
  <c r="Q2051" i="89"/>
  <c r="R2051" i="89"/>
  <c r="T2051" i="89"/>
  <c r="Q2052" i="89"/>
  <c r="R2052" i="89"/>
  <c r="T2052" i="89"/>
  <c r="Q2053" i="89"/>
  <c r="R2053" i="89"/>
  <c r="T2053" i="89"/>
  <c r="Q2054" i="89"/>
  <c r="R2054" i="89"/>
  <c r="T2054" i="89"/>
  <c r="Q2055" i="89"/>
  <c r="R2055" i="89"/>
  <c r="T2055" i="89"/>
  <c r="Q2056" i="89"/>
  <c r="R2056" i="89"/>
  <c r="T2056" i="89"/>
  <c r="Q2057" i="89"/>
  <c r="R2057" i="89"/>
  <c r="T2057" i="89"/>
  <c r="Q2058" i="89"/>
  <c r="R2058" i="89"/>
  <c r="T2058" i="89"/>
  <c r="Q2059" i="89"/>
  <c r="R2059" i="89"/>
  <c r="T2059" i="89"/>
  <c r="Q2060" i="89"/>
  <c r="R2060" i="89"/>
  <c r="T2060" i="89"/>
  <c r="Q2061" i="89"/>
  <c r="R2061" i="89"/>
  <c r="T2061" i="89"/>
  <c r="Q2062" i="89"/>
  <c r="R2062" i="89"/>
  <c r="T2062" i="89"/>
  <c r="Q2063" i="89"/>
  <c r="R2063" i="89"/>
  <c r="T2063" i="89"/>
  <c r="Q2064" i="89"/>
  <c r="R2064" i="89"/>
  <c r="T2064" i="89"/>
  <c r="Q2065" i="89"/>
  <c r="R2065" i="89"/>
  <c r="T2065" i="89"/>
  <c r="Q2066" i="89"/>
  <c r="R2066" i="89"/>
  <c r="T2066" i="89"/>
  <c r="Q2067" i="89"/>
  <c r="R2067" i="89"/>
  <c r="T2067" i="89"/>
  <c r="Q2068" i="89"/>
  <c r="R2068" i="89"/>
  <c r="T2068" i="89"/>
  <c r="Q2069" i="89"/>
  <c r="R2069" i="89"/>
  <c r="T2069" i="89"/>
  <c r="Q2070" i="89"/>
  <c r="R2070" i="89"/>
  <c r="T2070" i="89"/>
  <c r="Q2071" i="89"/>
  <c r="R2071" i="89"/>
  <c r="T2071" i="89"/>
  <c r="Q2072" i="89"/>
  <c r="R2072" i="89"/>
  <c r="T2072" i="89"/>
  <c r="Q2073" i="89"/>
  <c r="R2073" i="89"/>
  <c r="T2073" i="89"/>
  <c r="Q2074" i="89"/>
  <c r="R2074" i="89"/>
  <c r="T2074" i="89"/>
  <c r="Q2075" i="89"/>
  <c r="R2075" i="89"/>
  <c r="T2075" i="89"/>
  <c r="Q2076" i="89"/>
  <c r="R2076" i="89"/>
  <c r="T2076" i="89"/>
  <c r="Q2077" i="89"/>
  <c r="R2077" i="89"/>
  <c r="T2077" i="89"/>
  <c r="Q2078" i="89"/>
  <c r="R2078" i="89"/>
  <c r="T2078" i="89"/>
  <c r="Q2079" i="89"/>
  <c r="R2079" i="89"/>
  <c r="T2079" i="89"/>
  <c r="Q2080" i="89"/>
  <c r="R2080" i="89"/>
  <c r="T2080" i="89"/>
  <c r="Q2081" i="89"/>
  <c r="R2081" i="89"/>
  <c r="T2081" i="89"/>
  <c r="Q2082" i="89"/>
  <c r="R2082" i="89"/>
  <c r="T2082" i="89"/>
  <c r="Q2083" i="89"/>
  <c r="R2083" i="89"/>
  <c r="T2083" i="89"/>
  <c r="Q2084" i="89"/>
  <c r="R2084" i="89"/>
  <c r="T2084" i="89"/>
  <c r="Q2085" i="89"/>
  <c r="R2085" i="89"/>
  <c r="T2085" i="89"/>
  <c r="Q2086" i="89"/>
  <c r="R2086" i="89"/>
  <c r="T2086" i="89"/>
  <c r="Q2087" i="89"/>
  <c r="R2087" i="89"/>
  <c r="T2087" i="89"/>
  <c r="Q2088" i="89"/>
  <c r="R2088" i="89"/>
  <c r="T2088" i="89"/>
  <c r="Q2089" i="89"/>
  <c r="R2089" i="89"/>
  <c r="T2089" i="89"/>
  <c r="Q2090" i="89"/>
  <c r="R2090" i="89"/>
  <c r="T2090" i="89"/>
  <c r="Q2091" i="89"/>
  <c r="R2091" i="89"/>
  <c r="T2091" i="89"/>
  <c r="Q2092" i="89"/>
  <c r="R2092" i="89"/>
  <c r="T2092" i="89"/>
  <c r="Q2093" i="89"/>
  <c r="R2093" i="89"/>
  <c r="T2093" i="89"/>
  <c r="Q2094" i="89"/>
  <c r="R2094" i="89"/>
  <c r="T2094" i="89"/>
  <c r="Q2095" i="89"/>
  <c r="R2095" i="89"/>
  <c r="T2095" i="89"/>
  <c r="Q2096" i="89"/>
  <c r="R2096" i="89"/>
  <c r="T2096" i="89"/>
  <c r="Q2097" i="89"/>
  <c r="R2097" i="89"/>
  <c r="T2097" i="89"/>
  <c r="Q2098" i="89"/>
  <c r="R2098" i="89"/>
  <c r="T2098" i="89"/>
  <c r="Q2099" i="89"/>
  <c r="R2099" i="89"/>
  <c r="T2099" i="89"/>
  <c r="Q2100" i="89"/>
  <c r="R2100" i="89"/>
  <c r="T2100" i="89"/>
  <c r="Q2101" i="89"/>
  <c r="R2101" i="89"/>
  <c r="T2101" i="89"/>
  <c r="Q2102" i="89"/>
  <c r="R2102" i="89"/>
  <c r="T2102" i="89"/>
  <c r="Q2103" i="89"/>
  <c r="R2103" i="89"/>
  <c r="T2103" i="89"/>
  <c r="Q2104" i="89"/>
  <c r="R2104" i="89"/>
  <c r="T2104" i="89"/>
  <c r="Q2105" i="89"/>
  <c r="R2105" i="89"/>
  <c r="T2105" i="89"/>
  <c r="Q2106" i="89"/>
  <c r="R2106" i="89"/>
  <c r="T2106" i="89"/>
  <c r="Q2107" i="89"/>
  <c r="R2107" i="89"/>
  <c r="T2107" i="89"/>
  <c r="Q2108" i="89"/>
  <c r="R2108" i="89"/>
  <c r="T2108" i="89"/>
  <c r="Q2109" i="89"/>
  <c r="R2109" i="89"/>
  <c r="T2109" i="89"/>
  <c r="Q2110" i="89"/>
  <c r="R2110" i="89"/>
  <c r="T2110" i="89"/>
  <c r="Q2111" i="89"/>
  <c r="R2111" i="89"/>
  <c r="T2111" i="89"/>
  <c r="Q2112" i="89"/>
  <c r="R2112" i="89"/>
  <c r="T2112" i="89"/>
  <c r="Q2113" i="89"/>
  <c r="R2113" i="89"/>
  <c r="T2113" i="89"/>
  <c r="Q2114" i="89"/>
  <c r="R2114" i="89"/>
  <c r="T2114" i="89"/>
  <c r="Q2115" i="89"/>
  <c r="R2115" i="89"/>
  <c r="T2115" i="89"/>
  <c r="Q2116" i="89"/>
  <c r="R2116" i="89"/>
  <c r="T2116" i="89"/>
  <c r="Q2117" i="89"/>
  <c r="R2117" i="89"/>
  <c r="T2117" i="89"/>
  <c r="Q2118" i="89"/>
  <c r="R2118" i="89"/>
  <c r="T2118" i="89"/>
  <c r="Q2119" i="89"/>
  <c r="R2119" i="89"/>
  <c r="T2119" i="89"/>
  <c r="Q2120" i="89"/>
  <c r="R2120" i="89"/>
  <c r="T2120" i="89"/>
  <c r="Q2121" i="89"/>
  <c r="R2121" i="89"/>
  <c r="T2121" i="89"/>
  <c r="Q2122" i="89"/>
  <c r="R2122" i="89"/>
  <c r="T2122" i="89"/>
  <c r="Q2123" i="89"/>
  <c r="R2123" i="89"/>
  <c r="T2123" i="89"/>
  <c r="Q2124" i="89"/>
  <c r="R2124" i="89"/>
  <c r="T2124" i="89"/>
  <c r="Q2125" i="89"/>
  <c r="R2125" i="89"/>
  <c r="T2125" i="89"/>
  <c r="Q2126" i="89"/>
  <c r="R2126" i="89"/>
  <c r="T2126" i="89"/>
  <c r="Q2127" i="89"/>
  <c r="R2127" i="89"/>
  <c r="T2127" i="89"/>
  <c r="Q2128" i="89"/>
  <c r="R2128" i="89"/>
  <c r="T2128" i="89"/>
  <c r="Q2129" i="89"/>
  <c r="R2129" i="89"/>
  <c r="T2129" i="89"/>
  <c r="Q2130" i="89"/>
  <c r="R2130" i="89"/>
  <c r="T2130" i="89"/>
  <c r="Q2131" i="89"/>
  <c r="R2131" i="89"/>
  <c r="T2131" i="89"/>
  <c r="Q2132" i="89"/>
  <c r="R2132" i="89"/>
  <c r="T2132" i="89"/>
  <c r="Q2133" i="89"/>
  <c r="R2133" i="89"/>
  <c r="T2133" i="89"/>
  <c r="Q2134" i="89"/>
  <c r="R2134" i="89"/>
  <c r="T2134" i="89"/>
  <c r="Q2135" i="89"/>
  <c r="R2135" i="89"/>
  <c r="T2135" i="89"/>
  <c r="Q2136" i="89"/>
  <c r="R2136" i="89"/>
  <c r="T2136" i="89"/>
  <c r="Q2137" i="89"/>
  <c r="R2137" i="89"/>
  <c r="T2137" i="89"/>
  <c r="Q2138" i="89"/>
  <c r="R2138" i="89"/>
  <c r="T2138" i="89"/>
  <c r="Q2139" i="89"/>
  <c r="R2139" i="89"/>
  <c r="T2139" i="89"/>
  <c r="Q2140" i="89"/>
  <c r="R2140" i="89"/>
  <c r="T2140" i="89"/>
  <c r="Q2141" i="89"/>
  <c r="R2141" i="89"/>
  <c r="T2141" i="89"/>
  <c r="Q2142" i="89"/>
  <c r="R2142" i="89"/>
  <c r="T2142" i="89"/>
  <c r="Q2143" i="89"/>
  <c r="R2143" i="89"/>
  <c r="T2143" i="89"/>
  <c r="Q2144" i="89"/>
  <c r="R2144" i="89"/>
  <c r="T2144" i="89"/>
  <c r="Q2145" i="89"/>
  <c r="R2145" i="89"/>
  <c r="T2145" i="89"/>
  <c r="Q2146" i="89"/>
  <c r="R2146" i="89"/>
  <c r="T2146" i="89"/>
  <c r="Q2147" i="89"/>
  <c r="R2147" i="89"/>
  <c r="T2147" i="89"/>
  <c r="Q2148" i="89"/>
  <c r="R2148" i="89"/>
  <c r="T2148" i="89"/>
  <c r="Q2149" i="89"/>
  <c r="R2149" i="89"/>
  <c r="T2149" i="89"/>
  <c r="Q2150" i="89"/>
  <c r="R2150" i="89"/>
  <c r="T2150" i="89"/>
  <c r="Q2151" i="89"/>
  <c r="R2151" i="89"/>
  <c r="T2151" i="89"/>
  <c r="Q2152" i="89"/>
  <c r="R2152" i="89"/>
  <c r="T2152" i="89"/>
  <c r="Q2153" i="89"/>
  <c r="R2153" i="89"/>
  <c r="T2153" i="89"/>
  <c r="Q2154" i="89"/>
  <c r="R2154" i="89"/>
  <c r="T2154" i="89"/>
  <c r="Q2155" i="89"/>
  <c r="R2155" i="89"/>
  <c r="T2155" i="89"/>
  <c r="Q2156" i="89"/>
  <c r="R2156" i="89"/>
  <c r="T2156" i="89"/>
  <c r="Q2157" i="89"/>
  <c r="R2157" i="89"/>
  <c r="T2157" i="89"/>
  <c r="Q2158" i="89"/>
  <c r="R2158" i="89"/>
  <c r="T2158" i="89"/>
  <c r="Q2159" i="89"/>
  <c r="R2159" i="89"/>
  <c r="T2159" i="89"/>
  <c r="Q2160" i="89"/>
  <c r="R2160" i="89"/>
  <c r="T2160" i="89"/>
  <c r="Q2161" i="89"/>
  <c r="R2161" i="89"/>
  <c r="T2161" i="89"/>
  <c r="Q2162" i="89"/>
  <c r="R2162" i="89"/>
  <c r="T2162" i="89"/>
  <c r="Q2163" i="89"/>
  <c r="R2163" i="89"/>
  <c r="T2163" i="89"/>
  <c r="Q2164" i="89"/>
  <c r="R2164" i="89"/>
  <c r="T2164" i="89"/>
  <c r="Q2165" i="89"/>
  <c r="R2165" i="89"/>
  <c r="T2165" i="89"/>
  <c r="Q2166" i="89"/>
  <c r="R2166" i="89"/>
  <c r="T2166" i="89"/>
  <c r="Q2167" i="89"/>
  <c r="R2167" i="89"/>
  <c r="T2167" i="89"/>
  <c r="Q2168" i="89"/>
  <c r="R2168" i="89"/>
  <c r="T2168" i="89"/>
  <c r="Q2169" i="89"/>
  <c r="R2169" i="89"/>
  <c r="T2169" i="89"/>
  <c r="Q2170" i="89"/>
  <c r="R2170" i="89"/>
  <c r="T2170" i="89"/>
  <c r="Q2171" i="89"/>
  <c r="R2171" i="89"/>
  <c r="T2171" i="89"/>
  <c r="Q2172" i="89"/>
  <c r="R2172" i="89"/>
  <c r="T2172" i="89"/>
  <c r="Q2173" i="89"/>
  <c r="R2173" i="89"/>
  <c r="T2173" i="89"/>
  <c r="Q2174" i="89"/>
  <c r="R2174" i="89"/>
  <c r="T2174" i="89"/>
  <c r="Q2175" i="89"/>
  <c r="R2175" i="89"/>
  <c r="T2175" i="89"/>
  <c r="Q2176" i="89"/>
  <c r="R2176" i="89"/>
  <c r="T2176" i="89"/>
  <c r="Q2177" i="89"/>
  <c r="R2177" i="89"/>
  <c r="T2177" i="89"/>
  <c r="Q2178" i="89"/>
  <c r="R2178" i="89"/>
  <c r="T2178" i="89"/>
  <c r="Q2179" i="89"/>
  <c r="R2179" i="89"/>
  <c r="T2179" i="89"/>
  <c r="Q2180" i="89"/>
  <c r="R2180" i="89"/>
  <c r="T2180" i="89"/>
  <c r="Q2181" i="89"/>
  <c r="R2181" i="89"/>
  <c r="T2181" i="89"/>
  <c r="Q2182" i="89"/>
  <c r="R2182" i="89"/>
  <c r="T2182" i="89"/>
  <c r="Q2183" i="89"/>
  <c r="R2183" i="89"/>
  <c r="T2183" i="89"/>
  <c r="Q2184" i="89"/>
  <c r="R2184" i="89"/>
  <c r="T2184" i="89"/>
  <c r="Q2185" i="89"/>
  <c r="R2185" i="89"/>
  <c r="T2185" i="89"/>
  <c r="Q2186" i="89"/>
  <c r="R2186" i="89"/>
  <c r="T2186" i="89"/>
  <c r="Q2187" i="89"/>
  <c r="R2187" i="89"/>
  <c r="T2187" i="89"/>
  <c r="Q2188" i="89"/>
  <c r="R2188" i="89"/>
  <c r="T2188" i="89"/>
  <c r="Q2189" i="89"/>
  <c r="R2189" i="89"/>
  <c r="T2189" i="89"/>
  <c r="Q2190" i="89"/>
  <c r="R2190" i="89"/>
  <c r="T2190" i="89"/>
  <c r="Q2191" i="89"/>
  <c r="R2191" i="89"/>
  <c r="T2191" i="89"/>
  <c r="Q2192" i="89"/>
  <c r="R2192" i="89"/>
  <c r="T2192" i="89"/>
  <c r="Q2193" i="89"/>
  <c r="R2193" i="89"/>
  <c r="T2193" i="89"/>
  <c r="Q2194" i="89"/>
  <c r="R2194" i="89"/>
  <c r="T2194" i="89"/>
  <c r="Q2195" i="89"/>
  <c r="R2195" i="89"/>
  <c r="T2195" i="89"/>
  <c r="Q2196" i="89"/>
  <c r="R2196" i="89"/>
  <c r="T2196" i="89"/>
  <c r="Q2197" i="89"/>
  <c r="R2197" i="89"/>
  <c r="T2197" i="89"/>
  <c r="Q2198" i="89"/>
  <c r="R2198" i="89"/>
  <c r="T2198" i="89"/>
  <c r="Q2199" i="89"/>
  <c r="R2199" i="89"/>
  <c r="T2199" i="89"/>
  <c r="Q2200" i="89"/>
  <c r="R2200" i="89"/>
  <c r="T2200" i="89"/>
  <c r="Q2201" i="89"/>
  <c r="R2201" i="89"/>
  <c r="T2201" i="89"/>
  <c r="Q2202" i="89"/>
  <c r="R2202" i="89"/>
  <c r="T2202" i="89"/>
  <c r="Q2203" i="89"/>
  <c r="R2203" i="89"/>
  <c r="T2203" i="89"/>
  <c r="Q2204" i="89"/>
  <c r="R2204" i="89"/>
  <c r="T2204" i="89"/>
  <c r="Q2205" i="89"/>
  <c r="R2205" i="89"/>
  <c r="T2205" i="89"/>
  <c r="Q2206" i="89"/>
  <c r="R2206" i="89"/>
  <c r="T2206" i="89"/>
  <c r="Q2207" i="89"/>
  <c r="R2207" i="89"/>
  <c r="T2207" i="89"/>
  <c r="Q2208" i="89"/>
  <c r="R2208" i="89"/>
  <c r="T2208" i="89"/>
  <c r="Q2209" i="89"/>
  <c r="R2209" i="89"/>
  <c r="T2209" i="89"/>
  <c r="Q2210" i="89"/>
  <c r="R2210" i="89"/>
  <c r="T2210" i="89"/>
  <c r="Q2211" i="89"/>
  <c r="R2211" i="89"/>
  <c r="T2211" i="89"/>
  <c r="Q2212" i="89"/>
  <c r="R2212" i="89"/>
  <c r="T2212" i="89"/>
  <c r="Q2213" i="89"/>
  <c r="R2213" i="89"/>
  <c r="T2213" i="89"/>
  <c r="Q2214" i="89"/>
  <c r="R2214" i="89"/>
  <c r="T2214" i="89"/>
  <c r="Q2215" i="89"/>
  <c r="R2215" i="89"/>
  <c r="T2215" i="89"/>
  <c r="Q2216" i="89"/>
  <c r="R2216" i="89"/>
  <c r="T2216" i="89"/>
  <c r="Q2217" i="89"/>
  <c r="R2217" i="89"/>
  <c r="T2217" i="89"/>
  <c r="Q2218" i="89"/>
  <c r="R2218" i="89"/>
  <c r="T2218" i="89"/>
  <c r="Q2219" i="89"/>
  <c r="R2219" i="89"/>
  <c r="T2219" i="89"/>
  <c r="Q2220" i="89"/>
  <c r="R2220" i="89"/>
  <c r="T2220" i="89"/>
  <c r="Q2221" i="89"/>
  <c r="R2221" i="89"/>
  <c r="T2221" i="89"/>
  <c r="Q2222" i="89"/>
  <c r="R2222" i="89"/>
  <c r="T2222" i="89"/>
  <c r="Q2223" i="89"/>
  <c r="R2223" i="89"/>
  <c r="T2223" i="89"/>
  <c r="Q2224" i="89"/>
  <c r="R2224" i="89"/>
  <c r="T2224" i="89"/>
  <c r="Q2225" i="89"/>
  <c r="R2225" i="89"/>
  <c r="T2225" i="89"/>
  <c r="Q2226" i="89"/>
  <c r="R2226" i="89"/>
  <c r="T2226" i="89"/>
  <c r="Q2227" i="89"/>
  <c r="R2227" i="89"/>
  <c r="T2227" i="89"/>
  <c r="Q2228" i="89"/>
  <c r="R2228" i="89"/>
  <c r="T2228" i="89"/>
  <c r="Q2229" i="89"/>
  <c r="R2229" i="89"/>
  <c r="T2229" i="89"/>
  <c r="Q2230" i="89"/>
  <c r="R2230" i="89"/>
  <c r="T2230" i="89"/>
  <c r="Q2231" i="89"/>
  <c r="R2231" i="89"/>
  <c r="T2231" i="89"/>
  <c r="Q2232" i="89"/>
  <c r="R2232" i="89"/>
  <c r="T2232" i="89"/>
  <c r="Q2233" i="89"/>
  <c r="R2233" i="89"/>
  <c r="T2233" i="89"/>
  <c r="Q2234" i="89"/>
  <c r="R2234" i="89"/>
  <c r="T2234" i="89"/>
  <c r="Q2235" i="89"/>
  <c r="R2235" i="89"/>
  <c r="T2235" i="89"/>
  <c r="Q2236" i="89"/>
  <c r="R2236" i="89"/>
  <c r="T2236" i="89"/>
  <c r="Q2237" i="89"/>
  <c r="R2237" i="89"/>
  <c r="T2237" i="89"/>
  <c r="Q2238" i="89"/>
  <c r="R2238" i="89"/>
  <c r="T2238" i="89"/>
  <c r="Q2239" i="89"/>
  <c r="R2239" i="89"/>
  <c r="T2239" i="89"/>
  <c r="Q2240" i="89"/>
  <c r="R2240" i="89"/>
  <c r="T2240" i="89"/>
  <c r="Q2241" i="89"/>
  <c r="R2241" i="89"/>
  <c r="T2241" i="89"/>
  <c r="Q2242" i="89"/>
  <c r="R2242" i="89"/>
  <c r="T2242" i="89"/>
  <c r="Q2243" i="89"/>
  <c r="R2243" i="89"/>
  <c r="T2243" i="89"/>
  <c r="Q2244" i="89"/>
  <c r="R2244" i="89"/>
  <c r="T2244" i="89"/>
  <c r="Q2245" i="89"/>
  <c r="R2245" i="89"/>
  <c r="T2245" i="89"/>
  <c r="Q2246" i="89"/>
  <c r="R2246" i="89"/>
  <c r="T2246" i="89"/>
  <c r="Q2247" i="89"/>
  <c r="R2247" i="89"/>
  <c r="T2247" i="89"/>
  <c r="Q2248" i="89"/>
  <c r="R2248" i="89"/>
  <c r="T2248" i="89"/>
  <c r="Q2249" i="89"/>
  <c r="R2249" i="89"/>
  <c r="T2249" i="89"/>
  <c r="Q2250" i="89"/>
  <c r="R2250" i="89"/>
  <c r="T2250" i="89"/>
  <c r="Q2251" i="89"/>
  <c r="R2251" i="89"/>
  <c r="T2251" i="89"/>
  <c r="Q2252" i="89"/>
  <c r="R2252" i="89"/>
  <c r="T2252" i="89"/>
  <c r="Q2253" i="89"/>
  <c r="R2253" i="89"/>
  <c r="T2253" i="89"/>
  <c r="Q2254" i="89"/>
  <c r="R2254" i="89"/>
  <c r="T2254" i="89"/>
  <c r="Q2255" i="89"/>
  <c r="R2255" i="89"/>
  <c r="T2255" i="89"/>
  <c r="Q2256" i="89"/>
  <c r="R2256" i="89"/>
  <c r="T2256" i="89"/>
  <c r="Q2257" i="89"/>
  <c r="R2257" i="89"/>
  <c r="T2257" i="89"/>
  <c r="Q2258" i="89"/>
  <c r="R2258" i="89"/>
  <c r="T2258" i="89"/>
  <c r="Q2259" i="89"/>
  <c r="R2259" i="89"/>
  <c r="T2259" i="89"/>
  <c r="Q2260" i="89"/>
  <c r="R2260" i="89"/>
  <c r="T2260" i="89"/>
  <c r="Q2261" i="89"/>
  <c r="R2261" i="89"/>
  <c r="T2261" i="89"/>
  <c r="Q2262" i="89"/>
  <c r="R2262" i="89"/>
  <c r="T2262" i="89"/>
  <c r="Q2263" i="89"/>
  <c r="R2263" i="89"/>
  <c r="T2263" i="89"/>
  <c r="Q2264" i="89"/>
  <c r="R2264" i="89"/>
  <c r="T2264" i="89"/>
  <c r="Q2265" i="89"/>
  <c r="R2265" i="89"/>
  <c r="T2265" i="89"/>
  <c r="Q2266" i="89"/>
  <c r="R2266" i="89"/>
  <c r="T2266" i="89"/>
  <c r="Q2267" i="89"/>
  <c r="R2267" i="89"/>
  <c r="T2267" i="89"/>
  <c r="Q2268" i="89"/>
  <c r="R2268" i="89"/>
  <c r="T2268" i="89"/>
  <c r="Q2269" i="89"/>
  <c r="R2269" i="89"/>
  <c r="T2269" i="89"/>
  <c r="Q2270" i="89"/>
  <c r="R2270" i="89"/>
  <c r="T2270" i="89"/>
  <c r="Q2271" i="89"/>
  <c r="R2271" i="89"/>
  <c r="T2271" i="89"/>
  <c r="Q2272" i="89"/>
  <c r="R2272" i="89"/>
  <c r="T2272" i="89"/>
  <c r="Q2273" i="89"/>
  <c r="R2273" i="89"/>
  <c r="T2273" i="89"/>
  <c r="Q2274" i="89"/>
  <c r="R2274" i="89"/>
  <c r="T2274" i="89"/>
  <c r="Q2275" i="89"/>
  <c r="R2275" i="89"/>
  <c r="T2275" i="89"/>
  <c r="Q2276" i="89"/>
  <c r="R2276" i="89"/>
  <c r="T2276" i="89"/>
  <c r="Q2277" i="89"/>
  <c r="R2277" i="89"/>
  <c r="T2277" i="89"/>
  <c r="Q2278" i="89"/>
  <c r="R2278" i="89"/>
  <c r="T2278" i="89"/>
  <c r="Q2279" i="89"/>
  <c r="R2279" i="89"/>
  <c r="T2279" i="89"/>
  <c r="Q2280" i="89"/>
  <c r="R2280" i="89"/>
  <c r="T2280" i="89"/>
  <c r="Q2281" i="89"/>
  <c r="R2281" i="89"/>
  <c r="T2281" i="89"/>
  <c r="Q2282" i="89"/>
  <c r="R2282" i="89"/>
  <c r="T2282" i="89"/>
  <c r="Q2283" i="89"/>
  <c r="R2283" i="89"/>
  <c r="T2283" i="89"/>
  <c r="Q2284" i="89"/>
  <c r="R2284" i="89"/>
  <c r="T2284" i="89"/>
  <c r="Q2285" i="89"/>
  <c r="R2285" i="89"/>
  <c r="T2285" i="89"/>
  <c r="Q2286" i="89"/>
  <c r="R2286" i="89"/>
  <c r="T2286" i="89"/>
  <c r="Q2287" i="89"/>
  <c r="R2287" i="89"/>
  <c r="T2287" i="89"/>
  <c r="Q2288" i="89"/>
  <c r="R2288" i="89"/>
  <c r="T2288" i="89"/>
  <c r="Q2289" i="89"/>
  <c r="R2289" i="89"/>
  <c r="T2289" i="89"/>
  <c r="Q2290" i="89"/>
  <c r="R2290" i="89"/>
  <c r="T2290" i="89"/>
  <c r="Q2291" i="89"/>
  <c r="R2291" i="89"/>
  <c r="T2291" i="89"/>
  <c r="Q2292" i="89"/>
  <c r="R2292" i="89"/>
  <c r="T2292" i="89"/>
  <c r="Q2293" i="89"/>
  <c r="R2293" i="89"/>
  <c r="T2293" i="89"/>
  <c r="Q2294" i="89"/>
  <c r="R2294" i="89"/>
  <c r="T2294" i="89"/>
  <c r="Q2295" i="89"/>
  <c r="R2295" i="89"/>
  <c r="T2295" i="89"/>
  <c r="Q2296" i="89"/>
  <c r="R2296" i="89"/>
  <c r="T2296" i="89"/>
  <c r="Q2297" i="89"/>
  <c r="R2297" i="89"/>
  <c r="T2297" i="89"/>
  <c r="Q2298" i="89"/>
  <c r="R2298" i="89"/>
  <c r="T2298" i="89"/>
  <c r="Q2299" i="89"/>
  <c r="R2299" i="89"/>
  <c r="T2299" i="89"/>
  <c r="Q2300" i="89"/>
  <c r="R2300" i="89"/>
  <c r="T2300" i="89"/>
  <c r="Q2301" i="89"/>
  <c r="R2301" i="89"/>
  <c r="T2301" i="89"/>
  <c r="Q2302" i="89"/>
  <c r="R2302" i="89"/>
  <c r="T2302" i="89"/>
  <c r="Q2303" i="89"/>
  <c r="R2303" i="89"/>
  <c r="T2303" i="89"/>
  <c r="Q2304" i="89"/>
  <c r="R2304" i="89"/>
  <c r="T2304" i="89"/>
  <c r="Q2305" i="89"/>
  <c r="R2305" i="89"/>
  <c r="T2305" i="89"/>
  <c r="Q2306" i="89"/>
  <c r="R2306" i="89"/>
  <c r="T2306" i="89"/>
  <c r="Q2307" i="89"/>
  <c r="R2307" i="89"/>
  <c r="T2307" i="89"/>
  <c r="Q2308" i="89"/>
  <c r="R2308" i="89"/>
  <c r="T2308" i="89"/>
  <c r="Q2309" i="89"/>
  <c r="R2309" i="89"/>
  <c r="T2309" i="89"/>
  <c r="Q2310" i="89"/>
  <c r="R2310" i="89"/>
  <c r="T2310" i="89"/>
  <c r="Q2311" i="89"/>
  <c r="R2311" i="89"/>
  <c r="T2311" i="89"/>
  <c r="Q2312" i="89"/>
  <c r="R2312" i="89"/>
  <c r="T2312" i="89"/>
  <c r="Q2313" i="89"/>
  <c r="R2313" i="89"/>
  <c r="T2313" i="89"/>
  <c r="Q2314" i="89"/>
  <c r="R2314" i="89"/>
  <c r="T2314" i="89"/>
  <c r="Q2315" i="89"/>
  <c r="R2315" i="89"/>
  <c r="T2315" i="89"/>
  <c r="Q2316" i="89"/>
  <c r="R2316" i="89"/>
  <c r="T2316" i="89"/>
  <c r="Q2317" i="89"/>
  <c r="R2317" i="89"/>
  <c r="T2317" i="89"/>
  <c r="Q2318" i="89"/>
  <c r="R2318" i="89"/>
  <c r="T2318" i="89"/>
  <c r="Q2319" i="89"/>
  <c r="R2319" i="89"/>
  <c r="T2319" i="89"/>
  <c r="Q2320" i="89"/>
  <c r="R2320" i="89"/>
  <c r="T2320" i="89"/>
  <c r="Q2321" i="89"/>
  <c r="R2321" i="89"/>
  <c r="T2321" i="89"/>
  <c r="Q2322" i="89"/>
  <c r="R2322" i="89"/>
  <c r="T2322" i="89"/>
  <c r="Q2323" i="89"/>
  <c r="R2323" i="89"/>
  <c r="T2323" i="89"/>
  <c r="Q2324" i="89"/>
  <c r="R2324" i="89"/>
  <c r="T2324" i="89"/>
  <c r="Q2325" i="89"/>
  <c r="R2325" i="89"/>
  <c r="T2325" i="89"/>
  <c r="Q2326" i="89"/>
  <c r="R2326" i="89"/>
  <c r="T2326" i="89"/>
  <c r="Q2327" i="89"/>
  <c r="R2327" i="89"/>
  <c r="T2327" i="89"/>
  <c r="Q2328" i="89"/>
  <c r="R2328" i="89"/>
  <c r="T2328" i="89"/>
  <c r="Q2329" i="89"/>
  <c r="R2329" i="89"/>
  <c r="T2329" i="89"/>
  <c r="Q2330" i="89"/>
  <c r="R2330" i="89"/>
  <c r="T2330" i="89"/>
  <c r="Q2331" i="89"/>
  <c r="R2331" i="89"/>
  <c r="T2331" i="89"/>
  <c r="Q2332" i="89"/>
  <c r="R2332" i="89"/>
  <c r="T2332" i="89"/>
  <c r="Q2333" i="89"/>
  <c r="R2333" i="89"/>
  <c r="T2333" i="89"/>
  <c r="Q2334" i="89"/>
  <c r="R2334" i="89"/>
  <c r="T2334" i="89"/>
  <c r="Q2335" i="89"/>
  <c r="R2335" i="89"/>
  <c r="T2335" i="89"/>
  <c r="Q2336" i="89"/>
  <c r="R2336" i="89"/>
  <c r="T2336" i="89"/>
  <c r="Q2337" i="89"/>
  <c r="R2337" i="89"/>
  <c r="T2337" i="89"/>
  <c r="Q2338" i="89"/>
  <c r="R2338" i="89"/>
  <c r="T2338" i="89"/>
  <c r="Q2339" i="89"/>
  <c r="R2339" i="89"/>
  <c r="T2339" i="89"/>
  <c r="Q2340" i="89"/>
  <c r="R2340" i="89"/>
  <c r="T2340" i="89"/>
  <c r="Q2341" i="89"/>
  <c r="R2341" i="89"/>
  <c r="T2341" i="89"/>
  <c r="Q2342" i="89"/>
  <c r="R2342" i="89"/>
  <c r="T2342" i="89"/>
  <c r="Q2343" i="89"/>
  <c r="R2343" i="89"/>
  <c r="T2343" i="89"/>
  <c r="Q2344" i="89"/>
  <c r="R2344" i="89"/>
  <c r="T2344" i="89"/>
  <c r="Q2345" i="89"/>
  <c r="R2345" i="89"/>
  <c r="T2345" i="89"/>
  <c r="Q2346" i="89"/>
  <c r="R2346" i="89"/>
  <c r="T2346" i="89"/>
  <c r="Q2347" i="89"/>
  <c r="R2347" i="89"/>
  <c r="T2347" i="89"/>
  <c r="Q2348" i="89"/>
  <c r="R2348" i="89"/>
  <c r="T2348" i="89"/>
  <c r="Q2349" i="89"/>
  <c r="R2349" i="89"/>
  <c r="T2349" i="89"/>
  <c r="Q2350" i="89"/>
  <c r="R2350" i="89"/>
  <c r="T2350" i="89"/>
  <c r="Q2351" i="89"/>
  <c r="R2351" i="89"/>
  <c r="T2351" i="89"/>
  <c r="Q2352" i="89"/>
  <c r="R2352" i="89"/>
  <c r="T2352" i="89"/>
  <c r="Q2353" i="89"/>
  <c r="R2353" i="89"/>
  <c r="T2353" i="89"/>
  <c r="Q2354" i="89"/>
  <c r="R2354" i="89"/>
  <c r="T2354" i="89"/>
  <c r="Q2355" i="89"/>
  <c r="R2355" i="89"/>
  <c r="T2355" i="89"/>
  <c r="Q2356" i="89"/>
  <c r="R2356" i="89"/>
  <c r="T2356" i="89"/>
  <c r="Q2357" i="89"/>
  <c r="R2357" i="89"/>
  <c r="T2357" i="89"/>
  <c r="Q2358" i="89"/>
  <c r="R2358" i="89"/>
  <c r="T2358" i="89"/>
  <c r="Q2359" i="89"/>
  <c r="R2359" i="89"/>
  <c r="T2359" i="89"/>
  <c r="Q2360" i="89"/>
  <c r="R2360" i="89"/>
  <c r="T2360" i="89"/>
  <c r="Q2361" i="89"/>
  <c r="R2361" i="89"/>
  <c r="T2361" i="89"/>
  <c r="Q2362" i="89"/>
  <c r="R2362" i="89"/>
  <c r="T2362" i="89"/>
  <c r="Q2363" i="89"/>
  <c r="R2363" i="89"/>
  <c r="T2363" i="89"/>
  <c r="Q2364" i="89"/>
  <c r="R2364" i="89"/>
  <c r="T2364" i="89"/>
  <c r="Q2365" i="89"/>
  <c r="R2365" i="89"/>
  <c r="T2365" i="89"/>
  <c r="Q2366" i="89"/>
  <c r="R2366" i="89"/>
  <c r="T2366" i="89"/>
  <c r="Q2367" i="89"/>
  <c r="R2367" i="89"/>
  <c r="T2367" i="89"/>
  <c r="Q2368" i="89"/>
  <c r="R2368" i="89"/>
  <c r="T2368" i="89"/>
  <c r="Q2369" i="89"/>
  <c r="R2369" i="89"/>
  <c r="T2369" i="89"/>
  <c r="Q2370" i="89"/>
  <c r="R2370" i="89"/>
  <c r="T2370" i="89"/>
  <c r="Q2371" i="89"/>
  <c r="R2371" i="89"/>
  <c r="T2371" i="89"/>
  <c r="Q2372" i="89"/>
  <c r="R2372" i="89"/>
  <c r="T2372" i="89"/>
  <c r="Q2373" i="89"/>
  <c r="R2373" i="89"/>
  <c r="T2373" i="89"/>
  <c r="Q2374" i="89"/>
  <c r="R2374" i="89"/>
  <c r="T2374" i="89"/>
  <c r="Q2375" i="89"/>
  <c r="R2375" i="89"/>
  <c r="T2375" i="89"/>
  <c r="Q2376" i="89"/>
  <c r="R2376" i="89"/>
  <c r="T2376" i="89"/>
  <c r="Q2377" i="89"/>
  <c r="R2377" i="89"/>
  <c r="T2377" i="89"/>
  <c r="Q2378" i="89"/>
  <c r="R2378" i="89"/>
  <c r="T2378" i="89"/>
  <c r="Q2379" i="89"/>
  <c r="R2379" i="89"/>
  <c r="T2379" i="89"/>
  <c r="Q2380" i="89"/>
  <c r="R2380" i="89"/>
  <c r="T2380" i="89"/>
  <c r="Q2381" i="89"/>
  <c r="R2381" i="89"/>
  <c r="T2381" i="89"/>
  <c r="Q2382" i="89"/>
  <c r="R2382" i="89"/>
  <c r="T2382" i="89"/>
  <c r="Q2383" i="89"/>
  <c r="R2383" i="89"/>
  <c r="T2383" i="89"/>
  <c r="Q2384" i="89"/>
  <c r="R2384" i="89"/>
  <c r="T2384" i="89"/>
  <c r="Q2385" i="89"/>
  <c r="R2385" i="89"/>
  <c r="T2385" i="89"/>
  <c r="Q2386" i="89"/>
  <c r="R2386" i="89"/>
  <c r="T2386" i="89"/>
  <c r="Q2387" i="89"/>
  <c r="R2387" i="89"/>
  <c r="T2387" i="89"/>
  <c r="Q2388" i="89"/>
  <c r="R2388" i="89"/>
  <c r="T2388" i="89"/>
  <c r="Q2389" i="89"/>
  <c r="R2389" i="89"/>
  <c r="T2389" i="89"/>
  <c r="Q2390" i="89"/>
  <c r="R2390" i="89"/>
  <c r="T2390" i="89"/>
  <c r="Q2391" i="89"/>
  <c r="R2391" i="89"/>
  <c r="T2391" i="89"/>
  <c r="Q2392" i="89"/>
  <c r="R2392" i="89"/>
  <c r="T2392" i="89"/>
  <c r="Q2393" i="89"/>
  <c r="R2393" i="89"/>
  <c r="T2393" i="89"/>
  <c r="Q2394" i="89"/>
  <c r="R2394" i="89"/>
  <c r="T2394" i="89"/>
  <c r="Q2395" i="89"/>
  <c r="R2395" i="89"/>
  <c r="T2395" i="89"/>
  <c r="Q2396" i="89"/>
  <c r="R2396" i="89"/>
  <c r="T2396" i="89"/>
  <c r="Q2397" i="89"/>
  <c r="R2397" i="89"/>
  <c r="T2397" i="89"/>
  <c r="Q2398" i="89"/>
  <c r="R2398" i="89"/>
  <c r="T2398" i="89"/>
  <c r="Q2399" i="89"/>
  <c r="R2399" i="89"/>
  <c r="T2399" i="89"/>
  <c r="Q2400" i="89"/>
  <c r="R2400" i="89"/>
  <c r="T2400" i="89"/>
  <c r="Q2401" i="89"/>
  <c r="R2401" i="89"/>
  <c r="T2401" i="89"/>
  <c r="Q2402" i="89"/>
  <c r="R2402" i="89"/>
  <c r="T2402" i="89"/>
  <c r="Q2403" i="89"/>
  <c r="R2403" i="89"/>
  <c r="T2403" i="89"/>
  <c r="Q2404" i="89"/>
  <c r="R2404" i="89"/>
  <c r="T2404" i="89"/>
  <c r="Q2405" i="89"/>
  <c r="R2405" i="89"/>
  <c r="T2405" i="89"/>
  <c r="Q2406" i="89"/>
  <c r="R2406" i="89"/>
  <c r="T2406" i="89"/>
  <c r="Q2407" i="89"/>
  <c r="R2407" i="89"/>
  <c r="T2407" i="89"/>
  <c r="Q2408" i="89"/>
  <c r="R2408" i="89"/>
  <c r="T2408" i="89"/>
  <c r="Q2409" i="89"/>
  <c r="R2409" i="89"/>
  <c r="T2409" i="89"/>
  <c r="Q2410" i="89"/>
  <c r="R2410" i="89"/>
  <c r="T2410" i="89"/>
  <c r="Q2411" i="89"/>
  <c r="R2411" i="89"/>
  <c r="T2411" i="89"/>
  <c r="Q2412" i="89"/>
  <c r="R2412" i="89"/>
  <c r="T2412" i="89"/>
  <c r="Q2413" i="89"/>
  <c r="R2413" i="89"/>
  <c r="T2413" i="89"/>
  <c r="Q2414" i="89"/>
  <c r="R2414" i="89"/>
  <c r="T2414" i="89"/>
  <c r="Q2415" i="89"/>
  <c r="R2415" i="89"/>
  <c r="T2415" i="89"/>
  <c r="Q2416" i="89"/>
  <c r="R2416" i="89"/>
  <c r="T2416" i="89"/>
  <c r="Q2417" i="89"/>
  <c r="R2417" i="89"/>
  <c r="T2417" i="89"/>
  <c r="Q2418" i="89"/>
  <c r="R2418" i="89"/>
  <c r="T2418" i="89"/>
  <c r="Q2419" i="89"/>
  <c r="R2419" i="89"/>
  <c r="T2419" i="89"/>
  <c r="Q2420" i="89"/>
  <c r="R2420" i="89"/>
  <c r="T2420" i="89"/>
  <c r="Q2421" i="89"/>
  <c r="R2421" i="89"/>
  <c r="T2421" i="89"/>
  <c r="Q2422" i="89"/>
  <c r="R2422" i="89"/>
  <c r="T2422" i="89"/>
  <c r="Q2423" i="89"/>
  <c r="R2423" i="89"/>
  <c r="T2423" i="89"/>
  <c r="Q2424" i="89"/>
  <c r="R2424" i="89"/>
  <c r="T2424" i="89"/>
  <c r="Q2425" i="89"/>
  <c r="R2425" i="89"/>
  <c r="T2425" i="89"/>
  <c r="Q2426" i="89"/>
  <c r="R2426" i="89"/>
  <c r="T2426" i="89"/>
  <c r="Q2427" i="89"/>
  <c r="R2427" i="89"/>
  <c r="T2427" i="89"/>
  <c r="Q2428" i="89"/>
  <c r="R2428" i="89"/>
  <c r="T2428" i="89"/>
  <c r="Q2429" i="89"/>
  <c r="R2429" i="89"/>
  <c r="T2429" i="89"/>
  <c r="Q2430" i="89"/>
  <c r="R2430" i="89"/>
  <c r="T2430" i="89"/>
  <c r="Q2431" i="89"/>
  <c r="R2431" i="89"/>
  <c r="T2431" i="89"/>
  <c r="Q2432" i="89"/>
  <c r="R2432" i="89"/>
  <c r="T2432" i="89"/>
  <c r="Q2433" i="89"/>
  <c r="R2433" i="89"/>
  <c r="T2433" i="89"/>
  <c r="Q2434" i="89"/>
  <c r="R2434" i="89"/>
  <c r="T2434" i="89"/>
  <c r="Q2435" i="89"/>
  <c r="R2435" i="89"/>
  <c r="T2435" i="89"/>
  <c r="Q2436" i="89"/>
  <c r="R2436" i="89"/>
  <c r="T2436" i="89"/>
  <c r="Q2437" i="89"/>
  <c r="R2437" i="89"/>
  <c r="T2437" i="89"/>
  <c r="Q2438" i="89"/>
  <c r="R2438" i="89"/>
  <c r="T2438" i="89"/>
  <c r="Q2439" i="89"/>
  <c r="R2439" i="89"/>
  <c r="T2439" i="89"/>
  <c r="Q2440" i="89"/>
  <c r="R2440" i="89"/>
  <c r="T2440" i="89"/>
  <c r="Q2441" i="89"/>
  <c r="R2441" i="89"/>
  <c r="T2441" i="89"/>
  <c r="Q2442" i="89"/>
  <c r="R2442" i="89"/>
  <c r="T2442" i="89"/>
  <c r="Q2443" i="89"/>
  <c r="R2443" i="89"/>
  <c r="T2443" i="89"/>
  <c r="Q2444" i="89"/>
  <c r="R2444" i="89"/>
  <c r="T2444" i="89"/>
  <c r="Q2445" i="89"/>
  <c r="R2445" i="89"/>
  <c r="T2445" i="89"/>
  <c r="Q2446" i="89"/>
  <c r="R2446" i="89"/>
  <c r="T2446" i="89"/>
  <c r="Q2447" i="89"/>
  <c r="R2447" i="89"/>
  <c r="T2447" i="89"/>
  <c r="Q2448" i="89"/>
  <c r="R2448" i="89"/>
  <c r="T2448" i="89"/>
  <c r="Q2449" i="89"/>
  <c r="R2449" i="89"/>
  <c r="T2449" i="89"/>
  <c r="Q2450" i="89"/>
  <c r="R2450" i="89"/>
  <c r="T2450" i="89"/>
  <c r="Q2451" i="89"/>
  <c r="R2451" i="89"/>
  <c r="T2451" i="89"/>
  <c r="Q2452" i="89"/>
  <c r="R2452" i="89"/>
  <c r="T2452" i="89"/>
  <c r="Q2453" i="89"/>
  <c r="R2453" i="89"/>
  <c r="T2453" i="89"/>
  <c r="Q2454" i="89"/>
  <c r="R2454" i="89"/>
  <c r="T2454" i="89"/>
  <c r="Q2455" i="89"/>
  <c r="R2455" i="89"/>
  <c r="T2455" i="89"/>
  <c r="Q2456" i="89"/>
  <c r="R2456" i="89"/>
  <c r="T2456" i="89"/>
  <c r="Q2457" i="89"/>
  <c r="R2457" i="89"/>
  <c r="T2457" i="89"/>
  <c r="Q2458" i="89"/>
  <c r="R2458" i="89"/>
  <c r="T2458" i="89"/>
  <c r="Q2459" i="89"/>
  <c r="R2459" i="89"/>
  <c r="T2459" i="89"/>
  <c r="Q2460" i="89"/>
  <c r="R2460" i="89"/>
  <c r="T2460" i="89"/>
  <c r="Q2461" i="89"/>
  <c r="R2461" i="89"/>
  <c r="T2461" i="89"/>
  <c r="Q2462" i="89"/>
  <c r="R2462" i="89"/>
  <c r="T2462" i="89"/>
  <c r="Q2463" i="89"/>
  <c r="R2463" i="89"/>
  <c r="T2463" i="89"/>
  <c r="Q2464" i="89"/>
  <c r="R2464" i="89"/>
  <c r="T2464" i="89"/>
  <c r="Q2465" i="89"/>
  <c r="R2465" i="89"/>
  <c r="T2465" i="89"/>
  <c r="Q2466" i="89"/>
  <c r="R2466" i="89"/>
  <c r="T2466" i="89"/>
  <c r="Q2467" i="89"/>
  <c r="R2467" i="89"/>
  <c r="T2467" i="89"/>
  <c r="Q2468" i="89"/>
  <c r="R2468" i="89"/>
  <c r="T2468" i="89"/>
  <c r="Q2469" i="89"/>
  <c r="R2469" i="89"/>
  <c r="T2469" i="89"/>
  <c r="Q2470" i="89"/>
  <c r="R2470" i="89"/>
  <c r="T2470" i="89"/>
  <c r="Q2471" i="89"/>
  <c r="R2471" i="89"/>
  <c r="T2471" i="89"/>
  <c r="Q2472" i="89"/>
  <c r="R2472" i="89"/>
  <c r="T2472" i="89"/>
  <c r="Q2473" i="89"/>
  <c r="R2473" i="89"/>
  <c r="T2473" i="89"/>
  <c r="Q2474" i="89"/>
  <c r="R2474" i="89"/>
  <c r="T2474" i="89"/>
  <c r="Q2475" i="89"/>
  <c r="R2475" i="89"/>
  <c r="T2475" i="89"/>
  <c r="Q2476" i="89"/>
  <c r="R2476" i="89"/>
  <c r="T2476" i="89"/>
  <c r="Q2477" i="89"/>
  <c r="R2477" i="89"/>
  <c r="T2477" i="89"/>
  <c r="Q2478" i="89"/>
  <c r="R2478" i="89"/>
  <c r="T2478" i="89"/>
  <c r="Q2479" i="89"/>
  <c r="R2479" i="89"/>
  <c r="T2479" i="89"/>
  <c r="Q2480" i="89"/>
  <c r="R2480" i="89"/>
  <c r="T2480" i="89"/>
  <c r="Q2481" i="89"/>
  <c r="R2481" i="89"/>
  <c r="T2481" i="89"/>
  <c r="Q2482" i="89"/>
  <c r="R2482" i="89"/>
  <c r="T2482" i="89"/>
  <c r="Q2483" i="89"/>
  <c r="R2483" i="89"/>
  <c r="T2483" i="89"/>
  <c r="Q2484" i="89"/>
  <c r="R2484" i="89"/>
  <c r="T2484" i="89"/>
  <c r="Q2485" i="89"/>
  <c r="R2485" i="89"/>
  <c r="T2485" i="89"/>
  <c r="Q2486" i="89"/>
  <c r="R2486" i="89"/>
  <c r="T2486" i="89"/>
  <c r="Q2487" i="89"/>
  <c r="R2487" i="89"/>
  <c r="T2487" i="89"/>
  <c r="Q2488" i="89"/>
  <c r="R2488" i="89"/>
  <c r="T2488" i="89"/>
  <c r="Q2489" i="89"/>
  <c r="R2489" i="89"/>
  <c r="T2489" i="89"/>
  <c r="Q2490" i="89"/>
  <c r="R2490" i="89"/>
  <c r="T2490" i="89"/>
  <c r="Q2491" i="89"/>
  <c r="R2491" i="89"/>
  <c r="T2491" i="89"/>
  <c r="Q2492" i="89"/>
  <c r="R2492" i="89"/>
  <c r="T2492" i="89"/>
  <c r="Q2493" i="89"/>
  <c r="R2493" i="89"/>
  <c r="T2493" i="89"/>
  <c r="Q2494" i="89"/>
  <c r="R2494" i="89"/>
  <c r="T2494" i="89"/>
  <c r="Q2495" i="89"/>
  <c r="R2495" i="89"/>
  <c r="T2495" i="89"/>
  <c r="Q2496" i="89"/>
  <c r="R2496" i="89"/>
  <c r="T2496" i="89"/>
  <c r="Q2497" i="89"/>
  <c r="R2497" i="89"/>
  <c r="T2497" i="89"/>
  <c r="Q2498" i="89"/>
  <c r="R2498" i="89"/>
  <c r="T2498" i="89"/>
  <c r="Q2499" i="89"/>
  <c r="R2499" i="89"/>
  <c r="T2499" i="89"/>
  <c r="Q2500" i="89"/>
  <c r="R2500" i="89"/>
  <c r="T2500" i="89"/>
  <c r="Q2501" i="89"/>
  <c r="R2501" i="89"/>
  <c r="T2501" i="89"/>
  <c r="Q2502" i="89"/>
  <c r="R2502" i="89"/>
  <c r="T2502" i="89"/>
  <c r="Q2503" i="89"/>
  <c r="R2503" i="89"/>
  <c r="T2503" i="89"/>
  <c r="Q2504" i="89"/>
  <c r="R2504" i="89"/>
  <c r="T2504" i="89"/>
  <c r="Q2505" i="89"/>
  <c r="R2505" i="89"/>
  <c r="T2505" i="89"/>
  <c r="Q2506" i="89"/>
  <c r="R2506" i="89"/>
  <c r="T2506" i="89"/>
  <c r="Q2507" i="89"/>
  <c r="R2507" i="89"/>
  <c r="T2507" i="89"/>
  <c r="Q2508" i="89"/>
  <c r="R2508" i="89"/>
  <c r="T2508" i="89"/>
  <c r="Q2509" i="89"/>
  <c r="R2509" i="89"/>
  <c r="T2509" i="89"/>
  <c r="Q2510" i="89"/>
  <c r="R2510" i="89"/>
  <c r="T2510" i="89"/>
  <c r="Q2511" i="89"/>
  <c r="R2511" i="89"/>
  <c r="T2511" i="89"/>
  <c r="Q2512" i="89"/>
  <c r="R2512" i="89"/>
  <c r="T2512" i="89"/>
  <c r="Q2513" i="89"/>
  <c r="R2513" i="89"/>
  <c r="T2513" i="89"/>
  <c r="Q2514" i="89"/>
  <c r="R2514" i="89"/>
  <c r="T2514" i="89"/>
  <c r="Q2515" i="89"/>
  <c r="R2515" i="89"/>
  <c r="T2515" i="89"/>
  <c r="Q2516" i="89"/>
  <c r="R2516" i="89"/>
  <c r="T2516" i="89"/>
  <c r="Q2517" i="89"/>
  <c r="R2517" i="89"/>
  <c r="T2517" i="89"/>
  <c r="Q2518" i="89"/>
  <c r="R2518" i="89"/>
  <c r="T2518" i="89"/>
  <c r="Q2519" i="89"/>
  <c r="R2519" i="89"/>
  <c r="T2519" i="89"/>
  <c r="Q2520" i="89"/>
  <c r="R2520" i="89"/>
  <c r="T2520" i="89"/>
  <c r="Q2521" i="89"/>
  <c r="R2521" i="89"/>
  <c r="T2521" i="89"/>
  <c r="Q2522" i="89"/>
  <c r="R2522" i="89"/>
  <c r="T2522" i="89"/>
  <c r="Q2523" i="89"/>
  <c r="R2523" i="89"/>
  <c r="T2523" i="89"/>
  <c r="Q2524" i="89"/>
  <c r="R2524" i="89"/>
  <c r="T2524" i="89"/>
  <c r="Q2525" i="89"/>
  <c r="R2525" i="89"/>
  <c r="T2525" i="89"/>
  <c r="Q2526" i="89"/>
  <c r="R2526" i="89"/>
  <c r="T2526" i="89"/>
  <c r="Q2527" i="89"/>
  <c r="R2527" i="89"/>
  <c r="T2527" i="89"/>
  <c r="Q2528" i="89"/>
  <c r="R2528" i="89"/>
  <c r="T2528" i="89"/>
  <c r="Q2529" i="89"/>
  <c r="R2529" i="89"/>
  <c r="T2529" i="89"/>
  <c r="Q2530" i="89"/>
  <c r="R2530" i="89"/>
  <c r="T2530" i="89"/>
  <c r="Q2531" i="89"/>
  <c r="R2531" i="89"/>
  <c r="T2531" i="89"/>
  <c r="Q2532" i="89"/>
  <c r="R2532" i="89"/>
  <c r="T2532" i="89"/>
  <c r="Q2533" i="89"/>
  <c r="R2533" i="89"/>
  <c r="T2533" i="89"/>
  <c r="Q2534" i="89"/>
  <c r="R2534" i="89"/>
  <c r="T2534" i="89"/>
  <c r="Q2535" i="89"/>
  <c r="R2535" i="89"/>
  <c r="T2535" i="89"/>
  <c r="Q2536" i="89"/>
  <c r="R2536" i="89"/>
  <c r="T2536" i="89"/>
  <c r="Q2537" i="89"/>
  <c r="R2537" i="89"/>
  <c r="T2537" i="89"/>
  <c r="Q2538" i="89"/>
  <c r="R2538" i="89"/>
  <c r="T2538" i="89"/>
  <c r="Q2539" i="89"/>
  <c r="R2539" i="89"/>
  <c r="T2539" i="89"/>
  <c r="Q2540" i="89"/>
  <c r="R2540" i="89"/>
  <c r="T2540" i="89"/>
  <c r="Q2541" i="89"/>
  <c r="R2541" i="89"/>
  <c r="T2541" i="89"/>
  <c r="Q2542" i="89"/>
  <c r="R2542" i="89"/>
  <c r="T2542" i="89"/>
  <c r="Q2543" i="89"/>
  <c r="R2543" i="89"/>
  <c r="T2543" i="89"/>
  <c r="Q2544" i="89"/>
  <c r="R2544" i="89"/>
  <c r="T2544" i="89"/>
  <c r="Q2545" i="89"/>
  <c r="R2545" i="89"/>
  <c r="T2545" i="89"/>
  <c r="Q2546" i="89"/>
  <c r="R2546" i="89"/>
  <c r="T2546" i="89"/>
  <c r="Q2547" i="89"/>
  <c r="R2547" i="89"/>
  <c r="T2547" i="89"/>
  <c r="Q2548" i="89"/>
  <c r="R2548" i="89"/>
  <c r="T2548" i="89"/>
  <c r="Q2549" i="89"/>
  <c r="R2549" i="89"/>
  <c r="T2549" i="89"/>
  <c r="Q2550" i="89"/>
  <c r="R2550" i="89"/>
  <c r="T2550" i="89"/>
  <c r="Q2551" i="89"/>
  <c r="R2551" i="89"/>
  <c r="T2551" i="89"/>
  <c r="Q2552" i="89"/>
  <c r="R2552" i="89"/>
  <c r="T2552" i="89"/>
  <c r="Q2553" i="89"/>
  <c r="R2553" i="89"/>
  <c r="T2553" i="89"/>
  <c r="Q2554" i="89"/>
  <c r="R2554" i="89"/>
  <c r="T2554" i="89"/>
  <c r="Q2555" i="89"/>
  <c r="R2555" i="89"/>
  <c r="T2555" i="89"/>
  <c r="Q2556" i="89"/>
  <c r="R2556" i="89"/>
  <c r="T2556" i="89"/>
  <c r="Q2557" i="89"/>
  <c r="R2557" i="89"/>
  <c r="T2557" i="89"/>
  <c r="Q2558" i="89"/>
  <c r="R2558" i="89"/>
  <c r="T2558" i="89"/>
  <c r="Q2559" i="89"/>
  <c r="R2559" i="89"/>
  <c r="T2559" i="89"/>
  <c r="Q2560" i="89"/>
  <c r="R2560" i="89"/>
  <c r="T2560" i="89"/>
  <c r="Q2561" i="89"/>
  <c r="R2561" i="89"/>
  <c r="T2561" i="89"/>
  <c r="Q2562" i="89"/>
  <c r="R2562" i="89"/>
  <c r="T2562" i="89"/>
  <c r="Q2563" i="89"/>
  <c r="R2563" i="89"/>
  <c r="T2563" i="89"/>
  <c r="Q2564" i="89"/>
  <c r="R2564" i="89"/>
  <c r="T2564" i="89"/>
  <c r="Q2565" i="89"/>
  <c r="R2565" i="89"/>
  <c r="T2565" i="89"/>
  <c r="Q2566" i="89"/>
  <c r="R2566" i="89"/>
  <c r="T2566" i="89"/>
  <c r="Q2567" i="89"/>
  <c r="R2567" i="89"/>
  <c r="T2567" i="89"/>
  <c r="Q2568" i="89"/>
  <c r="R2568" i="89"/>
  <c r="T2568" i="89"/>
  <c r="Q2569" i="89"/>
  <c r="R2569" i="89"/>
  <c r="T2569" i="89"/>
  <c r="Q2570" i="89"/>
  <c r="R2570" i="89"/>
  <c r="T2570" i="89"/>
  <c r="Q2571" i="89"/>
  <c r="R2571" i="89"/>
  <c r="T2571" i="89"/>
  <c r="Q2572" i="89"/>
  <c r="R2572" i="89"/>
  <c r="T2572" i="89"/>
  <c r="Q2573" i="89"/>
  <c r="R2573" i="89"/>
  <c r="T2573" i="89"/>
  <c r="Q2574" i="89"/>
  <c r="R2574" i="89"/>
  <c r="T2574" i="89"/>
  <c r="Q2575" i="89"/>
  <c r="R2575" i="89"/>
  <c r="T2575" i="89"/>
  <c r="Q2576" i="89"/>
  <c r="R2576" i="89"/>
  <c r="T2576" i="89"/>
  <c r="Q2577" i="89"/>
  <c r="R2577" i="89"/>
  <c r="T2577" i="89"/>
  <c r="Q2578" i="89"/>
  <c r="R2578" i="89"/>
  <c r="T2578" i="89"/>
  <c r="Q2579" i="89"/>
  <c r="R2579" i="89"/>
  <c r="T2579" i="89"/>
  <c r="Q2580" i="89"/>
  <c r="R2580" i="89"/>
  <c r="T2580" i="89"/>
  <c r="Q2581" i="89"/>
  <c r="R2581" i="89"/>
  <c r="T2581" i="89"/>
  <c r="Q2582" i="89"/>
  <c r="R2582" i="89"/>
  <c r="T2582" i="89"/>
  <c r="Q2583" i="89"/>
  <c r="R2583" i="89"/>
  <c r="T2583" i="89"/>
  <c r="Q2584" i="89"/>
  <c r="R2584" i="89"/>
  <c r="T2584" i="89"/>
  <c r="Q2585" i="89"/>
  <c r="R2585" i="89"/>
  <c r="T2585" i="89"/>
  <c r="Q2586" i="89"/>
  <c r="R2586" i="89"/>
  <c r="T2586" i="89"/>
  <c r="Q2587" i="89"/>
  <c r="R2587" i="89"/>
  <c r="T2587" i="89"/>
  <c r="Q2588" i="89"/>
  <c r="R2588" i="89"/>
  <c r="T2588" i="89"/>
  <c r="Q2589" i="89"/>
  <c r="R2589" i="89"/>
  <c r="T2589" i="89"/>
  <c r="Q2590" i="89"/>
  <c r="R2590" i="89"/>
  <c r="T2590" i="89"/>
  <c r="Q2591" i="89"/>
  <c r="R2591" i="89"/>
  <c r="T2591" i="89"/>
  <c r="Q2592" i="89"/>
  <c r="R2592" i="89"/>
  <c r="T2592" i="89"/>
  <c r="Q2593" i="89"/>
  <c r="R2593" i="89"/>
  <c r="T2593" i="89"/>
  <c r="Q2594" i="89"/>
  <c r="R2594" i="89"/>
  <c r="T2594" i="89"/>
  <c r="Q2595" i="89"/>
  <c r="R2595" i="89"/>
  <c r="T2595" i="89"/>
  <c r="Q2596" i="89"/>
  <c r="R2596" i="89"/>
  <c r="T2596" i="89"/>
  <c r="Q2597" i="89"/>
  <c r="R2597" i="89"/>
  <c r="T2597" i="89"/>
  <c r="Q2598" i="89"/>
  <c r="R2598" i="89"/>
  <c r="T2598" i="89"/>
  <c r="Q2599" i="89"/>
  <c r="R2599" i="89"/>
  <c r="T2599" i="89"/>
  <c r="Q2600" i="89"/>
  <c r="R2600" i="89"/>
  <c r="T2600" i="89"/>
  <c r="Q2601" i="89"/>
  <c r="R2601" i="89"/>
  <c r="T2601" i="89"/>
  <c r="Q2602" i="89"/>
  <c r="R2602" i="89"/>
  <c r="T2602" i="89"/>
  <c r="Q2603" i="89"/>
  <c r="R2603" i="89"/>
  <c r="T2603" i="89"/>
  <c r="Q2604" i="89"/>
  <c r="R2604" i="89"/>
  <c r="T2604" i="89"/>
  <c r="Q2605" i="89"/>
  <c r="R2605" i="89"/>
  <c r="T2605" i="89"/>
  <c r="Q2606" i="89"/>
  <c r="R2606" i="89"/>
  <c r="T2606" i="89"/>
  <c r="Q2607" i="89"/>
  <c r="R2607" i="89"/>
  <c r="T2607" i="89"/>
  <c r="Q2608" i="89"/>
  <c r="R2608" i="89"/>
  <c r="T2608" i="89"/>
  <c r="Q2609" i="89"/>
  <c r="R2609" i="89"/>
  <c r="T2609" i="89"/>
  <c r="Q2610" i="89"/>
  <c r="R2610" i="89"/>
  <c r="T2610" i="89"/>
  <c r="Q2611" i="89"/>
  <c r="R2611" i="89"/>
  <c r="T2611" i="89"/>
  <c r="Q2612" i="89"/>
  <c r="R2612" i="89"/>
  <c r="T2612" i="89"/>
  <c r="Q2613" i="89"/>
  <c r="R2613" i="89"/>
  <c r="T2613" i="89"/>
  <c r="Q2614" i="89"/>
  <c r="R2614" i="89"/>
  <c r="T2614" i="89"/>
  <c r="Q2615" i="89"/>
  <c r="R2615" i="89"/>
  <c r="T2615" i="89"/>
  <c r="Q2616" i="89"/>
  <c r="R2616" i="89"/>
  <c r="T2616" i="89"/>
  <c r="Q2617" i="89"/>
  <c r="R2617" i="89"/>
  <c r="T2617" i="89"/>
  <c r="Q2618" i="89"/>
  <c r="R2618" i="89"/>
  <c r="T2618" i="89"/>
  <c r="Q2619" i="89"/>
  <c r="R2619" i="89"/>
  <c r="T2619" i="89"/>
  <c r="Q2620" i="89"/>
  <c r="R2620" i="89"/>
  <c r="T2620" i="89"/>
  <c r="Q2621" i="89"/>
  <c r="R2621" i="89"/>
  <c r="T2621" i="89"/>
  <c r="Q2622" i="89"/>
  <c r="R2622" i="89"/>
  <c r="T2622" i="89"/>
  <c r="Q2623" i="89"/>
  <c r="R2623" i="89"/>
  <c r="T2623" i="89"/>
  <c r="Q2624" i="89"/>
  <c r="R2624" i="89"/>
  <c r="T2624" i="89"/>
  <c r="Q2625" i="89"/>
  <c r="R2625" i="89"/>
  <c r="T2625" i="89"/>
  <c r="Q2626" i="89"/>
  <c r="R2626" i="89"/>
  <c r="T2626" i="89"/>
  <c r="Q2627" i="89"/>
  <c r="R2627" i="89"/>
  <c r="T2627" i="89"/>
  <c r="Q2628" i="89"/>
  <c r="R2628" i="89"/>
  <c r="T2628" i="89"/>
  <c r="Q2629" i="89"/>
  <c r="R2629" i="89"/>
  <c r="T2629" i="89"/>
  <c r="Q2630" i="89"/>
  <c r="R2630" i="89"/>
  <c r="T2630" i="89"/>
  <c r="Q2631" i="89"/>
  <c r="R2631" i="89"/>
  <c r="T2631" i="89"/>
  <c r="Q2632" i="89"/>
  <c r="R2632" i="89"/>
  <c r="T2632" i="89"/>
  <c r="Q2633" i="89"/>
  <c r="R2633" i="89"/>
  <c r="T2633" i="89"/>
  <c r="Q2634" i="89"/>
  <c r="R2634" i="89"/>
  <c r="T2634" i="89"/>
  <c r="Q2635" i="89"/>
  <c r="R2635" i="89"/>
  <c r="T2635" i="89"/>
  <c r="Q2636" i="89"/>
  <c r="R2636" i="89"/>
  <c r="T2636" i="89"/>
  <c r="Q2637" i="89"/>
  <c r="R2637" i="89"/>
  <c r="T2637" i="89"/>
  <c r="Q2638" i="89"/>
  <c r="R2638" i="89"/>
  <c r="T2638" i="89"/>
  <c r="Q2639" i="89"/>
  <c r="R2639" i="89"/>
  <c r="T2639" i="89"/>
  <c r="Q2640" i="89"/>
  <c r="R2640" i="89"/>
  <c r="T2640" i="89"/>
  <c r="Q2641" i="89"/>
  <c r="R2641" i="89"/>
  <c r="T2641" i="89"/>
  <c r="Q2642" i="89"/>
  <c r="R2642" i="89"/>
  <c r="T2642" i="89"/>
  <c r="Q2643" i="89"/>
  <c r="R2643" i="89"/>
  <c r="T2643" i="89"/>
  <c r="Q2644" i="89"/>
  <c r="R2644" i="89"/>
  <c r="T2644" i="89"/>
  <c r="Q2645" i="89"/>
  <c r="R2645" i="89"/>
  <c r="T2645" i="89"/>
  <c r="Q2646" i="89"/>
  <c r="R2646" i="89"/>
  <c r="T2646" i="89"/>
  <c r="Q2647" i="89"/>
  <c r="R2647" i="89"/>
  <c r="T2647" i="89"/>
  <c r="Q2648" i="89"/>
  <c r="R2648" i="89"/>
  <c r="T2648" i="89"/>
  <c r="Q2649" i="89"/>
  <c r="R2649" i="89"/>
  <c r="T2649" i="89"/>
  <c r="Q2650" i="89"/>
  <c r="R2650" i="89"/>
  <c r="T2650" i="89"/>
  <c r="Q2651" i="89"/>
  <c r="R2651" i="89"/>
  <c r="T2651" i="89"/>
  <c r="Q2652" i="89"/>
  <c r="R2652" i="89"/>
  <c r="T2652" i="89"/>
  <c r="Q2653" i="89"/>
  <c r="R2653" i="89"/>
  <c r="T2653" i="89"/>
  <c r="Q2654" i="89"/>
  <c r="R2654" i="89"/>
  <c r="T2654" i="89"/>
  <c r="Q2655" i="89"/>
  <c r="R2655" i="89"/>
  <c r="T2655" i="89"/>
  <c r="Q2656" i="89"/>
  <c r="R2656" i="89"/>
  <c r="T2656" i="89"/>
  <c r="Q2657" i="89"/>
  <c r="R2657" i="89"/>
  <c r="T2657" i="89"/>
  <c r="Q2658" i="89"/>
  <c r="R2658" i="89"/>
  <c r="T2658" i="89"/>
  <c r="Q2659" i="89"/>
  <c r="R2659" i="89"/>
  <c r="T2659" i="89"/>
  <c r="Q2660" i="89"/>
  <c r="R2660" i="89"/>
  <c r="T2660" i="89"/>
  <c r="Q2661" i="89"/>
  <c r="R2661" i="89"/>
  <c r="T2661" i="89"/>
  <c r="Q2662" i="89"/>
  <c r="R2662" i="89"/>
  <c r="T2662" i="89"/>
  <c r="Q2663" i="89"/>
  <c r="R2663" i="89"/>
  <c r="T2663" i="89"/>
  <c r="Q2664" i="89"/>
  <c r="R2664" i="89"/>
  <c r="T2664" i="89"/>
  <c r="Q2665" i="89"/>
  <c r="R2665" i="89"/>
  <c r="T2665" i="89"/>
  <c r="Q2666" i="89"/>
  <c r="R2666" i="89"/>
  <c r="T2666" i="89"/>
  <c r="Q2667" i="89"/>
  <c r="R2667" i="89"/>
  <c r="T2667" i="89"/>
  <c r="Q2668" i="89"/>
  <c r="R2668" i="89"/>
  <c r="T2668" i="89"/>
  <c r="Q2669" i="89"/>
  <c r="R2669" i="89"/>
  <c r="T2669" i="89"/>
  <c r="Q2670" i="89"/>
  <c r="R2670" i="89"/>
  <c r="T2670" i="89"/>
  <c r="Q2671" i="89"/>
  <c r="R2671" i="89"/>
  <c r="T2671" i="89"/>
  <c r="Q2672" i="89"/>
  <c r="R2672" i="89"/>
  <c r="T2672" i="89"/>
  <c r="Q2673" i="89"/>
  <c r="R2673" i="89"/>
  <c r="T2673" i="89"/>
  <c r="Q2674" i="89"/>
  <c r="R2674" i="89"/>
  <c r="T2674" i="89"/>
  <c r="Q2675" i="89"/>
  <c r="R2675" i="89"/>
  <c r="T2675" i="89"/>
  <c r="Q2676" i="89"/>
  <c r="R2676" i="89"/>
  <c r="T2676" i="89"/>
  <c r="Q2677" i="89"/>
  <c r="R2677" i="89"/>
  <c r="T2677" i="89"/>
  <c r="Q2678" i="89"/>
  <c r="R2678" i="89"/>
  <c r="T2678" i="89"/>
  <c r="Q2679" i="89"/>
  <c r="R2679" i="89"/>
  <c r="T2679" i="89"/>
  <c r="Q2680" i="89"/>
  <c r="R2680" i="89"/>
  <c r="T2680" i="89"/>
  <c r="Q2681" i="89"/>
  <c r="R2681" i="89"/>
  <c r="T2681" i="89"/>
  <c r="Q2682" i="89"/>
  <c r="R2682" i="89"/>
  <c r="T2682" i="89"/>
  <c r="Q2683" i="89"/>
  <c r="R2683" i="89"/>
  <c r="T2683" i="89"/>
  <c r="Q2684" i="89"/>
  <c r="R2684" i="89"/>
  <c r="T2684" i="89"/>
  <c r="Q2685" i="89"/>
  <c r="R2685" i="89"/>
  <c r="T2685" i="89"/>
  <c r="Q2686" i="89"/>
  <c r="R2686" i="89"/>
  <c r="T2686" i="89"/>
  <c r="Q2687" i="89"/>
  <c r="R2687" i="89"/>
  <c r="T2687" i="89"/>
  <c r="Q2688" i="89"/>
  <c r="R2688" i="89"/>
  <c r="T2688" i="89"/>
  <c r="Q2689" i="89"/>
  <c r="R2689" i="89"/>
  <c r="T2689" i="89"/>
  <c r="Q2690" i="89"/>
  <c r="R2690" i="89"/>
  <c r="T2690" i="89"/>
  <c r="Q2691" i="89"/>
  <c r="R2691" i="89"/>
  <c r="T2691" i="89"/>
  <c r="Q2692" i="89"/>
  <c r="R2692" i="89"/>
  <c r="T2692" i="89"/>
  <c r="Q2693" i="89"/>
  <c r="R2693" i="89"/>
  <c r="T2693" i="89"/>
  <c r="Q2694" i="89"/>
  <c r="R2694" i="89"/>
  <c r="T2694" i="89"/>
  <c r="Q2695" i="89"/>
  <c r="R2695" i="89"/>
  <c r="T2695" i="89"/>
  <c r="Q2696" i="89"/>
  <c r="R2696" i="89"/>
  <c r="T2696" i="89"/>
  <c r="Q2697" i="89"/>
  <c r="R2697" i="89"/>
  <c r="T2697" i="89"/>
  <c r="Q2698" i="89"/>
  <c r="R2698" i="89"/>
  <c r="T2698" i="89"/>
  <c r="Q2699" i="89"/>
  <c r="R2699" i="89"/>
  <c r="T2699" i="89"/>
  <c r="Q2700" i="89"/>
  <c r="R2700" i="89"/>
  <c r="T2700" i="89"/>
  <c r="Q2701" i="89"/>
  <c r="R2701" i="89"/>
  <c r="T2701" i="89"/>
  <c r="Q2702" i="89"/>
  <c r="R2702" i="89"/>
  <c r="T2702" i="89"/>
  <c r="Q2703" i="89"/>
  <c r="R2703" i="89"/>
  <c r="T2703" i="89"/>
  <c r="Q2704" i="89"/>
  <c r="R2704" i="89"/>
  <c r="T2704" i="89"/>
  <c r="Q2705" i="89"/>
  <c r="R2705" i="89"/>
  <c r="T2705" i="89"/>
  <c r="Q2706" i="89"/>
  <c r="R2706" i="89"/>
  <c r="T2706" i="89"/>
  <c r="Q2707" i="89"/>
  <c r="R2707" i="89"/>
  <c r="T2707" i="89"/>
  <c r="Q2708" i="89"/>
  <c r="R2708" i="89"/>
  <c r="T2708" i="89"/>
  <c r="Q2709" i="89"/>
  <c r="R2709" i="89"/>
  <c r="T2709" i="89"/>
  <c r="Q2710" i="89"/>
  <c r="R2710" i="89"/>
  <c r="T2710" i="89"/>
  <c r="Q2711" i="89"/>
  <c r="R2711" i="89"/>
  <c r="T2711" i="89"/>
  <c r="Q2712" i="89"/>
  <c r="R2712" i="89"/>
  <c r="T2712" i="89"/>
  <c r="Q2713" i="89"/>
  <c r="R2713" i="89"/>
  <c r="T2713" i="89"/>
  <c r="Q2714" i="89"/>
  <c r="R2714" i="89"/>
  <c r="T2714" i="89"/>
  <c r="Q2715" i="89"/>
  <c r="R2715" i="89"/>
  <c r="T2715" i="89"/>
  <c r="Q2716" i="89"/>
  <c r="R2716" i="89"/>
  <c r="T2716" i="89"/>
  <c r="Q2717" i="89"/>
  <c r="R2717" i="89"/>
  <c r="T2717" i="89"/>
  <c r="Q2718" i="89"/>
  <c r="R2718" i="89"/>
  <c r="T2718" i="89"/>
  <c r="Q2719" i="89"/>
  <c r="R2719" i="89"/>
  <c r="T2719" i="89"/>
  <c r="Q2720" i="89"/>
  <c r="R2720" i="89"/>
  <c r="T2720" i="89"/>
  <c r="Q2721" i="89"/>
  <c r="R2721" i="89"/>
  <c r="T2721" i="89"/>
  <c r="Q2722" i="89"/>
  <c r="R2722" i="89"/>
  <c r="T2722" i="89"/>
  <c r="Q2723" i="89"/>
  <c r="R2723" i="89"/>
  <c r="T2723" i="89"/>
  <c r="Q2724" i="89"/>
  <c r="R2724" i="89"/>
  <c r="T2724" i="89"/>
  <c r="Q2725" i="89"/>
  <c r="R2725" i="89"/>
  <c r="T2725" i="89"/>
  <c r="Q2726" i="89"/>
  <c r="R2726" i="89"/>
  <c r="T2726" i="89"/>
  <c r="Q2727" i="89"/>
  <c r="R2727" i="89"/>
  <c r="T2727" i="89"/>
  <c r="Q2728" i="89"/>
  <c r="R2728" i="89"/>
  <c r="T2728" i="89"/>
  <c r="Q2729" i="89"/>
  <c r="R2729" i="89"/>
  <c r="T2729" i="89"/>
  <c r="Q2730" i="89"/>
  <c r="R2730" i="89"/>
  <c r="T2730" i="89"/>
  <c r="Q2731" i="89"/>
  <c r="R2731" i="89"/>
  <c r="T2731" i="89"/>
  <c r="Q2732" i="89"/>
  <c r="R2732" i="89"/>
  <c r="T2732" i="89"/>
  <c r="Q2733" i="89"/>
  <c r="R2733" i="89"/>
  <c r="T2733" i="89"/>
  <c r="Q2734" i="89"/>
  <c r="R2734" i="89"/>
  <c r="T2734" i="89"/>
  <c r="Q2735" i="89"/>
  <c r="R2735" i="89"/>
  <c r="T2735" i="89"/>
  <c r="Q2736" i="89"/>
  <c r="R2736" i="89"/>
  <c r="T2736" i="89"/>
  <c r="Q2737" i="89"/>
  <c r="R2737" i="89"/>
  <c r="T2737" i="89"/>
  <c r="Q2738" i="89"/>
  <c r="R2738" i="89"/>
  <c r="T2738" i="89"/>
  <c r="Q2739" i="89"/>
  <c r="R2739" i="89"/>
  <c r="T2739" i="89"/>
  <c r="Q2740" i="89"/>
  <c r="R2740" i="89"/>
  <c r="T2740" i="89"/>
  <c r="Q2741" i="89"/>
  <c r="R2741" i="89"/>
  <c r="T2741" i="89"/>
  <c r="Q2742" i="89"/>
  <c r="R2742" i="89"/>
  <c r="T2742" i="89"/>
  <c r="Q2743" i="89"/>
  <c r="R2743" i="89"/>
  <c r="T2743" i="89"/>
  <c r="Q2744" i="89"/>
  <c r="R2744" i="89"/>
  <c r="T2744" i="89"/>
  <c r="Q2745" i="89"/>
  <c r="R2745" i="89"/>
  <c r="T2745" i="89"/>
  <c r="Q2746" i="89"/>
  <c r="R2746" i="89"/>
  <c r="T2746" i="89"/>
  <c r="Q2747" i="89"/>
  <c r="R2747" i="89"/>
  <c r="T2747" i="89"/>
  <c r="Q2748" i="89"/>
  <c r="R2748" i="89"/>
  <c r="T2748" i="89"/>
  <c r="Q2749" i="89"/>
  <c r="R2749" i="89"/>
  <c r="T2749" i="89"/>
  <c r="Q2750" i="89"/>
  <c r="R2750" i="89"/>
  <c r="T2750" i="89"/>
  <c r="Q2751" i="89"/>
  <c r="R2751" i="89"/>
  <c r="T2751" i="89"/>
  <c r="Q2752" i="89"/>
  <c r="R2752" i="89"/>
  <c r="T2752" i="89"/>
  <c r="Q2753" i="89"/>
  <c r="R2753" i="89"/>
  <c r="T2753" i="89"/>
  <c r="Q2754" i="89"/>
  <c r="R2754" i="89"/>
  <c r="T2754" i="89"/>
  <c r="Q2755" i="89"/>
  <c r="R2755" i="89"/>
  <c r="T2755" i="89"/>
  <c r="Q2756" i="89"/>
  <c r="R2756" i="89"/>
  <c r="T2756" i="89"/>
  <c r="Q2757" i="89"/>
  <c r="R2757" i="89"/>
  <c r="T2757" i="89"/>
  <c r="Q2758" i="89"/>
  <c r="R2758" i="89"/>
  <c r="T2758" i="89"/>
  <c r="Q2759" i="89"/>
  <c r="R2759" i="89"/>
  <c r="T2759" i="89"/>
  <c r="Q2760" i="89"/>
  <c r="R2760" i="89"/>
  <c r="T2760" i="89"/>
  <c r="Q2761" i="89"/>
  <c r="R2761" i="89"/>
  <c r="T2761" i="89"/>
  <c r="Q2762" i="89"/>
  <c r="R2762" i="89"/>
  <c r="T2762" i="89"/>
  <c r="Q2763" i="89"/>
  <c r="R2763" i="89"/>
  <c r="T2763" i="89"/>
  <c r="Q2764" i="89"/>
  <c r="R2764" i="89"/>
  <c r="T2764" i="89"/>
  <c r="Q2765" i="89"/>
  <c r="R2765" i="89"/>
  <c r="T2765" i="89"/>
  <c r="Q2766" i="89"/>
  <c r="R2766" i="89"/>
  <c r="T2766" i="89"/>
  <c r="Q2767" i="89"/>
  <c r="R2767" i="89"/>
  <c r="T2767" i="89"/>
  <c r="Q2768" i="89"/>
  <c r="R2768" i="89"/>
  <c r="T2768" i="89"/>
  <c r="Q2769" i="89"/>
  <c r="R2769" i="89"/>
  <c r="T2769" i="89"/>
  <c r="Q2770" i="89"/>
  <c r="R2770" i="89"/>
  <c r="T2770" i="89"/>
  <c r="Q2771" i="89"/>
  <c r="R2771" i="89"/>
  <c r="T2771" i="89"/>
  <c r="Q2772" i="89"/>
  <c r="R2772" i="89"/>
  <c r="T2772" i="89"/>
  <c r="Q2773" i="89"/>
  <c r="R2773" i="89"/>
  <c r="T2773" i="89"/>
  <c r="Q2774" i="89"/>
  <c r="R2774" i="89"/>
  <c r="T2774" i="89"/>
  <c r="Q2775" i="89"/>
  <c r="R2775" i="89"/>
  <c r="T2775" i="89"/>
  <c r="Q2776" i="89"/>
  <c r="R2776" i="89"/>
  <c r="T2776" i="89"/>
  <c r="Q2777" i="89"/>
  <c r="R2777" i="89"/>
  <c r="T2777" i="89"/>
  <c r="Q2778" i="89"/>
  <c r="R2778" i="89"/>
  <c r="T2778" i="89"/>
  <c r="Q2779" i="89"/>
  <c r="R2779" i="89"/>
  <c r="T2779" i="89"/>
  <c r="Q2780" i="89"/>
  <c r="R2780" i="89"/>
  <c r="T2780" i="89"/>
  <c r="Q2781" i="89"/>
  <c r="R2781" i="89"/>
  <c r="T2781" i="89"/>
  <c r="Q2782" i="89"/>
  <c r="R2782" i="89"/>
  <c r="T2782" i="89"/>
  <c r="Q2783" i="89"/>
  <c r="R2783" i="89"/>
  <c r="T2783" i="89"/>
  <c r="Q2784" i="89"/>
  <c r="R2784" i="89"/>
  <c r="T2784" i="89"/>
  <c r="Q2785" i="89"/>
  <c r="R2785" i="89"/>
  <c r="T2785" i="89"/>
  <c r="Q2786" i="89"/>
  <c r="R2786" i="89"/>
  <c r="T2786" i="89"/>
  <c r="Q2787" i="89"/>
  <c r="R2787" i="89"/>
  <c r="T2787" i="89"/>
  <c r="Q2788" i="89"/>
  <c r="R2788" i="89"/>
  <c r="T2788" i="89"/>
  <c r="Q2789" i="89"/>
  <c r="R2789" i="89"/>
  <c r="T2789" i="89"/>
  <c r="Q2790" i="89"/>
  <c r="R2790" i="89"/>
  <c r="T2790" i="89"/>
  <c r="Q2791" i="89"/>
  <c r="R2791" i="89"/>
  <c r="T2791" i="89"/>
  <c r="Q2792" i="89"/>
  <c r="R2792" i="89"/>
  <c r="T2792" i="89"/>
  <c r="Q2793" i="89"/>
  <c r="R2793" i="89"/>
  <c r="T2793" i="89"/>
  <c r="Q2794" i="89"/>
  <c r="R2794" i="89"/>
  <c r="T2794" i="89"/>
  <c r="Q2795" i="89"/>
  <c r="R2795" i="89"/>
  <c r="T2795" i="89"/>
  <c r="Q2796" i="89"/>
  <c r="R2796" i="89"/>
  <c r="T2796" i="89"/>
  <c r="Q2797" i="89"/>
  <c r="R2797" i="89"/>
  <c r="T2797" i="89"/>
  <c r="Q2798" i="89"/>
  <c r="R2798" i="89"/>
  <c r="T2798" i="89"/>
  <c r="Q2799" i="89"/>
  <c r="R2799" i="89"/>
  <c r="T2799" i="89"/>
  <c r="Q2800" i="89"/>
  <c r="R2800" i="89"/>
  <c r="T2800" i="89"/>
  <c r="Q2801" i="89"/>
  <c r="R2801" i="89"/>
  <c r="T2801" i="89"/>
  <c r="Q2802" i="89"/>
  <c r="R2802" i="89"/>
  <c r="T2802" i="89"/>
  <c r="Q2803" i="89"/>
  <c r="R2803" i="89"/>
  <c r="T2803" i="89"/>
  <c r="Q2804" i="89"/>
  <c r="R2804" i="89"/>
  <c r="T2804" i="89"/>
  <c r="Q2805" i="89"/>
  <c r="R2805" i="89"/>
  <c r="T2805" i="89"/>
  <c r="Q2806" i="89"/>
  <c r="R2806" i="89"/>
  <c r="T2806" i="89"/>
  <c r="Q2807" i="89"/>
  <c r="R2807" i="89"/>
  <c r="T2807" i="89"/>
  <c r="Q2808" i="89"/>
  <c r="R2808" i="89"/>
  <c r="T2808" i="89"/>
  <c r="Q2809" i="89"/>
  <c r="R2809" i="89"/>
  <c r="T2809" i="89"/>
  <c r="Q2810" i="89"/>
  <c r="R2810" i="89"/>
  <c r="T2810" i="89"/>
  <c r="Q2811" i="89"/>
  <c r="R2811" i="89"/>
  <c r="T2811" i="89"/>
  <c r="Q2812" i="89"/>
  <c r="R2812" i="89"/>
  <c r="T2812" i="89"/>
  <c r="Q2813" i="89"/>
  <c r="R2813" i="89"/>
  <c r="T2813" i="89"/>
  <c r="Q2814" i="89"/>
  <c r="R2814" i="89"/>
  <c r="T2814" i="89"/>
  <c r="Q2815" i="89"/>
  <c r="R2815" i="89"/>
  <c r="T2815" i="89"/>
  <c r="Q2816" i="89"/>
  <c r="R2816" i="89"/>
  <c r="T2816" i="89"/>
  <c r="Q2817" i="89"/>
  <c r="R2817" i="89"/>
  <c r="T2817" i="89"/>
  <c r="Q2818" i="89"/>
  <c r="R2818" i="89"/>
  <c r="T2818" i="89"/>
  <c r="Q2819" i="89"/>
  <c r="R2819" i="89"/>
  <c r="T2819" i="89"/>
  <c r="Q2820" i="89"/>
  <c r="R2820" i="89"/>
  <c r="T2820" i="89"/>
  <c r="Q2821" i="89"/>
  <c r="R2821" i="89"/>
  <c r="T2821" i="89"/>
  <c r="Q2822" i="89"/>
  <c r="R2822" i="89"/>
  <c r="T2822" i="89"/>
  <c r="Q2823" i="89"/>
  <c r="R2823" i="89"/>
  <c r="T2823" i="89"/>
  <c r="Q2824" i="89"/>
  <c r="R2824" i="89"/>
  <c r="T2824" i="89"/>
  <c r="Q2825" i="89"/>
  <c r="R2825" i="89"/>
  <c r="T2825" i="89"/>
  <c r="Q2826" i="89"/>
  <c r="R2826" i="89"/>
  <c r="T2826" i="89"/>
  <c r="Q2827" i="89"/>
  <c r="R2827" i="89"/>
  <c r="T2827" i="89"/>
  <c r="Q2828" i="89"/>
  <c r="R2828" i="89"/>
  <c r="T2828" i="89"/>
  <c r="Q2829" i="89"/>
  <c r="R2829" i="89"/>
  <c r="T2829" i="89"/>
  <c r="Q2830" i="89"/>
  <c r="R2830" i="89"/>
  <c r="T2830" i="89"/>
  <c r="Q2831" i="89"/>
  <c r="R2831" i="89"/>
  <c r="T2831" i="89"/>
  <c r="Q2832" i="89"/>
  <c r="R2832" i="89"/>
  <c r="T2832" i="89"/>
  <c r="Q2833" i="89"/>
  <c r="R2833" i="89"/>
  <c r="T2833" i="89"/>
  <c r="Q2834" i="89"/>
  <c r="R2834" i="89"/>
  <c r="T2834" i="89"/>
  <c r="Q2835" i="89"/>
  <c r="R2835" i="89"/>
  <c r="T2835" i="89"/>
  <c r="Q2836" i="89"/>
  <c r="R2836" i="89"/>
  <c r="T2836" i="89"/>
  <c r="Q2837" i="89"/>
  <c r="R2837" i="89"/>
  <c r="T2837" i="89"/>
  <c r="Q2838" i="89"/>
  <c r="R2838" i="89"/>
  <c r="T2838" i="89"/>
  <c r="Q2839" i="89"/>
  <c r="R2839" i="89"/>
  <c r="T2839" i="89"/>
  <c r="Q2840" i="89"/>
  <c r="R2840" i="89"/>
  <c r="T2840" i="89"/>
  <c r="Q2841" i="89"/>
  <c r="R2841" i="89"/>
  <c r="T2841" i="89"/>
  <c r="Q2842" i="89"/>
  <c r="R2842" i="89"/>
  <c r="T2842" i="89"/>
  <c r="Q2843" i="89"/>
  <c r="R2843" i="89"/>
  <c r="T2843" i="89"/>
  <c r="Q2844" i="89"/>
  <c r="R2844" i="89"/>
  <c r="T2844" i="89"/>
  <c r="Q2845" i="89"/>
  <c r="R2845" i="89"/>
  <c r="T2845" i="89"/>
  <c r="Q2846" i="89"/>
  <c r="R2846" i="89"/>
  <c r="T2846" i="89"/>
  <c r="Q2847" i="89"/>
  <c r="R2847" i="89"/>
  <c r="T2847" i="89"/>
  <c r="Q2848" i="89"/>
  <c r="R2848" i="89"/>
  <c r="T2848" i="89"/>
  <c r="Q2849" i="89"/>
  <c r="R2849" i="89"/>
  <c r="T2849" i="89"/>
  <c r="Q2850" i="89"/>
  <c r="R2850" i="89"/>
  <c r="T2850" i="89"/>
  <c r="Q2851" i="89"/>
  <c r="R2851" i="89"/>
  <c r="T2851" i="89"/>
  <c r="Q2852" i="89"/>
  <c r="R2852" i="89"/>
  <c r="T2852" i="89"/>
  <c r="Q2853" i="89"/>
  <c r="R2853" i="89"/>
  <c r="T2853" i="89"/>
  <c r="Q2854" i="89"/>
  <c r="R2854" i="89"/>
  <c r="T2854" i="89"/>
  <c r="Q2855" i="89"/>
  <c r="R2855" i="89"/>
  <c r="T2855" i="89"/>
  <c r="Q2856" i="89"/>
  <c r="R2856" i="89"/>
  <c r="T2856" i="89"/>
  <c r="Q2857" i="89"/>
  <c r="R2857" i="89"/>
  <c r="T2857" i="89"/>
  <c r="Q2858" i="89"/>
  <c r="R2858" i="89"/>
  <c r="T2858" i="89"/>
  <c r="Q2859" i="89"/>
  <c r="R2859" i="89"/>
  <c r="T2859" i="89"/>
  <c r="Q2860" i="89"/>
  <c r="R2860" i="89"/>
  <c r="T2860" i="89"/>
  <c r="Q2861" i="89"/>
  <c r="R2861" i="89"/>
  <c r="T2861" i="89"/>
  <c r="Q2862" i="89"/>
  <c r="R2862" i="89"/>
  <c r="T2862" i="89"/>
  <c r="Q2863" i="89"/>
  <c r="R2863" i="89"/>
  <c r="T2863" i="89"/>
  <c r="Q2864" i="89"/>
  <c r="R2864" i="89"/>
  <c r="T2864" i="89"/>
  <c r="Q2865" i="89"/>
  <c r="R2865" i="89"/>
  <c r="T2865" i="89"/>
  <c r="Q2866" i="89"/>
  <c r="R2866" i="89"/>
  <c r="T2866" i="89"/>
  <c r="Q2867" i="89"/>
  <c r="R2867" i="89"/>
  <c r="T2867" i="89"/>
  <c r="Q2868" i="89"/>
  <c r="R2868" i="89"/>
  <c r="T2868" i="89"/>
  <c r="Q2869" i="89"/>
  <c r="R2869" i="89"/>
  <c r="T2869" i="89"/>
  <c r="Q2870" i="89"/>
  <c r="R2870" i="89"/>
  <c r="T2870" i="89"/>
  <c r="Q2871" i="89"/>
  <c r="R2871" i="89"/>
  <c r="T2871" i="89"/>
  <c r="Q2872" i="89"/>
  <c r="R2872" i="89"/>
  <c r="T2872" i="89"/>
  <c r="Q2873" i="89"/>
  <c r="R2873" i="89"/>
  <c r="T2873" i="89"/>
  <c r="Q2874" i="89"/>
  <c r="R2874" i="89"/>
  <c r="T2874" i="89"/>
  <c r="Q2875" i="89"/>
  <c r="R2875" i="89"/>
  <c r="T2875" i="89"/>
  <c r="Q2876" i="89"/>
  <c r="R2876" i="89"/>
  <c r="T2876" i="89"/>
  <c r="Q2877" i="89"/>
  <c r="R2877" i="89"/>
  <c r="T2877" i="89"/>
  <c r="Q2878" i="89"/>
  <c r="R2878" i="89"/>
  <c r="T2878" i="89"/>
  <c r="Q2879" i="89"/>
  <c r="R2879" i="89"/>
  <c r="T2879" i="89"/>
  <c r="Q2880" i="89"/>
  <c r="R2880" i="89"/>
  <c r="T2880" i="89"/>
  <c r="Q2881" i="89"/>
  <c r="R2881" i="89"/>
  <c r="T2881" i="89"/>
  <c r="Q2882" i="89"/>
  <c r="R2882" i="89"/>
  <c r="T2882" i="89"/>
  <c r="Q2883" i="89"/>
  <c r="R2883" i="89"/>
  <c r="T2883" i="89"/>
  <c r="Q2884" i="89"/>
  <c r="R2884" i="89"/>
  <c r="T2884" i="89"/>
  <c r="Q2885" i="89"/>
  <c r="R2885" i="89"/>
  <c r="T2885" i="89"/>
  <c r="Q2886" i="89"/>
  <c r="R2886" i="89"/>
  <c r="T2886" i="89"/>
  <c r="Q2887" i="89"/>
  <c r="R2887" i="89"/>
  <c r="T2887" i="89"/>
  <c r="Q2888" i="89"/>
  <c r="R2888" i="89"/>
  <c r="T2888" i="89"/>
  <c r="Q2889" i="89"/>
  <c r="R2889" i="89"/>
  <c r="T2889" i="89"/>
  <c r="Q2890" i="89"/>
  <c r="R2890" i="89"/>
  <c r="T2890" i="89"/>
  <c r="Q2891" i="89"/>
  <c r="R2891" i="89"/>
  <c r="T2891" i="89"/>
  <c r="Q2892" i="89"/>
  <c r="R2892" i="89"/>
  <c r="T2892" i="89"/>
  <c r="Q2893" i="89"/>
  <c r="R2893" i="89"/>
  <c r="T2893" i="89"/>
  <c r="Q2894" i="89"/>
  <c r="R2894" i="89"/>
  <c r="T2894" i="89"/>
  <c r="Q2895" i="89"/>
  <c r="R2895" i="89"/>
  <c r="T2895" i="89"/>
  <c r="Q2896" i="89"/>
  <c r="R2896" i="89"/>
  <c r="T2896" i="89"/>
  <c r="Q2897" i="89"/>
  <c r="R2897" i="89"/>
  <c r="T2897" i="89"/>
  <c r="Q2898" i="89"/>
  <c r="R2898" i="89"/>
  <c r="T2898" i="89"/>
  <c r="Q2899" i="89"/>
  <c r="R2899" i="89"/>
  <c r="T2899" i="89"/>
  <c r="Q2900" i="89"/>
  <c r="R2900" i="89"/>
  <c r="T2900" i="89"/>
  <c r="Q2901" i="89"/>
  <c r="R2901" i="89"/>
  <c r="T2901" i="89"/>
  <c r="Q2902" i="89"/>
  <c r="R2902" i="89"/>
  <c r="T2902" i="89"/>
  <c r="Q2903" i="89"/>
  <c r="R2903" i="89"/>
  <c r="T2903" i="89"/>
  <c r="Q2904" i="89"/>
  <c r="R2904" i="89"/>
  <c r="T2904" i="89"/>
  <c r="Q2905" i="89"/>
  <c r="R2905" i="89"/>
  <c r="T2905" i="89"/>
  <c r="Q2906" i="89"/>
  <c r="R2906" i="89"/>
  <c r="T2906" i="89"/>
  <c r="Q2907" i="89"/>
  <c r="R2907" i="89"/>
  <c r="T2907" i="89"/>
  <c r="Q2908" i="89"/>
  <c r="R2908" i="89"/>
  <c r="T2908" i="89"/>
  <c r="Q2909" i="89"/>
  <c r="R2909" i="89"/>
  <c r="T2909" i="89"/>
  <c r="Q2910" i="89"/>
  <c r="R2910" i="89"/>
  <c r="T2910" i="89"/>
  <c r="Q2911" i="89"/>
  <c r="R2911" i="89"/>
  <c r="T2911" i="89"/>
  <c r="Q2912" i="89"/>
  <c r="R2912" i="89"/>
  <c r="T2912" i="89"/>
  <c r="Q2913" i="89"/>
  <c r="R2913" i="89"/>
  <c r="T2913" i="89"/>
  <c r="Q2914" i="89"/>
  <c r="R2914" i="89"/>
  <c r="T2914" i="89"/>
  <c r="Q2915" i="89"/>
  <c r="R2915" i="89"/>
  <c r="T2915" i="89"/>
  <c r="Q2916" i="89"/>
  <c r="R2916" i="89"/>
  <c r="T2916" i="89"/>
  <c r="Q2917" i="89"/>
  <c r="R2917" i="89"/>
  <c r="T2917" i="89"/>
  <c r="Q2918" i="89"/>
  <c r="R2918" i="89"/>
  <c r="T2918" i="89"/>
  <c r="Q2919" i="89"/>
  <c r="R2919" i="89"/>
  <c r="T2919" i="89"/>
  <c r="Q2920" i="89"/>
  <c r="R2920" i="89"/>
  <c r="T2920" i="89"/>
  <c r="Q2921" i="89"/>
  <c r="R2921" i="89"/>
  <c r="T2921" i="89"/>
  <c r="Q2922" i="89"/>
  <c r="R2922" i="89"/>
  <c r="T2922" i="89"/>
  <c r="Q2923" i="89"/>
  <c r="R2923" i="89"/>
  <c r="T2923" i="89"/>
  <c r="Q2924" i="89"/>
  <c r="R2924" i="89"/>
  <c r="T2924" i="89"/>
  <c r="Q2925" i="89"/>
  <c r="R2925" i="89"/>
  <c r="T2925" i="89"/>
  <c r="Q2926" i="89"/>
  <c r="R2926" i="89"/>
  <c r="T2926" i="89"/>
  <c r="Q2927" i="89"/>
  <c r="R2927" i="89"/>
  <c r="T2927" i="89"/>
  <c r="Q2928" i="89"/>
  <c r="R2928" i="89"/>
  <c r="T2928" i="89"/>
  <c r="Q2929" i="89"/>
  <c r="R2929" i="89"/>
  <c r="T2929" i="89"/>
  <c r="Q2930" i="89"/>
  <c r="R2930" i="89"/>
  <c r="T2930" i="89"/>
  <c r="Q2931" i="89"/>
  <c r="R2931" i="89"/>
  <c r="T2931" i="89"/>
  <c r="Q2932" i="89"/>
  <c r="R2932" i="89"/>
  <c r="T2932" i="89"/>
  <c r="Q2933" i="89"/>
  <c r="R2933" i="89"/>
  <c r="T2933" i="89"/>
  <c r="Q2934" i="89"/>
  <c r="R2934" i="89"/>
  <c r="T2934" i="89"/>
  <c r="Q2935" i="89"/>
  <c r="R2935" i="89"/>
  <c r="T2935" i="89"/>
  <c r="Q2936" i="89"/>
  <c r="R2936" i="89"/>
  <c r="T2936" i="89"/>
  <c r="Q2937" i="89"/>
  <c r="R2937" i="89"/>
  <c r="T2937" i="89"/>
  <c r="Q2938" i="89"/>
  <c r="R2938" i="89"/>
  <c r="T2938" i="89"/>
  <c r="Q2939" i="89"/>
  <c r="R2939" i="89"/>
  <c r="T2939" i="89"/>
  <c r="Q2940" i="89"/>
  <c r="R2940" i="89"/>
  <c r="T2940" i="89"/>
  <c r="Q2941" i="89"/>
  <c r="R2941" i="89"/>
  <c r="T2941" i="89"/>
  <c r="Q2942" i="89"/>
  <c r="R2942" i="89"/>
  <c r="T2942" i="89"/>
  <c r="Q2943" i="89"/>
  <c r="R2943" i="89"/>
  <c r="T2943" i="89"/>
  <c r="Q2944" i="89"/>
  <c r="R2944" i="89"/>
  <c r="T2944" i="89"/>
  <c r="Q2945" i="89"/>
  <c r="R2945" i="89"/>
  <c r="T2945" i="89"/>
  <c r="Q2946" i="89"/>
  <c r="R2946" i="89"/>
  <c r="T2946" i="89"/>
  <c r="Q2947" i="89"/>
  <c r="R2947" i="89"/>
  <c r="T2947" i="89"/>
  <c r="Q2948" i="89"/>
  <c r="R2948" i="89"/>
  <c r="T2948" i="89"/>
  <c r="Q2949" i="89"/>
  <c r="R2949" i="89"/>
  <c r="T2949" i="89"/>
  <c r="Q2950" i="89"/>
  <c r="R2950" i="89"/>
  <c r="T2950" i="89"/>
  <c r="Q2951" i="89"/>
  <c r="R2951" i="89"/>
  <c r="T2951" i="89"/>
  <c r="Q2952" i="89"/>
  <c r="R2952" i="89"/>
  <c r="T2952" i="89"/>
  <c r="Q2953" i="89"/>
  <c r="R2953" i="89"/>
  <c r="T2953" i="89"/>
  <c r="Q2954" i="89"/>
  <c r="R2954" i="89"/>
  <c r="T2954" i="89"/>
  <c r="Q2955" i="89"/>
  <c r="R2955" i="89"/>
  <c r="T2955" i="89"/>
  <c r="Q2956" i="89"/>
  <c r="R2956" i="89"/>
  <c r="T2956" i="89"/>
  <c r="Q2957" i="89"/>
  <c r="R2957" i="89"/>
  <c r="T2957" i="89"/>
  <c r="Q2958" i="89"/>
  <c r="R2958" i="89"/>
  <c r="T2958" i="89"/>
  <c r="Q2959" i="89"/>
  <c r="R2959" i="89"/>
  <c r="T2959" i="89"/>
  <c r="Q2960" i="89"/>
  <c r="R2960" i="89"/>
  <c r="T2960" i="89"/>
  <c r="Q2961" i="89"/>
  <c r="R2961" i="89"/>
  <c r="T2961" i="89"/>
  <c r="Q2962" i="89"/>
  <c r="R2962" i="89"/>
  <c r="T2962" i="89"/>
  <c r="Q2963" i="89"/>
  <c r="R2963" i="89"/>
  <c r="T2963" i="89"/>
  <c r="Q2964" i="89"/>
  <c r="R2964" i="89"/>
  <c r="T2964" i="89"/>
  <c r="Q2965" i="89"/>
  <c r="R2965" i="89"/>
  <c r="T2965" i="89"/>
  <c r="Q2966" i="89"/>
  <c r="R2966" i="89"/>
  <c r="T2966" i="89"/>
  <c r="Q2967" i="89"/>
  <c r="R2967" i="89"/>
  <c r="T2967" i="89"/>
  <c r="Q2968" i="89"/>
  <c r="R2968" i="89"/>
  <c r="T2968" i="89"/>
  <c r="Q2969" i="89"/>
  <c r="R2969" i="89"/>
  <c r="T2969" i="89"/>
  <c r="Q2970" i="89"/>
  <c r="R2970" i="89"/>
  <c r="T2970" i="89"/>
  <c r="Q2971" i="89"/>
  <c r="R2971" i="89"/>
  <c r="T2971" i="89"/>
  <c r="Q2972" i="89"/>
  <c r="R2972" i="89"/>
  <c r="T2972" i="89"/>
  <c r="Q2973" i="89"/>
  <c r="R2973" i="89"/>
  <c r="T2973" i="89"/>
  <c r="Q2974" i="89"/>
  <c r="R2974" i="89"/>
  <c r="T2974" i="89"/>
  <c r="Q2975" i="89"/>
  <c r="R2975" i="89"/>
  <c r="T2975" i="89"/>
  <c r="Q2976" i="89"/>
  <c r="R2976" i="89"/>
  <c r="T2976" i="89"/>
  <c r="Q2977" i="89"/>
  <c r="R2977" i="89"/>
  <c r="T2977" i="89"/>
  <c r="Q2978" i="89"/>
  <c r="R2978" i="89"/>
  <c r="T2978" i="89"/>
  <c r="Q2979" i="89"/>
  <c r="R2979" i="89"/>
  <c r="T2979" i="89"/>
  <c r="Q2980" i="89"/>
  <c r="R2980" i="89"/>
  <c r="T2980" i="89"/>
  <c r="Q2981" i="89"/>
  <c r="R2981" i="89"/>
  <c r="T2981" i="89"/>
  <c r="Q2982" i="89"/>
  <c r="R2982" i="89"/>
  <c r="T2982" i="89"/>
  <c r="Q2983" i="89"/>
  <c r="R2983" i="89"/>
  <c r="T2983" i="89"/>
  <c r="Q2984" i="89"/>
  <c r="R2984" i="89"/>
  <c r="T2984" i="89"/>
  <c r="Q2985" i="89"/>
  <c r="R2985" i="89"/>
  <c r="T2985" i="89"/>
  <c r="Q2986" i="89"/>
  <c r="R2986" i="89"/>
  <c r="T2986" i="89"/>
  <c r="Q2987" i="89"/>
  <c r="R2987" i="89"/>
  <c r="T2987" i="89"/>
  <c r="Q2988" i="89"/>
  <c r="R2988" i="89"/>
  <c r="T2988" i="89"/>
  <c r="Q2989" i="89"/>
  <c r="R2989" i="89"/>
  <c r="T2989" i="89"/>
  <c r="Q2990" i="89"/>
  <c r="R2990" i="89"/>
  <c r="T2990" i="89"/>
  <c r="Q2991" i="89"/>
  <c r="R2991" i="89"/>
  <c r="T2991" i="89"/>
  <c r="Q2992" i="89"/>
  <c r="R2992" i="89"/>
  <c r="T2992" i="89"/>
  <c r="Q2993" i="89"/>
  <c r="R2993" i="89"/>
  <c r="T2993" i="89"/>
  <c r="Q2994" i="89"/>
  <c r="R2994" i="89"/>
  <c r="T2994" i="89"/>
  <c r="Q2995" i="89"/>
  <c r="R2995" i="89"/>
  <c r="T2995" i="89"/>
  <c r="Q2996" i="89"/>
  <c r="R2996" i="89"/>
  <c r="T2996" i="89"/>
  <c r="Q2997" i="89"/>
  <c r="R2997" i="89"/>
  <c r="T2997" i="89"/>
  <c r="Q2998" i="89"/>
  <c r="R2998" i="89"/>
  <c r="T2998" i="89"/>
  <c r="Q2999" i="89"/>
  <c r="R2999" i="89"/>
  <c r="T2999" i="89"/>
  <c r="Q3000" i="89"/>
  <c r="R3000" i="89"/>
  <c r="T3000" i="89"/>
  <c r="Q3001" i="89"/>
  <c r="R3001" i="89"/>
  <c r="T3001" i="89"/>
  <c r="Q3002" i="89"/>
  <c r="R3002" i="89"/>
  <c r="T3002" i="89"/>
  <c r="Q3003" i="89"/>
  <c r="R3003" i="89"/>
  <c r="T3003" i="89"/>
  <c r="Q3004" i="89"/>
  <c r="R3004" i="89"/>
  <c r="T3004" i="89"/>
  <c r="Q3005" i="89"/>
  <c r="R3005" i="89"/>
  <c r="T3005" i="89"/>
  <c r="Q3006" i="89"/>
  <c r="R3006" i="89"/>
  <c r="T3006" i="89"/>
  <c r="Q3007" i="89"/>
  <c r="R3007" i="89"/>
  <c r="T3007" i="89"/>
  <c r="Q3008" i="89"/>
  <c r="R3008" i="89"/>
  <c r="T3008" i="89"/>
  <c r="Q3009" i="89"/>
  <c r="R3009" i="89"/>
  <c r="T3009" i="89"/>
  <c r="Q3010" i="89"/>
  <c r="R3010" i="89"/>
  <c r="T3010" i="89"/>
  <c r="Q3011" i="89"/>
  <c r="R3011" i="89"/>
  <c r="T3011" i="89"/>
  <c r="Q3012" i="89"/>
  <c r="R3012" i="89"/>
  <c r="T3012" i="89"/>
  <c r="Q3013" i="89"/>
  <c r="R3013" i="89"/>
  <c r="T3013" i="89"/>
  <c r="Q3014" i="89"/>
  <c r="R3014" i="89"/>
  <c r="T3014" i="89"/>
  <c r="Q3015" i="89"/>
  <c r="R3015" i="89"/>
  <c r="T3015" i="89"/>
  <c r="Q3016" i="89"/>
  <c r="R3016" i="89"/>
  <c r="T3016" i="89"/>
  <c r="Q3017" i="89"/>
  <c r="R3017" i="89"/>
  <c r="T3017" i="89"/>
  <c r="Q3018" i="89"/>
  <c r="R3018" i="89"/>
  <c r="T3018" i="89"/>
  <c r="Q3019" i="89"/>
  <c r="R3019" i="89"/>
  <c r="T3019" i="89"/>
  <c r="Q3020" i="89"/>
  <c r="R3020" i="89"/>
  <c r="T3020" i="89"/>
  <c r="Q3021" i="89"/>
  <c r="R3021" i="89"/>
  <c r="T3021" i="89"/>
  <c r="Q3022" i="89"/>
  <c r="R3022" i="89"/>
  <c r="T3022" i="89"/>
  <c r="Q3023" i="89"/>
  <c r="R3023" i="89"/>
  <c r="T3023" i="89"/>
  <c r="Q3024" i="89"/>
  <c r="R3024" i="89"/>
  <c r="T3024" i="89"/>
  <c r="Q3025" i="89"/>
  <c r="R3025" i="89"/>
  <c r="T3025" i="89"/>
  <c r="Q3026" i="89"/>
  <c r="R3026" i="89"/>
  <c r="T3026" i="89"/>
  <c r="Q3027" i="89"/>
  <c r="R3027" i="89"/>
  <c r="T3027" i="89"/>
  <c r="Q3028" i="89"/>
  <c r="R3028" i="89"/>
  <c r="T3028" i="89"/>
  <c r="Q3029" i="89"/>
  <c r="R3029" i="89"/>
  <c r="T3029" i="89"/>
  <c r="Q3030" i="89"/>
  <c r="R3030" i="89"/>
  <c r="T3030" i="89"/>
  <c r="Q3031" i="89"/>
  <c r="R3031" i="89"/>
  <c r="T3031" i="89"/>
  <c r="Q3032" i="89"/>
  <c r="R3032" i="89"/>
  <c r="T3032" i="89"/>
  <c r="Q3033" i="89"/>
  <c r="R3033" i="89"/>
  <c r="T3033" i="89"/>
  <c r="Q3034" i="89"/>
  <c r="R3034" i="89"/>
  <c r="T3034" i="89"/>
  <c r="Q3035" i="89"/>
  <c r="R3035" i="89"/>
  <c r="T3035" i="89"/>
  <c r="Q3036" i="89"/>
  <c r="R3036" i="89"/>
  <c r="T3036" i="89"/>
  <c r="Q3037" i="89"/>
  <c r="R3037" i="89"/>
  <c r="T3037" i="89"/>
  <c r="Q3038" i="89"/>
  <c r="R3038" i="89"/>
  <c r="T3038" i="89"/>
  <c r="Q3039" i="89"/>
  <c r="R3039" i="89"/>
  <c r="T3039" i="89"/>
  <c r="Q3040" i="89"/>
  <c r="R3040" i="89"/>
  <c r="T3040" i="89"/>
  <c r="Q3041" i="89"/>
  <c r="R3041" i="89"/>
  <c r="T3041" i="89"/>
  <c r="Q3042" i="89"/>
  <c r="R3042" i="89"/>
  <c r="T3042" i="89"/>
  <c r="Q3043" i="89"/>
  <c r="R3043" i="89"/>
  <c r="T3043" i="89"/>
  <c r="Q3044" i="89"/>
  <c r="R3044" i="89"/>
  <c r="T3044" i="89"/>
  <c r="Q3045" i="89"/>
  <c r="R3045" i="89"/>
  <c r="T3045" i="89"/>
  <c r="Q3046" i="89"/>
  <c r="R3046" i="89"/>
  <c r="T3046" i="89"/>
  <c r="Q3047" i="89"/>
  <c r="R3047" i="89"/>
  <c r="T3047" i="89"/>
  <c r="Q3048" i="89"/>
  <c r="R3048" i="89"/>
  <c r="T3048" i="89"/>
  <c r="Q3049" i="89"/>
  <c r="R3049" i="89"/>
  <c r="T3049" i="89"/>
  <c r="Q3050" i="89"/>
  <c r="R3050" i="89"/>
  <c r="T3050" i="89"/>
  <c r="Q3051" i="89"/>
  <c r="R3051" i="89"/>
  <c r="T3051" i="89"/>
  <c r="Q3052" i="89"/>
  <c r="R3052" i="89"/>
  <c r="T3052" i="89"/>
  <c r="Q3053" i="89"/>
  <c r="R3053" i="89"/>
  <c r="T3053" i="89"/>
  <c r="Q3054" i="89"/>
  <c r="R3054" i="89"/>
  <c r="T3054" i="89"/>
  <c r="Q3055" i="89"/>
  <c r="R3055" i="89"/>
  <c r="T3055" i="89"/>
  <c r="Q3056" i="89"/>
  <c r="R3056" i="89"/>
  <c r="T3056" i="89"/>
  <c r="Q3057" i="89"/>
  <c r="R3057" i="89"/>
  <c r="T3057" i="89"/>
  <c r="Q3058" i="89"/>
  <c r="R3058" i="89"/>
  <c r="T3058" i="89"/>
  <c r="Q3059" i="89"/>
  <c r="R3059" i="89"/>
  <c r="T3059" i="89"/>
  <c r="Q3060" i="89"/>
  <c r="R3060" i="89"/>
  <c r="T3060" i="89"/>
  <c r="Q3061" i="89"/>
  <c r="R3061" i="89"/>
  <c r="T3061" i="89"/>
  <c r="Q3062" i="89"/>
  <c r="R3062" i="89"/>
  <c r="T3062" i="89"/>
  <c r="Q3063" i="89"/>
  <c r="R3063" i="89"/>
  <c r="T3063" i="89"/>
  <c r="Q3064" i="89"/>
  <c r="R3064" i="89"/>
  <c r="T3064" i="89"/>
  <c r="Q3065" i="89"/>
  <c r="R3065" i="89"/>
  <c r="T3065" i="89"/>
  <c r="Q3066" i="89"/>
  <c r="R3066" i="89"/>
  <c r="T3066" i="89"/>
  <c r="Q3067" i="89"/>
  <c r="R3067" i="89"/>
  <c r="T3067" i="89"/>
  <c r="Q3068" i="89"/>
  <c r="R3068" i="89"/>
  <c r="T3068" i="89"/>
  <c r="Q3069" i="89"/>
  <c r="R3069" i="89"/>
  <c r="T3069" i="89"/>
  <c r="Q3070" i="89"/>
  <c r="R3070" i="89"/>
  <c r="T3070" i="89"/>
  <c r="Q3071" i="89"/>
  <c r="R3071" i="89"/>
  <c r="T3071" i="89"/>
  <c r="Q3072" i="89"/>
  <c r="R3072" i="89"/>
  <c r="T3072" i="89"/>
  <c r="Q3073" i="89"/>
  <c r="R3073" i="89"/>
  <c r="T3073" i="89"/>
  <c r="Q3074" i="89"/>
  <c r="R3074" i="89"/>
  <c r="T3074" i="89"/>
  <c r="Q3075" i="89"/>
  <c r="R3075" i="89"/>
  <c r="T3075" i="89"/>
  <c r="Q3076" i="89"/>
  <c r="R3076" i="89"/>
  <c r="T3076" i="89"/>
  <c r="Q3077" i="89"/>
  <c r="R3077" i="89"/>
  <c r="T3077" i="89"/>
  <c r="Q3078" i="89"/>
  <c r="R3078" i="89"/>
  <c r="T3078" i="89"/>
  <c r="Q3079" i="89"/>
  <c r="R3079" i="89"/>
  <c r="T3079" i="89"/>
  <c r="Q3080" i="89"/>
  <c r="R3080" i="89"/>
  <c r="T3080" i="89"/>
  <c r="Q3081" i="89"/>
  <c r="R3081" i="89"/>
  <c r="T3081" i="89"/>
  <c r="Q3082" i="89"/>
  <c r="R3082" i="89"/>
  <c r="T3082" i="89"/>
  <c r="Q3083" i="89"/>
  <c r="R3083" i="89"/>
  <c r="T3083" i="89"/>
  <c r="Q3084" i="89"/>
  <c r="R3084" i="89"/>
  <c r="T3084" i="89"/>
  <c r="Q3085" i="89"/>
  <c r="R3085" i="89"/>
  <c r="T3085" i="89"/>
  <c r="Q3086" i="89"/>
  <c r="R3086" i="89"/>
  <c r="T3086" i="89"/>
  <c r="Q3087" i="89"/>
  <c r="R3087" i="89"/>
  <c r="T3087" i="89"/>
  <c r="Q3088" i="89"/>
  <c r="R3088" i="89"/>
  <c r="T3088" i="89"/>
  <c r="Q3089" i="89"/>
  <c r="R3089" i="89"/>
  <c r="T3089" i="89"/>
  <c r="Q3090" i="89"/>
  <c r="R3090" i="89"/>
  <c r="T3090" i="89"/>
  <c r="Q3091" i="89"/>
  <c r="R3091" i="89"/>
  <c r="T3091" i="89"/>
  <c r="Q3092" i="89"/>
  <c r="R3092" i="89"/>
  <c r="T3092" i="89"/>
  <c r="Q3093" i="89"/>
  <c r="R3093" i="89"/>
  <c r="T3093" i="89"/>
  <c r="Q3094" i="89"/>
  <c r="R3094" i="89"/>
  <c r="T3094" i="89"/>
  <c r="Q3095" i="89"/>
  <c r="R3095" i="89"/>
  <c r="T3095" i="89"/>
  <c r="Q3096" i="89"/>
  <c r="R3096" i="89"/>
  <c r="T3096" i="89"/>
  <c r="Q3097" i="89"/>
  <c r="R3097" i="89"/>
  <c r="T3097" i="89"/>
  <c r="Q3098" i="89"/>
  <c r="R3098" i="89"/>
  <c r="T3098" i="89"/>
  <c r="Q3099" i="89"/>
  <c r="R3099" i="89"/>
  <c r="T3099" i="89"/>
  <c r="Q3100" i="89"/>
  <c r="R3100" i="89"/>
  <c r="T3100" i="89"/>
  <c r="Q3101" i="89"/>
  <c r="R3101" i="89"/>
  <c r="T3101" i="89"/>
  <c r="Q3102" i="89"/>
  <c r="R3102" i="89"/>
  <c r="T3102" i="89"/>
  <c r="Q3103" i="89"/>
  <c r="R3103" i="89"/>
  <c r="T3103" i="89"/>
  <c r="Q3104" i="89"/>
  <c r="R3104" i="89"/>
  <c r="T3104" i="89"/>
  <c r="Q3105" i="89"/>
  <c r="R3105" i="89"/>
  <c r="T3105" i="89"/>
  <c r="Q3106" i="89"/>
  <c r="R3106" i="89"/>
  <c r="T3106" i="89"/>
  <c r="Q3107" i="89"/>
  <c r="R3107" i="89"/>
  <c r="T3107" i="89"/>
  <c r="Q3108" i="89"/>
  <c r="R3108" i="89"/>
  <c r="T3108" i="89"/>
  <c r="Q3109" i="89"/>
  <c r="R3109" i="89"/>
  <c r="T3109" i="89"/>
  <c r="Q3110" i="89"/>
  <c r="R3110" i="89"/>
  <c r="T3110" i="89"/>
  <c r="Q3111" i="89"/>
  <c r="R3111" i="89"/>
  <c r="T3111" i="89"/>
  <c r="Q3112" i="89"/>
  <c r="R3112" i="89"/>
  <c r="T3112" i="89"/>
  <c r="Q3113" i="89"/>
  <c r="R3113" i="89"/>
  <c r="T3113" i="89"/>
  <c r="Q3114" i="89"/>
  <c r="R3114" i="89"/>
  <c r="T3114" i="89"/>
  <c r="Q3115" i="89"/>
  <c r="R3115" i="89"/>
  <c r="T3115" i="89"/>
  <c r="Q3116" i="89"/>
  <c r="R3116" i="89"/>
  <c r="T3116" i="89"/>
  <c r="Q3117" i="89"/>
  <c r="R3117" i="89"/>
  <c r="T3117" i="89"/>
  <c r="Q3118" i="89"/>
  <c r="R3118" i="89"/>
  <c r="T3118" i="89"/>
  <c r="Q3119" i="89"/>
  <c r="R3119" i="89"/>
  <c r="T3119" i="89"/>
  <c r="Q3120" i="89"/>
  <c r="R3120" i="89"/>
  <c r="T3120" i="89"/>
  <c r="Q3121" i="89"/>
  <c r="R3121" i="89"/>
  <c r="T3121" i="89"/>
  <c r="Q3122" i="89"/>
  <c r="R3122" i="89"/>
  <c r="T3122" i="89"/>
  <c r="Q3123" i="89"/>
  <c r="R3123" i="89"/>
  <c r="T3123" i="89"/>
  <c r="Q3124" i="89"/>
  <c r="R3124" i="89"/>
  <c r="T3124" i="89"/>
  <c r="Q3125" i="89"/>
  <c r="R3125" i="89"/>
  <c r="T3125" i="89"/>
  <c r="Q3126" i="89"/>
  <c r="R3126" i="89"/>
  <c r="T3126" i="89"/>
  <c r="Q3127" i="89"/>
  <c r="R3127" i="89"/>
  <c r="T3127" i="89"/>
  <c r="Q3128" i="89"/>
  <c r="R3128" i="89"/>
  <c r="T3128" i="89"/>
  <c r="Q3129" i="89"/>
  <c r="R3129" i="89"/>
  <c r="T3129" i="89"/>
  <c r="Q3130" i="89"/>
  <c r="R3130" i="89"/>
  <c r="T3130" i="89"/>
  <c r="Q3131" i="89"/>
  <c r="R3131" i="89"/>
  <c r="T3131" i="89"/>
  <c r="Q3132" i="89"/>
  <c r="R3132" i="89"/>
  <c r="T3132" i="89"/>
  <c r="Q3133" i="89"/>
  <c r="R3133" i="89"/>
  <c r="T3133" i="89"/>
  <c r="Q3134" i="89"/>
  <c r="R3134" i="89"/>
  <c r="T3134" i="89"/>
  <c r="Q3135" i="89"/>
  <c r="R3135" i="89"/>
  <c r="T3135" i="89"/>
  <c r="Q3136" i="89"/>
  <c r="R3136" i="89"/>
  <c r="T3136" i="89"/>
  <c r="Q3137" i="89"/>
  <c r="R3137" i="89"/>
  <c r="T3137" i="89"/>
  <c r="Q3138" i="89"/>
  <c r="R3138" i="89"/>
  <c r="T3138" i="89"/>
  <c r="Q3139" i="89"/>
  <c r="R3139" i="89"/>
  <c r="T3139" i="89"/>
  <c r="Q3140" i="89"/>
  <c r="R3140" i="89"/>
  <c r="T3140" i="89"/>
  <c r="Q3141" i="89"/>
  <c r="R3141" i="89"/>
  <c r="T3141" i="89"/>
  <c r="Q3142" i="89"/>
  <c r="R3142" i="89"/>
  <c r="T3142" i="89"/>
  <c r="Q3143" i="89"/>
  <c r="R3143" i="89"/>
  <c r="T3143" i="89"/>
  <c r="Q3144" i="89"/>
  <c r="R3144" i="89"/>
  <c r="T3144" i="89"/>
  <c r="Q3145" i="89"/>
  <c r="R3145" i="89"/>
  <c r="T3145" i="89"/>
  <c r="Q3146" i="89"/>
  <c r="R3146" i="89"/>
  <c r="T3146" i="89"/>
  <c r="Q3147" i="89"/>
  <c r="R3147" i="89"/>
  <c r="T3147" i="89"/>
  <c r="Q3148" i="89"/>
  <c r="R3148" i="89"/>
  <c r="T3148" i="89"/>
  <c r="Q3149" i="89"/>
  <c r="R3149" i="89"/>
  <c r="T3149" i="89"/>
  <c r="Q3150" i="89"/>
  <c r="R3150" i="89"/>
  <c r="T3150" i="89"/>
  <c r="Q3151" i="89"/>
  <c r="R3151" i="89"/>
  <c r="T3151" i="89"/>
  <c r="Q3152" i="89"/>
  <c r="R3152" i="89"/>
  <c r="T3152" i="89"/>
  <c r="Q3153" i="89"/>
  <c r="R3153" i="89"/>
  <c r="T3153" i="89"/>
  <c r="Q3154" i="89"/>
  <c r="R3154" i="89"/>
  <c r="T3154" i="89"/>
  <c r="Q3155" i="89"/>
  <c r="R3155" i="89"/>
  <c r="T3155" i="89"/>
  <c r="Q3156" i="89"/>
  <c r="R3156" i="89"/>
  <c r="T3156" i="89"/>
  <c r="Q3157" i="89"/>
  <c r="R3157" i="89"/>
  <c r="T3157" i="89"/>
  <c r="Q3158" i="89"/>
  <c r="R3158" i="89"/>
  <c r="T3158" i="89"/>
  <c r="Q3159" i="89"/>
  <c r="R3159" i="89"/>
  <c r="T3159" i="89"/>
  <c r="Q3160" i="89"/>
  <c r="R3160" i="89"/>
  <c r="T3160" i="89"/>
  <c r="Q3161" i="89"/>
  <c r="R3161" i="89"/>
  <c r="T3161" i="89"/>
  <c r="Q3162" i="89"/>
  <c r="R3162" i="89"/>
  <c r="T3162" i="89"/>
  <c r="Q3163" i="89"/>
  <c r="R3163" i="89"/>
  <c r="T3163" i="89"/>
  <c r="Q3164" i="89"/>
  <c r="R3164" i="89"/>
  <c r="T3164" i="89"/>
  <c r="Q3165" i="89"/>
  <c r="R3165" i="89"/>
  <c r="T3165" i="89"/>
  <c r="Q3166" i="89"/>
  <c r="R3166" i="89"/>
  <c r="T3166" i="89"/>
  <c r="Q3167" i="89"/>
  <c r="R3167" i="89"/>
  <c r="T3167" i="89"/>
  <c r="Q3168" i="89"/>
  <c r="R3168" i="89"/>
  <c r="T3168" i="89"/>
  <c r="Q3169" i="89"/>
  <c r="R3169" i="89"/>
  <c r="T3169" i="89"/>
  <c r="Q3170" i="89"/>
  <c r="R3170" i="89"/>
  <c r="T3170" i="89"/>
  <c r="Q3171" i="89"/>
  <c r="R3171" i="89"/>
  <c r="T3171" i="89"/>
  <c r="Q3172" i="89"/>
  <c r="R3172" i="89"/>
  <c r="T3172" i="89"/>
  <c r="Q3173" i="89"/>
  <c r="R3173" i="89"/>
  <c r="T3173" i="89"/>
  <c r="Q3174" i="89"/>
  <c r="R3174" i="89"/>
  <c r="T3174" i="89"/>
  <c r="Q3175" i="89"/>
  <c r="R3175" i="89"/>
  <c r="T3175" i="89"/>
  <c r="Q3176" i="89"/>
  <c r="R3176" i="89"/>
  <c r="T3176" i="89"/>
  <c r="Q3177" i="89"/>
  <c r="R3177" i="89"/>
  <c r="T3177" i="89"/>
  <c r="Q3178" i="89"/>
  <c r="R3178" i="89"/>
  <c r="T3178" i="89"/>
  <c r="Q3179" i="89"/>
  <c r="R3179" i="89"/>
  <c r="T3179" i="89"/>
  <c r="Q3180" i="89"/>
  <c r="R3180" i="89"/>
  <c r="T3180" i="89"/>
  <c r="Q3181" i="89"/>
  <c r="R3181" i="89"/>
  <c r="T3181" i="89"/>
  <c r="Q3182" i="89"/>
  <c r="R3182" i="89"/>
  <c r="T3182" i="89"/>
  <c r="Q3183" i="89"/>
  <c r="R3183" i="89"/>
  <c r="T3183" i="89"/>
  <c r="Q3184" i="89"/>
  <c r="R3184" i="89"/>
  <c r="T3184" i="89"/>
  <c r="Q3185" i="89"/>
  <c r="R3185" i="89"/>
  <c r="T3185" i="89"/>
  <c r="Q3186" i="89"/>
  <c r="R3186" i="89"/>
  <c r="T3186" i="89"/>
  <c r="Q3187" i="89"/>
  <c r="R3187" i="89"/>
  <c r="T3187" i="89"/>
  <c r="Q3188" i="89"/>
  <c r="R3188" i="89"/>
  <c r="T3188" i="89"/>
  <c r="Q3189" i="89"/>
  <c r="R3189" i="89"/>
  <c r="T3189" i="89"/>
  <c r="Q3190" i="89"/>
  <c r="R3190" i="89"/>
  <c r="T3190" i="89"/>
  <c r="Q3191" i="89"/>
  <c r="R3191" i="89"/>
  <c r="T3191" i="89"/>
  <c r="Q3192" i="89"/>
  <c r="R3192" i="89"/>
  <c r="T3192" i="89"/>
  <c r="Q3193" i="89"/>
  <c r="R3193" i="89"/>
  <c r="T3193" i="89"/>
  <c r="Q3194" i="89"/>
  <c r="R3194" i="89"/>
  <c r="T3194" i="89"/>
  <c r="Q3195" i="89"/>
  <c r="R3195" i="89"/>
  <c r="T3195" i="89"/>
  <c r="Q3196" i="89"/>
  <c r="R3196" i="89"/>
  <c r="T3196" i="89"/>
  <c r="Q3197" i="89"/>
  <c r="R3197" i="89"/>
  <c r="T3197" i="89"/>
  <c r="Q3198" i="89"/>
  <c r="R3198" i="89"/>
  <c r="T3198" i="89"/>
  <c r="Q3199" i="89"/>
  <c r="R3199" i="89"/>
  <c r="T3199" i="89"/>
  <c r="Q3200" i="89"/>
  <c r="R3200" i="89"/>
  <c r="T3200" i="89"/>
  <c r="Q3201" i="89"/>
  <c r="R3201" i="89"/>
  <c r="T3201" i="89"/>
  <c r="Q3202" i="89"/>
  <c r="R3202" i="89"/>
  <c r="T3202" i="89"/>
  <c r="Q3203" i="89"/>
  <c r="R3203" i="89"/>
  <c r="T3203" i="89"/>
  <c r="Q3204" i="89"/>
  <c r="R3204" i="89"/>
  <c r="T3204" i="89"/>
  <c r="Q3205" i="89"/>
  <c r="R3205" i="89"/>
  <c r="T3205" i="89"/>
  <c r="Q3206" i="89"/>
  <c r="R3206" i="89"/>
  <c r="T3206" i="89"/>
  <c r="Q3207" i="89"/>
  <c r="R3207" i="89"/>
  <c r="T3207" i="89"/>
  <c r="Q3208" i="89"/>
  <c r="R3208" i="89"/>
  <c r="T3208" i="89"/>
  <c r="Q3209" i="89"/>
  <c r="R3209" i="89"/>
  <c r="T3209" i="89"/>
  <c r="Q3210" i="89"/>
  <c r="R3210" i="89"/>
  <c r="T3210" i="89"/>
  <c r="Q3211" i="89"/>
  <c r="R3211" i="89"/>
  <c r="T3211" i="89"/>
  <c r="Q3212" i="89"/>
  <c r="R3212" i="89"/>
  <c r="T3212" i="89"/>
  <c r="Q3213" i="89"/>
  <c r="R3213" i="89"/>
  <c r="T3213" i="89"/>
  <c r="Q3214" i="89"/>
  <c r="R3214" i="89"/>
  <c r="T3214" i="89"/>
  <c r="Q3215" i="89"/>
  <c r="R3215" i="89"/>
  <c r="T3215" i="89"/>
  <c r="Q3216" i="89"/>
  <c r="R3216" i="89"/>
  <c r="T3216" i="89"/>
  <c r="Q3217" i="89"/>
  <c r="R3217" i="89"/>
  <c r="T3217" i="89"/>
  <c r="Q3218" i="89"/>
  <c r="R3218" i="89"/>
  <c r="T3218" i="89"/>
  <c r="Q3219" i="89"/>
  <c r="R3219" i="89"/>
  <c r="T3219" i="89"/>
  <c r="Q3220" i="89"/>
  <c r="R3220" i="89"/>
  <c r="T3220" i="89"/>
  <c r="Q3221" i="89"/>
  <c r="R3221" i="89"/>
  <c r="T3221" i="89"/>
  <c r="Q3222" i="89"/>
  <c r="R3222" i="89"/>
  <c r="T3222" i="89"/>
  <c r="Q3223" i="89"/>
  <c r="R3223" i="89"/>
  <c r="T3223" i="89"/>
  <c r="Q3224" i="89"/>
  <c r="R3224" i="89"/>
  <c r="T3224" i="89"/>
  <c r="Q3225" i="89"/>
  <c r="R3225" i="89"/>
  <c r="T3225" i="89"/>
  <c r="Q3226" i="89"/>
  <c r="R3226" i="89"/>
  <c r="T3226" i="89"/>
  <c r="Q3227" i="89"/>
  <c r="R3227" i="89"/>
  <c r="T3227" i="89"/>
  <c r="Q3228" i="89"/>
  <c r="R3228" i="89"/>
  <c r="T3228" i="89"/>
  <c r="Q3229" i="89"/>
  <c r="R3229" i="89"/>
  <c r="T3229" i="89"/>
  <c r="Q3230" i="89"/>
  <c r="R3230" i="89"/>
  <c r="T3230" i="89"/>
  <c r="Q3231" i="89"/>
  <c r="R3231" i="89"/>
  <c r="T3231" i="89"/>
  <c r="Q3232" i="89"/>
  <c r="R3232" i="89"/>
  <c r="T3232" i="89"/>
  <c r="Q3233" i="89"/>
  <c r="R3233" i="89"/>
  <c r="T3233" i="89"/>
  <c r="Q3234" i="89"/>
  <c r="R3234" i="89"/>
  <c r="T3234" i="89"/>
  <c r="Q3235" i="89"/>
  <c r="R3235" i="89"/>
  <c r="T3235" i="89"/>
  <c r="Q3236" i="89"/>
  <c r="R3236" i="89"/>
  <c r="T3236" i="89"/>
  <c r="Q3237" i="89"/>
  <c r="R3237" i="89"/>
  <c r="T3237" i="89"/>
  <c r="Q3238" i="89"/>
  <c r="R3238" i="89"/>
  <c r="T3238" i="89"/>
  <c r="Q3239" i="89"/>
  <c r="R3239" i="89"/>
  <c r="T3239" i="89"/>
  <c r="Q3240" i="89"/>
  <c r="R3240" i="89"/>
  <c r="T3240" i="89"/>
  <c r="Q3241" i="89"/>
  <c r="R3241" i="89"/>
  <c r="T3241" i="89"/>
  <c r="Q3242" i="89"/>
  <c r="R3242" i="89"/>
  <c r="T3242" i="89"/>
  <c r="Q3243" i="89"/>
  <c r="R3243" i="89"/>
  <c r="T3243" i="89"/>
  <c r="Q3244" i="89"/>
  <c r="R3244" i="89"/>
  <c r="T3244" i="89"/>
  <c r="Q3245" i="89"/>
  <c r="R3245" i="89"/>
  <c r="T3245" i="89"/>
  <c r="Q3246" i="89"/>
  <c r="R3246" i="89"/>
  <c r="T3246" i="89"/>
  <c r="Q3247" i="89"/>
  <c r="R3247" i="89"/>
  <c r="T3247" i="89"/>
  <c r="Q3248" i="89"/>
  <c r="R3248" i="89"/>
  <c r="T3248" i="89"/>
  <c r="Q3249" i="89"/>
  <c r="R3249" i="89"/>
  <c r="T3249" i="89"/>
  <c r="Q3250" i="89"/>
  <c r="R3250" i="89"/>
  <c r="T3250" i="89"/>
  <c r="Q3251" i="89"/>
  <c r="R3251" i="89"/>
  <c r="T3251" i="89"/>
  <c r="Q3252" i="89"/>
  <c r="R3252" i="89"/>
  <c r="T3252" i="89"/>
  <c r="Q3253" i="89"/>
  <c r="R3253" i="89"/>
  <c r="T3253" i="89"/>
  <c r="Q3254" i="89"/>
  <c r="R3254" i="89"/>
  <c r="T3254" i="89"/>
  <c r="Q3255" i="89"/>
  <c r="R3255" i="89"/>
  <c r="T3255" i="89"/>
  <c r="Q3256" i="89"/>
  <c r="R3256" i="89"/>
  <c r="T3256" i="89"/>
  <c r="Q3257" i="89"/>
  <c r="R3257" i="89"/>
  <c r="T3257" i="89"/>
  <c r="Q3258" i="89"/>
  <c r="R3258" i="89"/>
  <c r="T3258" i="89"/>
  <c r="Q3259" i="89"/>
  <c r="R3259" i="89"/>
  <c r="T3259" i="89"/>
  <c r="Q3260" i="89"/>
  <c r="R3260" i="89"/>
  <c r="T3260" i="89"/>
  <c r="Q3261" i="89"/>
  <c r="R3261" i="89"/>
  <c r="T3261" i="89"/>
  <c r="Q3262" i="89"/>
  <c r="R3262" i="89"/>
  <c r="T3262" i="89"/>
  <c r="Q3263" i="89"/>
  <c r="R3263" i="89"/>
  <c r="T3263" i="89"/>
  <c r="Q3264" i="89"/>
  <c r="R3264" i="89"/>
  <c r="T3264" i="89"/>
  <c r="Q3265" i="89"/>
  <c r="R3265" i="89"/>
  <c r="T3265" i="89"/>
  <c r="Q3266" i="89"/>
  <c r="R3266" i="89"/>
  <c r="T3266" i="89"/>
  <c r="Q3267" i="89"/>
  <c r="R3267" i="89"/>
  <c r="T3267" i="89"/>
  <c r="Q3268" i="89"/>
  <c r="R3268" i="89"/>
  <c r="T3268" i="89"/>
  <c r="Q3269" i="89"/>
  <c r="R3269" i="89"/>
  <c r="T3269" i="89"/>
  <c r="Q3270" i="89"/>
  <c r="R3270" i="89"/>
  <c r="T3270" i="89"/>
  <c r="Q3271" i="89"/>
  <c r="R3271" i="89"/>
  <c r="T3271" i="89"/>
  <c r="Q3272" i="89"/>
  <c r="R3272" i="89"/>
  <c r="T3272" i="89"/>
  <c r="Q3273" i="89"/>
  <c r="R3273" i="89"/>
  <c r="T3273" i="89"/>
  <c r="Q3274" i="89"/>
  <c r="R3274" i="89"/>
  <c r="T3274" i="89"/>
  <c r="Q3275" i="89"/>
  <c r="R3275" i="89"/>
  <c r="T3275" i="89"/>
  <c r="Q3276" i="89"/>
  <c r="R3276" i="89"/>
  <c r="T3276" i="89"/>
  <c r="Q3277" i="89"/>
  <c r="R3277" i="89"/>
  <c r="T3277" i="89"/>
  <c r="Q3278" i="89"/>
  <c r="R3278" i="89"/>
  <c r="T3278" i="89"/>
  <c r="Q3279" i="89"/>
  <c r="R3279" i="89"/>
  <c r="T3279" i="89"/>
  <c r="Q3280" i="89"/>
  <c r="R3280" i="89"/>
  <c r="T3280" i="89"/>
  <c r="Q3281" i="89"/>
  <c r="R3281" i="89"/>
  <c r="T3281" i="89"/>
  <c r="Q3282" i="89"/>
  <c r="R3282" i="89"/>
  <c r="T3282" i="89"/>
  <c r="Q3283" i="89"/>
  <c r="R3283" i="89"/>
  <c r="T3283" i="89"/>
  <c r="Q3284" i="89"/>
  <c r="R3284" i="89"/>
  <c r="T3284" i="89"/>
  <c r="Q3285" i="89"/>
  <c r="R3285" i="89"/>
  <c r="T3285" i="89"/>
  <c r="Q3286" i="89"/>
  <c r="R3286" i="89"/>
  <c r="T3286" i="89"/>
  <c r="Q3287" i="89"/>
  <c r="R3287" i="89"/>
  <c r="T3287" i="89"/>
  <c r="Q3288" i="89"/>
  <c r="R3288" i="89"/>
  <c r="T3288" i="89"/>
  <c r="Q3289" i="89"/>
  <c r="R3289" i="89"/>
  <c r="T3289" i="89"/>
  <c r="Q3290" i="89"/>
  <c r="R3290" i="89"/>
  <c r="T3290" i="89"/>
  <c r="Q3291" i="89"/>
  <c r="R3291" i="89"/>
  <c r="T3291" i="89"/>
  <c r="Q3292" i="89"/>
  <c r="R3292" i="89"/>
  <c r="T3292" i="89"/>
  <c r="Q3293" i="89"/>
  <c r="R3293" i="89"/>
  <c r="T3293" i="89"/>
  <c r="Q3294" i="89"/>
  <c r="R3294" i="89"/>
  <c r="T3294" i="89"/>
  <c r="Q3295" i="89"/>
  <c r="R3295" i="89"/>
  <c r="T3295" i="89"/>
  <c r="Q3296" i="89"/>
  <c r="R3296" i="89"/>
  <c r="T3296" i="89"/>
  <c r="Q3297" i="89"/>
  <c r="R3297" i="89"/>
  <c r="T3297" i="89"/>
  <c r="Q3298" i="89"/>
  <c r="R3298" i="89"/>
  <c r="T3298" i="89"/>
  <c r="Q3299" i="89"/>
  <c r="R3299" i="89"/>
  <c r="T3299" i="89"/>
  <c r="Q3300" i="89"/>
  <c r="R3300" i="89"/>
  <c r="T3300" i="89"/>
  <c r="Q3301" i="89"/>
  <c r="R3301" i="89"/>
  <c r="T3301" i="89"/>
  <c r="Q3302" i="89"/>
  <c r="R3302" i="89"/>
  <c r="T3302" i="89"/>
  <c r="Q3303" i="89"/>
  <c r="R3303" i="89"/>
  <c r="T3303" i="89"/>
  <c r="Q3304" i="89"/>
  <c r="R3304" i="89"/>
  <c r="T3304" i="89"/>
  <c r="Q3305" i="89"/>
  <c r="R3305" i="89"/>
  <c r="T3305" i="89"/>
  <c r="Q3306" i="89"/>
  <c r="R3306" i="89"/>
  <c r="T3306" i="89"/>
  <c r="Q3307" i="89"/>
  <c r="R3307" i="89"/>
  <c r="T3307" i="89"/>
  <c r="Q3308" i="89"/>
  <c r="R3308" i="89"/>
  <c r="T3308" i="89"/>
  <c r="Q3309" i="89"/>
  <c r="R3309" i="89"/>
  <c r="T3309" i="89"/>
  <c r="Q3310" i="89"/>
  <c r="R3310" i="89"/>
  <c r="T3310" i="89"/>
  <c r="Q3311" i="89"/>
  <c r="R3311" i="89"/>
  <c r="T3311" i="89"/>
  <c r="Q3312" i="89"/>
  <c r="R3312" i="89"/>
  <c r="T3312" i="89"/>
  <c r="Q3313" i="89"/>
  <c r="R3313" i="89"/>
  <c r="T3313" i="89"/>
  <c r="Q3314" i="89"/>
  <c r="R3314" i="89"/>
  <c r="T3314" i="89"/>
  <c r="Q3315" i="89"/>
  <c r="R3315" i="89"/>
  <c r="T3315" i="89"/>
  <c r="Q3316" i="89"/>
  <c r="R3316" i="89"/>
  <c r="T3316" i="89"/>
  <c r="Q3317" i="89"/>
  <c r="R3317" i="89"/>
  <c r="T3317" i="89"/>
  <c r="Q3318" i="89"/>
  <c r="R3318" i="89"/>
  <c r="T3318" i="89"/>
  <c r="Q3319" i="89"/>
  <c r="R3319" i="89"/>
  <c r="T3319" i="89"/>
  <c r="Q3320" i="89"/>
  <c r="R3320" i="89"/>
  <c r="T3320" i="89"/>
  <c r="Q3321" i="89"/>
  <c r="R3321" i="89"/>
  <c r="T3321" i="89"/>
  <c r="Q3322" i="89"/>
  <c r="R3322" i="89"/>
  <c r="T3322" i="89"/>
  <c r="Q3323" i="89"/>
  <c r="R3323" i="89"/>
  <c r="T3323" i="89"/>
  <c r="Q3324" i="89"/>
  <c r="R3324" i="89"/>
  <c r="T3324" i="89"/>
  <c r="Q3325" i="89"/>
  <c r="R3325" i="89"/>
  <c r="T3325" i="89"/>
  <c r="Q3326" i="89"/>
  <c r="R3326" i="89"/>
  <c r="T3326" i="89"/>
  <c r="Q3327" i="89"/>
  <c r="R3327" i="89"/>
  <c r="T3327" i="89"/>
  <c r="Q3328" i="89"/>
  <c r="R3328" i="89"/>
  <c r="T3328" i="89"/>
  <c r="Q3329" i="89"/>
  <c r="R3329" i="89"/>
  <c r="T3329" i="89"/>
  <c r="Q3330" i="89"/>
  <c r="R3330" i="89"/>
  <c r="T3330" i="89"/>
  <c r="Q3331" i="89"/>
  <c r="R3331" i="89"/>
  <c r="T3331" i="89"/>
  <c r="Q3332" i="89"/>
  <c r="R3332" i="89"/>
  <c r="T3332" i="89"/>
  <c r="Q3333" i="89"/>
  <c r="R3333" i="89"/>
  <c r="T3333" i="89"/>
  <c r="Q3334" i="89"/>
  <c r="R3334" i="89"/>
  <c r="T3334" i="89"/>
  <c r="Q3335" i="89"/>
  <c r="R3335" i="89"/>
  <c r="T3335" i="89"/>
  <c r="Q3336" i="89"/>
  <c r="R3336" i="89"/>
  <c r="T3336" i="89"/>
  <c r="Q3337" i="89"/>
  <c r="R3337" i="89"/>
  <c r="T3337" i="89"/>
  <c r="Q3338" i="89"/>
  <c r="R3338" i="89"/>
  <c r="T3338" i="89"/>
  <c r="Q3339" i="89"/>
  <c r="R3339" i="89"/>
  <c r="T3339" i="89"/>
  <c r="Q3340" i="89"/>
  <c r="R3340" i="89"/>
  <c r="T3340" i="89"/>
  <c r="Q3341" i="89"/>
  <c r="R3341" i="89"/>
  <c r="T3341" i="89"/>
  <c r="Q3342" i="89"/>
  <c r="R3342" i="89"/>
  <c r="T3342" i="89"/>
  <c r="Q3343" i="89"/>
  <c r="R3343" i="89"/>
  <c r="T3343" i="89"/>
  <c r="Q3344" i="89"/>
  <c r="R3344" i="89"/>
  <c r="T3344" i="89"/>
  <c r="Q3345" i="89"/>
  <c r="R3345" i="89"/>
  <c r="T3345" i="89"/>
  <c r="Q3346" i="89"/>
  <c r="R3346" i="89"/>
  <c r="T3346" i="89"/>
  <c r="Q3347" i="89"/>
  <c r="R3347" i="89"/>
  <c r="T3347" i="89"/>
  <c r="Q3348" i="89"/>
  <c r="R3348" i="89"/>
  <c r="T3348" i="89"/>
  <c r="Q3349" i="89"/>
  <c r="R3349" i="89"/>
  <c r="T3349" i="89"/>
  <c r="Q3350" i="89"/>
  <c r="R3350" i="89"/>
  <c r="T3350" i="89"/>
  <c r="Q3351" i="89"/>
  <c r="R3351" i="89"/>
  <c r="T3351" i="89"/>
  <c r="Q3352" i="89"/>
  <c r="R3352" i="89"/>
  <c r="T3352" i="89"/>
  <c r="Q3353" i="89"/>
  <c r="R3353" i="89"/>
  <c r="T3353" i="89"/>
  <c r="Q3354" i="89"/>
  <c r="R3354" i="89"/>
  <c r="T3354" i="89"/>
  <c r="Q3355" i="89"/>
  <c r="R3355" i="89"/>
  <c r="T3355" i="89"/>
  <c r="Q3356" i="89"/>
  <c r="R3356" i="89"/>
  <c r="T3356" i="89"/>
  <c r="Q3357" i="89"/>
  <c r="R3357" i="89"/>
  <c r="T3357" i="89"/>
  <c r="Q3358" i="89"/>
  <c r="R3358" i="89"/>
  <c r="T3358" i="89"/>
  <c r="Q3359" i="89"/>
  <c r="R3359" i="89"/>
  <c r="T3359" i="89"/>
  <c r="Q3360" i="89"/>
  <c r="R3360" i="89"/>
  <c r="T3360" i="89"/>
  <c r="Q3361" i="89"/>
  <c r="R3361" i="89"/>
  <c r="T3361" i="89"/>
  <c r="Q3362" i="89"/>
  <c r="R3362" i="89"/>
  <c r="T3362" i="89"/>
  <c r="Q3363" i="89"/>
  <c r="R3363" i="89"/>
  <c r="T3363" i="89"/>
  <c r="Q3364" i="89"/>
  <c r="R3364" i="89"/>
  <c r="T3364" i="89"/>
  <c r="Q3365" i="89"/>
  <c r="R3365" i="89"/>
  <c r="T3365" i="89"/>
  <c r="Q3366" i="89"/>
  <c r="R3366" i="89"/>
  <c r="T3366" i="89"/>
  <c r="Q3367" i="89"/>
  <c r="R3367" i="89"/>
  <c r="T3367" i="89"/>
  <c r="Q3368" i="89"/>
  <c r="R3368" i="89"/>
  <c r="T3368" i="89"/>
  <c r="Q3369" i="89"/>
  <c r="R3369" i="89"/>
  <c r="T3369" i="89"/>
  <c r="Q3370" i="89"/>
  <c r="R3370" i="89"/>
  <c r="T3370" i="89"/>
  <c r="Q3371" i="89"/>
  <c r="R3371" i="89"/>
  <c r="T3371" i="89"/>
  <c r="Q3372" i="89"/>
  <c r="R3372" i="89"/>
  <c r="T3372" i="89"/>
  <c r="Q3373" i="89"/>
  <c r="R3373" i="89"/>
  <c r="T3373" i="89"/>
  <c r="Q3374" i="89"/>
  <c r="R3374" i="89"/>
  <c r="T3374" i="89"/>
  <c r="Q3375" i="89"/>
  <c r="R3375" i="89"/>
  <c r="T3375" i="89"/>
  <c r="Q3376" i="89"/>
  <c r="R3376" i="89"/>
  <c r="T3376" i="89"/>
  <c r="Q3377" i="89"/>
  <c r="R3377" i="89"/>
  <c r="T3377" i="89"/>
  <c r="Q3378" i="89"/>
  <c r="R3378" i="89"/>
  <c r="T3378" i="89"/>
  <c r="Q3379" i="89"/>
  <c r="R3379" i="89"/>
  <c r="T3379" i="89"/>
  <c r="Q3380" i="89"/>
  <c r="R3380" i="89"/>
  <c r="T3380" i="89"/>
  <c r="Q3381" i="89"/>
  <c r="R3381" i="89"/>
  <c r="T3381" i="89"/>
  <c r="Q3382" i="89"/>
  <c r="R3382" i="89"/>
  <c r="T3382" i="89"/>
  <c r="Q3383" i="89"/>
  <c r="R3383" i="89"/>
  <c r="T3383" i="89"/>
  <c r="Q3384" i="89"/>
  <c r="R3384" i="89"/>
  <c r="T3384" i="89"/>
  <c r="Q3385" i="89"/>
  <c r="R3385" i="89"/>
  <c r="T3385" i="89"/>
  <c r="Q3386" i="89"/>
  <c r="R3386" i="89"/>
  <c r="T3386" i="89"/>
  <c r="Q3387" i="89"/>
  <c r="R3387" i="89"/>
  <c r="T3387" i="89"/>
  <c r="Q3388" i="89"/>
  <c r="R3388" i="89"/>
  <c r="T3388" i="89"/>
  <c r="Q3389" i="89"/>
  <c r="R3389" i="89"/>
  <c r="T3389" i="89"/>
  <c r="Q3390" i="89"/>
  <c r="R3390" i="89"/>
  <c r="T3390" i="89"/>
  <c r="Q3391" i="89"/>
  <c r="R3391" i="89"/>
  <c r="T3391" i="89"/>
  <c r="Q3392" i="89"/>
  <c r="R3392" i="89"/>
  <c r="T3392" i="89"/>
  <c r="Q3393" i="89"/>
  <c r="R3393" i="89"/>
  <c r="T3393" i="89"/>
  <c r="Q3394" i="89"/>
  <c r="R3394" i="89"/>
  <c r="T3394" i="89"/>
  <c r="Q3395" i="89"/>
  <c r="R3395" i="89"/>
  <c r="T3395" i="89"/>
  <c r="Q3396" i="89"/>
  <c r="R3396" i="89"/>
  <c r="T3396" i="89"/>
  <c r="Q3397" i="89"/>
  <c r="R3397" i="89"/>
  <c r="T3397" i="89"/>
  <c r="Q3398" i="89"/>
  <c r="R3398" i="89"/>
  <c r="T3398" i="89"/>
  <c r="Q3399" i="89"/>
  <c r="R3399" i="89"/>
  <c r="T3399" i="89"/>
  <c r="Q3400" i="89"/>
  <c r="R3400" i="89"/>
  <c r="T3400" i="89"/>
  <c r="Q3401" i="89"/>
  <c r="R3401" i="89"/>
  <c r="T3401" i="89"/>
  <c r="Q3402" i="89"/>
  <c r="R3402" i="89"/>
  <c r="T3402" i="89"/>
  <c r="Q3403" i="89"/>
  <c r="R3403" i="89"/>
  <c r="T3403" i="89"/>
  <c r="Q3404" i="89"/>
  <c r="R3404" i="89"/>
  <c r="T3404" i="89"/>
  <c r="Q3405" i="89"/>
  <c r="R3405" i="89"/>
  <c r="T3405" i="89"/>
  <c r="Q3406" i="89"/>
  <c r="R3406" i="89"/>
  <c r="T3406" i="89"/>
  <c r="Q3407" i="89"/>
  <c r="R3407" i="89"/>
  <c r="T3407" i="89"/>
  <c r="Q3408" i="89"/>
  <c r="R3408" i="89"/>
  <c r="T3408" i="89"/>
  <c r="Q3409" i="89"/>
  <c r="R3409" i="89"/>
  <c r="T3409" i="89"/>
  <c r="Q3410" i="89"/>
  <c r="R3410" i="89"/>
  <c r="T3410" i="89"/>
  <c r="Q3411" i="89"/>
  <c r="R3411" i="89"/>
  <c r="T3411" i="89"/>
  <c r="Q3412" i="89"/>
  <c r="R3412" i="89"/>
  <c r="T3412" i="89"/>
  <c r="Q3413" i="89"/>
  <c r="R3413" i="89"/>
  <c r="T3413" i="89"/>
  <c r="Q3414" i="89"/>
  <c r="R3414" i="89"/>
  <c r="T3414" i="89"/>
  <c r="Q3415" i="89"/>
  <c r="R3415" i="89"/>
  <c r="T3415" i="89"/>
  <c r="Q3416" i="89"/>
  <c r="R3416" i="89"/>
  <c r="T3416" i="89"/>
  <c r="Q3417" i="89"/>
  <c r="R3417" i="89"/>
  <c r="T3417" i="89"/>
  <c r="Q3418" i="89"/>
  <c r="R3418" i="89"/>
  <c r="T3418" i="89"/>
  <c r="Q3419" i="89"/>
  <c r="R3419" i="89"/>
  <c r="T3419" i="89"/>
  <c r="Q3420" i="89"/>
  <c r="R3420" i="89"/>
  <c r="T3420" i="89"/>
  <c r="Q3421" i="89"/>
  <c r="R3421" i="89"/>
  <c r="T3421" i="89"/>
  <c r="Q3422" i="89"/>
  <c r="R3422" i="89"/>
  <c r="T3422" i="89"/>
  <c r="Q3423" i="89"/>
  <c r="R3423" i="89"/>
  <c r="T3423" i="89"/>
  <c r="Q3424" i="89"/>
  <c r="R3424" i="89"/>
  <c r="T3424" i="89"/>
  <c r="Q3425" i="89"/>
  <c r="R3425" i="89"/>
  <c r="T3425" i="89"/>
  <c r="Q3426" i="89"/>
  <c r="R3426" i="89"/>
  <c r="T3426" i="89"/>
  <c r="Q3427" i="89"/>
  <c r="R3427" i="89"/>
  <c r="T3427" i="89"/>
  <c r="Q3428" i="89"/>
  <c r="R3428" i="89"/>
  <c r="T3428" i="89"/>
  <c r="Q3429" i="89"/>
  <c r="R3429" i="89"/>
  <c r="T3429" i="89"/>
  <c r="Q3430" i="89"/>
  <c r="R3430" i="89"/>
  <c r="T3430" i="89"/>
  <c r="Q3431" i="89"/>
  <c r="R3431" i="89"/>
  <c r="T3431" i="89"/>
  <c r="Q3432" i="89"/>
  <c r="R3432" i="89"/>
  <c r="T3432" i="89"/>
  <c r="Q3433" i="89"/>
  <c r="R3433" i="89"/>
  <c r="T3433" i="89"/>
  <c r="Q3434" i="89"/>
  <c r="R3434" i="89"/>
  <c r="T3434" i="89"/>
  <c r="Q3435" i="89"/>
  <c r="R3435" i="89"/>
  <c r="T3435" i="89"/>
  <c r="Q3436" i="89"/>
  <c r="R3436" i="89"/>
  <c r="T3436" i="89"/>
  <c r="Q3437" i="89"/>
  <c r="R3437" i="89"/>
  <c r="T3437" i="89"/>
  <c r="Q3438" i="89"/>
  <c r="R3438" i="89"/>
  <c r="T3438" i="89"/>
  <c r="Q3439" i="89"/>
  <c r="R3439" i="89"/>
  <c r="T3439" i="89"/>
  <c r="Q3440" i="89"/>
  <c r="R3440" i="89"/>
  <c r="T3440" i="89"/>
  <c r="Q3441" i="89"/>
  <c r="R3441" i="89"/>
  <c r="T3441" i="89"/>
  <c r="Q3442" i="89"/>
  <c r="R3442" i="89"/>
  <c r="T3442" i="89"/>
  <c r="Q3443" i="89"/>
  <c r="R3443" i="89"/>
  <c r="T3443" i="89"/>
  <c r="Q3444" i="89"/>
  <c r="R3444" i="89"/>
  <c r="T3444" i="89"/>
  <c r="Q3445" i="89"/>
  <c r="R3445" i="89"/>
  <c r="T3445" i="89"/>
  <c r="Q3446" i="89"/>
  <c r="R3446" i="89"/>
  <c r="T3446" i="89"/>
  <c r="Q3447" i="89"/>
  <c r="R3447" i="89"/>
  <c r="T3447" i="89"/>
  <c r="Q3448" i="89"/>
  <c r="R3448" i="89"/>
  <c r="T3448" i="89"/>
  <c r="Q3449" i="89"/>
  <c r="R3449" i="89"/>
  <c r="T3449" i="89"/>
  <c r="Q3450" i="89"/>
  <c r="R3450" i="89"/>
  <c r="T3450" i="89"/>
  <c r="Q3451" i="89"/>
  <c r="R3451" i="89"/>
  <c r="T3451" i="89"/>
  <c r="Q3452" i="89"/>
  <c r="R3452" i="89"/>
  <c r="T3452" i="89"/>
  <c r="Q3453" i="89"/>
  <c r="R3453" i="89"/>
  <c r="T3453" i="89"/>
  <c r="Q3454" i="89"/>
  <c r="R3454" i="89"/>
  <c r="T3454" i="89"/>
  <c r="Q3455" i="89"/>
  <c r="R3455" i="89"/>
  <c r="T3455" i="89"/>
  <c r="Q3456" i="89"/>
  <c r="R3456" i="89"/>
  <c r="T3456" i="89"/>
  <c r="Q3457" i="89"/>
  <c r="R3457" i="89"/>
  <c r="T3457" i="89"/>
  <c r="Q3458" i="89"/>
  <c r="R3458" i="89"/>
  <c r="T3458" i="89"/>
  <c r="Q3459" i="89"/>
  <c r="R3459" i="89"/>
  <c r="T3459" i="89"/>
  <c r="Q3460" i="89"/>
  <c r="R3460" i="89"/>
  <c r="T3460" i="89"/>
  <c r="Q3461" i="89"/>
  <c r="R3461" i="89"/>
  <c r="T3461" i="89"/>
  <c r="Q3462" i="89"/>
  <c r="R3462" i="89"/>
  <c r="T3462" i="89"/>
  <c r="Q3463" i="89"/>
  <c r="R3463" i="89"/>
  <c r="T3463" i="89"/>
  <c r="Q3464" i="89"/>
  <c r="R3464" i="89"/>
  <c r="T3464" i="89"/>
  <c r="Q3465" i="89"/>
  <c r="R3465" i="89"/>
  <c r="T3465" i="89"/>
  <c r="Q3466" i="89"/>
  <c r="R3466" i="89"/>
  <c r="T3466" i="89"/>
  <c r="Q3467" i="89"/>
  <c r="R3467" i="89"/>
  <c r="T3467" i="89"/>
  <c r="Q3468" i="89"/>
  <c r="R3468" i="89"/>
  <c r="T3468" i="89"/>
  <c r="Q3469" i="89"/>
  <c r="R3469" i="89"/>
  <c r="T3469" i="89"/>
  <c r="Q3470" i="89"/>
  <c r="R3470" i="89"/>
  <c r="T3470" i="89"/>
  <c r="Q3471" i="89"/>
  <c r="R3471" i="89"/>
  <c r="T3471" i="89"/>
  <c r="Q3472" i="89"/>
  <c r="R3472" i="89"/>
  <c r="T3472" i="89"/>
  <c r="Q3473" i="89"/>
  <c r="R3473" i="89"/>
  <c r="T3473" i="89"/>
  <c r="Q3474" i="89"/>
  <c r="R3474" i="89"/>
  <c r="T3474" i="89"/>
  <c r="Q3475" i="89"/>
  <c r="R3475" i="89"/>
  <c r="T3475" i="89"/>
  <c r="Q3476" i="89"/>
  <c r="R3476" i="89"/>
  <c r="T3476" i="89"/>
  <c r="Q3477" i="89"/>
  <c r="R3477" i="89"/>
  <c r="T3477" i="89"/>
  <c r="Q3478" i="89"/>
  <c r="R3478" i="89"/>
  <c r="T3478" i="89"/>
  <c r="Q3479" i="89"/>
  <c r="R3479" i="89"/>
  <c r="T3479" i="89"/>
  <c r="Q3480" i="89"/>
  <c r="R3480" i="89"/>
  <c r="T3480" i="89"/>
  <c r="Q3481" i="89"/>
  <c r="R3481" i="89"/>
  <c r="T3481" i="89"/>
  <c r="Q3482" i="89"/>
  <c r="R3482" i="89"/>
  <c r="T3482" i="89"/>
  <c r="Q3483" i="89"/>
  <c r="R3483" i="89"/>
  <c r="T3483" i="89"/>
  <c r="Q3484" i="89"/>
  <c r="R3484" i="89"/>
  <c r="T3484" i="89"/>
  <c r="Q3485" i="89"/>
  <c r="R3485" i="89"/>
  <c r="T3485" i="89"/>
  <c r="Q3486" i="89"/>
  <c r="R3486" i="89"/>
  <c r="T3486" i="89"/>
  <c r="Q3487" i="89"/>
  <c r="R3487" i="89"/>
  <c r="T3487" i="89"/>
  <c r="Q3488" i="89"/>
  <c r="R3488" i="89"/>
  <c r="T3488" i="89"/>
  <c r="Q3489" i="89"/>
  <c r="R3489" i="89"/>
  <c r="T3489" i="89"/>
  <c r="Q3490" i="89"/>
  <c r="R3490" i="89"/>
  <c r="T3490" i="89"/>
  <c r="Q3491" i="89"/>
  <c r="R3491" i="89"/>
  <c r="T3491" i="89"/>
  <c r="Q3492" i="89"/>
  <c r="R3492" i="89"/>
  <c r="T3492" i="89"/>
  <c r="Q3493" i="89"/>
  <c r="R3493" i="89"/>
  <c r="T3493" i="89"/>
  <c r="Q3494" i="89"/>
  <c r="R3494" i="89"/>
  <c r="T3494" i="89"/>
  <c r="Q3495" i="89"/>
  <c r="R3495" i="89"/>
  <c r="T3495" i="89"/>
  <c r="Q3496" i="89"/>
  <c r="R3496" i="89"/>
  <c r="T3496" i="89"/>
  <c r="Q3497" i="89"/>
  <c r="R3497" i="89"/>
  <c r="T3497" i="89"/>
  <c r="Q3498" i="89"/>
  <c r="R3498" i="89"/>
  <c r="T3498" i="89"/>
  <c r="Q3499" i="89"/>
  <c r="R3499" i="89"/>
  <c r="T3499" i="89"/>
  <c r="Q3500" i="89"/>
  <c r="R3500" i="89"/>
  <c r="T3500" i="89"/>
  <c r="Q3501" i="89"/>
  <c r="R3501" i="89"/>
  <c r="T3501" i="89"/>
  <c r="Q3502" i="89"/>
  <c r="R3502" i="89"/>
  <c r="T3502" i="89"/>
  <c r="Q3503" i="89"/>
  <c r="R3503" i="89"/>
  <c r="T3503" i="89"/>
  <c r="Q3504" i="89"/>
  <c r="R3504" i="89"/>
  <c r="T3504" i="89"/>
  <c r="Q3505" i="89"/>
  <c r="R3505" i="89"/>
  <c r="T3505" i="89"/>
  <c r="Q3506" i="89"/>
  <c r="R3506" i="89"/>
  <c r="T3506" i="89"/>
  <c r="Q3507" i="89"/>
  <c r="R3507" i="89"/>
  <c r="T3507" i="89"/>
  <c r="Q3508" i="89"/>
  <c r="R3508" i="89"/>
  <c r="T3508" i="89"/>
  <c r="Q3509" i="89"/>
  <c r="R3509" i="89"/>
  <c r="T3509" i="89"/>
  <c r="Q3510" i="89"/>
  <c r="R3510" i="89"/>
  <c r="T3510" i="89"/>
  <c r="Q3511" i="89"/>
  <c r="R3511" i="89"/>
  <c r="T3511" i="89"/>
  <c r="Q3512" i="89"/>
  <c r="R3512" i="89"/>
  <c r="T3512" i="89"/>
  <c r="Q3513" i="89"/>
  <c r="R3513" i="89"/>
  <c r="T3513" i="89"/>
  <c r="Q3514" i="89"/>
  <c r="R3514" i="89"/>
  <c r="T3514" i="89"/>
  <c r="Q3515" i="89"/>
  <c r="R3515" i="89"/>
  <c r="T3515" i="89"/>
  <c r="Q3516" i="89"/>
  <c r="R3516" i="89"/>
  <c r="T3516" i="89"/>
  <c r="Q3517" i="89"/>
  <c r="R3517" i="89"/>
  <c r="T3517" i="89"/>
  <c r="Q3518" i="89"/>
  <c r="R3518" i="89"/>
  <c r="T3518" i="89"/>
  <c r="Q3519" i="89"/>
  <c r="R3519" i="89"/>
  <c r="T3519" i="89"/>
  <c r="Q3520" i="89"/>
  <c r="R3520" i="89"/>
  <c r="T3520" i="89"/>
  <c r="Q3521" i="89"/>
  <c r="R3521" i="89"/>
  <c r="T3521" i="89"/>
  <c r="Q3522" i="89"/>
  <c r="R3522" i="89"/>
  <c r="T3522" i="89"/>
  <c r="Q3523" i="89"/>
  <c r="R3523" i="89"/>
  <c r="T3523" i="89"/>
  <c r="Q3524" i="89"/>
  <c r="R3524" i="89"/>
  <c r="T3524" i="89"/>
  <c r="Q3525" i="89"/>
  <c r="R3525" i="89"/>
  <c r="T3525" i="89"/>
  <c r="Q3526" i="89"/>
  <c r="R3526" i="89"/>
  <c r="T3526" i="89"/>
  <c r="Q3527" i="89"/>
  <c r="R3527" i="89"/>
  <c r="T3527" i="89"/>
  <c r="Q3528" i="89"/>
  <c r="R3528" i="89"/>
  <c r="T3528" i="89"/>
  <c r="Q3529" i="89"/>
  <c r="R3529" i="89"/>
  <c r="T3529" i="89"/>
  <c r="Q3530" i="89"/>
  <c r="R3530" i="89"/>
  <c r="T3530" i="89"/>
  <c r="Q3531" i="89"/>
  <c r="R3531" i="89"/>
  <c r="T3531" i="89"/>
  <c r="Q3532" i="89"/>
  <c r="R3532" i="89"/>
  <c r="T3532" i="89"/>
  <c r="Q3533" i="89"/>
  <c r="R3533" i="89"/>
  <c r="T3533" i="89"/>
  <c r="Q3534" i="89"/>
  <c r="R3534" i="89"/>
  <c r="T3534" i="89"/>
  <c r="Q3535" i="89"/>
  <c r="R3535" i="89"/>
  <c r="T3535" i="89"/>
  <c r="Q3536" i="89"/>
  <c r="R3536" i="89"/>
  <c r="T3536" i="89"/>
  <c r="Q3537" i="89"/>
  <c r="R3537" i="89"/>
  <c r="T3537" i="89"/>
  <c r="Q3538" i="89"/>
  <c r="R3538" i="89"/>
  <c r="T3538" i="89"/>
  <c r="Q3539" i="89"/>
  <c r="R3539" i="89"/>
  <c r="T3539" i="89"/>
  <c r="Q3540" i="89"/>
  <c r="R3540" i="89"/>
  <c r="T3540" i="89"/>
  <c r="Q3541" i="89"/>
  <c r="R3541" i="89"/>
  <c r="T3541" i="89"/>
  <c r="Q3542" i="89"/>
  <c r="R3542" i="89"/>
  <c r="T3542" i="89"/>
  <c r="Q3543" i="89"/>
  <c r="R3543" i="89"/>
  <c r="T3543" i="89"/>
  <c r="Q3544" i="89"/>
  <c r="R3544" i="89"/>
  <c r="T3544" i="89"/>
  <c r="Q3545" i="89"/>
  <c r="R3545" i="89"/>
  <c r="T3545" i="89"/>
  <c r="Q3546" i="89"/>
  <c r="R3546" i="89"/>
  <c r="T3546" i="89"/>
  <c r="Q3547" i="89"/>
  <c r="R3547" i="89"/>
  <c r="T3547" i="89"/>
  <c r="Q3548" i="89"/>
  <c r="R3548" i="89"/>
  <c r="T3548" i="89"/>
  <c r="Q3549" i="89"/>
  <c r="R3549" i="89"/>
  <c r="T3549" i="89"/>
  <c r="Q3550" i="89"/>
  <c r="R3550" i="89"/>
  <c r="T3550" i="89"/>
  <c r="Q3551" i="89"/>
  <c r="R3551" i="89"/>
  <c r="T3551" i="89"/>
  <c r="Q3552" i="89"/>
  <c r="R3552" i="89"/>
  <c r="T3552" i="89"/>
  <c r="Q3553" i="89"/>
  <c r="R3553" i="89"/>
  <c r="T3553" i="89"/>
  <c r="Q3554" i="89"/>
  <c r="R3554" i="89"/>
  <c r="T3554" i="89"/>
  <c r="Q3555" i="89"/>
  <c r="R3555" i="89"/>
  <c r="T3555" i="89"/>
  <c r="Q3556" i="89"/>
  <c r="R3556" i="89"/>
  <c r="T3556" i="89"/>
  <c r="Q3557" i="89"/>
  <c r="R3557" i="89"/>
  <c r="T3557" i="89"/>
  <c r="Q3558" i="89"/>
  <c r="R3558" i="89"/>
  <c r="T3558" i="89"/>
  <c r="Q3559" i="89"/>
  <c r="R3559" i="89"/>
  <c r="T3559" i="89"/>
  <c r="Q3560" i="89"/>
  <c r="R3560" i="89"/>
  <c r="T3560" i="89"/>
  <c r="Q3561" i="89"/>
  <c r="R3561" i="89"/>
  <c r="T3561" i="89"/>
  <c r="Q3562" i="89"/>
  <c r="R3562" i="89"/>
  <c r="T3562" i="89"/>
  <c r="Q3563" i="89"/>
  <c r="R3563" i="89"/>
  <c r="T3563" i="89"/>
  <c r="Q3564" i="89"/>
  <c r="R3564" i="89"/>
  <c r="T3564" i="89"/>
  <c r="Q3565" i="89"/>
  <c r="R3565" i="89"/>
  <c r="T3565" i="89"/>
  <c r="Q3566" i="89"/>
  <c r="R3566" i="89"/>
  <c r="T3566" i="89"/>
  <c r="Q3567" i="89"/>
  <c r="R3567" i="89"/>
  <c r="T3567" i="89"/>
  <c r="Q3568" i="89"/>
  <c r="R3568" i="89"/>
  <c r="T3568" i="89"/>
  <c r="Q3569" i="89"/>
  <c r="R3569" i="89"/>
  <c r="T3569" i="89"/>
  <c r="Q3570" i="89"/>
  <c r="R3570" i="89"/>
  <c r="T3570" i="89"/>
  <c r="Q3571" i="89"/>
  <c r="R3571" i="89"/>
  <c r="T3571" i="89"/>
  <c r="Q3572" i="89"/>
  <c r="R3572" i="89"/>
  <c r="T3572" i="89"/>
  <c r="Q3573" i="89"/>
  <c r="R3573" i="89"/>
  <c r="T3573" i="89"/>
  <c r="Q3574" i="89"/>
  <c r="R3574" i="89"/>
  <c r="T3574" i="89"/>
  <c r="Q3575" i="89"/>
  <c r="R3575" i="89"/>
  <c r="T3575" i="89"/>
  <c r="Q3576" i="89"/>
  <c r="R3576" i="89"/>
  <c r="T3576" i="89"/>
  <c r="Q3577" i="89"/>
  <c r="R3577" i="89"/>
  <c r="T3577" i="89"/>
  <c r="Q3578" i="89"/>
  <c r="R3578" i="89"/>
  <c r="T3578" i="89"/>
  <c r="Q3579" i="89"/>
  <c r="R3579" i="89"/>
  <c r="T3579" i="89"/>
  <c r="Q3580" i="89"/>
  <c r="R3580" i="89"/>
  <c r="T3580" i="89"/>
  <c r="Q3581" i="89"/>
  <c r="R3581" i="89"/>
  <c r="T3581" i="89"/>
  <c r="Q3582" i="89"/>
  <c r="R3582" i="89"/>
  <c r="T3582" i="89"/>
  <c r="Q3583" i="89"/>
  <c r="R3583" i="89"/>
  <c r="T3583" i="89"/>
  <c r="Q3584" i="89"/>
  <c r="R3584" i="89"/>
  <c r="T3584" i="89"/>
  <c r="Q3585" i="89"/>
  <c r="R3585" i="89"/>
  <c r="T3585" i="89"/>
  <c r="Q3586" i="89"/>
  <c r="R3586" i="89"/>
  <c r="T3586" i="89"/>
  <c r="Q3587" i="89"/>
  <c r="R3587" i="89"/>
  <c r="T3587" i="89"/>
  <c r="Q3588" i="89"/>
  <c r="R3588" i="89"/>
  <c r="T3588" i="89"/>
  <c r="Q3589" i="89"/>
  <c r="R3589" i="89"/>
  <c r="T3589" i="89"/>
  <c r="Q3590" i="89"/>
  <c r="R3590" i="89"/>
  <c r="T3590" i="89"/>
  <c r="Q3591" i="89"/>
  <c r="R3591" i="89"/>
  <c r="T3591" i="89"/>
  <c r="Q3592" i="89"/>
  <c r="R3592" i="89"/>
  <c r="T3592" i="89"/>
  <c r="Q3593" i="89"/>
  <c r="R3593" i="89"/>
  <c r="T3593" i="89"/>
  <c r="Q3594" i="89"/>
  <c r="R3594" i="89"/>
  <c r="T3594" i="89"/>
  <c r="Q3595" i="89"/>
  <c r="R3595" i="89"/>
  <c r="T3595" i="89"/>
  <c r="Q3596" i="89"/>
  <c r="R3596" i="89"/>
  <c r="T3596" i="89"/>
  <c r="Q3597" i="89"/>
  <c r="R3597" i="89"/>
  <c r="T3597" i="89"/>
  <c r="Q3598" i="89"/>
  <c r="R3598" i="89"/>
  <c r="T3598" i="89"/>
  <c r="Q3599" i="89"/>
  <c r="R3599" i="89"/>
  <c r="T3599" i="89"/>
  <c r="Q3600" i="89"/>
  <c r="R3600" i="89"/>
  <c r="T3600" i="89"/>
  <c r="Q3601" i="89"/>
  <c r="R3601" i="89"/>
  <c r="T3601" i="89"/>
  <c r="Q3602" i="89"/>
  <c r="R3602" i="89"/>
  <c r="T3602" i="89"/>
  <c r="Q3603" i="89"/>
  <c r="R3603" i="89"/>
  <c r="T3603" i="89"/>
  <c r="Q3604" i="89"/>
  <c r="R3604" i="89"/>
  <c r="T3604" i="89"/>
  <c r="Q3605" i="89"/>
  <c r="R3605" i="89"/>
  <c r="T3605" i="89"/>
  <c r="Q3606" i="89"/>
  <c r="R3606" i="89"/>
  <c r="T3606" i="89"/>
  <c r="Q3607" i="89"/>
  <c r="R3607" i="89"/>
  <c r="T3607" i="89"/>
  <c r="Q3608" i="89"/>
  <c r="R3608" i="89"/>
  <c r="T3608" i="89"/>
  <c r="Q3609" i="89"/>
  <c r="R3609" i="89"/>
  <c r="T3609" i="89"/>
  <c r="Q3610" i="89"/>
  <c r="R3610" i="89"/>
  <c r="T3610" i="89"/>
  <c r="Q3611" i="89"/>
  <c r="R3611" i="89"/>
  <c r="T3611" i="89"/>
  <c r="Q3612" i="89"/>
  <c r="R3612" i="89"/>
  <c r="T3612" i="89"/>
  <c r="Q3613" i="89"/>
  <c r="R3613" i="89"/>
  <c r="T3613" i="89"/>
  <c r="Q3614" i="89"/>
  <c r="R3614" i="89"/>
  <c r="T3614" i="89"/>
  <c r="Q3615" i="89"/>
  <c r="R3615" i="89"/>
  <c r="T3615" i="89"/>
  <c r="Q3616" i="89"/>
  <c r="R3616" i="89"/>
  <c r="T3616" i="89"/>
  <c r="Q3617" i="89"/>
  <c r="R3617" i="89"/>
  <c r="T3617" i="89"/>
  <c r="Q3618" i="89"/>
  <c r="R3618" i="89"/>
  <c r="T3618" i="89"/>
  <c r="Q3619" i="89"/>
  <c r="R3619" i="89"/>
  <c r="T3619" i="89"/>
  <c r="Q3620" i="89"/>
  <c r="R3620" i="89"/>
  <c r="T3620" i="89"/>
  <c r="Q3621" i="89"/>
  <c r="R3621" i="89"/>
  <c r="T3621" i="89"/>
  <c r="Q3622" i="89"/>
  <c r="R3622" i="89"/>
  <c r="T3622" i="89"/>
  <c r="Q3623" i="89"/>
  <c r="R3623" i="89"/>
  <c r="T3623" i="89"/>
  <c r="Q3624" i="89"/>
  <c r="R3624" i="89"/>
  <c r="T3624" i="89"/>
  <c r="Q3625" i="89"/>
  <c r="R3625" i="89"/>
  <c r="T3625" i="89"/>
  <c r="Q3626" i="89"/>
  <c r="R3626" i="89"/>
  <c r="T3626" i="89"/>
  <c r="Q3627" i="89"/>
  <c r="R3627" i="89"/>
  <c r="T3627" i="89"/>
  <c r="Q3628" i="89"/>
  <c r="R3628" i="89"/>
  <c r="T3628" i="89"/>
  <c r="Q3629" i="89"/>
  <c r="R3629" i="89"/>
  <c r="T3629" i="89"/>
  <c r="Q3630" i="89"/>
  <c r="R3630" i="89"/>
  <c r="T3630" i="89"/>
  <c r="Q3631" i="89"/>
  <c r="R3631" i="89"/>
  <c r="T3631" i="89"/>
  <c r="Q3632" i="89"/>
  <c r="R3632" i="89"/>
  <c r="T3632" i="89"/>
  <c r="Q3633" i="89"/>
  <c r="R3633" i="89"/>
  <c r="T3633" i="89"/>
  <c r="Q3634" i="89"/>
  <c r="R3634" i="89"/>
  <c r="T3634" i="89"/>
  <c r="Q3635" i="89"/>
  <c r="R3635" i="89"/>
  <c r="T3635" i="89"/>
  <c r="Q3636" i="89"/>
  <c r="R3636" i="89"/>
  <c r="T3636" i="89"/>
  <c r="Q3637" i="89"/>
  <c r="R3637" i="89"/>
  <c r="T3637" i="89"/>
  <c r="Q3638" i="89"/>
  <c r="R3638" i="89"/>
  <c r="T3638" i="89"/>
  <c r="Q3639" i="89"/>
  <c r="R3639" i="89"/>
  <c r="T3639" i="89"/>
  <c r="Q3640" i="89"/>
  <c r="R3640" i="89"/>
  <c r="T3640" i="89"/>
  <c r="Q3641" i="89"/>
  <c r="R3641" i="89"/>
  <c r="T3641" i="89"/>
  <c r="Q3642" i="89"/>
  <c r="R3642" i="89"/>
  <c r="T3642" i="89"/>
  <c r="Q3643" i="89"/>
  <c r="R3643" i="89"/>
  <c r="T3643" i="89"/>
  <c r="Q3644" i="89"/>
  <c r="R3644" i="89"/>
  <c r="T3644" i="89"/>
  <c r="Q3645" i="89"/>
  <c r="R3645" i="89"/>
  <c r="T3645" i="89"/>
  <c r="Q3646" i="89"/>
  <c r="R3646" i="89"/>
  <c r="T3646" i="89"/>
  <c r="Q3647" i="89"/>
  <c r="R3647" i="89"/>
  <c r="T3647" i="89"/>
  <c r="Q3648" i="89"/>
  <c r="R3648" i="89"/>
  <c r="T3648" i="89"/>
  <c r="Q3649" i="89"/>
  <c r="R3649" i="89"/>
  <c r="T3649" i="89"/>
  <c r="Q3650" i="89"/>
  <c r="R3650" i="89"/>
  <c r="T3650" i="89"/>
  <c r="Q3651" i="89"/>
  <c r="R3651" i="89"/>
  <c r="T3651" i="89"/>
  <c r="Q3652" i="89"/>
  <c r="R3652" i="89"/>
  <c r="T3652" i="89"/>
  <c r="Q3653" i="89"/>
  <c r="R3653" i="89"/>
  <c r="T3653" i="89"/>
  <c r="Q3654" i="89"/>
  <c r="R3654" i="89"/>
  <c r="T3654" i="89"/>
  <c r="Q3655" i="89"/>
  <c r="R3655" i="89"/>
  <c r="T3655" i="89"/>
  <c r="Q3656" i="89"/>
  <c r="R3656" i="89"/>
  <c r="T3656" i="89"/>
  <c r="Q3657" i="89"/>
  <c r="R3657" i="89"/>
  <c r="T3657" i="89"/>
  <c r="Q3658" i="89"/>
  <c r="R3658" i="89"/>
  <c r="T3658" i="89"/>
  <c r="Q3659" i="89"/>
  <c r="R3659" i="89"/>
  <c r="T3659" i="89"/>
  <c r="Q3660" i="89"/>
  <c r="R3660" i="89"/>
  <c r="T3660" i="89"/>
  <c r="Q3661" i="89"/>
  <c r="R3661" i="89"/>
  <c r="T3661" i="89"/>
  <c r="Q3662" i="89"/>
  <c r="R3662" i="89"/>
  <c r="T3662" i="89"/>
  <c r="Q3663" i="89"/>
  <c r="R3663" i="89"/>
  <c r="T3663" i="89"/>
  <c r="Q3664" i="89"/>
  <c r="R3664" i="89"/>
  <c r="T3664" i="89"/>
  <c r="Q3665" i="89"/>
  <c r="R3665" i="89"/>
  <c r="T3665" i="89"/>
  <c r="Q3666" i="89"/>
  <c r="R3666" i="89"/>
  <c r="T3666" i="89"/>
  <c r="Q3667" i="89"/>
  <c r="R3667" i="89"/>
  <c r="T3667" i="89"/>
  <c r="Q3668" i="89"/>
  <c r="R3668" i="89"/>
  <c r="T3668" i="89"/>
  <c r="Q3669" i="89"/>
  <c r="R3669" i="89"/>
  <c r="T3669" i="89"/>
  <c r="Q3670" i="89"/>
  <c r="R3670" i="89"/>
  <c r="T3670" i="89"/>
  <c r="Q3671" i="89"/>
  <c r="R3671" i="89"/>
  <c r="T3671" i="89"/>
  <c r="Q3672" i="89"/>
  <c r="R3672" i="89"/>
  <c r="T3672" i="89"/>
  <c r="Q3673" i="89"/>
  <c r="R3673" i="89"/>
  <c r="T3673" i="89"/>
  <c r="Q3674" i="89"/>
  <c r="R3674" i="89"/>
  <c r="T3674" i="89"/>
  <c r="Q3675" i="89"/>
  <c r="R3675" i="89"/>
  <c r="T3675" i="89"/>
  <c r="Q3676" i="89"/>
  <c r="R3676" i="89"/>
  <c r="T3676" i="89"/>
  <c r="Q3677" i="89"/>
  <c r="R3677" i="89"/>
  <c r="T3677" i="89"/>
  <c r="Q3678" i="89"/>
  <c r="R3678" i="89"/>
  <c r="T3678" i="89"/>
  <c r="Q3679" i="89"/>
  <c r="R3679" i="89"/>
  <c r="T3679" i="89"/>
  <c r="Q3680" i="89"/>
  <c r="R3680" i="89"/>
  <c r="T3680" i="89"/>
  <c r="Q3681" i="89"/>
  <c r="R3681" i="89"/>
  <c r="T3681" i="89"/>
  <c r="Q3682" i="89"/>
  <c r="R3682" i="89"/>
  <c r="T3682" i="89"/>
  <c r="Q3683" i="89"/>
  <c r="R3683" i="89"/>
  <c r="T3683" i="89"/>
  <c r="Q3684" i="89"/>
  <c r="R3684" i="89"/>
  <c r="T3684" i="89"/>
  <c r="Q3685" i="89"/>
  <c r="R3685" i="89"/>
  <c r="T3685" i="89"/>
  <c r="Q3686" i="89"/>
  <c r="R3686" i="89"/>
  <c r="T3686" i="89"/>
  <c r="Q3687" i="89"/>
  <c r="R3687" i="89"/>
  <c r="T3687" i="89"/>
  <c r="Q3688" i="89"/>
  <c r="R3688" i="89"/>
  <c r="T3688" i="89"/>
  <c r="Q3689" i="89"/>
  <c r="R3689" i="89"/>
  <c r="T3689" i="89"/>
  <c r="Q3690" i="89"/>
  <c r="R3690" i="89"/>
  <c r="T3690" i="89"/>
  <c r="Q3691" i="89"/>
  <c r="R3691" i="89"/>
  <c r="T3691" i="89"/>
  <c r="Q3692" i="89"/>
  <c r="R3692" i="89"/>
  <c r="T3692" i="89"/>
  <c r="Q3693" i="89"/>
  <c r="R3693" i="89"/>
  <c r="T3693" i="89"/>
  <c r="Q3694" i="89"/>
  <c r="R3694" i="89"/>
  <c r="T3694" i="89"/>
  <c r="Q3695" i="89"/>
  <c r="R3695" i="89"/>
  <c r="T3695" i="89"/>
  <c r="Q3696" i="89"/>
  <c r="R3696" i="89"/>
  <c r="T3696" i="89"/>
  <c r="Q3697" i="89"/>
  <c r="R3697" i="89"/>
  <c r="T3697" i="89"/>
  <c r="Q3698" i="89"/>
  <c r="R3698" i="89"/>
  <c r="T3698" i="89"/>
  <c r="Q3699" i="89"/>
  <c r="R3699" i="89"/>
  <c r="T3699" i="89"/>
  <c r="Q3700" i="89"/>
  <c r="R3700" i="89"/>
  <c r="T3700" i="89"/>
  <c r="Q3701" i="89"/>
  <c r="R3701" i="89"/>
  <c r="T3701" i="89"/>
  <c r="Q3702" i="89"/>
  <c r="R3702" i="89"/>
  <c r="T3702" i="89"/>
  <c r="Q3703" i="89"/>
  <c r="R3703" i="89"/>
  <c r="T3703" i="89"/>
  <c r="Q3704" i="89"/>
  <c r="R3704" i="89"/>
  <c r="T3704" i="89"/>
  <c r="Q3705" i="89"/>
  <c r="R3705" i="89"/>
  <c r="T3705" i="89"/>
  <c r="Q3706" i="89"/>
  <c r="R3706" i="89"/>
  <c r="T3706" i="89"/>
  <c r="Q3707" i="89"/>
  <c r="R3707" i="89"/>
  <c r="T3707" i="89"/>
  <c r="Q3708" i="89"/>
  <c r="R3708" i="89"/>
  <c r="T3708" i="89"/>
  <c r="Q3709" i="89"/>
  <c r="R3709" i="89"/>
  <c r="T3709" i="89"/>
  <c r="Q3710" i="89"/>
  <c r="R3710" i="89"/>
  <c r="T3710" i="89"/>
  <c r="Q3711" i="89"/>
  <c r="R3711" i="89"/>
  <c r="T3711" i="89"/>
  <c r="Q3712" i="89"/>
  <c r="R3712" i="89"/>
  <c r="T3712" i="89"/>
  <c r="Q3713" i="89"/>
  <c r="R3713" i="89"/>
  <c r="T3713" i="89"/>
  <c r="Q3714" i="89"/>
  <c r="R3714" i="89"/>
  <c r="T3714" i="89"/>
  <c r="Q3715" i="89"/>
  <c r="R3715" i="89"/>
  <c r="T3715" i="89"/>
  <c r="Q3716" i="89"/>
  <c r="R3716" i="89"/>
  <c r="T3716" i="89"/>
  <c r="Q3717" i="89"/>
  <c r="R3717" i="89"/>
  <c r="T3717" i="89"/>
  <c r="Q3718" i="89"/>
  <c r="R3718" i="89"/>
  <c r="T3718" i="89"/>
  <c r="Q3719" i="89"/>
  <c r="R3719" i="89"/>
  <c r="T3719" i="89"/>
  <c r="Q3720" i="89"/>
  <c r="R3720" i="89"/>
  <c r="T3720" i="89"/>
  <c r="Q3721" i="89"/>
  <c r="R3721" i="89"/>
  <c r="T3721" i="89"/>
  <c r="Q3722" i="89"/>
  <c r="R3722" i="89"/>
  <c r="T3722" i="89"/>
  <c r="Q3723" i="89"/>
  <c r="R3723" i="89"/>
  <c r="T3723" i="89"/>
  <c r="Q3724" i="89"/>
  <c r="R3724" i="89"/>
  <c r="T3724" i="89"/>
  <c r="Q3725" i="89"/>
  <c r="R3725" i="89"/>
  <c r="T3725" i="89"/>
  <c r="Q3726" i="89"/>
  <c r="R3726" i="89"/>
  <c r="T3726" i="89"/>
  <c r="Q3727" i="89"/>
  <c r="R3727" i="89"/>
  <c r="T3727" i="89"/>
  <c r="Q3728" i="89"/>
  <c r="R3728" i="89"/>
  <c r="T3728" i="89"/>
  <c r="Q3729" i="89"/>
  <c r="R3729" i="89"/>
  <c r="T3729" i="89"/>
  <c r="Q3730" i="89"/>
  <c r="R3730" i="89"/>
  <c r="T3730" i="89"/>
  <c r="Q3731" i="89"/>
  <c r="R3731" i="89"/>
  <c r="T3731" i="89"/>
  <c r="Q3732" i="89"/>
  <c r="R3732" i="89"/>
  <c r="T3732" i="89"/>
  <c r="Q3733" i="89"/>
  <c r="R3733" i="89"/>
  <c r="T3733" i="89"/>
  <c r="Q3734" i="89"/>
  <c r="R3734" i="89"/>
  <c r="T3734" i="89"/>
  <c r="Q3735" i="89"/>
  <c r="R3735" i="89"/>
  <c r="T3735" i="89"/>
  <c r="Q3736" i="89"/>
  <c r="R3736" i="89"/>
  <c r="T3736" i="89"/>
  <c r="Q3737" i="89"/>
  <c r="R3737" i="89"/>
  <c r="T3737" i="89"/>
  <c r="Q3738" i="89"/>
  <c r="R3738" i="89"/>
  <c r="T3738" i="89"/>
  <c r="Q3739" i="89"/>
  <c r="R3739" i="89"/>
  <c r="T3739" i="89"/>
  <c r="Q3740" i="89"/>
  <c r="R3740" i="89"/>
  <c r="T3740" i="89"/>
  <c r="Q3741" i="89"/>
  <c r="R3741" i="89"/>
  <c r="T3741" i="89"/>
  <c r="Q3742" i="89"/>
  <c r="R3742" i="89"/>
  <c r="T3742" i="89"/>
  <c r="Q3743" i="89"/>
  <c r="R3743" i="89"/>
  <c r="T3743" i="89"/>
  <c r="Q3744" i="89"/>
  <c r="R3744" i="89"/>
  <c r="T3744" i="89"/>
  <c r="Q3745" i="89"/>
  <c r="R3745" i="89"/>
  <c r="T3745" i="89"/>
  <c r="Q3746" i="89"/>
  <c r="R3746" i="89"/>
  <c r="T3746" i="89"/>
  <c r="Q3747" i="89"/>
  <c r="R3747" i="89"/>
  <c r="T3747" i="89"/>
  <c r="Q3748" i="89"/>
  <c r="R3748" i="89"/>
  <c r="T3748" i="89"/>
  <c r="Q3749" i="89"/>
  <c r="R3749" i="89"/>
  <c r="T3749" i="89"/>
  <c r="Q3750" i="89"/>
  <c r="R3750" i="89"/>
  <c r="T3750" i="89"/>
  <c r="Q3751" i="89"/>
  <c r="R3751" i="89"/>
  <c r="T3751" i="89"/>
  <c r="Q3752" i="89"/>
  <c r="R3752" i="89"/>
  <c r="T3752" i="89"/>
  <c r="Q3753" i="89"/>
  <c r="R3753" i="89"/>
  <c r="T3753" i="89"/>
  <c r="Q3754" i="89"/>
  <c r="R3754" i="89"/>
  <c r="T3754" i="89"/>
  <c r="Q3755" i="89"/>
  <c r="R3755" i="89"/>
  <c r="T3755" i="89"/>
  <c r="Q3756" i="89"/>
  <c r="R3756" i="89"/>
  <c r="T3756" i="89"/>
  <c r="Q3757" i="89"/>
  <c r="R3757" i="89"/>
  <c r="T3757" i="89"/>
  <c r="Q3758" i="89"/>
  <c r="R3758" i="89"/>
  <c r="T3758" i="89"/>
  <c r="Q3759" i="89"/>
  <c r="R3759" i="89"/>
  <c r="T3759" i="89"/>
  <c r="Q3760" i="89"/>
  <c r="R3760" i="89"/>
  <c r="T3760" i="89"/>
  <c r="Q3761" i="89"/>
  <c r="R3761" i="89"/>
  <c r="T3761" i="89"/>
  <c r="Q3762" i="89"/>
  <c r="R3762" i="89"/>
  <c r="T3762" i="89"/>
  <c r="Q3763" i="89"/>
  <c r="R3763" i="89"/>
  <c r="T3763" i="89"/>
  <c r="Q3764" i="89"/>
  <c r="R3764" i="89"/>
  <c r="T3764" i="89"/>
  <c r="Q3765" i="89"/>
  <c r="R3765" i="89"/>
  <c r="T3765" i="89"/>
  <c r="Q3766" i="89"/>
  <c r="R3766" i="89"/>
  <c r="T3766" i="89"/>
  <c r="Q3767" i="89"/>
  <c r="R3767" i="89"/>
  <c r="T3767" i="89"/>
  <c r="Q3768" i="89"/>
  <c r="R3768" i="89"/>
  <c r="T3768" i="89"/>
  <c r="Q3769" i="89"/>
  <c r="R3769" i="89"/>
  <c r="T3769" i="89"/>
  <c r="Q3770" i="89"/>
  <c r="R3770" i="89"/>
  <c r="T3770" i="89"/>
  <c r="Q3771" i="89"/>
  <c r="R3771" i="89"/>
  <c r="T3771" i="89"/>
  <c r="Q3772" i="89"/>
  <c r="R3772" i="89"/>
  <c r="T3772" i="89"/>
  <c r="Q3773" i="89"/>
  <c r="R3773" i="89"/>
  <c r="T3773" i="89"/>
  <c r="Q3774" i="89"/>
  <c r="R3774" i="89"/>
  <c r="T3774" i="89"/>
  <c r="Q3775" i="89"/>
  <c r="R3775" i="89"/>
  <c r="T3775" i="89"/>
  <c r="Q3776" i="89"/>
  <c r="R3776" i="89"/>
  <c r="T3776" i="89"/>
  <c r="Q3777" i="89"/>
  <c r="R3777" i="89"/>
  <c r="T3777" i="89"/>
  <c r="Q3778" i="89"/>
  <c r="R3778" i="89"/>
  <c r="T3778" i="89"/>
  <c r="Q3779" i="89"/>
  <c r="R3779" i="89"/>
  <c r="T3779" i="89"/>
  <c r="Q3780" i="89"/>
  <c r="R3780" i="89"/>
  <c r="T3780" i="89"/>
  <c r="Q3781" i="89"/>
  <c r="R3781" i="89"/>
  <c r="T3781" i="89"/>
  <c r="Q3782" i="89"/>
  <c r="R3782" i="89"/>
  <c r="T3782" i="89"/>
  <c r="Q3783" i="89"/>
  <c r="R3783" i="89"/>
  <c r="T3783" i="89"/>
  <c r="Q3784" i="89"/>
  <c r="R3784" i="89"/>
  <c r="T3784" i="89"/>
  <c r="Q3785" i="89"/>
  <c r="R3785" i="89"/>
  <c r="T3785" i="89"/>
  <c r="Q3786" i="89"/>
  <c r="R3786" i="89"/>
  <c r="T3786" i="89"/>
  <c r="Q3787" i="89"/>
  <c r="R3787" i="89"/>
  <c r="T3787" i="89"/>
  <c r="Q3788" i="89"/>
  <c r="R3788" i="89"/>
  <c r="T3788" i="89"/>
  <c r="Q3789" i="89"/>
  <c r="R3789" i="89"/>
  <c r="T3789" i="89"/>
  <c r="Q3790" i="89"/>
  <c r="R3790" i="89"/>
  <c r="T3790" i="89"/>
  <c r="Q3791" i="89"/>
  <c r="R3791" i="89"/>
  <c r="T3791" i="89"/>
  <c r="Q3792" i="89"/>
  <c r="R3792" i="89"/>
  <c r="T3792" i="89"/>
  <c r="Q3793" i="89"/>
  <c r="R3793" i="89"/>
  <c r="T3793" i="89"/>
  <c r="Q3794" i="89"/>
  <c r="R3794" i="89"/>
  <c r="T3794" i="89"/>
  <c r="Q3795" i="89"/>
  <c r="R3795" i="89"/>
  <c r="T3795" i="89"/>
  <c r="Q3796" i="89"/>
  <c r="R3796" i="89"/>
  <c r="T3796" i="89"/>
  <c r="Q3797" i="89"/>
  <c r="R3797" i="89"/>
  <c r="T3797" i="89"/>
  <c r="Q3798" i="89"/>
  <c r="R3798" i="89"/>
  <c r="T3798" i="89"/>
  <c r="Q3799" i="89"/>
  <c r="R3799" i="89"/>
  <c r="T3799" i="89"/>
  <c r="Q3800" i="89"/>
  <c r="R3800" i="89"/>
  <c r="T3800" i="89"/>
  <c r="Q3801" i="89"/>
  <c r="R3801" i="89"/>
  <c r="T3801" i="89"/>
  <c r="Q3802" i="89"/>
  <c r="R3802" i="89"/>
  <c r="T3802" i="89"/>
  <c r="Q3803" i="89"/>
  <c r="R3803" i="89"/>
  <c r="T3803" i="89"/>
  <c r="Q3804" i="89"/>
  <c r="R3804" i="89"/>
  <c r="T3804" i="89"/>
  <c r="Q3805" i="89"/>
  <c r="R3805" i="89"/>
  <c r="T3805" i="89"/>
  <c r="Q3806" i="89"/>
  <c r="R3806" i="89"/>
  <c r="T3806" i="89"/>
  <c r="Q3807" i="89"/>
  <c r="R3807" i="89"/>
  <c r="T3807" i="89"/>
  <c r="Q3808" i="89"/>
  <c r="R3808" i="89"/>
  <c r="T3808" i="89"/>
  <c r="Q3809" i="89"/>
  <c r="R3809" i="89"/>
  <c r="T3809" i="89"/>
  <c r="Q3810" i="89"/>
  <c r="R3810" i="89"/>
  <c r="T3810" i="89"/>
  <c r="Q3811" i="89"/>
  <c r="R3811" i="89"/>
  <c r="T3811" i="89"/>
  <c r="Q3812" i="89"/>
  <c r="R3812" i="89"/>
  <c r="T3812" i="89"/>
  <c r="Q3813" i="89"/>
  <c r="R3813" i="89"/>
  <c r="T3813" i="89"/>
  <c r="Q3814" i="89"/>
  <c r="R3814" i="89"/>
  <c r="T3814" i="89"/>
  <c r="Q3815" i="89"/>
  <c r="R3815" i="89"/>
  <c r="T3815" i="89"/>
  <c r="Q3816" i="89"/>
  <c r="R3816" i="89"/>
  <c r="T3816" i="89"/>
  <c r="Q3817" i="89"/>
  <c r="R3817" i="89"/>
  <c r="T3817" i="89"/>
  <c r="Q3818" i="89"/>
  <c r="R3818" i="89"/>
  <c r="T3818" i="89"/>
  <c r="Q3819" i="89"/>
  <c r="R3819" i="89"/>
  <c r="T3819" i="89"/>
  <c r="Q3820" i="89"/>
  <c r="R3820" i="89"/>
  <c r="T3820" i="89"/>
  <c r="Q3821" i="89"/>
  <c r="R3821" i="89"/>
  <c r="T3821" i="89"/>
  <c r="Q3822" i="89"/>
  <c r="R3822" i="89"/>
  <c r="T3822" i="89"/>
  <c r="Q3823" i="89"/>
  <c r="R3823" i="89"/>
  <c r="T3823" i="89"/>
  <c r="Q3824" i="89"/>
  <c r="R3824" i="89"/>
  <c r="T3824" i="89"/>
  <c r="Q3825" i="89"/>
  <c r="R3825" i="89"/>
  <c r="T3825" i="89"/>
  <c r="Q3826" i="89"/>
  <c r="R3826" i="89"/>
  <c r="T3826" i="89"/>
  <c r="Q3827" i="89"/>
  <c r="R3827" i="89"/>
  <c r="T3827" i="89"/>
  <c r="Q3828" i="89"/>
  <c r="R3828" i="89"/>
  <c r="T3828" i="89"/>
  <c r="Q3829" i="89"/>
  <c r="R3829" i="89"/>
  <c r="T3829" i="89"/>
  <c r="Q3830" i="89"/>
  <c r="R3830" i="89"/>
  <c r="T3830" i="89"/>
  <c r="Q3831" i="89"/>
  <c r="R3831" i="89"/>
  <c r="T3831" i="89"/>
  <c r="Q3832" i="89"/>
  <c r="R3832" i="89"/>
  <c r="T3832" i="89"/>
  <c r="Q3833" i="89"/>
  <c r="R3833" i="89"/>
  <c r="T3833" i="89"/>
  <c r="Q3834" i="89"/>
  <c r="R3834" i="89"/>
  <c r="T3834" i="89"/>
  <c r="Q3835" i="89"/>
  <c r="R3835" i="89"/>
  <c r="T3835" i="89"/>
  <c r="Q3836" i="89"/>
  <c r="R3836" i="89"/>
  <c r="T3836" i="89"/>
  <c r="Q3837" i="89"/>
  <c r="R3837" i="89"/>
  <c r="T3837" i="89"/>
  <c r="Q3838" i="89"/>
  <c r="R3838" i="89"/>
  <c r="T3838" i="89"/>
  <c r="Q3839" i="89"/>
  <c r="R3839" i="89"/>
  <c r="T3839" i="89"/>
  <c r="Q3840" i="89"/>
  <c r="R3840" i="89"/>
  <c r="T3840" i="89"/>
  <c r="Q3841" i="89"/>
  <c r="R3841" i="89"/>
  <c r="T3841" i="89"/>
  <c r="Q3842" i="89"/>
  <c r="R3842" i="89"/>
  <c r="T3842" i="89"/>
  <c r="Q3843" i="89"/>
  <c r="R3843" i="89"/>
  <c r="T3843" i="89"/>
  <c r="Q3844" i="89"/>
  <c r="R3844" i="89"/>
  <c r="T3844" i="89"/>
  <c r="Q3845" i="89"/>
  <c r="R3845" i="89"/>
  <c r="T3845" i="89"/>
  <c r="Q3846" i="89"/>
  <c r="R3846" i="89"/>
  <c r="T3846" i="89"/>
  <c r="Q3847" i="89"/>
  <c r="R3847" i="89"/>
  <c r="T3847" i="89"/>
  <c r="Q3848" i="89"/>
  <c r="R3848" i="89"/>
  <c r="T3848" i="89"/>
  <c r="Q3849" i="89"/>
  <c r="R3849" i="89"/>
  <c r="T3849" i="89"/>
  <c r="Q3850" i="89"/>
  <c r="R3850" i="89"/>
  <c r="T3850" i="89"/>
  <c r="Q3851" i="89"/>
  <c r="R3851" i="89"/>
  <c r="T3851" i="89"/>
  <c r="Q3852" i="89"/>
  <c r="R3852" i="89"/>
  <c r="T3852" i="89"/>
  <c r="Q3853" i="89"/>
  <c r="R3853" i="89"/>
  <c r="T3853" i="89"/>
  <c r="Q3854" i="89"/>
  <c r="R3854" i="89"/>
  <c r="T3854" i="89"/>
  <c r="Q3855" i="89"/>
  <c r="R3855" i="89"/>
  <c r="T3855" i="89"/>
  <c r="Q3856" i="89"/>
  <c r="R3856" i="89"/>
  <c r="T3856" i="89"/>
  <c r="Q3857" i="89"/>
  <c r="R3857" i="89"/>
  <c r="T3857" i="89"/>
  <c r="Q3858" i="89"/>
  <c r="R3858" i="89"/>
  <c r="T3858" i="89"/>
  <c r="Q3859" i="89"/>
  <c r="R3859" i="89"/>
  <c r="T3859" i="89"/>
  <c r="Q3860" i="89"/>
  <c r="R3860" i="89"/>
  <c r="T3860" i="89"/>
  <c r="Q3861" i="89"/>
  <c r="R3861" i="89"/>
  <c r="T3861" i="89"/>
  <c r="Q3862" i="89"/>
  <c r="R3862" i="89"/>
  <c r="T3862" i="89"/>
  <c r="Q3863" i="89"/>
  <c r="R3863" i="89"/>
  <c r="T3863" i="89"/>
  <c r="Q3864" i="89"/>
  <c r="R3864" i="89"/>
  <c r="T3864" i="89"/>
  <c r="Q3865" i="89"/>
  <c r="R3865" i="89"/>
  <c r="T3865" i="89"/>
  <c r="Q3866" i="89"/>
  <c r="R3866" i="89"/>
  <c r="T3866" i="89"/>
  <c r="Q3867" i="89"/>
  <c r="R3867" i="89"/>
  <c r="T3867" i="89"/>
  <c r="Q3868" i="89"/>
  <c r="R3868" i="89"/>
  <c r="T3868" i="89"/>
  <c r="Q3869" i="89"/>
  <c r="R3869" i="89"/>
  <c r="T3869" i="89"/>
  <c r="Q3870" i="89"/>
  <c r="R3870" i="89"/>
  <c r="T3870" i="89"/>
  <c r="Q3871" i="89"/>
  <c r="R3871" i="89"/>
  <c r="T3871" i="89"/>
  <c r="Q3872" i="89"/>
  <c r="R3872" i="89"/>
  <c r="T3872" i="89"/>
  <c r="Q3873" i="89"/>
  <c r="R3873" i="89"/>
  <c r="T3873" i="89"/>
  <c r="Q3874" i="89"/>
  <c r="R3874" i="89"/>
  <c r="T3874" i="89"/>
  <c r="Q3875" i="89"/>
  <c r="R3875" i="89"/>
  <c r="T3875" i="89"/>
  <c r="Q3876" i="89"/>
  <c r="R3876" i="89"/>
  <c r="T3876" i="89"/>
  <c r="Q3877" i="89"/>
  <c r="R3877" i="89"/>
  <c r="T3877" i="89"/>
  <c r="Q3878" i="89"/>
  <c r="R3878" i="89"/>
  <c r="T3878" i="89"/>
  <c r="Q3879" i="89"/>
  <c r="R3879" i="89"/>
  <c r="T3879" i="89"/>
  <c r="Q3880" i="89"/>
  <c r="R3880" i="89"/>
  <c r="T3880" i="89"/>
  <c r="Q3881" i="89"/>
  <c r="R3881" i="89"/>
  <c r="T3881" i="89"/>
  <c r="Q3882" i="89"/>
  <c r="R3882" i="89"/>
  <c r="T3882" i="89"/>
  <c r="Q3883" i="89"/>
  <c r="R3883" i="89"/>
  <c r="T3883" i="89"/>
  <c r="Q3884" i="89"/>
  <c r="R3884" i="89"/>
  <c r="T3884" i="89"/>
  <c r="Q3885" i="89"/>
  <c r="R3885" i="89"/>
  <c r="T3885" i="89"/>
  <c r="Q3886" i="89"/>
  <c r="R3886" i="89"/>
  <c r="T3886" i="89"/>
  <c r="Q3887" i="89"/>
  <c r="R3887" i="89"/>
  <c r="T3887" i="89"/>
  <c r="Q3888" i="89"/>
  <c r="R3888" i="89"/>
  <c r="T3888" i="89"/>
  <c r="Q3889" i="89"/>
  <c r="R3889" i="89"/>
  <c r="T3889" i="89"/>
  <c r="Q3890" i="89"/>
  <c r="R3890" i="89"/>
  <c r="T3890" i="89"/>
  <c r="Q3891" i="89"/>
  <c r="R3891" i="89"/>
  <c r="T3891" i="89"/>
  <c r="Q3892" i="89"/>
  <c r="R3892" i="89"/>
  <c r="T3892" i="89"/>
  <c r="Q3893" i="89"/>
  <c r="R3893" i="89"/>
  <c r="T3893" i="89"/>
  <c r="Q3894" i="89"/>
  <c r="R3894" i="89"/>
  <c r="T3894" i="89"/>
  <c r="Q3895" i="89"/>
  <c r="R3895" i="89"/>
  <c r="T3895" i="89"/>
  <c r="Q3896" i="89"/>
  <c r="R3896" i="89"/>
  <c r="T3896" i="89"/>
  <c r="Q3897" i="89"/>
  <c r="R3897" i="89"/>
  <c r="T3897" i="89"/>
  <c r="Q3898" i="89"/>
  <c r="R3898" i="89"/>
  <c r="T3898" i="89"/>
  <c r="Q3899" i="89"/>
  <c r="R3899" i="89"/>
  <c r="T3899" i="89"/>
  <c r="Q3900" i="89"/>
  <c r="R3900" i="89"/>
  <c r="T3900" i="89"/>
  <c r="Q3901" i="89"/>
  <c r="R3901" i="89"/>
  <c r="T3901" i="89"/>
  <c r="Q3902" i="89"/>
  <c r="R3902" i="89"/>
  <c r="T3902" i="89"/>
  <c r="Q3903" i="89"/>
  <c r="R3903" i="89"/>
  <c r="T3903" i="89"/>
  <c r="Q3904" i="89"/>
  <c r="R3904" i="89"/>
  <c r="T3904" i="89"/>
  <c r="Q3905" i="89"/>
  <c r="R3905" i="89"/>
  <c r="T3905" i="89"/>
  <c r="Q3906" i="89"/>
  <c r="R3906" i="89"/>
  <c r="T3906" i="89"/>
  <c r="Q3907" i="89"/>
  <c r="R3907" i="89"/>
  <c r="T3907" i="89"/>
  <c r="Q3908" i="89"/>
  <c r="R3908" i="89"/>
  <c r="T3908" i="89"/>
  <c r="Q3909" i="89"/>
  <c r="R3909" i="89"/>
  <c r="T3909" i="89"/>
  <c r="Q3910" i="89"/>
  <c r="R3910" i="89"/>
  <c r="T3910" i="89"/>
  <c r="Q3911" i="89"/>
  <c r="R3911" i="89"/>
  <c r="T3911" i="89"/>
  <c r="Q3912" i="89"/>
  <c r="R3912" i="89"/>
  <c r="T3912" i="89"/>
  <c r="Q3913" i="89"/>
  <c r="R3913" i="89"/>
  <c r="T3913" i="89"/>
  <c r="Q3914" i="89"/>
  <c r="R3914" i="89"/>
  <c r="T3914" i="89"/>
  <c r="Q3915" i="89"/>
  <c r="R3915" i="89"/>
  <c r="T3915" i="89"/>
  <c r="Q3916" i="89"/>
  <c r="R3916" i="89"/>
  <c r="T3916" i="89"/>
  <c r="Q3917" i="89"/>
  <c r="R3917" i="89"/>
  <c r="T3917" i="89"/>
  <c r="Q3918" i="89"/>
  <c r="R3918" i="89"/>
  <c r="T3918" i="89"/>
  <c r="Q3919" i="89"/>
  <c r="R3919" i="89"/>
  <c r="T3919" i="89"/>
  <c r="Q3920" i="89"/>
  <c r="R3920" i="89"/>
  <c r="T3920" i="89"/>
  <c r="Q3921" i="89"/>
  <c r="R3921" i="89"/>
  <c r="T3921" i="89"/>
  <c r="Q3922" i="89"/>
  <c r="R3922" i="89"/>
  <c r="T3922" i="89"/>
  <c r="Q3923" i="89"/>
  <c r="R3923" i="89"/>
  <c r="T3923" i="89"/>
  <c r="Q3924" i="89"/>
  <c r="R3924" i="89"/>
  <c r="T3924" i="89"/>
  <c r="Q3925" i="89"/>
  <c r="R3925" i="89"/>
  <c r="T3925" i="89"/>
  <c r="Q3926" i="89"/>
  <c r="R3926" i="89"/>
  <c r="T3926" i="89"/>
  <c r="Q3927" i="89"/>
  <c r="R3927" i="89"/>
  <c r="T3927" i="89"/>
  <c r="Q3928" i="89"/>
  <c r="R3928" i="89"/>
  <c r="T3928" i="89"/>
  <c r="Q3929" i="89"/>
  <c r="R3929" i="89"/>
  <c r="T3929" i="89"/>
  <c r="Q3930" i="89"/>
  <c r="R3930" i="89"/>
  <c r="T3930" i="89"/>
  <c r="Q3931" i="89"/>
  <c r="R3931" i="89"/>
  <c r="T3931" i="89"/>
  <c r="Q3932" i="89"/>
  <c r="R3932" i="89"/>
  <c r="T3932" i="89"/>
  <c r="Q3933" i="89"/>
  <c r="R3933" i="89"/>
  <c r="T3933" i="89"/>
  <c r="Q3934" i="89"/>
  <c r="R3934" i="89"/>
  <c r="T3934" i="89"/>
  <c r="Q3935" i="89"/>
  <c r="R3935" i="89"/>
  <c r="T3935" i="89"/>
  <c r="Q3936" i="89"/>
  <c r="R3936" i="89"/>
  <c r="T3936" i="89"/>
  <c r="Q3937" i="89"/>
  <c r="R3937" i="89"/>
  <c r="T3937" i="89"/>
  <c r="Q3938" i="89"/>
  <c r="R3938" i="89"/>
  <c r="T3938" i="89"/>
  <c r="Q3939" i="89"/>
  <c r="R3939" i="89"/>
  <c r="T3939" i="89"/>
  <c r="Q3940" i="89"/>
  <c r="R3940" i="89"/>
  <c r="T3940" i="89"/>
  <c r="Q3941" i="89"/>
  <c r="R3941" i="89"/>
  <c r="T3941" i="89"/>
  <c r="Q3942" i="89"/>
  <c r="R3942" i="89"/>
  <c r="T3942" i="89"/>
  <c r="Q3943" i="89"/>
  <c r="R3943" i="89"/>
  <c r="T3943" i="89"/>
  <c r="Q3944" i="89"/>
  <c r="R3944" i="89"/>
  <c r="T3944" i="89"/>
  <c r="Q3945" i="89"/>
  <c r="R3945" i="89"/>
  <c r="T3945" i="89"/>
  <c r="Q3946" i="89"/>
  <c r="R3946" i="89"/>
  <c r="T3946" i="89"/>
  <c r="Q3947" i="89"/>
  <c r="R3947" i="89"/>
  <c r="T3947" i="89"/>
  <c r="Q3948" i="89"/>
  <c r="R3948" i="89"/>
  <c r="T3948" i="89"/>
  <c r="Q3949" i="89"/>
  <c r="R3949" i="89"/>
  <c r="T3949" i="89"/>
  <c r="Q3950" i="89"/>
  <c r="R3950" i="89"/>
  <c r="T3950" i="89"/>
  <c r="Q3951" i="89"/>
  <c r="R3951" i="89"/>
  <c r="T3951" i="89"/>
  <c r="Q3952" i="89"/>
  <c r="R3952" i="89"/>
  <c r="T3952" i="89"/>
  <c r="Q3953" i="89"/>
  <c r="R3953" i="89"/>
  <c r="T3953" i="89"/>
  <c r="Q3954" i="89"/>
  <c r="R3954" i="89"/>
  <c r="T3954" i="89"/>
  <c r="Q3955" i="89"/>
  <c r="R3955" i="89"/>
  <c r="T3955" i="89"/>
  <c r="Q3956" i="89"/>
  <c r="R3956" i="89"/>
  <c r="T3956" i="89"/>
  <c r="Q3957" i="89"/>
  <c r="R3957" i="89"/>
  <c r="T3957" i="89"/>
  <c r="Q3958" i="89"/>
  <c r="R3958" i="89"/>
  <c r="T3958" i="89"/>
  <c r="Q3959" i="89"/>
  <c r="R3959" i="89"/>
  <c r="T3959" i="89"/>
  <c r="Q3960" i="89"/>
  <c r="R3960" i="89"/>
  <c r="T3960" i="89"/>
  <c r="Q3961" i="89"/>
  <c r="R3961" i="89"/>
  <c r="T3961" i="89"/>
  <c r="Q3962" i="89"/>
  <c r="R3962" i="89"/>
  <c r="T3962" i="89"/>
  <c r="Q3963" i="89"/>
  <c r="R3963" i="89"/>
  <c r="T3963" i="89"/>
  <c r="Q3964" i="89"/>
  <c r="R3964" i="89"/>
  <c r="T3964" i="89"/>
  <c r="Q3965" i="89"/>
  <c r="R3965" i="89"/>
  <c r="T3965" i="89"/>
  <c r="Q3966" i="89"/>
  <c r="R3966" i="89"/>
  <c r="T3966" i="89"/>
  <c r="Q3967" i="89"/>
  <c r="R3967" i="89"/>
  <c r="T3967" i="89"/>
  <c r="Q3968" i="89"/>
  <c r="R3968" i="89"/>
  <c r="T3968" i="89"/>
  <c r="Q3969" i="89"/>
  <c r="R3969" i="89"/>
  <c r="T3969" i="89"/>
  <c r="Q3970" i="89"/>
  <c r="R3970" i="89"/>
  <c r="T3970" i="89"/>
  <c r="Q3971" i="89"/>
  <c r="R3971" i="89"/>
  <c r="T3971" i="89"/>
  <c r="Q3972" i="89"/>
  <c r="R3972" i="89"/>
  <c r="T3972" i="89"/>
  <c r="Q3973" i="89"/>
  <c r="R3973" i="89"/>
  <c r="T3973" i="89"/>
  <c r="Q3974" i="89"/>
  <c r="R3974" i="89"/>
  <c r="T3974" i="89"/>
  <c r="Q3975" i="89"/>
  <c r="R3975" i="89"/>
  <c r="T3975" i="89"/>
  <c r="Q3976" i="89"/>
  <c r="R3976" i="89"/>
  <c r="T3976" i="89"/>
  <c r="Q3977" i="89"/>
  <c r="R3977" i="89"/>
  <c r="T3977" i="89"/>
  <c r="Q3978" i="89"/>
  <c r="R3978" i="89"/>
  <c r="T3978" i="89"/>
  <c r="Q3979" i="89"/>
  <c r="R3979" i="89"/>
  <c r="T3979" i="89"/>
  <c r="Q3980" i="89"/>
  <c r="R3980" i="89"/>
  <c r="T3980" i="89"/>
  <c r="Q3981" i="89"/>
  <c r="R3981" i="89"/>
  <c r="T3981" i="89"/>
  <c r="Q3982" i="89"/>
  <c r="R3982" i="89"/>
  <c r="T3982" i="89"/>
  <c r="Q3983" i="89"/>
  <c r="R3983" i="89"/>
  <c r="T3983" i="89"/>
  <c r="Q3984" i="89"/>
  <c r="R3984" i="89"/>
  <c r="T3984" i="89"/>
  <c r="Q3985" i="89"/>
  <c r="R3985" i="89"/>
  <c r="T3985" i="89"/>
  <c r="Q3986" i="89"/>
  <c r="R3986" i="89"/>
  <c r="T3986" i="89"/>
  <c r="Q3987" i="89"/>
  <c r="R3987" i="89"/>
  <c r="T3987" i="89"/>
  <c r="Q3988" i="89"/>
  <c r="R3988" i="89"/>
  <c r="T3988" i="89"/>
  <c r="Q3989" i="89"/>
  <c r="R3989" i="89"/>
  <c r="T3989" i="89"/>
  <c r="Q3990" i="89"/>
  <c r="R3990" i="89"/>
  <c r="T3990" i="89"/>
  <c r="Q3991" i="89"/>
  <c r="R3991" i="89"/>
  <c r="T3991" i="89"/>
  <c r="Q3992" i="89"/>
  <c r="R3992" i="89"/>
  <c r="T3992" i="89"/>
  <c r="Q3993" i="89"/>
  <c r="R3993" i="89"/>
  <c r="T3993" i="89"/>
  <c r="Q3994" i="89"/>
  <c r="R3994" i="89"/>
  <c r="T3994" i="89"/>
  <c r="Q3995" i="89"/>
  <c r="R3995" i="89"/>
  <c r="T3995" i="89"/>
  <c r="Q3996" i="89"/>
  <c r="R3996" i="89"/>
  <c r="T3996" i="89"/>
  <c r="Q3997" i="89"/>
  <c r="R3997" i="89"/>
  <c r="T3997" i="89"/>
  <c r="Q3998" i="89"/>
  <c r="R3998" i="89"/>
  <c r="T3998" i="89"/>
  <c r="Q3999" i="89"/>
  <c r="R3999" i="89"/>
  <c r="T3999" i="89"/>
  <c r="Q4000" i="89"/>
  <c r="R4000" i="89"/>
  <c r="T4000" i="89"/>
  <c r="Q4001" i="89"/>
  <c r="R4001" i="89"/>
  <c r="T4001" i="89"/>
  <c r="Q4002" i="89"/>
  <c r="R4002" i="89"/>
  <c r="T4002" i="89"/>
  <c r="Q4003" i="89"/>
  <c r="R4003" i="89"/>
  <c r="T4003" i="89"/>
  <c r="Q4004" i="89"/>
  <c r="R4004" i="89"/>
  <c r="T4004" i="89"/>
  <c r="Q4005" i="89"/>
  <c r="R4005" i="89"/>
  <c r="T4005" i="89"/>
  <c r="Q4006" i="89"/>
  <c r="R4006" i="89"/>
  <c r="T4006" i="89"/>
  <c r="Q4007" i="89"/>
  <c r="R4007" i="89"/>
  <c r="T4007" i="89"/>
  <c r="Q4008" i="89"/>
  <c r="R4008" i="89"/>
  <c r="T4008" i="89"/>
  <c r="Q4009" i="89"/>
  <c r="R4009" i="89"/>
  <c r="T4009" i="89"/>
  <c r="Q4010" i="89"/>
  <c r="R4010" i="89"/>
  <c r="T4010" i="89"/>
  <c r="Q4011" i="89"/>
  <c r="R4011" i="89"/>
  <c r="T4011" i="89"/>
  <c r="Q4012" i="89"/>
  <c r="R4012" i="89"/>
  <c r="T4012" i="89"/>
  <c r="Q4013" i="89"/>
  <c r="R4013" i="89"/>
  <c r="T4013" i="89"/>
  <c r="Q4014" i="89"/>
  <c r="R4014" i="89"/>
  <c r="T4014" i="89"/>
  <c r="Q4015" i="89"/>
  <c r="R4015" i="89"/>
  <c r="T4015" i="89"/>
  <c r="Q4016" i="89"/>
  <c r="R4016" i="89"/>
  <c r="T4016" i="89"/>
  <c r="Q4017" i="89"/>
  <c r="R4017" i="89"/>
  <c r="T4017" i="89"/>
  <c r="Q4018" i="89"/>
  <c r="R4018" i="89"/>
  <c r="T4018" i="89"/>
  <c r="Q4019" i="89"/>
  <c r="R4019" i="89"/>
  <c r="T4019" i="89"/>
  <c r="Q4020" i="89"/>
  <c r="R4020" i="89"/>
  <c r="T4020" i="89"/>
  <c r="Q4021" i="89"/>
  <c r="R4021" i="89"/>
  <c r="T4021" i="89"/>
  <c r="Q4022" i="89"/>
  <c r="R4022" i="89"/>
  <c r="T4022" i="89"/>
  <c r="Q4023" i="89"/>
  <c r="R4023" i="89"/>
  <c r="T4023" i="89"/>
  <c r="Q4024" i="89"/>
  <c r="R4024" i="89"/>
  <c r="T4024" i="89"/>
  <c r="Q4025" i="89"/>
  <c r="R4025" i="89"/>
  <c r="T4025" i="89"/>
  <c r="Q4026" i="89"/>
  <c r="R4026" i="89"/>
  <c r="T4026" i="89"/>
  <c r="Q4027" i="89"/>
  <c r="R4027" i="89"/>
  <c r="T4027" i="89"/>
  <c r="Q4028" i="89"/>
  <c r="R4028" i="89"/>
  <c r="T4028" i="89"/>
  <c r="Q4029" i="89"/>
  <c r="R4029" i="89"/>
  <c r="T4029" i="89"/>
  <c r="Q4030" i="89"/>
  <c r="R4030" i="89"/>
  <c r="T4030" i="89"/>
  <c r="Q4031" i="89"/>
  <c r="R4031" i="89"/>
  <c r="T4031" i="89"/>
  <c r="Q4032" i="89"/>
  <c r="R4032" i="89"/>
  <c r="T4032" i="89"/>
  <c r="Q4033" i="89"/>
  <c r="R4033" i="89"/>
  <c r="T4033" i="89"/>
  <c r="Q4034" i="89"/>
  <c r="R4034" i="89"/>
  <c r="T4034" i="89"/>
  <c r="Q4035" i="89"/>
  <c r="R4035" i="89"/>
  <c r="T4035" i="89"/>
  <c r="Q4036" i="89"/>
  <c r="R4036" i="89"/>
  <c r="T4036" i="89"/>
  <c r="Q4037" i="89"/>
  <c r="R4037" i="89"/>
  <c r="T4037" i="89"/>
  <c r="Q4038" i="89"/>
  <c r="R4038" i="89"/>
  <c r="T4038" i="89"/>
  <c r="Q4039" i="89"/>
  <c r="R4039" i="89"/>
  <c r="T4039" i="89"/>
  <c r="Q4040" i="89"/>
  <c r="R4040" i="89"/>
  <c r="T4040" i="89"/>
  <c r="Q4041" i="89"/>
  <c r="R4041" i="89"/>
  <c r="T4041" i="89"/>
  <c r="Q4042" i="89"/>
  <c r="R4042" i="89"/>
  <c r="T4042" i="89"/>
  <c r="Q4043" i="89"/>
  <c r="R4043" i="89"/>
  <c r="T4043" i="89"/>
  <c r="Q4044" i="89"/>
  <c r="R4044" i="89"/>
  <c r="T4044" i="89"/>
  <c r="Q4045" i="89"/>
  <c r="R4045" i="89"/>
  <c r="T4045" i="89"/>
  <c r="Q4046" i="89"/>
  <c r="R4046" i="89"/>
  <c r="T4046" i="89"/>
  <c r="Q4047" i="89"/>
  <c r="R4047" i="89"/>
  <c r="T4047" i="89"/>
  <c r="Q4048" i="89"/>
  <c r="R4048" i="89"/>
  <c r="T4048" i="89"/>
  <c r="Q4049" i="89"/>
  <c r="R4049" i="89"/>
  <c r="T4049" i="89"/>
  <c r="Q4050" i="89"/>
  <c r="R4050" i="89"/>
  <c r="T4050" i="89"/>
  <c r="Q4051" i="89"/>
  <c r="R4051" i="89"/>
  <c r="T4051" i="89"/>
  <c r="Q4052" i="89"/>
  <c r="R4052" i="89"/>
  <c r="T4052" i="89"/>
  <c r="Q4053" i="89"/>
  <c r="R4053" i="89"/>
  <c r="T4053" i="89"/>
  <c r="Q4054" i="89"/>
  <c r="R4054" i="89"/>
  <c r="T4054" i="89"/>
  <c r="Q4055" i="89"/>
  <c r="R4055" i="89"/>
  <c r="T4055" i="89"/>
  <c r="Q4056" i="89"/>
  <c r="R4056" i="89"/>
  <c r="T4056" i="89"/>
  <c r="Q4057" i="89"/>
  <c r="R4057" i="89"/>
  <c r="T4057" i="89"/>
  <c r="Q4058" i="89"/>
  <c r="R4058" i="89"/>
  <c r="T4058" i="89"/>
  <c r="Q4059" i="89"/>
  <c r="R4059" i="89"/>
  <c r="T4059" i="89"/>
  <c r="Q4060" i="89"/>
  <c r="R4060" i="89"/>
  <c r="T4060" i="89"/>
  <c r="Q4061" i="89"/>
  <c r="R4061" i="89"/>
  <c r="T4061" i="89"/>
  <c r="Q4062" i="89"/>
  <c r="R4062" i="89"/>
  <c r="T4062" i="89"/>
  <c r="Q4063" i="89"/>
  <c r="R4063" i="89"/>
  <c r="T4063" i="89"/>
  <c r="Q4064" i="89"/>
  <c r="R4064" i="89"/>
  <c r="T4064" i="89"/>
  <c r="Q4065" i="89"/>
  <c r="R4065" i="89"/>
  <c r="T4065" i="89"/>
  <c r="Q4066" i="89"/>
  <c r="R4066" i="89"/>
  <c r="T4066" i="89"/>
  <c r="Q4067" i="89"/>
  <c r="R4067" i="89"/>
  <c r="T4067" i="89"/>
  <c r="Q4068" i="89"/>
  <c r="R4068" i="89"/>
  <c r="T4068" i="89"/>
  <c r="Q4069" i="89"/>
  <c r="R4069" i="89"/>
  <c r="T4069" i="89"/>
  <c r="Q4070" i="89"/>
  <c r="R4070" i="89"/>
  <c r="T4070" i="89"/>
  <c r="Q4071" i="89"/>
  <c r="R4071" i="89"/>
  <c r="T4071" i="89"/>
  <c r="Q4072" i="89"/>
  <c r="R4072" i="89"/>
  <c r="T4072" i="89"/>
  <c r="Q4073" i="89"/>
  <c r="R4073" i="89"/>
  <c r="T4073" i="89"/>
  <c r="Q4074" i="89"/>
  <c r="R4074" i="89"/>
  <c r="T4074" i="89"/>
  <c r="Q4075" i="89"/>
  <c r="R4075" i="89"/>
  <c r="T4075" i="89"/>
  <c r="Q4076" i="89"/>
  <c r="R4076" i="89"/>
  <c r="T4076" i="89"/>
  <c r="Q4077" i="89"/>
  <c r="R4077" i="89"/>
  <c r="T4077" i="89"/>
  <c r="Q4078" i="89"/>
  <c r="R4078" i="89"/>
  <c r="T4078" i="89"/>
  <c r="Q4079" i="89"/>
  <c r="R4079" i="89"/>
  <c r="T4079" i="89"/>
  <c r="Q4080" i="89"/>
  <c r="R4080" i="89"/>
  <c r="T4080" i="89"/>
  <c r="Q4081" i="89"/>
  <c r="R4081" i="89"/>
  <c r="T4081" i="89"/>
  <c r="Q4082" i="89"/>
  <c r="R4082" i="89"/>
  <c r="T4082" i="89"/>
  <c r="Q4083" i="89"/>
  <c r="R4083" i="89"/>
  <c r="T4083" i="89"/>
  <c r="Q4084" i="89"/>
  <c r="R4084" i="89"/>
  <c r="T4084" i="89"/>
  <c r="Q4085" i="89"/>
  <c r="R4085" i="89"/>
  <c r="T4085" i="89"/>
  <c r="Q4086" i="89"/>
  <c r="R4086" i="89"/>
  <c r="T4086" i="89"/>
  <c r="Q4087" i="89"/>
  <c r="R4087" i="89"/>
  <c r="T4087" i="89"/>
  <c r="Q4088" i="89"/>
  <c r="R4088" i="89"/>
  <c r="T4088" i="89"/>
  <c r="Q4089" i="89"/>
  <c r="R4089" i="89"/>
  <c r="T4089" i="89"/>
  <c r="Q4090" i="89"/>
  <c r="R4090" i="89"/>
  <c r="T4090" i="89"/>
  <c r="Q4091" i="89"/>
  <c r="R4091" i="89"/>
  <c r="T4091" i="89"/>
  <c r="Q4092" i="89"/>
  <c r="R4092" i="89"/>
  <c r="T4092" i="89"/>
  <c r="Q4093" i="89"/>
  <c r="R4093" i="89"/>
  <c r="T4093" i="89"/>
  <c r="Q4094" i="89"/>
  <c r="R4094" i="89"/>
  <c r="T4094" i="89"/>
  <c r="Q4095" i="89"/>
  <c r="R4095" i="89"/>
  <c r="T4095" i="89"/>
  <c r="Q4096" i="89"/>
  <c r="R4096" i="89"/>
  <c r="T4096" i="89"/>
  <c r="Q4097" i="89"/>
  <c r="R4097" i="89"/>
  <c r="T4097" i="89"/>
  <c r="Q4098" i="89"/>
  <c r="R4098" i="89"/>
  <c r="T4098" i="89"/>
  <c r="Q4099" i="89"/>
  <c r="R4099" i="89"/>
  <c r="T4099" i="89"/>
  <c r="Q4100" i="89"/>
  <c r="R4100" i="89"/>
  <c r="T4100" i="89"/>
  <c r="Q4101" i="89"/>
  <c r="R4101" i="89"/>
  <c r="T4101" i="89"/>
  <c r="Q4102" i="89"/>
  <c r="R4102" i="89"/>
  <c r="T4102" i="89"/>
  <c r="Q4103" i="89"/>
  <c r="R4103" i="89"/>
  <c r="T4103" i="89"/>
  <c r="Q4104" i="89"/>
  <c r="R4104" i="89"/>
  <c r="T4104" i="89"/>
  <c r="Q4105" i="89"/>
  <c r="R4105" i="89"/>
  <c r="T4105" i="89"/>
  <c r="Q4106" i="89"/>
  <c r="R4106" i="89"/>
  <c r="T4106" i="89"/>
  <c r="Q4107" i="89"/>
  <c r="R4107" i="89"/>
  <c r="T4107" i="89"/>
  <c r="Q4108" i="89"/>
  <c r="R4108" i="89"/>
  <c r="T4108" i="89"/>
  <c r="Q4109" i="89"/>
  <c r="R4109" i="89"/>
  <c r="T4109" i="89"/>
  <c r="Q4110" i="89"/>
  <c r="R4110" i="89"/>
  <c r="T4110" i="89"/>
  <c r="Q4111" i="89"/>
  <c r="R4111" i="89"/>
  <c r="T4111" i="89"/>
  <c r="Q4112" i="89"/>
  <c r="R4112" i="89"/>
  <c r="T4112" i="89"/>
  <c r="Q4113" i="89"/>
  <c r="R4113" i="89"/>
  <c r="T4113" i="89"/>
  <c r="Q4114" i="89"/>
  <c r="R4114" i="89"/>
  <c r="T4114" i="89"/>
  <c r="Q4115" i="89"/>
  <c r="R4115" i="89"/>
  <c r="T4115" i="89"/>
  <c r="Q4116" i="89"/>
  <c r="R4116" i="89"/>
  <c r="T4116" i="89"/>
  <c r="Q4117" i="89"/>
  <c r="R4117" i="89"/>
  <c r="T4117" i="89"/>
  <c r="Q4118" i="89"/>
  <c r="R4118" i="89"/>
  <c r="T4118" i="89"/>
  <c r="Q4119" i="89"/>
  <c r="R4119" i="89"/>
  <c r="T4119" i="89"/>
  <c r="Q4120" i="89"/>
  <c r="R4120" i="89"/>
  <c r="T4120" i="89"/>
  <c r="Q4121" i="89"/>
  <c r="R4121" i="89"/>
  <c r="T4121" i="89"/>
  <c r="Q4122" i="89"/>
  <c r="R4122" i="89"/>
  <c r="T4122" i="89"/>
  <c r="Q4123" i="89"/>
  <c r="R4123" i="89"/>
  <c r="T4123" i="89"/>
  <c r="Q4124" i="89"/>
  <c r="R4124" i="89"/>
  <c r="T4124" i="89"/>
  <c r="Q4125" i="89"/>
  <c r="R4125" i="89"/>
  <c r="T4125" i="89"/>
  <c r="Q4126" i="89"/>
  <c r="R4126" i="89"/>
  <c r="T4126" i="89"/>
  <c r="Q4127" i="89"/>
  <c r="R4127" i="89"/>
  <c r="T4127" i="89"/>
  <c r="Q4128" i="89"/>
  <c r="R4128" i="89"/>
  <c r="T4128" i="89"/>
  <c r="Q4129" i="89"/>
  <c r="R4129" i="89"/>
  <c r="T4129" i="89"/>
  <c r="Q4130" i="89"/>
  <c r="R4130" i="89"/>
  <c r="T4130" i="89"/>
  <c r="Q4131" i="89"/>
  <c r="R4131" i="89"/>
  <c r="T4131" i="89"/>
  <c r="Q4132" i="89"/>
  <c r="R4132" i="89"/>
  <c r="T4132" i="89"/>
  <c r="Q4133" i="89"/>
  <c r="R4133" i="89"/>
  <c r="T4133" i="89"/>
  <c r="Q4134" i="89"/>
  <c r="R4134" i="89"/>
  <c r="T4134" i="89"/>
  <c r="Q4135" i="89"/>
  <c r="R4135" i="89"/>
  <c r="T4135" i="89"/>
  <c r="Q4136" i="89"/>
  <c r="R4136" i="89"/>
  <c r="T4136" i="89"/>
  <c r="Q4137" i="89"/>
  <c r="R4137" i="89"/>
  <c r="T4137" i="89"/>
  <c r="Q4138" i="89"/>
  <c r="R4138" i="89"/>
  <c r="T4138" i="89"/>
  <c r="Q4139" i="89"/>
  <c r="R4139" i="89"/>
  <c r="T4139" i="89"/>
  <c r="Q4140" i="89"/>
  <c r="R4140" i="89"/>
  <c r="T4140" i="89"/>
  <c r="Q4141" i="89"/>
  <c r="R4141" i="89"/>
  <c r="T4141" i="89"/>
  <c r="Q4142" i="89"/>
  <c r="R4142" i="89"/>
  <c r="T4142" i="89"/>
  <c r="Q4143" i="89"/>
  <c r="R4143" i="89"/>
  <c r="T4143" i="89"/>
  <c r="Q4144" i="89"/>
  <c r="R4144" i="89"/>
  <c r="T4144" i="89"/>
  <c r="Q4145" i="89"/>
  <c r="R4145" i="89"/>
  <c r="T4145" i="89"/>
  <c r="Q4146" i="89"/>
  <c r="R4146" i="89"/>
  <c r="T4146" i="89"/>
  <c r="Q4147" i="89"/>
  <c r="R4147" i="89"/>
  <c r="T4147" i="89"/>
  <c r="Q4148" i="89"/>
  <c r="R4148" i="89"/>
  <c r="T4148" i="89"/>
  <c r="Q4149" i="89"/>
  <c r="R4149" i="89"/>
  <c r="T4149" i="89"/>
  <c r="Q4150" i="89"/>
  <c r="R4150" i="89"/>
  <c r="T4150" i="89"/>
  <c r="Q4151" i="89"/>
  <c r="R4151" i="89"/>
  <c r="T4151" i="89"/>
  <c r="Q4152" i="89"/>
  <c r="R4152" i="89"/>
  <c r="T4152" i="89"/>
  <c r="Q4153" i="89"/>
  <c r="R4153" i="89"/>
  <c r="T4153" i="89"/>
  <c r="Q4154" i="89"/>
  <c r="R4154" i="89"/>
  <c r="T4154" i="89"/>
  <c r="Q4155" i="89"/>
  <c r="R4155" i="89"/>
  <c r="T4155" i="89"/>
  <c r="Q4156" i="89"/>
  <c r="R4156" i="89"/>
  <c r="T4156" i="89"/>
  <c r="Q4157" i="89"/>
  <c r="R4157" i="89"/>
  <c r="T4157" i="89"/>
  <c r="Q4158" i="89"/>
  <c r="R4158" i="89"/>
  <c r="T4158" i="89"/>
  <c r="Q4159" i="89"/>
  <c r="R4159" i="89"/>
  <c r="T4159" i="89"/>
  <c r="Q4160" i="89"/>
  <c r="R4160" i="89"/>
  <c r="T4160" i="89"/>
  <c r="Q4161" i="89"/>
  <c r="R4161" i="89"/>
  <c r="T4161" i="89"/>
  <c r="Q4162" i="89"/>
  <c r="R4162" i="89"/>
  <c r="T4162" i="89"/>
  <c r="Q4163" i="89"/>
  <c r="R4163" i="89"/>
  <c r="T4163" i="89"/>
  <c r="Q4164" i="89"/>
  <c r="R4164" i="89"/>
  <c r="T4164" i="89"/>
  <c r="Q4165" i="89"/>
  <c r="R4165" i="89"/>
  <c r="T4165" i="89"/>
  <c r="C75" i="88"/>
  <c r="D75" i="88"/>
  <c r="E75" i="88"/>
  <c r="F75" i="88"/>
  <c r="G75" i="88"/>
  <c r="H75" i="88"/>
  <c r="Q195" i="68"/>
  <c r="O311" i="79"/>
  <c r="C88" i="88"/>
  <c r="D88" i="88"/>
  <c r="E88" i="88"/>
  <c r="F88" i="88"/>
  <c r="G88" i="88"/>
  <c r="H88" i="88"/>
  <c r="Q204" i="68"/>
  <c r="O312" i="79"/>
  <c r="AE385" i="79"/>
  <c r="AE394" i="79"/>
  <c r="AE395" i="79"/>
  <c r="J69" i="43"/>
  <c r="L74" i="88"/>
  <c r="R194" i="68"/>
  <c r="S342" i="46"/>
  <c r="AE398" i="46"/>
  <c r="AE588" i="79"/>
  <c r="I75" i="88"/>
  <c r="R195" i="68"/>
  <c r="P311" i="79"/>
  <c r="I88" i="88"/>
  <c r="R204" i="68"/>
  <c r="P312" i="79"/>
  <c r="AE399" i="79"/>
  <c r="AE591" i="79"/>
  <c r="C76" i="88"/>
  <c r="D76" i="88"/>
  <c r="E76" i="88"/>
  <c r="F76" i="88"/>
  <c r="G76" i="88"/>
  <c r="H76" i="88"/>
  <c r="R196" i="68"/>
  <c r="O499" i="79"/>
  <c r="C80" i="88"/>
  <c r="D80" i="88"/>
  <c r="E80" i="88"/>
  <c r="F80" i="88"/>
  <c r="G80" i="88"/>
  <c r="H80" i="88"/>
  <c r="R199" i="68"/>
  <c r="O500" i="79"/>
  <c r="C89" i="88"/>
  <c r="D89" i="88"/>
  <c r="E89" i="88"/>
  <c r="F89" i="88"/>
  <c r="G89" i="88"/>
  <c r="H89" i="88"/>
  <c r="R205" i="68"/>
  <c r="O501" i="79"/>
  <c r="AE582" i="79"/>
  <c r="AE592" i="79"/>
  <c r="AE593" i="79"/>
  <c r="J72" i="43"/>
  <c r="M74" i="88"/>
  <c r="S194" i="68"/>
  <c r="T342" i="46"/>
  <c r="AE399" i="46"/>
  <c r="AE775" i="79"/>
  <c r="J75" i="88"/>
  <c r="S195" i="68"/>
  <c r="Q311" i="79"/>
  <c r="J88" i="88"/>
  <c r="S204" i="68"/>
  <c r="Q312" i="79"/>
  <c r="AE400" i="79"/>
  <c r="AE778" i="79"/>
  <c r="I76" i="88"/>
  <c r="S196" i="68"/>
  <c r="P499" i="79"/>
  <c r="I80" i="88"/>
  <c r="S199" i="68"/>
  <c r="P500" i="79"/>
  <c r="I89" i="88"/>
  <c r="S205" i="68"/>
  <c r="P501" i="79"/>
  <c r="AE597" i="79"/>
  <c r="AE779" i="79"/>
  <c r="C77" i="88"/>
  <c r="D77" i="88"/>
  <c r="E77" i="88"/>
  <c r="F77" i="88"/>
  <c r="G77" i="88"/>
  <c r="H77" i="88"/>
  <c r="S197" i="68"/>
  <c r="O694" i="79"/>
  <c r="C81" i="88"/>
  <c r="D81" i="88"/>
  <c r="E81" i="88"/>
  <c r="F81" i="88"/>
  <c r="G81" i="88"/>
  <c r="H81" i="88"/>
  <c r="S200" i="68"/>
  <c r="O695" i="79"/>
  <c r="C90" i="88"/>
  <c r="D90" i="88"/>
  <c r="E90" i="88"/>
  <c r="F90" i="88"/>
  <c r="G90" i="88"/>
  <c r="H90" i="88"/>
  <c r="S206" i="68"/>
  <c r="O696" i="79"/>
  <c r="C84" i="88"/>
  <c r="D84" i="88"/>
  <c r="E84" i="88"/>
  <c r="F84" i="88"/>
  <c r="G84" i="88"/>
  <c r="H84" i="88"/>
  <c r="S201" i="68"/>
  <c r="O698" i="79"/>
  <c r="AE769" i="79"/>
  <c r="AE780" i="79"/>
  <c r="AE781" i="79"/>
  <c r="J75" i="43"/>
  <c r="K75" i="88"/>
  <c r="T195" i="68"/>
  <c r="R311" i="79"/>
  <c r="K88" i="88"/>
  <c r="T204" i="68"/>
  <c r="R312" i="79"/>
  <c r="AE401" i="79"/>
  <c r="AE961" i="79"/>
  <c r="J76" i="88"/>
  <c r="T196" i="68"/>
  <c r="Q499" i="79"/>
  <c r="J80" i="88"/>
  <c r="T199" i="68"/>
  <c r="Q500" i="79"/>
  <c r="J89" i="88"/>
  <c r="T205" i="68"/>
  <c r="Q501" i="79"/>
  <c r="AE598" i="79"/>
  <c r="AE962" i="79"/>
  <c r="I77" i="88"/>
  <c r="T197" i="68"/>
  <c r="P694" i="79"/>
  <c r="I81" i="88"/>
  <c r="T200" i="68"/>
  <c r="P695" i="79"/>
  <c r="I90" i="88"/>
  <c r="T206" i="68"/>
  <c r="P696" i="79"/>
  <c r="I84" i="88"/>
  <c r="T201" i="68"/>
  <c r="P698" i="79"/>
  <c r="AE785" i="79"/>
  <c r="AE963" i="79"/>
  <c r="C82" i="88"/>
  <c r="D82" i="88"/>
  <c r="E82" i="88"/>
  <c r="F82" i="88"/>
  <c r="G82" i="88"/>
  <c r="H82" i="88"/>
  <c r="T198" i="68"/>
  <c r="O878" i="79"/>
  <c r="C91" i="88"/>
  <c r="D91" i="88"/>
  <c r="E91" i="88"/>
  <c r="F91" i="88"/>
  <c r="G91" i="88"/>
  <c r="H91" i="88"/>
  <c r="T207" i="68"/>
  <c r="O879" i="79"/>
  <c r="C85" i="88"/>
  <c r="D85" i="88"/>
  <c r="E85" i="88"/>
  <c r="F85" i="88"/>
  <c r="G85" i="88"/>
  <c r="H85" i="88"/>
  <c r="T202" i="68"/>
  <c r="O881" i="79"/>
  <c r="AE952" i="79"/>
  <c r="AE964" i="79"/>
  <c r="AE965" i="79"/>
  <c r="J78" i="43"/>
  <c r="L75" i="88"/>
  <c r="U195" i="68"/>
  <c r="S311" i="79"/>
  <c r="L88" i="88"/>
  <c r="U204" i="68"/>
  <c r="S312" i="79"/>
  <c r="AE402" i="79"/>
  <c r="AE1144" i="79"/>
  <c r="K76" i="88"/>
  <c r="U196" i="68"/>
  <c r="R499" i="79"/>
  <c r="K80" i="88"/>
  <c r="U199" i="68"/>
  <c r="R500" i="79"/>
  <c r="K89" i="88"/>
  <c r="U205" i="68"/>
  <c r="R501" i="79"/>
  <c r="AE599" i="79"/>
  <c r="AE1145" i="79"/>
  <c r="J77" i="88"/>
  <c r="U197" i="68"/>
  <c r="Q694" i="79"/>
  <c r="J81" i="88"/>
  <c r="U200" i="68"/>
  <c r="Q695" i="79"/>
  <c r="J90" i="88"/>
  <c r="U206" i="68"/>
  <c r="Q696" i="79"/>
  <c r="J84" i="88"/>
  <c r="U201" i="68"/>
  <c r="Q698" i="79"/>
  <c r="AE786" i="79"/>
  <c r="AE1146" i="79"/>
  <c r="I82" i="88"/>
  <c r="U198" i="68"/>
  <c r="P878" i="79"/>
  <c r="I91" i="88"/>
  <c r="U207" i="68"/>
  <c r="P879" i="79"/>
  <c r="I85" i="88"/>
  <c r="U202" i="68"/>
  <c r="P881" i="79"/>
  <c r="AE969" i="79"/>
  <c r="AE1147" i="79"/>
  <c r="AE1149" i="79"/>
  <c r="J81" i="43"/>
  <c r="O183" i="47"/>
  <c r="AD384" i="46"/>
  <c r="AD390" i="46"/>
  <c r="AD391" i="46"/>
  <c r="I60" i="43"/>
  <c r="AD395" i="46"/>
  <c r="AD519" i="46"/>
  <c r="AD521" i="46"/>
  <c r="I63" i="43"/>
  <c r="AD396" i="46"/>
  <c r="AD202" i="79"/>
  <c r="AD205" i="79"/>
  <c r="I66" i="43"/>
  <c r="AD397" i="46"/>
  <c r="AD391" i="79"/>
  <c r="AD308" i="79"/>
  <c r="AD309" i="79"/>
  <c r="AD310" i="79"/>
  <c r="AD311" i="79"/>
  <c r="AD312" i="79"/>
  <c r="AD385" i="79"/>
  <c r="AD394" i="79"/>
  <c r="AD395" i="79"/>
  <c r="I69" i="43"/>
  <c r="AD398" i="46"/>
  <c r="AD588" i="79"/>
  <c r="AD399" i="79"/>
  <c r="AD591" i="79"/>
  <c r="AD582" i="79"/>
  <c r="AD592" i="79"/>
  <c r="AD593" i="79"/>
  <c r="I72" i="43"/>
  <c r="AD399" i="46"/>
  <c r="AD775" i="79"/>
  <c r="AD400" i="79"/>
  <c r="AD778" i="79"/>
  <c r="AD597" i="79"/>
  <c r="AD779" i="79"/>
  <c r="AD769" i="79"/>
  <c r="AD780" i="79"/>
  <c r="AD781" i="79"/>
  <c r="I75" i="43"/>
  <c r="AD401" i="79"/>
  <c r="AD961" i="79"/>
  <c r="AD598" i="79"/>
  <c r="AD962" i="79"/>
  <c r="AD785" i="79"/>
  <c r="AD963" i="79"/>
  <c r="AD952" i="79"/>
  <c r="AD964" i="79"/>
  <c r="AD965" i="79"/>
  <c r="I78" i="43"/>
  <c r="AD402" i="79"/>
  <c r="AD1144" i="79"/>
  <c r="AD599" i="79"/>
  <c r="AD1145" i="79"/>
  <c r="AD786" i="79"/>
  <c r="AD1146" i="79"/>
  <c r="AD969" i="79"/>
  <c r="AD1147" i="79"/>
  <c r="AD1149" i="79"/>
  <c r="I81" i="43"/>
  <c r="N183" i="47"/>
  <c r="R74" i="88"/>
  <c r="AC341" i="46"/>
  <c r="AC342" i="46"/>
  <c r="AC384" i="46"/>
  <c r="AC390" i="46"/>
  <c r="AC391" i="46"/>
  <c r="H60" i="43"/>
  <c r="AC395" i="46"/>
  <c r="AC519" i="46"/>
  <c r="AC521" i="46"/>
  <c r="H63" i="43"/>
  <c r="AC396" i="46"/>
  <c r="AC202" i="79"/>
  <c r="AC205" i="79"/>
  <c r="H66" i="43"/>
  <c r="AC397" i="46"/>
  <c r="AC391" i="79"/>
  <c r="R75" i="88"/>
  <c r="AC311" i="79"/>
  <c r="R88" i="88"/>
  <c r="AC312" i="79"/>
  <c r="AC385" i="79"/>
  <c r="AC394" i="79"/>
  <c r="AC395" i="79"/>
  <c r="H69" i="43"/>
  <c r="AC398" i="46"/>
  <c r="AC588" i="79"/>
  <c r="AC399" i="79"/>
  <c r="AC591" i="79"/>
  <c r="R76" i="88"/>
  <c r="AC499" i="79"/>
  <c r="R80" i="88"/>
  <c r="AC500" i="79"/>
  <c r="R89" i="88"/>
  <c r="AC501" i="79"/>
  <c r="AC582" i="79"/>
  <c r="AC592" i="79"/>
  <c r="AC593" i="79"/>
  <c r="H72" i="43"/>
  <c r="AC399" i="46"/>
  <c r="AC775" i="79"/>
  <c r="AC400" i="79"/>
  <c r="AC778" i="79"/>
  <c r="AC597" i="79"/>
  <c r="AC779" i="79"/>
  <c r="R77" i="88"/>
  <c r="AC694" i="79"/>
  <c r="R81" i="88"/>
  <c r="AC695" i="79"/>
  <c r="R90" i="88"/>
  <c r="AC696" i="79"/>
  <c r="AC769" i="79"/>
  <c r="AC780" i="79"/>
  <c r="AC781" i="79"/>
  <c r="H75" i="43"/>
  <c r="AC400" i="46"/>
  <c r="AC958" i="79"/>
  <c r="AC401" i="79"/>
  <c r="AC961" i="79"/>
  <c r="AC598" i="79"/>
  <c r="AC962" i="79"/>
  <c r="AC785" i="79"/>
  <c r="AC963" i="79"/>
  <c r="R82" i="88"/>
  <c r="AC878" i="79"/>
  <c r="R91" i="88"/>
  <c r="AC879" i="79"/>
  <c r="AC952" i="79"/>
  <c r="AC964" i="79"/>
  <c r="AC965" i="79"/>
  <c r="H78" i="43"/>
  <c r="AC401" i="46"/>
  <c r="AC1141" i="79"/>
  <c r="AC402" i="79"/>
  <c r="AC1144" i="79"/>
  <c r="AC599" i="79"/>
  <c r="AC1145" i="79"/>
  <c r="AC786" i="79"/>
  <c r="AC1146" i="79"/>
  <c r="AC969" i="79"/>
  <c r="AC1147" i="79"/>
  <c r="AC1149" i="79"/>
  <c r="H81" i="43"/>
  <c r="M183" i="47"/>
  <c r="Q74" i="88"/>
  <c r="AB341" i="46"/>
  <c r="AB342" i="46"/>
  <c r="AB384" i="46"/>
  <c r="AB390" i="46"/>
  <c r="AB391" i="46"/>
  <c r="G60" i="43"/>
  <c r="AB395" i="46"/>
  <c r="AB519" i="46"/>
  <c r="AB521" i="46"/>
  <c r="G63" i="43"/>
  <c r="AB396" i="46"/>
  <c r="AB202" i="79"/>
  <c r="AB55" i="79"/>
  <c r="AB196" i="79"/>
  <c r="AB204" i="79"/>
  <c r="AB205" i="79"/>
  <c r="G66" i="43"/>
  <c r="AB397" i="46"/>
  <c r="AB391" i="79"/>
  <c r="Q75" i="88"/>
  <c r="AB311" i="79"/>
  <c r="Q88" i="88"/>
  <c r="AB312" i="79"/>
  <c r="AB308" i="79"/>
  <c r="AB309" i="79"/>
  <c r="AB310" i="79"/>
  <c r="AB323" i="79"/>
  <c r="AB324" i="79"/>
  <c r="AB385" i="79"/>
  <c r="AB394" i="79"/>
  <c r="AB209" i="79"/>
  <c r="AB393" i="79"/>
  <c r="AB395" i="79"/>
  <c r="G69" i="43"/>
  <c r="AB398" i="46"/>
  <c r="AB588" i="79"/>
  <c r="AB399" i="79"/>
  <c r="AB591" i="79"/>
  <c r="Q76" i="88"/>
  <c r="AB499" i="79"/>
  <c r="Q80" i="88"/>
  <c r="AB500" i="79"/>
  <c r="Q89" i="88"/>
  <c r="AB501" i="79"/>
  <c r="AB497" i="79"/>
  <c r="AB498" i="79"/>
  <c r="AB518" i="79"/>
  <c r="AB519" i="79"/>
  <c r="AB582" i="79"/>
  <c r="AB592" i="79"/>
  <c r="AB210" i="79"/>
  <c r="AB590" i="79"/>
  <c r="AB593" i="79"/>
  <c r="G72" i="43"/>
  <c r="AB399" i="46"/>
  <c r="AB775" i="79"/>
  <c r="AB400" i="79"/>
  <c r="AB778" i="79"/>
  <c r="AB597" i="79"/>
  <c r="AB779" i="79"/>
  <c r="Q77" i="88"/>
  <c r="AB694" i="79"/>
  <c r="Q81" i="88"/>
  <c r="AB695" i="79"/>
  <c r="Q90" i="88"/>
  <c r="AB696" i="79"/>
  <c r="AB769" i="79"/>
  <c r="AB780" i="79"/>
  <c r="AB211" i="79"/>
  <c r="AB777" i="79"/>
  <c r="AB781" i="79"/>
  <c r="G75" i="43"/>
  <c r="AB400" i="46"/>
  <c r="AB958" i="79"/>
  <c r="AB401" i="79"/>
  <c r="AB961" i="79"/>
  <c r="AB598" i="79"/>
  <c r="AB962" i="79"/>
  <c r="AB785" i="79"/>
  <c r="AB963" i="79"/>
  <c r="Q82" i="88"/>
  <c r="AB878" i="79"/>
  <c r="Q91" i="88"/>
  <c r="AB879" i="79"/>
  <c r="AB952" i="79"/>
  <c r="AB964" i="79"/>
  <c r="AB212" i="79"/>
  <c r="AB960" i="79"/>
  <c r="AB965" i="79"/>
  <c r="G78" i="43"/>
  <c r="AB401" i="46"/>
  <c r="AB1141" i="79"/>
  <c r="AB402" i="79"/>
  <c r="AB1144" i="79"/>
  <c r="AB599" i="79"/>
  <c r="AB1145" i="79"/>
  <c r="AB786" i="79"/>
  <c r="AB1146" i="79"/>
  <c r="AB969" i="79"/>
  <c r="AB1147" i="79"/>
  <c r="AB213" i="79"/>
  <c r="AB1143" i="79"/>
  <c r="AB1149" i="79"/>
  <c r="G81" i="43"/>
  <c r="L183" i="47"/>
  <c r="P74" i="88"/>
  <c r="AA341" i="46"/>
  <c r="AA342" i="46"/>
  <c r="AA307" i="46"/>
  <c r="AA308" i="46"/>
  <c r="AA316" i="46"/>
  <c r="AA317" i="46"/>
  <c r="AA332" i="46"/>
  <c r="AA333" i="46"/>
  <c r="AA338" i="46"/>
  <c r="AA339" i="46"/>
  <c r="AA344" i="46"/>
  <c r="AA345" i="46"/>
  <c r="AA384" i="46"/>
  <c r="AA390" i="46"/>
  <c r="AA50" i="46"/>
  <c r="AA51" i="46"/>
  <c r="AA84" i="46"/>
  <c r="AA85" i="46"/>
  <c r="AA87" i="46"/>
  <c r="AA88" i="46"/>
  <c r="AA102" i="46"/>
  <c r="AA103" i="46"/>
  <c r="AA105" i="46"/>
  <c r="AA106" i="46"/>
  <c r="AA136" i="46"/>
  <c r="AA388" i="46"/>
  <c r="AA178" i="46"/>
  <c r="AA179" i="46"/>
  <c r="AA187" i="46"/>
  <c r="AA188" i="46"/>
  <c r="AA209" i="46"/>
  <c r="AA210" i="46"/>
  <c r="AA215" i="46"/>
  <c r="AA216" i="46"/>
  <c r="AA233" i="46"/>
  <c r="AA234" i="46"/>
  <c r="AA265" i="46"/>
  <c r="AA389" i="46"/>
  <c r="AA391" i="46"/>
  <c r="F60" i="43"/>
  <c r="AA395" i="46"/>
  <c r="AA519" i="46"/>
  <c r="AA137" i="46"/>
  <c r="AA517" i="46"/>
  <c r="AA266" i="46"/>
  <c r="AA518" i="46"/>
  <c r="AA436" i="46"/>
  <c r="AA437" i="46"/>
  <c r="AA464" i="46"/>
  <c r="AA465" i="46"/>
  <c r="AA467" i="46"/>
  <c r="AA468" i="46"/>
  <c r="AA473" i="46"/>
  <c r="AA474" i="46"/>
  <c r="AA513" i="46"/>
  <c r="AA520" i="46"/>
  <c r="AA521" i="46"/>
  <c r="F63" i="43"/>
  <c r="AA396" i="46"/>
  <c r="AA202" i="79"/>
  <c r="AA138" i="46"/>
  <c r="AA200" i="79"/>
  <c r="AA267" i="46"/>
  <c r="AA201" i="79"/>
  <c r="AA526" i="46"/>
  <c r="AA203" i="79"/>
  <c r="AA55" i="79"/>
  <c r="AA58" i="79"/>
  <c r="AA63" i="79"/>
  <c r="AA64" i="79"/>
  <c r="AA70" i="79"/>
  <c r="AA71" i="79"/>
  <c r="AA73" i="79"/>
  <c r="AA74" i="79"/>
  <c r="AA76" i="79"/>
  <c r="AA77" i="79"/>
  <c r="AA121" i="79"/>
  <c r="AA122" i="79"/>
  <c r="AA123" i="79"/>
  <c r="AA196" i="79"/>
  <c r="AA204" i="79"/>
  <c r="AA205" i="79"/>
  <c r="F66" i="43"/>
  <c r="AA397" i="46"/>
  <c r="AA391" i="79"/>
  <c r="P75" i="88"/>
  <c r="AA311" i="79"/>
  <c r="P88" i="88"/>
  <c r="AA312" i="79"/>
  <c r="AA305" i="79"/>
  <c r="AA306" i="79"/>
  <c r="AA308" i="79"/>
  <c r="AA309" i="79"/>
  <c r="AA310" i="79"/>
  <c r="AA329" i="79"/>
  <c r="AA330" i="79"/>
  <c r="AA385" i="79"/>
  <c r="AA394" i="79"/>
  <c r="AA139" i="46"/>
  <c r="AA389" i="79"/>
  <c r="AA268" i="46"/>
  <c r="AA390" i="79"/>
  <c r="AA527" i="46"/>
  <c r="AA392" i="79"/>
  <c r="AA209" i="79"/>
  <c r="AA393" i="79"/>
  <c r="AA395" i="79"/>
  <c r="F69" i="43"/>
  <c r="AA398" i="46"/>
  <c r="AA588" i="79"/>
  <c r="AA399" i="79"/>
  <c r="AA591" i="79"/>
  <c r="P76" i="88"/>
  <c r="AA499" i="79"/>
  <c r="P80" i="88"/>
  <c r="AA500" i="79"/>
  <c r="P89" i="88"/>
  <c r="AA501" i="79"/>
  <c r="AA497" i="79"/>
  <c r="AA498" i="79"/>
  <c r="AA518" i="79"/>
  <c r="AA519" i="79"/>
  <c r="AA575" i="79"/>
  <c r="AA576" i="79"/>
  <c r="AA582" i="79"/>
  <c r="AA592" i="79"/>
  <c r="AA140" i="46"/>
  <c r="AA586" i="79"/>
  <c r="AA269" i="46"/>
  <c r="AA587" i="79"/>
  <c r="AA528" i="46"/>
  <c r="AA589" i="79"/>
  <c r="AA210" i="79"/>
  <c r="AA590" i="79"/>
  <c r="AA593" i="79"/>
  <c r="F72" i="43"/>
  <c r="AA399" i="46"/>
  <c r="AA775" i="79"/>
  <c r="AA400" i="79"/>
  <c r="AA778" i="79"/>
  <c r="AA597" i="79"/>
  <c r="AA779" i="79"/>
  <c r="P77" i="88"/>
  <c r="AA694" i="79"/>
  <c r="P81" i="88"/>
  <c r="AA695" i="79"/>
  <c r="P90" i="88"/>
  <c r="AA696" i="79"/>
  <c r="AA708" i="79"/>
  <c r="AA769" i="79"/>
  <c r="AA780" i="79"/>
  <c r="AA141" i="46"/>
  <c r="AA773" i="79"/>
  <c r="AA270" i="46"/>
  <c r="AA774" i="79"/>
  <c r="AA529" i="46"/>
  <c r="AA776" i="79"/>
  <c r="AA211" i="79"/>
  <c r="AA777" i="79"/>
  <c r="AA781" i="79"/>
  <c r="F75" i="43"/>
  <c r="AA400" i="46"/>
  <c r="AA958" i="79"/>
  <c r="AA401" i="79"/>
  <c r="AA961" i="79"/>
  <c r="AA598" i="79"/>
  <c r="AA962" i="79"/>
  <c r="AA785" i="79"/>
  <c r="AA963" i="79"/>
  <c r="P82" i="88"/>
  <c r="AA878" i="79"/>
  <c r="P91" i="88"/>
  <c r="AA879" i="79"/>
  <c r="AA952" i="79"/>
  <c r="AA964" i="79"/>
  <c r="AA142" i="46"/>
  <c r="AA956" i="79"/>
  <c r="AA271" i="46"/>
  <c r="AA957" i="79"/>
  <c r="AA530" i="46"/>
  <c r="AA959" i="79"/>
  <c r="AA212" i="79"/>
  <c r="AA960" i="79"/>
  <c r="AA965" i="79"/>
  <c r="F78" i="43"/>
  <c r="AA401" i="46"/>
  <c r="AA1141" i="79"/>
  <c r="AA402" i="79"/>
  <c r="AA1144" i="79"/>
  <c r="AA599" i="79"/>
  <c r="AA1145" i="79"/>
  <c r="AA786" i="79"/>
  <c r="AA1146" i="79"/>
  <c r="AA969" i="79"/>
  <c r="AA1147" i="79"/>
  <c r="AA143" i="46"/>
  <c r="AA1139" i="79"/>
  <c r="AA272" i="46"/>
  <c r="AA1140" i="79"/>
  <c r="AA531" i="46"/>
  <c r="AA1142" i="79"/>
  <c r="AA213" i="79"/>
  <c r="AA1143" i="79"/>
  <c r="AA1149" i="79"/>
  <c r="F81" i="43"/>
  <c r="AA127" i="46"/>
  <c r="AA131" i="46"/>
  <c r="F54" i="43"/>
  <c r="AA135" i="46"/>
  <c r="AA259" i="46"/>
  <c r="AA255" i="46"/>
  <c r="AA260" i="46"/>
  <c r="AA261" i="46"/>
  <c r="F57" i="43"/>
  <c r="K183" i="47"/>
  <c r="O74" i="88"/>
  <c r="Z341" i="46"/>
  <c r="Z342" i="46"/>
  <c r="Z307" i="46"/>
  <c r="Z308" i="46"/>
  <c r="Z310" i="46"/>
  <c r="Z311" i="46"/>
  <c r="Z316" i="46"/>
  <c r="Z317" i="46"/>
  <c r="Z319" i="46"/>
  <c r="Z320" i="46"/>
  <c r="Z325" i="46"/>
  <c r="Z326" i="46"/>
  <c r="Z384" i="46"/>
  <c r="Z390" i="46"/>
  <c r="Z50" i="46"/>
  <c r="Z51" i="46"/>
  <c r="Z53" i="46"/>
  <c r="Z54" i="46"/>
  <c r="Z62" i="46"/>
  <c r="Z63" i="46"/>
  <c r="Z71" i="46"/>
  <c r="Z72" i="46"/>
  <c r="Z84" i="46"/>
  <c r="Z85" i="46"/>
  <c r="Z102" i="46"/>
  <c r="Z103" i="46"/>
  <c r="Z105" i="46"/>
  <c r="Z106" i="46"/>
  <c r="Z136" i="46"/>
  <c r="Z388" i="46"/>
  <c r="Z178" i="46"/>
  <c r="Z179" i="46"/>
  <c r="Z181" i="46"/>
  <c r="Z182" i="46"/>
  <c r="Z187" i="46"/>
  <c r="Z188" i="46"/>
  <c r="Z190" i="46"/>
  <c r="Z191" i="46"/>
  <c r="Z199" i="46"/>
  <c r="Z200" i="46"/>
  <c r="Z233" i="46"/>
  <c r="Z234" i="46"/>
  <c r="Z265" i="46"/>
  <c r="Z389" i="46"/>
  <c r="Z391" i="46"/>
  <c r="E60" i="43"/>
  <c r="Z395" i="46"/>
  <c r="Z519" i="46"/>
  <c r="Z137" i="46"/>
  <c r="Z517" i="46"/>
  <c r="Z266" i="46"/>
  <c r="Z518" i="46"/>
  <c r="Z436" i="46"/>
  <c r="Z437" i="46"/>
  <c r="Z439" i="46"/>
  <c r="Z440" i="46"/>
  <c r="Z448" i="46"/>
  <c r="Z449" i="46"/>
  <c r="Z457" i="46"/>
  <c r="Z458" i="46"/>
  <c r="Z513" i="46"/>
  <c r="Z520" i="46"/>
  <c r="Z521" i="46"/>
  <c r="E63" i="43"/>
  <c r="Z396" i="46"/>
  <c r="Z202" i="79"/>
  <c r="Z138" i="46"/>
  <c r="Z200" i="79"/>
  <c r="Z267" i="46"/>
  <c r="Z201" i="79"/>
  <c r="Z526" i="46"/>
  <c r="Z203" i="79"/>
  <c r="Z54" i="79"/>
  <c r="Z55" i="79"/>
  <c r="Z57" i="79"/>
  <c r="Z58" i="79"/>
  <c r="Z60" i="79"/>
  <c r="Z61" i="79"/>
  <c r="Z121" i="79"/>
  <c r="Z122" i="79"/>
  <c r="Z123" i="79"/>
  <c r="Z196" i="79"/>
  <c r="Z204" i="79"/>
  <c r="Z205" i="79"/>
  <c r="E66" i="43"/>
  <c r="Z397" i="46"/>
  <c r="Z391" i="79"/>
  <c r="O75" i="88"/>
  <c r="Z311" i="79"/>
  <c r="O88" i="88"/>
  <c r="Z312" i="79"/>
  <c r="Z308" i="79"/>
  <c r="Z309" i="79"/>
  <c r="Z310" i="79"/>
  <c r="Z385" i="79"/>
  <c r="Z394" i="79"/>
  <c r="Z139" i="46"/>
  <c r="Z389" i="79"/>
  <c r="Z268" i="46"/>
  <c r="Z390" i="79"/>
  <c r="Z527" i="46"/>
  <c r="Z392" i="79"/>
  <c r="Z209" i="79"/>
  <c r="Z393" i="79"/>
  <c r="Z395" i="79"/>
  <c r="E69" i="43"/>
  <c r="Z398" i="46"/>
  <c r="Z588" i="79"/>
  <c r="Z399" i="79"/>
  <c r="Z591" i="79"/>
  <c r="O76" i="88"/>
  <c r="Z499" i="79"/>
  <c r="O80" i="88"/>
  <c r="Z500" i="79"/>
  <c r="O89" i="88"/>
  <c r="Z501" i="79"/>
  <c r="Z497" i="79"/>
  <c r="Z498" i="79"/>
  <c r="Z582" i="79"/>
  <c r="Z592" i="79"/>
  <c r="Z140" i="46"/>
  <c r="Z586" i="79"/>
  <c r="Z269" i="46"/>
  <c r="Z587" i="79"/>
  <c r="Z528" i="46"/>
  <c r="Z589" i="79"/>
  <c r="Z210" i="79"/>
  <c r="Z590" i="79"/>
  <c r="Z593" i="79"/>
  <c r="E72" i="43"/>
  <c r="Z399" i="46"/>
  <c r="Z775" i="79"/>
  <c r="Z400" i="79"/>
  <c r="Z778" i="79"/>
  <c r="Z597" i="79"/>
  <c r="Z779" i="79"/>
  <c r="O77" i="88"/>
  <c r="Z694" i="79"/>
  <c r="O81" i="88"/>
  <c r="Z695" i="79"/>
  <c r="O90" i="88"/>
  <c r="Z696" i="79"/>
  <c r="O110" i="88"/>
  <c r="Z698" i="79"/>
  <c r="Z699" i="79"/>
  <c r="Z769" i="79"/>
  <c r="Z780" i="79"/>
  <c r="Z141" i="46"/>
  <c r="Z773" i="79"/>
  <c r="Z270" i="46"/>
  <c r="Z774" i="79"/>
  <c r="Z529" i="46"/>
  <c r="Z776" i="79"/>
  <c r="Z211" i="79"/>
  <c r="Z777" i="79"/>
  <c r="Z781" i="79"/>
  <c r="E75" i="43"/>
  <c r="Z400" i="46"/>
  <c r="Z958" i="79"/>
  <c r="Z401" i="79"/>
  <c r="Z961" i="79"/>
  <c r="Z598" i="79"/>
  <c r="Z962" i="79"/>
  <c r="Z785" i="79"/>
  <c r="Z963" i="79"/>
  <c r="O111" i="88"/>
  <c r="Z881" i="79"/>
  <c r="Z882" i="79"/>
  <c r="Z879" i="79"/>
  <c r="Z952" i="79"/>
  <c r="Z964" i="79"/>
  <c r="Z142" i="46"/>
  <c r="Z956" i="79"/>
  <c r="Z271" i="46"/>
  <c r="Z957" i="79"/>
  <c r="Z530" i="46"/>
  <c r="Z959" i="79"/>
  <c r="Z212" i="79"/>
  <c r="Z960" i="79"/>
  <c r="Z965" i="79"/>
  <c r="E78" i="43"/>
  <c r="Z401" i="46"/>
  <c r="Z1141" i="79"/>
  <c r="Z402" i="79"/>
  <c r="Z1144" i="79"/>
  <c r="Z599" i="79"/>
  <c r="Z1145" i="79"/>
  <c r="Z786" i="79"/>
  <c r="Z1146" i="79"/>
  <c r="Z969" i="79"/>
  <c r="Z1147" i="79"/>
  <c r="Z143" i="46"/>
  <c r="Z1139" i="79"/>
  <c r="Z272" i="46"/>
  <c r="Z1140" i="79"/>
  <c r="Z531" i="46"/>
  <c r="Z1142" i="79"/>
  <c r="Z213" i="79"/>
  <c r="Z1143" i="79"/>
  <c r="Z1149" i="79"/>
  <c r="E81" i="43"/>
  <c r="Z127" i="46"/>
  <c r="Z131" i="46"/>
  <c r="E54" i="43"/>
  <c r="Z135" i="46"/>
  <c r="Z259" i="46"/>
  <c r="Z255" i="46"/>
  <c r="Z260" i="46"/>
  <c r="Z261" i="46"/>
  <c r="E57" i="43"/>
  <c r="J183" i="47"/>
  <c r="Y279" i="46"/>
  <c r="Y280" i="46"/>
  <c r="Y282" i="46"/>
  <c r="Y283" i="46"/>
  <c r="Y285" i="46"/>
  <c r="Y286" i="46"/>
  <c r="Y288" i="46"/>
  <c r="Y289" i="46"/>
  <c r="Y291" i="46"/>
  <c r="Y292" i="46"/>
  <c r="Y348" i="46"/>
  <c r="Y349" i="46"/>
  <c r="Y384" i="46"/>
  <c r="Y390" i="46"/>
  <c r="Y22" i="46"/>
  <c r="Y23" i="46"/>
  <c r="Y25" i="46"/>
  <c r="Y26" i="46"/>
  <c r="Y28" i="46"/>
  <c r="Y29" i="46"/>
  <c r="Y31" i="46"/>
  <c r="Y32" i="46"/>
  <c r="Y34" i="46"/>
  <c r="Y35" i="46"/>
  <c r="Y136" i="46"/>
  <c r="Y388" i="46"/>
  <c r="Y150" i="46"/>
  <c r="Y151" i="46"/>
  <c r="Y153" i="46"/>
  <c r="Y154" i="46"/>
  <c r="Y156" i="46"/>
  <c r="Y157" i="46"/>
  <c r="Y159" i="46"/>
  <c r="Y160" i="46"/>
  <c r="Y162" i="46"/>
  <c r="Y163" i="46"/>
  <c r="Y219" i="46"/>
  <c r="Y220" i="46"/>
  <c r="Y265" i="46"/>
  <c r="Y389" i="46"/>
  <c r="Y391" i="46"/>
  <c r="D60" i="43"/>
  <c r="Y395" i="46"/>
  <c r="Y519" i="46"/>
  <c r="Y137" i="46"/>
  <c r="Y517" i="46"/>
  <c r="Y266" i="46"/>
  <c r="Y518" i="46"/>
  <c r="Y408" i="46"/>
  <c r="Y409" i="46"/>
  <c r="Y411" i="46"/>
  <c r="Y412" i="46"/>
  <c r="Y414" i="46"/>
  <c r="Y415" i="46"/>
  <c r="Y417" i="46"/>
  <c r="Y418" i="46"/>
  <c r="Y420" i="46"/>
  <c r="Y421" i="46"/>
  <c r="Y432" i="46"/>
  <c r="Y433" i="46"/>
  <c r="Y477" i="46"/>
  <c r="Y478" i="46"/>
  <c r="Y507" i="46"/>
  <c r="Y508" i="46"/>
  <c r="Y513" i="46"/>
  <c r="Y520" i="46"/>
  <c r="Y521" i="46"/>
  <c r="D63" i="43"/>
  <c r="Y396" i="46"/>
  <c r="Y202" i="79"/>
  <c r="Y138" i="46"/>
  <c r="Y200" i="79"/>
  <c r="Y267" i="46"/>
  <c r="Y201" i="79"/>
  <c r="Y526" i="46"/>
  <c r="Y203" i="79"/>
  <c r="Y38" i="79"/>
  <c r="Y39" i="79"/>
  <c r="Y41" i="79"/>
  <c r="Y42" i="79"/>
  <c r="Y44" i="79"/>
  <c r="Y45" i="79"/>
  <c r="Y47" i="79"/>
  <c r="Y48" i="79"/>
  <c r="Y80" i="79"/>
  <c r="Y81" i="79"/>
  <c r="Y105" i="79"/>
  <c r="Y106" i="79"/>
  <c r="Y108" i="79"/>
  <c r="Y109" i="79"/>
  <c r="Y114" i="79"/>
  <c r="Y115" i="79"/>
  <c r="Y196" i="79"/>
  <c r="Y204" i="79"/>
  <c r="Y205" i="79"/>
  <c r="D66" i="43"/>
  <c r="Y397" i="46"/>
  <c r="Y391" i="79"/>
  <c r="Y278" i="79"/>
  <c r="Y279" i="79"/>
  <c r="Y292" i="79"/>
  <c r="Y293" i="79"/>
  <c r="Y295" i="79"/>
  <c r="Y296" i="79"/>
  <c r="Y301" i="79"/>
  <c r="Y302" i="79"/>
  <c r="Y385" i="79"/>
  <c r="Y394" i="79"/>
  <c r="Y139" i="46"/>
  <c r="Y389" i="79"/>
  <c r="Y268" i="46"/>
  <c r="Y390" i="79"/>
  <c r="Y527" i="46"/>
  <c r="Y392" i="79"/>
  <c r="Y209" i="79"/>
  <c r="Y393" i="79"/>
  <c r="Y395" i="79"/>
  <c r="D69" i="43"/>
  <c r="Y398" i="46"/>
  <c r="Y588" i="79"/>
  <c r="Y399" i="79"/>
  <c r="Y591" i="79"/>
  <c r="Y478" i="79"/>
  <c r="Y479" i="79"/>
  <c r="Y481" i="79"/>
  <c r="Y482" i="79"/>
  <c r="Y484" i="79"/>
  <c r="Y485" i="79"/>
  <c r="Y490" i="79"/>
  <c r="Y491" i="79"/>
  <c r="Y578" i="79"/>
  <c r="Y579" i="79"/>
  <c r="Y582" i="79"/>
  <c r="Y592" i="79"/>
  <c r="Y140" i="46"/>
  <c r="Y586" i="79"/>
  <c r="Y269" i="46"/>
  <c r="Y587" i="79"/>
  <c r="Y528" i="46"/>
  <c r="Y589" i="79"/>
  <c r="Y210" i="79"/>
  <c r="Y590" i="79"/>
  <c r="Y593" i="79"/>
  <c r="D72" i="43"/>
  <c r="Y399" i="46"/>
  <c r="Y775" i="79"/>
  <c r="Y400" i="79"/>
  <c r="Y778" i="79"/>
  <c r="Y597" i="79"/>
  <c r="Y779" i="79"/>
  <c r="Y678" i="79"/>
  <c r="Y679" i="79"/>
  <c r="Y681" i="79"/>
  <c r="Y682" i="79"/>
  <c r="Y769" i="79"/>
  <c r="Y780" i="79"/>
  <c r="Y141" i="46"/>
  <c r="Y773" i="79"/>
  <c r="Y270" i="46"/>
  <c r="Y774" i="79"/>
  <c r="Y529" i="46"/>
  <c r="Y776" i="79"/>
  <c r="Y211" i="79"/>
  <c r="Y777" i="79"/>
  <c r="Y781" i="79"/>
  <c r="D75" i="43"/>
  <c r="Y401" i="79"/>
  <c r="Y961" i="79"/>
  <c r="Y598" i="79"/>
  <c r="Y962" i="79"/>
  <c r="Y785" i="79"/>
  <c r="Y963" i="79"/>
  <c r="Y952" i="79"/>
  <c r="Y964" i="79"/>
  <c r="Y142" i="46"/>
  <c r="Y956" i="79"/>
  <c r="Y271" i="46"/>
  <c r="Y957" i="79"/>
  <c r="Y400" i="46"/>
  <c r="Y958" i="79"/>
  <c r="Y530" i="46"/>
  <c r="Y959" i="79"/>
  <c r="Y212" i="79"/>
  <c r="Y960" i="79"/>
  <c r="Y965" i="79"/>
  <c r="D78" i="43"/>
  <c r="Y402" i="79"/>
  <c r="Y1144" i="79"/>
  <c r="Y599" i="79"/>
  <c r="Y1145" i="79"/>
  <c r="Y786" i="79"/>
  <c r="Y1146" i="79"/>
  <c r="Y969" i="79"/>
  <c r="Y1147" i="79"/>
  <c r="Y143" i="46"/>
  <c r="Y1139" i="79"/>
  <c r="Y272" i="46"/>
  <c r="Y1140" i="79"/>
  <c r="Y401" i="46"/>
  <c r="Y1141" i="79"/>
  <c r="Y531" i="46"/>
  <c r="Y1142" i="79"/>
  <c r="Y213" i="79"/>
  <c r="Y1143" i="79"/>
  <c r="Y1149" i="79"/>
  <c r="D81" i="43"/>
  <c r="Y127" i="46"/>
  <c r="Y131" i="46"/>
  <c r="D54" i="43"/>
  <c r="Y135" i="46"/>
  <c r="Y259" i="46"/>
  <c r="Y255" i="46"/>
  <c r="Y260" i="46"/>
  <c r="Y261" i="46"/>
  <c r="D57" i="43"/>
  <c r="I183" i="47"/>
  <c r="P182" i="47"/>
  <c r="O182" i="47"/>
  <c r="N182" i="47"/>
  <c r="M182" i="47"/>
  <c r="L182" i="47"/>
  <c r="K182" i="47"/>
  <c r="J182" i="47"/>
  <c r="I182" i="47"/>
  <c r="P181" i="47"/>
  <c r="O181" i="47"/>
  <c r="N181" i="47"/>
  <c r="M181" i="47"/>
  <c r="L181" i="47"/>
  <c r="K181" i="47"/>
  <c r="J181" i="47"/>
  <c r="I181" i="47"/>
  <c r="P180" i="47"/>
  <c r="O180" i="47"/>
  <c r="N180" i="47"/>
  <c r="M180" i="47"/>
  <c r="L180" i="47"/>
  <c r="K180" i="47"/>
  <c r="J180" i="47"/>
  <c r="I180" i="47"/>
  <c r="P176" i="47"/>
  <c r="O176" i="47"/>
  <c r="N176" i="47"/>
  <c r="M176" i="47"/>
  <c r="L176" i="47"/>
  <c r="K176" i="47"/>
  <c r="J176" i="47"/>
  <c r="I176" i="47"/>
  <c r="P175" i="47"/>
  <c r="O175" i="47"/>
  <c r="N175" i="47"/>
  <c r="M175" i="47"/>
  <c r="L175" i="47"/>
  <c r="K175" i="47"/>
  <c r="J175" i="47"/>
  <c r="I175" i="47"/>
  <c r="P174" i="47"/>
  <c r="O174" i="47"/>
  <c r="N174" i="47"/>
  <c r="M174" i="47"/>
  <c r="L174" i="47"/>
  <c r="K174" i="47"/>
  <c r="J174" i="47"/>
  <c r="I174" i="47"/>
  <c r="P173" i="47"/>
  <c r="O173" i="47"/>
  <c r="N173" i="47"/>
  <c r="M173" i="47"/>
  <c r="L173" i="47"/>
  <c r="K173" i="47"/>
  <c r="J173" i="47"/>
  <c r="I173" i="47"/>
  <c r="P172" i="47"/>
  <c r="O172" i="47"/>
  <c r="N172" i="47"/>
  <c r="M172" i="47"/>
  <c r="L172" i="47"/>
  <c r="K172" i="47"/>
  <c r="J172" i="47"/>
  <c r="I172" i="47"/>
  <c r="P171" i="47"/>
  <c r="O171" i="47"/>
  <c r="N171" i="47"/>
  <c r="M171" i="47"/>
  <c r="L171" i="47"/>
  <c r="K171" i="47"/>
  <c r="J171" i="47"/>
  <c r="I171" i="47"/>
  <c r="P170" i="47"/>
  <c r="O170" i="47"/>
  <c r="N170" i="47"/>
  <c r="M170" i="47"/>
  <c r="L170" i="47"/>
  <c r="K170" i="47"/>
  <c r="J170" i="47"/>
  <c r="I170" i="47"/>
  <c r="P169" i="47"/>
  <c r="O169" i="47"/>
  <c r="N169" i="47"/>
  <c r="M169" i="47"/>
  <c r="L169" i="47"/>
  <c r="K169" i="47"/>
  <c r="J169" i="47"/>
  <c r="I169" i="47"/>
  <c r="P168" i="47"/>
  <c r="O168" i="47"/>
  <c r="N168" i="47"/>
  <c r="M168" i="47"/>
  <c r="L168" i="47"/>
  <c r="K168" i="47"/>
  <c r="J168" i="47"/>
  <c r="I168" i="47"/>
  <c r="P167" i="47"/>
  <c r="O167" i="47"/>
  <c r="N167" i="47"/>
  <c r="M167" i="47"/>
  <c r="L167" i="47"/>
  <c r="K167" i="47"/>
  <c r="J167" i="47"/>
  <c r="I167" i="47"/>
  <c r="P166" i="47"/>
  <c r="O166" i="47"/>
  <c r="N166" i="47"/>
  <c r="M166" i="47"/>
  <c r="L166" i="47"/>
  <c r="K166" i="47"/>
  <c r="J166" i="47"/>
  <c r="I166" i="47"/>
  <c r="P165" i="47"/>
  <c r="O165" i="47"/>
  <c r="N165" i="47"/>
  <c r="M165" i="47"/>
  <c r="L165" i="47"/>
  <c r="K165" i="47"/>
  <c r="J165" i="47"/>
  <c r="I165" i="47"/>
  <c r="K82" i="43"/>
  <c r="J82" i="43"/>
  <c r="I82" i="43"/>
  <c r="H82" i="43"/>
  <c r="G82" i="43"/>
  <c r="F82" i="43"/>
  <c r="E82" i="43"/>
  <c r="D82" i="43"/>
  <c r="D52" i="43"/>
  <c r="Y35" i="79"/>
  <c r="C122" i="45"/>
  <c r="M150" i="46"/>
  <c r="M153" i="46"/>
  <c r="M156" i="46"/>
  <c r="M157" i="46"/>
  <c r="M159" i="46"/>
  <c r="M162" i="46"/>
  <c r="M178" i="46"/>
  <c r="M179" i="46"/>
  <c r="M181" i="46"/>
  <c r="M182" i="46"/>
  <c r="M187" i="46"/>
  <c r="M191" i="46"/>
  <c r="M199" i="46"/>
  <c r="M209" i="46"/>
  <c r="M210" i="46"/>
  <c r="M215" i="46"/>
  <c r="M219" i="46"/>
  <c r="M220" i="46"/>
  <c r="M233" i="46"/>
  <c r="Y166" i="46"/>
  <c r="Y169" i="46"/>
  <c r="Y172" i="46"/>
  <c r="Y175" i="46"/>
  <c r="Y179" i="46"/>
  <c r="Y182" i="46"/>
  <c r="Y185" i="46"/>
  <c r="Y188" i="46"/>
  <c r="Y191" i="46"/>
  <c r="Y194" i="46"/>
  <c r="Y197" i="46"/>
  <c r="Y200" i="46"/>
  <c r="Y204" i="46"/>
  <c r="Y207" i="46"/>
  <c r="Y210" i="46"/>
  <c r="Y213" i="46"/>
  <c r="Y216" i="46"/>
  <c r="Y224" i="46"/>
  <c r="Y227" i="46"/>
  <c r="Y231" i="46"/>
  <c r="Y234" i="46"/>
  <c r="Y237" i="46"/>
  <c r="Y240" i="46"/>
  <c r="Y243" i="46"/>
  <c r="Y247" i="46"/>
  <c r="Y250" i="46"/>
  <c r="Y253" i="46"/>
  <c r="L279" i="46"/>
  <c r="L282" i="46"/>
  <c r="L285" i="46"/>
  <c r="L286" i="46"/>
  <c r="L288" i="46"/>
  <c r="L289" i="46"/>
  <c r="L291" i="46"/>
  <c r="L307" i="46"/>
  <c r="L308" i="46"/>
  <c r="L310" i="46"/>
  <c r="L311" i="46"/>
  <c r="L316" i="46"/>
  <c r="L319" i="46"/>
  <c r="L320" i="46"/>
  <c r="L325" i="46"/>
  <c r="L333" i="46"/>
  <c r="L338" i="46"/>
  <c r="L339" i="46"/>
  <c r="L342" i="46"/>
  <c r="L344" i="46"/>
  <c r="L348" i="46"/>
  <c r="Y295" i="46"/>
  <c r="Y298" i="46"/>
  <c r="Y301" i="46"/>
  <c r="Y304" i="46"/>
  <c r="Y308" i="46"/>
  <c r="Y311" i="46"/>
  <c r="Y314" i="46"/>
  <c r="Y317" i="46"/>
  <c r="Y320" i="46"/>
  <c r="Y323" i="46"/>
  <c r="Y326" i="46"/>
  <c r="Y329" i="46"/>
  <c r="Y333" i="46"/>
  <c r="Y336" i="46"/>
  <c r="Y339" i="46"/>
  <c r="Y342" i="46"/>
  <c r="Y345" i="46"/>
  <c r="Y353" i="46"/>
  <c r="Y356" i="46"/>
  <c r="Y360" i="46"/>
  <c r="Y363" i="46"/>
  <c r="Y366" i="46"/>
  <c r="Y369" i="46"/>
  <c r="Y372" i="46"/>
  <c r="Y376" i="46"/>
  <c r="Y379" i="46"/>
  <c r="Y382" i="46"/>
  <c r="K408" i="46"/>
  <c r="K411" i="46"/>
  <c r="K414" i="46"/>
  <c r="K417" i="46"/>
  <c r="K420" i="46"/>
  <c r="K432" i="46"/>
  <c r="K436" i="46"/>
  <c r="K439" i="46"/>
  <c r="K448" i="46"/>
  <c r="K457" i="46"/>
  <c r="K464" i="46"/>
  <c r="K467" i="46"/>
  <c r="K473" i="46"/>
  <c r="K477" i="46"/>
  <c r="K507" i="46"/>
  <c r="Y424" i="46"/>
  <c r="Y427" i="46"/>
  <c r="Y430" i="46"/>
  <c r="Y437" i="46"/>
  <c r="Y440" i="46"/>
  <c r="Y443" i="46"/>
  <c r="Y446" i="46"/>
  <c r="Y449" i="46"/>
  <c r="Y452" i="46"/>
  <c r="Y455" i="46"/>
  <c r="Y458" i="46"/>
  <c r="Y462" i="46"/>
  <c r="Y465" i="46"/>
  <c r="Y468" i="46"/>
  <c r="Y471" i="46"/>
  <c r="Y474" i="46"/>
  <c r="Y482" i="46"/>
  <c r="Y485" i="46"/>
  <c r="Y489" i="46"/>
  <c r="Y492" i="46"/>
  <c r="Y495" i="46"/>
  <c r="Y498" i="46"/>
  <c r="Y501" i="46"/>
  <c r="Y505" i="46"/>
  <c r="Y511" i="46"/>
  <c r="I278" i="79"/>
  <c r="I292" i="79"/>
  <c r="I293" i="79"/>
  <c r="I295" i="79"/>
  <c r="I296" i="79"/>
  <c r="I301" i="79"/>
  <c r="I302" i="79"/>
  <c r="I305" i="79"/>
  <c r="I308" i="79"/>
  <c r="I309" i="79"/>
  <c r="I310" i="79"/>
  <c r="M101" i="88"/>
  <c r="BA195" i="68"/>
  <c r="I311" i="79"/>
  <c r="M114" i="88"/>
  <c r="BA204" i="68"/>
  <c r="I312" i="79"/>
  <c r="I323" i="79"/>
  <c r="I324" i="79"/>
  <c r="I329" i="79"/>
  <c r="I330" i="79"/>
  <c r="Y223" i="79"/>
  <c r="Y226" i="79"/>
  <c r="Y229" i="79"/>
  <c r="Y232" i="79"/>
  <c r="Y235" i="79"/>
  <c r="Y239" i="79"/>
  <c r="Y242" i="79"/>
  <c r="Y245" i="79"/>
  <c r="Y248" i="79"/>
  <c r="Y251" i="79"/>
  <c r="Y255" i="79"/>
  <c r="Y258" i="79"/>
  <c r="Y261" i="79"/>
  <c r="Y265" i="79"/>
  <c r="Y269" i="79"/>
  <c r="Y272" i="79"/>
  <c r="Y276" i="79"/>
  <c r="Y282" i="79"/>
  <c r="Y285" i="79"/>
  <c r="Y288" i="79"/>
  <c r="Y299" i="79"/>
  <c r="Y306" i="79"/>
  <c r="Y309" i="79"/>
  <c r="Y310" i="79"/>
  <c r="Y311" i="79"/>
  <c r="Y312" i="79"/>
  <c r="Y315" i="79"/>
  <c r="Y318" i="79"/>
  <c r="Y321" i="79"/>
  <c r="Y324" i="79"/>
  <c r="Y327" i="79"/>
  <c r="Y330" i="79"/>
  <c r="Y334" i="79"/>
  <c r="Y337" i="79"/>
  <c r="Y340" i="79"/>
  <c r="Y344" i="79"/>
  <c r="Y347" i="79"/>
  <c r="Y350" i="79"/>
  <c r="Y353" i="79"/>
  <c r="Y356" i="79"/>
  <c r="Y359" i="79"/>
  <c r="Y362" i="79"/>
  <c r="Y365" i="79"/>
  <c r="Y368" i="79"/>
  <c r="Y371" i="79"/>
  <c r="Y374" i="79"/>
  <c r="Y377" i="79"/>
  <c r="Y380" i="79"/>
  <c r="Y383" i="79"/>
  <c r="H478" i="79"/>
  <c r="H479" i="79"/>
  <c r="H481" i="79"/>
  <c r="H484" i="79"/>
  <c r="H485" i="79"/>
  <c r="H490" i="79"/>
  <c r="H497" i="79"/>
  <c r="H498" i="79"/>
  <c r="L102" i="88"/>
  <c r="BA196" i="68"/>
  <c r="H499" i="79"/>
  <c r="L106" i="88"/>
  <c r="BA199" i="68"/>
  <c r="H500" i="79"/>
  <c r="L115" i="88"/>
  <c r="BA205" i="68"/>
  <c r="H501" i="79"/>
  <c r="H518" i="79"/>
  <c r="H519" i="79"/>
  <c r="H575" i="79"/>
  <c r="H578" i="79"/>
  <c r="Y412" i="79"/>
  <c r="Y415" i="79"/>
  <c r="Y418" i="79"/>
  <c r="Y421" i="79"/>
  <c r="Y424" i="79"/>
  <c r="Y428" i="79"/>
  <c r="Y431" i="79"/>
  <c r="Y434" i="79"/>
  <c r="Y437" i="79"/>
  <c r="Y440" i="79"/>
  <c r="Y444" i="79"/>
  <c r="Y447" i="79"/>
  <c r="Y450" i="79"/>
  <c r="Y454" i="79"/>
  <c r="Y458" i="79"/>
  <c r="Y461" i="79"/>
  <c r="Y465" i="79"/>
  <c r="Y468" i="79"/>
  <c r="Y471" i="79"/>
  <c r="Y474" i="79"/>
  <c r="Y488" i="79"/>
  <c r="Y495" i="79"/>
  <c r="Y498" i="79"/>
  <c r="Y504" i="79"/>
  <c r="Y507" i="79"/>
  <c r="Y510" i="79"/>
  <c r="Y513" i="79"/>
  <c r="Y516" i="79"/>
  <c r="Y519" i="79"/>
  <c r="Y523" i="79"/>
  <c r="Y526" i="79"/>
  <c r="Y529" i="79"/>
  <c r="Y533" i="79"/>
  <c r="Y536" i="79"/>
  <c r="Y539" i="79"/>
  <c r="Y542" i="79"/>
  <c r="Y545" i="79"/>
  <c r="Y548" i="79"/>
  <c r="Y551" i="79"/>
  <c r="Y554" i="79"/>
  <c r="Y557" i="79"/>
  <c r="Y560" i="79"/>
  <c r="Y563" i="79"/>
  <c r="Y566" i="79"/>
  <c r="Y569" i="79"/>
  <c r="Y572" i="79"/>
  <c r="Y576" i="79"/>
  <c r="G678" i="79"/>
  <c r="G681" i="79"/>
  <c r="K103" i="88"/>
  <c r="BA197" i="68"/>
  <c r="G694" i="79"/>
  <c r="K107" i="88"/>
  <c r="BA200" i="68"/>
  <c r="G695" i="79"/>
  <c r="K116" i="88"/>
  <c r="BA206" i="68"/>
  <c r="G696" i="79"/>
  <c r="K110" i="88"/>
  <c r="BA201" i="68"/>
  <c r="G698" i="79"/>
  <c r="Y609" i="79"/>
  <c r="Y612" i="79"/>
  <c r="Y615" i="79"/>
  <c r="Y618" i="79"/>
  <c r="Y621" i="79"/>
  <c r="Y625" i="79"/>
  <c r="Y628" i="79"/>
  <c r="Y631" i="79"/>
  <c r="Y634" i="79"/>
  <c r="Y637" i="79"/>
  <c r="Y641" i="79"/>
  <c r="Y644" i="79"/>
  <c r="Y647" i="79"/>
  <c r="Y651" i="79"/>
  <c r="Y655" i="79"/>
  <c r="Y658" i="79"/>
  <c r="Y662" i="79"/>
  <c r="Y665" i="79"/>
  <c r="Y668" i="79"/>
  <c r="Y671" i="79"/>
  <c r="Y676" i="79"/>
  <c r="Y685" i="79"/>
  <c r="Y688" i="79"/>
  <c r="Y692" i="79"/>
  <c r="Y695" i="79"/>
  <c r="Y696" i="79"/>
  <c r="Y699" i="79"/>
  <c r="Y702" i="79"/>
  <c r="Y705" i="79"/>
  <c r="Y708" i="79"/>
  <c r="Y711" i="79"/>
  <c r="Y714" i="79"/>
  <c r="Y718" i="79"/>
  <c r="Y721" i="79"/>
  <c r="Y724" i="79"/>
  <c r="Y728" i="79"/>
  <c r="Y731" i="79"/>
  <c r="Y734" i="79"/>
  <c r="Y737" i="79"/>
  <c r="Y740" i="79"/>
  <c r="Y743" i="79"/>
  <c r="Y746" i="79"/>
  <c r="Y749" i="79"/>
  <c r="Y752" i="79"/>
  <c r="Y755" i="79"/>
  <c r="Y758" i="79"/>
  <c r="Y761" i="79"/>
  <c r="Y764" i="79"/>
  <c r="Y767" i="79"/>
  <c r="J108" i="88"/>
  <c r="BA198" i="68"/>
  <c r="F878" i="79"/>
  <c r="J117" i="88"/>
  <c r="BA207" i="68"/>
  <c r="F879" i="79"/>
  <c r="J111" i="88"/>
  <c r="BA202" i="68"/>
  <c r="F881" i="79"/>
  <c r="Y796" i="79"/>
  <c r="Y799" i="79"/>
  <c r="Y802" i="79"/>
  <c r="Y805" i="79"/>
  <c r="Y808" i="79"/>
  <c r="Y812" i="79"/>
  <c r="Y815" i="79"/>
  <c r="Y818" i="79"/>
  <c r="Y821" i="79"/>
  <c r="Y824" i="79"/>
  <c r="Y828" i="79"/>
  <c r="Y831" i="79"/>
  <c r="Y834" i="79"/>
  <c r="Y838" i="79"/>
  <c r="Y842" i="79"/>
  <c r="Y845" i="79"/>
  <c r="Y849" i="79"/>
  <c r="Y852" i="79"/>
  <c r="Y855" i="79"/>
  <c r="Y858" i="79"/>
  <c r="Y863" i="79"/>
  <c r="Y866" i="79"/>
  <c r="Y869" i="79"/>
  <c r="Y872" i="79"/>
  <c r="Y876" i="79"/>
  <c r="Y879" i="79"/>
  <c r="Y882" i="79"/>
  <c r="Y885" i="79"/>
  <c r="Y888" i="79"/>
  <c r="Y891" i="79"/>
  <c r="Y894" i="79"/>
  <c r="Y897" i="79"/>
  <c r="Y901" i="79"/>
  <c r="Y904" i="79"/>
  <c r="Y907" i="79"/>
  <c r="Y911" i="79"/>
  <c r="Y914" i="79"/>
  <c r="Y917" i="79"/>
  <c r="Y920" i="79"/>
  <c r="Y923" i="79"/>
  <c r="Y926" i="79"/>
  <c r="Y929" i="79"/>
  <c r="Y932" i="79"/>
  <c r="Y935" i="79"/>
  <c r="Y938" i="79"/>
  <c r="Y941" i="79"/>
  <c r="Y944" i="79"/>
  <c r="Y947" i="79"/>
  <c r="Y950" i="79"/>
  <c r="Y979" i="79"/>
  <c r="Y982" i="79"/>
  <c r="Y985" i="79"/>
  <c r="Y988" i="79"/>
  <c r="Y991" i="79"/>
  <c r="Y995" i="79"/>
  <c r="Y998" i="79"/>
  <c r="Y1001" i="79"/>
  <c r="Y1004" i="79"/>
  <c r="Y1007" i="79"/>
  <c r="Y1011" i="79"/>
  <c r="Y1014" i="79"/>
  <c r="Y1017" i="79"/>
  <c r="Y1021" i="79"/>
  <c r="Y1025" i="79"/>
  <c r="Y1028" i="79"/>
  <c r="Y1032" i="79"/>
  <c r="Y1035" i="79"/>
  <c r="Y1038" i="79"/>
  <c r="Y1041" i="79"/>
  <c r="Y1046" i="79"/>
  <c r="Y1049" i="79"/>
  <c r="Y1052" i="79"/>
  <c r="Y1055" i="79"/>
  <c r="Y1059" i="79"/>
  <c r="Y1062" i="79"/>
  <c r="Y1065" i="79"/>
  <c r="Y1068" i="79"/>
  <c r="Y1071" i="79"/>
  <c r="Y1074" i="79"/>
  <c r="Y1077" i="79"/>
  <c r="Y1080" i="79"/>
  <c r="Y1084" i="79"/>
  <c r="Y1087" i="79"/>
  <c r="Y1090" i="79"/>
  <c r="Y1094" i="79"/>
  <c r="Y1097" i="79"/>
  <c r="Y1100" i="79"/>
  <c r="Y1103" i="79"/>
  <c r="Y1106" i="79"/>
  <c r="Y1109" i="79"/>
  <c r="Y1112" i="79"/>
  <c r="Y1115" i="79"/>
  <c r="Y1118" i="79"/>
  <c r="Y1121" i="79"/>
  <c r="Y1124" i="79"/>
  <c r="Y1127" i="79"/>
  <c r="Y1130" i="79"/>
  <c r="Y1133" i="79"/>
  <c r="E52" i="43"/>
  <c r="Z35" i="79"/>
  <c r="D122" i="45"/>
  <c r="Z151" i="46"/>
  <c r="Z154" i="46"/>
  <c r="Z157" i="46"/>
  <c r="Z160" i="46"/>
  <c r="Z163" i="46"/>
  <c r="Z166" i="46"/>
  <c r="Z169" i="46"/>
  <c r="Z172" i="46"/>
  <c r="Z175" i="46"/>
  <c r="Z185" i="46"/>
  <c r="Z194" i="46"/>
  <c r="Z197" i="46"/>
  <c r="Z204" i="46"/>
  <c r="Z207" i="46"/>
  <c r="Z210" i="46"/>
  <c r="Z213" i="46"/>
  <c r="Z216" i="46"/>
  <c r="Z220" i="46"/>
  <c r="Z224" i="46"/>
  <c r="Z227" i="46"/>
  <c r="Z231" i="46"/>
  <c r="Z237" i="46"/>
  <c r="Z240" i="46"/>
  <c r="Z243" i="46"/>
  <c r="Z247" i="46"/>
  <c r="Z250" i="46"/>
  <c r="Z253" i="46"/>
  <c r="Z280" i="46"/>
  <c r="Z283" i="46"/>
  <c r="Z286" i="46"/>
  <c r="Z289" i="46"/>
  <c r="Z292" i="46"/>
  <c r="Z295" i="46"/>
  <c r="Z298" i="46"/>
  <c r="Z301" i="46"/>
  <c r="Z304" i="46"/>
  <c r="Z314" i="46"/>
  <c r="Z323" i="46"/>
  <c r="Z329" i="46"/>
  <c r="Z333" i="46"/>
  <c r="Z336" i="46"/>
  <c r="Z339" i="46"/>
  <c r="Z345" i="46"/>
  <c r="Z349" i="46"/>
  <c r="Z353" i="46"/>
  <c r="Z356" i="46"/>
  <c r="Z360" i="46"/>
  <c r="Z363" i="46"/>
  <c r="Z366" i="46"/>
  <c r="Z369" i="46"/>
  <c r="Z372" i="46"/>
  <c r="Z376" i="46"/>
  <c r="Z379" i="46"/>
  <c r="Z382" i="46"/>
  <c r="Z409" i="46"/>
  <c r="Z412" i="46"/>
  <c r="Z415" i="46"/>
  <c r="Z418" i="46"/>
  <c r="Z421" i="46"/>
  <c r="Z424" i="46"/>
  <c r="Z427" i="46"/>
  <c r="Z430" i="46"/>
  <c r="Z433" i="46"/>
  <c r="Z443" i="46"/>
  <c r="Z446" i="46"/>
  <c r="Z452" i="46"/>
  <c r="Z455" i="46"/>
  <c r="Z462" i="46"/>
  <c r="Z465" i="46"/>
  <c r="Z468" i="46"/>
  <c r="Z471" i="46"/>
  <c r="Z474" i="46"/>
  <c r="Z478" i="46"/>
  <c r="Z482" i="46"/>
  <c r="Z485" i="46"/>
  <c r="Z489" i="46"/>
  <c r="Z492" i="46"/>
  <c r="Z495" i="46"/>
  <c r="Z498" i="46"/>
  <c r="Z501" i="46"/>
  <c r="Z505" i="46"/>
  <c r="Z508" i="46"/>
  <c r="Z511" i="46"/>
  <c r="Z223" i="79"/>
  <c r="Z226" i="79"/>
  <c r="Z229" i="79"/>
  <c r="Z232" i="79"/>
  <c r="Z235" i="79"/>
  <c r="Z239" i="79"/>
  <c r="Z242" i="79"/>
  <c r="Z245" i="79"/>
  <c r="Z248" i="79"/>
  <c r="Z251" i="79"/>
  <c r="Z255" i="79"/>
  <c r="Z258" i="79"/>
  <c r="Z261" i="79"/>
  <c r="Z265" i="79"/>
  <c r="Z269" i="79"/>
  <c r="Z272" i="79"/>
  <c r="Z276" i="79"/>
  <c r="Z279" i="79"/>
  <c r="Z282" i="79"/>
  <c r="Z285" i="79"/>
  <c r="Z288" i="79"/>
  <c r="Z293" i="79"/>
  <c r="Z296" i="79"/>
  <c r="Z299" i="79"/>
  <c r="Z302" i="79"/>
  <c r="Z306" i="79"/>
  <c r="Z315" i="79"/>
  <c r="Z318" i="79"/>
  <c r="Z321" i="79"/>
  <c r="Z324" i="79"/>
  <c r="Z327" i="79"/>
  <c r="Z330" i="79"/>
  <c r="Z334" i="79"/>
  <c r="Z337" i="79"/>
  <c r="Z340" i="79"/>
  <c r="Z344" i="79"/>
  <c r="Z347" i="79"/>
  <c r="Z350" i="79"/>
  <c r="Z353" i="79"/>
  <c r="Z356" i="79"/>
  <c r="Z359" i="79"/>
  <c r="Z362" i="79"/>
  <c r="Z365" i="79"/>
  <c r="Z368" i="79"/>
  <c r="Z371" i="79"/>
  <c r="Z374" i="79"/>
  <c r="Z377" i="79"/>
  <c r="Z380" i="79"/>
  <c r="Z383" i="79"/>
  <c r="Z412" i="79"/>
  <c r="Z415" i="79"/>
  <c r="Z418" i="79"/>
  <c r="Z421" i="79"/>
  <c r="Z424" i="79"/>
  <c r="Z428" i="79"/>
  <c r="Z431" i="79"/>
  <c r="Z434" i="79"/>
  <c r="Z437" i="79"/>
  <c r="Z440" i="79"/>
  <c r="Z444" i="79"/>
  <c r="Z447" i="79"/>
  <c r="Z450" i="79"/>
  <c r="Z454" i="79"/>
  <c r="Z458" i="79"/>
  <c r="Z461" i="79"/>
  <c r="Z465" i="79"/>
  <c r="Z468" i="79"/>
  <c r="Z471" i="79"/>
  <c r="Z474" i="79"/>
  <c r="Z479" i="79"/>
  <c r="Z482" i="79"/>
  <c r="Z485" i="79"/>
  <c r="Z488" i="79"/>
  <c r="Z491" i="79"/>
  <c r="Z495" i="79"/>
  <c r="Z504" i="79"/>
  <c r="Z507" i="79"/>
  <c r="Z510" i="79"/>
  <c r="Z513" i="79"/>
  <c r="Z516" i="79"/>
  <c r="Z519" i="79"/>
  <c r="Z523" i="79"/>
  <c r="Z526" i="79"/>
  <c r="Z529" i="79"/>
  <c r="Z533" i="79"/>
  <c r="Z536" i="79"/>
  <c r="Z539" i="79"/>
  <c r="Z542" i="79"/>
  <c r="Z545" i="79"/>
  <c r="Z548" i="79"/>
  <c r="Z551" i="79"/>
  <c r="Z554" i="79"/>
  <c r="Z557" i="79"/>
  <c r="Z560" i="79"/>
  <c r="Z563" i="79"/>
  <c r="Z566" i="79"/>
  <c r="Z569" i="79"/>
  <c r="Z572" i="79"/>
  <c r="Z576" i="79"/>
  <c r="Z579" i="79"/>
  <c r="Z609" i="79"/>
  <c r="Z612" i="79"/>
  <c r="Z615" i="79"/>
  <c r="Z618" i="79"/>
  <c r="Z621" i="79"/>
  <c r="Z625" i="79"/>
  <c r="Z628" i="79"/>
  <c r="Z631" i="79"/>
  <c r="Z634" i="79"/>
  <c r="Z637" i="79"/>
  <c r="Z641" i="79"/>
  <c r="Z644" i="79"/>
  <c r="Z647" i="79"/>
  <c r="Z651" i="79"/>
  <c r="Z655" i="79"/>
  <c r="Z658" i="79"/>
  <c r="Z662" i="79"/>
  <c r="Z665" i="79"/>
  <c r="Z668" i="79"/>
  <c r="Z671" i="79"/>
  <c r="Z676" i="79"/>
  <c r="Z679" i="79"/>
  <c r="Z682" i="79"/>
  <c r="Z685" i="79"/>
  <c r="Z688" i="79"/>
  <c r="Z692" i="79"/>
  <c r="Z702" i="79"/>
  <c r="Z705" i="79"/>
  <c r="Z708" i="79"/>
  <c r="Z711" i="79"/>
  <c r="Z714" i="79"/>
  <c r="Z718" i="79"/>
  <c r="Z721" i="79"/>
  <c r="Z724" i="79"/>
  <c r="Z728" i="79"/>
  <c r="Z731" i="79"/>
  <c r="Z734" i="79"/>
  <c r="Z737" i="79"/>
  <c r="Z740" i="79"/>
  <c r="Z743" i="79"/>
  <c r="Z746" i="79"/>
  <c r="Z749" i="79"/>
  <c r="Z752" i="79"/>
  <c r="Z755" i="79"/>
  <c r="Z758" i="79"/>
  <c r="Z761" i="79"/>
  <c r="Z764" i="79"/>
  <c r="Z767" i="79"/>
  <c r="Z796" i="79"/>
  <c r="Z799" i="79"/>
  <c r="Z802" i="79"/>
  <c r="Z805" i="79"/>
  <c r="Z808" i="79"/>
  <c r="Z812" i="79"/>
  <c r="Z815" i="79"/>
  <c r="Z818" i="79"/>
  <c r="Z821" i="79"/>
  <c r="Z824" i="79"/>
  <c r="Z828" i="79"/>
  <c r="Z831" i="79"/>
  <c r="Z834" i="79"/>
  <c r="Z838" i="79"/>
  <c r="Z842" i="79"/>
  <c r="Z845" i="79"/>
  <c r="Z849" i="79"/>
  <c r="Z852" i="79"/>
  <c r="Z855" i="79"/>
  <c r="Z858" i="79"/>
  <c r="Z863" i="79"/>
  <c r="Z866" i="79"/>
  <c r="Z869" i="79"/>
  <c r="Z872" i="79"/>
  <c r="Z876" i="79"/>
  <c r="Z885" i="79"/>
  <c r="Z888" i="79"/>
  <c r="Z891" i="79"/>
  <c r="Z894" i="79"/>
  <c r="Z897" i="79"/>
  <c r="Z901" i="79"/>
  <c r="Z904" i="79"/>
  <c r="Z907" i="79"/>
  <c r="Z911" i="79"/>
  <c r="Z914" i="79"/>
  <c r="Z917" i="79"/>
  <c r="Z920" i="79"/>
  <c r="Z923" i="79"/>
  <c r="Z926" i="79"/>
  <c r="Z929" i="79"/>
  <c r="Z932" i="79"/>
  <c r="Z935" i="79"/>
  <c r="Z938" i="79"/>
  <c r="Z941" i="79"/>
  <c r="Z944" i="79"/>
  <c r="Z947" i="79"/>
  <c r="Z950" i="79"/>
  <c r="Z979" i="79"/>
  <c r="Z982" i="79"/>
  <c r="Z985" i="79"/>
  <c r="Z988" i="79"/>
  <c r="Z991" i="79"/>
  <c r="Z995" i="79"/>
  <c r="Z998" i="79"/>
  <c r="Z1001" i="79"/>
  <c r="Z1004" i="79"/>
  <c r="Z1007" i="79"/>
  <c r="Z1011" i="79"/>
  <c r="Z1014" i="79"/>
  <c r="Z1017" i="79"/>
  <c r="Z1021" i="79"/>
  <c r="Z1025" i="79"/>
  <c r="Z1028" i="79"/>
  <c r="Z1032" i="79"/>
  <c r="Z1035" i="79"/>
  <c r="Z1038" i="79"/>
  <c r="Z1041" i="79"/>
  <c r="Z1046" i="79"/>
  <c r="Z1049" i="79"/>
  <c r="Z1052" i="79"/>
  <c r="Z1055" i="79"/>
  <c r="Z1059" i="79"/>
  <c r="Z1062" i="79"/>
  <c r="Z1065" i="79"/>
  <c r="Z1068" i="79"/>
  <c r="Z1071" i="79"/>
  <c r="Z1074" i="79"/>
  <c r="Z1077" i="79"/>
  <c r="Z1080" i="79"/>
  <c r="Z1084" i="79"/>
  <c r="Z1087" i="79"/>
  <c r="Z1090" i="79"/>
  <c r="Z1094" i="79"/>
  <c r="Z1097" i="79"/>
  <c r="Z1100" i="79"/>
  <c r="Z1103" i="79"/>
  <c r="Z1106" i="79"/>
  <c r="Z1109" i="79"/>
  <c r="Z1112" i="79"/>
  <c r="Z1115" i="79"/>
  <c r="Z1118" i="79"/>
  <c r="Z1121" i="79"/>
  <c r="Z1124" i="79"/>
  <c r="Z1127" i="79"/>
  <c r="Z1130" i="79"/>
  <c r="Z1133" i="79"/>
  <c r="F53" i="43"/>
  <c r="AA21" i="46"/>
  <c r="N51" i="46"/>
  <c r="N54" i="46"/>
  <c r="N57" i="46"/>
  <c r="N60" i="46"/>
  <c r="N63" i="46"/>
  <c r="N76" i="46"/>
  <c r="N79" i="46"/>
  <c r="N82" i="46"/>
  <c r="N85" i="46"/>
  <c r="N99" i="46"/>
  <c r="N103" i="46"/>
  <c r="N106" i="46"/>
  <c r="N109" i="46"/>
  <c r="N112" i="46"/>
  <c r="N115" i="46"/>
  <c r="N119" i="46"/>
  <c r="N122" i="46"/>
  <c r="N125" i="46"/>
  <c r="AA23" i="46"/>
  <c r="AA26" i="46"/>
  <c r="AA29" i="46"/>
  <c r="AA32" i="46"/>
  <c r="AA35" i="46"/>
  <c r="AA38" i="46"/>
  <c r="AA41" i="46"/>
  <c r="AA44" i="46"/>
  <c r="AA47" i="46"/>
  <c r="AA54" i="46"/>
  <c r="AA57" i="46"/>
  <c r="AA60" i="46"/>
  <c r="AA63" i="46"/>
  <c r="AA66" i="46"/>
  <c r="AA69" i="46"/>
  <c r="AA72" i="46"/>
  <c r="AA76" i="46"/>
  <c r="AA79" i="46"/>
  <c r="AA82" i="46"/>
  <c r="AA92" i="46"/>
  <c r="AA96" i="46"/>
  <c r="AA99" i="46"/>
  <c r="AA109" i="46"/>
  <c r="AA112" i="46"/>
  <c r="AA115" i="46"/>
  <c r="AA119" i="46"/>
  <c r="AA122" i="46"/>
  <c r="AA125" i="46"/>
  <c r="F52" i="43"/>
  <c r="AA35" i="79"/>
  <c r="E122" i="45"/>
  <c r="AA149" i="46"/>
  <c r="N179" i="46"/>
  <c r="N182" i="46"/>
  <c r="N185" i="46"/>
  <c r="N188" i="46"/>
  <c r="N191" i="46"/>
  <c r="N204" i="46"/>
  <c r="N207" i="46"/>
  <c r="N210" i="46"/>
  <c r="N213" i="46"/>
  <c r="N227" i="46"/>
  <c r="N231" i="46"/>
  <c r="N234" i="46"/>
  <c r="N237" i="46"/>
  <c r="N240" i="46"/>
  <c r="N243" i="46"/>
  <c r="N247" i="46"/>
  <c r="N250" i="46"/>
  <c r="N253" i="46"/>
  <c r="X150" i="46"/>
  <c r="X153" i="46"/>
  <c r="X156" i="46"/>
  <c r="X157" i="46"/>
  <c r="X159" i="46"/>
  <c r="X162" i="46"/>
  <c r="X178" i="46"/>
  <c r="X179" i="46"/>
  <c r="X181" i="46"/>
  <c r="X182" i="46"/>
  <c r="X187" i="46"/>
  <c r="X191" i="46"/>
  <c r="X199" i="46"/>
  <c r="X209" i="46"/>
  <c r="X210" i="46"/>
  <c r="X215" i="46"/>
  <c r="X219" i="46"/>
  <c r="X220" i="46"/>
  <c r="X233" i="46"/>
  <c r="AA151" i="46"/>
  <c r="AA154" i="46"/>
  <c r="AA157" i="46"/>
  <c r="AA160" i="46"/>
  <c r="AA163" i="46"/>
  <c r="AA166" i="46"/>
  <c r="AA169" i="46"/>
  <c r="AA172" i="46"/>
  <c r="AA175" i="46"/>
  <c r="AA182" i="46"/>
  <c r="AA185" i="46"/>
  <c r="AA191" i="46"/>
  <c r="AA194" i="46"/>
  <c r="AA197" i="46"/>
  <c r="AA200" i="46"/>
  <c r="AA204" i="46"/>
  <c r="AA207" i="46"/>
  <c r="AA213" i="46"/>
  <c r="AA220" i="46"/>
  <c r="AA224" i="46"/>
  <c r="AA227" i="46"/>
  <c r="AA231" i="46"/>
  <c r="AA237" i="46"/>
  <c r="AA240" i="46"/>
  <c r="AA243" i="46"/>
  <c r="AA247" i="46"/>
  <c r="AA250" i="46"/>
  <c r="AA253" i="46"/>
  <c r="AA278" i="46"/>
  <c r="N308" i="46"/>
  <c r="N311" i="46"/>
  <c r="N314" i="46"/>
  <c r="N317" i="46"/>
  <c r="N320" i="46"/>
  <c r="N333" i="46"/>
  <c r="N336" i="46"/>
  <c r="N339" i="46"/>
  <c r="N342" i="46"/>
  <c r="N356" i="46"/>
  <c r="N360" i="46"/>
  <c r="N363" i="46"/>
  <c r="N366" i="46"/>
  <c r="N369" i="46"/>
  <c r="N372" i="46"/>
  <c r="N376" i="46"/>
  <c r="N379" i="46"/>
  <c r="N382" i="46"/>
  <c r="W279" i="46"/>
  <c r="W282" i="46"/>
  <c r="W285" i="46"/>
  <c r="W286" i="46"/>
  <c r="W288" i="46"/>
  <c r="W289" i="46"/>
  <c r="W291" i="46"/>
  <c r="W307" i="46"/>
  <c r="W308" i="46"/>
  <c r="W310" i="46"/>
  <c r="W311" i="46"/>
  <c r="W316" i="46"/>
  <c r="W319" i="46"/>
  <c r="W320" i="46"/>
  <c r="W325" i="46"/>
  <c r="W333" i="46"/>
  <c r="W338" i="46"/>
  <c r="W339" i="46"/>
  <c r="W342" i="46"/>
  <c r="W344" i="46"/>
  <c r="W348" i="46"/>
  <c r="AA280" i="46"/>
  <c r="AA283" i="46"/>
  <c r="AA286" i="46"/>
  <c r="AA289" i="46"/>
  <c r="AA292" i="46"/>
  <c r="AA295" i="46"/>
  <c r="AA298" i="46"/>
  <c r="AA301" i="46"/>
  <c r="AA304" i="46"/>
  <c r="AA311" i="46"/>
  <c r="AA314" i="46"/>
  <c r="AA320" i="46"/>
  <c r="AA323" i="46"/>
  <c r="AA326" i="46"/>
  <c r="AA329" i="46"/>
  <c r="AA336" i="46"/>
  <c r="AA349" i="46"/>
  <c r="AA353" i="46"/>
  <c r="AA356" i="46"/>
  <c r="AA360" i="46"/>
  <c r="AA363" i="46"/>
  <c r="AA366" i="46"/>
  <c r="AA369" i="46"/>
  <c r="AA372" i="46"/>
  <c r="AA376" i="46"/>
  <c r="AA379" i="46"/>
  <c r="AA382" i="46"/>
  <c r="AA407" i="46"/>
  <c r="N437" i="46"/>
  <c r="N440" i="46"/>
  <c r="N443" i="46"/>
  <c r="N446" i="46"/>
  <c r="N449" i="46"/>
  <c r="N462" i="46"/>
  <c r="N465" i="46"/>
  <c r="N468" i="46"/>
  <c r="N471" i="46"/>
  <c r="N485" i="46"/>
  <c r="N489" i="46"/>
  <c r="N492" i="46"/>
  <c r="N495" i="46"/>
  <c r="N498" i="46"/>
  <c r="N501" i="46"/>
  <c r="N505" i="46"/>
  <c r="N508" i="46"/>
  <c r="N511" i="46"/>
  <c r="V408" i="46"/>
  <c r="V411" i="46"/>
  <c r="V414" i="46"/>
  <c r="V417" i="46"/>
  <c r="V420" i="46"/>
  <c r="V432" i="46"/>
  <c r="V436" i="46"/>
  <c r="V439" i="46"/>
  <c r="V448" i="46"/>
  <c r="V457" i="46"/>
  <c r="V464" i="46"/>
  <c r="V467" i="46"/>
  <c r="V473" i="46"/>
  <c r="V477" i="46"/>
  <c r="V507" i="46"/>
  <c r="AA409" i="46"/>
  <c r="AA412" i="46"/>
  <c r="AA415" i="46"/>
  <c r="AA418" i="46"/>
  <c r="AA421" i="46"/>
  <c r="AA424" i="46"/>
  <c r="AA427" i="46"/>
  <c r="AA430" i="46"/>
  <c r="AA433" i="46"/>
  <c r="AA440" i="46"/>
  <c r="AA443" i="46"/>
  <c r="AA446" i="46"/>
  <c r="AA449" i="46"/>
  <c r="AA452" i="46"/>
  <c r="AA455" i="46"/>
  <c r="AA458" i="46"/>
  <c r="AA462" i="46"/>
  <c r="AA471" i="46"/>
  <c r="AA478" i="46"/>
  <c r="AA482" i="46"/>
  <c r="AA485" i="46"/>
  <c r="AA489" i="46"/>
  <c r="AA492" i="46"/>
  <c r="AA495" i="46"/>
  <c r="AA498" i="46"/>
  <c r="AA501" i="46"/>
  <c r="AA505" i="46"/>
  <c r="AA508" i="46"/>
  <c r="AA511" i="46"/>
  <c r="AA36" i="79"/>
  <c r="AA220" i="79"/>
  <c r="N239" i="79"/>
  <c r="N242" i="79"/>
  <c r="N245" i="79"/>
  <c r="N248" i="79"/>
  <c r="N251" i="79"/>
  <c r="N255" i="79"/>
  <c r="N258" i="79"/>
  <c r="N261" i="79"/>
  <c r="N265" i="79"/>
  <c r="N269" i="79"/>
  <c r="N272" i="79"/>
  <c r="N276" i="79"/>
  <c r="N279" i="79"/>
  <c r="N282" i="79"/>
  <c r="N285" i="79"/>
  <c r="N288" i="79"/>
  <c r="N306" i="79"/>
  <c r="N309" i="79"/>
  <c r="N310" i="79"/>
  <c r="N311" i="79"/>
  <c r="N312" i="79"/>
  <c r="N315" i="79"/>
  <c r="N318" i="79"/>
  <c r="N321" i="79"/>
  <c r="N324" i="79"/>
  <c r="N327" i="79"/>
  <c r="N330" i="79"/>
  <c r="N334" i="79"/>
  <c r="N337" i="79"/>
  <c r="N340" i="79"/>
  <c r="N344" i="79"/>
  <c r="N347" i="79"/>
  <c r="N350" i="79"/>
  <c r="N353" i="79"/>
  <c r="N356" i="79"/>
  <c r="N359" i="79"/>
  <c r="N365" i="79"/>
  <c r="N368" i="79"/>
  <c r="N371" i="79"/>
  <c r="N374" i="79"/>
  <c r="N377" i="79"/>
  <c r="N380" i="79"/>
  <c r="N383" i="79"/>
  <c r="T278" i="79"/>
  <c r="T292" i="79"/>
  <c r="T293" i="79"/>
  <c r="T295" i="79"/>
  <c r="T296" i="79"/>
  <c r="T301" i="79"/>
  <c r="T302" i="79"/>
  <c r="T305" i="79"/>
  <c r="T308" i="79"/>
  <c r="T309" i="79"/>
  <c r="T310" i="79"/>
  <c r="M75" i="88"/>
  <c r="V195" i="68"/>
  <c r="T311" i="79"/>
  <c r="M88" i="88"/>
  <c r="V204" i="68"/>
  <c r="T312" i="79"/>
  <c r="T323" i="79"/>
  <c r="T324" i="79"/>
  <c r="T329" i="79"/>
  <c r="T330" i="79"/>
  <c r="AA223" i="79"/>
  <c r="AA226" i="79"/>
  <c r="AA229" i="79"/>
  <c r="AA232" i="79"/>
  <c r="AA235" i="79"/>
  <c r="AA239" i="79"/>
  <c r="AA242" i="79"/>
  <c r="AA245" i="79"/>
  <c r="AA248" i="79"/>
  <c r="AA251" i="79"/>
  <c r="AA255" i="79"/>
  <c r="AA258" i="79"/>
  <c r="AA261" i="79"/>
  <c r="AA265" i="79"/>
  <c r="AA269" i="79"/>
  <c r="AA272" i="79"/>
  <c r="AA276" i="79"/>
  <c r="AA279" i="79"/>
  <c r="AA282" i="79"/>
  <c r="AA285" i="79"/>
  <c r="AA288" i="79"/>
  <c r="AA293" i="79"/>
  <c r="AA296" i="79"/>
  <c r="AA299" i="79"/>
  <c r="AA302" i="79"/>
  <c r="AA315" i="79"/>
  <c r="AA318" i="79"/>
  <c r="AA321" i="79"/>
  <c r="AA324" i="79"/>
  <c r="AA327" i="79"/>
  <c r="AA334" i="79"/>
  <c r="AA337" i="79"/>
  <c r="AA340" i="79"/>
  <c r="AA344" i="79"/>
  <c r="AA347" i="79"/>
  <c r="AA350" i="79"/>
  <c r="AA353" i="79"/>
  <c r="AA356" i="79"/>
  <c r="AA359" i="79"/>
  <c r="AA362" i="79"/>
  <c r="AA365" i="79"/>
  <c r="AA368" i="79"/>
  <c r="AA371" i="79"/>
  <c r="AA374" i="79"/>
  <c r="AA377" i="79"/>
  <c r="AA380" i="79"/>
  <c r="AA383" i="79"/>
  <c r="AA409" i="79"/>
  <c r="N428" i="79"/>
  <c r="N431" i="79"/>
  <c r="N434" i="79"/>
  <c r="N437" i="79"/>
  <c r="N440" i="79"/>
  <c r="N444" i="79"/>
  <c r="N447" i="79"/>
  <c r="N450" i="79"/>
  <c r="N454" i="79"/>
  <c r="N458" i="79"/>
  <c r="N461" i="79"/>
  <c r="N465" i="79"/>
  <c r="N468" i="79"/>
  <c r="N471" i="79"/>
  <c r="N474" i="79"/>
  <c r="N495" i="79"/>
  <c r="N498" i="79"/>
  <c r="N504" i="79"/>
  <c r="N507" i="79"/>
  <c r="N510" i="79"/>
  <c r="N513" i="79"/>
  <c r="N516" i="79"/>
  <c r="N519" i="79"/>
  <c r="N523" i="79"/>
  <c r="N526" i="79"/>
  <c r="N529" i="79"/>
  <c r="N533" i="79"/>
  <c r="N536" i="79"/>
  <c r="N539" i="79"/>
  <c r="N542" i="79"/>
  <c r="N545" i="79"/>
  <c r="N548" i="79"/>
  <c r="N554" i="79"/>
  <c r="N557" i="79"/>
  <c r="N560" i="79"/>
  <c r="N563" i="79"/>
  <c r="N566" i="79"/>
  <c r="N569" i="79"/>
  <c r="N572" i="79"/>
  <c r="N576" i="79"/>
  <c r="N579" i="79"/>
  <c r="S478" i="79"/>
  <c r="S479" i="79"/>
  <c r="S481" i="79"/>
  <c r="S484" i="79"/>
  <c r="S485" i="79"/>
  <c r="S490" i="79"/>
  <c r="S497" i="79"/>
  <c r="S498" i="79"/>
  <c r="L76" i="88"/>
  <c r="V196" i="68"/>
  <c r="S499" i="79"/>
  <c r="L80" i="88"/>
  <c r="V199" i="68"/>
  <c r="S500" i="79"/>
  <c r="L89" i="88"/>
  <c r="V205" i="68"/>
  <c r="S501" i="79"/>
  <c r="S518" i="79"/>
  <c r="S519" i="79"/>
  <c r="S575" i="79"/>
  <c r="S578" i="79"/>
  <c r="AA412" i="79"/>
  <c r="AA415" i="79"/>
  <c r="AA418" i="79"/>
  <c r="AA421" i="79"/>
  <c r="AA424" i="79"/>
  <c r="AA428" i="79"/>
  <c r="AA431" i="79"/>
  <c r="AA434" i="79"/>
  <c r="AA437" i="79"/>
  <c r="AA440" i="79"/>
  <c r="AA444" i="79"/>
  <c r="AA447" i="79"/>
  <c r="AA450" i="79"/>
  <c r="AA454" i="79"/>
  <c r="AA458" i="79"/>
  <c r="AA461" i="79"/>
  <c r="AA465" i="79"/>
  <c r="AA468" i="79"/>
  <c r="AA471" i="79"/>
  <c r="AA474" i="79"/>
  <c r="AA479" i="79"/>
  <c r="AA482" i="79"/>
  <c r="AA485" i="79"/>
  <c r="AA488" i="79"/>
  <c r="AA491" i="79"/>
  <c r="AA495" i="79"/>
  <c r="AA504" i="79"/>
  <c r="AA507" i="79"/>
  <c r="AA510" i="79"/>
  <c r="AA513" i="79"/>
  <c r="AA516" i="79"/>
  <c r="AA523" i="79"/>
  <c r="AA526" i="79"/>
  <c r="AA529" i="79"/>
  <c r="AA533" i="79"/>
  <c r="AA536" i="79"/>
  <c r="AA539" i="79"/>
  <c r="AA542" i="79"/>
  <c r="AA545" i="79"/>
  <c r="AA548" i="79"/>
  <c r="AA551" i="79"/>
  <c r="AA554" i="79"/>
  <c r="AA557" i="79"/>
  <c r="AA560" i="79"/>
  <c r="AA563" i="79"/>
  <c r="AA566" i="79"/>
  <c r="AA569" i="79"/>
  <c r="AA572" i="79"/>
  <c r="AA579" i="79"/>
  <c r="AA606" i="79"/>
  <c r="N625" i="79"/>
  <c r="N628" i="79"/>
  <c r="N631" i="79"/>
  <c r="N634" i="79"/>
  <c r="N637" i="79"/>
  <c r="N641" i="79"/>
  <c r="N644" i="79"/>
  <c r="N647" i="79"/>
  <c r="N651" i="79"/>
  <c r="N655" i="79"/>
  <c r="N658" i="79"/>
  <c r="N662" i="79"/>
  <c r="N665" i="79"/>
  <c r="N668" i="79"/>
  <c r="N671" i="79"/>
  <c r="N692" i="79"/>
  <c r="N695" i="79"/>
  <c r="N696" i="79"/>
  <c r="N699" i="79"/>
  <c r="N702" i="79"/>
  <c r="N705" i="79"/>
  <c r="N708" i="79"/>
  <c r="N711" i="79"/>
  <c r="N714" i="79"/>
  <c r="N718" i="79"/>
  <c r="N721" i="79"/>
  <c r="N724" i="79"/>
  <c r="N728" i="79"/>
  <c r="N731" i="79"/>
  <c r="N734" i="79"/>
  <c r="N737" i="79"/>
  <c r="N740" i="79"/>
  <c r="N743" i="79"/>
  <c r="N749" i="79"/>
  <c r="N752" i="79"/>
  <c r="N755" i="79"/>
  <c r="N758" i="79"/>
  <c r="N761" i="79"/>
  <c r="N764" i="79"/>
  <c r="N767" i="79"/>
  <c r="K77" i="88"/>
  <c r="V197" i="68"/>
  <c r="R694" i="79"/>
  <c r="K81" i="88"/>
  <c r="V200" i="68"/>
  <c r="R695" i="79"/>
  <c r="K90" i="88"/>
  <c r="V206" i="68"/>
  <c r="R696" i="79"/>
  <c r="K84" i="88"/>
  <c r="V201" i="68"/>
  <c r="R698" i="79"/>
  <c r="AA609" i="79"/>
  <c r="AA612" i="79"/>
  <c r="AA615" i="79"/>
  <c r="AA618" i="79"/>
  <c r="AA621" i="79"/>
  <c r="AA625" i="79"/>
  <c r="AA628" i="79"/>
  <c r="AA631" i="79"/>
  <c r="AA634" i="79"/>
  <c r="AA637" i="79"/>
  <c r="AA641" i="79"/>
  <c r="AA644" i="79"/>
  <c r="AA647" i="79"/>
  <c r="AA651" i="79"/>
  <c r="AA655" i="79"/>
  <c r="AA658" i="79"/>
  <c r="AA662" i="79"/>
  <c r="AA665" i="79"/>
  <c r="AA668" i="79"/>
  <c r="AA671" i="79"/>
  <c r="AA676" i="79"/>
  <c r="AA679" i="79"/>
  <c r="AA682" i="79"/>
  <c r="AA685" i="79"/>
  <c r="AA688" i="79"/>
  <c r="AA692" i="79"/>
  <c r="AA699" i="79"/>
  <c r="AA702" i="79"/>
  <c r="AA705" i="79"/>
  <c r="AA711" i="79"/>
  <c r="AA714" i="79"/>
  <c r="AA718" i="79"/>
  <c r="AA721" i="79"/>
  <c r="AA724" i="79"/>
  <c r="AA728" i="79"/>
  <c r="AA731" i="79"/>
  <c r="AA734" i="79"/>
  <c r="AA737" i="79"/>
  <c r="AA740" i="79"/>
  <c r="AA743" i="79"/>
  <c r="AA746" i="79"/>
  <c r="AA749" i="79"/>
  <c r="AA752" i="79"/>
  <c r="AA755" i="79"/>
  <c r="AA758" i="79"/>
  <c r="AA761" i="79"/>
  <c r="AA764" i="79"/>
  <c r="AA767" i="79"/>
  <c r="AA793" i="79"/>
  <c r="N812" i="79"/>
  <c r="N815" i="79"/>
  <c r="N818" i="79"/>
  <c r="N821" i="79"/>
  <c r="N824" i="79"/>
  <c r="N828" i="79"/>
  <c r="N831" i="79"/>
  <c r="N834" i="79"/>
  <c r="N838" i="79"/>
  <c r="N842" i="79"/>
  <c r="N845" i="79"/>
  <c r="N849" i="79"/>
  <c r="N852" i="79"/>
  <c r="N855" i="79"/>
  <c r="N858" i="79"/>
  <c r="N876" i="79"/>
  <c r="N879" i="79"/>
  <c r="N882" i="79"/>
  <c r="N885" i="79"/>
  <c r="N888" i="79"/>
  <c r="N891" i="79"/>
  <c r="N894" i="79"/>
  <c r="N897" i="79"/>
  <c r="N901" i="79"/>
  <c r="N904" i="79"/>
  <c r="N907" i="79"/>
  <c r="N911" i="79"/>
  <c r="N914" i="79"/>
  <c r="N917" i="79"/>
  <c r="N920" i="79"/>
  <c r="N923" i="79"/>
  <c r="N926" i="79"/>
  <c r="N932" i="79"/>
  <c r="N935" i="79"/>
  <c r="N938" i="79"/>
  <c r="N941" i="79"/>
  <c r="N944" i="79"/>
  <c r="N947" i="79"/>
  <c r="N950" i="79"/>
  <c r="J82" i="88"/>
  <c r="V198" i="68"/>
  <c r="Q878" i="79"/>
  <c r="J91" i="88"/>
  <c r="V207" i="68"/>
  <c r="Q879" i="79"/>
  <c r="J85" i="88"/>
  <c r="V202" i="68"/>
  <c r="Q881" i="79"/>
  <c r="AA796" i="79"/>
  <c r="AA799" i="79"/>
  <c r="AA802" i="79"/>
  <c r="AA805" i="79"/>
  <c r="AA808" i="79"/>
  <c r="AA812" i="79"/>
  <c r="AA815" i="79"/>
  <c r="AA818" i="79"/>
  <c r="AA821" i="79"/>
  <c r="AA824" i="79"/>
  <c r="AA828" i="79"/>
  <c r="AA831" i="79"/>
  <c r="AA834" i="79"/>
  <c r="AA838" i="79"/>
  <c r="AA842" i="79"/>
  <c r="AA845" i="79"/>
  <c r="AA849" i="79"/>
  <c r="AA852" i="79"/>
  <c r="AA855" i="79"/>
  <c r="AA858" i="79"/>
  <c r="AA863" i="79"/>
  <c r="AA866" i="79"/>
  <c r="AA869" i="79"/>
  <c r="AA872" i="79"/>
  <c r="AA876" i="79"/>
  <c r="AA882" i="79"/>
  <c r="AA885" i="79"/>
  <c r="AA888" i="79"/>
  <c r="AA891" i="79"/>
  <c r="AA894" i="79"/>
  <c r="AA897" i="79"/>
  <c r="AA901" i="79"/>
  <c r="AA904" i="79"/>
  <c r="AA907" i="79"/>
  <c r="AA911" i="79"/>
  <c r="AA914" i="79"/>
  <c r="AA917" i="79"/>
  <c r="AA920" i="79"/>
  <c r="AA923" i="79"/>
  <c r="AA926" i="79"/>
  <c r="AA929" i="79"/>
  <c r="AA932" i="79"/>
  <c r="AA935" i="79"/>
  <c r="AA938" i="79"/>
  <c r="AA941" i="79"/>
  <c r="AA944" i="79"/>
  <c r="AA947" i="79"/>
  <c r="AA950" i="79"/>
  <c r="AA976" i="79"/>
  <c r="AA979" i="79"/>
  <c r="AA982" i="79"/>
  <c r="AA985" i="79"/>
  <c r="AA988" i="79"/>
  <c r="AA991" i="79"/>
  <c r="AA995" i="79"/>
  <c r="AA998" i="79"/>
  <c r="AA1001" i="79"/>
  <c r="AA1004" i="79"/>
  <c r="AA1007" i="79"/>
  <c r="AA1011" i="79"/>
  <c r="AA1014" i="79"/>
  <c r="AA1017" i="79"/>
  <c r="AA1021" i="79"/>
  <c r="AA1025" i="79"/>
  <c r="AA1028" i="79"/>
  <c r="AA1032" i="79"/>
  <c r="AA1035" i="79"/>
  <c r="AA1038" i="79"/>
  <c r="AA1041" i="79"/>
  <c r="AA1046" i="79"/>
  <c r="AA1049" i="79"/>
  <c r="AA1052" i="79"/>
  <c r="AA1055" i="79"/>
  <c r="AA1059" i="79"/>
  <c r="AA1062" i="79"/>
  <c r="AA1065" i="79"/>
  <c r="AA1068" i="79"/>
  <c r="AA1071" i="79"/>
  <c r="AA1074" i="79"/>
  <c r="AA1077" i="79"/>
  <c r="AA1080" i="79"/>
  <c r="AA1084" i="79"/>
  <c r="AA1087" i="79"/>
  <c r="AA1090" i="79"/>
  <c r="AA1094" i="79"/>
  <c r="AA1097" i="79"/>
  <c r="AA1100" i="79"/>
  <c r="AA1103" i="79"/>
  <c r="AA1106" i="79"/>
  <c r="AA1109" i="79"/>
  <c r="AA1112" i="79"/>
  <c r="AA1115" i="79"/>
  <c r="AA1118" i="79"/>
  <c r="AA1121" i="79"/>
  <c r="AA1124" i="79"/>
  <c r="AA1127" i="79"/>
  <c r="AA1130" i="79"/>
  <c r="AA1133" i="79"/>
  <c r="G52" i="43"/>
  <c r="AB35" i="79"/>
  <c r="F122" i="45"/>
  <c r="G53" i="43"/>
  <c r="AB36" i="79"/>
  <c r="AB220" i="79"/>
  <c r="AB223" i="79"/>
  <c r="AB226" i="79"/>
  <c r="AB229" i="79"/>
  <c r="AB232" i="79"/>
  <c r="AB235" i="79"/>
  <c r="AB239" i="79"/>
  <c r="AB242" i="79"/>
  <c r="AB245" i="79"/>
  <c r="AB248" i="79"/>
  <c r="AB251" i="79"/>
  <c r="AB255" i="79"/>
  <c r="AB258" i="79"/>
  <c r="AB261" i="79"/>
  <c r="AB265" i="79"/>
  <c r="AB269" i="79"/>
  <c r="AB272" i="79"/>
  <c r="AB276" i="79"/>
  <c r="AB279" i="79"/>
  <c r="AB282" i="79"/>
  <c r="AB285" i="79"/>
  <c r="AB288" i="79"/>
  <c r="AB293" i="79"/>
  <c r="AB296" i="79"/>
  <c r="AB299" i="79"/>
  <c r="AB302" i="79"/>
  <c r="AB306" i="79"/>
  <c r="AB315" i="79"/>
  <c r="AB318" i="79"/>
  <c r="AB321" i="79"/>
  <c r="AB327" i="79"/>
  <c r="AB330" i="79"/>
  <c r="AB334" i="79"/>
  <c r="AB337" i="79"/>
  <c r="AB340" i="79"/>
  <c r="AB344" i="79"/>
  <c r="AB347" i="79"/>
  <c r="AB350" i="79"/>
  <c r="AB353" i="79"/>
  <c r="AB356" i="79"/>
  <c r="AB359" i="79"/>
  <c r="AB362" i="79"/>
  <c r="AB365" i="79"/>
  <c r="AB368" i="79"/>
  <c r="AB371" i="79"/>
  <c r="AB374" i="79"/>
  <c r="AB377" i="79"/>
  <c r="AB380" i="79"/>
  <c r="AB383" i="79"/>
  <c r="AB409" i="79"/>
  <c r="AB412" i="79"/>
  <c r="AB415" i="79"/>
  <c r="AB418" i="79"/>
  <c r="AB421" i="79"/>
  <c r="AB424" i="79"/>
  <c r="AB428" i="79"/>
  <c r="AB431" i="79"/>
  <c r="AB434" i="79"/>
  <c r="AB437" i="79"/>
  <c r="AB440" i="79"/>
  <c r="AB444" i="79"/>
  <c r="AB447" i="79"/>
  <c r="AB450" i="79"/>
  <c r="AB454" i="79"/>
  <c r="AB458" i="79"/>
  <c r="AB461" i="79"/>
  <c r="AB465" i="79"/>
  <c r="AB468" i="79"/>
  <c r="AB471" i="79"/>
  <c r="AB474" i="79"/>
  <c r="AB479" i="79"/>
  <c r="AB482" i="79"/>
  <c r="AB485" i="79"/>
  <c r="AB488" i="79"/>
  <c r="AB491" i="79"/>
  <c r="AB495" i="79"/>
  <c r="AB504" i="79"/>
  <c r="AB507" i="79"/>
  <c r="AB510" i="79"/>
  <c r="AB513" i="79"/>
  <c r="AB516" i="79"/>
  <c r="AB523" i="79"/>
  <c r="AB526" i="79"/>
  <c r="AB529" i="79"/>
  <c r="AB533" i="79"/>
  <c r="AB536" i="79"/>
  <c r="AB539" i="79"/>
  <c r="AB542" i="79"/>
  <c r="AB545" i="79"/>
  <c r="AB548" i="79"/>
  <c r="AB551" i="79"/>
  <c r="AB554" i="79"/>
  <c r="AB557" i="79"/>
  <c r="AB560" i="79"/>
  <c r="AB563" i="79"/>
  <c r="AB566" i="79"/>
  <c r="AB569" i="79"/>
  <c r="AB572" i="79"/>
  <c r="AB576" i="79"/>
  <c r="AB579" i="79"/>
  <c r="AB606" i="79"/>
  <c r="AB609" i="79"/>
  <c r="AB612" i="79"/>
  <c r="AB615" i="79"/>
  <c r="AB618" i="79"/>
  <c r="AB621" i="79"/>
  <c r="AB625" i="79"/>
  <c r="AB628" i="79"/>
  <c r="AB631" i="79"/>
  <c r="AB634" i="79"/>
  <c r="AB637" i="79"/>
  <c r="AB641" i="79"/>
  <c r="AB644" i="79"/>
  <c r="AB647" i="79"/>
  <c r="AB651" i="79"/>
  <c r="AB655" i="79"/>
  <c r="AB658" i="79"/>
  <c r="AB662" i="79"/>
  <c r="AB665" i="79"/>
  <c r="AB668" i="79"/>
  <c r="AB671" i="79"/>
  <c r="AB676" i="79"/>
  <c r="AB679" i="79"/>
  <c r="AB682" i="79"/>
  <c r="AB685" i="79"/>
  <c r="AB688" i="79"/>
  <c r="AB692" i="79"/>
  <c r="AB699" i="79"/>
  <c r="AB702" i="79"/>
  <c r="AB705" i="79"/>
  <c r="AB708" i="79"/>
  <c r="AB711" i="79"/>
  <c r="AB714" i="79"/>
  <c r="AB718" i="79"/>
  <c r="AB721" i="79"/>
  <c r="AB724" i="79"/>
  <c r="AB728" i="79"/>
  <c r="AB731" i="79"/>
  <c r="AB734" i="79"/>
  <c r="AB737" i="79"/>
  <c r="AB740" i="79"/>
  <c r="AB743" i="79"/>
  <c r="AB746" i="79"/>
  <c r="AB749" i="79"/>
  <c r="AB752" i="79"/>
  <c r="AB755" i="79"/>
  <c r="AB758" i="79"/>
  <c r="AB761" i="79"/>
  <c r="AB764" i="79"/>
  <c r="AB767" i="79"/>
  <c r="AB793" i="79"/>
  <c r="AB796" i="79"/>
  <c r="AB799" i="79"/>
  <c r="AB802" i="79"/>
  <c r="AB805" i="79"/>
  <c r="AB808" i="79"/>
  <c r="AB812" i="79"/>
  <c r="AB815" i="79"/>
  <c r="AB818" i="79"/>
  <c r="AB821" i="79"/>
  <c r="AB824" i="79"/>
  <c r="AB828" i="79"/>
  <c r="AB831" i="79"/>
  <c r="AB834" i="79"/>
  <c r="AB838" i="79"/>
  <c r="AB842" i="79"/>
  <c r="AB845" i="79"/>
  <c r="AB849" i="79"/>
  <c r="AB852" i="79"/>
  <c r="AB855" i="79"/>
  <c r="AB858" i="79"/>
  <c r="AB863" i="79"/>
  <c r="AB866" i="79"/>
  <c r="AB869" i="79"/>
  <c r="AB872" i="79"/>
  <c r="AB876" i="79"/>
  <c r="AB882" i="79"/>
  <c r="AB885" i="79"/>
  <c r="AB888" i="79"/>
  <c r="AB891" i="79"/>
  <c r="AB894" i="79"/>
  <c r="AB897" i="79"/>
  <c r="AB901" i="79"/>
  <c r="AB904" i="79"/>
  <c r="AB907" i="79"/>
  <c r="AB911" i="79"/>
  <c r="AB914" i="79"/>
  <c r="AB917" i="79"/>
  <c r="AB920" i="79"/>
  <c r="AB923" i="79"/>
  <c r="AB926" i="79"/>
  <c r="AB929" i="79"/>
  <c r="AB932" i="79"/>
  <c r="AB935" i="79"/>
  <c r="AB938" i="79"/>
  <c r="AB941" i="79"/>
  <c r="AB944" i="79"/>
  <c r="AB947" i="79"/>
  <c r="AB950" i="79"/>
  <c r="AB976" i="79"/>
  <c r="AB979" i="79"/>
  <c r="AB982" i="79"/>
  <c r="AB985" i="79"/>
  <c r="AB988" i="79"/>
  <c r="AB991" i="79"/>
  <c r="AB995" i="79"/>
  <c r="AB998" i="79"/>
  <c r="AB1001" i="79"/>
  <c r="AB1004" i="79"/>
  <c r="AB1007" i="79"/>
  <c r="AB1011" i="79"/>
  <c r="AB1014" i="79"/>
  <c r="AB1017" i="79"/>
  <c r="AB1021" i="79"/>
  <c r="AB1025" i="79"/>
  <c r="AB1028" i="79"/>
  <c r="AB1032" i="79"/>
  <c r="AB1035" i="79"/>
  <c r="AB1038" i="79"/>
  <c r="AB1041" i="79"/>
  <c r="AB1046" i="79"/>
  <c r="AB1049" i="79"/>
  <c r="AB1052" i="79"/>
  <c r="AB1055" i="79"/>
  <c r="AB1059" i="79"/>
  <c r="AB1062" i="79"/>
  <c r="AB1065" i="79"/>
  <c r="AB1068" i="79"/>
  <c r="AB1071" i="79"/>
  <c r="AB1074" i="79"/>
  <c r="AB1077" i="79"/>
  <c r="AB1080" i="79"/>
  <c r="AB1084" i="79"/>
  <c r="AB1087" i="79"/>
  <c r="AB1090" i="79"/>
  <c r="AB1094" i="79"/>
  <c r="AB1097" i="79"/>
  <c r="AB1100" i="79"/>
  <c r="AB1103" i="79"/>
  <c r="AB1106" i="79"/>
  <c r="AB1109" i="79"/>
  <c r="AB1112" i="79"/>
  <c r="AB1115" i="79"/>
  <c r="AB1118" i="79"/>
  <c r="AB1121" i="79"/>
  <c r="AB1124" i="79"/>
  <c r="AB1127" i="79"/>
  <c r="AB1130" i="79"/>
  <c r="AB1133" i="79"/>
  <c r="H52" i="43"/>
  <c r="AC35" i="79"/>
  <c r="G122" i="45"/>
  <c r="H53" i="43"/>
  <c r="AC220" i="79"/>
  <c r="AC223" i="79"/>
  <c r="AC226" i="79"/>
  <c r="AC229" i="79"/>
  <c r="AC232" i="79"/>
  <c r="AC235" i="79"/>
  <c r="AC239" i="79"/>
  <c r="AC242" i="79"/>
  <c r="AC245" i="79"/>
  <c r="AC248" i="79"/>
  <c r="AC251" i="79"/>
  <c r="AC255" i="79"/>
  <c r="AC258" i="79"/>
  <c r="AC261" i="79"/>
  <c r="AC265" i="79"/>
  <c r="AC269" i="79"/>
  <c r="AC272" i="79"/>
  <c r="AC276" i="79"/>
  <c r="AC279" i="79"/>
  <c r="AC282" i="79"/>
  <c r="AC285" i="79"/>
  <c r="AC288" i="79"/>
  <c r="AC293" i="79"/>
  <c r="AC296" i="79"/>
  <c r="AC299" i="79"/>
  <c r="AC302" i="79"/>
  <c r="AC306" i="79"/>
  <c r="AC309" i="79"/>
  <c r="AC310" i="79"/>
  <c r="AC315" i="79"/>
  <c r="AC318" i="79"/>
  <c r="AC321" i="79"/>
  <c r="AC324" i="79"/>
  <c r="AC327" i="79"/>
  <c r="AC330" i="79"/>
  <c r="AC334" i="79"/>
  <c r="AC337" i="79"/>
  <c r="AC340" i="79"/>
  <c r="AC344" i="79"/>
  <c r="AC347" i="79"/>
  <c r="AC350" i="79"/>
  <c r="AC353" i="79"/>
  <c r="AC356" i="79"/>
  <c r="AC359" i="79"/>
  <c r="AC362" i="79"/>
  <c r="AC365" i="79"/>
  <c r="AC368" i="79"/>
  <c r="AC371" i="79"/>
  <c r="AC374" i="79"/>
  <c r="AC377" i="79"/>
  <c r="AC380" i="79"/>
  <c r="AC383" i="79"/>
  <c r="AC409" i="79"/>
  <c r="AC412" i="79"/>
  <c r="AC415" i="79"/>
  <c r="AC418" i="79"/>
  <c r="AC421" i="79"/>
  <c r="AC424" i="79"/>
  <c r="AC428" i="79"/>
  <c r="AC431" i="79"/>
  <c r="AC434" i="79"/>
  <c r="AC437" i="79"/>
  <c r="AC440" i="79"/>
  <c r="AC444" i="79"/>
  <c r="AC447" i="79"/>
  <c r="AC450" i="79"/>
  <c r="AC454" i="79"/>
  <c r="AC458" i="79"/>
  <c r="AC461" i="79"/>
  <c r="AC465" i="79"/>
  <c r="AC468" i="79"/>
  <c r="AC471" i="79"/>
  <c r="AC474" i="79"/>
  <c r="AC479" i="79"/>
  <c r="AC482" i="79"/>
  <c r="AC485" i="79"/>
  <c r="AC488" i="79"/>
  <c r="AC491" i="79"/>
  <c r="AC495" i="79"/>
  <c r="AC498" i="79"/>
  <c r="AC504" i="79"/>
  <c r="AC507" i="79"/>
  <c r="AC510" i="79"/>
  <c r="AC513" i="79"/>
  <c r="AC516" i="79"/>
  <c r="AC519" i="79"/>
  <c r="AC523" i="79"/>
  <c r="AC526" i="79"/>
  <c r="AC529" i="79"/>
  <c r="AC533" i="79"/>
  <c r="AC536" i="79"/>
  <c r="AC539" i="79"/>
  <c r="AC542" i="79"/>
  <c r="AC545" i="79"/>
  <c r="AC548" i="79"/>
  <c r="AC551" i="79"/>
  <c r="AC554" i="79"/>
  <c r="AC557" i="79"/>
  <c r="AC560" i="79"/>
  <c r="AC563" i="79"/>
  <c r="AC566" i="79"/>
  <c r="AC569" i="79"/>
  <c r="AC572" i="79"/>
  <c r="AC576" i="79"/>
  <c r="AC579" i="79"/>
  <c r="AC606" i="79"/>
  <c r="AC609" i="79"/>
  <c r="AC612" i="79"/>
  <c r="AC615" i="79"/>
  <c r="AC618" i="79"/>
  <c r="AC621" i="79"/>
  <c r="AC625" i="79"/>
  <c r="AC628" i="79"/>
  <c r="AC631" i="79"/>
  <c r="AC634" i="79"/>
  <c r="AC637" i="79"/>
  <c r="AC641" i="79"/>
  <c r="AC644" i="79"/>
  <c r="AC647" i="79"/>
  <c r="AC651" i="79"/>
  <c r="AC655" i="79"/>
  <c r="AC658" i="79"/>
  <c r="AC662" i="79"/>
  <c r="AC665" i="79"/>
  <c r="AC668" i="79"/>
  <c r="AC671" i="79"/>
  <c r="AC676" i="79"/>
  <c r="AC679" i="79"/>
  <c r="AC682" i="79"/>
  <c r="AC685" i="79"/>
  <c r="AC688" i="79"/>
  <c r="AC692" i="79"/>
  <c r="AC699" i="79"/>
  <c r="AC702" i="79"/>
  <c r="AC705" i="79"/>
  <c r="AC708" i="79"/>
  <c r="AC711" i="79"/>
  <c r="AC714" i="79"/>
  <c r="AC718" i="79"/>
  <c r="AC721" i="79"/>
  <c r="AC724" i="79"/>
  <c r="AC728" i="79"/>
  <c r="AC731" i="79"/>
  <c r="AC734" i="79"/>
  <c r="AC737" i="79"/>
  <c r="AC740" i="79"/>
  <c r="AC743" i="79"/>
  <c r="AC746" i="79"/>
  <c r="AC749" i="79"/>
  <c r="AC752" i="79"/>
  <c r="AC755" i="79"/>
  <c r="AC758" i="79"/>
  <c r="AC761" i="79"/>
  <c r="AC764" i="79"/>
  <c r="AC767" i="79"/>
  <c r="AC793" i="79"/>
  <c r="AC796" i="79"/>
  <c r="AC799" i="79"/>
  <c r="AC802" i="79"/>
  <c r="AC805" i="79"/>
  <c r="AC808" i="79"/>
  <c r="AC812" i="79"/>
  <c r="AC815" i="79"/>
  <c r="AC818" i="79"/>
  <c r="AC821" i="79"/>
  <c r="AC824" i="79"/>
  <c r="AC828" i="79"/>
  <c r="AC831" i="79"/>
  <c r="AC834" i="79"/>
  <c r="AC838" i="79"/>
  <c r="AC842" i="79"/>
  <c r="AC845" i="79"/>
  <c r="AC849" i="79"/>
  <c r="AC852" i="79"/>
  <c r="AC855" i="79"/>
  <c r="AC858" i="79"/>
  <c r="AC863" i="79"/>
  <c r="AC866" i="79"/>
  <c r="AC869" i="79"/>
  <c r="AC872" i="79"/>
  <c r="AC876" i="79"/>
  <c r="AC882" i="79"/>
  <c r="AC885" i="79"/>
  <c r="AC888" i="79"/>
  <c r="AC891" i="79"/>
  <c r="AC894" i="79"/>
  <c r="AC897" i="79"/>
  <c r="AC901" i="79"/>
  <c r="AC904" i="79"/>
  <c r="AC907" i="79"/>
  <c r="AC911" i="79"/>
  <c r="AC914" i="79"/>
  <c r="AC917" i="79"/>
  <c r="AC920" i="79"/>
  <c r="AC923" i="79"/>
  <c r="AC926" i="79"/>
  <c r="AC929" i="79"/>
  <c r="AC932" i="79"/>
  <c r="AC935" i="79"/>
  <c r="AC938" i="79"/>
  <c r="AC941" i="79"/>
  <c r="AC944" i="79"/>
  <c r="AC947" i="79"/>
  <c r="AC950" i="79"/>
  <c r="AC976" i="79"/>
  <c r="AC979" i="79"/>
  <c r="AC982" i="79"/>
  <c r="AC985" i="79"/>
  <c r="AC988" i="79"/>
  <c r="AC991" i="79"/>
  <c r="AC995" i="79"/>
  <c r="AC998" i="79"/>
  <c r="AC1001" i="79"/>
  <c r="AC1004" i="79"/>
  <c r="AC1007" i="79"/>
  <c r="AC1011" i="79"/>
  <c r="AC1014" i="79"/>
  <c r="AC1017" i="79"/>
  <c r="AC1021" i="79"/>
  <c r="AC1025" i="79"/>
  <c r="AC1028" i="79"/>
  <c r="AC1032" i="79"/>
  <c r="AC1035" i="79"/>
  <c r="AC1038" i="79"/>
  <c r="AC1041" i="79"/>
  <c r="AC1046" i="79"/>
  <c r="AC1049" i="79"/>
  <c r="AC1052" i="79"/>
  <c r="AC1055" i="79"/>
  <c r="AC1059" i="79"/>
  <c r="AC1062" i="79"/>
  <c r="AC1065" i="79"/>
  <c r="AC1068" i="79"/>
  <c r="AC1071" i="79"/>
  <c r="AC1074" i="79"/>
  <c r="AC1077" i="79"/>
  <c r="AC1080" i="79"/>
  <c r="AC1084" i="79"/>
  <c r="AC1087" i="79"/>
  <c r="AC1090" i="79"/>
  <c r="AC1094" i="79"/>
  <c r="AC1097" i="79"/>
  <c r="AC1100" i="79"/>
  <c r="AC1103" i="79"/>
  <c r="AC1106" i="79"/>
  <c r="AC1109" i="79"/>
  <c r="AC1112" i="79"/>
  <c r="AC1115" i="79"/>
  <c r="AC1118" i="79"/>
  <c r="AC1121" i="79"/>
  <c r="AC1124" i="79"/>
  <c r="AC1127" i="79"/>
  <c r="AC1130" i="79"/>
  <c r="AC1133" i="79"/>
  <c r="I52" i="43"/>
  <c r="AD35" i="79"/>
  <c r="H122" i="45"/>
  <c r="J52" i="43"/>
  <c r="AE35" i="79"/>
  <c r="I122" i="45"/>
  <c r="K52" i="43"/>
  <c r="AF35" i="79"/>
  <c r="J122" i="45"/>
  <c r="Y792" i="79"/>
  <c r="D42" i="44"/>
  <c r="D53" i="43"/>
  <c r="D43" i="44"/>
  <c r="D29" i="44"/>
  <c r="D33" i="44"/>
  <c r="D53" i="44"/>
  <c r="Y1136" i="79"/>
  <c r="Z792" i="79"/>
  <c r="E42" i="44"/>
  <c r="E53" i="43"/>
  <c r="E43" i="44"/>
  <c r="E29" i="44"/>
  <c r="E33" i="44"/>
  <c r="E53" i="44"/>
  <c r="Z1136" i="79"/>
  <c r="AA792" i="79"/>
  <c r="F42" i="44"/>
  <c r="F43" i="44"/>
  <c r="F29" i="44"/>
  <c r="F33" i="44"/>
  <c r="F53" i="44"/>
  <c r="AA1136" i="79"/>
  <c r="AB792" i="79"/>
  <c r="G42" i="44"/>
  <c r="G43" i="44"/>
  <c r="G29" i="44"/>
  <c r="G33" i="44"/>
  <c r="G53" i="44"/>
  <c r="AB1136" i="79"/>
  <c r="AC792" i="79"/>
  <c r="H42" i="44"/>
  <c r="H43" i="44"/>
  <c r="H29" i="44"/>
  <c r="H33" i="44"/>
  <c r="H53" i="44"/>
  <c r="AC1136" i="79"/>
  <c r="AD792" i="79"/>
  <c r="I42" i="44"/>
  <c r="I53" i="43"/>
  <c r="I43" i="44"/>
  <c r="I29" i="44"/>
  <c r="I33" i="44"/>
  <c r="I53" i="44"/>
  <c r="AD1136" i="79"/>
  <c r="AE792" i="79"/>
  <c r="J42" i="44"/>
  <c r="J53" i="43"/>
  <c r="J43" i="44"/>
  <c r="J29" i="44"/>
  <c r="J33" i="44"/>
  <c r="J53" i="44"/>
  <c r="AE1136" i="79"/>
  <c r="AF792" i="79"/>
  <c r="K42" i="44"/>
  <c r="K53" i="43"/>
  <c r="K43" i="44"/>
  <c r="K29" i="44"/>
  <c r="K33" i="44"/>
  <c r="K53" i="44"/>
  <c r="AF1136" i="79"/>
  <c r="M22" i="45"/>
  <c r="N22" i="45"/>
  <c r="N17" i="45"/>
  <c r="N23" i="45"/>
  <c r="C133" i="45"/>
  <c r="Y1138" i="79"/>
  <c r="M22" i="46"/>
  <c r="M25" i="46"/>
  <c r="M28" i="46"/>
  <c r="M29" i="46"/>
  <c r="M31" i="46"/>
  <c r="M32" i="46"/>
  <c r="M34" i="46"/>
  <c r="M35" i="46"/>
  <c r="M50" i="46"/>
  <c r="M51" i="46"/>
  <c r="M53" i="46"/>
  <c r="M54" i="46"/>
  <c r="M63" i="46"/>
  <c r="M71" i="46"/>
  <c r="M84" i="46"/>
  <c r="M87" i="46"/>
  <c r="M102" i="46"/>
  <c r="M105" i="46"/>
  <c r="M106" i="46"/>
  <c r="Y38" i="46"/>
  <c r="Y41" i="46"/>
  <c r="Y44" i="46"/>
  <c r="Y47" i="46"/>
  <c r="Y51" i="46"/>
  <c r="Y54" i="46"/>
  <c r="Y57" i="46"/>
  <c r="Y60" i="46"/>
  <c r="Y63" i="46"/>
  <c r="Y66" i="46"/>
  <c r="Y69" i="46"/>
  <c r="Y72" i="46"/>
  <c r="Y76" i="46"/>
  <c r="Y79" i="46"/>
  <c r="Y82" i="46"/>
  <c r="Y85" i="46"/>
  <c r="Y88" i="46"/>
  <c r="Y92" i="46"/>
  <c r="Y96" i="46"/>
  <c r="Y99" i="46"/>
  <c r="Y103" i="46"/>
  <c r="Y106" i="46"/>
  <c r="Y109" i="46"/>
  <c r="Y112" i="46"/>
  <c r="Y115" i="46"/>
  <c r="Y119" i="46"/>
  <c r="Y122" i="46"/>
  <c r="Y125" i="46"/>
  <c r="L150" i="46"/>
  <c r="L153" i="46"/>
  <c r="L156" i="46"/>
  <c r="L157" i="46"/>
  <c r="L159" i="46"/>
  <c r="L162" i="46"/>
  <c r="L178" i="46"/>
  <c r="L179" i="46"/>
  <c r="L181" i="46"/>
  <c r="L182" i="46"/>
  <c r="L187" i="46"/>
  <c r="L191" i="46"/>
  <c r="L199" i="46"/>
  <c r="L209" i="46"/>
  <c r="L210" i="46"/>
  <c r="L215" i="46"/>
  <c r="L219" i="46"/>
  <c r="L220" i="46"/>
  <c r="L233" i="46"/>
  <c r="K279" i="46"/>
  <c r="K282" i="46"/>
  <c r="K285" i="46"/>
  <c r="K286" i="46"/>
  <c r="K288" i="46"/>
  <c r="K289" i="46"/>
  <c r="K291" i="46"/>
  <c r="K307" i="46"/>
  <c r="K308" i="46"/>
  <c r="K310" i="46"/>
  <c r="K311" i="46"/>
  <c r="K316" i="46"/>
  <c r="K319" i="46"/>
  <c r="K320" i="46"/>
  <c r="K325" i="46"/>
  <c r="K333" i="46"/>
  <c r="K338" i="46"/>
  <c r="K339" i="46"/>
  <c r="K342" i="46"/>
  <c r="K344" i="46"/>
  <c r="K348" i="46"/>
  <c r="J408" i="46"/>
  <c r="J411" i="46"/>
  <c r="J414" i="46"/>
  <c r="J417" i="46"/>
  <c r="J420" i="46"/>
  <c r="J432" i="46"/>
  <c r="J436" i="46"/>
  <c r="J439" i="46"/>
  <c r="J448" i="46"/>
  <c r="J457" i="46"/>
  <c r="J464" i="46"/>
  <c r="J467" i="46"/>
  <c r="J473" i="46"/>
  <c r="J477" i="46"/>
  <c r="J507" i="46"/>
  <c r="I38" i="79"/>
  <c r="I39" i="79"/>
  <c r="I41" i="79"/>
  <c r="I44" i="79"/>
  <c r="I47" i="79"/>
  <c r="I48" i="79"/>
  <c r="I54" i="79"/>
  <c r="I55" i="79"/>
  <c r="I57" i="79"/>
  <c r="I58" i="79"/>
  <c r="I60" i="79"/>
  <c r="I61" i="79"/>
  <c r="I64" i="79"/>
  <c r="I70" i="79"/>
  <c r="I73" i="79"/>
  <c r="I76" i="79"/>
  <c r="I80" i="79"/>
  <c r="I105" i="79"/>
  <c r="I106" i="79"/>
  <c r="I108" i="79"/>
  <c r="I109" i="79"/>
  <c r="I114" i="79"/>
  <c r="I121" i="79"/>
  <c r="I122" i="79"/>
  <c r="I123" i="79"/>
  <c r="Y51" i="79"/>
  <c r="Y55" i="79"/>
  <c r="Y58" i="79"/>
  <c r="Y61" i="79"/>
  <c r="Y64" i="79"/>
  <c r="Y67" i="79"/>
  <c r="Y71" i="79"/>
  <c r="Y74" i="79"/>
  <c r="Y77" i="79"/>
  <c r="Y85" i="79"/>
  <c r="Y88" i="79"/>
  <c r="Y92" i="79"/>
  <c r="Y95" i="79"/>
  <c r="Y98" i="79"/>
  <c r="Y101" i="79"/>
  <c r="Y112" i="79"/>
  <c r="Y119" i="79"/>
  <c r="Y122" i="79"/>
  <c r="Y123" i="79"/>
  <c r="Y126" i="79"/>
  <c r="Y129" i="79"/>
  <c r="Y132" i="79"/>
  <c r="Y135" i="79"/>
  <c r="Y138" i="79"/>
  <c r="Y141" i="79"/>
  <c r="Y145" i="79"/>
  <c r="Y148" i="79"/>
  <c r="Y151" i="79"/>
  <c r="Y155" i="79"/>
  <c r="Y158" i="79"/>
  <c r="Y161" i="79"/>
  <c r="Y164" i="79"/>
  <c r="Y167" i="79"/>
  <c r="Y170" i="79"/>
  <c r="Y173" i="79"/>
  <c r="Y176" i="79"/>
  <c r="Y179" i="79"/>
  <c r="Y182" i="79"/>
  <c r="Y185" i="79"/>
  <c r="Y188" i="79"/>
  <c r="Y191" i="79"/>
  <c r="Y194" i="79"/>
  <c r="H278" i="79"/>
  <c r="H292" i="79"/>
  <c r="H293" i="79"/>
  <c r="H295" i="79"/>
  <c r="H296" i="79"/>
  <c r="H301" i="79"/>
  <c r="H302" i="79"/>
  <c r="H305" i="79"/>
  <c r="H308" i="79"/>
  <c r="H309" i="79"/>
  <c r="H310" i="79"/>
  <c r="H323" i="79"/>
  <c r="H324" i="79"/>
  <c r="H329" i="79"/>
  <c r="H330" i="79"/>
  <c r="G478" i="79"/>
  <c r="G479" i="79"/>
  <c r="G481" i="79"/>
  <c r="G484" i="79"/>
  <c r="G485" i="79"/>
  <c r="G490" i="79"/>
  <c r="G497" i="79"/>
  <c r="G498" i="79"/>
  <c r="G518" i="79"/>
  <c r="G519" i="79"/>
  <c r="G575" i="79"/>
  <c r="G578" i="79"/>
  <c r="F678" i="79"/>
  <c r="F681" i="79"/>
  <c r="Y976" i="79"/>
  <c r="Y1135" i="79"/>
  <c r="Y1148" i="79"/>
  <c r="Y1150" i="79"/>
  <c r="M29" i="45"/>
  <c r="N29" i="45"/>
  <c r="N30" i="45"/>
  <c r="D133" i="45"/>
  <c r="Z1138" i="79"/>
  <c r="Z23" i="46"/>
  <c r="Z26" i="46"/>
  <c r="Z29" i="46"/>
  <c r="Z32" i="46"/>
  <c r="Z35" i="46"/>
  <c r="Z38" i="46"/>
  <c r="Z41" i="46"/>
  <c r="Z44" i="46"/>
  <c r="Z47" i="46"/>
  <c r="Z57" i="46"/>
  <c r="Z60" i="46"/>
  <c r="Z66" i="46"/>
  <c r="Z69" i="46"/>
  <c r="Z76" i="46"/>
  <c r="Z79" i="46"/>
  <c r="Z82" i="46"/>
  <c r="Z88" i="46"/>
  <c r="Z92" i="46"/>
  <c r="Z96" i="46"/>
  <c r="Z99" i="46"/>
  <c r="Z109" i="46"/>
  <c r="Z112" i="46"/>
  <c r="Z115" i="46"/>
  <c r="Z119" i="46"/>
  <c r="Z122" i="46"/>
  <c r="Z125" i="46"/>
  <c r="Z39" i="79"/>
  <c r="Z42" i="79"/>
  <c r="Z45" i="79"/>
  <c r="Z48" i="79"/>
  <c r="Z51" i="79"/>
  <c r="Z64" i="79"/>
  <c r="Z67" i="79"/>
  <c r="Z71" i="79"/>
  <c r="Z74" i="79"/>
  <c r="Z77" i="79"/>
  <c r="Z81" i="79"/>
  <c r="Z85" i="79"/>
  <c r="Z88" i="79"/>
  <c r="Z92" i="79"/>
  <c r="Z95" i="79"/>
  <c r="Z98" i="79"/>
  <c r="Z101" i="79"/>
  <c r="Z106" i="79"/>
  <c r="Z109" i="79"/>
  <c r="Z112" i="79"/>
  <c r="Z115" i="79"/>
  <c r="Z119" i="79"/>
  <c r="Z126" i="79"/>
  <c r="Z129" i="79"/>
  <c r="Z132" i="79"/>
  <c r="Z135" i="79"/>
  <c r="Z138" i="79"/>
  <c r="Z141" i="79"/>
  <c r="Z145" i="79"/>
  <c r="Z148" i="79"/>
  <c r="Z151" i="79"/>
  <c r="Z155" i="79"/>
  <c r="Z158" i="79"/>
  <c r="Z161" i="79"/>
  <c r="Z164" i="79"/>
  <c r="Z167" i="79"/>
  <c r="Z170" i="79"/>
  <c r="Z173" i="79"/>
  <c r="Z176" i="79"/>
  <c r="Z179" i="79"/>
  <c r="Z182" i="79"/>
  <c r="Z185" i="79"/>
  <c r="Z188" i="79"/>
  <c r="Z191" i="79"/>
  <c r="Z194" i="79"/>
  <c r="Z976" i="79"/>
  <c r="Z1135" i="79"/>
  <c r="Z1148" i="79"/>
  <c r="Z1150" i="79"/>
  <c r="X22" i="46"/>
  <c r="X25" i="46"/>
  <c r="X28" i="46"/>
  <c r="X29" i="46"/>
  <c r="X31" i="46"/>
  <c r="X32" i="46"/>
  <c r="X34" i="46"/>
  <c r="X35" i="46"/>
  <c r="X50" i="46"/>
  <c r="X51" i="46"/>
  <c r="X53" i="46"/>
  <c r="X54" i="46"/>
  <c r="X63" i="46"/>
  <c r="X71" i="46"/>
  <c r="X84" i="46"/>
  <c r="X87" i="46"/>
  <c r="X102" i="46"/>
  <c r="X105" i="46"/>
  <c r="X106" i="46"/>
  <c r="M36" i="45"/>
  <c r="N36" i="45"/>
  <c r="N37" i="45"/>
  <c r="E133" i="45"/>
  <c r="AA1138" i="79"/>
  <c r="W150" i="46"/>
  <c r="W153" i="46"/>
  <c r="W156" i="46"/>
  <c r="W157" i="46"/>
  <c r="W159" i="46"/>
  <c r="W162" i="46"/>
  <c r="W178" i="46"/>
  <c r="W179" i="46"/>
  <c r="W181" i="46"/>
  <c r="W182" i="46"/>
  <c r="W187" i="46"/>
  <c r="W191" i="46"/>
  <c r="W199" i="46"/>
  <c r="W209" i="46"/>
  <c r="W210" i="46"/>
  <c r="W215" i="46"/>
  <c r="W219" i="46"/>
  <c r="W220" i="46"/>
  <c r="W233" i="46"/>
  <c r="V279" i="46"/>
  <c r="V282" i="46"/>
  <c r="V285" i="46"/>
  <c r="V286" i="46"/>
  <c r="V288" i="46"/>
  <c r="V289" i="46"/>
  <c r="V291" i="46"/>
  <c r="V307" i="46"/>
  <c r="V308" i="46"/>
  <c r="V310" i="46"/>
  <c r="V311" i="46"/>
  <c r="V316" i="46"/>
  <c r="V319" i="46"/>
  <c r="V320" i="46"/>
  <c r="V325" i="46"/>
  <c r="V333" i="46"/>
  <c r="V338" i="46"/>
  <c r="V339" i="46"/>
  <c r="V342" i="46"/>
  <c r="V344" i="46"/>
  <c r="V348" i="46"/>
  <c r="U408" i="46"/>
  <c r="U411" i="46"/>
  <c r="U414" i="46"/>
  <c r="U417" i="46"/>
  <c r="U420" i="46"/>
  <c r="U432" i="46"/>
  <c r="U436" i="46"/>
  <c r="U439" i="46"/>
  <c r="U448" i="46"/>
  <c r="U457" i="46"/>
  <c r="U464" i="46"/>
  <c r="U467" i="46"/>
  <c r="U473" i="46"/>
  <c r="U477" i="46"/>
  <c r="U507" i="46"/>
  <c r="N55" i="79"/>
  <c r="N58" i="79"/>
  <c r="N61" i="79"/>
  <c r="N64" i="79"/>
  <c r="N67" i="79"/>
  <c r="N71" i="79"/>
  <c r="N74" i="79"/>
  <c r="N77" i="79"/>
  <c r="N81" i="79"/>
  <c r="N85" i="79"/>
  <c r="N88" i="79"/>
  <c r="N92" i="79"/>
  <c r="N95" i="79"/>
  <c r="N98" i="79"/>
  <c r="N101" i="79"/>
  <c r="N119" i="79"/>
  <c r="N122" i="79"/>
  <c r="N123" i="79"/>
  <c r="N126" i="79"/>
  <c r="N129" i="79"/>
  <c r="N132" i="79"/>
  <c r="N135" i="79"/>
  <c r="N138" i="79"/>
  <c r="N141" i="79"/>
  <c r="N145" i="79"/>
  <c r="N148" i="79"/>
  <c r="N151" i="79"/>
  <c r="N155" i="79"/>
  <c r="N158" i="79"/>
  <c r="N161" i="79"/>
  <c r="N164" i="79"/>
  <c r="N167" i="79"/>
  <c r="N170" i="79"/>
  <c r="N176" i="79"/>
  <c r="N179" i="79"/>
  <c r="N182" i="79"/>
  <c r="N185" i="79"/>
  <c r="N188" i="79"/>
  <c r="N191" i="79"/>
  <c r="N194" i="79"/>
  <c r="T38" i="79"/>
  <c r="T39" i="79"/>
  <c r="T41" i="79"/>
  <c r="T44" i="79"/>
  <c r="T47" i="79"/>
  <c r="T48" i="79"/>
  <c r="T54" i="79"/>
  <c r="T55" i="79"/>
  <c r="T57" i="79"/>
  <c r="T58" i="79"/>
  <c r="T60" i="79"/>
  <c r="T61" i="79"/>
  <c r="T64" i="79"/>
  <c r="T70" i="79"/>
  <c r="T73" i="79"/>
  <c r="T76" i="79"/>
  <c r="T80" i="79"/>
  <c r="T105" i="79"/>
  <c r="T106" i="79"/>
  <c r="T108" i="79"/>
  <c r="T109" i="79"/>
  <c r="T114" i="79"/>
  <c r="T121" i="79"/>
  <c r="T122" i="79"/>
  <c r="T123" i="79"/>
  <c r="AA39" i="79"/>
  <c r="AA42" i="79"/>
  <c r="AA45" i="79"/>
  <c r="AA48" i="79"/>
  <c r="AA51" i="79"/>
  <c r="AA61" i="79"/>
  <c r="AA67" i="79"/>
  <c r="AA81" i="79"/>
  <c r="AA85" i="79"/>
  <c r="AA88" i="79"/>
  <c r="AA92" i="79"/>
  <c r="AA95" i="79"/>
  <c r="AA98" i="79"/>
  <c r="AA101" i="79"/>
  <c r="AA106" i="79"/>
  <c r="AA109" i="79"/>
  <c r="AA112" i="79"/>
  <c r="AA115" i="79"/>
  <c r="AA119" i="79"/>
  <c r="AA126" i="79"/>
  <c r="AA129" i="79"/>
  <c r="AA132" i="79"/>
  <c r="AA135" i="79"/>
  <c r="AA138" i="79"/>
  <c r="AA141" i="79"/>
  <c r="AA145" i="79"/>
  <c r="AA148" i="79"/>
  <c r="AA151" i="79"/>
  <c r="AA155" i="79"/>
  <c r="AA158" i="79"/>
  <c r="AA161" i="79"/>
  <c r="AA164" i="79"/>
  <c r="AA167" i="79"/>
  <c r="AA170" i="79"/>
  <c r="AA173" i="79"/>
  <c r="AA176" i="79"/>
  <c r="AA179" i="79"/>
  <c r="AA182" i="79"/>
  <c r="AA185" i="79"/>
  <c r="AA188" i="79"/>
  <c r="AA191" i="79"/>
  <c r="AA194" i="79"/>
  <c r="S278" i="79"/>
  <c r="S292" i="79"/>
  <c r="S293" i="79"/>
  <c r="S295" i="79"/>
  <c r="S296" i="79"/>
  <c r="S301" i="79"/>
  <c r="S302" i="79"/>
  <c r="S305" i="79"/>
  <c r="S308" i="79"/>
  <c r="S309" i="79"/>
  <c r="S310" i="79"/>
  <c r="S323" i="79"/>
  <c r="S324" i="79"/>
  <c r="S329" i="79"/>
  <c r="S330" i="79"/>
  <c r="R478" i="79"/>
  <c r="R479" i="79"/>
  <c r="R481" i="79"/>
  <c r="R484" i="79"/>
  <c r="R485" i="79"/>
  <c r="R490" i="79"/>
  <c r="R497" i="79"/>
  <c r="R498" i="79"/>
  <c r="R518" i="79"/>
  <c r="R519" i="79"/>
  <c r="R575" i="79"/>
  <c r="R578" i="79"/>
  <c r="N995" i="79"/>
  <c r="N998" i="79"/>
  <c r="N1001" i="79"/>
  <c r="N1004" i="79"/>
  <c r="N1007" i="79"/>
  <c r="N1011" i="79"/>
  <c r="N1014" i="79"/>
  <c r="N1017" i="79"/>
  <c r="N1021" i="79"/>
  <c r="N1025" i="79"/>
  <c r="N1028" i="79"/>
  <c r="N1032" i="79"/>
  <c r="N1035" i="79"/>
  <c r="N1038" i="79"/>
  <c r="N1041" i="79"/>
  <c r="N1059" i="79"/>
  <c r="N1062" i="79"/>
  <c r="N1065" i="79"/>
  <c r="N1068" i="79"/>
  <c r="N1071" i="79"/>
  <c r="N1074" i="79"/>
  <c r="N1077" i="79"/>
  <c r="N1080" i="79"/>
  <c r="N1084" i="79"/>
  <c r="N1087" i="79"/>
  <c r="N1090" i="79"/>
  <c r="N1094" i="79"/>
  <c r="N1097" i="79"/>
  <c r="N1100" i="79"/>
  <c r="N1103" i="79"/>
  <c r="N1106" i="79"/>
  <c r="N1109" i="79"/>
  <c r="N1115" i="79"/>
  <c r="N1118" i="79"/>
  <c r="N1121" i="79"/>
  <c r="N1124" i="79"/>
  <c r="N1127" i="79"/>
  <c r="N1130" i="79"/>
  <c r="N1133" i="79"/>
  <c r="AA1135" i="79"/>
  <c r="AA1148" i="79"/>
  <c r="AA1150" i="79"/>
  <c r="AB21" i="46"/>
  <c r="AB23" i="46"/>
  <c r="AB26" i="46"/>
  <c r="AB29" i="46"/>
  <c r="AB32" i="46"/>
  <c r="AB35" i="46"/>
  <c r="AB38" i="46"/>
  <c r="AB41" i="46"/>
  <c r="AB44" i="46"/>
  <c r="AB47" i="46"/>
  <c r="AB51" i="46"/>
  <c r="AB54" i="46"/>
  <c r="AB57" i="46"/>
  <c r="AB60" i="46"/>
  <c r="AB63" i="46"/>
  <c r="AB66" i="46"/>
  <c r="AB69" i="46"/>
  <c r="AB72" i="46"/>
  <c r="AB76" i="46"/>
  <c r="AB79" i="46"/>
  <c r="AB82" i="46"/>
  <c r="AB85" i="46"/>
  <c r="AB88" i="46"/>
  <c r="AB92" i="46"/>
  <c r="AB96" i="46"/>
  <c r="AB99" i="46"/>
  <c r="AB103" i="46"/>
  <c r="AB106" i="46"/>
  <c r="AB109" i="46"/>
  <c r="AB112" i="46"/>
  <c r="AB115" i="46"/>
  <c r="AB119" i="46"/>
  <c r="AB122" i="46"/>
  <c r="AB125" i="46"/>
  <c r="AB143" i="46"/>
  <c r="M43" i="45"/>
  <c r="N43" i="45"/>
  <c r="N44" i="45"/>
  <c r="F133" i="45"/>
  <c r="AB1138" i="79"/>
  <c r="AB1139" i="79"/>
  <c r="AB149" i="46"/>
  <c r="AB151" i="46"/>
  <c r="AB154" i="46"/>
  <c r="AB157" i="46"/>
  <c r="AB160" i="46"/>
  <c r="AB163" i="46"/>
  <c r="AB166" i="46"/>
  <c r="AB169" i="46"/>
  <c r="AB172" i="46"/>
  <c r="AB175" i="46"/>
  <c r="AB179" i="46"/>
  <c r="AB182" i="46"/>
  <c r="AB185" i="46"/>
  <c r="AB188" i="46"/>
  <c r="AB191" i="46"/>
  <c r="AB194" i="46"/>
  <c r="AB197" i="46"/>
  <c r="AB200" i="46"/>
  <c r="AB204" i="46"/>
  <c r="AB207" i="46"/>
  <c r="AB210" i="46"/>
  <c r="AB213" i="46"/>
  <c r="AB216" i="46"/>
  <c r="AB220" i="46"/>
  <c r="AB224" i="46"/>
  <c r="AB227" i="46"/>
  <c r="AB231" i="46"/>
  <c r="AB234" i="46"/>
  <c r="AB237" i="46"/>
  <c r="AB240" i="46"/>
  <c r="AB243" i="46"/>
  <c r="AB247" i="46"/>
  <c r="AB250" i="46"/>
  <c r="AB253" i="46"/>
  <c r="AB272" i="46"/>
  <c r="AB1140" i="79"/>
  <c r="AB278" i="46"/>
  <c r="AB280" i="46"/>
  <c r="AB283" i="46"/>
  <c r="AB286" i="46"/>
  <c r="AB289" i="46"/>
  <c r="AB292" i="46"/>
  <c r="AB295" i="46"/>
  <c r="AB298" i="46"/>
  <c r="AB301" i="46"/>
  <c r="AB304" i="46"/>
  <c r="AB308" i="46"/>
  <c r="AB311" i="46"/>
  <c r="AB314" i="46"/>
  <c r="AB317" i="46"/>
  <c r="AB320" i="46"/>
  <c r="AB323" i="46"/>
  <c r="AB326" i="46"/>
  <c r="AB329" i="46"/>
  <c r="AB333" i="46"/>
  <c r="AB336" i="46"/>
  <c r="AB339" i="46"/>
  <c r="AB345" i="46"/>
  <c r="AB349" i="46"/>
  <c r="AB353" i="46"/>
  <c r="AB356" i="46"/>
  <c r="AB360" i="46"/>
  <c r="AB363" i="46"/>
  <c r="AB366" i="46"/>
  <c r="AB369" i="46"/>
  <c r="AB372" i="46"/>
  <c r="AB376" i="46"/>
  <c r="AB379" i="46"/>
  <c r="AB382" i="46"/>
  <c r="AB407" i="46"/>
  <c r="AB409" i="46"/>
  <c r="AB412" i="46"/>
  <c r="AB415" i="46"/>
  <c r="AB418" i="46"/>
  <c r="AB421" i="46"/>
  <c r="AB424" i="46"/>
  <c r="AB427" i="46"/>
  <c r="AB430" i="46"/>
  <c r="AB433" i="46"/>
  <c r="AB437" i="46"/>
  <c r="AB440" i="46"/>
  <c r="AB443" i="46"/>
  <c r="AB446" i="46"/>
  <c r="AB449" i="46"/>
  <c r="AB452" i="46"/>
  <c r="AB455" i="46"/>
  <c r="AB458" i="46"/>
  <c r="AB462" i="46"/>
  <c r="AB465" i="46"/>
  <c r="AB468" i="46"/>
  <c r="AB471" i="46"/>
  <c r="AB474" i="46"/>
  <c r="AB478" i="46"/>
  <c r="AB482" i="46"/>
  <c r="AB485" i="46"/>
  <c r="AB489" i="46"/>
  <c r="AB492" i="46"/>
  <c r="AB495" i="46"/>
  <c r="AB498" i="46"/>
  <c r="AB501" i="46"/>
  <c r="AB505" i="46"/>
  <c r="AB508" i="46"/>
  <c r="AB511" i="46"/>
  <c r="AB531" i="46"/>
  <c r="AB1142" i="79"/>
  <c r="AB39" i="79"/>
  <c r="AB42" i="79"/>
  <c r="AB45" i="79"/>
  <c r="AB48" i="79"/>
  <c r="AB51" i="79"/>
  <c r="AB58" i="79"/>
  <c r="AB61" i="79"/>
  <c r="AB64" i="79"/>
  <c r="AB67" i="79"/>
  <c r="AB71" i="79"/>
  <c r="AB74" i="79"/>
  <c r="AB77" i="79"/>
  <c r="AB81" i="79"/>
  <c r="AB85" i="79"/>
  <c r="AB88" i="79"/>
  <c r="AB92" i="79"/>
  <c r="AB95" i="79"/>
  <c r="AB98" i="79"/>
  <c r="AB101" i="79"/>
  <c r="AB106" i="79"/>
  <c r="AB109" i="79"/>
  <c r="AB112" i="79"/>
  <c r="AB115" i="79"/>
  <c r="AB119" i="79"/>
  <c r="AB122" i="79"/>
  <c r="AB123" i="79"/>
  <c r="AB126" i="79"/>
  <c r="AB129" i="79"/>
  <c r="AB132" i="79"/>
  <c r="AB135" i="79"/>
  <c r="AB138" i="79"/>
  <c r="AB141" i="79"/>
  <c r="AB145" i="79"/>
  <c r="AB148" i="79"/>
  <c r="AB151" i="79"/>
  <c r="AB155" i="79"/>
  <c r="AB158" i="79"/>
  <c r="AB161" i="79"/>
  <c r="AB164" i="79"/>
  <c r="AB167" i="79"/>
  <c r="AB170" i="79"/>
  <c r="AB173" i="79"/>
  <c r="AB176" i="79"/>
  <c r="AB179" i="79"/>
  <c r="AB182" i="79"/>
  <c r="AB185" i="79"/>
  <c r="AB188" i="79"/>
  <c r="AB191" i="79"/>
  <c r="AB194" i="79"/>
  <c r="AB1135" i="79"/>
  <c r="AB1148" i="79"/>
  <c r="E678" i="79"/>
  <c r="E681" i="79"/>
  <c r="C118" i="88"/>
  <c r="D118" i="88"/>
  <c r="E118" i="88"/>
  <c r="F118" i="88"/>
  <c r="G118" i="88"/>
  <c r="H118" i="88"/>
  <c r="M118" i="88"/>
  <c r="BE203" i="68"/>
  <c r="L118" i="88"/>
  <c r="BD203" i="68"/>
  <c r="K118" i="88"/>
  <c r="BC203" i="68"/>
  <c r="J118" i="88"/>
  <c r="BB203" i="68"/>
  <c r="I118" i="88"/>
  <c r="BA203" i="68"/>
  <c r="M879" i="79"/>
  <c r="L879" i="79"/>
  <c r="K879" i="79"/>
  <c r="J879" i="79"/>
  <c r="X698" i="79"/>
  <c r="W698" i="79"/>
  <c r="V698" i="79"/>
  <c r="U698" i="79"/>
  <c r="M696" i="79"/>
  <c r="L696" i="79"/>
  <c r="K696" i="79"/>
  <c r="J696" i="79"/>
  <c r="M695" i="79"/>
  <c r="L695" i="79"/>
  <c r="K695" i="79"/>
  <c r="J695" i="79"/>
  <c r="M501" i="79"/>
  <c r="L501" i="79"/>
  <c r="K501" i="79"/>
  <c r="J501" i="79"/>
  <c r="M500" i="79"/>
  <c r="L500" i="79"/>
  <c r="K500" i="79"/>
  <c r="J500" i="79"/>
  <c r="M312" i="79"/>
  <c r="L312" i="79"/>
  <c r="K312" i="79"/>
  <c r="J312" i="79"/>
  <c r="F92" i="88"/>
  <c r="E92" i="88"/>
  <c r="C92" i="88"/>
  <c r="C87" i="88"/>
  <c r="C86" i="88"/>
  <c r="C79" i="88"/>
  <c r="E87" i="88"/>
  <c r="E86" i="88"/>
  <c r="E109" i="88"/>
  <c r="F87" i="88"/>
  <c r="F86" i="88"/>
  <c r="E73" i="88"/>
  <c r="E72" i="88"/>
  <c r="D83" i="88"/>
  <c r="E83" i="88"/>
  <c r="F83" i="88"/>
  <c r="D109" i="88"/>
  <c r="E113" i="88"/>
  <c r="E112" i="88"/>
  <c r="F109" i="88"/>
  <c r="C105" i="88"/>
  <c r="E98" i="88"/>
  <c r="U278" i="79"/>
  <c r="U292" i="79"/>
  <c r="U293" i="79"/>
  <c r="U295" i="79"/>
  <c r="U296" i="79"/>
  <c r="U301" i="79"/>
  <c r="U302" i="79"/>
  <c r="U305" i="79"/>
  <c r="U308" i="79"/>
  <c r="U309" i="79"/>
  <c r="U310" i="79"/>
  <c r="U311" i="79"/>
  <c r="U312" i="79"/>
  <c r="U323" i="79"/>
  <c r="U324" i="79"/>
  <c r="U329" i="79"/>
  <c r="U330" i="79"/>
  <c r="T478" i="79"/>
  <c r="T479" i="79"/>
  <c r="T481" i="79"/>
  <c r="T484" i="79"/>
  <c r="T485" i="79"/>
  <c r="T490" i="79"/>
  <c r="T497" i="79"/>
  <c r="T498" i="79"/>
  <c r="T518" i="79"/>
  <c r="T519" i="79"/>
  <c r="T575" i="79"/>
  <c r="T578" i="79"/>
  <c r="V38" i="79"/>
  <c r="V39" i="79"/>
  <c r="V41" i="79"/>
  <c r="V44" i="79"/>
  <c r="V47" i="79"/>
  <c r="V48" i="79"/>
  <c r="V54" i="79"/>
  <c r="V55" i="79"/>
  <c r="V57" i="79"/>
  <c r="V58" i="79"/>
  <c r="V60" i="79"/>
  <c r="V61" i="79"/>
  <c r="V64" i="79"/>
  <c r="V70" i="79"/>
  <c r="V73" i="79"/>
  <c r="V76" i="79"/>
  <c r="V80" i="79"/>
  <c r="V105" i="79"/>
  <c r="V106" i="79"/>
  <c r="V108" i="79"/>
  <c r="V109" i="79"/>
  <c r="V114" i="79"/>
  <c r="V121" i="79"/>
  <c r="V122" i="79"/>
  <c r="V123" i="79"/>
  <c r="AM63" i="79"/>
  <c r="AM518" i="79"/>
  <c r="K38" i="79"/>
  <c r="K39" i="79"/>
  <c r="K41" i="79"/>
  <c r="K44" i="79"/>
  <c r="K47" i="79"/>
  <c r="K48" i="79"/>
  <c r="K54" i="79"/>
  <c r="K55" i="79"/>
  <c r="K57" i="79"/>
  <c r="K58" i="79"/>
  <c r="K60" i="79"/>
  <c r="K61" i="79"/>
  <c r="K64" i="79"/>
  <c r="K70" i="79"/>
  <c r="K73" i="79"/>
  <c r="K76" i="79"/>
  <c r="K80" i="79"/>
  <c r="K105" i="79"/>
  <c r="K106" i="79"/>
  <c r="K108" i="79"/>
  <c r="K109" i="79"/>
  <c r="K114" i="79"/>
  <c r="K121" i="79"/>
  <c r="K122" i="79"/>
  <c r="K123" i="79"/>
  <c r="AM54" i="79"/>
  <c r="AM57" i="79"/>
  <c r="J278" i="79"/>
  <c r="J292" i="79"/>
  <c r="J293" i="79"/>
  <c r="J295" i="79"/>
  <c r="J296" i="79"/>
  <c r="J301" i="79"/>
  <c r="J302" i="79"/>
  <c r="J305" i="79"/>
  <c r="J308" i="79"/>
  <c r="J309" i="79"/>
  <c r="J310" i="79"/>
  <c r="J311" i="79"/>
  <c r="J323" i="79"/>
  <c r="J324" i="79"/>
  <c r="J329" i="79"/>
  <c r="J330" i="79"/>
  <c r="I478" i="79"/>
  <c r="I479" i="79"/>
  <c r="I481" i="79"/>
  <c r="I484" i="79"/>
  <c r="I485" i="79"/>
  <c r="I490" i="79"/>
  <c r="I497" i="79"/>
  <c r="I498" i="79"/>
  <c r="I518" i="79"/>
  <c r="I519" i="79"/>
  <c r="I575" i="79"/>
  <c r="I578" i="79"/>
  <c r="H678" i="79"/>
  <c r="H681" i="79"/>
  <c r="AM278" i="79"/>
  <c r="AM484" i="79"/>
  <c r="AM678" i="79"/>
  <c r="L52" i="43"/>
  <c r="L42" i="44"/>
  <c r="M52" i="43"/>
  <c r="M42" i="44"/>
  <c r="N52" i="43"/>
  <c r="N42" i="44"/>
  <c r="O52" i="43"/>
  <c r="O42" i="44"/>
  <c r="P52" i="43"/>
  <c r="P42" i="44"/>
  <c r="Q52" i="43"/>
  <c r="Q42" i="44"/>
  <c r="L53" i="43"/>
  <c r="L43" i="44"/>
  <c r="M53" i="43"/>
  <c r="M43" i="44"/>
  <c r="N53" i="43"/>
  <c r="N43" i="44"/>
  <c r="O53" i="43"/>
  <c r="O43" i="44"/>
  <c r="P53" i="43"/>
  <c r="P43" i="44"/>
  <c r="Q53" i="43"/>
  <c r="Q43" i="44"/>
  <c r="D44" i="44"/>
  <c r="E44" i="44"/>
  <c r="F44" i="44"/>
  <c r="G44" i="44"/>
  <c r="H44" i="44"/>
  <c r="I44" i="44"/>
  <c r="J44" i="44"/>
  <c r="K44" i="44"/>
  <c r="L44" i="44"/>
  <c r="M44" i="44"/>
  <c r="N44" i="44"/>
  <c r="O44" i="44"/>
  <c r="P44" i="44"/>
  <c r="Q44" i="44"/>
  <c r="D45" i="44"/>
  <c r="E45" i="44"/>
  <c r="F45" i="44"/>
  <c r="G45" i="44"/>
  <c r="H45" i="44"/>
  <c r="I45" i="44"/>
  <c r="J45" i="44"/>
  <c r="K45" i="44"/>
  <c r="L45" i="44"/>
  <c r="M45" i="44"/>
  <c r="N45" i="44"/>
  <c r="O45" i="44"/>
  <c r="P45" i="44"/>
  <c r="Q45" i="44"/>
  <c r="D14" i="44"/>
  <c r="D18" i="44"/>
  <c r="D46" i="44"/>
  <c r="E14" i="44"/>
  <c r="E18" i="44"/>
  <c r="E46" i="44"/>
  <c r="F14" i="44"/>
  <c r="F18" i="44"/>
  <c r="F46" i="44"/>
  <c r="G14" i="44"/>
  <c r="G18" i="44"/>
  <c r="G46" i="44"/>
  <c r="H14" i="44"/>
  <c r="H18" i="44"/>
  <c r="H46" i="44"/>
  <c r="I14" i="44"/>
  <c r="I18" i="44"/>
  <c r="I46" i="44"/>
  <c r="J14" i="44"/>
  <c r="J18" i="44"/>
  <c r="J46" i="44"/>
  <c r="K14" i="44"/>
  <c r="K18" i="44"/>
  <c r="K46" i="44"/>
  <c r="L14" i="44"/>
  <c r="L18" i="44"/>
  <c r="L46" i="44"/>
  <c r="M14" i="44"/>
  <c r="M18" i="44"/>
  <c r="M46" i="44"/>
  <c r="N14" i="44"/>
  <c r="N18" i="44"/>
  <c r="N46" i="44"/>
  <c r="O14" i="44"/>
  <c r="O18" i="44"/>
  <c r="O46" i="44"/>
  <c r="P14" i="44"/>
  <c r="P18" i="44"/>
  <c r="P46" i="44"/>
  <c r="Q14" i="44"/>
  <c r="Q18" i="44"/>
  <c r="Q46" i="44"/>
  <c r="D47" i="44"/>
  <c r="E47" i="44"/>
  <c r="F47" i="44"/>
  <c r="G47" i="44"/>
  <c r="H47" i="44"/>
  <c r="I47" i="44"/>
  <c r="J47" i="44"/>
  <c r="K47" i="44"/>
  <c r="L47" i="44"/>
  <c r="M47" i="44"/>
  <c r="N47" i="44"/>
  <c r="O47" i="44"/>
  <c r="P47" i="44"/>
  <c r="Q47" i="44"/>
  <c r="D48" i="44"/>
  <c r="E48" i="44"/>
  <c r="F48" i="44"/>
  <c r="G48" i="44"/>
  <c r="H48" i="44"/>
  <c r="I48" i="44"/>
  <c r="J48" i="44"/>
  <c r="K48" i="44"/>
  <c r="L48" i="44"/>
  <c r="M48" i="44"/>
  <c r="N48" i="44"/>
  <c r="O48" i="44"/>
  <c r="P48" i="44"/>
  <c r="Q48" i="44"/>
  <c r="D49" i="44"/>
  <c r="E49" i="44"/>
  <c r="F49" i="44"/>
  <c r="G49" i="44"/>
  <c r="H49" i="44"/>
  <c r="I49" i="44"/>
  <c r="J49" i="44"/>
  <c r="K49" i="44"/>
  <c r="L49" i="44"/>
  <c r="M49" i="44"/>
  <c r="N49" i="44"/>
  <c r="O49" i="44"/>
  <c r="P49" i="44"/>
  <c r="Q49" i="44"/>
  <c r="D50" i="44"/>
  <c r="E50" i="44"/>
  <c r="F50" i="44"/>
  <c r="G50" i="44"/>
  <c r="H50" i="44"/>
  <c r="I50" i="44"/>
  <c r="J50" i="44"/>
  <c r="K50" i="44"/>
  <c r="L29" i="44"/>
  <c r="L33" i="44"/>
  <c r="L50" i="44"/>
  <c r="M29" i="44"/>
  <c r="M33" i="44"/>
  <c r="M50" i="44"/>
  <c r="N29" i="44"/>
  <c r="N33" i="44"/>
  <c r="N50" i="44"/>
  <c r="O29" i="44"/>
  <c r="O33" i="44"/>
  <c r="O50" i="44"/>
  <c r="P29" i="44"/>
  <c r="P33" i="44"/>
  <c r="P50" i="44"/>
  <c r="Q29" i="44"/>
  <c r="Q33" i="44"/>
  <c r="Q50" i="44"/>
  <c r="D51" i="44"/>
  <c r="E51" i="44"/>
  <c r="F51" i="44"/>
  <c r="G51" i="44"/>
  <c r="H51" i="44"/>
  <c r="I51" i="44"/>
  <c r="J51" i="44"/>
  <c r="K51" i="44"/>
  <c r="L51" i="44"/>
  <c r="M51" i="44"/>
  <c r="N51" i="44"/>
  <c r="O51" i="44"/>
  <c r="P51" i="44"/>
  <c r="Q51" i="44"/>
  <c r="D52" i="44"/>
  <c r="E52" i="44"/>
  <c r="F52" i="44"/>
  <c r="G52" i="44"/>
  <c r="H52" i="44"/>
  <c r="I52" i="44"/>
  <c r="J52" i="44"/>
  <c r="K52" i="44"/>
  <c r="L52" i="44"/>
  <c r="M52" i="44"/>
  <c r="N52" i="44"/>
  <c r="O52" i="44"/>
  <c r="P52" i="44"/>
  <c r="Q52" i="44"/>
  <c r="L53" i="44"/>
  <c r="M53" i="44"/>
  <c r="N53" i="44"/>
  <c r="O53" i="44"/>
  <c r="P53" i="44"/>
  <c r="Q53" i="44"/>
  <c r="U38" i="79"/>
  <c r="U39" i="79"/>
  <c r="U41" i="79"/>
  <c r="U44" i="79"/>
  <c r="U47" i="79"/>
  <c r="U48" i="79"/>
  <c r="U54" i="79"/>
  <c r="U55" i="79"/>
  <c r="U57" i="79"/>
  <c r="U58" i="79"/>
  <c r="U60" i="79"/>
  <c r="U61" i="79"/>
  <c r="U64" i="79"/>
  <c r="U70" i="79"/>
  <c r="U73" i="79"/>
  <c r="U76" i="79"/>
  <c r="U80" i="79"/>
  <c r="U105" i="79"/>
  <c r="U106" i="79"/>
  <c r="U108" i="79"/>
  <c r="U109" i="79"/>
  <c r="U114" i="79"/>
  <c r="U121" i="79"/>
  <c r="U122" i="79"/>
  <c r="U123" i="79"/>
  <c r="J38" i="79"/>
  <c r="J39" i="79"/>
  <c r="J41" i="79"/>
  <c r="J44" i="79"/>
  <c r="J47" i="79"/>
  <c r="J48" i="79"/>
  <c r="J54" i="79"/>
  <c r="J55" i="79"/>
  <c r="J57" i="79"/>
  <c r="J58" i="79"/>
  <c r="J60" i="79"/>
  <c r="J61" i="79"/>
  <c r="J64" i="79"/>
  <c r="J70" i="79"/>
  <c r="J73" i="79"/>
  <c r="J76" i="79"/>
  <c r="J80" i="79"/>
  <c r="J105" i="79"/>
  <c r="J106" i="79"/>
  <c r="J108" i="79"/>
  <c r="J109" i="79"/>
  <c r="J114" i="79"/>
  <c r="J121" i="79"/>
  <c r="J122" i="79"/>
  <c r="J123" i="79"/>
  <c r="K122" i="45"/>
  <c r="L122" i="45"/>
  <c r="M122" i="45"/>
  <c r="N122" i="45"/>
  <c r="O122" i="45"/>
  <c r="P122" i="45"/>
  <c r="C123" i="45"/>
  <c r="D123" i="45"/>
  <c r="E123" i="45"/>
  <c r="F123" i="45"/>
  <c r="G123" i="45"/>
  <c r="H123" i="45"/>
  <c r="I123" i="45"/>
  <c r="J123" i="45"/>
  <c r="K123" i="45"/>
  <c r="L123" i="45"/>
  <c r="M123" i="45"/>
  <c r="N123" i="45"/>
  <c r="O123" i="45"/>
  <c r="P123" i="45"/>
  <c r="M50" i="45"/>
  <c r="N50" i="45"/>
  <c r="N51" i="45"/>
  <c r="G133" i="45"/>
  <c r="AC1138" i="79"/>
  <c r="AC21" i="46"/>
  <c r="AC23" i="46"/>
  <c r="AC26" i="46"/>
  <c r="AC29" i="46"/>
  <c r="AC32" i="46"/>
  <c r="AC35" i="46"/>
  <c r="AC38" i="46"/>
  <c r="AC41" i="46"/>
  <c r="AC44" i="46"/>
  <c r="AC47" i="46"/>
  <c r="AC51" i="46"/>
  <c r="AC54" i="46"/>
  <c r="AC57" i="46"/>
  <c r="AC60" i="46"/>
  <c r="AC63" i="46"/>
  <c r="AC66" i="46"/>
  <c r="AC69" i="46"/>
  <c r="AC72" i="46"/>
  <c r="AC76" i="46"/>
  <c r="AC79" i="46"/>
  <c r="AC82" i="46"/>
  <c r="AC85" i="46"/>
  <c r="AC88" i="46"/>
  <c r="AC92" i="46"/>
  <c r="AC96" i="46"/>
  <c r="AC99" i="46"/>
  <c r="AC103" i="46"/>
  <c r="AC106" i="46"/>
  <c r="AC109" i="46"/>
  <c r="AC112" i="46"/>
  <c r="AC115" i="46"/>
  <c r="AC119" i="46"/>
  <c r="AC122" i="46"/>
  <c r="AC125" i="46"/>
  <c r="AC143" i="46"/>
  <c r="AC1139" i="79"/>
  <c r="AC149" i="46"/>
  <c r="AC151" i="46"/>
  <c r="AC154" i="46"/>
  <c r="AC157" i="46"/>
  <c r="AC160" i="46"/>
  <c r="AC163" i="46"/>
  <c r="AC166" i="46"/>
  <c r="AC169" i="46"/>
  <c r="AC172" i="46"/>
  <c r="AC175" i="46"/>
  <c r="AC179" i="46"/>
  <c r="AC182" i="46"/>
  <c r="AC185" i="46"/>
  <c r="AC188" i="46"/>
  <c r="AC191" i="46"/>
  <c r="AC194" i="46"/>
  <c r="AC197" i="46"/>
  <c r="AC200" i="46"/>
  <c r="AC204" i="46"/>
  <c r="AC207" i="46"/>
  <c r="AC210" i="46"/>
  <c r="AC213" i="46"/>
  <c r="AC216" i="46"/>
  <c r="AC220" i="46"/>
  <c r="AC224" i="46"/>
  <c r="AC227" i="46"/>
  <c r="AC231" i="46"/>
  <c r="AC234" i="46"/>
  <c r="AC237" i="46"/>
  <c r="AC240" i="46"/>
  <c r="AC243" i="46"/>
  <c r="AC247" i="46"/>
  <c r="AC250" i="46"/>
  <c r="AC253" i="46"/>
  <c r="AC272" i="46"/>
  <c r="AC1140" i="79"/>
  <c r="AC407" i="46"/>
  <c r="AC409" i="46"/>
  <c r="AC412" i="46"/>
  <c r="AC415" i="46"/>
  <c r="AC418" i="46"/>
  <c r="AC421" i="46"/>
  <c r="AC424" i="46"/>
  <c r="AC427" i="46"/>
  <c r="AC430" i="46"/>
  <c r="AC433" i="46"/>
  <c r="AC437" i="46"/>
  <c r="AC440" i="46"/>
  <c r="AC443" i="46"/>
  <c r="AC446" i="46"/>
  <c r="AC449" i="46"/>
  <c r="AC452" i="46"/>
  <c r="AC455" i="46"/>
  <c r="AC458" i="46"/>
  <c r="AC462" i="46"/>
  <c r="AC465" i="46"/>
  <c r="AC468" i="46"/>
  <c r="AC471" i="46"/>
  <c r="AC474" i="46"/>
  <c r="AC478" i="46"/>
  <c r="AC482" i="46"/>
  <c r="AC485" i="46"/>
  <c r="AC489" i="46"/>
  <c r="AC492" i="46"/>
  <c r="AC495" i="46"/>
  <c r="AC498" i="46"/>
  <c r="AC501" i="46"/>
  <c r="AC505" i="46"/>
  <c r="AC508" i="46"/>
  <c r="AC511" i="46"/>
  <c r="AC531" i="46"/>
  <c r="AC1142" i="79"/>
  <c r="AC36" i="79"/>
  <c r="AC39" i="79"/>
  <c r="AC42" i="79"/>
  <c r="AC45" i="79"/>
  <c r="AC48" i="79"/>
  <c r="AC51" i="79"/>
  <c r="AC55" i="79"/>
  <c r="AC58" i="79"/>
  <c r="AC61" i="79"/>
  <c r="AC64" i="79"/>
  <c r="AC67" i="79"/>
  <c r="AC71" i="79"/>
  <c r="AC74" i="79"/>
  <c r="AC77" i="79"/>
  <c r="AC81" i="79"/>
  <c r="AC85" i="79"/>
  <c r="AC88" i="79"/>
  <c r="AC92" i="79"/>
  <c r="AC95" i="79"/>
  <c r="AC98" i="79"/>
  <c r="AC101" i="79"/>
  <c r="AC106" i="79"/>
  <c r="AC109" i="79"/>
  <c r="AC112" i="79"/>
  <c r="AC115" i="79"/>
  <c r="AC119" i="79"/>
  <c r="AC122" i="79"/>
  <c r="AC123" i="79"/>
  <c r="AC126" i="79"/>
  <c r="AC129" i="79"/>
  <c r="AC132" i="79"/>
  <c r="AC135" i="79"/>
  <c r="AC138" i="79"/>
  <c r="AC141" i="79"/>
  <c r="AC145" i="79"/>
  <c r="AC148" i="79"/>
  <c r="AC151" i="79"/>
  <c r="AC155" i="79"/>
  <c r="AC158" i="79"/>
  <c r="AC161" i="79"/>
  <c r="AC164" i="79"/>
  <c r="AC167" i="79"/>
  <c r="AC170" i="79"/>
  <c r="AC173" i="79"/>
  <c r="AC176" i="79"/>
  <c r="AC179" i="79"/>
  <c r="AC182" i="79"/>
  <c r="AC185" i="79"/>
  <c r="AC188" i="79"/>
  <c r="AC191" i="79"/>
  <c r="AC194" i="79"/>
  <c r="AC213" i="79"/>
  <c r="AC1143" i="79"/>
  <c r="AC1150" i="79"/>
  <c r="AB1150" i="79"/>
  <c r="X279" i="46"/>
  <c r="X282" i="46"/>
  <c r="X285" i="46"/>
  <c r="X286" i="46"/>
  <c r="X288" i="46"/>
  <c r="X289" i="46"/>
  <c r="X291" i="46"/>
  <c r="X307" i="46"/>
  <c r="X308" i="46"/>
  <c r="X310" i="46"/>
  <c r="X311" i="46"/>
  <c r="X316" i="46"/>
  <c r="X319" i="46"/>
  <c r="X320" i="46"/>
  <c r="X325" i="46"/>
  <c r="X333" i="46"/>
  <c r="X338" i="46"/>
  <c r="X339" i="46"/>
  <c r="X342" i="46"/>
  <c r="X344" i="46"/>
  <c r="X348" i="46"/>
  <c r="M279" i="46"/>
  <c r="M282" i="46"/>
  <c r="M285" i="46"/>
  <c r="M286" i="46"/>
  <c r="M288" i="46"/>
  <c r="M289" i="46"/>
  <c r="M291" i="46"/>
  <c r="M307" i="46"/>
  <c r="M308" i="46"/>
  <c r="M310" i="46"/>
  <c r="M311" i="46"/>
  <c r="M316" i="46"/>
  <c r="M319" i="46"/>
  <c r="M320" i="46"/>
  <c r="M325" i="46"/>
  <c r="M333" i="46"/>
  <c r="M338" i="46"/>
  <c r="M339" i="46"/>
  <c r="M342" i="46"/>
  <c r="M344" i="46"/>
  <c r="M348" i="46"/>
  <c r="AM178" i="46"/>
  <c r="AM159" i="46"/>
  <c r="AM25" i="46"/>
  <c r="AF21" i="46"/>
  <c r="D22" i="46"/>
  <c r="D25" i="46"/>
  <c r="D28" i="46"/>
  <c r="D29" i="46"/>
  <c r="D31" i="46"/>
  <c r="D32" i="46"/>
  <c r="D34" i="46"/>
  <c r="D35" i="46"/>
  <c r="D50" i="46"/>
  <c r="D51" i="46"/>
  <c r="D53" i="46"/>
  <c r="D54" i="46"/>
  <c r="D63" i="46"/>
  <c r="D71" i="46"/>
  <c r="D84" i="46"/>
  <c r="D87" i="46"/>
  <c r="D102" i="46"/>
  <c r="D105" i="46"/>
  <c r="D106" i="46"/>
  <c r="AF23" i="46"/>
  <c r="AF26" i="46"/>
  <c r="AF29" i="46"/>
  <c r="AF32" i="46"/>
  <c r="AF35" i="46"/>
  <c r="AF38" i="46"/>
  <c r="AF41" i="46"/>
  <c r="AF44" i="46"/>
  <c r="AF47" i="46"/>
  <c r="AF51" i="46"/>
  <c r="AF54" i="46"/>
  <c r="AF57" i="46"/>
  <c r="AF60" i="46"/>
  <c r="AF63" i="46"/>
  <c r="AF66" i="46"/>
  <c r="AF69" i="46"/>
  <c r="AF72" i="46"/>
  <c r="AF76" i="46"/>
  <c r="AF79" i="46"/>
  <c r="AF82" i="46"/>
  <c r="AF85" i="46"/>
  <c r="AF88" i="46"/>
  <c r="AF92" i="46"/>
  <c r="AF96" i="46"/>
  <c r="AF99" i="46"/>
  <c r="AF103" i="46"/>
  <c r="AF106" i="46"/>
  <c r="AF109" i="46"/>
  <c r="AF112" i="46"/>
  <c r="AF115" i="46"/>
  <c r="AF119" i="46"/>
  <c r="AF122" i="46"/>
  <c r="AF125" i="46"/>
  <c r="AF127" i="46"/>
  <c r="AF20" i="46"/>
  <c r="D71" i="45"/>
  <c r="E71" i="45"/>
  <c r="E17" i="45"/>
  <c r="E72" i="45"/>
  <c r="J124" i="45"/>
  <c r="AF130" i="46"/>
  <c r="AF131" i="46"/>
  <c r="K54" i="43"/>
  <c r="AF128" i="46"/>
  <c r="AF132" i="46"/>
  <c r="K55" i="43"/>
  <c r="E22" i="46"/>
  <c r="E25" i="46"/>
  <c r="E28" i="46"/>
  <c r="E29" i="46"/>
  <c r="E31" i="46"/>
  <c r="E32" i="46"/>
  <c r="E34" i="46"/>
  <c r="E35" i="46"/>
  <c r="E50" i="46"/>
  <c r="E51" i="46"/>
  <c r="E53" i="46"/>
  <c r="E54" i="46"/>
  <c r="E63" i="46"/>
  <c r="E71" i="46"/>
  <c r="E84" i="46"/>
  <c r="E87" i="46"/>
  <c r="E102" i="46"/>
  <c r="E105" i="46"/>
  <c r="E106" i="46"/>
  <c r="AF135" i="46"/>
  <c r="F71" i="45"/>
  <c r="F17" i="45"/>
  <c r="F72" i="45"/>
  <c r="J125" i="45"/>
  <c r="AF258" i="46"/>
  <c r="AF259" i="46"/>
  <c r="AF149" i="46"/>
  <c r="D150" i="46"/>
  <c r="D153" i="46"/>
  <c r="D156" i="46"/>
  <c r="D157" i="46"/>
  <c r="D159" i="46"/>
  <c r="D162" i="46"/>
  <c r="D178" i="46"/>
  <c r="D179" i="46"/>
  <c r="D181" i="46"/>
  <c r="D182" i="46"/>
  <c r="D187" i="46"/>
  <c r="D191" i="46"/>
  <c r="D199" i="46"/>
  <c r="D209" i="46"/>
  <c r="D210" i="46"/>
  <c r="D215" i="46"/>
  <c r="D219" i="46"/>
  <c r="D220" i="46"/>
  <c r="D233" i="46"/>
  <c r="AF151" i="46"/>
  <c r="AF154" i="46"/>
  <c r="AF157" i="46"/>
  <c r="AF160" i="46"/>
  <c r="AF163" i="46"/>
  <c r="AF166" i="46"/>
  <c r="AF169" i="46"/>
  <c r="AF172" i="46"/>
  <c r="AF175" i="46"/>
  <c r="AF179" i="46"/>
  <c r="AF182" i="46"/>
  <c r="AF185" i="46"/>
  <c r="AF188" i="46"/>
  <c r="AF191" i="46"/>
  <c r="AF194" i="46"/>
  <c r="AF197" i="46"/>
  <c r="AF200" i="46"/>
  <c r="AF204" i="46"/>
  <c r="AF207" i="46"/>
  <c r="AF210" i="46"/>
  <c r="AF213" i="46"/>
  <c r="AF216" i="46"/>
  <c r="AF220" i="46"/>
  <c r="AF224" i="46"/>
  <c r="AF227" i="46"/>
  <c r="AF231" i="46"/>
  <c r="AF234" i="46"/>
  <c r="AF237" i="46"/>
  <c r="AF240" i="46"/>
  <c r="AF243" i="46"/>
  <c r="AF247" i="46"/>
  <c r="AF250" i="46"/>
  <c r="AF253" i="46"/>
  <c r="AF255" i="46"/>
  <c r="AF260" i="46"/>
  <c r="AF261" i="46"/>
  <c r="K57" i="43"/>
  <c r="AF148" i="46"/>
  <c r="AF256" i="46"/>
  <c r="AF262" i="46"/>
  <c r="K58" i="43"/>
  <c r="F22" i="46"/>
  <c r="F25" i="46"/>
  <c r="F28" i="46"/>
  <c r="F29" i="46"/>
  <c r="F31" i="46"/>
  <c r="F32" i="46"/>
  <c r="F34" i="46"/>
  <c r="F35" i="46"/>
  <c r="F50" i="46"/>
  <c r="F51" i="46"/>
  <c r="F53" i="46"/>
  <c r="F54" i="46"/>
  <c r="F63" i="46"/>
  <c r="F71" i="46"/>
  <c r="F84" i="46"/>
  <c r="F87" i="46"/>
  <c r="F102" i="46"/>
  <c r="F105" i="46"/>
  <c r="F106" i="46"/>
  <c r="AF136" i="46"/>
  <c r="G71" i="45"/>
  <c r="G17" i="45"/>
  <c r="G72" i="45"/>
  <c r="J126" i="45"/>
  <c r="AF387" i="46"/>
  <c r="AF388" i="46"/>
  <c r="E150" i="46"/>
  <c r="E153" i="46"/>
  <c r="E156" i="46"/>
  <c r="E157" i="46"/>
  <c r="E159" i="46"/>
  <c r="E162" i="46"/>
  <c r="E178" i="46"/>
  <c r="E179" i="46"/>
  <c r="E181" i="46"/>
  <c r="E182" i="46"/>
  <c r="E187" i="46"/>
  <c r="E191" i="46"/>
  <c r="E199" i="46"/>
  <c r="E209" i="46"/>
  <c r="E210" i="46"/>
  <c r="E215" i="46"/>
  <c r="E219" i="46"/>
  <c r="E220" i="46"/>
  <c r="E233" i="46"/>
  <c r="AF265" i="46"/>
  <c r="AF389" i="46"/>
  <c r="AF278" i="46"/>
  <c r="D279" i="46"/>
  <c r="D282" i="46"/>
  <c r="D285" i="46"/>
  <c r="D286" i="46"/>
  <c r="D288" i="46"/>
  <c r="D289" i="46"/>
  <c r="D291" i="46"/>
  <c r="D307" i="46"/>
  <c r="D308" i="46"/>
  <c r="D310" i="46"/>
  <c r="D311" i="46"/>
  <c r="D316" i="46"/>
  <c r="D319" i="46"/>
  <c r="D320" i="46"/>
  <c r="D325" i="46"/>
  <c r="D333" i="46"/>
  <c r="D338" i="46"/>
  <c r="D339" i="46"/>
  <c r="D344" i="46"/>
  <c r="D348" i="46"/>
  <c r="AF277" i="46"/>
  <c r="AF385" i="46"/>
  <c r="AF392" i="46"/>
  <c r="K61" i="43"/>
  <c r="G22" i="46"/>
  <c r="G25" i="46"/>
  <c r="G28" i="46"/>
  <c r="G29" i="46"/>
  <c r="G31" i="46"/>
  <c r="G32" i="46"/>
  <c r="G34" i="46"/>
  <c r="G35" i="46"/>
  <c r="G50" i="46"/>
  <c r="G51" i="46"/>
  <c r="G53" i="46"/>
  <c r="G54" i="46"/>
  <c r="G63" i="46"/>
  <c r="G71" i="46"/>
  <c r="G84" i="46"/>
  <c r="G87" i="46"/>
  <c r="G102" i="46"/>
  <c r="G105" i="46"/>
  <c r="G106" i="46"/>
  <c r="AF137" i="46"/>
  <c r="H71" i="45"/>
  <c r="H17" i="45"/>
  <c r="H72" i="45"/>
  <c r="J127" i="45"/>
  <c r="AF516" i="46"/>
  <c r="AF517" i="46"/>
  <c r="F150" i="46"/>
  <c r="F153" i="46"/>
  <c r="F156" i="46"/>
  <c r="F157" i="46"/>
  <c r="F159" i="46"/>
  <c r="F162" i="46"/>
  <c r="F178" i="46"/>
  <c r="F179" i="46"/>
  <c r="F181" i="46"/>
  <c r="F182" i="46"/>
  <c r="F187" i="46"/>
  <c r="F191" i="46"/>
  <c r="F199" i="46"/>
  <c r="F209" i="46"/>
  <c r="F210" i="46"/>
  <c r="F215" i="46"/>
  <c r="F219" i="46"/>
  <c r="F220" i="46"/>
  <c r="F233" i="46"/>
  <c r="AF266" i="46"/>
  <c r="AF518" i="46"/>
  <c r="E279" i="46"/>
  <c r="E282" i="46"/>
  <c r="E285" i="46"/>
  <c r="E286" i="46"/>
  <c r="E288" i="46"/>
  <c r="E289" i="46"/>
  <c r="E291" i="46"/>
  <c r="E307" i="46"/>
  <c r="E308" i="46"/>
  <c r="E310" i="46"/>
  <c r="E311" i="46"/>
  <c r="E316" i="46"/>
  <c r="E319" i="46"/>
  <c r="E320" i="46"/>
  <c r="E325" i="46"/>
  <c r="E333" i="46"/>
  <c r="E338" i="46"/>
  <c r="E339" i="46"/>
  <c r="E344" i="46"/>
  <c r="E348" i="46"/>
  <c r="AF407" i="46"/>
  <c r="D408" i="46"/>
  <c r="D411" i="46"/>
  <c r="D414" i="46"/>
  <c r="D417" i="46"/>
  <c r="D420" i="46"/>
  <c r="D432" i="46"/>
  <c r="D436" i="46"/>
  <c r="D439" i="46"/>
  <c r="D448" i="46"/>
  <c r="D457" i="46"/>
  <c r="D464" i="46"/>
  <c r="D467" i="46"/>
  <c r="D473" i="46"/>
  <c r="D477" i="46"/>
  <c r="D507" i="46"/>
  <c r="AF409" i="46"/>
  <c r="AF412" i="46"/>
  <c r="AF415" i="46"/>
  <c r="AF418" i="46"/>
  <c r="AF421" i="46"/>
  <c r="AF424" i="46"/>
  <c r="AF427" i="46"/>
  <c r="AF430" i="46"/>
  <c r="AF433" i="46"/>
  <c r="AF437" i="46"/>
  <c r="AF440" i="46"/>
  <c r="AF443" i="46"/>
  <c r="AF446" i="46"/>
  <c r="AF449" i="46"/>
  <c r="AF452" i="46"/>
  <c r="AF455" i="46"/>
  <c r="AF458" i="46"/>
  <c r="AF462" i="46"/>
  <c r="AF465" i="46"/>
  <c r="AF468" i="46"/>
  <c r="AF471" i="46"/>
  <c r="AF474" i="46"/>
  <c r="AF478" i="46"/>
  <c r="AF482" i="46"/>
  <c r="AF485" i="46"/>
  <c r="AF489" i="46"/>
  <c r="AF492" i="46"/>
  <c r="AF495" i="46"/>
  <c r="AF498" i="46"/>
  <c r="AF501" i="46"/>
  <c r="AF505" i="46"/>
  <c r="AF508" i="46"/>
  <c r="AF511" i="46"/>
  <c r="AF513" i="46"/>
  <c r="AF520" i="46"/>
  <c r="AF406" i="46"/>
  <c r="AF514" i="46"/>
  <c r="AF522" i="46"/>
  <c r="K64" i="43"/>
  <c r="H22" i="46"/>
  <c r="H25" i="46"/>
  <c r="H28" i="46"/>
  <c r="H29" i="46"/>
  <c r="H31" i="46"/>
  <c r="H32" i="46"/>
  <c r="H34" i="46"/>
  <c r="H35" i="46"/>
  <c r="H50" i="46"/>
  <c r="H51" i="46"/>
  <c r="H53" i="46"/>
  <c r="H54" i="46"/>
  <c r="H63" i="46"/>
  <c r="H71" i="46"/>
  <c r="H84" i="46"/>
  <c r="H87" i="46"/>
  <c r="H102" i="46"/>
  <c r="H105" i="46"/>
  <c r="H106" i="46"/>
  <c r="AF138" i="46"/>
  <c r="I71" i="45"/>
  <c r="I17" i="45"/>
  <c r="I72" i="45"/>
  <c r="J128" i="45"/>
  <c r="AF199" i="79"/>
  <c r="AF200" i="79"/>
  <c r="G150" i="46"/>
  <c r="G153" i="46"/>
  <c r="G156" i="46"/>
  <c r="G157" i="46"/>
  <c r="G159" i="46"/>
  <c r="G162" i="46"/>
  <c r="G178" i="46"/>
  <c r="G179" i="46"/>
  <c r="G181" i="46"/>
  <c r="G182" i="46"/>
  <c r="G187" i="46"/>
  <c r="G191" i="46"/>
  <c r="G199" i="46"/>
  <c r="G209" i="46"/>
  <c r="G210" i="46"/>
  <c r="G215" i="46"/>
  <c r="G219" i="46"/>
  <c r="G220" i="46"/>
  <c r="G233" i="46"/>
  <c r="AF267" i="46"/>
  <c r="AF201" i="79"/>
  <c r="F279" i="46"/>
  <c r="F282" i="46"/>
  <c r="F285" i="46"/>
  <c r="F286" i="46"/>
  <c r="F288" i="46"/>
  <c r="F289" i="46"/>
  <c r="F291" i="46"/>
  <c r="F307" i="46"/>
  <c r="F308" i="46"/>
  <c r="F310" i="46"/>
  <c r="F311" i="46"/>
  <c r="F316" i="46"/>
  <c r="F319" i="46"/>
  <c r="F320" i="46"/>
  <c r="F325" i="46"/>
  <c r="F333" i="46"/>
  <c r="F338" i="46"/>
  <c r="F339" i="46"/>
  <c r="F344" i="46"/>
  <c r="F348" i="46"/>
  <c r="E408" i="46"/>
  <c r="E411" i="46"/>
  <c r="E414" i="46"/>
  <c r="E417" i="46"/>
  <c r="E420" i="46"/>
  <c r="E432" i="46"/>
  <c r="E436" i="46"/>
  <c r="E439" i="46"/>
  <c r="E448" i="46"/>
  <c r="E457" i="46"/>
  <c r="E464" i="46"/>
  <c r="E467" i="46"/>
  <c r="E473" i="46"/>
  <c r="E477" i="46"/>
  <c r="E507" i="46"/>
  <c r="AF526" i="46"/>
  <c r="AF203" i="79"/>
  <c r="AF36" i="79"/>
  <c r="D38" i="79"/>
  <c r="D39" i="79"/>
  <c r="D41" i="79"/>
  <c r="D44" i="79"/>
  <c r="D47" i="79"/>
  <c r="D48" i="79"/>
  <c r="D54" i="79"/>
  <c r="D55" i="79"/>
  <c r="D57" i="79"/>
  <c r="D58" i="79"/>
  <c r="D60" i="79"/>
  <c r="D61" i="79"/>
  <c r="D64" i="79"/>
  <c r="D70" i="79"/>
  <c r="D73" i="79"/>
  <c r="D76" i="79"/>
  <c r="D80" i="79"/>
  <c r="D105" i="79"/>
  <c r="D106" i="79"/>
  <c r="D108" i="79"/>
  <c r="D109" i="79"/>
  <c r="D114" i="79"/>
  <c r="D121" i="79"/>
  <c r="D122" i="79"/>
  <c r="D123" i="79"/>
  <c r="AF122" i="79"/>
  <c r="AF123" i="79"/>
  <c r="AF39" i="79"/>
  <c r="AF42" i="79"/>
  <c r="AF45" i="79"/>
  <c r="AF48" i="79"/>
  <c r="AF51" i="79"/>
  <c r="AF55" i="79"/>
  <c r="AF58" i="79"/>
  <c r="AF61" i="79"/>
  <c r="AF64" i="79"/>
  <c r="AF67" i="79"/>
  <c r="AF71" i="79"/>
  <c r="AF74" i="79"/>
  <c r="AF77" i="79"/>
  <c r="AF81" i="79"/>
  <c r="AF85" i="79"/>
  <c r="AF88" i="79"/>
  <c r="AF92" i="79"/>
  <c r="AF95" i="79"/>
  <c r="AF98" i="79"/>
  <c r="AF101" i="79"/>
  <c r="AF106" i="79"/>
  <c r="AF109" i="79"/>
  <c r="AF112" i="79"/>
  <c r="AF115" i="79"/>
  <c r="AF119" i="79"/>
  <c r="AF126" i="79"/>
  <c r="AF129" i="79"/>
  <c r="AF132" i="79"/>
  <c r="AF135" i="79"/>
  <c r="AF138" i="79"/>
  <c r="AF141" i="79"/>
  <c r="AF145" i="79"/>
  <c r="AF148" i="79"/>
  <c r="AF151" i="79"/>
  <c r="AF155" i="79"/>
  <c r="AF158" i="79"/>
  <c r="AF161" i="79"/>
  <c r="AF164" i="79"/>
  <c r="AF167" i="79"/>
  <c r="AF170" i="79"/>
  <c r="AF173" i="79"/>
  <c r="AF176" i="79"/>
  <c r="AF179" i="79"/>
  <c r="AF182" i="79"/>
  <c r="AF185" i="79"/>
  <c r="AF188" i="79"/>
  <c r="AF191" i="79"/>
  <c r="AF194" i="79"/>
  <c r="AF196" i="79"/>
  <c r="AF204" i="79"/>
  <c r="I22" i="46"/>
  <c r="I25" i="46"/>
  <c r="I28" i="46"/>
  <c r="I29" i="46"/>
  <c r="I31" i="46"/>
  <c r="I32" i="46"/>
  <c r="I34" i="46"/>
  <c r="I35" i="46"/>
  <c r="I50" i="46"/>
  <c r="I51" i="46"/>
  <c r="I53" i="46"/>
  <c r="I54" i="46"/>
  <c r="I63" i="46"/>
  <c r="I71" i="46"/>
  <c r="I84" i="46"/>
  <c r="I87" i="46"/>
  <c r="I102" i="46"/>
  <c r="I105" i="46"/>
  <c r="I106" i="46"/>
  <c r="AF139" i="46"/>
  <c r="J71" i="45"/>
  <c r="J17" i="45"/>
  <c r="J72" i="45"/>
  <c r="J129" i="45"/>
  <c r="AF388" i="79"/>
  <c r="AF389" i="79"/>
  <c r="H150" i="46"/>
  <c r="H153" i="46"/>
  <c r="H156" i="46"/>
  <c r="H157" i="46"/>
  <c r="H159" i="46"/>
  <c r="H162" i="46"/>
  <c r="H178" i="46"/>
  <c r="H179" i="46"/>
  <c r="H181" i="46"/>
  <c r="H182" i="46"/>
  <c r="H187" i="46"/>
  <c r="H191" i="46"/>
  <c r="H199" i="46"/>
  <c r="H209" i="46"/>
  <c r="H210" i="46"/>
  <c r="H215" i="46"/>
  <c r="H219" i="46"/>
  <c r="H220" i="46"/>
  <c r="H233" i="46"/>
  <c r="AF268" i="46"/>
  <c r="AF390" i="79"/>
  <c r="G279" i="46"/>
  <c r="G282" i="46"/>
  <c r="G285" i="46"/>
  <c r="G286" i="46"/>
  <c r="G288" i="46"/>
  <c r="G289" i="46"/>
  <c r="G291" i="46"/>
  <c r="G307" i="46"/>
  <c r="G308" i="46"/>
  <c r="G310" i="46"/>
  <c r="G311" i="46"/>
  <c r="G316" i="46"/>
  <c r="G319" i="46"/>
  <c r="G320" i="46"/>
  <c r="G325" i="46"/>
  <c r="G333" i="46"/>
  <c r="G338" i="46"/>
  <c r="G339" i="46"/>
  <c r="G344" i="46"/>
  <c r="G348" i="46"/>
  <c r="F408" i="46"/>
  <c r="F411" i="46"/>
  <c r="F414" i="46"/>
  <c r="F417" i="46"/>
  <c r="F420" i="46"/>
  <c r="F432" i="46"/>
  <c r="F436" i="46"/>
  <c r="F439" i="46"/>
  <c r="F448" i="46"/>
  <c r="F457" i="46"/>
  <c r="F464" i="46"/>
  <c r="F467" i="46"/>
  <c r="F473" i="46"/>
  <c r="F477" i="46"/>
  <c r="F507" i="46"/>
  <c r="AF527" i="46"/>
  <c r="AF392" i="79"/>
  <c r="E38" i="79"/>
  <c r="E39" i="79"/>
  <c r="E41" i="79"/>
  <c r="E44" i="79"/>
  <c r="E47" i="79"/>
  <c r="E48" i="79"/>
  <c r="E54" i="79"/>
  <c r="E55" i="79"/>
  <c r="E57" i="79"/>
  <c r="E58" i="79"/>
  <c r="E60" i="79"/>
  <c r="E61" i="79"/>
  <c r="E64" i="79"/>
  <c r="E70" i="79"/>
  <c r="E73" i="79"/>
  <c r="E76" i="79"/>
  <c r="E80" i="79"/>
  <c r="E105" i="79"/>
  <c r="E106" i="79"/>
  <c r="E108" i="79"/>
  <c r="E109" i="79"/>
  <c r="E114" i="79"/>
  <c r="E121" i="79"/>
  <c r="E122" i="79"/>
  <c r="E123" i="79"/>
  <c r="AF209" i="79"/>
  <c r="AF393" i="79"/>
  <c r="AF220" i="79"/>
  <c r="D278" i="79"/>
  <c r="D292" i="79"/>
  <c r="D293" i="79"/>
  <c r="D295" i="79"/>
  <c r="D296" i="79"/>
  <c r="D301" i="79"/>
  <c r="D302" i="79"/>
  <c r="D305" i="79"/>
  <c r="D308" i="79"/>
  <c r="D309" i="79"/>
  <c r="D310" i="79"/>
  <c r="D323" i="79"/>
  <c r="D324" i="79"/>
  <c r="D329" i="79"/>
  <c r="D330" i="79"/>
  <c r="AF309" i="79"/>
  <c r="AF310" i="79"/>
  <c r="AF311" i="79"/>
  <c r="AF312" i="79"/>
  <c r="AF223" i="79"/>
  <c r="AF226" i="79"/>
  <c r="AF229" i="79"/>
  <c r="AF232" i="79"/>
  <c r="AF235" i="79"/>
  <c r="AF239" i="79"/>
  <c r="AF242" i="79"/>
  <c r="AF245" i="79"/>
  <c r="AF248" i="79"/>
  <c r="AF251" i="79"/>
  <c r="AF255" i="79"/>
  <c r="AF258" i="79"/>
  <c r="AF261" i="79"/>
  <c r="AF265" i="79"/>
  <c r="AF269" i="79"/>
  <c r="AF272" i="79"/>
  <c r="AF276" i="79"/>
  <c r="AF279" i="79"/>
  <c r="AF282" i="79"/>
  <c r="AF285" i="79"/>
  <c r="AF288" i="79"/>
  <c r="AF293" i="79"/>
  <c r="AF296" i="79"/>
  <c r="AF299" i="79"/>
  <c r="AF302" i="79"/>
  <c r="AF306" i="79"/>
  <c r="AF315" i="79"/>
  <c r="AF318" i="79"/>
  <c r="AF321" i="79"/>
  <c r="AF324" i="79"/>
  <c r="AF327" i="79"/>
  <c r="AF330" i="79"/>
  <c r="AF334" i="79"/>
  <c r="AF337" i="79"/>
  <c r="AF340" i="79"/>
  <c r="AF344" i="79"/>
  <c r="AF347" i="79"/>
  <c r="AF350" i="79"/>
  <c r="AF353" i="79"/>
  <c r="AF356" i="79"/>
  <c r="AF359" i="79"/>
  <c r="AF362" i="79"/>
  <c r="AF365" i="79"/>
  <c r="AF368" i="79"/>
  <c r="AF371" i="79"/>
  <c r="AF374" i="79"/>
  <c r="AF377" i="79"/>
  <c r="AF380" i="79"/>
  <c r="AF383" i="79"/>
  <c r="J22" i="46"/>
  <c r="J25" i="46"/>
  <c r="J28" i="46"/>
  <c r="J29" i="46"/>
  <c r="J31" i="46"/>
  <c r="J32" i="46"/>
  <c r="J34" i="46"/>
  <c r="J35" i="46"/>
  <c r="J50" i="46"/>
  <c r="J51" i="46"/>
  <c r="J53" i="46"/>
  <c r="J54" i="46"/>
  <c r="J63" i="46"/>
  <c r="J71" i="46"/>
  <c r="J84" i="46"/>
  <c r="J87" i="46"/>
  <c r="J102" i="46"/>
  <c r="J105" i="46"/>
  <c r="J106" i="46"/>
  <c r="AF140" i="46"/>
  <c r="K71" i="45"/>
  <c r="K17" i="45"/>
  <c r="K72" i="45"/>
  <c r="J130" i="45"/>
  <c r="AF585" i="79"/>
  <c r="AF586" i="79"/>
  <c r="I150" i="46"/>
  <c r="I153" i="46"/>
  <c r="I156" i="46"/>
  <c r="I157" i="46"/>
  <c r="I159" i="46"/>
  <c r="I162" i="46"/>
  <c r="I178" i="46"/>
  <c r="I179" i="46"/>
  <c r="I181" i="46"/>
  <c r="I182" i="46"/>
  <c r="I187" i="46"/>
  <c r="I191" i="46"/>
  <c r="I199" i="46"/>
  <c r="I209" i="46"/>
  <c r="I210" i="46"/>
  <c r="I215" i="46"/>
  <c r="I219" i="46"/>
  <c r="I220" i="46"/>
  <c r="I233" i="46"/>
  <c r="AF269" i="46"/>
  <c r="AF587" i="79"/>
  <c r="H279" i="46"/>
  <c r="H282" i="46"/>
  <c r="H285" i="46"/>
  <c r="H286" i="46"/>
  <c r="H288" i="46"/>
  <c r="H289" i="46"/>
  <c r="H291" i="46"/>
  <c r="H307" i="46"/>
  <c r="H308" i="46"/>
  <c r="H310" i="46"/>
  <c r="H311" i="46"/>
  <c r="H316" i="46"/>
  <c r="H319" i="46"/>
  <c r="H320" i="46"/>
  <c r="H325" i="46"/>
  <c r="H333" i="46"/>
  <c r="H338" i="46"/>
  <c r="H339" i="46"/>
  <c r="H344" i="46"/>
  <c r="H348" i="46"/>
  <c r="G408" i="46"/>
  <c r="G411" i="46"/>
  <c r="G414" i="46"/>
  <c r="G417" i="46"/>
  <c r="G420" i="46"/>
  <c r="G432" i="46"/>
  <c r="G436" i="46"/>
  <c r="G439" i="46"/>
  <c r="G448" i="46"/>
  <c r="G457" i="46"/>
  <c r="G464" i="46"/>
  <c r="G467" i="46"/>
  <c r="G473" i="46"/>
  <c r="G477" i="46"/>
  <c r="G507" i="46"/>
  <c r="AF528" i="46"/>
  <c r="AF589" i="79"/>
  <c r="F38" i="79"/>
  <c r="F39" i="79"/>
  <c r="F41" i="79"/>
  <c r="F44" i="79"/>
  <c r="F47" i="79"/>
  <c r="F48" i="79"/>
  <c r="F54" i="79"/>
  <c r="F55" i="79"/>
  <c r="F57" i="79"/>
  <c r="F58" i="79"/>
  <c r="F60" i="79"/>
  <c r="F61" i="79"/>
  <c r="F64" i="79"/>
  <c r="F70" i="79"/>
  <c r="F73" i="79"/>
  <c r="F76" i="79"/>
  <c r="F80" i="79"/>
  <c r="F105" i="79"/>
  <c r="F106" i="79"/>
  <c r="F108" i="79"/>
  <c r="F109" i="79"/>
  <c r="F114" i="79"/>
  <c r="F121" i="79"/>
  <c r="F122" i="79"/>
  <c r="F123" i="79"/>
  <c r="AF210" i="79"/>
  <c r="AF590" i="79"/>
  <c r="E278" i="79"/>
  <c r="E292" i="79"/>
  <c r="E293" i="79"/>
  <c r="E295" i="79"/>
  <c r="E296" i="79"/>
  <c r="E301" i="79"/>
  <c r="E302" i="79"/>
  <c r="E305" i="79"/>
  <c r="E308" i="79"/>
  <c r="E309" i="79"/>
  <c r="E310" i="79"/>
  <c r="E323" i="79"/>
  <c r="E324" i="79"/>
  <c r="E329" i="79"/>
  <c r="E330" i="79"/>
  <c r="AF409" i="79"/>
  <c r="D478" i="79"/>
  <c r="D479" i="79"/>
  <c r="D481" i="79"/>
  <c r="D484" i="79"/>
  <c r="D485" i="79"/>
  <c r="D490" i="79"/>
  <c r="D497" i="79"/>
  <c r="D498" i="79"/>
  <c r="D518" i="79"/>
  <c r="D519" i="79"/>
  <c r="D575" i="79"/>
  <c r="D578" i="79"/>
  <c r="AF412" i="79"/>
  <c r="AF415" i="79"/>
  <c r="AF418" i="79"/>
  <c r="AF421" i="79"/>
  <c r="AF424" i="79"/>
  <c r="AF428" i="79"/>
  <c r="AF431" i="79"/>
  <c r="AF434" i="79"/>
  <c r="AF437" i="79"/>
  <c r="AF440" i="79"/>
  <c r="AF444" i="79"/>
  <c r="AF447" i="79"/>
  <c r="AF450" i="79"/>
  <c r="AF454" i="79"/>
  <c r="AF458" i="79"/>
  <c r="AF461" i="79"/>
  <c r="AF465" i="79"/>
  <c r="AF468" i="79"/>
  <c r="AF471" i="79"/>
  <c r="AF474" i="79"/>
  <c r="AF479" i="79"/>
  <c r="AF482" i="79"/>
  <c r="AF485" i="79"/>
  <c r="AF488" i="79"/>
  <c r="AF491" i="79"/>
  <c r="AF495" i="79"/>
  <c r="AF498" i="79"/>
  <c r="AF504" i="79"/>
  <c r="AF507" i="79"/>
  <c r="AF510" i="79"/>
  <c r="AF513" i="79"/>
  <c r="AF516" i="79"/>
  <c r="AF519" i="79"/>
  <c r="AF523" i="79"/>
  <c r="AF526" i="79"/>
  <c r="AF529" i="79"/>
  <c r="AF533" i="79"/>
  <c r="AF536" i="79"/>
  <c r="AF539" i="79"/>
  <c r="AF542" i="79"/>
  <c r="AF545" i="79"/>
  <c r="AF548" i="79"/>
  <c r="AF551" i="79"/>
  <c r="AF554" i="79"/>
  <c r="AF557" i="79"/>
  <c r="AF560" i="79"/>
  <c r="AF563" i="79"/>
  <c r="AF566" i="79"/>
  <c r="AF569" i="79"/>
  <c r="AF572" i="79"/>
  <c r="AF576" i="79"/>
  <c r="AF579" i="79"/>
  <c r="K22" i="46"/>
  <c r="K25" i="46"/>
  <c r="K28" i="46"/>
  <c r="K29" i="46"/>
  <c r="K31" i="46"/>
  <c r="K32" i="46"/>
  <c r="K34" i="46"/>
  <c r="K35" i="46"/>
  <c r="K50" i="46"/>
  <c r="K51" i="46"/>
  <c r="K53" i="46"/>
  <c r="K54" i="46"/>
  <c r="K63" i="46"/>
  <c r="K71" i="46"/>
  <c r="K84" i="46"/>
  <c r="K87" i="46"/>
  <c r="K102" i="46"/>
  <c r="K105" i="46"/>
  <c r="K106" i="46"/>
  <c r="AF141" i="46"/>
  <c r="L71" i="45"/>
  <c r="L17" i="45"/>
  <c r="L72" i="45"/>
  <c r="J131" i="45"/>
  <c r="AF772" i="79"/>
  <c r="AF773" i="79"/>
  <c r="J150" i="46"/>
  <c r="J153" i="46"/>
  <c r="J156" i="46"/>
  <c r="J157" i="46"/>
  <c r="J159" i="46"/>
  <c r="J162" i="46"/>
  <c r="J178" i="46"/>
  <c r="J179" i="46"/>
  <c r="J181" i="46"/>
  <c r="J182" i="46"/>
  <c r="J187" i="46"/>
  <c r="J191" i="46"/>
  <c r="J199" i="46"/>
  <c r="J209" i="46"/>
  <c r="J210" i="46"/>
  <c r="J215" i="46"/>
  <c r="J219" i="46"/>
  <c r="J220" i="46"/>
  <c r="J233" i="46"/>
  <c r="AF270" i="46"/>
  <c r="AF774" i="79"/>
  <c r="I279" i="46"/>
  <c r="I282" i="46"/>
  <c r="I285" i="46"/>
  <c r="I286" i="46"/>
  <c r="I288" i="46"/>
  <c r="I289" i="46"/>
  <c r="I291" i="46"/>
  <c r="I307" i="46"/>
  <c r="I308" i="46"/>
  <c r="I310" i="46"/>
  <c r="I311" i="46"/>
  <c r="I316" i="46"/>
  <c r="I319" i="46"/>
  <c r="I320" i="46"/>
  <c r="I325" i="46"/>
  <c r="I333" i="46"/>
  <c r="I338" i="46"/>
  <c r="I339" i="46"/>
  <c r="I344" i="46"/>
  <c r="I348" i="46"/>
  <c r="H408" i="46"/>
  <c r="H411" i="46"/>
  <c r="H414" i="46"/>
  <c r="H417" i="46"/>
  <c r="H420" i="46"/>
  <c r="H432" i="46"/>
  <c r="H436" i="46"/>
  <c r="H439" i="46"/>
  <c r="H448" i="46"/>
  <c r="H457" i="46"/>
  <c r="H464" i="46"/>
  <c r="H467" i="46"/>
  <c r="H473" i="46"/>
  <c r="H477" i="46"/>
  <c r="H507" i="46"/>
  <c r="AF529" i="46"/>
  <c r="AF776" i="79"/>
  <c r="G38" i="79"/>
  <c r="G39" i="79"/>
  <c r="G41" i="79"/>
  <c r="G44" i="79"/>
  <c r="G47" i="79"/>
  <c r="G48" i="79"/>
  <c r="G54" i="79"/>
  <c r="G55" i="79"/>
  <c r="G57" i="79"/>
  <c r="G58" i="79"/>
  <c r="G60" i="79"/>
  <c r="G61" i="79"/>
  <c r="G64" i="79"/>
  <c r="G70" i="79"/>
  <c r="G73" i="79"/>
  <c r="G76" i="79"/>
  <c r="G80" i="79"/>
  <c r="G105" i="79"/>
  <c r="G106" i="79"/>
  <c r="G108" i="79"/>
  <c r="G109" i="79"/>
  <c r="G114" i="79"/>
  <c r="G121" i="79"/>
  <c r="G122" i="79"/>
  <c r="G123" i="79"/>
  <c r="AF211" i="79"/>
  <c r="AF777" i="79"/>
  <c r="F278" i="79"/>
  <c r="F292" i="79"/>
  <c r="F293" i="79"/>
  <c r="F295" i="79"/>
  <c r="F296" i="79"/>
  <c r="F301" i="79"/>
  <c r="F302" i="79"/>
  <c r="F305" i="79"/>
  <c r="F308" i="79"/>
  <c r="F309" i="79"/>
  <c r="F310" i="79"/>
  <c r="F323" i="79"/>
  <c r="F324" i="79"/>
  <c r="F329" i="79"/>
  <c r="F330" i="79"/>
  <c r="E478" i="79"/>
  <c r="E479" i="79"/>
  <c r="E481" i="79"/>
  <c r="E484" i="79"/>
  <c r="E485" i="79"/>
  <c r="E490" i="79"/>
  <c r="E497" i="79"/>
  <c r="E498" i="79"/>
  <c r="E518" i="79"/>
  <c r="E519" i="79"/>
  <c r="E575" i="79"/>
  <c r="E578" i="79"/>
  <c r="AF606" i="79"/>
  <c r="D678" i="79"/>
  <c r="D681" i="79"/>
  <c r="AF695" i="79"/>
  <c r="AF696" i="79"/>
  <c r="AF609" i="79"/>
  <c r="AF612" i="79"/>
  <c r="AF615" i="79"/>
  <c r="AF618" i="79"/>
  <c r="AF621" i="79"/>
  <c r="AF625" i="79"/>
  <c r="AF628" i="79"/>
  <c r="AF631" i="79"/>
  <c r="AF634" i="79"/>
  <c r="AF637" i="79"/>
  <c r="AF641" i="79"/>
  <c r="AF644" i="79"/>
  <c r="AF647" i="79"/>
  <c r="AF651" i="79"/>
  <c r="AF655" i="79"/>
  <c r="AF658" i="79"/>
  <c r="AF662" i="79"/>
  <c r="AF665" i="79"/>
  <c r="AF668" i="79"/>
  <c r="AF671" i="79"/>
  <c r="AF676" i="79"/>
  <c r="AF679" i="79"/>
  <c r="AF682" i="79"/>
  <c r="AF685" i="79"/>
  <c r="AF688" i="79"/>
  <c r="AF692" i="79"/>
  <c r="AF699" i="79"/>
  <c r="AF702" i="79"/>
  <c r="AF705" i="79"/>
  <c r="AF708" i="79"/>
  <c r="AF711" i="79"/>
  <c r="AF714" i="79"/>
  <c r="AF718" i="79"/>
  <c r="AF721" i="79"/>
  <c r="AF724" i="79"/>
  <c r="AF728" i="79"/>
  <c r="AF731" i="79"/>
  <c r="AF734" i="79"/>
  <c r="AF737" i="79"/>
  <c r="AF740" i="79"/>
  <c r="AF743" i="79"/>
  <c r="AF746" i="79"/>
  <c r="AF749" i="79"/>
  <c r="AF752" i="79"/>
  <c r="AF755" i="79"/>
  <c r="AF758" i="79"/>
  <c r="AF761" i="79"/>
  <c r="AF764" i="79"/>
  <c r="AF767" i="79"/>
  <c r="L22" i="46"/>
  <c r="L25" i="46"/>
  <c r="L28" i="46"/>
  <c r="L29" i="46"/>
  <c r="L31" i="46"/>
  <c r="L32" i="46"/>
  <c r="L34" i="46"/>
  <c r="L35" i="46"/>
  <c r="L50" i="46"/>
  <c r="L51" i="46"/>
  <c r="L53" i="46"/>
  <c r="L54" i="46"/>
  <c r="L63" i="46"/>
  <c r="L71" i="46"/>
  <c r="L84" i="46"/>
  <c r="L87" i="46"/>
  <c r="L102" i="46"/>
  <c r="L105" i="46"/>
  <c r="L106" i="46"/>
  <c r="AF142" i="46"/>
  <c r="M71" i="45"/>
  <c r="M17" i="45"/>
  <c r="M72" i="45"/>
  <c r="J132" i="45"/>
  <c r="AF955" i="79"/>
  <c r="AF956" i="79"/>
  <c r="K150" i="46"/>
  <c r="K153" i="46"/>
  <c r="K156" i="46"/>
  <c r="K157" i="46"/>
  <c r="K159" i="46"/>
  <c r="K162" i="46"/>
  <c r="K178" i="46"/>
  <c r="K179" i="46"/>
  <c r="K181" i="46"/>
  <c r="K182" i="46"/>
  <c r="K187" i="46"/>
  <c r="K191" i="46"/>
  <c r="K199" i="46"/>
  <c r="K209" i="46"/>
  <c r="K210" i="46"/>
  <c r="K215" i="46"/>
  <c r="K219" i="46"/>
  <c r="K220" i="46"/>
  <c r="K233" i="46"/>
  <c r="AF271" i="46"/>
  <c r="AF957" i="79"/>
  <c r="J279" i="46"/>
  <c r="J282" i="46"/>
  <c r="J285" i="46"/>
  <c r="J286" i="46"/>
  <c r="J288" i="46"/>
  <c r="J289" i="46"/>
  <c r="J291" i="46"/>
  <c r="J307" i="46"/>
  <c r="J308" i="46"/>
  <c r="J310" i="46"/>
  <c r="J311" i="46"/>
  <c r="J316" i="46"/>
  <c r="J319" i="46"/>
  <c r="J320" i="46"/>
  <c r="J325" i="46"/>
  <c r="J333" i="46"/>
  <c r="J338" i="46"/>
  <c r="J339" i="46"/>
  <c r="J342" i="46"/>
  <c r="J344" i="46"/>
  <c r="J348" i="46"/>
  <c r="AF280" i="46"/>
  <c r="AF283" i="46"/>
  <c r="AF286" i="46"/>
  <c r="AF289" i="46"/>
  <c r="AF292" i="46"/>
  <c r="AF295" i="46"/>
  <c r="AF298" i="46"/>
  <c r="AF301" i="46"/>
  <c r="AF304" i="46"/>
  <c r="AF308" i="46"/>
  <c r="AF311" i="46"/>
  <c r="AF314" i="46"/>
  <c r="AF317" i="46"/>
  <c r="AF320" i="46"/>
  <c r="AF323" i="46"/>
  <c r="AF326" i="46"/>
  <c r="AF329" i="46"/>
  <c r="AF333" i="46"/>
  <c r="AF336" i="46"/>
  <c r="AF339" i="46"/>
  <c r="AF342" i="46"/>
  <c r="AF345" i="46"/>
  <c r="AF349" i="46"/>
  <c r="AF353" i="46"/>
  <c r="AF356" i="46"/>
  <c r="AF360" i="46"/>
  <c r="AF363" i="46"/>
  <c r="AF366" i="46"/>
  <c r="AF369" i="46"/>
  <c r="AF372" i="46"/>
  <c r="AF376" i="46"/>
  <c r="AF379" i="46"/>
  <c r="AF382" i="46"/>
  <c r="AF400" i="46"/>
  <c r="AF958" i="79"/>
  <c r="I408" i="46"/>
  <c r="I411" i="46"/>
  <c r="I414" i="46"/>
  <c r="I417" i="46"/>
  <c r="I420" i="46"/>
  <c r="I432" i="46"/>
  <c r="I436" i="46"/>
  <c r="I439" i="46"/>
  <c r="I448" i="46"/>
  <c r="I457" i="46"/>
  <c r="I464" i="46"/>
  <c r="I467" i="46"/>
  <c r="I473" i="46"/>
  <c r="I477" i="46"/>
  <c r="I507" i="46"/>
  <c r="AF530" i="46"/>
  <c r="AF959" i="79"/>
  <c r="H38" i="79"/>
  <c r="H39" i="79"/>
  <c r="H41" i="79"/>
  <c r="H44" i="79"/>
  <c r="H47" i="79"/>
  <c r="H48" i="79"/>
  <c r="H54" i="79"/>
  <c r="H55" i="79"/>
  <c r="H57" i="79"/>
  <c r="H58" i="79"/>
  <c r="H60" i="79"/>
  <c r="H61" i="79"/>
  <c r="H64" i="79"/>
  <c r="H70" i="79"/>
  <c r="H73" i="79"/>
  <c r="H76" i="79"/>
  <c r="H80" i="79"/>
  <c r="H105" i="79"/>
  <c r="H106" i="79"/>
  <c r="H108" i="79"/>
  <c r="H109" i="79"/>
  <c r="H114" i="79"/>
  <c r="H121" i="79"/>
  <c r="H122" i="79"/>
  <c r="H123" i="79"/>
  <c r="AF212" i="79"/>
  <c r="AF960" i="79"/>
  <c r="G278" i="79"/>
  <c r="G292" i="79"/>
  <c r="G293" i="79"/>
  <c r="G295" i="79"/>
  <c r="G296" i="79"/>
  <c r="G301" i="79"/>
  <c r="G302" i="79"/>
  <c r="G305" i="79"/>
  <c r="G308" i="79"/>
  <c r="G309" i="79"/>
  <c r="G310" i="79"/>
  <c r="G323" i="79"/>
  <c r="G324" i="79"/>
  <c r="G329" i="79"/>
  <c r="G330" i="79"/>
  <c r="F478" i="79"/>
  <c r="F479" i="79"/>
  <c r="F481" i="79"/>
  <c r="F484" i="79"/>
  <c r="F485" i="79"/>
  <c r="F490" i="79"/>
  <c r="F497" i="79"/>
  <c r="F498" i="79"/>
  <c r="F518" i="79"/>
  <c r="F519" i="79"/>
  <c r="F575" i="79"/>
  <c r="F578" i="79"/>
  <c r="AF793" i="79"/>
  <c r="AF796" i="79"/>
  <c r="AF799" i="79"/>
  <c r="AF802" i="79"/>
  <c r="AF805" i="79"/>
  <c r="AF808" i="79"/>
  <c r="AF812" i="79"/>
  <c r="AF815" i="79"/>
  <c r="AF818" i="79"/>
  <c r="AF821" i="79"/>
  <c r="AF824" i="79"/>
  <c r="AF828" i="79"/>
  <c r="AF831" i="79"/>
  <c r="AF834" i="79"/>
  <c r="AF838" i="79"/>
  <c r="AF842" i="79"/>
  <c r="AF845" i="79"/>
  <c r="AF849" i="79"/>
  <c r="AF852" i="79"/>
  <c r="AF855" i="79"/>
  <c r="AF858" i="79"/>
  <c r="AF863" i="79"/>
  <c r="AF866" i="79"/>
  <c r="AF869" i="79"/>
  <c r="AF872" i="79"/>
  <c r="AF876" i="79"/>
  <c r="AF879" i="79"/>
  <c r="AF882" i="79"/>
  <c r="AF885" i="79"/>
  <c r="AF888" i="79"/>
  <c r="AF891" i="79"/>
  <c r="AF894" i="79"/>
  <c r="AF897" i="79"/>
  <c r="AF901" i="79"/>
  <c r="AF904" i="79"/>
  <c r="AF907" i="79"/>
  <c r="AF911" i="79"/>
  <c r="AF914" i="79"/>
  <c r="AF917" i="79"/>
  <c r="AF920" i="79"/>
  <c r="AF923" i="79"/>
  <c r="AF926" i="79"/>
  <c r="AF929" i="79"/>
  <c r="AF932" i="79"/>
  <c r="AF935" i="79"/>
  <c r="AF938" i="79"/>
  <c r="AF941" i="79"/>
  <c r="AF944" i="79"/>
  <c r="AF947" i="79"/>
  <c r="AF950" i="79"/>
  <c r="AF143" i="46"/>
  <c r="N71" i="45"/>
  <c r="N72" i="45"/>
  <c r="J133" i="45"/>
  <c r="AF1138" i="79"/>
  <c r="AF1139" i="79"/>
  <c r="AF272" i="46"/>
  <c r="AF1140" i="79"/>
  <c r="AF401" i="46"/>
  <c r="AF1141" i="79"/>
  <c r="AF531" i="46"/>
  <c r="AF1142" i="79"/>
  <c r="AF213" i="79"/>
  <c r="AF1143" i="79"/>
  <c r="AF976" i="79"/>
  <c r="AF979" i="79"/>
  <c r="AF982" i="79"/>
  <c r="AF985" i="79"/>
  <c r="AF988" i="79"/>
  <c r="AF991" i="79"/>
  <c r="AF995" i="79"/>
  <c r="AF998" i="79"/>
  <c r="AF1001" i="79"/>
  <c r="AF1004" i="79"/>
  <c r="AF1007" i="79"/>
  <c r="AF1011" i="79"/>
  <c r="AF1014" i="79"/>
  <c r="AF1017" i="79"/>
  <c r="AF1021" i="79"/>
  <c r="AF1025" i="79"/>
  <c r="AF1028" i="79"/>
  <c r="AF1032" i="79"/>
  <c r="AF1035" i="79"/>
  <c r="AF1038" i="79"/>
  <c r="AF1041" i="79"/>
  <c r="AF1046" i="79"/>
  <c r="AF1049" i="79"/>
  <c r="AF1052" i="79"/>
  <c r="AF1055" i="79"/>
  <c r="AF1059" i="79"/>
  <c r="AF1062" i="79"/>
  <c r="AF1065" i="79"/>
  <c r="AF1068" i="79"/>
  <c r="AF1071" i="79"/>
  <c r="AF1074" i="79"/>
  <c r="AF1077" i="79"/>
  <c r="AF1080" i="79"/>
  <c r="AF1084" i="79"/>
  <c r="AF1087" i="79"/>
  <c r="AF1090" i="79"/>
  <c r="AF1094" i="79"/>
  <c r="AF1097" i="79"/>
  <c r="AF1100" i="79"/>
  <c r="AF1103" i="79"/>
  <c r="AF1106" i="79"/>
  <c r="AF1109" i="79"/>
  <c r="AF1112" i="79"/>
  <c r="AF1115" i="79"/>
  <c r="AF1118" i="79"/>
  <c r="AF1121" i="79"/>
  <c r="AF1124" i="79"/>
  <c r="AF1127" i="79"/>
  <c r="AF1130" i="79"/>
  <c r="AF1133" i="79"/>
  <c r="AF197" i="79"/>
  <c r="AF206" i="79"/>
  <c r="K67" i="43"/>
  <c r="AF219" i="79"/>
  <c r="AF386" i="79"/>
  <c r="AF396" i="79"/>
  <c r="K70" i="43"/>
  <c r="AF583" i="79"/>
  <c r="AF594" i="79"/>
  <c r="K73" i="43"/>
  <c r="AF408" i="79"/>
  <c r="AF770" i="79"/>
  <c r="AF782" i="79"/>
  <c r="K76" i="43"/>
  <c r="AF605" i="79"/>
  <c r="AF953" i="79"/>
  <c r="AF966" i="79"/>
  <c r="K79" i="43"/>
  <c r="AF1150" i="79"/>
  <c r="AE21" i="46"/>
  <c r="O22" i="46"/>
  <c r="O25" i="46"/>
  <c r="O28" i="46"/>
  <c r="O29" i="46"/>
  <c r="O31" i="46"/>
  <c r="O32" i="46"/>
  <c r="O34" i="46"/>
  <c r="O35" i="46"/>
  <c r="O50" i="46"/>
  <c r="O51" i="46"/>
  <c r="O53" i="46"/>
  <c r="O54" i="46"/>
  <c r="O63" i="46"/>
  <c r="O71" i="46"/>
  <c r="O84" i="46"/>
  <c r="O87" i="46"/>
  <c r="O102" i="46"/>
  <c r="O105" i="46"/>
  <c r="O106" i="46"/>
  <c r="AE23" i="46"/>
  <c r="AE26" i="46"/>
  <c r="AE29" i="46"/>
  <c r="AE32" i="46"/>
  <c r="AE35" i="46"/>
  <c r="AE38" i="46"/>
  <c r="AE41" i="46"/>
  <c r="AE44" i="46"/>
  <c r="AE47" i="46"/>
  <c r="AE51" i="46"/>
  <c r="AE54" i="46"/>
  <c r="AE57" i="46"/>
  <c r="AE60" i="46"/>
  <c r="AE63" i="46"/>
  <c r="AE66" i="46"/>
  <c r="AE69" i="46"/>
  <c r="AE72" i="46"/>
  <c r="AE76" i="46"/>
  <c r="AE79" i="46"/>
  <c r="AE82" i="46"/>
  <c r="AE85" i="46"/>
  <c r="AE88" i="46"/>
  <c r="AE92" i="46"/>
  <c r="AE96" i="46"/>
  <c r="AE99" i="46"/>
  <c r="AE103" i="46"/>
  <c r="AE106" i="46"/>
  <c r="AE109" i="46"/>
  <c r="AE112" i="46"/>
  <c r="AE115" i="46"/>
  <c r="AE119" i="46"/>
  <c r="AE122" i="46"/>
  <c r="AE125" i="46"/>
  <c r="AE127" i="46"/>
  <c r="AE20" i="46"/>
  <c r="D64" i="45"/>
  <c r="E64" i="45"/>
  <c r="E65" i="45"/>
  <c r="I124" i="45"/>
  <c r="AE130" i="46"/>
  <c r="AE131" i="46"/>
  <c r="J54" i="43"/>
  <c r="AE128" i="46"/>
  <c r="AE132" i="46"/>
  <c r="J55" i="43"/>
  <c r="P22" i="46"/>
  <c r="P25" i="46"/>
  <c r="P28" i="46"/>
  <c r="P29" i="46"/>
  <c r="P31" i="46"/>
  <c r="P32" i="46"/>
  <c r="P34" i="46"/>
  <c r="P35" i="46"/>
  <c r="P50" i="46"/>
  <c r="P51" i="46"/>
  <c r="P53" i="46"/>
  <c r="P54" i="46"/>
  <c r="P63" i="46"/>
  <c r="P71" i="46"/>
  <c r="P84" i="46"/>
  <c r="P87" i="46"/>
  <c r="P102" i="46"/>
  <c r="P105" i="46"/>
  <c r="P106" i="46"/>
  <c r="AE135" i="46"/>
  <c r="F64" i="45"/>
  <c r="F65" i="45"/>
  <c r="I125" i="45"/>
  <c r="AE258" i="46"/>
  <c r="AE259" i="46"/>
  <c r="AE149" i="46"/>
  <c r="O150" i="46"/>
  <c r="O153" i="46"/>
  <c r="O156" i="46"/>
  <c r="O157" i="46"/>
  <c r="O159" i="46"/>
  <c r="O162" i="46"/>
  <c r="O178" i="46"/>
  <c r="O179" i="46"/>
  <c r="O181" i="46"/>
  <c r="O182" i="46"/>
  <c r="O187" i="46"/>
  <c r="O191" i="46"/>
  <c r="O199" i="46"/>
  <c r="O209" i="46"/>
  <c r="O210" i="46"/>
  <c r="O215" i="46"/>
  <c r="O219" i="46"/>
  <c r="O220" i="46"/>
  <c r="O233" i="46"/>
  <c r="AE151" i="46"/>
  <c r="AE154" i="46"/>
  <c r="AE157" i="46"/>
  <c r="AE160" i="46"/>
  <c r="AE163" i="46"/>
  <c r="AE166" i="46"/>
  <c r="AE169" i="46"/>
  <c r="AE172" i="46"/>
  <c r="AE175" i="46"/>
  <c r="AE179" i="46"/>
  <c r="AE182" i="46"/>
  <c r="AE185" i="46"/>
  <c r="AE188" i="46"/>
  <c r="AE191" i="46"/>
  <c r="AE194" i="46"/>
  <c r="AE197" i="46"/>
  <c r="AE200" i="46"/>
  <c r="AE204" i="46"/>
  <c r="AE207" i="46"/>
  <c r="AE210" i="46"/>
  <c r="AE213" i="46"/>
  <c r="AE216" i="46"/>
  <c r="AE220" i="46"/>
  <c r="AE224" i="46"/>
  <c r="AE227" i="46"/>
  <c r="AE231" i="46"/>
  <c r="AE234" i="46"/>
  <c r="AE237" i="46"/>
  <c r="AE240" i="46"/>
  <c r="AE243" i="46"/>
  <c r="AE247" i="46"/>
  <c r="AE250" i="46"/>
  <c r="AE253" i="46"/>
  <c r="AE255" i="46"/>
  <c r="AE260" i="46"/>
  <c r="AE261" i="46"/>
  <c r="J57" i="43"/>
  <c r="AE148" i="46"/>
  <c r="AE256" i="46"/>
  <c r="AE262" i="46"/>
  <c r="J58" i="43"/>
  <c r="Q22" i="46"/>
  <c r="Q25" i="46"/>
  <c r="Q28" i="46"/>
  <c r="Q29" i="46"/>
  <c r="Q31" i="46"/>
  <c r="Q32" i="46"/>
  <c r="Q34" i="46"/>
  <c r="Q35" i="46"/>
  <c r="Q50" i="46"/>
  <c r="Q51" i="46"/>
  <c r="Q53" i="46"/>
  <c r="Q54" i="46"/>
  <c r="Q63" i="46"/>
  <c r="Q71" i="46"/>
  <c r="Q84" i="46"/>
  <c r="Q87" i="46"/>
  <c r="Q102" i="46"/>
  <c r="Q105" i="46"/>
  <c r="Q106" i="46"/>
  <c r="AE136" i="46"/>
  <c r="G64" i="45"/>
  <c r="G65" i="45"/>
  <c r="I126" i="45"/>
  <c r="AE387" i="46"/>
  <c r="AE388" i="46"/>
  <c r="P150" i="46"/>
  <c r="P153" i="46"/>
  <c r="P156" i="46"/>
  <c r="P157" i="46"/>
  <c r="P159" i="46"/>
  <c r="P162" i="46"/>
  <c r="P178" i="46"/>
  <c r="P179" i="46"/>
  <c r="P181" i="46"/>
  <c r="P182" i="46"/>
  <c r="P187" i="46"/>
  <c r="P191" i="46"/>
  <c r="P199" i="46"/>
  <c r="P209" i="46"/>
  <c r="P210" i="46"/>
  <c r="P215" i="46"/>
  <c r="P219" i="46"/>
  <c r="P220" i="46"/>
  <c r="P233" i="46"/>
  <c r="AE265" i="46"/>
  <c r="AE389" i="46"/>
  <c r="AE278" i="46"/>
  <c r="O279" i="46"/>
  <c r="O282" i="46"/>
  <c r="O285" i="46"/>
  <c r="O286" i="46"/>
  <c r="O288" i="46"/>
  <c r="O289" i="46"/>
  <c r="O291" i="46"/>
  <c r="O307" i="46"/>
  <c r="O308" i="46"/>
  <c r="O310" i="46"/>
  <c r="O311" i="46"/>
  <c r="O316" i="46"/>
  <c r="O319" i="46"/>
  <c r="O320" i="46"/>
  <c r="O325" i="46"/>
  <c r="O333" i="46"/>
  <c r="O338" i="46"/>
  <c r="O339" i="46"/>
  <c r="O344" i="46"/>
  <c r="O348" i="46"/>
  <c r="AE277" i="46"/>
  <c r="AE385" i="46"/>
  <c r="AE392" i="46"/>
  <c r="J61" i="43"/>
  <c r="R22" i="46"/>
  <c r="R25" i="46"/>
  <c r="R28" i="46"/>
  <c r="R29" i="46"/>
  <c r="R31" i="46"/>
  <c r="R32" i="46"/>
  <c r="R34" i="46"/>
  <c r="R35" i="46"/>
  <c r="R50" i="46"/>
  <c r="R51" i="46"/>
  <c r="R53" i="46"/>
  <c r="R54" i="46"/>
  <c r="R63" i="46"/>
  <c r="R71" i="46"/>
  <c r="R84" i="46"/>
  <c r="R87" i="46"/>
  <c r="R102" i="46"/>
  <c r="R105" i="46"/>
  <c r="R106" i="46"/>
  <c r="AE137" i="46"/>
  <c r="H64" i="45"/>
  <c r="H65" i="45"/>
  <c r="I127" i="45"/>
  <c r="AE516" i="46"/>
  <c r="AE517" i="46"/>
  <c r="Q150" i="46"/>
  <c r="Q153" i="46"/>
  <c r="Q156" i="46"/>
  <c r="Q157" i="46"/>
  <c r="Q159" i="46"/>
  <c r="Q162" i="46"/>
  <c r="Q178" i="46"/>
  <c r="Q179" i="46"/>
  <c r="Q181" i="46"/>
  <c r="Q182" i="46"/>
  <c r="Q187" i="46"/>
  <c r="Q191" i="46"/>
  <c r="Q199" i="46"/>
  <c r="Q209" i="46"/>
  <c r="Q210" i="46"/>
  <c r="Q215" i="46"/>
  <c r="Q219" i="46"/>
  <c r="Q220" i="46"/>
  <c r="Q233" i="46"/>
  <c r="AE266" i="46"/>
  <c r="AE518" i="46"/>
  <c r="P279" i="46"/>
  <c r="P282" i="46"/>
  <c r="P285" i="46"/>
  <c r="P286" i="46"/>
  <c r="P288" i="46"/>
  <c r="P289" i="46"/>
  <c r="P291" i="46"/>
  <c r="P307" i="46"/>
  <c r="P308" i="46"/>
  <c r="P310" i="46"/>
  <c r="P311" i="46"/>
  <c r="P316" i="46"/>
  <c r="P319" i="46"/>
  <c r="P320" i="46"/>
  <c r="P325" i="46"/>
  <c r="P333" i="46"/>
  <c r="P338" i="46"/>
  <c r="P339" i="46"/>
  <c r="P344" i="46"/>
  <c r="P348" i="46"/>
  <c r="AE407" i="46"/>
  <c r="O408" i="46"/>
  <c r="O411" i="46"/>
  <c r="O414" i="46"/>
  <c r="O417" i="46"/>
  <c r="O420" i="46"/>
  <c r="O432" i="46"/>
  <c r="O436" i="46"/>
  <c r="O439" i="46"/>
  <c r="O448" i="46"/>
  <c r="O457" i="46"/>
  <c r="O464" i="46"/>
  <c r="O467" i="46"/>
  <c r="O473" i="46"/>
  <c r="O477" i="46"/>
  <c r="O507" i="46"/>
  <c r="AE409" i="46"/>
  <c r="AE412" i="46"/>
  <c r="AE415" i="46"/>
  <c r="AE418" i="46"/>
  <c r="AE421" i="46"/>
  <c r="AE424" i="46"/>
  <c r="AE427" i="46"/>
  <c r="AE430" i="46"/>
  <c r="AE433" i="46"/>
  <c r="AE437" i="46"/>
  <c r="AE440" i="46"/>
  <c r="AE443" i="46"/>
  <c r="AE446" i="46"/>
  <c r="AE449" i="46"/>
  <c r="AE452" i="46"/>
  <c r="AE455" i="46"/>
  <c r="AE458" i="46"/>
  <c r="AE462" i="46"/>
  <c r="AE465" i="46"/>
  <c r="AE468" i="46"/>
  <c r="AE471" i="46"/>
  <c r="AE474" i="46"/>
  <c r="AE478" i="46"/>
  <c r="AE482" i="46"/>
  <c r="AE485" i="46"/>
  <c r="AE489" i="46"/>
  <c r="AE492" i="46"/>
  <c r="AE495" i="46"/>
  <c r="AE498" i="46"/>
  <c r="AE501" i="46"/>
  <c r="AE505" i="46"/>
  <c r="AE508" i="46"/>
  <c r="AE511" i="46"/>
  <c r="AE513" i="46"/>
  <c r="AE520" i="46"/>
  <c r="AE406" i="46"/>
  <c r="AE514" i="46"/>
  <c r="AE522" i="46"/>
  <c r="J64" i="43"/>
  <c r="S22" i="46"/>
  <c r="S25" i="46"/>
  <c r="S28" i="46"/>
  <c r="S29" i="46"/>
  <c r="S31" i="46"/>
  <c r="S32" i="46"/>
  <c r="S34" i="46"/>
  <c r="S35" i="46"/>
  <c r="S50" i="46"/>
  <c r="S51" i="46"/>
  <c r="S53" i="46"/>
  <c r="S54" i="46"/>
  <c r="S63" i="46"/>
  <c r="S71" i="46"/>
  <c r="S84" i="46"/>
  <c r="S87" i="46"/>
  <c r="S102" i="46"/>
  <c r="S105" i="46"/>
  <c r="S106" i="46"/>
  <c r="AE138" i="46"/>
  <c r="I64" i="45"/>
  <c r="I65" i="45"/>
  <c r="I128" i="45"/>
  <c r="AE199" i="79"/>
  <c r="AE200" i="79"/>
  <c r="R150" i="46"/>
  <c r="R153" i="46"/>
  <c r="R156" i="46"/>
  <c r="R157" i="46"/>
  <c r="R159" i="46"/>
  <c r="R162" i="46"/>
  <c r="R178" i="46"/>
  <c r="R179" i="46"/>
  <c r="R181" i="46"/>
  <c r="R182" i="46"/>
  <c r="R187" i="46"/>
  <c r="R191" i="46"/>
  <c r="R199" i="46"/>
  <c r="R209" i="46"/>
  <c r="R210" i="46"/>
  <c r="R215" i="46"/>
  <c r="R219" i="46"/>
  <c r="R220" i="46"/>
  <c r="R233" i="46"/>
  <c r="AE267" i="46"/>
  <c r="AE201" i="79"/>
  <c r="Q279" i="46"/>
  <c r="Q282" i="46"/>
  <c r="Q285" i="46"/>
  <c r="Q286" i="46"/>
  <c r="Q288" i="46"/>
  <c r="Q289" i="46"/>
  <c r="Q291" i="46"/>
  <c r="Q307" i="46"/>
  <c r="Q308" i="46"/>
  <c r="Q310" i="46"/>
  <c r="Q311" i="46"/>
  <c r="Q316" i="46"/>
  <c r="Q319" i="46"/>
  <c r="Q320" i="46"/>
  <c r="Q325" i="46"/>
  <c r="Q333" i="46"/>
  <c r="Q338" i="46"/>
  <c r="Q339" i="46"/>
  <c r="Q344" i="46"/>
  <c r="Q348" i="46"/>
  <c r="P408" i="46"/>
  <c r="P411" i="46"/>
  <c r="P414" i="46"/>
  <c r="P417" i="46"/>
  <c r="P420" i="46"/>
  <c r="P432" i="46"/>
  <c r="P436" i="46"/>
  <c r="P439" i="46"/>
  <c r="P448" i="46"/>
  <c r="P457" i="46"/>
  <c r="P464" i="46"/>
  <c r="P467" i="46"/>
  <c r="P473" i="46"/>
  <c r="P477" i="46"/>
  <c r="P507" i="46"/>
  <c r="AE526" i="46"/>
  <c r="AE203" i="79"/>
  <c r="AE36" i="79"/>
  <c r="O38" i="79"/>
  <c r="O39" i="79"/>
  <c r="O41" i="79"/>
  <c r="O44" i="79"/>
  <c r="O47" i="79"/>
  <c r="O48" i="79"/>
  <c r="O54" i="79"/>
  <c r="O55" i="79"/>
  <c r="O57" i="79"/>
  <c r="O58" i="79"/>
  <c r="O60" i="79"/>
  <c r="O61" i="79"/>
  <c r="O64" i="79"/>
  <c r="O70" i="79"/>
  <c r="O73" i="79"/>
  <c r="O76" i="79"/>
  <c r="O80" i="79"/>
  <c r="O105" i="79"/>
  <c r="O106" i="79"/>
  <c r="O108" i="79"/>
  <c r="O109" i="79"/>
  <c r="O114" i="79"/>
  <c r="O121" i="79"/>
  <c r="O122" i="79"/>
  <c r="O123" i="79"/>
  <c r="AE122" i="79"/>
  <c r="AE123" i="79"/>
  <c r="AE39" i="79"/>
  <c r="AE42" i="79"/>
  <c r="AE45" i="79"/>
  <c r="AE48" i="79"/>
  <c r="AE51" i="79"/>
  <c r="AE55" i="79"/>
  <c r="AE58" i="79"/>
  <c r="AE61" i="79"/>
  <c r="AE64" i="79"/>
  <c r="AE67" i="79"/>
  <c r="AE71" i="79"/>
  <c r="AE74" i="79"/>
  <c r="AE77" i="79"/>
  <c r="AE81" i="79"/>
  <c r="AE85" i="79"/>
  <c r="AE88" i="79"/>
  <c r="AE92" i="79"/>
  <c r="AE95" i="79"/>
  <c r="AE98" i="79"/>
  <c r="AE101" i="79"/>
  <c r="AE106" i="79"/>
  <c r="AE109" i="79"/>
  <c r="AE112" i="79"/>
  <c r="AE115" i="79"/>
  <c r="AE119" i="79"/>
  <c r="AE126" i="79"/>
  <c r="AE129" i="79"/>
  <c r="AE132" i="79"/>
  <c r="AE135" i="79"/>
  <c r="AE138" i="79"/>
  <c r="AE141" i="79"/>
  <c r="AE145" i="79"/>
  <c r="AE148" i="79"/>
  <c r="AE151" i="79"/>
  <c r="AE155" i="79"/>
  <c r="AE158" i="79"/>
  <c r="AE161" i="79"/>
  <c r="AE164" i="79"/>
  <c r="AE167" i="79"/>
  <c r="AE170" i="79"/>
  <c r="AE173" i="79"/>
  <c r="AE176" i="79"/>
  <c r="AE179" i="79"/>
  <c r="AE182" i="79"/>
  <c r="AE185" i="79"/>
  <c r="AE188" i="79"/>
  <c r="AE191" i="79"/>
  <c r="AE194" i="79"/>
  <c r="AE196" i="79"/>
  <c r="AE204" i="79"/>
  <c r="T22" i="46"/>
  <c r="T25" i="46"/>
  <c r="T28" i="46"/>
  <c r="T29" i="46"/>
  <c r="T31" i="46"/>
  <c r="T32" i="46"/>
  <c r="T34" i="46"/>
  <c r="T35" i="46"/>
  <c r="T50" i="46"/>
  <c r="T51" i="46"/>
  <c r="T53" i="46"/>
  <c r="T54" i="46"/>
  <c r="T63" i="46"/>
  <c r="T71" i="46"/>
  <c r="T84" i="46"/>
  <c r="T87" i="46"/>
  <c r="T102" i="46"/>
  <c r="T105" i="46"/>
  <c r="T106" i="46"/>
  <c r="AE139" i="46"/>
  <c r="J64" i="45"/>
  <c r="J65" i="45"/>
  <c r="I129" i="45"/>
  <c r="AE388" i="79"/>
  <c r="AE389" i="79"/>
  <c r="S150" i="46"/>
  <c r="S153" i="46"/>
  <c r="S156" i="46"/>
  <c r="S157" i="46"/>
  <c r="S159" i="46"/>
  <c r="S162" i="46"/>
  <c r="S178" i="46"/>
  <c r="S179" i="46"/>
  <c r="S181" i="46"/>
  <c r="S182" i="46"/>
  <c r="S187" i="46"/>
  <c r="S191" i="46"/>
  <c r="S199" i="46"/>
  <c r="S209" i="46"/>
  <c r="S210" i="46"/>
  <c r="S215" i="46"/>
  <c r="S219" i="46"/>
  <c r="S220" i="46"/>
  <c r="S233" i="46"/>
  <c r="AE268" i="46"/>
  <c r="AE390" i="79"/>
  <c r="R279" i="46"/>
  <c r="R282" i="46"/>
  <c r="R285" i="46"/>
  <c r="R286" i="46"/>
  <c r="R288" i="46"/>
  <c r="R289" i="46"/>
  <c r="R291" i="46"/>
  <c r="R307" i="46"/>
  <c r="R308" i="46"/>
  <c r="R310" i="46"/>
  <c r="R311" i="46"/>
  <c r="R316" i="46"/>
  <c r="R319" i="46"/>
  <c r="R320" i="46"/>
  <c r="R325" i="46"/>
  <c r="R333" i="46"/>
  <c r="R338" i="46"/>
  <c r="R339" i="46"/>
  <c r="R344" i="46"/>
  <c r="R348" i="46"/>
  <c r="Q408" i="46"/>
  <c r="Q411" i="46"/>
  <c r="Q414" i="46"/>
  <c r="Q417" i="46"/>
  <c r="Q420" i="46"/>
  <c r="Q432" i="46"/>
  <c r="Q436" i="46"/>
  <c r="Q439" i="46"/>
  <c r="Q448" i="46"/>
  <c r="Q457" i="46"/>
  <c r="Q464" i="46"/>
  <c r="Q467" i="46"/>
  <c r="Q473" i="46"/>
  <c r="Q477" i="46"/>
  <c r="Q507" i="46"/>
  <c r="AE527" i="46"/>
  <c r="AE392" i="79"/>
  <c r="P38" i="79"/>
  <c r="P39" i="79"/>
  <c r="P41" i="79"/>
  <c r="P44" i="79"/>
  <c r="P47" i="79"/>
  <c r="P48" i="79"/>
  <c r="P54" i="79"/>
  <c r="P55" i="79"/>
  <c r="P57" i="79"/>
  <c r="P58" i="79"/>
  <c r="P60" i="79"/>
  <c r="P61" i="79"/>
  <c r="P64" i="79"/>
  <c r="P70" i="79"/>
  <c r="P73" i="79"/>
  <c r="P76" i="79"/>
  <c r="P80" i="79"/>
  <c r="P105" i="79"/>
  <c r="P106" i="79"/>
  <c r="P108" i="79"/>
  <c r="P109" i="79"/>
  <c r="P114" i="79"/>
  <c r="P121" i="79"/>
  <c r="P122" i="79"/>
  <c r="P123" i="79"/>
  <c r="AE209" i="79"/>
  <c r="AE393" i="79"/>
  <c r="AE220" i="79"/>
  <c r="O278" i="79"/>
  <c r="O292" i="79"/>
  <c r="O293" i="79"/>
  <c r="O295" i="79"/>
  <c r="O296" i="79"/>
  <c r="O301" i="79"/>
  <c r="O302" i="79"/>
  <c r="O305" i="79"/>
  <c r="O308" i="79"/>
  <c r="O309" i="79"/>
  <c r="O310" i="79"/>
  <c r="O323" i="79"/>
  <c r="O324" i="79"/>
  <c r="O329" i="79"/>
  <c r="O330" i="79"/>
  <c r="AE309" i="79"/>
  <c r="AE310" i="79"/>
  <c r="AE311" i="79"/>
  <c r="AE312" i="79"/>
  <c r="AE223" i="79"/>
  <c r="AE226" i="79"/>
  <c r="AE229" i="79"/>
  <c r="AE232" i="79"/>
  <c r="AE235" i="79"/>
  <c r="AE239" i="79"/>
  <c r="AE242" i="79"/>
  <c r="AE245" i="79"/>
  <c r="AE248" i="79"/>
  <c r="AE251" i="79"/>
  <c r="AE255" i="79"/>
  <c r="AE258" i="79"/>
  <c r="AE261" i="79"/>
  <c r="AE265" i="79"/>
  <c r="AE269" i="79"/>
  <c r="AE272" i="79"/>
  <c r="AE276" i="79"/>
  <c r="AE279" i="79"/>
  <c r="AE282" i="79"/>
  <c r="AE285" i="79"/>
  <c r="AE288" i="79"/>
  <c r="AE293" i="79"/>
  <c r="AE296" i="79"/>
  <c r="AE299" i="79"/>
  <c r="AE302" i="79"/>
  <c r="AE306" i="79"/>
  <c r="AE315" i="79"/>
  <c r="AE318" i="79"/>
  <c r="AE321" i="79"/>
  <c r="AE324" i="79"/>
  <c r="AE327" i="79"/>
  <c r="AE330" i="79"/>
  <c r="AE334" i="79"/>
  <c r="AE337" i="79"/>
  <c r="AE340" i="79"/>
  <c r="AE344" i="79"/>
  <c r="AE347" i="79"/>
  <c r="AE350" i="79"/>
  <c r="AE353" i="79"/>
  <c r="AE356" i="79"/>
  <c r="AE359" i="79"/>
  <c r="AE362" i="79"/>
  <c r="AE365" i="79"/>
  <c r="AE368" i="79"/>
  <c r="AE371" i="79"/>
  <c r="AE374" i="79"/>
  <c r="AE377" i="79"/>
  <c r="AE380" i="79"/>
  <c r="AE383" i="79"/>
  <c r="U22" i="46"/>
  <c r="U25" i="46"/>
  <c r="U28" i="46"/>
  <c r="U29" i="46"/>
  <c r="U31" i="46"/>
  <c r="U32" i="46"/>
  <c r="U34" i="46"/>
  <c r="U35" i="46"/>
  <c r="U50" i="46"/>
  <c r="U51" i="46"/>
  <c r="U53" i="46"/>
  <c r="U54" i="46"/>
  <c r="U63" i="46"/>
  <c r="U71" i="46"/>
  <c r="U84" i="46"/>
  <c r="U87" i="46"/>
  <c r="U102" i="46"/>
  <c r="U105" i="46"/>
  <c r="U106" i="46"/>
  <c r="AE140" i="46"/>
  <c r="K64" i="45"/>
  <c r="K65" i="45"/>
  <c r="I130" i="45"/>
  <c r="AE585" i="79"/>
  <c r="AE586" i="79"/>
  <c r="T150" i="46"/>
  <c r="T153" i="46"/>
  <c r="T156" i="46"/>
  <c r="T157" i="46"/>
  <c r="T159" i="46"/>
  <c r="T162" i="46"/>
  <c r="T178" i="46"/>
  <c r="T179" i="46"/>
  <c r="T181" i="46"/>
  <c r="T182" i="46"/>
  <c r="T187" i="46"/>
  <c r="T191" i="46"/>
  <c r="T199" i="46"/>
  <c r="T209" i="46"/>
  <c r="T210" i="46"/>
  <c r="T215" i="46"/>
  <c r="T219" i="46"/>
  <c r="T220" i="46"/>
  <c r="T233" i="46"/>
  <c r="AE269" i="46"/>
  <c r="AE587" i="79"/>
  <c r="S279" i="46"/>
  <c r="S282" i="46"/>
  <c r="S285" i="46"/>
  <c r="S286" i="46"/>
  <c r="S288" i="46"/>
  <c r="S289" i="46"/>
  <c r="S291" i="46"/>
  <c r="S307" i="46"/>
  <c r="S308" i="46"/>
  <c r="S310" i="46"/>
  <c r="S311" i="46"/>
  <c r="S316" i="46"/>
  <c r="S319" i="46"/>
  <c r="S320" i="46"/>
  <c r="S325" i="46"/>
  <c r="S333" i="46"/>
  <c r="S338" i="46"/>
  <c r="S339" i="46"/>
  <c r="S344" i="46"/>
  <c r="S348" i="46"/>
  <c r="R408" i="46"/>
  <c r="R411" i="46"/>
  <c r="R414" i="46"/>
  <c r="R417" i="46"/>
  <c r="R420" i="46"/>
  <c r="R432" i="46"/>
  <c r="R436" i="46"/>
  <c r="R439" i="46"/>
  <c r="R448" i="46"/>
  <c r="R457" i="46"/>
  <c r="R464" i="46"/>
  <c r="R467" i="46"/>
  <c r="R473" i="46"/>
  <c r="R477" i="46"/>
  <c r="R507" i="46"/>
  <c r="AE528" i="46"/>
  <c r="AE589" i="79"/>
  <c r="Q38" i="79"/>
  <c r="Q39" i="79"/>
  <c r="Q41" i="79"/>
  <c r="Q44" i="79"/>
  <c r="Q47" i="79"/>
  <c r="Q48" i="79"/>
  <c r="Q54" i="79"/>
  <c r="Q55" i="79"/>
  <c r="Q57" i="79"/>
  <c r="Q58" i="79"/>
  <c r="Q60" i="79"/>
  <c r="Q61" i="79"/>
  <c r="Q64" i="79"/>
  <c r="Q70" i="79"/>
  <c r="Q73" i="79"/>
  <c r="Q76" i="79"/>
  <c r="Q80" i="79"/>
  <c r="Q105" i="79"/>
  <c r="Q106" i="79"/>
  <c r="Q108" i="79"/>
  <c r="Q109" i="79"/>
  <c r="Q114" i="79"/>
  <c r="Q121" i="79"/>
  <c r="Q122" i="79"/>
  <c r="Q123" i="79"/>
  <c r="AE210" i="79"/>
  <c r="AE590" i="79"/>
  <c r="P278" i="79"/>
  <c r="P292" i="79"/>
  <c r="P293" i="79"/>
  <c r="P295" i="79"/>
  <c r="P296" i="79"/>
  <c r="P301" i="79"/>
  <c r="P302" i="79"/>
  <c r="P305" i="79"/>
  <c r="P308" i="79"/>
  <c r="P309" i="79"/>
  <c r="P310" i="79"/>
  <c r="P323" i="79"/>
  <c r="P324" i="79"/>
  <c r="P329" i="79"/>
  <c r="P330" i="79"/>
  <c r="AE409" i="79"/>
  <c r="O478" i="79"/>
  <c r="O479" i="79"/>
  <c r="O481" i="79"/>
  <c r="O484" i="79"/>
  <c r="O485" i="79"/>
  <c r="O490" i="79"/>
  <c r="O497" i="79"/>
  <c r="O498" i="79"/>
  <c r="O518" i="79"/>
  <c r="O519" i="79"/>
  <c r="O575" i="79"/>
  <c r="O578" i="79"/>
  <c r="AE412" i="79"/>
  <c r="AE415" i="79"/>
  <c r="AE418" i="79"/>
  <c r="AE421" i="79"/>
  <c r="AE424" i="79"/>
  <c r="AE428" i="79"/>
  <c r="AE431" i="79"/>
  <c r="AE434" i="79"/>
  <c r="AE437" i="79"/>
  <c r="AE440" i="79"/>
  <c r="AE444" i="79"/>
  <c r="AE447" i="79"/>
  <c r="AE450" i="79"/>
  <c r="AE454" i="79"/>
  <c r="AE458" i="79"/>
  <c r="AE461" i="79"/>
  <c r="AE465" i="79"/>
  <c r="AE468" i="79"/>
  <c r="AE471" i="79"/>
  <c r="AE474" i="79"/>
  <c r="AE479" i="79"/>
  <c r="AE482" i="79"/>
  <c r="AE485" i="79"/>
  <c r="AE488" i="79"/>
  <c r="AE491" i="79"/>
  <c r="AE495" i="79"/>
  <c r="AE498" i="79"/>
  <c r="AE504" i="79"/>
  <c r="AE507" i="79"/>
  <c r="AE510" i="79"/>
  <c r="AE513" i="79"/>
  <c r="AE516" i="79"/>
  <c r="AE519" i="79"/>
  <c r="AE523" i="79"/>
  <c r="AE526" i="79"/>
  <c r="AE529" i="79"/>
  <c r="AE533" i="79"/>
  <c r="AE536" i="79"/>
  <c r="AE539" i="79"/>
  <c r="AE542" i="79"/>
  <c r="AE545" i="79"/>
  <c r="AE548" i="79"/>
  <c r="AE551" i="79"/>
  <c r="AE554" i="79"/>
  <c r="AE557" i="79"/>
  <c r="AE560" i="79"/>
  <c r="AE563" i="79"/>
  <c r="AE566" i="79"/>
  <c r="AE569" i="79"/>
  <c r="AE572" i="79"/>
  <c r="AE576" i="79"/>
  <c r="AE579" i="79"/>
  <c r="V22" i="46"/>
  <c r="V25" i="46"/>
  <c r="V28" i="46"/>
  <c r="V29" i="46"/>
  <c r="V31" i="46"/>
  <c r="V32" i="46"/>
  <c r="V34" i="46"/>
  <c r="V35" i="46"/>
  <c r="V50" i="46"/>
  <c r="V51" i="46"/>
  <c r="V53" i="46"/>
  <c r="V54" i="46"/>
  <c r="V63" i="46"/>
  <c r="V71" i="46"/>
  <c r="V84" i="46"/>
  <c r="V87" i="46"/>
  <c r="V102" i="46"/>
  <c r="V105" i="46"/>
  <c r="V106" i="46"/>
  <c r="AE141" i="46"/>
  <c r="L64" i="45"/>
  <c r="L65" i="45"/>
  <c r="I131" i="45"/>
  <c r="AE772" i="79"/>
  <c r="AE773" i="79"/>
  <c r="U150" i="46"/>
  <c r="U153" i="46"/>
  <c r="U156" i="46"/>
  <c r="U157" i="46"/>
  <c r="U159" i="46"/>
  <c r="U162" i="46"/>
  <c r="U178" i="46"/>
  <c r="U179" i="46"/>
  <c r="U181" i="46"/>
  <c r="U182" i="46"/>
  <c r="U187" i="46"/>
  <c r="U191" i="46"/>
  <c r="U199" i="46"/>
  <c r="U209" i="46"/>
  <c r="U210" i="46"/>
  <c r="U215" i="46"/>
  <c r="U219" i="46"/>
  <c r="U220" i="46"/>
  <c r="U233" i="46"/>
  <c r="AE270" i="46"/>
  <c r="AE774" i="79"/>
  <c r="T279" i="46"/>
  <c r="T282" i="46"/>
  <c r="T285" i="46"/>
  <c r="T286" i="46"/>
  <c r="T288" i="46"/>
  <c r="T289" i="46"/>
  <c r="T291" i="46"/>
  <c r="T307" i="46"/>
  <c r="T308" i="46"/>
  <c r="T310" i="46"/>
  <c r="T311" i="46"/>
  <c r="T316" i="46"/>
  <c r="T319" i="46"/>
  <c r="T320" i="46"/>
  <c r="T325" i="46"/>
  <c r="T333" i="46"/>
  <c r="T338" i="46"/>
  <c r="T339" i="46"/>
  <c r="T344" i="46"/>
  <c r="T348" i="46"/>
  <c r="S408" i="46"/>
  <c r="S411" i="46"/>
  <c r="S414" i="46"/>
  <c r="S417" i="46"/>
  <c r="S420" i="46"/>
  <c r="S432" i="46"/>
  <c r="S436" i="46"/>
  <c r="S439" i="46"/>
  <c r="S448" i="46"/>
  <c r="S457" i="46"/>
  <c r="S464" i="46"/>
  <c r="S467" i="46"/>
  <c r="S473" i="46"/>
  <c r="S477" i="46"/>
  <c r="S507" i="46"/>
  <c r="AE529" i="46"/>
  <c r="AE776" i="79"/>
  <c r="R38" i="79"/>
  <c r="R39" i="79"/>
  <c r="R41" i="79"/>
  <c r="R44" i="79"/>
  <c r="R47" i="79"/>
  <c r="R48" i="79"/>
  <c r="R54" i="79"/>
  <c r="R55" i="79"/>
  <c r="R57" i="79"/>
  <c r="R58" i="79"/>
  <c r="R60" i="79"/>
  <c r="R61" i="79"/>
  <c r="R64" i="79"/>
  <c r="R70" i="79"/>
  <c r="R73" i="79"/>
  <c r="R76" i="79"/>
  <c r="R80" i="79"/>
  <c r="R105" i="79"/>
  <c r="R106" i="79"/>
  <c r="R108" i="79"/>
  <c r="R109" i="79"/>
  <c r="R114" i="79"/>
  <c r="R121" i="79"/>
  <c r="R122" i="79"/>
  <c r="R123" i="79"/>
  <c r="AE211" i="79"/>
  <c r="AE777" i="79"/>
  <c r="Q278" i="79"/>
  <c r="Q292" i="79"/>
  <c r="Q293" i="79"/>
  <c r="Q295" i="79"/>
  <c r="Q296" i="79"/>
  <c r="Q301" i="79"/>
  <c r="Q302" i="79"/>
  <c r="Q305" i="79"/>
  <c r="Q308" i="79"/>
  <c r="Q309" i="79"/>
  <c r="Q310" i="79"/>
  <c r="Q323" i="79"/>
  <c r="Q324" i="79"/>
  <c r="Q329" i="79"/>
  <c r="Q330" i="79"/>
  <c r="P478" i="79"/>
  <c r="P479" i="79"/>
  <c r="P481" i="79"/>
  <c r="P484" i="79"/>
  <c r="P485" i="79"/>
  <c r="P490" i="79"/>
  <c r="P497" i="79"/>
  <c r="P498" i="79"/>
  <c r="P518" i="79"/>
  <c r="P519" i="79"/>
  <c r="P575" i="79"/>
  <c r="P578" i="79"/>
  <c r="AE606" i="79"/>
  <c r="AE695" i="79"/>
  <c r="AE696" i="79"/>
  <c r="AE609" i="79"/>
  <c r="AE612" i="79"/>
  <c r="AE615" i="79"/>
  <c r="AE618" i="79"/>
  <c r="AE621" i="79"/>
  <c r="AE625" i="79"/>
  <c r="AE628" i="79"/>
  <c r="AE631" i="79"/>
  <c r="AE634" i="79"/>
  <c r="AE637" i="79"/>
  <c r="AE641" i="79"/>
  <c r="AE644" i="79"/>
  <c r="AE647" i="79"/>
  <c r="AE651" i="79"/>
  <c r="AE655" i="79"/>
  <c r="AE658" i="79"/>
  <c r="AE662" i="79"/>
  <c r="AE665" i="79"/>
  <c r="AE668" i="79"/>
  <c r="AE671" i="79"/>
  <c r="AE676" i="79"/>
  <c r="AE679" i="79"/>
  <c r="AE682" i="79"/>
  <c r="AE685" i="79"/>
  <c r="AE688" i="79"/>
  <c r="AE692" i="79"/>
  <c r="AE699" i="79"/>
  <c r="AE702" i="79"/>
  <c r="AE705" i="79"/>
  <c r="AE708" i="79"/>
  <c r="AE711" i="79"/>
  <c r="AE714" i="79"/>
  <c r="AE718" i="79"/>
  <c r="AE721" i="79"/>
  <c r="AE724" i="79"/>
  <c r="AE728" i="79"/>
  <c r="AE731" i="79"/>
  <c r="AE734" i="79"/>
  <c r="AE737" i="79"/>
  <c r="AE740" i="79"/>
  <c r="AE743" i="79"/>
  <c r="AE746" i="79"/>
  <c r="AE749" i="79"/>
  <c r="AE752" i="79"/>
  <c r="AE755" i="79"/>
  <c r="AE758" i="79"/>
  <c r="AE761" i="79"/>
  <c r="AE764" i="79"/>
  <c r="AE767" i="79"/>
  <c r="W22" i="46"/>
  <c r="W25" i="46"/>
  <c r="W28" i="46"/>
  <c r="W29" i="46"/>
  <c r="W31" i="46"/>
  <c r="W32" i="46"/>
  <c r="W34" i="46"/>
  <c r="W35" i="46"/>
  <c r="W50" i="46"/>
  <c r="W51" i="46"/>
  <c r="W53" i="46"/>
  <c r="W54" i="46"/>
  <c r="W63" i="46"/>
  <c r="W71" i="46"/>
  <c r="W84" i="46"/>
  <c r="W87" i="46"/>
  <c r="W102" i="46"/>
  <c r="W105" i="46"/>
  <c r="W106" i="46"/>
  <c r="AE142" i="46"/>
  <c r="M64" i="45"/>
  <c r="M65" i="45"/>
  <c r="I132" i="45"/>
  <c r="AE955" i="79"/>
  <c r="AE956" i="79"/>
  <c r="V150" i="46"/>
  <c r="V153" i="46"/>
  <c r="V156" i="46"/>
  <c r="V157" i="46"/>
  <c r="V159" i="46"/>
  <c r="V162" i="46"/>
  <c r="V178" i="46"/>
  <c r="V179" i="46"/>
  <c r="V181" i="46"/>
  <c r="V182" i="46"/>
  <c r="V187" i="46"/>
  <c r="V191" i="46"/>
  <c r="V199" i="46"/>
  <c r="V209" i="46"/>
  <c r="V210" i="46"/>
  <c r="V215" i="46"/>
  <c r="V219" i="46"/>
  <c r="V220" i="46"/>
  <c r="V233" i="46"/>
  <c r="AE271" i="46"/>
  <c r="AE957" i="79"/>
  <c r="U279" i="46"/>
  <c r="U282" i="46"/>
  <c r="U285" i="46"/>
  <c r="U286" i="46"/>
  <c r="U288" i="46"/>
  <c r="U289" i="46"/>
  <c r="U291" i="46"/>
  <c r="U307" i="46"/>
  <c r="U308" i="46"/>
  <c r="U310" i="46"/>
  <c r="U311" i="46"/>
  <c r="U316" i="46"/>
  <c r="U319" i="46"/>
  <c r="U320" i="46"/>
  <c r="U325" i="46"/>
  <c r="U333" i="46"/>
  <c r="U338" i="46"/>
  <c r="U339" i="46"/>
  <c r="U342" i="46"/>
  <c r="U344" i="46"/>
  <c r="U348" i="46"/>
  <c r="AE280" i="46"/>
  <c r="AE283" i="46"/>
  <c r="AE286" i="46"/>
  <c r="AE289" i="46"/>
  <c r="AE292" i="46"/>
  <c r="AE295" i="46"/>
  <c r="AE298" i="46"/>
  <c r="AE301" i="46"/>
  <c r="AE304" i="46"/>
  <c r="AE308" i="46"/>
  <c r="AE311" i="46"/>
  <c r="AE314" i="46"/>
  <c r="AE317" i="46"/>
  <c r="AE320" i="46"/>
  <c r="AE323" i="46"/>
  <c r="AE326" i="46"/>
  <c r="AE329" i="46"/>
  <c r="AE333" i="46"/>
  <c r="AE336" i="46"/>
  <c r="AE339" i="46"/>
  <c r="AE342" i="46"/>
  <c r="AE345" i="46"/>
  <c r="AE349" i="46"/>
  <c r="AE353" i="46"/>
  <c r="AE356" i="46"/>
  <c r="AE360" i="46"/>
  <c r="AE363" i="46"/>
  <c r="AE366" i="46"/>
  <c r="AE369" i="46"/>
  <c r="AE372" i="46"/>
  <c r="AE376" i="46"/>
  <c r="AE379" i="46"/>
  <c r="AE382" i="46"/>
  <c r="AE400" i="46"/>
  <c r="AE958" i="79"/>
  <c r="T408" i="46"/>
  <c r="T411" i="46"/>
  <c r="T414" i="46"/>
  <c r="T417" i="46"/>
  <c r="T420" i="46"/>
  <c r="T432" i="46"/>
  <c r="T436" i="46"/>
  <c r="T439" i="46"/>
  <c r="T448" i="46"/>
  <c r="T457" i="46"/>
  <c r="T464" i="46"/>
  <c r="T467" i="46"/>
  <c r="T473" i="46"/>
  <c r="T477" i="46"/>
  <c r="T507" i="46"/>
  <c r="AE530" i="46"/>
  <c r="AE959" i="79"/>
  <c r="S38" i="79"/>
  <c r="S39" i="79"/>
  <c r="S41" i="79"/>
  <c r="S44" i="79"/>
  <c r="S47" i="79"/>
  <c r="S48" i="79"/>
  <c r="S54" i="79"/>
  <c r="S55" i="79"/>
  <c r="S57" i="79"/>
  <c r="S58" i="79"/>
  <c r="S60" i="79"/>
  <c r="S61" i="79"/>
  <c r="S64" i="79"/>
  <c r="S70" i="79"/>
  <c r="S73" i="79"/>
  <c r="S76" i="79"/>
  <c r="S80" i="79"/>
  <c r="S105" i="79"/>
  <c r="S106" i="79"/>
  <c r="S108" i="79"/>
  <c r="S109" i="79"/>
  <c r="S114" i="79"/>
  <c r="S121" i="79"/>
  <c r="S122" i="79"/>
  <c r="S123" i="79"/>
  <c r="AE212" i="79"/>
  <c r="AE960" i="79"/>
  <c r="R278" i="79"/>
  <c r="R292" i="79"/>
  <c r="R293" i="79"/>
  <c r="R295" i="79"/>
  <c r="R296" i="79"/>
  <c r="R301" i="79"/>
  <c r="R302" i="79"/>
  <c r="R305" i="79"/>
  <c r="R308" i="79"/>
  <c r="R309" i="79"/>
  <c r="R310" i="79"/>
  <c r="R323" i="79"/>
  <c r="R324" i="79"/>
  <c r="R329" i="79"/>
  <c r="R330" i="79"/>
  <c r="Q478" i="79"/>
  <c r="Q479" i="79"/>
  <c r="Q481" i="79"/>
  <c r="Q484" i="79"/>
  <c r="Q485" i="79"/>
  <c r="Q490" i="79"/>
  <c r="Q497" i="79"/>
  <c r="Q498" i="79"/>
  <c r="Q518" i="79"/>
  <c r="Q519" i="79"/>
  <c r="Q575" i="79"/>
  <c r="Q578" i="79"/>
  <c r="AE793" i="79"/>
  <c r="AE796" i="79"/>
  <c r="AE799" i="79"/>
  <c r="AE802" i="79"/>
  <c r="AE805" i="79"/>
  <c r="AE808" i="79"/>
  <c r="AE812" i="79"/>
  <c r="AE815" i="79"/>
  <c r="AE818" i="79"/>
  <c r="AE821" i="79"/>
  <c r="AE824" i="79"/>
  <c r="AE828" i="79"/>
  <c r="AE831" i="79"/>
  <c r="AE834" i="79"/>
  <c r="AE838" i="79"/>
  <c r="AE842" i="79"/>
  <c r="AE845" i="79"/>
  <c r="AE849" i="79"/>
  <c r="AE852" i="79"/>
  <c r="AE855" i="79"/>
  <c r="AE858" i="79"/>
  <c r="AE863" i="79"/>
  <c r="AE866" i="79"/>
  <c r="AE869" i="79"/>
  <c r="AE872" i="79"/>
  <c r="AE876" i="79"/>
  <c r="AE879" i="79"/>
  <c r="AE882" i="79"/>
  <c r="AE885" i="79"/>
  <c r="AE888" i="79"/>
  <c r="AE891" i="79"/>
  <c r="AE894" i="79"/>
  <c r="AE897" i="79"/>
  <c r="AE901" i="79"/>
  <c r="AE904" i="79"/>
  <c r="AE907" i="79"/>
  <c r="AE911" i="79"/>
  <c r="AE914" i="79"/>
  <c r="AE917" i="79"/>
  <c r="AE920" i="79"/>
  <c r="AE923" i="79"/>
  <c r="AE926" i="79"/>
  <c r="AE929" i="79"/>
  <c r="AE932" i="79"/>
  <c r="AE935" i="79"/>
  <c r="AE938" i="79"/>
  <c r="AE941" i="79"/>
  <c r="AE944" i="79"/>
  <c r="AE947" i="79"/>
  <c r="AE950" i="79"/>
  <c r="AE143" i="46"/>
  <c r="N64" i="45"/>
  <c r="N65" i="45"/>
  <c r="I133" i="45"/>
  <c r="AE1138" i="79"/>
  <c r="AE1139" i="79"/>
  <c r="AE272" i="46"/>
  <c r="AE1140" i="79"/>
  <c r="AE401" i="46"/>
  <c r="AE1141" i="79"/>
  <c r="AE531" i="46"/>
  <c r="AE1142" i="79"/>
  <c r="AE213" i="79"/>
  <c r="AE1143" i="79"/>
  <c r="AE976" i="79"/>
  <c r="AE979" i="79"/>
  <c r="AE982" i="79"/>
  <c r="AE985" i="79"/>
  <c r="AE988" i="79"/>
  <c r="AE991" i="79"/>
  <c r="AE995" i="79"/>
  <c r="AE998" i="79"/>
  <c r="AE1001" i="79"/>
  <c r="AE1004" i="79"/>
  <c r="AE1007" i="79"/>
  <c r="AE1011" i="79"/>
  <c r="AE1014" i="79"/>
  <c r="AE1017" i="79"/>
  <c r="AE1021" i="79"/>
  <c r="AE1025" i="79"/>
  <c r="AE1028" i="79"/>
  <c r="AE1032" i="79"/>
  <c r="AE1035" i="79"/>
  <c r="AE1038" i="79"/>
  <c r="AE1041" i="79"/>
  <c r="AE1046" i="79"/>
  <c r="AE1049" i="79"/>
  <c r="AE1052" i="79"/>
  <c r="AE1055" i="79"/>
  <c r="AE1059" i="79"/>
  <c r="AE1062" i="79"/>
  <c r="AE1065" i="79"/>
  <c r="AE1068" i="79"/>
  <c r="AE1071" i="79"/>
  <c r="AE1074" i="79"/>
  <c r="AE1077" i="79"/>
  <c r="AE1080" i="79"/>
  <c r="AE1084" i="79"/>
  <c r="AE1087" i="79"/>
  <c r="AE1090" i="79"/>
  <c r="AE1094" i="79"/>
  <c r="AE1097" i="79"/>
  <c r="AE1100" i="79"/>
  <c r="AE1103" i="79"/>
  <c r="AE1106" i="79"/>
  <c r="AE1109" i="79"/>
  <c r="AE1112" i="79"/>
  <c r="AE1115" i="79"/>
  <c r="AE1118" i="79"/>
  <c r="AE1121" i="79"/>
  <c r="AE1124" i="79"/>
  <c r="AE1127" i="79"/>
  <c r="AE1130" i="79"/>
  <c r="AE1133" i="79"/>
  <c r="AE197" i="79"/>
  <c r="AE206" i="79"/>
  <c r="J67" i="43"/>
  <c r="AE219" i="79"/>
  <c r="AE386" i="79"/>
  <c r="AE396" i="79"/>
  <c r="J70" i="43"/>
  <c r="AE583" i="79"/>
  <c r="AE594" i="79"/>
  <c r="J73" i="43"/>
  <c r="AE408" i="79"/>
  <c r="AE770" i="79"/>
  <c r="AE782" i="79"/>
  <c r="J76" i="43"/>
  <c r="AE605" i="79"/>
  <c r="AE953" i="79"/>
  <c r="AE966" i="79"/>
  <c r="J79" i="43"/>
  <c r="AE1150" i="79"/>
  <c r="AD21" i="46"/>
  <c r="AD23" i="46"/>
  <c r="AD26" i="46"/>
  <c r="AD29" i="46"/>
  <c r="AD32" i="46"/>
  <c r="AD35" i="46"/>
  <c r="AD38" i="46"/>
  <c r="AD41" i="46"/>
  <c r="AD44" i="46"/>
  <c r="AD47" i="46"/>
  <c r="AD51" i="46"/>
  <c r="AD54" i="46"/>
  <c r="AD57" i="46"/>
  <c r="AD60" i="46"/>
  <c r="AD63" i="46"/>
  <c r="AD66" i="46"/>
  <c r="AD69" i="46"/>
  <c r="AD72" i="46"/>
  <c r="AD76" i="46"/>
  <c r="AD79" i="46"/>
  <c r="AD82" i="46"/>
  <c r="AD85" i="46"/>
  <c r="AD88" i="46"/>
  <c r="AD92" i="46"/>
  <c r="AD96" i="46"/>
  <c r="AD99" i="46"/>
  <c r="AD103" i="46"/>
  <c r="AD106" i="46"/>
  <c r="AD109" i="46"/>
  <c r="AD112" i="46"/>
  <c r="AD115" i="46"/>
  <c r="AD119" i="46"/>
  <c r="AD122" i="46"/>
  <c r="AD125" i="46"/>
  <c r="AD127" i="46"/>
  <c r="AD20" i="46"/>
  <c r="D57" i="45"/>
  <c r="E57" i="45"/>
  <c r="E58" i="45"/>
  <c r="H124" i="45"/>
  <c r="AD130" i="46"/>
  <c r="AD131" i="46"/>
  <c r="I54" i="43"/>
  <c r="AD128" i="46"/>
  <c r="AD132" i="46"/>
  <c r="I55" i="43"/>
  <c r="AD135" i="46"/>
  <c r="F57" i="45"/>
  <c r="F58" i="45"/>
  <c r="H125" i="45"/>
  <c r="AD258" i="46"/>
  <c r="AD259" i="46"/>
  <c r="AD149" i="46"/>
  <c r="AD151" i="46"/>
  <c r="AD154" i="46"/>
  <c r="AD157" i="46"/>
  <c r="AD160" i="46"/>
  <c r="AD163" i="46"/>
  <c r="AD166" i="46"/>
  <c r="AD169" i="46"/>
  <c r="AD172" i="46"/>
  <c r="AD175" i="46"/>
  <c r="AD179" i="46"/>
  <c r="AD182" i="46"/>
  <c r="AD185" i="46"/>
  <c r="AD188" i="46"/>
  <c r="AD191" i="46"/>
  <c r="AD194" i="46"/>
  <c r="AD197" i="46"/>
  <c r="AD200" i="46"/>
  <c r="AD204" i="46"/>
  <c r="AD207" i="46"/>
  <c r="AD210" i="46"/>
  <c r="AD213" i="46"/>
  <c r="AD216" i="46"/>
  <c r="AD220" i="46"/>
  <c r="AD224" i="46"/>
  <c r="AD227" i="46"/>
  <c r="AD231" i="46"/>
  <c r="AD234" i="46"/>
  <c r="AD237" i="46"/>
  <c r="AD240" i="46"/>
  <c r="AD243" i="46"/>
  <c r="AD247" i="46"/>
  <c r="AD250" i="46"/>
  <c r="AD253" i="46"/>
  <c r="AD255" i="46"/>
  <c r="AD260" i="46"/>
  <c r="AD261" i="46"/>
  <c r="I57" i="43"/>
  <c r="AD148" i="46"/>
  <c r="AD256" i="46"/>
  <c r="AD262" i="46"/>
  <c r="I58" i="43"/>
  <c r="AD136" i="46"/>
  <c r="G57" i="45"/>
  <c r="G58" i="45"/>
  <c r="H126" i="45"/>
  <c r="AD387" i="46"/>
  <c r="AD388" i="46"/>
  <c r="AD265" i="46"/>
  <c r="AD389" i="46"/>
  <c r="AD278" i="46"/>
  <c r="AD277" i="46"/>
  <c r="AD385" i="46"/>
  <c r="AD392" i="46"/>
  <c r="I61" i="43"/>
  <c r="AD137" i="46"/>
  <c r="H57" i="45"/>
  <c r="H58" i="45"/>
  <c r="H127" i="45"/>
  <c r="AD516" i="46"/>
  <c r="AD517" i="46"/>
  <c r="AD266" i="46"/>
  <c r="AD518" i="46"/>
  <c r="AD407" i="46"/>
  <c r="AD409" i="46"/>
  <c r="AD412" i="46"/>
  <c r="AD415" i="46"/>
  <c r="AD418" i="46"/>
  <c r="AD421" i="46"/>
  <c r="AD424" i="46"/>
  <c r="AD427" i="46"/>
  <c r="AD430" i="46"/>
  <c r="AD433" i="46"/>
  <c r="AD437" i="46"/>
  <c r="AD440" i="46"/>
  <c r="AD443" i="46"/>
  <c r="AD446" i="46"/>
  <c r="AD449" i="46"/>
  <c r="AD452" i="46"/>
  <c r="AD455" i="46"/>
  <c r="AD458" i="46"/>
  <c r="AD462" i="46"/>
  <c r="AD465" i="46"/>
  <c r="AD468" i="46"/>
  <c r="AD471" i="46"/>
  <c r="AD474" i="46"/>
  <c r="AD478" i="46"/>
  <c r="AD482" i="46"/>
  <c r="AD485" i="46"/>
  <c r="AD489" i="46"/>
  <c r="AD492" i="46"/>
  <c r="AD495" i="46"/>
  <c r="AD498" i="46"/>
  <c r="AD501" i="46"/>
  <c r="AD505" i="46"/>
  <c r="AD508" i="46"/>
  <c r="AD511" i="46"/>
  <c r="AD513" i="46"/>
  <c r="AD520" i="46"/>
  <c r="AD406" i="46"/>
  <c r="AD514" i="46"/>
  <c r="AD522" i="46"/>
  <c r="I64" i="43"/>
  <c r="AD138" i="46"/>
  <c r="I57" i="45"/>
  <c r="I58" i="45"/>
  <c r="H128" i="45"/>
  <c r="AD199" i="79"/>
  <c r="AD200" i="79"/>
  <c r="AD267" i="46"/>
  <c r="AD201" i="79"/>
  <c r="AD526" i="46"/>
  <c r="AD203" i="79"/>
  <c r="AD36" i="79"/>
  <c r="AD122" i="79"/>
  <c r="AD123" i="79"/>
  <c r="AD39" i="79"/>
  <c r="AD42" i="79"/>
  <c r="AD45" i="79"/>
  <c r="AD48" i="79"/>
  <c r="AD51" i="79"/>
  <c r="AD55" i="79"/>
  <c r="AD58" i="79"/>
  <c r="AD61" i="79"/>
  <c r="AD64" i="79"/>
  <c r="AD67" i="79"/>
  <c r="AD71" i="79"/>
  <c r="AD74" i="79"/>
  <c r="AD77" i="79"/>
  <c r="AD81" i="79"/>
  <c r="AD85" i="79"/>
  <c r="AD88" i="79"/>
  <c r="AD92" i="79"/>
  <c r="AD95" i="79"/>
  <c r="AD98" i="79"/>
  <c r="AD101" i="79"/>
  <c r="AD106" i="79"/>
  <c r="AD109" i="79"/>
  <c r="AD112" i="79"/>
  <c r="AD115" i="79"/>
  <c r="AD119" i="79"/>
  <c r="AD126" i="79"/>
  <c r="AD129" i="79"/>
  <c r="AD132" i="79"/>
  <c r="AD135" i="79"/>
  <c r="AD138" i="79"/>
  <c r="AD141" i="79"/>
  <c r="AD145" i="79"/>
  <c r="AD148" i="79"/>
  <c r="AD151" i="79"/>
  <c r="AD155" i="79"/>
  <c r="AD158" i="79"/>
  <c r="AD161" i="79"/>
  <c r="AD164" i="79"/>
  <c r="AD167" i="79"/>
  <c r="AD170" i="79"/>
  <c r="AD173" i="79"/>
  <c r="AD176" i="79"/>
  <c r="AD179" i="79"/>
  <c r="AD182" i="79"/>
  <c r="AD185" i="79"/>
  <c r="AD188" i="79"/>
  <c r="AD191" i="79"/>
  <c r="AD194" i="79"/>
  <c r="AD196" i="79"/>
  <c r="AD204" i="79"/>
  <c r="AD139" i="46"/>
  <c r="J57" i="45"/>
  <c r="J58" i="45"/>
  <c r="H129" i="45"/>
  <c r="AD388" i="79"/>
  <c r="AD389" i="79"/>
  <c r="AD268" i="46"/>
  <c r="AD390" i="79"/>
  <c r="AD527" i="46"/>
  <c r="AD392" i="79"/>
  <c r="AD209" i="79"/>
  <c r="AD393" i="79"/>
  <c r="AD220" i="79"/>
  <c r="AD223" i="79"/>
  <c r="AD226" i="79"/>
  <c r="AD229" i="79"/>
  <c r="AD232" i="79"/>
  <c r="AD235" i="79"/>
  <c r="AD239" i="79"/>
  <c r="AD242" i="79"/>
  <c r="AD245" i="79"/>
  <c r="AD248" i="79"/>
  <c r="AD251" i="79"/>
  <c r="AD255" i="79"/>
  <c r="AD258" i="79"/>
  <c r="AD261" i="79"/>
  <c r="AD265" i="79"/>
  <c r="AD269" i="79"/>
  <c r="AD272" i="79"/>
  <c r="AD276" i="79"/>
  <c r="AD279" i="79"/>
  <c r="AD282" i="79"/>
  <c r="AD285" i="79"/>
  <c r="AD288" i="79"/>
  <c r="AD293" i="79"/>
  <c r="AD296" i="79"/>
  <c r="AD299" i="79"/>
  <c r="AD302" i="79"/>
  <c r="AD306" i="79"/>
  <c r="AD315" i="79"/>
  <c r="AD318" i="79"/>
  <c r="AD321" i="79"/>
  <c r="AD324" i="79"/>
  <c r="AD327" i="79"/>
  <c r="AD330" i="79"/>
  <c r="AD334" i="79"/>
  <c r="AD337" i="79"/>
  <c r="AD340" i="79"/>
  <c r="AD344" i="79"/>
  <c r="AD347" i="79"/>
  <c r="AD350" i="79"/>
  <c r="AD353" i="79"/>
  <c r="AD356" i="79"/>
  <c r="AD359" i="79"/>
  <c r="AD362" i="79"/>
  <c r="AD365" i="79"/>
  <c r="AD368" i="79"/>
  <c r="AD371" i="79"/>
  <c r="AD374" i="79"/>
  <c r="AD377" i="79"/>
  <c r="AD380" i="79"/>
  <c r="AD383" i="79"/>
  <c r="AD140" i="46"/>
  <c r="K57" i="45"/>
  <c r="K58" i="45"/>
  <c r="H130" i="45"/>
  <c r="AD585" i="79"/>
  <c r="AD586" i="79"/>
  <c r="AD269" i="46"/>
  <c r="AD587" i="79"/>
  <c r="AD528" i="46"/>
  <c r="AD589" i="79"/>
  <c r="AD210" i="79"/>
  <c r="AD590" i="79"/>
  <c r="AD409" i="79"/>
  <c r="AD412" i="79"/>
  <c r="AD415" i="79"/>
  <c r="AD418" i="79"/>
  <c r="AD421" i="79"/>
  <c r="AD424" i="79"/>
  <c r="AD428" i="79"/>
  <c r="AD431" i="79"/>
  <c r="AD434" i="79"/>
  <c r="AD437" i="79"/>
  <c r="AD440" i="79"/>
  <c r="AD444" i="79"/>
  <c r="AD447" i="79"/>
  <c r="AD450" i="79"/>
  <c r="AD454" i="79"/>
  <c r="AD458" i="79"/>
  <c r="AD461" i="79"/>
  <c r="AD465" i="79"/>
  <c r="AD468" i="79"/>
  <c r="AD471" i="79"/>
  <c r="AD474" i="79"/>
  <c r="AD479" i="79"/>
  <c r="AD482" i="79"/>
  <c r="AD485" i="79"/>
  <c r="AD488" i="79"/>
  <c r="AD491" i="79"/>
  <c r="AD495" i="79"/>
  <c r="AD498" i="79"/>
  <c r="AD504" i="79"/>
  <c r="AD507" i="79"/>
  <c r="AD510" i="79"/>
  <c r="AD513" i="79"/>
  <c r="AD516" i="79"/>
  <c r="AD519" i="79"/>
  <c r="AD523" i="79"/>
  <c r="AD526" i="79"/>
  <c r="AD529" i="79"/>
  <c r="AD533" i="79"/>
  <c r="AD536" i="79"/>
  <c r="AD539" i="79"/>
  <c r="AD542" i="79"/>
  <c r="AD545" i="79"/>
  <c r="AD548" i="79"/>
  <c r="AD551" i="79"/>
  <c r="AD554" i="79"/>
  <c r="AD557" i="79"/>
  <c r="AD560" i="79"/>
  <c r="AD563" i="79"/>
  <c r="AD566" i="79"/>
  <c r="AD569" i="79"/>
  <c r="AD572" i="79"/>
  <c r="AD576" i="79"/>
  <c r="AD579" i="79"/>
  <c r="AD141" i="46"/>
  <c r="L57" i="45"/>
  <c r="L58" i="45"/>
  <c r="H131" i="45"/>
  <c r="AD772" i="79"/>
  <c r="AD773" i="79"/>
  <c r="AD270" i="46"/>
  <c r="AD774" i="79"/>
  <c r="AD529" i="46"/>
  <c r="AD776" i="79"/>
  <c r="AD211" i="79"/>
  <c r="AD777" i="79"/>
  <c r="AD606" i="79"/>
  <c r="AD695" i="79"/>
  <c r="AD696" i="79"/>
  <c r="AD609" i="79"/>
  <c r="AD612" i="79"/>
  <c r="AD615" i="79"/>
  <c r="AD618" i="79"/>
  <c r="AD621" i="79"/>
  <c r="AD625" i="79"/>
  <c r="AD628" i="79"/>
  <c r="AD631" i="79"/>
  <c r="AD634" i="79"/>
  <c r="AD637" i="79"/>
  <c r="AD641" i="79"/>
  <c r="AD644" i="79"/>
  <c r="AD647" i="79"/>
  <c r="AD651" i="79"/>
  <c r="AD655" i="79"/>
  <c r="AD658" i="79"/>
  <c r="AD662" i="79"/>
  <c r="AD665" i="79"/>
  <c r="AD668" i="79"/>
  <c r="AD671" i="79"/>
  <c r="AD676" i="79"/>
  <c r="AD679" i="79"/>
  <c r="AD682" i="79"/>
  <c r="AD685" i="79"/>
  <c r="AD688" i="79"/>
  <c r="AD692" i="79"/>
  <c r="AD699" i="79"/>
  <c r="AD702" i="79"/>
  <c r="AD705" i="79"/>
  <c r="AD708" i="79"/>
  <c r="AD711" i="79"/>
  <c r="AD714" i="79"/>
  <c r="AD718" i="79"/>
  <c r="AD721" i="79"/>
  <c r="AD724" i="79"/>
  <c r="AD728" i="79"/>
  <c r="AD731" i="79"/>
  <c r="AD734" i="79"/>
  <c r="AD737" i="79"/>
  <c r="AD740" i="79"/>
  <c r="AD743" i="79"/>
  <c r="AD746" i="79"/>
  <c r="AD749" i="79"/>
  <c r="AD752" i="79"/>
  <c r="AD755" i="79"/>
  <c r="AD758" i="79"/>
  <c r="AD761" i="79"/>
  <c r="AD764" i="79"/>
  <c r="AD767" i="79"/>
  <c r="AD142" i="46"/>
  <c r="M57" i="45"/>
  <c r="M58" i="45"/>
  <c r="H132" i="45"/>
  <c r="AD955" i="79"/>
  <c r="AD956" i="79"/>
  <c r="AD271" i="46"/>
  <c r="AD957" i="79"/>
  <c r="AD280" i="46"/>
  <c r="AD283" i="46"/>
  <c r="AD286" i="46"/>
  <c r="AD289" i="46"/>
  <c r="AD292" i="46"/>
  <c r="AD295" i="46"/>
  <c r="AD298" i="46"/>
  <c r="AD301" i="46"/>
  <c r="AD304" i="46"/>
  <c r="AD308" i="46"/>
  <c r="AD311" i="46"/>
  <c r="AD314" i="46"/>
  <c r="AD317" i="46"/>
  <c r="AD320" i="46"/>
  <c r="AD323" i="46"/>
  <c r="AD326" i="46"/>
  <c r="AD329" i="46"/>
  <c r="AD333" i="46"/>
  <c r="AD336" i="46"/>
  <c r="AD339" i="46"/>
  <c r="AD342" i="46"/>
  <c r="AD345" i="46"/>
  <c r="AD349" i="46"/>
  <c r="AD353" i="46"/>
  <c r="AD356" i="46"/>
  <c r="AD360" i="46"/>
  <c r="AD363" i="46"/>
  <c r="AD366" i="46"/>
  <c r="AD369" i="46"/>
  <c r="AD372" i="46"/>
  <c r="AD376" i="46"/>
  <c r="AD379" i="46"/>
  <c r="AD382" i="46"/>
  <c r="AD400" i="46"/>
  <c r="AD958" i="79"/>
  <c r="AD530" i="46"/>
  <c r="AD959" i="79"/>
  <c r="AD212" i="79"/>
  <c r="AD960" i="79"/>
  <c r="AD793" i="79"/>
  <c r="AD796" i="79"/>
  <c r="AD799" i="79"/>
  <c r="AD802" i="79"/>
  <c r="AD805" i="79"/>
  <c r="AD808" i="79"/>
  <c r="AD812" i="79"/>
  <c r="AD815" i="79"/>
  <c r="AD818" i="79"/>
  <c r="AD821" i="79"/>
  <c r="AD824" i="79"/>
  <c r="AD828" i="79"/>
  <c r="AD831" i="79"/>
  <c r="AD834" i="79"/>
  <c r="AD838" i="79"/>
  <c r="AD842" i="79"/>
  <c r="AD845" i="79"/>
  <c r="AD849" i="79"/>
  <c r="AD852" i="79"/>
  <c r="AD855" i="79"/>
  <c r="AD858" i="79"/>
  <c r="AD863" i="79"/>
  <c r="AD866" i="79"/>
  <c r="AD869" i="79"/>
  <c r="AD872" i="79"/>
  <c r="AD876" i="79"/>
  <c r="AD879" i="79"/>
  <c r="AD882" i="79"/>
  <c r="AD885" i="79"/>
  <c r="AD888" i="79"/>
  <c r="AD891" i="79"/>
  <c r="AD894" i="79"/>
  <c r="AD897" i="79"/>
  <c r="AD901" i="79"/>
  <c r="AD904" i="79"/>
  <c r="AD907" i="79"/>
  <c r="AD911" i="79"/>
  <c r="AD914" i="79"/>
  <c r="AD917" i="79"/>
  <c r="AD920" i="79"/>
  <c r="AD923" i="79"/>
  <c r="AD926" i="79"/>
  <c r="AD929" i="79"/>
  <c r="AD932" i="79"/>
  <c r="AD935" i="79"/>
  <c r="AD938" i="79"/>
  <c r="AD941" i="79"/>
  <c r="AD944" i="79"/>
  <c r="AD947" i="79"/>
  <c r="AD950" i="79"/>
  <c r="AD143" i="46"/>
  <c r="N57" i="45"/>
  <c r="N58" i="45"/>
  <c r="H133" i="45"/>
  <c r="AD1138" i="79"/>
  <c r="AD1139" i="79"/>
  <c r="AD272" i="46"/>
  <c r="AD1140" i="79"/>
  <c r="AD401" i="46"/>
  <c r="AD1141" i="79"/>
  <c r="AD531" i="46"/>
  <c r="AD1142" i="79"/>
  <c r="AD213" i="79"/>
  <c r="AD1143" i="79"/>
  <c r="AD976" i="79"/>
  <c r="AD979" i="79"/>
  <c r="AD982" i="79"/>
  <c r="AD985" i="79"/>
  <c r="AD988" i="79"/>
  <c r="AD991" i="79"/>
  <c r="AD995" i="79"/>
  <c r="AD998" i="79"/>
  <c r="AD1001" i="79"/>
  <c r="AD1004" i="79"/>
  <c r="AD1007" i="79"/>
  <c r="AD1011" i="79"/>
  <c r="AD1014" i="79"/>
  <c r="AD1017" i="79"/>
  <c r="AD1021" i="79"/>
  <c r="AD1025" i="79"/>
  <c r="AD1028" i="79"/>
  <c r="AD1032" i="79"/>
  <c r="AD1035" i="79"/>
  <c r="AD1038" i="79"/>
  <c r="AD1041" i="79"/>
  <c r="AD1046" i="79"/>
  <c r="AD1049" i="79"/>
  <c r="AD1052" i="79"/>
  <c r="AD1055" i="79"/>
  <c r="AD1059" i="79"/>
  <c r="AD1062" i="79"/>
  <c r="AD1065" i="79"/>
  <c r="AD1068" i="79"/>
  <c r="AD1071" i="79"/>
  <c r="AD1074" i="79"/>
  <c r="AD1077" i="79"/>
  <c r="AD1080" i="79"/>
  <c r="AD1084" i="79"/>
  <c r="AD1087" i="79"/>
  <c r="AD1090" i="79"/>
  <c r="AD1094" i="79"/>
  <c r="AD1097" i="79"/>
  <c r="AD1100" i="79"/>
  <c r="AD1103" i="79"/>
  <c r="AD1106" i="79"/>
  <c r="AD1109" i="79"/>
  <c r="AD1112" i="79"/>
  <c r="AD1115" i="79"/>
  <c r="AD1118" i="79"/>
  <c r="AD1121" i="79"/>
  <c r="AD1124" i="79"/>
  <c r="AD1127" i="79"/>
  <c r="AD1130" i="79"/>
  <c r="AD1133" i="79"/>
  <c r="AD197" i="79"/>
  <c r="AD206" i="79"/>
  <c r="I67" i="43"/>
  <c r="AD219" i="79"/>
  <c r="AD386" i="79"/>
  <c r="AD396" i="79"/>
  <c r="I70" i="43"/>
  <c r="AD583" i="79"/>
  <c r="AD594" i="79"/>
  <c r="I73" i="43"/>
  <c r="AD408" i="79"/>
  <c r="AD770" i="79"/>
  <c r="AD782" i="79"/>
  <c r="I76" i="43"/>
  <c r="AD605" i="79"/>
  <c r="AD953" i="79"/>
  <c r="AD966" i="79"/>
  <c r="I79" i="43"/>
  <c r="AD1150" i="79"/>
  <c r="AC127" i="46"/>
  <c r="AC20" i="46"/>
  <c r="D50" i="45"/>
  <c r="E50" i="45"/>
  <c r="E51" i="45"/>
  <c r="G124" i="45"/>
  <c r="AC130" i="46"/>
  <c r="AC131" i="46"/>
  <c r="H54" i="43"/>
  <c r="AC128" i="46"/>
  <c r="AC132" i="46"/>
  <c r="H55" i="43"/>
  <c r="AC135" i="46"/>
  <c r="F50" i="45"/>
  <c r="F51" i="45"/>
  <c r="G125" i="45"/>
  <c r="AC258" i="46"/>
  <c r="AC259" i="46"/>
  <c r="AC255" i="46"/>
  <c r="AC260" i="46"/>
  <c r="AC261" i="46"/>
  <c r="H57" i="43"/>
  <c r="AC148" i="46"/>
  <c r="AC256" i="46"/>
  <c r="AC262" i="46"/>
  <c r="H58" i="43"/>
  <c r="AC136" i="46"/>
  <c r="G50" i="45"/>
  <c r="G51" i="45"/>
  <c r="G126" i="45"/>
  <c r="AC387" i="46"/>
  <c r="AC388" i="46"/>
  <c r="AC265" i="46"/>
  <c r="AC389" i="46"/>
  <c r="AC278" i="46"/>
  <c r="AC277" i="46"/>
  <c r="AC385" i="46"/>
  <c r="AC392" i="46"/>
  <c r="H61" i="43"/>
  <c r="AC137" i="46"/>
  <c r="H50" i="45"/>
  <c r="H51" i="45"/>
  <c r="G127" i="45"/>
  <c r="AC516" i="46"/>
  <c r="AC517" i="46"/>
  <c r="AC266" i="46"/>
  <c r="AC518" i="46"/>
  <c r="AC513" i="46"/>
  <c r="AC520" i="46"/>
  <c r="AC406" i="46"/>
  <c r="AC514" i="46"/>
  <c r="AC522" i="46"/>
  <c r="H64" i="43"/>
  <c r="AC138" i="46"/>
  <c r="I50" i="45"/>
  <c r="I51" i="45"/>
  <c r="G128" i="45"/>
  <c r="AC199" i="79"/>
  <c r="AC200" i="79"/>
  <c r="AC267" i="46"/>
  <c r="AC201" i="79"/>
  <c r="AC526" i="46"/>
  <c r="AC203" i="79"/>
  <c r="AC196" i="79"/>
  <c r="AC204" i="79"/>
  <c r="AC139" i="46"/>
  <c r="J50" i="45"/>
  <c r="J51" i="45"/>
  <c r="G129" i="45"/>
  <c r="AC388" i="79"/>
  <c r="AC389" i="79"/>
  <c r="AC268" i="46"/>
  <c r="AC390" i="79"/>
  <c r="AC527" i="46"/>
  <c r="AC392" i="79"/>
  <c r="AC209" i="79"/>
  <c r="AC393" i="79"/>
  <c r="AC140" i="46"/>
  <c r="K50" i="45"/>
  <c r="K51" i="45"/>
  <c r="G130" i="45"/>
  <c r="AC585" i="79"/>
  <c r="AC586" i="79"/>
  <c r="AC269" i="46"/>
  <c r="AC587" i="79"/>
  <c r="AC528" i="46"/>
  <c r="AC589" i="79"/>
  <c r="AC210" i="79"/>
  <c r="AC590" i="79"/>
  <c r="AC141" i="46"/>
  <c r="L50" i="45"/>
  <c r="L51" i="45"/>
  <c r="G131" i="45"/>
  <c r="AC772" i="79"/>
  <c r="AC773" i="79"/>
  <c r="AC270" i="46"/>
  <c r="AC774" i="79"/>
  <c r="AC529" i="46"/>
  <c r="AC776" i="79"/>
  <c r="AC211" i="79"/>
  <c r="AC777" i="79"/>
  <c r="AC142" i="46"/>
  <c r="M51" i="45"/>
  <c r="G132" i="45"/>
  <c r="AC955" i="79"/>
  <c r="AC956" i="79"/>
  <c r="AC271" i="46"/>
  <c r="AC957" i="79"/>
  <c r="AC530" i="46"/>
  <c r="AC959" i="79"/>
  <c r="AC212" i="79"/>
  <c r="AC960" i="79"/>
  <c r="AC197" i="79"/>
  <c r="AC206" i="79"/>
  <c r="H67" i="43"/>
  <c r="AC219" i="79"/>
  <c r="AC386" i="79"/>
  <c r="AC396" i="79"/>
  <c r="H70" i="43"/>
  <c r="AC583" i="79"/>
  <c r="AC594" i="79"/>
  <c r="H73" i="43"/>
  <c r="AC408" i="79"/>
  <c r="AC770" i="79"/>
  <c r="AC782" i="79"/>
  <c r="H76" i="43"/>
  <c r="AC605" i="79"/>
  <c r="AC953" i="79"/>
  <c r="AC966" i="79"/>
  <c r="H79" i="43"/>
  <c r="AB127" i="46"/>
  <c r="AB20" i="46"/>
  <c r="D43" i="45"/>
  <c r="E43" i="45"/>
  <c r="E44" i="45"/>
  <c r="F124" i="45"/>
  <c r="AB130" i="46"/>
  <c r="AB131" i="46"/>
  <c r="G54" i="43"/>
  <c r="AB128" i="46"/>
  <c r="AB132" i="46"/>
  <c r="G55" i="43"/>
  <c r="AB135" i="46"/>
  <c r="F43" i="45"/>
  <c r="F44" i="45"/>
  <c r="F125" i="45"/>
  <c r="AB258" i="46"/>
  <c r="AB259" i="46"/>
  <c r="AB255" i="46"/>
  <c r="AB260" i="46"/>
  <c r="AB261" i="46"/>
  <c r="G57" i="43"/>
  <c r="AB148" i="46"/>
  <c r="AB256" i="46"/>
  <c r="AB262" i="46"/>
  <c r="G58" i="43"/>
  <c r="AB136" i="46"/>
  <c r="G43" i="45"/>
  <c r="G44" i="45"/>
  <c r="F126" i="45"/>
  <c r="AB387" i="46"/>
  <c r="AB388" i="46"/>
  <c r="AB265" i="46"/>
  <c r="AB389" i="46"/>
  <c r="AB277" i="46"/>
  <c r="AB385" i="46"/>
  <c r="AB392" i="46"/>
  <c r="G61" i="43"/>
  <c r="AB137" i="46"/>
  <c r="H43" i="45"/>
  <c r="H44" i="45"/>
  <c r="F127" i="45"/>
  <c r="AB516" i="46"/>
  <c r="AB517" i="46"/>
  <c r="AB266" i="46"/>
  <c r="AB518" i="46"/>
  <c r="AB513" i="46"/>
  <c r="AB520" i="46"/>
  <c r="AB406" i="46"/>
  <c r="AB514" i="46"/>
  <c r="AB522" i="46"/>
  <c r="G64" i="43"/>
  <c r="AB138" i="46"/>
  <c r="I43" i="45"/>
  <c r="I44" i="45"/>
  <c r="F128" i="45"/>
  <c r="AB199" i="79"/>
  <c r="AB200" i="79"/>
  <c r="AB267" i="46"/>
  <c r="AB201" i="79"/>
  <c r="AB526" i="46"/>
  <c r="AB203" i="79"/>
  <c r="AB139" i="46"/>
  <c r="J43" i="45"/>
  <c r="J44" i="45"/>
  <c r="F129" i="45"/>
  <c r="AB388" i="79"/>
  <c r="AB389" i="79"/>
  <c r="AB268" i="46"/>
  <c r="AB390" i="79"/>
  <c r="AB527" i="46"/>
  <c r="AB392" i="79"/>
  <c r="AB140" i="46"/>
  <c r="K43" i="45"/>
  <c r="K44" i="45"/>
  <c r="F130" i="45"/>
  <c r="AB585" i="79"/>
  <c r="AB586" i="79"/>
  <c r="AB269" i="46"/>
  <c r="AB587" i="79"/>
  <c r="AB528" i="46"/>
  <c r="AB589" i="79"/>
  <c r="AB141" i="46"/>
  <c r="L43" i="45"/>
  <c r="L44" i="45"/>
  <c r="F131" i="45"/>
  <c r="AB772" i="79"/>
  <c r="AB773" i="79"/>
  <c r="AB270" i="46"/>
  <c r="AB774" i="79"/>
  <c r="AB529" i="46"/>
  <c r="AB776" i="79"/>
  <c r="AB142" i="46"/>
  <c r="M44" i="45"/>
  <c r="F132" i="45"/>
  <c r="AB955" i="79"/>
  <c r="AB956" i="79"/>
  <c r="AB271" i="46"/>
  <c r="AB957" i="79"/>
  <c r="AB530" i="46"/>
  <c r="AB959" i="79"/>
  <c r="AB197" i="79"/>
  <c r="AB206" i="79"/>
  <c r="G67" i="43"/>
  <c r="AB219" i="79"/>
  <c r="AB386" i="79"/>
  <c r="AB396" i="79"/>
  <c r="G70" i="43"/>
  <c r="AB583" i="79"/>
  <c r="AB594" i="79"/>
  <c r="G73" i="43"/>
  <c r="AB408" i="79"/>
  <c r="AB770" i="79"/>
  <c r="AB782" i="79"/>
  <c r="G76" i="43"/>
  <c r="AB605" i="79"/>
  <c r="AB953" i="79"/>
  <c r="AB966" i="79"/>
  <c r="G79" i="43"/>
  <c r="AA20" i="46"/>
  <c r="D36" i="45"/>
  <c r="E36" i="45"/>
  <c r="E37" i="45"/>
  <c r="E124" i="45"/>
  <c r="AA130" i="46"/>
  <c r="AA128" i="46"/>
  <c r="AA132" i="46"/>
  <c r="F55" i="43"/>
  <c r="F36" i="45"/>
  <c r="F37" i="45"/>
  <c r="E125" i="45"/>
  <c r="AA258" i="46"/>
  <c r="AA148" i="46"/>
  <c r="AA256" i="46"/>
  <c r="AA262" i="46"/>
  <c r="F58" i="43"/>
  <c r="G36" i="45"/>
  <c r="G37" i="45"/>
  <c r="E126" i="45"/>
  <c r="AA387" i="46"/>
  <c r="AA277" i="46"/>
  <c r="AA385" i="46"/>
  <c r="AA392" i="46"/>
  <c r="F61" i="43"/>
  <c r="H36" i="45"/>
  <c r="H37" i="45"/>
  <c r="E127" i="45"/>
  <c r="AA516" i="46"/>
  <c r="AA406" i="46"/>
  <c r="AA514" i="46"/>
  <c r="AA522" i="46"/>
  <c r="F64" i="43"/>
  <c r="I36" i="45"/>
  <c r="I37" i="45"/>
  <c r="E128" i="45"/>
  <c r="AA199" i="79"/>
  <c r="J36" i="45"/>
  <c r="J37" i="45"/>
  <c r="E129" i="45"/>
  <c r="AA388" i="79"/>
  <c r="K36" i="45"/>
  <c r="K37" i="45"/>
  <c r="E130" i="45"/>
  <c r="AA585" i="79"/>
  <c r="L36" i="45"/>
  <c r="L37" i="45"/>
  <c r="E131" i="45"/>
  <c r="AA772" i="79"/>
  <c r="M37" i="45"/>
  <c r="E132" i="45"/>
  <c r="AA955" i="79"/>
  <c r="AA197" i="79"/>
  <c r="AA206" i="79"/>
  <c r="F67" i="43"/>
  <c r="AA219" i="79"/>
  <c r="AA386" i="79"/>
  <c r="AA396" i="79"/>
  <c r="F70" i="43"/>
  <c r="AA583" i="79"/>
  <c r="AA594" i="79"/>
  <c r="F73" i="43"/>
  <c r="AA408" i="79"/>
  <c r="AA770" i="79"/>
  <c r="AA782" i="79"/>
  <c r="F76" i="43"/>
  <c r="AA605" i="79"/>
  <c r="AA953" i="79"/>
  <c r="AA966" i="79"/>
  <c r="F79" i="43"/>
  <c r="Z21" i="46"/>
  <c r="Z20" i="46"/>
  <c r="D29" i="45"/>
  <c r="E29" i="45"/>
  <c r="E30" i="45"/>
  <c r="D124" i="45"/>
  <c r="Z130" i="46"/>
  <c r="Z128" i="46"/>
  <c r="Z132" i="46"/>
  <c r="E55" i="43"/>
  <c r="F29" i="45"/>
  <c r="F30" i="45"/>
  <c r="D125" i="45"/>
  <c r="Z258" i="46"/>
  <c r="Z149" i="46"/>
  <c r="Z148" i="46"/>
  <c r="Z256" i="46"/>
  <c r="Z262" i="46"/>
  <c r="E58" i="43"/>
  <c r="G29" i="45"/>
  <c r="G30" i="45"/>
  <c r="D126" i="45"/>
  <c r="Z387" i="46"/>
  <c r="Z278" i="46"/>
  <c r="Z277" i="46"/>
  <c r="Z385" i="46"/>
  <c r="Z392" i="46"/>
  <c r="E61" i="43"/>
  <c r="H29" i="45"/>
  <c r="H30" i="45"/>
  <c r="D127" i="45"/>
  <c r="Z516" i="46"/>
  <c r="Z407" i="46"/>
  <c r="Z406" i="46"/>
  <c r="Z514" i="46"/>
  <c r="Z522" i="46"/>
  <c r="E64" i="43"/>
  <c r="I29" i="45"/>
  <c r="I30" i="45"/>
  <c r="D128" i="45"/>
  <c r="Z199" i="79"/>
  <c r="Z36" i="79"/>
  <c r="J29" i="45"/>
  <c r="J30" i="45"/>
  <c r="D129" i="45"/>
  <c r="Z388" i="79"/>
  <c r="Z220" i="79"/>
  <c r="K29" i="45"/>
  <c r="K30" i="45"/>
  <c r="D130" i="45"/>
  <c r="Z585" i="79"/>
  <c r="Z409" i="79"/>
  <c r="L29" i="45"/>
  <c r="L30" i="45"/>
  <c r="D131" i="45"/>
  <c r="Z772" i="79"/>
  <c r="Z606" i="79"/>
  <c r="M30" i="45"/>
  <c r="D132" i="45"/>
  <c r="Z955" i="79"/>
  <c r="Z793" i="79"/>
  <c r="Z197" i="79"/>
  <c r="Z206" i="79"/>
  <c r="E67" i="43"/>
  <c r="Z219" i="79"/>
  <c r="Z386" i="79"/>
  <c r="Z396" i="79"/>
  <c r="E70" i="43"/>
  <c r="Z583" i="79"/>
  <c r="Z594" i="79"/>
  <c r="E73" i="43"/>
  <c r="Z408" i="79"/>
  <c r="Z770" i="79"/>
  <c r="Z782" i="79"/>
  <c r="E76" i="43"/>
  <c r="Z605" i="79"/>
  <c r="Z953" i="79"/>
  <c r="Z966" i="79"/>
  <c r="E79" i="43"/>
  <c r="Y21" i="46"/>
  <c r="Y20" i="46"/>
  <c r="D22" i="45"/>
  <c r="E22" i="45"/>
  <c r="E23" i="45"/>
  <c r="C124" i="45"/>
  <c r="Y130" i="46"/>
  <c r="Y128" i="46"/>
  <c r="Y132" i="46"/>
  <c r="D55" i="43"/>
  <c r="F22" i="45"/>
  <c r="F23" i="45"/>
  <c r="C125" i="45"/>
  <c r="Y258" i="46"/>
  <c r="Y149" i="46"/>
  <c r="Y148" i="46"/>
  <c r="Y256" i="46"/>
  <c r="Y262" i="46"/>
  <c r="D58" i="43"/>
  <c r="G22" i="45"/>
  <c r="G23" i="45"/>
  <c r="C126" i="45"/>
  <c r="Y387" i="46"/>
  <c r="Y278" i="46"/>
  <c r="Y277" i="46"/>
  <c r="Y385" i="46"/>
  <c r="Y392" i="46"/>
  <c r="D61" i="43"/>
  <c r="H22" i="45"/>
  <c r="H23" i="45"/>
  <c r="C127" i="45"/>
  <c r="Y516" i="46"/>
  <c r="Y407" i="46"/>
  <c r="AM408" i="46"/>
  <c r="Y406" i="46"/>
  <c r="Y514" i="46"/>
  <c r="Y522" i="46"/>
  <c r="D64" i="43"/>
  <c r="I22" i="45"/>
  <c r="I23" i="45"/>
  <c r="C128" i="45"/>
  <c r="Y199" i="79"/>
  <c r="Y36" i="79"/>
  <c r="J22" i="45"/>
  <c r="J23" i="45"/>
  <c r="C129" i="45"/>
  <c r="Y388" i="79"/>
  <c r="Y220" i="79"/>
  <c r="K22" i="45"/>
  <c r="K23" i="45"/>
  <c r="C130" i="45"/>
  <c r="Y585" i="79"/>
  <c r="Y409" i="79"/>
  <c r="L22" i="45"/>
  <c r="L23" i="45"/>
  <c r="C131" i="45"/>
  <c r="Y772" i="79"/>
  <c r="Y606" i="79"/>
  <c r="M23" i="45"/>
  <c r="C132" i="45"/>
  <c r="Y955" i="79"/>
  <c r="Y793" i="79"/>
  <c r="Y197" i="79"/>
  <c r="Y206" i="79"/>
  <c r="D67" i="43"/>
  <c r="Y219" i="79"/>
  <c r="Y386" i="79"/>
  <c r="Y396" i="79"/>
  <c r="D70" i="43"/>
  <c r="Y583" i="79"/>
  <c r="Y594" i="79"/>
  <c r="D73" i="43"/>
  <c r="Y408" i="79"/>
  <c r="Y770" i="79"/>
  <c r="Y782" i="79"/>
  <c r="D76" i="43"/>
  <c r="Y605" i="79"/>
  <c r="Y953" i="79"/>
  <c r="Y966" i="79"/>
  <c r="D79" i="43"/>
  <c r="X879" i="79"/>
  <c r="W879" i="79"/>
  <c r="V879" i="79"/>
  <c r="U879" i="79"/>
  <c r="X696" i="79"/>
  <c r="W696" i="79"/>
  <c r="V696" i="79"/>
  <c r="U696" i="79"/>
  <c r="AL695" i="79"/>
  <c r="AL696" i="79"/>
  <c r="AK695" i="79"/>
  <c r="AK696" i="79"/>
  <c r="AJ695" i="79"/>
  <c r="AJ696" i="79"/>
  <c r="AI695" i="79"/>
  <c r="AI696" i="79"/>
  <c r="AH695" i="79"/>
  <c r="AH696" i="79"/>
  <c r="AG695" i="79"/>
  <c r="AG696" i="79"/>
  <c r="X501" i="79"/>
  <c r="W501" i="79"/>
  <c r="V501" i="79"/>
  <c r="U501" i="79"/>
  <c r="X312" i="79"/>
  <c r="W312" i="79"/>
  <c r="V312" i="79"/>
  <c r="AL309" i="79"/>
  <c r="AL310" i="79"/>
  <c r="AL311" i="79"/>
  <c r="AL312" i="79"/>
  <c r="AK309" i="79"/>
  <c r="AK310" i="79"/>
  <c r="AK311" i="79"/>
  <c r="AK312" i="79"/>
  <c r="AJ309" i="79"/>
  <c r="AJ310" i="79"/>
  <c r="AJ311" i="79"/>
  <c r="AJ312" i="79"/>
  <c r="AI309" i="79"/>
  <c r="AI310" i="79"/>
  <c r="AI311" i="79"/>
  <c r="AI312" i="79"/>
  <c r="AH309" i="79"/>
  <c r="AH310" i="79"/>
  <c r="AH311" i="79"/>
  <c r="AH312" i="79"/>
  <c r="AG309" i="79"/>
  <c r="AG310" i="79"/>
  <c r="AG311" i="79"/>
  <c r="AG312" i="79"/>
  <c r="M311" i="79"/>
  <c r="L311" i="79"/>
  <c r="K311" i="79"/>
  <c r="M499" i="79"/>
  <c r="L499" i="79"/>
  <c r="K499" i="79"/>
  <c r="J499" i="79"/>
  <c r="X499" i="79"/>
  <c r="W499" i="79"/>
  <c r="V499" i="79"/>
  <c r="U499" i="79"/>
  <c r="X311" i="79"/>
  <c r="W311" i="79"/>
  <c r="V311" i="79"/>
  <c r="X695" i="79"/>
  <c r="W695" i="79"/>
  <c r="V695" i="79"/>
  <c r="U695" i="79"/>
  <c r="X500" i="79"/>
  <c r="W500" i="79"/>
  <c r="V500" i="79"/>
  <c r="U500" i="79"/>
  <c r="M698" i="79"/>
  <c r="L698" i="79"/>
  <c r="K698" i="79"/>
  <c r="J698" i="79"/>
  <c r="AG606" i="79"/>
  <c r="AG609" i="79"/>
  <c r="AG612" i="79"/>
  <c r="AG615" i="79"/>
  <c r="AG618" i="79"/>
  <c r="AG621" i="79"/>
  <c r="AG625" i="79"/>
  <c r="AG628" i="79"/>
  <c r="AG631" i="79"/>
  <c r="AG634" i="79"/>
  <c r="AG637" i="79"/>
  <c r="AG641" i="79"/>
  <c r="AG644" i="79"/>
  <c r="AG647" i="79"/>
  <c r="AG651" i="79"/>
  <c r="AG655" i="79"/>
  <c r="AG658" i="79"/>
  <c r="AG662" i="79"/>
  <c r="AG665" i="79"/>
  <c r="AG668" i="79"/>
  <c r="AG671" i="79"/>
  <c r="AG676" i="79"/>
  <c r="AG679" i="79"/>
  <c r="AG682" i="79"/>
  <c r="AG685" i="79"/>
  <c r="AG688" i="79"/>
  <c r="AG692" i="79"/>
  <c r="AG699" i="79"/>
  <c r="AG702" i="79"/>
  <c r="AG705" i="79"/>
  <c r="AG708" i="79"/>
  <c r="AG711" i="79"/>
  <c r="AG714" i="79"/>
  <c r="AG718" i="79"/>
  <c r="AG721" i="79"/>
  <c r="AG724" i="79"/>
  <c r="AG728" i="79"/>
  <c r="AG731" i="79"/>
  <c r="AG734" i="79"/>
  <c r="AG737" i="79"/>
  <c r="AG740" i="79"/>
  <c r="AG743" i="79"/>
  <c r="AG746" i="79"/>
  <c r="AG749" i="79"/>
  <c r="AG752" i="79"/>
  <c r="AG755" i="79"/>
  <c r="AG758" i="79"/>
  <c r="AG761" i="79"/>
  <c r="AG764" i="79"/>
  <c r="AG767" i="79"/>
  <c r="AG35" i="79"/>
  <c r="K78" i="45"/>
  <c r="L78" i="45"/>
  <c r="L79" i="45"/>
  <c r="K131" i="45"/>
  <c r="AG772" i="79"/>
  <c r="AG21" i="46"/>
  <c r="AG23" i="46"/>
  <c r="AG26" i="46"/>
  <c r="AG29" i="46"/>
  <c r="AG32" i="46"/>
  <c r="AG35" i="46"/>
  <c r="AG38" i="46"/>
  <c r="AG41" i="46"/>
  <c r="AG44" i="46"/>
  <c r="AG47" i="46"/>
  <c r="AG51" i="46"/>
  <c r="AG54" i="46"/>
  <c r="AG57" i="46"/>
  <c r="AG60" i="46"/>
  <c r="AG63" i="46"/>
  <c r="AG66" i="46"/>
  <c r="AG69" i="46"/>
  <c r="AG72" i="46"/>
  <c r="AG76" i="46"/>
  <c r="AG79" i="46"/>
  <c r="AG82" i="46"/>
  <c r="AG85" i="46"/>
  <c r="AG88" i="46"/>
  <c r="AG92" i="46"/>
  <c r="AG96" i="46"/>
  <c r="AG99" i="46"/>
  <c r="AG103" i="46"/>
  <c r="AG106" i="46"/>
  <c r="AG109" i="46"/>
  <c r="AG112" i="46"/>
  <c r="AG115" i="46"/>
  <c r="AG119" i="46"/>
  <c r="AG122" i="46"/>
  <c r="AG125" i="46"/>
  <c r="AG141" i="46"/>
  <c r="AG773" i="79"/>
  <c r="AG149" i="46"/>
  <c r="AG151" i="46"/>
  <c r="AG154" i="46"/>
  <c r="AG157" i="46"/>
  <c r="AG160" i="46"/>
  <c r="AG163" i="46"/>
  <c r="AG166" i="46"/>
  <c r="AG169" i="46"/>
  <c r="AG172" i="46"/>
  <c r="AG175" i="46"/>
  <c r="AG179" i="46"/>
  <c r="AG182" i="46"/>
  <c r="AG185" i="46"/>
  <c r="AG188" i="46"/>
  <c r="AG191" i="46"/>
  <c r="AG194" i="46"/>
  <c r="AG197" i="46"/>
  <c r="AG200" i="46"/>
  <c r="AG204" i="46"/>
  <c r="AG207" i="46"/>
  <c r="AG210" i="46"/>
  <c r="AG213" i="46"/>
  <c r="AG216" i="46"/>
  <c r="AG220" i="46"/>
  <c r="AG224" i="46"/>
  <c r="AG227" i="46"/>
  <c r="AG231" i="46"/>
  <c r="AG234" i="46"/>
  <c r="AG237" i="46"/>
  <c r="AG240" i="46"/>
  <c r="AG243" i="46"/>
  <c r="AG247" i="46"/>
  <c r="AG250" i="46"/>
  <c r="AG253" i="46"/>
  <c r="AG270" i="46"/>
  <c r="AG774" i="79"/>
  <c r="AG278" i="46"/>
  <c r="AG407" i="46"/>
  <c r="AG409" i="46"/>
  <c r="AG412" i="46"/>
  <c r="AG415" i="46"/>
  <c r="AG418" i="46"/>
  <c r="AG421" i="46"/>
  <c r="AG424" i="46"/>
  <c r="AG427" i="46"/>
  <c r="AG430" i="46"/>
  <c r="AG433" i="46"/>
  <c r="AG437" i="46"/>
  <c r="AG440" i="46"/>
  <c r="AG443" i="46"/>
  <c r="AG446" i="46"/>
  <c r="AG449" i="46"/>
  <c r="AG452" i="46"/>
  <c r="AG455" i="46"/>
  <c r="AG458" i="46"/>
  <c r="AG462" i="46"/>
  <c r="AG465" i="46"/>
  <c r="AG468" i="46"/>
  <c r="AG471" i="46"/>
  <c r="AG474" i="46"/>
  <c r="AG478" i="46"/>
  <c r="AG482" i="46"/>
  <c r="AG485" i="46"/>
  <c r="AG489" i="46"/>
  <c r="AG492" i="46"/>
  <c r="AG495" i="46"/>
  <c r="AG498" i="46"/>
  <c r="AG501" i="46"/>
  <c r="AG505" i="46"/>
  <c r="AG508" i="46"/>
  <c r="AG511" i="46"/>
  <c r="AG529" i="46"/>
  <c r="AG776" i="79"/>
  <c r="AX186" i="68"/>
  <c r="AG36" i="79"/>
  <c r="AG122" i="79"/>
  <c r="AG123" i="79"/>
  <c r="AG39" i="79"/>
  <c r="AG42" i="79"/>
  <c r="AG45" i="79"/>
  <c r="AG48" i="79"/>
  <c r="AG51" i="79"/>
  <c r="AG55" i="79"/>
  <c r="AG58" i="79"/>
  <c r="AG61" i="79"/>
  <c r="AG64" i="79"/>
  <c r="AG67" i="79"/>
  <c r="AG71" i="79"/>
  <c r="AG74" i="79"/>
  <c r="AG77" i="79"/>
  <c r="AG81" i="79"/>
  <c r="AG85" i="79"/>
  <c r="AG88" i="79"/>
  <c r="AG92" i="79"/>
  <c r="AG95" i="79"/>
  <c r="AG98" i="79"/>
  <c r="AG101" i="79"/>
  <c r="AG106" i="79"/>
  <c r="AG109" i="79"/>
  <c r="AG112" i="79"/>
  <c r="AG115" i="79"/>
  <c r="AG119" i="79"/>
  <c r="AG126" i="79"/>
  <c r="AG129" i="79"/>
  <c r="AG132" i="79"/>
  <c r="AG135" i="79"/>
  <c r="AG138" i="79"/>
  <c r="AG141" i="79"/>
  <c r="AG145" i="79"/>
  <c r="AG148" i="79"/>
  <c r="AG151" i="79"/>
  <c r="AG155" i="79"/>
  <c r="AG158" i="79"/>
  <c r="AG161" i="79"/>
  <c r="AG164" i="79"/>
  <c r="AG167" i="79"/>
  <c r="AG170" i="79"/>
  <c r="AG173" i="79"/>
  <c r="AG176" i="79"/>
  <c r="AG179" i="79"/>
  <c r="AG182" i="79"/>
  <c r="AG185" i="79"/>
  <c r="AG188" i="79"/>
  <c r="AG191" i="79"/>
  <c r="AG194" i="79"/>
  <c r="AG211" i="79"/>
  <c r="AG777" i="79"/>
  <c r="AX187" i="68"/>
  <c r="AG220" i="79"/>
  <c r="AG223" i="79"/>
  <c r="AG226" i="79"/>
  <c r="AG229" i="79"/>
  <c r="AG232" i="79"/>
  <c r="AG235" i="79"/>
  <c r="AG239" i="79"/>
  <c r="AG242" i="79"/>
  <c r="AG245" i="79"/>
  <c r="AG248" i="79"/>
  <c r="AG251" i="79"/>
  <c r="AG255" i="79"/>
  <c r="AG258" i="79"/>
  <c r="AG261" i="79"/>
  <c r="AG265" i="79"/>
  <c r="AG269" i="79"/>
  <c r="AG272" i="79"/>
  <c r="AG276" i="79"/>
  <c r="AG279" i="79"/>
  <c r="AG282" i="79"/>
  <c r="AG285" i="79"/>
  <c r="AG288" i="79"/>
  <c r="AG293" i="79"/>
  <c r="AG296" i="79"/>
  <c r="AG299" i="79"/>
  <c r="AG302" i="79"/>
  <c r="AG306" i="79"/>
  <c r="AG315" i="79"/>
  <c r="AG318" i="79"/>
  <c r="AG321" i="79"/>
  <c r="AG324" i="79"/>
  <c r="AG327" i="79"/>
  <c r="AG330" i="79"/>
  <c r="AG334" i="79"/>
  <c r="AG337" i="79"/>
  <c r="AG340" i="79"/>
  <c r="AG344" i="79"/>
  <c r="AG347" i="79"/>
  <c r="AG350" i="79"/>
  <c r="AG353" i="79"/>
  <c r="AG356" i="79"/>
  <c r="AG359" i="79"/>
  <c r="AG362" i="79"/>
  <c r="AG365" i="79"/>
  <c r="AG368" i="79"/>
  <c r="AG371" i="79"/>
  <c r="AG374" i="79"/>
  <c r="AG377" i="79"/>
  <c r="AG380" i="79"/>
  <c r="AG383" i="79"/>
  <c r="AX188" i="68"/>
  <c r="AX189" i="68"/>
  <c r="AX190" i="68"/>
  <c r="AX191" i="68"/>
  <c r="AG409" i="79"/>
  <c r="AG412" i="79"/>
  <c r="AG415" i="79"/>
  <c r="AG418" i="79"/>
  <c r="AG421" i="79"/>
  <c r="AG424" i="79"/>
  <c r="AG428" i="79"/>
  <c r="AG431" i="79"/>
  <c r="AG434" i="79"/>
  <c r="AG437" i="79"/>
  <c r="AG440" i="79"/>
  <c r="AG444" i="79"/>
  <c r="AG447" i="79"/>
  <c r="AG450" i="79"/>
  <c r="AG454" i="79"/>
  <c r="AG458" i="79"/>
  <c r="AG461" i="79"/>
  <c r="AG465" i="79"/>
  <c r="AG468" i="79"/>
  <c r="AG471" i="79"/>
  <c r="AG474" i="79"/>
  <c r="AG479" i="79"/>
  <c r="AG482" i="79"/>
  <c r="AG485" i="79"/>
  <c r="AG488" i="79"/>
  <c r="AG491" i="79"/>
  <c r="AG495" i="79"/>
  <c r="AG498" i="79"/>
  <c r="AG504" i="79"/>
  <c r="AG507" i="79"/>
  <c r="AG510" i="79"/>
  <c r="AG513" i="79"/>
  <c r="AG516" i="79"/>
  <c r="AG519" i="79"/>
  <c r="AG523" i="79"/>
  <c r="AG526" i="79"/>
  <c r="AG529" i="79"/>
  <c r="AG533" i="79"/>
  <c r="AG536" i="79"/>
  <c r="AG539" i="79"/>
  <c r="AG542" i="79"/>
  <c r="AG545" i="79"/>
  <c r="AG548" i="79"/>
  <c r="AG551" i="79"/>
  <c r="AG554" i="79"/>
  <c r="AG557" i="79"/>
  <c r="AG560" i="79"/>
  <c r="AG563" i="79"/>
  <c r="AG566" i="79"/>
  <c r="AG569" i="79"/>
  <c r="AG572" i="79"/>
  <c r="AG576" i="79"/>
  <c r="AG579" i="79"/>
  <c r="AG127" i="46"/>
  <c r="AG20" i="46"/>
  <c r="D78" i="45"/>
  <c r="E78" i="45"/>
  <c r="E79" i="45"/>
  <c r="K124" i="45"/>
  <c r="AG130" i="46"/>
  <c r="AG131" i="46"/>
  <c r="L54" i="43"/>
  <c r="AG135" i="46"/>
  <c r="F78" i="45"/>
  <c r="F79" i="45"/>
  <c r="K125" i="45"/>
  <c r="AG258" i="46"/>
  <c r="AG259" i="46"/>
  <c r="AG255" i="46"/>
  <c r="AG260" i="46"/>
  <c r="AG261" i="46"/>
  <c r="L57" i="43"/>
  <c r="AG136" i="46"/>
  <c r="G78" i="45"/>
  <c r="G79" i="45"/>
  <c r="K126" i="45"/>
  <c r="AG387" i="46"/>
  <c r="AG388" i="46"/>
  <c r="AG265" i="46"/>
  <c r="AG389" i="46"/>
  <c r="AG137" i="46"/>
  <c r="H78" i="45"/>
  <c r="H79" i="45"/>
  <c r="K127" i="45"/>
  <c r="AG516" i="46"/>
  <c r="AG517" i="46"/>
  <c r="AG266" i="46"/>
  <c r="AG518" i="46"/>
  <c r="AG513" i="46"/>
  <c r="AG520" i="46"/>
  <c r="AG138" i="46"/>
  <c r="I78" i="45"/>
  <c r="I79" i="45"/>
  <c r="K128" i="45"/>
  <c r="AG199" i="79"/>
  <c r="AG200" i="79"/>
  <c r="AG267" i="46"/>
  <c r="AG201" i="79"/>
  <c r="AG526" i="46"/>
  <c r="AG203" i="79"/>
  <c r="AG196" i="79"/>
  <c r="AG204" i="79"/>
  <c r="AG139" i="46"/>
  <c r="J78" i="45"/>
  <c r="J79" i="45"/>
  <c r="K129" i="45"/>
  <c r="AG388" i="79"/>
  <c r="AG389" i="79"/>
  <c r="AG268" i="46"/>
  <c r="AG390" i="79"/>
  <c r="AG527" i="46"/>
  <c r="AG392" i="79"/>
  <c r="AV186" i="68"/>
  <c r="AG209" i="79"/>
  <c r="AG393" i="79"/>
  <c r="AG140" i="46"/>
  <c r="K79" i="45"/>
  <c r="K130" i="45"/>
  <c r="AG585" i="79"/>
  <c r="AG586" i="79"/>
  <c r="AG269" i="46"/>
  <c r="AG587" i="79"/>
  <c r="AG528" i="46"/>
  <c r="AG589" i="79"/>
  <c r="AW186" i="68"/>
  <c r="AG210" i="79"/>
  <c r="AG590" i="79"/>
  <c r="AW187" i="68"/>
  <c r="AG197" i="79"/>
  <c r="AG206" i="79"/>
  <c r="L67" i="43"/>
  <c r="AG219" i="79"/>
  <c r="AG386" i="79"/>
  <c r="AG396" i="79"/>
  <c r="L70" i="43"/>
  <c r="AG583" i="79"/>
  <c r="AG594" i="79"/>
  <c r="L73" i="43"/>
  <c r="AG408" i="79"/>
  <c r="AG770" i="79"/>
  <c r="AG782" i="79"/>
  <c r="L76" i="43"/>
  <c r="AG128" i="46"/>
  <c r="AG132" i="46"/>
  <c r="L55" i="43"/>
  <c r="AG148" i="46"/>
  <c r="AG256" i="46"/>
  <c r="AG262" i="46"/>
  <c r="L58" i="43"/>
  <c r="AG277" i="46"/>
  <c r="AG385" i="46"/>
  <c r="AG392" i="46"/>
  <c r="L61" i="43"/>
  <c r="AG406" i="46"/>
  <c r="AG514" i="46"/>
  <c r="AG522" i="46"/>
  <c r="L64" i="43"/>
  <c r="Q15" i="47"/>
  <c r="Q16" i="47"/>
  <c r="Q17" i="47"/>
  <c r="Q18" i="47"/>
  <c r="Q19" i="47"/>
  <c r="Q20" i="47"/>
  <c r="Q21" i="47"/>
  <c r="Q22" i="47"/>
  <c r="Q23" i="47"/>
  <c r="Q24" i="47"/>
  <c r="Q25" i="47"/>
  <c r="Q26" i="47"/>
  <c r="Q27" i="47"/>
  <c r="Q29" i="47"/>
  <c r="Q30" i="47"/>
  <c r="Q31" i="47"/>
  <c r="Q32" i="47"/>
  <c r="Q33" i="47"/>
  <c r="Q34" i="47"/>
  <c r="Q35" i="47"/>
  <c r="Q36" i="47"/>
  <c r="Q37" i="47"/>
  <c r="Q38" i="47"/>
  <c r="Q39" i="47"/>
  <c r="Q40" i="47"/>
  <c r="Q41" i="47"/>
  <c r="Q42" i="47"/>
  <c r="Q44" i="47"/>
  <c r="AY193" i="68"/>
  <c r="AY192" i="68"/>
  <c r="M78" i="45"/>
  <c r="M79" i="45"/>
  <c r="K132" i="45"/>
  <c r="AG955" i="79"/>
  <c r="AG142" i="46"/>
  <c r="AG956" i="79"/>
  <c r="AG271" i="46"/>
  <c r="AG957" i="79"/>
  <c r="AG280" i="46"/>
  <c r="AG283" i="46"/>
  <c r="AG286" i="46"/>
  <c r="AG289" i="46"/>
  <c r="AG292" i="46"/>
  <c r="AG295" i="46"/>
  <c r="AG298" i="46"/>
  <c r="AG301" i="46"/>
  <c r="AG304" i="46"/>
  <c r="AG308" i="46"/>
  <c r="AG311" i="46"/>
  <c r="AG314" i="46"/>
  <c r="AG317" i="46"/>
  <c r="AG320" i="46"/>
  <c r="AG323" i="46"/>
  <c r="AG326" i="46"/>
  <c r="AG329" i="46"/>
  <c r="AG333" i="46"/>
  <c r="AG336" i="46"/>
  <c r="AG339" i="46"/>
  <c r="AG342" i="46"/>
  <c r="AG345" i="46"/>
  <c r="AG349" i="46"/>
  <c r="AG353" i="46"/>
  <c r="AG356" i="46"/>
  <c r="AG360" i="46"/>
  <c r="AG363" i="46"/>
  <c r="AG366" i="46"/>
  <c r="AG369" i="46"/>
  <c r="AG372" i="46"/>
  <c r="AG376" i="46"/>
  <c r="AG379" i="46"/>
  <c r="AG382" i="46"/>
  <c r="AG400" i="46"/>
  <c r="AG958" i="79"/>
  <c r="AG530" i="46"/>
  <c r="AG959" i="79"/>
  <c r="AY186" i="68"/>
  <c r="AG212" i="79"/>
  <c r="AG960" i="79"/>
  <c r="AY187" i="68"/>
  <c r="AY188" i="68"/>
  <c r="AY189" i="68"/>
  <c r="AY190" i="68"/>
  <c r="AY191" i="68"/>
  <c r="AG793" i="79"/>
  <c r="AG796" i="79"/>
  <c r="AG799" i="79"/>
  <c r="AG802" i="79"/>
  <c r="AG805" i="79"/>
  <c r="AG808" i="79"/>
  <c r="AG812" i="79"/>
  <c r="AG815" i="79"/>
  <c r="AG818" i="79"/>
  <c r="AG821" i="79"/>
  <c r="AG824" i="79"/>
  <c r="AG828" i="79"/>
  <c r="AG831" i="79"/>
  <c r="AG834" i="79"/>
  <c r="AG838" i="79"/>
  <c r="AG842" i="79"/>
  <c r="AG845" i="79"/>
  <c r="AG849" i="79"/>
  <c r="AG852" i="79"/>
  <c r="AG855" i="79"/>
  <c r="AG858" i="79"/>
  <c r="AG863" i="79"/>
  <c r="AG866" i="79"/>
  <c r="AG869" i="79"/>
  <c r="AG872" i="79"/>
  <c r="AG876" i="79"/>
  <c r="AG879" i="79"/>
  <c r="AG882" i="79"/>
  <c r="AG885" i="79"/>
  <c r="AG888" i="79"/>
  <c r="AG891" i="79"/>
  <c r="AG894" i="79"/>
  <c r="AG897" i="79"/>
  <c r="AG901" i="79"/>
  <c r="AG904" i="79"/>
  <c r="AG907" i="79"/>
  <c r="AG911" i="79"/>
  <c r="AG914" i="79"/>
  <c r="AG917" i="79"/>
  <c r="AG920" i="79"/>
  <c r="AG923" i="79"/>
  <c r="AG926" i="79"/>
  <c r="AG929" i="79"/>
  <c r="AG932" i="79"/>
  <c r="AG935" i="79"/>
  <c r="AG938" i="79"/>
  <c r="AG941" i="79"/>
  <c r="AG944" i="79"/>
  <c r="AG947" i="79"/>
  <c r="AG950" i="79"/>
  <c r="AG605" i="79"/>
  <c r="AG953" i="79"/>
  <c r="AG966" i="79"/>
  <c r="L79" i="43"/>
  <c r="AZ193" i="68"/>
  <c r="AZ192" i="68"/>
  <c r="N78" i="45"/>
  <c r="N79" i="45"/>
  <c r="K133" i="45"/>
  <c r="AG1138" i="79"/>
  <c r="AG143" i="46"/>
  <c r="AG1139" i="79"/>
  <c r="AG272" i="46"/>
  <c r="AG1140" i="79"/>
  <c r="AG401" i="46"/>
  <c r="AG1141" i="79"/>
  <c r="AG531" i="46"/>
  <c r="AG1142" i="79"/>
  <c r="AZ186" i="68"/>
  <c r="AG213" i="79"/>
  <c r="AG1143" i="79"/>
  <c r="AZ187" i="68"/>
  <c r="AZ188" i="68"/>
  <c r="AZ189" i="68"/>
  <c r="AZ190" i="68"/>
  <c r="AZ191" i="68"/>
  <c r="AG976" i="79"/>
  <c r="AG979" i="79"/>
  <c r="AG982" i="79"/>
  <c r="AG985" i="79"/>
  <c r="AG988" i="79"/>
  <c r="AG991" i="79"/>
  <c r="AG995" i="79"/>
  <c r="AG998" i="79"/>
  <c r="AG1001" i="79"/>
  <c r="AG1004" i="79"/>
  <c r="AG1007" i="79"/>
  <c r="AG1011" i="79"/>
  <c r="AG1014" i="79"/>
  <c r="AG1017" i="79"/>
  <c r="AG1021" i="79"/>
  <c r="AG1025" i="79"/>
  <c r="AG1028" i="79"/>
  <c r="AG1032" i="79"/>
  <c r="AG1035" i="79"/>
  <c r="AG1038" i="79"/>
  <c r="AG1041" i="79"/>
  <c r="AG1046" i="79"/>
  <c r="AG1049" i="79"/>
  <c r="AG1052" i="79"/>
  <c r="AG1055" i="79"/>
  <c r="AG1059" i="79"/>
  <c r="AG1062" i="79"/>
  <c r="AG1065" i="79"/>
  <c r="AG1068" i="79"/>
  <c r="AG1071" i="79"/>
  <c r="AG1074" i="79"/>
  <c r="AG1077" i="79"/>
  <c r="AG1080" i="79"/>
  <c r="AG1084" i="79"/>
  <c r="AG1087" i="79"/>
  <c r="AG1090" i="79"/>
  <c r="AG1094" i="79"/>
  <c r="AG1097" i="79"/>
  <c r="AG1100" i="79"/>
  <c r="AG1103" i="79"/>
  <c r="AG1106" i="79"/>
  <c r="AG1109" i="79"/>
  <c r="AG1112" i="79"/>
  <c r="AG1115" i="79"/>
  <c r="AG1118" i="79"/>
  <c r="AG1121" i="79"/>
  <c r="AG1124" i="79"/>
  <c r="AG1127" i="79"/>
  <c r="AG1130" i="79"/>
  <c r="AG1133" i="79"/>
  <c r="AG792" i="79"/>
  <c r="AG1136" i="79"/>
  <c r="AG1150" i="79"/>
  <c r="L82" i="43"/>
  <c r="P15" i="47"/>
  <c r="P16" i="47"/>
  <c r="P17" i="47"/>
  <c r="P18" i="47"/>
  <c r="P19" i="47"/>
  <c r="P20" i="47"/>
  <c r="P21" i="47"/>
  <c r="P22" i="47"/>
  <c r="P23" i="47"/>
  <c r="P24" i="47"/>
  <c r="P25" i="47"/>
  <c r="P26" i="47"/>
  <c r="P27" i="47"/>
  <c r="P29" i="47"/>
  <c r="P30" i="47"/>
  <c r="P31" i="47"/>
  <c r="P32" i="47"/>
  <c r="P33" i="47"/>
  <c r="P34" i="47"/>
  <c r="P35" i="47"/>
  <c r="P36" i="47"/>
  <c r="P37" i="47"/>
  <c r="P38" i="47"/>
  <c r="P39" i="47"/>
  <c r="P40" i="47"/>
  <c r="P41" i="47"/>
  <c r="P42" i="47"/>
  <c r="P44" i="47"/>
  <c r="S186" i="68"/>
  <c r="S187" i="68"/>
  <c r="S190" i="68"/>
  <c r="S191" i="68"/>
  <c r="P186" i="68"/>
  <c r="Q186" i="68"/>
  <c r="Q187" i="68"/>
  <c r="R186" i="68"/>
  <c r="R187" i="68"/>
  <c r="R190" i="68"/>
  <c r="R191" i="68"/>
  <c r="O15" i="47"/>
  <c r="O16" i="47"/>
  <c r="O17" i="47"/>
  <c r="O18" i="47"/>
  <c r="O19" i="47"/>
  <c r="O20" i="47"/>
  <c r="O21" i="47"/>
  <c r="O22" i="47"/>
  <c r="O23" i="47"/>
  <c r="O24" i="47"/>
  <c r="O25" i="47"/>
  <c r="O26" i="47"/>
  <c r="O27" i="47"/>
  <c r="O29" i="47"/>
  <c r="O30" i="47"/>
  <c r="O31" i="47"/>
  <c r="O32" i="47"/>
  <c r="O33" i="47"/>
  <c r="O34" i="47"/>
  <c r="O35" i="47"/>
  <c r="O36" i="47"/>
  <c r="O37" i="47"/>
  <c r="O38" i="47"/>
  <c r="O39" i="47"/>
  <c r="O40" i="47"/>
  <c r="O41" i="47"/>
  <c r="O42" i="47"/>
  <c r="O44" i="47"/>
  <c r="T186" i="68"/>
  <c r="T187" i="68"/>
  <c r="T190" i="68"/>
  <c r="T191" i="68"/>
  <c r="U186" i="68"/>
  <c r="U187" i="68"/>
  <c r="U190" i="68"/>
  <c r="U191" i="68"/>
  <c r="N15" i="47"/>
  <c r="N16" i="47"/>
  <c r="N17" i="47"/>
  <c r="N18" i="47"/>
  <c r="N19" i="47"/>
  <c r="N20" i="47"/>
  <c r="N21" i="47"/>
  <c r="N22" i="47"/>
  <c r="N23" i="47"/>
  <c r="N24" i="47"/>
  <c r="N25" i="47"/>
  <c r="N26" i="47"/>
  <c r="N27" i="47"/>
  <c r="N29" i="47"/>
  <c r="N30" i="47"/>
  <c r="N31" i="47"/>
  <c r="N32" i="47"/>
  <c r="N33" i="47"/>
  <c r="N34" i="47"/>
  <c r="N35" i="47"/>
  <c r="N36" i="47"/>
  <c r="N37" i="47"/>
  <c r="N38" i="47"/>
  <c r="N39" i="47"/>
  <c r="N40" i="47"/>
  <c r="N41" i="47"/>
  <c r="N42" i="47"/>
  <c r="N44" i="47"/>
  <c r="M15" i="47"/>
  <c r="M16" i="47"/>
  <c r="M17" i="47"/>
  <c r="M18" i="47"/>
  <c r="M19" i="47"/>
  <c r="M20" i="47"/>
  <c r="M21" i="47"/>
  <c r="M22" i="47"/>
  <c r="M23" i="47"/>
  <c r="M24" i="47"/>
  <c r="M25" i="47"/>
  <c r="M26" i="47"/>
  <c r="M27" i="47"/>
  <c r="M29" i="47"/>
  <c r="M30" i="47"/>
  <c r="M31" i="47"/>
  <c r="M32" i="47"/>
  <c r="M33" i="47"/>
  <c r="M34" i="47"/>
  <c r="M35" i="47"/>
  <c r="M36" i="47"/>
  <c r="M37" i="47"/>
  <c r="M38" i="47"/>
  <c r="M39" i="47"/>
  <c r="M40" i="47"/>
  <c r="M41" i="47"/>
  <c r="M42" i="47"/>
  <c r="M44" i="47"/>
  <c r="L15" i="47"/>
  <c r="L16" i="47"/>
  <c r="L17" i="47"/>
  <c r="L18" i="47"/>
  <c r="L19" i="47"/>
  <c r="L20" i="47"/>
  <c r="L21" i="47"/>
  <c r="L22" i="47"/>
  <c r="L23" i="47"/>
  <c r="L24" i="47"/>
  <c r="L25" i="47"/>
  <c r="L26" i="47"/>
  <c r="L27" i="47"/>
  <c r="L29" i="47"/>
  <c r="L30" i="47"/>
  <c r="L31" i="47"/>
  <c r="L32" i="47"/>
  <c r="L33" i="47"/>
  <c r="L34" i="47"/>
  <c r="L35" i="47"/>
  <c r="L36" i="47"/>
  <c r="L37" i="47"/>
  <c r="L38" i="47"/>
  <c r="L39" i="47"/>
  <c r="L40" i="47"/>
  <c r="L41" i="47"/>
  <c r="L42" i="47"/>
  <c r="L44" i="47"/>
  <c r="BA187" i="68"/>
  <c r="V187" i="68"/>
  <c r="BA190" i="68"/>
  <c r="V190" i="68"/>
  <c r="BA191" i="68"/>
  <c r="V191" i="68"/>
  <c r="BA193" i="68"/>
  <c r="BA192" i="68"/>
  <c r="BA188" i="68"/>
  <c r="BA189" i="68"/>
  <c r="AH606" i="79"/>
  <c r="AH609" i="79"/>
  <c r="AH612" i="79"/>
  <c r="AH615" i="79"/>
  <c r="AH618" i="79"/>
  <c r="AH621" i="79"/>
  <c r="AH625" i="79"/>
  <c r="AH628" i="79"/>
  <c r="AH631" i="79"/>
  <c r="AH634" i="79"/>
  <c r="AH637" i="79"/>
  <c r="AH641" i="79"/>
  <c r="AH644" i="79"/>
  <c r="AH647" i="79"/>
  <c r="AH651" i="79"/>
  <c r="AH655" i="79"/>
  <c r="AH658" i="79"/>
  <c r="AH662" i="79"/>
  <c r="AH665" i="79"/>
  <c r="AH668" i="79"/>
  <c r="AH671" i="79"/>
  <c r="AH676" i="79"/>
  <c r="AH679" i="79"/>
  <c r="AH682" i="79"/>
  <c r="AH685" i="79"/>
  <c r="AH688" i="79"/>
  <c r="AH692" i="79"/>
  <c r="AH699" i="79"/>
  <c r="AH702" i="79"/>
  <c r="AH705" i="79"/>
  <c r="AH708" i="79"/>
  <c r="AH711" i="79"/>
  <c r="AH714" i="79"/>
  <c r="AH718" i="79"/>
  <c r="AH721" i="79"/>
  <c r="AH724" i="79"/>
  <c r="AH728" i="79"/>
  <c r="AH731" i="79"/>
  <c r="AH734" i="79"/>
  <c r="AH737" i="79"/>
  <c r="AH740" i="79"/>
  <c r="AH743" i="79"/>
  <c r="AH746" i="79"/>
  <c r="AH749" i="79"/>
  <c r="AH752" i="79"/>
  <c r="AH755" i="79"/>
  <c r="AH758" i="79"/>
  <c r="AH761" i="79"/>
  <c r="AH764" i="79"/>
  <c r="AH767" i="79"/>
  <c r="AH35" i="79"/>
  <c r="AH772" i="79"/>
  <c r="AH21" i="46"/>
  <c r="AH23" i="46"/>
  <c r="AH26" i="46"/>
  <c r="AH29" i="46"/>
  <c r="AH32" i="46"/>
  <c r="AH35" i="46"/>
  <c r="AH38" i="46"/>
  <c r="AH41" i="46"/>
  <c r="AH44" i="46"/>
  <c r="AH47" i="46"/>
  <c r="AH51" i="46"/>
  <c r="AH54" i="46"/>
  <c r="AH57" i="46"/>
  <c r="AH60" i="46"/>
  <c r="AH63" i="46"/>
  <c r="AH66" i="46"/>
  <c r="AH69" i="46"/>
  <c r="AH72" i="46"/>
  <c r="AH76" i="46"/>
  <c r="AH79" i="46"/>
  <c r="AH82" i="46"/>
  <c r="AH85" i="46"/>
  <c r="AH88" i="46"/>
  <c r="AH92" i="46"/>
  <c r="AH96" i="46"/>
  <c r="AH99" i="46"/>
  <c r="AH103" i="46"/>
  <c r="AH106" i="46"/>
  <c r="AH109" i="46"/>
  <c r="AH112" i="46"/>
  <c r="AH115" i="46"/>
  <c r="AH119" i="46"/>
  <c r="AH122" i="46"/>
  <c r="AH125" i="46"/>
  <c r="AH141" i="46"/>
  <c r="AH773" i="79"/>
  <c r="AH149" i="46"/>
  <c r="AH151" i="46"/>
  <c r="AH154" i="46"/>
  <c r="AH157" i="46"/>
  <c r="AH160" i="46"/>
  <c r="AH163" i="46"/>
  <c r="AH166" i="46"/>
  <c r="AH169" i="46"/>
  <c r="AH172" i="46"/>
  <c r="AH175" i="46"/>
  <c r="AH179" i="46"/>
  <c r="AH182" i="46"/>
  <c r="AH185" i="46"/>
  <c r="AH188" i="46"/>
  <c r="AH191" i="46"/>
  <c r="AH194" i="46"/>
  <c r="AH197" i="46"/>
  <c r="AH200" i="46"/>
  <c r="AH204" i="46"/>
  <c r="AH207" i="46"/>
  <c r="AH210" i="46"/>
  <c r="AH213" i="46"/>
  <c r="AH216" i="46"/>
  <c r="AH220" i="46"/>
  <c r="AH224" i="46"/>
  <c r="AH227" i="46"/>
  <c r="AH231" i="46"/>
  <c r="AH234" i="46"/>
  <c r="AH237" i="46"/>
  <c r="AH240" i="46"/>
  <c r="AH243" i="46"/>
  <c r="AH247" i="46"/>
  <c r="AH250" i="46"/>
  <c r="AH253" i="46"/>
  <c r="AH270" i="46"/>
  <c r="AH774" i="79"/>
  <c r="AH278" i="46"/>
  <c r="AH407" i="46"/>
  <c r="AH409" i="46"/>
  <c r="AH412" i="46"/>
  <c r="AH415" i="46"/>
  <c r="AH418" i="46"/>
  <c r="AH421" i="46"/>
  <c r="AH424" i="46"/>
  <c r="AH427" i="46"/>
  <c r="AH430" i="46"/>
  <c r="AH433" i="46"/>
  <c r="AH437" i="46"/>
  <c r="AH440" i="46"/>
  <c r="AH443" i="46"/>
  <c r="AH446" i="46"/>
  <c r="AH449" i="46"/>
  <c r="AH452" i="46"/>
  <c r="AH455" i="46"/>
  <c r="AH458" i="46"/>
  <c r="AH462" i="46"/>
  <c r="AH465" i="46"/>
  <c r="AH468" i="46"/>
  <c r="AH471" i="46"/>
  <c r="AH474" i="46"/>
  <c r="AH478" i="46"/>
  <c r="AH482" i="46"/>
  <c r="AH485" i="46"/>
  <c r="AH489" i="46"/>
  <c r="AH492" i="46"/>
  <c r="AH495" i="46"/>
  <c r="AH498" i="46"/>
  <c r="AH501" i="46"/>
  <c r="AH505" i="46"/>
  <c r="AH508" i="46"/>
  <c r="AH511" i="46"/>
  <c r="AH529" i="46"/>
  <c r="AH776" i="79"/>
  <c r="AH36" i="79"/>
  <c r="AH122" i="79"/>
  <c r="AH123" i="79"/>
  <c r="AH39" i="79"/>
  <c r="AH42" i="79"/>
  <c r="AH45" i="79"/>
  <c r="AH48" i="79"/>
  <c r="AH51" i="79"/>
  <c r="AH55" i="79"/>
  <c r="AH58" i="79"/>
  <c r="AH61" i="79"/>
  <c r="AH64" i="79"/>
  <c r="AH67" i="79"/>
  <c r="AH71" i="79"/>
  <c r="AH74" i="79"/>
  <c r="AH77" i="79"/>
  <c r="AH81" i="79"/>
  <c r="AH85" i="79"/>
  <c r="AH88" i="79"/>
  <c r="AH92" i="79"/>
  <c r="AH95" i="79"/>
  <c r="AH98" i="79"/>
  <c r="AH101" i="79"/>
  <c r="AH106" i="79"/>
  <c r="AH109" i="79"/>
  <c r="AH112" i="79"/>
  <c r="AH115" i="79"/>
  <c r="AH119" i="79"/>
  <c r="AH126" i="79"/>
  <c r="AH129" i="79"/>
  <c r="AH132" i="79"/>
  <c r="AH135" i="79"/>
  <c r="AH138" i="79"/>
  <c r="AH141" i="79"/>
  <c r="AH145" i="79"/>
  <c r="AH148" i="79"/>
  <c r="AH151" i="79"/>
  <c r="AH155" i="79"/>
  <c r="AH158" i="79"/>
  <c r="AH161" i="79"/>
  <c r="AH164" i="79"/>
  <c r="AH167" i="79"/>
  <c r="AH170" i="79"/>
  <c r="AH173" i="79"/>
  <c r="AH176" i="79"/>
  <c r="AH179" i="79"/>
  <c r="AH182" i="79"/>
  <c r="AH185" i="79"/>
  <c r="AH188" i="79"/>
  <c r="AH191" i="79"/>
  <c r="AH194" i="79"/>
  <c r="AH211" i="79"/>
  <c r="AH777" i="79"/>
  <c r="AH220" i="79"/>
  <c r="AH223" i="79"/>
  <c r="AH226" i="79"/>
  <c r="AH229" i="79"/>
  <c r="AH232" i="79"/>
  <c r="AH235" i="79"/>
  <c r="AH239" i="79"/>
  <c r="AH242" i="79"/>
  <c r="AH245" i="79"/>
  <c r="AH248" i="79"/>
  <c r="AH251" i="79"/>
  <c r="AH255" i="79"/>
  <c r="AH258" i="79"/>
  <c r="AH261" i="79"/>
  <c r="AH265" i="79"/>
  <c r="AH269" i="79"/>
  <c r="AH272" i="79"/>
  <c r="AH276" i="79"/>
  <c r="AH279" i="79"/>
  <c r="AH282" i="79"/>
  <c r="AH285" i="79"/>
  <c r="AH288" i="79"/>
  <c r="AH293" i="79"/>
  <c r="AH296" i="79"/>
  <c r="AH299" i="79"/>
  <c r="AH302" i="79"/>
  <c r="AH306" i="79"/>
  <c r="AH315" i="79"/>
  <c r="AH318" i="79"/>
  <c r="AH321" i="79"/>
  <c r="AH324" i="79"/>
  <c r="AH327" i="79"/>
  <c r="AH330" i="79"/>
  <c r="AH334" i="79"/>
  <c r="AH337" i="79"/>
  <c r="AH340" i="79"/>
  <c r="AH344" i="79"/>
  <c r="AH347" i="79"/>
  <c r="AH350" i="79"/>
  <c r="AH353" i="79"/>
  <c r="AH356" i="79"/>
  <c r="AH359" i="79"/>
  <c r="AH362" i="79"/>
  <c r="AH365" i="79"/>
  <c r="AH368" i="79"/>
  <c r="AH371" i="79"/>
  <c r="AH374" i="79"/>
  <c r="AH377" i="79"/>
  <c r="AH380" i="79"/>
  <c r="AH383" i="79"/>
  <c r="AH409" i="79"/>
  <c r="AH412" i="79"/>
  <c r="AH415" i="79"/>
  <c r="AH418" i="79"/>
  <c r="AH421" i="79"/>
  <c r="AH424" i="79"/>
  <c r="AH428" i="79"/>
  <c r="AH431" i="79"/>
  <c r="AH434" i="79"/>
  <c r="AH437" i="79"/>
  <c r="AH440" i="79"/>
  <c r="AH444" i="79"/>
  <c r="AH447" i="79"/>
  <c r="AH450" i="79"/>
  <c r="AH454" i="79"/>
  <c r="AH458" i="79"/>
  <c r="AH461" i="79"/>
  <c r="AH465" i="79"/>
  <c r="AH468" i="79"/>
  <c r="AH471" i="79"/>
  <c r="AH474" i="79"/>
  <c r="AH479" i="79"/>
  <c r="AH482" i="79"/>
  <c r="AH485" i="79"/>
  <c r="AH488" i="79"/>
  <c r="AH491" i="79"/>
  <c r="AH495" i="79"/>
  <c r="AH498" i="79"/>
  <c r="AH504" i="79"/>
  <c r="AH507" i="79"/>
  <c r="AH510" i="79"/>
  <c r="AH513" i="79"/>
  <c r="AH516" i="79"/>
  <c r="AH519" i="79"/>
  <c r="AH523" i="79"/>
  <c r="AH526" i="79"/>
  <c r="AH529" i="79"/>
  <c r="AH533" i="79"/>
  <c r="AH536" i="79"/>
  <c r="AH539" i="79"/>
  <c r="AH542" i="79"/>
  <c r="AH545" i="79"/>
  <c r="AH548" i="79"/>
  <c r="AH551" i="79"/>
  <c r="AH554" i="79"/>
  <c r="AH557" i="79"/>
  <c r="AH560" i="79"/>
  <c r="AH563" i="79"/>
  <c r="AH566" i="79"/>
  <c r="AH569" i="79"/>
  <c r="AH572" i="79"/>
  <c r="AH576" i="79"/>
  <c r="AH579" i="79"/>
  <c r="AI606" i="79"/>
  <c r="AI609" i="79"/>
  <c r="AI612" i="79"/>
  <c r="AI615" i="79"/>
  <c r="AI618" i="79"/>
  <c r="AI621" i="79"/>
  <c r="AI625" i="79"/>
  <c r="AI628" i="79"/>
  <c r="AI631" i="79"/>
  <c r="AI634" i="79"/>
  <c r="AI637" i="79"/>
  <c r="AI641" i="79"/>
  <c r="AI644" i="79"/>
  <c r="AI647" i="79"/>
  <c r="AI651" i="79"/>
  <c r="AI655" i="79"/>
  <c r="AI658" i="79"/>
  <c r="AI662" i="79"/>
  <c r="AI665" i="79"/>
  <c r="AI668" i="79"/>
  <c r="AI671" i="79"/>
  <c r="AI676" i="79"/>
  <c r="AI679" i="79"/>
  <c r="AI682" i="79"/>
  <c r="AI685" i="79"/>
  <c r="AI688" i="79"/>
  <c r="AI692" i="79"/>
  <c r="AI699" i="79"/>
  <c r="AI702" i="79"/>
  <c r="AI705" i="79"/>
  <c r="AI708" i="79"/>
  <c r="AI711" i="79"/>
  <c r="AI714" i="79"/>
  <c r="AI718" i="79"/>
  <c r="AI721" i="79"/>
  <c r="AI724" i="79"/>
  <c r="AI728" i="79"/>
  <c r="AI731" i="79"/>
  <c r="AI734" i="79"/>
  <c r="AI737" i="79"/>
  <c r="AI740" i="79"/>
  <c r="AI743" i="79"/>
  <c r="AI746" i="79"/>
  <c r="AI749" i="79"/>
  <c r="AI752" i="79"/>
  <c r="AI755" i="79"/>
  <c r="AI758" i="79"/>
  <c r="AI761" i="79"/>
  <c r="AI764" i="79"/>
  <c r="AI767" i="79"/>
  <c r="AI35" i="79"/>
  <c r="AI772" i="79"/>
  <c r="AI21" i="46"/>
  <c r="AI23" i="46"/>
  <c r="AI26" i="46"/>
  <c r="AI29" i="46"/>
  <c r="AI32" i="46"/>
  <c r="AI35" i="46"/>
  <c r="AI38" i="46"/>
  <c r="AI41" i="46"/>
  <c r="AI44" i="46"/>
  <c r="AI47" i="46"/>
  <c r="AI51" i="46"/>
  <c r="AI54" i="46"/>
  <c r="AI57" i="46"/>
  <c r="AI60" i="46"/>
  <c r="AI63" i="46"/>
  <c r="AI66" i="46"/>
  <c r="AI69" i="46"/>
  <c r="AI72" i="46"/>
  <c r="AI76" i="46"/>
  <c r="AI79" i="46"/>
  <c r="AI82" i="46"/>
  <c r="AI85" i="46"/>
  <c r="AI88" i="46"/>
  <c r="AI92" i="46"/>
  <c r="AI96" i="46"/>
  <c r="AI99" i="46"/>
  <c r="AI103" i="46"/>
  <c r="AI106" i="46"/>
  <c r="AI109" i="46"/>
  <c r="AI112" i="46"/>
  <c r="AI115" i="46"/>
  <c r="AI119" i="46"/>
  <c r="AI122" i="46"/>
  <c r="AI125" i="46"/>
  <c r="AI141" i="46"/>
  <c r="AI773" i="79"/>
  <c r="AI149" i="46"/>
  <c r="AI151" i="46"/>
  <c r="AI154" i="46"/>
  <c r="AI157" i="46"/>
  <c r="AI160" i="46"/>
  <c r="AI163" i="46"/>
  <c r="AI166" i="46"/>
  <c r="AI169" i="46"/>
  <c r="AI172" i="46"/>
  <c r="AI175" i="46"/>
  <c r="AI179" i="46"/>
  <c r="AI182" i="46"/>
  <c r="AI185" i="46"/>
  <c r="AI188" i="46"/>
  <c r="AI191" i="46"/>
  <c r="AI194" i="46"/>
  <c r="AI197" i="46"/>
  <c r="AI200" i="46"/>
  <c r="AI204" i="46"/>
  <c r="AI207" i="46"/>
  <c r="AI210" i="46"/>
  <c r="AI213" i="46"/>
  <c r="AI216" i="46"/>
  <c r="AI220" i="46"/>
  <c r="AI224" i="46"/>
  <c r="AI227" i="46"/>
  <c r="AI231" i="46"/>
  <c r="AI234" i="46"/>
  <c r="AI237" i="46"/>
  <c r="AI240" i="46"/>
  <c r="AI243" i="46"/>
  <c r="AI247" i="46"/>
  <c r="AI250" i="46"/>
  <c r="AI253" i="46"/>
  <c r="AI270" i="46"/>
  <c r="AI774" i="79"/>
  <c r="AI278" i="46"/>
  <c r="AI407" i="46"/>
  <c r="AI409" i="46"/>
  <c r="AI412" i="46"/>
  <c r="AI415" i="46"/>
  <c r="AI418" i="46"/>
  <c r="AI421" i="46"/>
  <c r="AI424" i="46"/>
  <c r="AI427" i="46"/>
  <c r="AI430" i="46"/>
  <c r="AI433" i="46"/>
  <c r="AI437" i="46"/>
  <c r="AI440" i="46"/>
  <c r="AI443" i="46"/>
  <c r="AI446" i="46"/>
  <c r="AI449" i="46"/>
  <c r="AI452" i="46"/>
  <c r="AI455" i="46"/>
  <c r="AI458" i="46"/>
  <c r="AI462" i="46"/>
  <c r="AI465" i="46"/>
  <c r="AI468" i="46"/>
  <c r="AI471" i="46"/>
  <c r="AI474" i="46"/>
  <c r="AI478" i="46"/>
  <c r="AI482" i="46"/>
  <c r="AI485" i="46"/>
  <c r="AI489" i="46"/>
  <c r="AI492" i="46"/>
  <c r="AI495" i="46"/>
  <c r="AI498" i="46"/>
  <c r="AI501" i="46"/>
  <c r="AI505" i="46"/>
  <c r="AI508" i="46"/>
  <c r="AI511" i="46"/>
  <c r="AI529" i="46"/>
  <c r="AI776" i="79"/>
  <c r="AI36" i="79"/>
  <c r="AI122" i="79"/>
  <c r="AI123" i="79"/>
  <c r="AI39" i="79"/>
  <c r="AI42" i="79"/>
  <c r="AI45" i="79"/>
  <c r="AI48" i="79"/>
  <c r="AI51" i="79"/>
  <c r="AI55" i="79"/>
  <c r="AI58" i="79"/>
  <c r="AI61" i="79"/>
  <c r="AI64" i="79"/>
  <c r="AI67" i="79"/>
  <c r="AI71" i="79"/>
  <c r="AI74" i="79"/>
  <c r="AI77" i="79"/>
  <c r="AI81" i="79"/>
  <c r="AI85" i="79"/>
  <c r="AI88" i="79"/>
  <c r="AI92" i="79"/>
  <c r="AI95" i="79"/>
  <c r="AI98" i="79"/>
  <c r="AI101" i="79"/>
  <c r="AI106" i="79"/>
  <c r="AI109" i="79"/>
  <c r="AI112" i="79"/>
  <c r="AI115" i="79"/>
  <c r="AI119" i="79"/>
  <c r="AI126" i="79"/>
  <c r="AI129" i="79"/>
  <c r="AI132" i="79"/>
  <c r="AI135" i="79"/>
  <c r="AI138" i="79"/>
  <c r="AI141" i="79"/>
  <c r="AI145" i="79"/>
  <c r="AI148" i="79"/>
  <c r="AI151" i="79"/>
  <c r="AI155" i="79"/>
  <c r="AI158" i="79"/>
  <c r="AI161" i="79"/>
  <c r="AI164" i="79"/>
  <c r="AI167" i="79"/>
  <c r="AI170" i="79"/>
  <c r="AI173" i="79"/>
  <c r="AI176" i="79"/>
  <c r="AI179" i="79"/>
  <c r="AI182" i="79"/>
  <c r="AI185" i="79"/>
  <c r="AI188" i="79"/>
  <c r="AI191" i="79"/>
  <c r="AI194" i="79"/>
  <c r="AI211" i="79"/>
  <c r="AI777" i="79"/>
  <c r="AI220" i="79"/>
  <c r="AI223" i="79"/>
  <c r="AI226" i="79"/>
  <c r="AI229" i="79"/>
  <c r="AI232" i="79"/>
  <c r="AI235" i="79"/>
  <c r="AI239" i="79"/>
  <c r="AI242" i="79"/>
  <c r="AI245" i="79"/>
  <c r="AI248" i="79"/>
  <c r="AI251" i="79"/>
  <c r="AI255" i="79"/>
  <c r="AI258" i="79"/>
  <c r="AI261" i="79"/>
  <c r="AI265" i="79"/>
  <c r="AI269" i="79"/>
  <c r="AI272" i="79"/>
  <c r="AI276" i="79"/>
  <c r="AI279" i="79"/>
  <c r="AI282" i="79"/>
  <c r="AI285" i="79"/>
  <c r="AI288" i="79"/>
  <c r="AI293" i="79"/>
  <c r="AI296" i="79"/>
  <c r="AI299" i="79"/>
  <c r="AI302" i="79"/>
  <c r="AI306" i="79"/>
  <c r="AI315" i="79"/>
  <c r="AI318" i="79"/>
  <c r="AI321" i="79"/>
  <c r="AI324" i="79"/>
  <c r="AI327" i="79"/>
  <c r="AI330" i="79"/>
  <c r="AI334" i="79"/>
  <c r="AI337" i="79"/>
  <c r="AI340" i="79"/>
  <c r="AI344" i="79"/>
  <c r="AI347" i="79"/>
  <c r="AI350" i="79"/>
  <c r="AI353" i="79"/>
  <c r="AI356" i="79"/>
  <c r="AI359" i="79"/>
  <c r="AI362" i="79"/>
  <c r="AI365" i="79"/>
  <c r="AI368" i="79"/>
  <c r="AI371" i="79"/>
  <c r="AI374" i="79"/>
  <c r="AI377" i="79"/>
  <c r="AI380" i="79"/>
  <c r="AI383" i="79"/>
  <c r="AI409" i="79"/>
  <c r="AI412" i="79"/>
  <c r="AI415" i="79"/>
  <c r="AI418" i="79"/>
  <c r="AI421" i="79"/>
  <c r="AI424" i="79"/>
  <c r="AI428" i="79"/>
  <c r="AI431" i="79"/>
  <c r="AI434" i="79"/>
  <c r="AI437" i="79"/>
  <c r="AI440" i="79"/>
  <c r="AI444" i="79"/>
  <c r="AI447" i="79"/>
  <c r="AI450" i="79"/>
  <c r="AI454" i="79"/>
  <c r="AI458" i="79"/>
  <c r="AI461" i="79"/>
  <c r="AI465" i="79"/>
  <c r="AI468" i="79"/>
  <c r="AI471" i="79"/>
  <c r="AI474" i="79"/>
  <c r="AI479" i="79"/>
  <c r="AI482" i="79"/>
  <c r="AI485" i="79"/>
  <c r="AI488" i="79"/>
  <c r="AI491" i="79"/>
  <c r="AI495" i="79"/>
  <c r="AI498" i="79"/>
  <c r="AI504" i="79"/>
  <c r="AI507" i="79"/>
  <c r="AI510" i="79"/>
  <c r="AI513" i="79"/>
  <c r="AI516" i="79"/>
  <c r="AI519" i="79"/>
  <c r="AI523" i="79"/>
  <c r="AI526" i="79"/>
  <c r="AI529" i="79"/>
  <c r="AI533" i="79"/>
  <c r="AI536" i="79"/>
  <c r="AI539" i="79"/>
  <c r="AI542" i="79"/>
  <c r="AI545" i="79"/>
  <c r="AI548" i="79"/>
  <c r="AI551" i="79"/>
  <c r="AI554" i="79"/>
  <c r="AI557" i="79"/>
  <c r="AI560" i="79"/>
  <c r="AI563" i="79"/>
  <c r="AI566" i="79"/>
  <c r="AI569" i="79"/>
  <c r="AI572" i="79"/>
  <c r="AI576" i="79"/>
  <c r="AI579" i="79"/>
  <c r="AJ606" i="79"/>
  <c r="AJ609" i="79"/>
  <c r="AJ612" i="79"/>
  <c r="AJ615" i="79"/>
  <c r="AJ618" i="79"/>
  <c r="AJ621" i="79"/>
  <c r="AJ625" i="79"/>
  <c r="AJ628" i="79"/>
  <c r="AJ631" i="79"/>
  <c r="AJ634" i="79"/>
  <c r="AJ637" i="79"/>
  <c r="AJ641" i="79"/>
  <c r="AJ644" i="79"/>
  <c r="AJ647" i="79"/>
  <c r="AJ651" i="79"/>
  <c r="AJ655" i="79"/>
  <c r="AJ658" i="79"/>
  <c r="AJ662" i="79"/>
  <c r="AJ665" i="79"/>
  <c r="AJ668" i="79"/>
  <c r="AJ671" i="79"/>
  <c r="AJ676" i="79"/>
  <c r="AJ679" i="79"/>
  <c r="AJ682" i="79"/>
  <c r="AJ685" i="79"/>
  <c r="AJ688" i="79"/>
  <c r="AJ692" i="79"/>
  <c r="AJ699" i="79"/>
  <c r="AJ702" i="79"/>
  <c r="AJ705" i="79"/>
  <c r="AJ708" i="79"/>
  <c r="AJ711" i="79"/>
  <c r="AJ714" i="79"/>
  <c r="AJ718" i="79"/>
  <c r="AJ721" i="79"/>
  <c r="AJ724" i="79"/>
  <c r="AJ728" i="79"/>
  <c r="AJ731" i="79"/>
  <c r="AJ734" i="79"/>
  <c r="AJ737" i="79"/>
  <c r="AJ740" i="79"/>
  <c r="AJ743" i="79"/>
  <c r="AJ746" i="79"/>
  <c r="AJ749" i="79"/>
  <c r="AJ752" i="79"/>
  <c r="AJ755" i="79"/>
  <c r="AJ758" i="79"/>
  <c r="AJ761" i="79"/>
  <c r="AJ764" i="79"/>
  <c r="AJ767" i="79"/>
  <c r="AJ35" i="79"/>
  <c r="AJ772" i="79"/>
  <c r="AJ21" i="46"/>
  <c r="AJ23" i="46"/>
  <c r="AJ26" i="46"/>
  <c r="AJ29" i="46"/>
  <c r="AJ32" i="46"/>
  <c r="AJ35" i="46"/>
  <c r="AJ38" i="46"/>
  <c r="AJ41" i="46"/>
  <c r="AJ44" i="46"/>
  <c r="AJ47" i="46"/>
  <c r="AJ51" i="46"/>
  <c r="AJ54" i="46"/>
  <c r="AJ57" i="46"/>
  <c r="AJ60" i="46"/>
  <c r="AJ63" i="46"/>
  <c r="AJ66" i="46"/>
  <c r="AJ69" i="46"/>
  <c r="AJ72" i="46"/>
  <c r="AJ76" i="46"/>
  <c r="AJ79" i="46"/>
  <c r="AJ82" i="46"/>
  <c r="AJ85" i="46"/>
  <c r="AJ88" i="46"/>
  <c r="AJ92" i="46"/>
  <c r="AJ96" i="46"/>
  <c r="AJ99" i="46"/>
  <c r="AJ103" i="46"/>
  <c r="AJ106" i="46"/>
  <c r="AJ109" i="46"/>
  <c r="AJ112" i="46"/>
  <c r="AJ115" i="46"/>
  <c r="AJ119" i="46"/>
  <c r="AJ122" i="46"/>
  <c r="AJ125" i="46"/>
  <c r="AJ141" i="46"/>
  <c r="AJ773" i="79"/>
  <c r="AJ149" i="46"/>
  <c r="AJ151" i="46"/>
  <c r="AJ154" i="46"/>
  <c r="AJ157" i="46"/>
  <c r="AJ160" i="46"/>
  <c r="AJ163" i="46"/>
  <c r="AJ166" i="46"/>
  <c r="AJ169" i="46"/>
  <c r="AJ172" i="46"/>
  <c r="AJ175" i="46"/>
  <c r="AJ179" i="46"/>
  <c r="AJ182" i="46"/>
  <c r="AJ185" i="46"/>
  <c r="AJ188" i="46"/>
  <c r="AJ191" i="46"/>
  <c r="AJ194" i="46"/>
  <c r="AJ197" i="46"/>
  <c r="AJ200" i="46"/>
  <c r="AJ204" i="46"/>
  <c r="AJ207" i="46"/>
  <c r="AJ210" i="46"/>
  <c r="AJ213" i="46"/>
  <c r="AJ216" i="46"/>
  <c r="AJ220" i="46"/>
  <c r="AJ224" i="46"/>
  <c r="AJ227" i="46"/>
  <c r="AJ231" i="46"/>
  <c r="AJ234" i="46"/>
  <c r="AJ237" i="46"/>
  <c r="AJ240" i="46"/>
  <c r="AJ243" i="46"/>
  <c r="AJ247" i="46"/>
  <c r="AJ250" i="46"/>
  <c r="AJ253" i="46"/>
  <c r="AJ270" i="46"/>
  <c r="AJ774" i="79"/>
  <c r="AJ278" i="46"/>
  <c r="AJ407" i="46"/>
  <c r="AJ409" i="46"/>
  <c r="AJ412" i="46"/>
  <c r="AJ415" i="46"/>
  <c r="AJ418" i="46"/>
  <c r="AJ421" i="46"/>
  <c r="AJ424" i="46"/>
  <c r="AJ427" i="46"/>
  <c r="AJ430" i="46"/>
  <c r="AJ433" i="46"/>
  <c r="AJ437" i="46"/>
  <c r="AJ440" i="46"/>
  <c r="AJ443" i="46"/>
  <c r="AJ446" i="46"/>
  <c r="AJ449" i="46"/>
  <c r="AJ452" i="46"/>
  <c r="AJ455" i="46"/>
  <c r="AJ458" i="46"/>
  <c r="AJ462" i="46"/>
  <c r="AJ465" i="46"/>
  <c r="AJ468" i="46"/>
  <c r="AJ471" i="46"/>
  <c r="AJ474" i="46"/>
  <c r="AJ478" i="46"/>
  <c r="AJ482" i="46"/>
  <c r="AJ485" i="46"/>
  <c r="AJ489" i="46"/>
  <c r="AJ492" i="46"/>
  <c r="AJ495" i="46"/>
  <c r="AJ498" i="46"/>
  <c r="AJ501" i="46"/>
  <c r="AJ505" i="46"/>
  <c r="AJ508" i="46"/>
  <c r="AJ511" i="46"/>
  <c r="AJ529" i="46"/>
  <c r="AJ776" i="79"/>
  <c r="AJ36" i="79"/>
  <c r="AJ122" i="79"/>
  <c r="AJ123" i="79"/>
  <c r="AJ39" i="79"/>
  <c r="AJ42" i="79"/>
  <c r="AJ45" i="79"/>
  <c r="AJ48" i="79"/>
  <c r="AJ51" i="79"/>
  <c r="AJ55" i="79"/>
  <c r="AJ58" i="79"/>
  <c r="AJ61" i="79"/>
  <c r="AJ64" i="79"/>
  <c r="AJ67" i="79"/>
  <c r="AJ71" i="79"/>
  <c r="AJ74" i="79"/>
  <c r="AJ77" i="79"/>
  <c r="AJ81" i="79"/>
  <c r="AJ85" i="79"/>
  <c r="AJ88" i="79"/>
  <c r="AJ92" i="79"/>
  <c r="AJ95" i="79"/>
  <c r="AJ98" i="79"/>
  <c r="AJ101" i="79"/>
  <c r="AJ106" i="79"/>
  <c r="AJ109" i="79"/>
  <c r="AJ112" i="79"/>
  <c r="AJ115" i="79"/>
  <c r="AJ119" i="79"/>
  <c r="AJ126" i="79"/>
  <c r="AJ129" i="79"/>
  <c r="AJ132" i="79"/>
  <c r="AJ135" i="79"/>
  <c r="AJ138" i="79"/>
  <c r="AJ141" i="79"/>
  <c r="AJ145" i="79"/>
  <c r="AJ148" i="79"/>
  <c r="AJ151" i="79"/>
  <c r="AJ155" i="79"/>
  <c r="AJ158" i="79"/>
  <c r="AJ161" i="79"/>
  <c r="AJ164" i="79"/>
  <c r="AJ167" i="79"/>
  <c r="AJ170" i="79"/>
  <c r="AJ173" i="79"/>
  <c r="AJ176" i="79"/>
  <c r="AJ179" i="79"/>
  <c r="AJ182" i="79"/>
  <c r="AJ185" i="79"/>
  <c r="AJ188" i="79"/>
  <c r="AJ191" i="79"/>
  <c r="AJ194" i="79"/>
  <c r="AJ211" i="79"/>
  <c r="AJ777" i="79"/>
  <c r="AJ220" i="79"/>
  <c r="AJ223" i="79"/>
  <c r="AJ226" i="79"/>
  <c r="AJ229" i="79"/>
  <c r="AJ232" i="79"/>
  <c r="AJ235" i="79"/>
  <c r="AJ239" i="79"/>
  <c r="AJ242" i="79"/>
  <c r="AJ245" i="79"/>
  <c r="AJ248" i="79"/>
  <c r="AJ251" i="79"/>
  <c r="AJ255" i="79"/>
  <c r="AJ258" i="79"/>
  <c r="AJ261" i="79"/>
  <c r="AJ265" i="79"/>
  <c r="AJ269" i="79"/>
  <c r="AJ272" i="79"/>
  <c r="AJ276" i="79"/>
  <c r="AJ279" i="79"/>
  <c r="AJ282" i="79"/>
  <c r="AJ285" i="79"/>
  <c r="AJ288" i="79"/>
  <c r="AJ293" i="79"/>
  <c r="AJ296" i="79"/>
  <c r="AJ299" i="79"/>
  <c r="AJ302" i="79"/>
  <c r="AJ306" i="79"/>
  <c r="AJ315" i="79"/>
  <c r="AJ318" i="79"/>
  <c r="AJ321" i="79"/>
  <c r="AJ324" i="79"/>
  <c r="AJ327" i="79"/>
  <c r="AJ330" i="79"/>
  <c r="AJ334" i="79"/>
  <c r="AJ337" i="79"/>
  <c r="AJ340" i="79"/>
  <c r="AJ344" i="79"/>
  <c r="AJ347" i="79"/>
  <c r="AJ350" i="79"/>
  <c r="AJ353" i="79"/>
  <c r="AJ356" i="79"/>
  <c r="AJ359" i="79"/>
  <c r="AJ362" i="79"/>
  <c r="AJ365" i="79"/>
  <c r="AJ368" i="79"/>
  <c r="AJ371" i="79"/>
  <c r="AJ374" i="79"/>
  <c r="AJ377" i="79"/>
  <c r="AJ380" i="79"/>
  <c r="AJ383" i="79"/>
  <c r="AJ409" i="79"/>
  <c r="AJ412" i="79"/>
  <c r="AJ415" i="79"/>
  <c r="AJ418" i="79"/>
  <c r="AJ421" i="79"/>
  <c r="AJ424" i="79"/>
  <c r="AJ428" i="79"/>
  <c r="AJ431" i="79"/>
  <c r="AJ434" i="79"/>
  <c r="AJ437" i="79"/>
  <c r="AJ440" i="79"/>
  <c r="AJ444" i="79"/>
  <c r="AJ447" i="79"/>
  <c r="AJ450" i="79"/>
  <c r="AJ454" i="79"/>
  <c r="AJ458" i="79"/>
  <c r="AJ461" i="79"/>
  <c r="AJ465" i="79"/>
  <c r="AJ468" i="79"/>
  <c r="AJ471" i="79"/>
  <c r="AJ474" i="79"/>
  <c r="AJ479" i="79"/>
  <c r="AJ482" i="79"/>
  <c r="AJ485" i="79"/>
  <c r="AJ488" i="79"/>
  <c r="AJ491" i="79"/>
  <c r="AJ495" i="79"/>
  <c r="AJ498" i="79"/>
  <c r="AJ504" i="79"/>
  <c r="AJ507" i="79"/>
  <c r="AJ510" i="79"/>
  <c r="AJ513" i="79"/>
  <c r="AJ516" i="79"/>
  <c r="AJ519" i="79"/>
  <c r="AJ523" i="79"/>
  <c r="AJ526" i="79"/>
  <c r="AJ529" i="79"/>
  <c r="AJ533" i="79"/>
  <c r="AJ536" i="79"/>
  <c r="AJ539" i="79"/>
  <c r="AJ542" i="79"/>
  <c r="AJ545" i="79"/>
  <c r="AJ548" i="79"/>
  <c r="AJ551" i="79"/>
  <c r="AJ554" i="79"/>
  <c r="AJ557" i="79"/>
  <c r="AJ560" i="79"/>
  <c r="AJ563" i="79"/>
  <c r="AJ566" i="79"/>
  <c r="AJ569" i="79"/>
  <c r="AJ572" i="79"/>
  <c r="AJ576" i="79"/>
  <c r="AJ579" i="79"/>
  <c r="AK606" i="79"/>
  <c r="AK609" i="79"/>
  <c r="AK612" i="79"/>
  <c r="AK615" i="79"/>
  <c r="AK618" i="79"/>
  <c r="AK621" i="79"/>
  <c r="AK625" i="79"/>
  <c r="AK628" i="79"/>
  <c r="AK631" i="79"/>
  <c r="AK634" i="79"/>
  <c r="AK637" i="79"/>
  <c r="AK641" i="79"/>
  <c r="AK644" i="79"/>
  <c r="AK647" i="79"/>
  <c r="AK651" i="79"/>
  <c r="AK655" i="79"/>
  <c r="AK658" i="79"/>
  <c r="AK662" i="79"/>
  <c r="AK665" i="79"/>
  <c r="AK668" i="79"/>
  <c r="AK671" i="79"/>
  <c r="AK676" i="79"/>
  <c r="AK679" i="79"/>
  <c r="AK682" i="79"/>
  <c r="AK685" i="79"/>
  <c r="AK688" i="79"/>
  <c r="AK692" i="79"/>
  <c r="AK699" i="79"/>
  <c r="AK702" i="79"/>
  <c r="AK705" i="79"/>
  <c r="AK708" i="79"/>
  <c r="AK711" i="79"/>
  <c r="AK714" i="79"/>
  <c r="AK718" i="79"/>
  <c r="AK721" i="79"/>
  <c r="AK724" i="79"/>
  <c r="AK728" i="79"/>
  <c r="AK731" i="79"/>
  <c r="AK734" i="79"/>
  <c r="AK737" i="79"/>
  <c r="AK740" i="79"/>
  <c r="AK743" i="79"/>
  <c r="AK746" i="79"/>
  <c r="AK749" i="79"/>
  <c r="AK752" i="79"/>
  <c r="AK755" i="79"/>
  <c r="AK758" i="79"/>
  <c r="AK761" i="79"/>
  <c r="AK764" i="79"/>
  <c r="AK767" i="79"/>
  <c r="AK35" i="79"/>
  <c r="AK772" i="79"/>
  <c r="AK21" i="46"/>
  <c r="AK23" i="46"/>
  <c r="AK26" i="46"/>
  <c r="AK29" i="46"/>
  <c r="AK32" i="46"/>
  <c r="AK35" i="46"/>
  <c r="AK38" i="46"/>
  <c r="AK41" i="46"/>
  <c r="AK44" i="46"/>
  <c r="AK47" i="46"/>
  <c r="AK51" i="46"/>
  <c r="AK54" i="46"/>
  <c r="AK57" i="46"/>
  <c r="AK60" i="46"/>
  <c r="AK63" i="46"/>
  <c r="AK66" i="46"/>
  <c r="AK69" i="46"/>
  <c r="AK72" i="46"/>
  <c r="AK76" i="46"/>
  <c r="AK79" i="46"/>
  <c r="AK82" i="46"/>
  <c r="AK85" i="46"/>
  <c r="AK88" i="46"/>
  <c r="AK92" i="46"/>
  <c r="AK96" i="46"/>
  <c r="AK99" i="46"/>
  <c r="AK103" i="46"/>
  <c r="AK106" i="46"/>
  <c r="AK109" i="46"/>
  <c r="AK112" i="46"/>
  <c r="AK115" i="46"/>
  <c r="AK119" i="46"/>
  <c r="AK122" i="46"/>
  <c r="AK125" i="46"/>
  <c r="AK141" i="46"/>
  <c r="AK773" i="79"/>
  <c r="AK149" i="46"/>
  <c r="AK151" i="46"/>
  <c r="AK154" i="46"/>
  <c r="AK157" i="46"/>
  <c r="AK160" i="46"/>
  <c r="AK163" i="46"/>
  <c r="AK166" i="46"/>
  <c r="AK169" i="46"/>
  <c r="AK172" i="46"/>
  <c r="AK175" i="46"/>
  <c r="AK179" i="46"/>
  <c r="AK182" i="46"/>
  <c r="AK185" i="46"/>
  <c r="AK188" i="46"/>
  <c r="AK191" i="46"/>
  <c r="AK194" i="46"/>
  <c r="AK197" i="46"/>
  <c r="AK200" i="46"/>
  <c r="AK204" i="46"/>
  <c r="AK207" i="46"/>
  <c r="AK210" i="46"/>
  <c r="AK213" i="46"/>
  <c r="AK216" i="46"/>
  <c r="AK220" i="46"/>
  <c r="AK224" i="46"/>
  <c r="AK227" i="46"/>
  <c r="AK231" i="46"/>
  <c r="AK234" i="46"/>
  <c r="AK237" i="46"/>
  <c r="AK240" i="46"/>
  <c r="AK243" i="46"/>
  <c r="AK247" i="46"/>
  <c r="AK250" i="46"/>
  <c r="AK253" i="46"/>
  <c r="AK270" i="46"/>
  <c r="AK774" i="79"/>
  <c r="AK278" i="46"/>
  <c r="AK407" i="46"/>
  <c r="AK409" i="46"/>
  <c r="AK412" i="46"/>
  <c r="AK415" i="46"/>
  <c r="AK418" i="46"/>
  <c r="AK421" i="46"/>
  <c r="AK424" i="46"/>
  <c r="AK427" i="46"/>
  <c r="AK430" i="46"/>
  <c r="AK433" i="46"/>
  <c r="AK437" i="46"/>
  <c r="AK440" i="46"/>
  <c r="AK443" i="46"/>
  <c r="AK446" i="46"/>
  <c r="AK449" i="46"/>
  <c r="AK452" i="46"/>
  <c r="AK455" i="46"/>
  <c r="AK458" i="46"/>
  <c r="AK462" i="46"/>
  <c r="AK465" i="46"/>
  <c r="AK468" i="46"/>
  <c r="AK471" i="46"/>
  <c r="AK474" i="46"/>
  <c r="AK478" i="46"/>
  <c r="AK482" i="46"/>
  <c r="AK485" i="46"/>
  <c r="AK489" i="46"/>
  <c r="AK492" i="46"/>
  <c r="AK495" i="46"/>
  <c r="AK498" i="46"/>
  <c r="AK501" i="46"/>
  <c r="AK505" i="46"/>
  <c r="AK508" i="46"/>
  <c r="AK511" i="46"/>
  <c r="AK529" i="46"/>
  <c r="AK776" i="79"/>
  <c r="AK36" i="79"/>
  <c r="AK122" i="79"/>
  <c r="AK123" i="79"/>
  <c r="AK39" i="79"/>
  <c r="AK42" i="79"/>
  <c r="AK45" i="79"/>
  <c r="AK48" i="79"/>
  <c r="AK51" i="79"/>
  <c r="AK55" i="79"/>
  <c r="AK58" i="79"/>
  <c r="AK61" i="79"/>
  <c r="AK64" i="79"/>
  <c r="AK67" i="79"/>
  <c r="AK71" i="79"/>
  <c r="AK74" i="79"/>
  <c r="AK77" i="79"/>
  <c r="AK81" i="79"/>
  <c r="AK85" i="79"/>
  <c r="AK88" i="79"/>
  <c r="AK92" i="79"/>
  <c r="AK95" i="79"/>
  <c r="AK98" i="79"/>
  <c r="AK101" i="79"/>
  <c r="AK106" i="79"/>
  <c r="AK109" i="79"/>
  <c r="AK112" i="79"/>
  <c r="AK115" i="79"/>
  <c r="AK119" i="79"/>
  <c r="AK126" i="79"/>
  <c r="AK129" i="79"/>
  <c r="AK132" i="79"/>
  <c r="AK135" i="79"/>
  <c r="AK138" i="79"/>
  <c r="AK141" i="79"/>
  <c r="AK145" i="79"/>
  <c r="AK148" i="79"/>
  <c r="AK151" i="79"/>
  <c r="AK155" i="79"/>
  <c r="AK158" i="79"/>
  <c r="AK161" i="79"/>
  <c r="AK164" i="79"/>
  <c r="AK167" i="79"/>
  <c r="AK170" i="79"/>
  <c r="AK173" i="79"/>
  <c r="AK176" i="79"/>
  <c r="AK179" i="79"/>
  <c r="AK182" i="79"/>
  <c r="AK185" i="79"/>
  <c r="AK188" i="79"/>
  <c r="AK191" i="79"/>
  <c r="AK194" i="79"/>
  <c r="AK211" i="79"/>
  <c r="AK777" i="79"/>
  <c r="AK220" i="79"/>
  <c r="AK223" i="79"/>
  <c r="AK226" i="79"/>
  <c r="AK229" i="79"/>
  <c r="AK232" i="79"/>
  <c r="AK235" i="79"/>
  <c r="AK239" i="79"/>
  <c r="AK242" i="79"/>
  <c r="AK245" i="79"/>
  <c r="AK248" i="79"/>
  <c r="AK251" i="79"/>
  <c r="AK255" i="79"/>
  <c r="AK258" i="79"/>
  <c r="AK261" i="79"/>
  <c r="AK265" i="79"/>
  <c r="AK269" i="79"/>
  <c r="AK272" i="79"/>
  <c r="AK276" i="79"/>
  <c r="AK279" i="79"/>
  <c r="AK282" i="79"/>
  <c r="AK285" i="79"/>
  <c r="AK288" i="79"/>
  <c r="AK293" i="79"/>
  <c r="AK296" i="79"/>
  <c r="AK299" i="79"/>
  <c r="AK302" i="79"/>
  <c r="AK306" i="79"/>
  <c r="AK315" i="79"/>
  <c r="AK318" i="79"/>
  <c r="AK321" i="79"/>
  <c r="AK324" i="79"/>
  <c r="AK327" i="79"/>
  <c r="AK330" i="79"/>
  <c r="AK334" i="79"/>
  <c r="AK337" i="79"/>
  <c r="AK340" i="79"/>
  <c r="AK344" i="79"/>
  <c r="AK347" i="79"/>
  <c r="AK350" i="79"/>
  <c r="AK353" i="79"/>
  <c r="AK356" i="79"/>
  <c r="AK359" i="79"/>
  <c r="AK362" i="79"/>
  <c r="AK365" i="79"/>
  <c r="AK368" i="79"/>
  <c r="AK371" i="79"/>
  <c r="AK374" i="79"/>
  <c r="AK377" i="79"/>
  <c r="AK380" i="79"/>
  <c r="AK383" i="79"/>
  <c r="AK409" i="79"/>
  <c r="AK412" i="79"/>
  <c r="AK415" i="79"/>
  <c r="AK418" i="79"/>
  <c r="AK421" i="79"/>
  <c r="AK424" i="79"/>
  <c r="AK428" i="79"/>
  <c r="AK431" i="79"/>
  <c r="AK434" i="79"/>
  <c r="AK437" i="79"/>
  <c r="AK440" i="79"/>
  <c r="AK444" i="79"/>
  <c r="AK447" i="79"/>
  <c r="AK450" i="79"/>
  <c r="AK454" i="79"/>
  <c r="AK458" i="79"/>
  <c r="AK461" i="79"/>
  <c r="AK465" i="79"/>
  <c r="AK468" i="79"/>
  <c r="AK471" i="79"/>
  <c r="AK474" i="79"/>
  <c r="AK479" i="79"/>
  <c r="AK482" i="79"/>
  <c r="AK485" i="79"/>
  <c r="AK488" i="79"/>
  <c r="AK491" i="79"/>
  <c r="AK495" i="79"/>
  <c r="AK498" i="79"/>
  <c r="AK504" i="79"/>
  <c r="AK507" i="79"/>
  <c r="AK510" i="79"/>
  <c r="AK513" i="79"/>
  <c r="AK516" i="79"/>
  <c r="AK519" i="79"/>
  <c r="AK523" i="79"/>
  <c r="AK526" i="79"/>
  <c r="AK529" i="79"/>
  <c r="AK533" i="79"/>
  <c r="AK536" i="79"/>
  <c r="AK539" i="79"/>
  <c r="AK542" i="79"/>
  <c r="AK545" i="79"/>
  <c r="AK548" i="79"/>
  <c r="AK551" i="79"/>
  <c r="AK554" i="79"/>
  <c r="AK557" i="79"/>
  <c r="AK560" i="79"/>
  <c r="AK563" i="79"/>
  <c r="AK566" i="79"/>
  <c r="AK569" i="79"/>
  <c r="AK572" i="79"/>
  <c r="AK576" i="79"/>
  <c r="AK579" i="79"/>
  <c r="AL606" i="79"/>
  <c r="AL609" i="79"/>
  <c r="AL612" i="79"/>
  <c r="AL615" i="79"/>
  <c r="AL618" i="79"/>
  <c r="AL621" i="79"/>
  <c r="AL625" i="79"/>
  <c r="AL628" i="79"/>
  <c r="AL631" i="79"/>
  <c r="AL634" i="79"/>
  <c r="AL637" i="79"/>
  <c r="AL641" i="79"/>
  <c r="AL644" i="79"/>
  <c r="AL647" i="79"/>
  <c r="AL651" i="79"/>
  <c r="AL655" i="79"/>
  <c r="AL658" i="79"/>
  <c r="AL662" i="79"/>
  <c r="AL665" i="79"/>
  <c r="AL668" i="79"/>
  <c r="AL671" i="79"/>
  <c r="AL676" i="79"/>
  <c r="AL679" i="79"/>
  <c r="AL682" i="79"/>
  <c r="AL685" i="79"/>
  <c r="AL688" i="79"/>
  <c r="AL692" i="79"/>
  <c r="AL699" i="79"/>
  <c r="AL702" i="79"/>
  <c r="AL705" i="79"/>
  <c r="AL708" i="79"/>
  <c r="AL711" i="79"/>
  <c r="AL714" i="79"/>
  <c r="AL718" i="79"/>
  <c r="AL721" i="79"/>
  <c r="AL724" i="79"/>
  <c r="AL728" i="79"/>
  <c r="AL731" i="79"/>
  <c r="AL734" i="79"/>
  <c r="AL737" i="79"/>
  <c r="AL740" i="79"/>
  <c r="AL743" i="79"/>
  <c r="AL746" i="79"/>
  <c r="AL749" i="79"/>
  <c r="AL752" i="79"/>
  <c r="AL755" i="79"/>
  <c r="AL758" i="79"/>
  <c r="AL761" i="79"/>
  <c r="AL764" i="79"/>
  <c r="AL767" i="79"/>
  <c r="AL35" i="79"/>
  <c r="AL772" i="79"/>
  <c r="AL21" i="46"/>
  <c r="AL23" i="46"/>
  <c r="AL26" i="46"/>
  <c r="AL29" i="46"/>
  <c r="AL32" i="46"/>
  <c r="AL35" i="46"/>
  <c r="AL38" i="46"/>
  <c r="AL41" i="46"/>
  <c r="AL44" i="46"/>
  <c r="AL47" i="46"/>
  <c r="AL51" i="46"/>
  <c r="AL54" i="46"/>
  <c r="AL57" i="46"/>
  <c r="AL60" i="46"/>
  <c r="AL63" i="46"/>
  <c r="AL66" i="46"/>
  <c r="AL69" i="46"/>
  <c r="AL72" i="46"/>
  <c r="AL76" i="46"/>
  <c r="AL79" i="46"/>
  <c r="AL82" i="46"/>
  <c r="AL85" i="46"/>
  <c r="AL88" i="46"/>
  <c r="AL92" i="46"/>
  <c r="AL96" i="46"/>
  <c r="AL99" i="46"/>
  <c r="AL103" i="46"/>
  <c r="AL106" i="46"/>
  <c r="AL109" i="46"/>
  <c r="AL112" i="46"/>
  <c r="AL115" i="46"/>
  <c r="AL119" i="46"/>
  <c r="AL122" i="46"/>
  <c r="AL125" i="46"/>
  <c r="AL141" i="46"/>
  <c r="AL773" i="79"/>
  <c r="AL149" i="46"/>
  <c r="AL151" i="46"/>
  <c r="AL154" i="46"/>
  <c r="AL157" i="46"/>
  <c r="AL160" i="46"/>
  <c r="AL163" i="46"/>
  <c r="AL166" i="46"/>
  <c r="AL169" i="46"/>
  <c r="AL172" i="46"/>
  <c r="AL175" i="46"/>
  <c r="AL179" i="46"/>
  <c r="AL182" i="46"/>
  <c r="AL185" i="46"/>
  <c r="AL188" i="46"/>
  <c r="AL191" i="46"/>
  <c r="AL194" i="46"/>
  <c r="AL197" i="46"/>
  <c r="AL200" i="46"/>
  <c r="AL204" i="46"/>
  <c r="AL207" i="46"/>
  <c r="AL210" i="46"/>
  <c r="AL213" i="46"/>
  <c r="AL216" i="46"/>
  <c r="AL220" i="46"/>
  <c r="AL224" i="46"/>
  <c r="AL227" i="46"/>
  <c r="AL231" i="46"/>
  <c r="AL234" i="46"/>
  <c r="AL237" i="46"/>
  <c r="AL240" i="46"/>
  <c r="AL243" i="46"/>
  <c r="AL247" i="46"/>
  <c r="AL250" i="46"/>
  <c r="AL253" i="46"/>
  <c r="AL270" i="46"/>
  <c r="AL774" i="79"/>
  <c r="AL278" i="46"/>
  <c r="AL407" i="46"/>
  <c r="AL409" i="46"/>
  <c r="AL412" i="46"/>
  <c r="AL415" i="46"/>
  <c r="AL418" i="46"/>
  <c r="AL421" i="46"/>
  <c r="AL424" i="46"/>
  <c r="AL427" i="46"/>
  <c r="AL430" i="46"/>
  <c r="AL433" i="46"/>
  <c r="AL437" i="46"/>
  <c r="AL440" i="46"/>
  <c r="AL443" i="46"/>
  <c r="AL446" i="46"/>
  <c r="AL449" i="46"/>
  <c r="AL452" i="46"/>
  <c r="AL455" i="46"/>
  <c r="AL458" i="46"/>
  <c r="AL462" i="46"/>
  <c r="AL465" i="46"/>
  <c r="AL468" i="46"/>
  <c r="AL471" i="46"/>
  <c r="AL474" i="46"/>
  <c r="AL478" i="46"/>
  <c r="AL482" i="46"/>
  <c r="AL485" i="46"/>
  <c r="AL489" i="46"/>
  <c r="AL492" i="46"/>
  <c r="AL495" i="46"/>
  <c r="AL498" i="46"/>
  <c r="AL501" i="46"/>
  <c r="AL505" i="46"/>
  <c r="AL508" i="46"/>
  <c r="AL511" i="46"/>
  <c r="AL529" i="46"/>
  <c r="AL776" i="79"/>
  <c r="AL36" i="79"/>
  <c r="AL122" i="79"/>
  <c r="AL123" i="79"/>
  <c r="AL39" i="79"/>
  <c r="AL42" i="79"/>
  <c r="AL45" i="79"/>
  <c r="AL48" i="79"/>
  <c r="AL51" i="79"/>
  <c r="AL55" i="79"/>
  <c r="AL58" i="79"/>
  <c r="AL61" i="79"/>
  <c r="AL64" i="79"/>
  <c r="AL67" i="79"/>
  <c r="AL71" i="79"/>
  <c r="AL74" i="79"/>
  <c r="AL77" i="79"/>
  <c r="AL81" i="79"/>
  <c r="AL85" i="79"/>
  <c r="AL88" i="79"/>
  <c r="AL92" i="79"/>
  <c r="AL95" i="79"/>
  <c r="AL98" i="79"/>
  <c r="AL101" i="79"/>
  <c r="AL106" i="79"/>
  <c r="AL109" i="79"/>
  <c r="AL112" i="79"/>
  <c r="AL115" i="79"/>
  <c r="AL119" i="79"/>
  <c r="AL126" i="79"/>
  <c r="AL129" i="79"/>
  <c r="AL132" i="79"/>
  <c r="AL135" i="79"/>
  <c r="AL138" i="79"/>
  <c r="AL141" i="79"/>
  <c r="AL145" i="79"/>
  <c r="AL148" i="79"/>
  <c r="AL151" i="79"/>
  <c r="AL155" i="79"/>
  <c r="AL158" i="79"/>
  <c r="AL161" i="79"/>
  <c r="AL164" i="79"/>
  <c r="AL167" i="79"/>
  <c r="AL170" i="79"/>
  <c r="AL173" i="79"/>
  <c r="AL176" i="79"/>
  <c r="AL179" i="79"/>
  <c r="AL182" i="79"/>
  <c r="AL185" i="79"/>
  <c r="AL188" i="79"/>
  <c r="AL191" i="79"/>
  <c r="AL194" i="79"/>
  <c r="AL211" i="79"/>
  <c r="AL777" i="79"/>
  <c r="AL220" i="79"/>
  <c r="AL223" i="79"/>
  <c r="AL226" i="79"/>
  <c r="AL229" i="79"/>
  <c r="AL232" i="79"/>
  <c r="AL235" i="79"/>
  <c r="AL239" i="79"/>
  <c r="AL242" i="79"/>
  <c r="AL245" i="79"/>
  <c r="AL248" i="79"/>
  <c r="AL251" i="79"/>
  <c r="AL255" i="79"/>
  <c r="AL258" i="79"/>
  <c r="AL261" i="79"/>
  <c r="AL265" i="79"/>
  <c r="AL269" i="79"/>
  <c r="AL272" i="79"/>
  <c r="AL276" i="79"/>
  <c r="AL279" i="79"/>
  <c r="AL282" i="79"/>
  <c r="AL285" i="79"/>
  <c r="AL288" i="79"/>
  <c r="AL293" i="79"/>
  <c r="AL296" i="79"/>
  <c r="AL299" i="79"/>
  <c r="AL302" i="79"/>
  <c r="AL306" i="79"/>
  <c r="AL315" i="79"/>
  <c r="AL318" i="79"/>
  <c r="AL321" i="79"/>
  <c r="AL324" i="79"/>
  <c r="AL327" i="79"/>
  <c r="AL330" i="79"/>
  <c r="AL334" i="79"/>
  <c r="AL337" i="79"/>
  <c r="AL340" i="79"/>
  <c r="AL344" i="79"/>
  <c r="AL347" i="79"/>
  <c r="AL350" i="79"/>
  <c r="AL353" i="79"/>
  <c r="AL356" i="79"/>
  <c r="AL359" i="79"/>
  <c r="AL362" i="79"/>
  <c r="AL365" i="79"/>
  <c r="AL368" i="79"/>
  <c r="AL371" i="79"/>
  <c r="AL374" i="79"/>
  <c r="AL377" i="79"/>
  <c r="AL380" i="79"/>
  <c r="AL383" i="79"/>
  <c r="AL409" i="79"/>
  <c r="AL412" i="79"/>
  <c r="AL415" i="79"/>
  <c r="AL418" i="79"/>
  <c r="AL421" i="79"/>
  <c r="AL424" i="79"/>
  <c r="AL428" i="79"/>
  <c r="AL431" i="79"/>
  <c r="AL434" i="79"/>
  <c r="AL437" i="79"/>
  <c r="AL440" i="79"/>
  <c r="AL444" i="79"/>
  <c r="AL447" i="79"/>
  <c r="AL450" i="79"/>
  <c r="AL454" i="79"/>
  <c r="AL458" i="79"/>
  <c r="AL461" i="79"/>
  <c r="AL465" i="79"/>
  <c r="AL468" i="79"/>
  <c r="AL471" i="79"/>
  <c r="AL474" i="79"/>
  <c r="AL479" i="79"/>
  <c r="AL482" i="79"/>
  <c r="AL485" i="79"/>
  <c r="AL488" i="79"/>
  <c r="AL491" i="79"/>
  <c r="AL495" i="79"/>
  <c r="AL498" i="79"/>
  <c r="AL504" i="79"/>
  <c r="AL507" i="79"/>
  <c r="AL510" i="79"/>
  <c r="AL513" i="79"/>
  <c r="AL516" i="79"/>
  <c r="AL519" i="79"/>
  <c r="AL523" i="79"/>
  <c r="AL526" i="79"/>
  <c r="AL529" i="79"/>
  <c r="AL533" i="79"/>
  <c r="AL536" i="79"/>
  <c r="AL539" i="79"/>
  <c r="AL542" i="79"/>
  <c r="AL545" i="79"/>
  <c r="AL548" i="79"/>
  <c r="AL551" i="79"/>
  <c r="AL554" i="79"/>
  <c r="AL557" i="79"/>
  <c r="AL560" i="79"/>
  <c r="AL563" i="79"/>
  <c r="AL566" i="79"/>
  <c r="AL569" i="79"/>
  <c r="AL572" i="79"/>
  <c r="AL576" i="79"/>
  <c r="AL579" i="79"/>
  <c r="AH127" i="46"/>
  <c r="AH20" i="46"/>
  <c r="AH130" i="46"/>
  <c r="AH131" i="46"/>
  <c r="M54" i="43"/>
  <c r="AH135" i="46"/>
  <c r="AH258" i="46"/>
  <c r="AH259" i="46"/>
  <c r="AH255" i="46"/>
  <c r="AH260" i="46"/>
  <c r="AH261" i="46"/>
  <c r="M57" i="43"/>
  <c r="AH136" i="46"/>
  <c r="AH387" i="46"/>
  <c r="AH388" i="46"/>
  <c r="AH265" i="46"/>
  <c r="AH389" i="46"/>
  <c r="AH137" i="46"/>
  <c r="AH516" i="46"/>
  <c r="AH517" i="46"/>
  <c r="AH266" i="46"/>
  <c r="AH518" i="46"/>
  <c r="AH513" i="46"/>
  <c r="AH520" i="46"/>
  <c r="AH138" i="46"/>
  <c r="AH199" i="79"/>
  <c r="AH200" i="79"/>
  <c r="AH267" i="46"/>
  <c r="AH201" i="79"/>
  <c r="AH526" i="46"/>
  <c r="AH203" i="79"/>
  <c r="AH196" i="79"/>
  <c r="AH204" i="79"/>
  <c r="AH139" i="46"/>
  <c r="AH388" i="79"/>
  <c r="AH389" i="79"/>
  <c r="AH268" i="46"/>
  <c r="AH390" i="79"/>
  <c r="AH527" i="46"/>
  <c r="AH392" i="79"/>
  <c r="AH209" i="79"/>
  <c r="AH393" i="79"/>
  <c r="AH140" i="46"/>
  <c r="AH585" i="79"/>
  <c r="AH586" i="79"/>
  <c r="AH269" i="46"/>
  <c r="AH587" i="79"/>
  <c r="AH528" i="46"/>
  <c r="AH589" i="79"/>
  <c r="AH210" i="79"/>
  <c r="AH590" i="79"/>
  <c r="AH197" i="79"/>
  <c r="AH206" i="79"/>
  <c r="M67" i="43"/>
  <c r="AH219" i="79"/>
  <c r="AH386" i="79"/>
  <c r="AH396" i="79"/>
  <c r="M70" i="43"/>
  <c r="AH583" i="79"/>
  <c r="AH594" i="79"/>
  <c r="M73" i="43"/>
  <c r="AH408" i="79"/>
  <c r="AH770" i="79"/>
  <c r="AH782" i="79"/>
  <c r="M76" i="43"/>
  <c r="AH128" i="46"/>
  <c r="AH132" i="46"/>
  <c r="M55" i="43"/>
  <c r="AH148" i="46"/>
  <c r="AH256" i="46"/>
  <c r="AH262" i="46"/>
  <c r="M58" i="43"/>
  <c r="AH277" i="46"/>
  <c r="AH385" i="46"/>
  <c r="AH392" i="46"/>
  <c r="M61" i="43"/>
  <c r="AH406" i="46"/>
  <c r="AH514" i="46"/>
  <c r="AH522" i="46"/>
  <c r="M64" i="43"/>
  <c r="R15" i="47"/>
  <c r="R16" i="47"/>
  <c r="R17" i="47"/>
  <c r="R18" i="47"/>
  <c r="R19" i="47"/>
  <c r="R20" i="47"/>
  <c r="R21" i="47"/>
  <c r="R22" i="47"/>
  <c r="R23" i="47"/>
  <c r="R24" i="47"/>
  <c r="R25" i="47"/>
  <c r="R26" i="47"/>
  <c r="R27" i="47"/>
  <c r="R29" i="47"/>
  <c r="R30" i="47"/>
  <c r="R31" i="47"/>
  <c r="R32" i="47"/>
  <c r="R33" i="47"/>
  <c r="R34" i="47"/>
  <c r="R35" i="47"/>
  <c r="R36" i="47"/>
  <c r="R37" i="47"/>
  <c r="R38" i="47"/>
  <c r="R39" i="47"/>
  <c r="R40" i="47"/>
  <c r="R41" i="47"/>
  <c r="R42" i="47"/>
  <c r="R44" i="47"/>
  <c r="AH955" i="79"/>
  <c r="AH142" i="46"/>
  <c r="AH956" i="79"/>
  <c r="AH271" i="46"/>
  <c r="AH957" i="79"/>
  <c r="AH280" i="46"/>
  <c r="AH283" i="46"/>
  <c r="AH286" i="46"/>
  <c r="AH289" i="46"/>
  <c r="AH292" i="46"/>
  <c r="AH295" i="46"/>
  <c r="AH298" i="46"/>
  <c r="AH301" i="46"/>
  <c r="AH304" i="46"/>
  <c r="AH308" i="46"/>
  <c r="AH311" i="46"/>
  <c r="AH314" i="46"/>
  <c r="AH317" i="46"/>
  <c r="AH320" i="46"/>
  <c r="AH323" i="46"/>
  <c r="AH326" i="46"/>
  <c r="AH329" i="46"/>
  <c r="AH333" i="46"/>
  <c r="AH336" i="46"/>
  <c r="AH339" i="46"/>
  <c r="AH342" i="46"/>
  <c r="AH345" i="46"/>
  <c r="AH349" i="46"/>
  <c r="AH353" i="46"/>
  <c r="AH356" i="46"/>
  <c r="AH360" i="46"/>
  <c r="AH363" i="46"/>
  <c r="AH366" i="46"/>
  <c r="AH369" i="46"/>
  <c r="AH372" i="46"/>
  <c r="AH376" i="46"/>
  <c r="AH379" i="46"/>
  <c r="AH382" i="46"/>
  <c r="AH400" i="46"/>
  <c r="AH958" i="79"/>
  <c r="AH530" i="46"/>
  <c r="AH959" i="79"/>
  <c r="AH212" i="79"/>
  <c r="AH960" i="79"/>
  <c r="AH793" i="79"/>
  <c r="AH796" i="79"/>
  <c r="AH799" i="79"/>
  <c r="AH802" i="79"/>
  <c r="AH805" i="79"/>
  <c r="AH808" i="79"/>
  <c r="AH812" i="79"/>
  <c r="AH815" i="79"/>
  <c r="AH818" i="79"/>
  <c r="AH821" i="79"/>
  <c r="AH824" i="79"/>
  <c r="AH828" i="79"/>
  <c r="AH831" i="79"/>
  <c r="AH834" i="79"/>
  <c r="AH838" i="79"/>
  <c r="AH842" i="79"/>
  <c r="AH845" i="79"/>
  <c r="AH849" i="79"/>
  <c r="AH852" i="79"/>
  <c r="AH855" i="79"/>
  <c r="AH858" i="79"/>
  <c r="AH863" i="79"/>
  <c r="AH866" i="79"/>
  <c r="AH869" i="79"/>
  <c r="AH872" i="79"/>
  <c r="AH876" i="79"/>
  <c r="AH879" i="79"/>
  <c r="AH882" i="79"/>
  <c r="AH885" i="79"/>
  <c r="AH888" i="79"/>
  <c r="AH891" i="79"/>
  <c r="AH894" i="79"/>
  <c r="AH897" i="79"/>
  <c r="AH901" i="79"/>
  <c r="AH904" i="79"/>
  <c r="AH907" i="79"/>
  <c r="AH911" i="79"/>
  <c r="AH914" i="79"/>
  <c r="AH917" i="79"/>
  <c r="AH920" i="79"/>
  <c r="AH923" i="79"/>
  <c r="AH926" i="79"/>
  <c r="AH929" i="79"/>
  <c r="AH932" i="79"/>
  <c r="AH935" i="79"/>
  <c r="AH938" i="79"/>
  <c r="AH941" i="79"/>
  <c r="AH944" i="79"/>
  <c r="AH947" i="79"/>
  <c r="AH950" i="79"/>
  <c r="AH605" i="79"/>
  <c r="AH953" i="79"/>
  <c r="AH966" i="79"/>
  <c r="M79" i="43"/>
  <c r="AH1138" i="79"/>
  <c r="AH143" i="46"/>
  <c r="AH1139" i="79"/>
  <c r="AH272" i="46"/>
  <c r="AH1140" i="79"/>
  <c r="AH401" i="46"/>
  <c r="AH1141" i="79"/>
  <c r="AH531" i="46"/>
  <c r="AH1142" i="79"/>
  <c r="AH213" i="79"/>
  <c r="AH1143" i="79"/>
  <c r="AH976" i="79"/>
  <c r="AH979" i="79"/>
  <c r="AH982" i="79"/>
  <c r="AH985" i="79"/>
  <c r="AH988" i="79"/>
  <c r="AH991" i="79"/>
  <c r="AH995" i="79"/>
  <c r="AH998" i="79"/>
  <c r="AH1001" i="79"/>
  <c r="AH1004" i="79"/>
  <c r="AH1007" i="79"/>
  <c r="AH1011" i="79"/>
  <c r="AH1014" i="79"/>
  <c r="AH1017" i="79"/>
  <c r="AH1021" i="79"/>
  <c r="AH1025" i="79"/>
  <c r="AH1028" i="79"/>
  <c r="AH1032" i="79"/>
  <c r="AH1035" i="79"/>
  <c r="AH1038" i="79"/>
  <c r="AH1041" i="79"/>
  <c r="AH1046" i="79"/>
  <c r="AH1049" i="79"/>
  <c r="AH1052" i="79"/>
  <c r="AH1055" i="79"/>
  <c r="AH1059" i="79"/>
  <c r="AH1062" i="79"/>
  <c r="AH1065" i="79"/>
  <c r="AH1068" i="79"/>
  <c r="AH1071" i="79"/>
  <c r="AH1074" i="79"/>
  <c r="AH1077" i="79"/>
  <c r="AH1080" i="79"/>
  <c r="AH1084" i="79"/>
  <c r="AH1087" i="79"/>
  <c r="AH1090" i="79"/>
  <c r="AH1094" i="79"/>
  <c r="AH1097" i="79"/>
  <c r="AH1100" i="79"/>
  <c r="AH1103" i="79"/>
  <c r="AH1106" i="79"/>
  <c r="AH1109" i="79"/>
  <c r="AH1112" i="79"/>
  <c r="AH1115" i="79"/>
  <c r="AH1118" i="79"/>
  <c r="AH1121" i="79"/>
  <c r="AH1124" i="79"/>
  <c r="AH1127" i="79"/>
  <c r="AH1130" i="79"/>
  <c r="AH1133" i="79"/>
  <c r="AH792" i="79"/>
  <c r="AH1136" i="79"/>
  <c r="AH1150" i="79"/>
  <c r="M82" i="43"/>
  <c r="AI127" i="46"/>
  <c r="AI20" i="46"/>
  <c r="AI130" i="46"/>
  <c r="AI131" i="46"/>
  <c r="N54" i="43"/>
  <c r="AI135" i="46"/>
  <c r="AI258" i="46"/>
  <c r="AI259" i="46"/>
  <c r="AI255" i="46"/>
  <c r="AI260" i="46"/>
  <c r="AI261" i="46"/>
  <c r="N57" i="43"/>
  <c r="AI136" i="46"/>
  <c r="AI387" i="46"/>
  <c r="AI388" i="46"/>
  <c r="AI265" i="46"/>
  <c r="AI389" i="46"/>
  <c r="AI137" i="46"/>
  <c r="AI516" i="46"/>
  <c r="AI517" i="46"/>
  <c r="AI266" i="46"/>
  <c r="AI518" i="46"/>
  <c r="AI513" i="46"/>
  <c r="AI520" i="46"/>
  <c r="AI138" i="46"/>
  <c r="AI199" i="79"/>
  <c r="AI200" i="79"/>
  <c r="AI267" i="46"/>
  <c r="AI201" i="79"/>
  <c r="AI526" i="46"/>
  <c r="AI203" i="79"/>
  <c r="AI196" i="79"/>
  <c r="AI204" i="79"/>
  <c r="AI139" i="46"/>
  <c r="AI388" i="79"/>
  <c r="AI389" i="79"/>
  <c r="AI268" i="46"/>
  <c r="AI390" i="79"/>
  <c r="AI527" i="46"/>
  <c r="AI392" i="79"/>
  <c r="AI209" i="79"/>
  <c r="AI393" i="79"/>
  <c r="AI140" i="46"/>
  <c r="AI585" i="79"/>
  <c r="AI586" i="79"/>
  <c r="AI269" i="46"/>
  <c r="AI587" i="79"/>
  <c r="AI528" i="46"/>
  <c r="AI589" i="79"/>
  <c r="AI210" i="79"/>
  <c r="AI590" i="79"/>
  <c r="AI197" i="79"/>
  <c r="AI206" i="79"/>
  <c r="N67" i="43"/>
  <c r="AI219" i="79"/>
  <c r="AI386" i="79"/>
  <c r="AI396" i="79"/>
  <c r="N70" i="43"/>
  <c r="AI583" i="79"/>
  <c r="AI594" i="79"/>
  <c r="N73" i="43"/>
  <c r="AI408" i="79"/>
  <c r="AI770" i="79"/>
  <c r="AI782" i="79"/>
  <c r="N76" i="43"/>
  <c r="AI128" i="46"/>
  <c r="AI132" i="46"/>
  <c r="N55" i="43"/>
  <c r="AI148" i="46"/>
  <c r="AI256" i="46"/>
  <c r="AI262" i="46"/>
  <c r="N58" i="43"/>
  <c r="AI277" i="46"/>
  <c r="AI385" i="46"/>
  <c r="AI392" i="46"/>
  <c r="N61" i="43"/>
  <c r="AI406" i="46"/>
  <c r="AI514" i="46"/>
  <c r="AI522" i="46"/>
  <c r="N64" i="43"/>
  <c r="S15" i="47"/>
  <c r="S16" i="47"/>
  <c r="S17" i="47"/>
  <c r="S18" i="47"/>
  <c r="S19" i="47"/>
  <c r="S20" i="47"/>
  <c r="S21" i="47"/>
  <c r="S22" i="47"/>
  <c r="S23" i="47"/>
  <c r="S24" i="47"/>
  <c r="S25" i="47"/>
  <c r="S26" i="47"/>
  <c r="S27" i="47"/>
  <c r="S29" i="47"/>
  <c r="S30" i="47"/>
  <c r="S31" i="47"/>
  <c r="S32" i="47"/>
  <c r="S33" i="47"/>
  <c r="S34" i="47"/>
  <c r="S35" i="47"/>
  <c r="S36" i="47"/>
  <c r="S37" i="47"/>
  <c r="S38" i="47"/>
  <c r="S39" i="47"/>
  <c r="S40" i="47"/>
  <c r="S41" i="47"/>
  <c r="S42" i="47"/>
  <c r="S44" i="47"/>
  <c r="AI955" i="79"/>
  <c r="AI142" i="46"/>
  <c r="AI956" i="79"/>
  <c r="AI271" i="46"/>
  <c r="AI957" i="79"/>
  <c r="AI280" i="46"/>
  <c r="AI283" i="46"/>
  <c r="AI286" i="46"/>
  <c r="AI289" i="46"/>
  <c r="AI292" i="46"/>
  <c r="AI295" i="46"/>
  <c r="AI298" i="46"/>
  <c r="AI301" i="46"/>
  <c r="AI304" i="46"/>
  <c r="AI308" i="46"/>
  <c r="AI311" i="46"/>
  <c r="AI314" i="46"/>
  <c r="AI317" i="46"/>
  <c r="AI320" i="46"/>
  <c r="AI323" i="46"/>
  <c r="AI326" i="46"/>
  <c r="AI329" i="46"/>
  <c r="AI333" i="46"/>
  <c r="AI336" i="46"/>
  <c r="AI339" i="46"/>
  <c r="AI342" i="46"/>
  <c r="AI345" i="46"/>
  <c r="AI349" i="46"/>
  <c r="AI353" i="46"/>
  <c r="AI356" i="46"/>
  <c r="AI360" i="46"/>
  <c r="AI363" i="46"/>
  <c r="AI366" i="46"/>
  <c r="AI369" i="46"/>
  <c r="AI372" i="46"/>
  <c r="AI376" i="46"/>
  <c r="AI379" i="46"/>
  <c r="AI382" i="46"/>
  <c r="AI400" i="46"/>
  <c r="AI958" i="79"/>
  <c r="AI530" i="46"/>
  <c r="AI959" i="79"/>
  <c r="AI212" i="79"/>
  <c r="AI960" i="79"/>
  <c r="AI793" i="79"/>
  <c r="AI796" i="79"/>
  <c r="AI799" i="79"/>
  <c r="AI802" i="79"/>
  <c r="AI805" i="79"/>
  <c r="AI808" i="79"/>
  <c r="AI812" i="79"/>
  <c r="AI815" i="79"/>
  <c r="AI818" i="79"/>
  <c r="AI821" i="79"/>
  <c r="AI824" i="79"/>
  <c r="AI828" i="79"/>
  <c r="AI831" i="79"/>
  <c r="AI834" i="79"/>
  <c r="AI838" i="79"/>
  <c r="AI842" i="79"/>
  <c r="AI845" i="79"/>
  <c r="AI849" i="79"/>
  <c r="AI852" i="79"/>
  <c r="AI855" i="79"/>
  <c r="AI858" i="79"/>
  <c r="AI863" i="79"/>
  <c r="AI866" i="79"/>
  <c r="AI869" i="79"/>
  <c r="AI872" i="79"/>
  <c r="AI876" i="79"/>
  <c r="AI879" i="79"/>
  <c r="AI882" i="79"/>
  <c r="AI885" i="79"/>
  <c r="AI888" i="79"/>
  <c r="AI891" i="79"/>
  <c r="AI894" i="79"/>
  <c r="AI897" i="79"/>
  <c r="AI901" i="79"/>
  <c r="AI904" i="79"/>
  <c r="AI907" i="79"/>
  <c r="AI911" i="79"/>
  <c r="AI914" i="79"/>
  <c r="AI917" i="79"/>
  <c r="AI920" i="79"/>
  <c r="AI923" i="79"/>
  <c r="AI926" i="79"/>
  <c r="AI929" i="79"/>
  <c r="AI932" i="79"/>
  <c r="AI935" i="79"/>
  <c r="AI938" i="79"/>
  <c r="AI941" i="79"/>
  <c r="AI944" i="79"/>
  <c r="AI947" i="79"/>
  <c r="AI950" i="79"/>
  <c r="AI605" i="79"/>
  <c r="AI953" i="79"/>
  <c r="AI966" i="79"/>
  <c r="N79" i="43"/>
  <c r="AI1138" i="79"/>
  <c r="AI143" i="46"/>
  <c r="AI1139" i="79"/>
  <c r="AI272" i="46"/>
  <c r="AI1140" i="79"/>
  <c r="AI401" i="46"/>
  <c r="AI1141" i="79"/>
  <c r="AI531" i="46"/>
  <c r="AI1142" i="79"/>
  <c r="AI213" i="79"/>
  <c r="AI1143" i="79"/>
  <c r="AI976" i="79"/>
  <c r="AI979" i="79"/>
  <c r="AI982" i="79"/>
  <c r="AI985" i="79"/>
  <c r="AI988" i="79"/>
  <c r="AI991" i="79"/>
  <c r="AI995" i="79"/>
  <c r="AI998" i="79"/>
  <c r="AI1001" i="79"/>
  <c r="AI1004" i="79"/>
  <c r="AI1007" i="79"/>
  <c r="AI1011" i="79"/>
  <c r="AI1014" i="79"/>
  <c r="AI1017" i="79"/>
  <c r="AI1021" i="79"/>
  <c r="AI1025" i="79"/>
  <c r="AI1028" i="79"/>
  <c r="AI1032" i="79"/>
  <c r="AI1035" i="79"/>
  <c r="AI1038" i="79"/>
  <c r="AI1041" i="79"/>
  <c r="AI1046" i="79"/>
  <c r="AI1049" i="79"/>
  <c r="AI1052" i="79"/>
  <c r="AI1055" i="79"/>
  <c r="AI1059" i="79"/>
  <c r="AI1062" i="79"/>
  <c r="AI1065" i="79"/>
  <c r="AI1068" i="79"/>
  <c r="AI1071" i="79"/>
  <c r="AI1074" i="79"/>
  <c r="AI1077" i="79"/>
  <c r="AI1080" i="79"/>
  <c r="AI1084" i="79"/>
  <c r="AI1087" i="79"/>
  <c r="AI1090" i="79"/>
  <c r="AI1094" i="79"/>
  <c r="AI1097" i="79"/>
  <c r="AI1100" i="79"/>
  <c r="AI1103" i="79"/>
  <c r="AI1106" i="79"/>
  <c r="AI1109" i="79"/>
  <c r="AI1112" i="79"/>
  <c r="AI1115" i="79"/>
  <c r="AI1118" i="79"/>
  <c r="AI1121" i="79"/>
  <c r="AI1124" i="79"/>
  <c r="AI1127" i="79"/>
  <c r="AI1130" i="79"/>
  <c r="AI1133" i="79"/>
  <c r="AI792" i="79"/>
  <c r="AI1136" i="79"/>
  <c r="AI1150" i="79"/>
  <c r="N82" i="43"/>
  <c r="AJ127" i="46"/>
  <c r="AJ20" i="46"/>
  <c r="AJ130" i="46"/>
  <c r="AJ131" i="46"/>
  <c r="O54" i="43"/>
  <c r="AJ135" i="46"/>
  <c r="AJ258" i="46"/>
  <c r="AJ259" i="46"/>
  <c r="AJ255" i="46"/>
  <c r="AJ260" i="46"/>
  <c r="AJ261" i="46"/>
  <c r="O57" i="43"/>
  <c r="AJ136" i="46"/>
  <c r="AJ387" i="46"/>
  <c r="AJ388" i="46"/>
  <c r="AJ265" i="46"/>
  <c r="AJ389" i="46"/>
  <c r="AJ137" i="46"/>
  <c r="AJ516" i="46"/>
  <c r="AJ517" i="46"/>
  <c r="AJ266" i="46"/>
  <c r="AJ518" i="46"/>
  <c r="AJ513" i="46"/>
  <c r="AJ520" i="46"/>
  <c r="AJ138" i="46"/>
  <c r="AJ199" i="79"/>
  <c r="AJ200" i="79"/>
  <c r="AJ267" i="46"/>
  <c r="AJ201" i="79"/>
  <c r="AJ526" i="46"/>
  <c r="AJ203" i="79"/>
  <c r="AJ196" i="79"/>
  <c r="AJ204" i="79"/>
  <c r="AJ139" i="46"/>
  <c r="AJ388" i="79"/>
  <c r="AJ389" i="79"/>
  <c r="AJ268" i="46"/>
  <c r="AJ390" i="79"/>
  <c r="AJ527" i="46"/>
  <c r="AJ392" i="79"/>
  <c r="AJ209" i="79"/>
  <c r="AJ393" i="79"/>
  <c r="AJ140" i="46"/>
  <c r="AJ585" i="79"/>
  <c r="AJ586" i="79"/>
  <c r="AJ269" i="46"/>
  <c r="AJ587" i="79"/>
  <c r="AJ528" i="46"/>
  <c r="AJ589" i="79"/>
  <c r="AJ210" i="79"/>
  <c r="AJ590" i="79"/>
  <c r="AJ197" i="79"/>
  <c r="AJ206" i="79"/>
  <c r="O67" i="43"/>
  <c r="AJ219" i="79"/>
  <c r="AJ386" i="79"/>
  <c r="AJ396" i="79"/>
  <c r="O70" i="43"/>
  <c r="AJ583" i="79"/>
  <c r="AJ594" i="79"/>
  <c r="O73" i="43"/>
  <c r="AJ408" i="79"/>
  <c r="AJ770" i="79"/>
  <c r="AJ782" i="79"/>
  <c r="O76" i="43"/>
  <c r="AJ128" i="46"/>
  <c r="AJ132" i="46"/>
  <c r="O55" i="43"/>
  <c r="AJ148" i="46"/>
  <c r="AJ256" i="46"/>
  <c r="AJ262" i="46"/>
  <c r="O58" i="43"/>
  <c r="AJ277" i="46"/>
  <c r="AJ385" i="46"/>
  <c r="AJ392" i="46"/>
  <c r="O61" i="43"/>
  <c r="AJ406" i="46"/>
  <c r="AJ514" i="46"/>
  <c r="AJ522" i="46"/>
  <c r="O64" i="43"/>
  <c r="T15" i="47"/>
  <c r="T16" i="47"/>
  <c r="T17" i="47"/>
  <c r="T18" i="47"/>
  <c r="T19" i="47"/>
  <c r="T20" i="47"/>
  <c r="T21" i="47"/>
  <c r="T22" i="47"/>
  <c r="T23" i="47"/>
  <c r="T24" i="47"/>
  <c r="T25" i="47"/>
  <c r="T26" i="47"/>
  <c r="T27" i="47"/>
  <c r="T29" i="47"/>
  <c r="T30" i="47"/>
  <c r="T31" i="47"/>
  <c r="T32" i="47"/>
  <c r="T33" i="47"/>
  <c r="T34" i="47"/>
  <c r="T35" i="47"/>
  <c r="T36" i="47"/>
  <c r="T37" i="47"/>
  <c r="T38" i="47"/>
  <c r="T39" i="47"/>
  <c r="T40" i="47"/>
  <c r="T41" i="47"/>
  <c r="T42" i="47"/>
  <c r="T44" i="47"/>
  <c r="AJ955" i="79"/>
  <c r="AJ142" i="46"/>
  <c r="AJ956" i="79"/>
  <c r="AJ271" i="46"/>
  <c r="AJ957" i="79"/>
  <c r="AJ280" i="46"/>
  <c r="AJ283" i="46"/>
  <c r="AJ286" i="46"/>
  <c r="AJ289" i="46"/>
  <c r="AJ292" i="46"/>
  <c r="AJ295" i="46"/>
  <c r="AJ298" i="46"/>
  <c r="AJ301" i="46"/>
  <c r="AJ304" i="46"/>
  <c r="AJ308" i="46"/>
  <c r="AJ311" i="46"/>
  <c r="AJ314" i="46"/>
  <c r="AJ317" i="46"/>
  <c r="AJ320" i="46"/>
  <c r="AJ323" i="46"/>
  <c r="AJ326" i="46"/>
  <c r="AJ329" i="46"/>
  <c r="AJ333" i="46"/>
  <c r="AJ336" i="46"/>
  <c r="AJ339" i="46"/>
  <c r="AJ342" i="46"/>
  <c r="AJ345" i="46"/>
  <c r="AJ349" i="46"/>
  <c r="AJ353" i="46"/>
  <c r="AJ356" i="46"/>
  <c r="AJ360" i="46"/>
  <c r="AJ363" i="46"/>
  <c r="AJ366" i="46"/>
  <c r="AJ369" i="46"/>
  <c r="AJ372" i="46"/>
  <c r="AJ376" i="46"/>
  <c r="AJ379" i="46"/>
  <c r="AJ382" i="46"/>
  <c r="AJ400" i="46"/>
  <c r="AJ958" i="79"/>
  <c r="AJ530" i="46"/>
  <c r="AJ959" i="79"/>
  <c r="AJ212" i="79"/>
  <c r="AJ960" i="79"/>
  <c r="AJ793" i="79"/>
  <c r="AJ796" i="79"/>
  <c r="AJ799" i="79"/>
  <c r="AJ802" i="79"/>
  <c r="AJ805" i="79"/>
  <c r="AJ808" i="79"/>
  <c r="AJ812" i="79"/>
  <c r="AJ815" i="79"/>
  <c r="AJ818" i="79"/>
  <c r="AJ821" i="79"/>
  <c r="AJ824" i="79"/>
  <c r="AJ828" i="79"/>
  <c r="AJ831" i="79"/>
  <c r="AJ834" i="79"/>
  <c r="AJ838" i="79"/>
  <c r="AJ842" i="79"/>
  <c r="AJ845" i="79"/>
  <c r="AJ849" i="79"/>
  <c r="AJ852" i="79"/>
  <c r="AJ855" i="79"/>
  <c r="AJ858" i="79"/>
  <c r="AJ863" i="79"/>
  <c r="AJ866" i="79"/>
  <c r="AJ869" i="79"/>
  <c r="AJ872" i="79"/>
  <c r="AJ876" i="79"/>
  <c r="AJ879" i="79"/>
  <c r="AJ882" i="79"/>
  <c r="AJ885" i="79"/>
  <c r="AJ888" i="79"/>
  <c r="AJ891" i="79"/>
  <c r="AJ894" i="79"/>
  <c r="AJ897" i="79"/>
  <c r="AJ901" i="79"/>
  <c r="AJ904" i="79"/>
  <c r="AJ907" i="79"/>
  <c r="AJ911" i="79"/>
  <c r="AJ914" i="79"/>
  <c r="AJ917" i="79"/>
  <c r="AJ920" i="79"/>
  <c r="AJ923" i="79"/>
  <c r="AJ926" i="79"/>
  <c r="AJ929" i="79"/>
  <c r="AJ932" i="79"/>
  <c r="AJ935" i="79"/>
  <c r="AJ938" i="79"/>
  <c r="AJ941" i="79"/>
  <c r="AJ944" i="79"/>
  <c r="AJ947" i="79"/>
  <c r="AJ950" i="79"/>
  <c r="AJ605" i="79"/>
  <c r="AJ953" i="79"/>
  <c r="AJ966" i="79"/>
  <c r="O79" i="43"/>
  <c r="AJ1138" i="79"/>
  <c r="AJ143" i="46"/>
  <c r="AJ1139" i="79"/>
  <c r="AJ272" i="46"/>
  <c r="AJ1140" i="79"/>
  <c r="AJ401" i="46"/>
  <c r="AJ1141" i="79"/>
  <c r="AJ531" i="46"/>
  <c r="AJ1142" i="79"/>
  <c r="AJ213" i="79"/>
  <c r="AJ1143" i="79"/>
  <c r="AJ976" i="79"/>
  <c r="AJ979" i="79"/>
  <c r="AJ982" i="79"/>
  <c r="AJ985" i="79"/>
  <c r="AJ988" i="79"/>
  <c r="AJ991" i="79"/>
  <c r="AJ995" i="79"/>
  <c r="AJ998" i="79"/>
  <c r="AJ1001" i="79"/>
  <c r="AJ1004" i="79"/>
  <c r="AJ1007" i="79"/>
  <c r="AJ1011" i="79"/>
  <c r="AJ1014" i="79"/>
  <c r="AJ1017" i="79"/>
  <c r="AJ1021" i="79"/>
  <c r="AJ1025" i="79"/>
  <c r="AJ1028" i="79"/>
  <c r="AJ1032" i="79"/>
  <c r="AJ1035" i="79"/>
  <c r="AJ1038" i="79"/>
  <c r="AJ1041" i="79"/>
  <c r="AJ1046" i="79"/>
  <c r="AJ1049" i="79"/>
  <c r="AJ1052" i="79"/>
  <c r="AJ1055" i="79"/>
  <c r="AJ1059" i="79"/>
  <c r="AJ1062" i="79"/>
  <c r="AJ1065" i="79"/>
  <c r="AJ1068" i="79"/>
  <c r="AJ1071" i="79"/>
  <c r="AJ1074" i="79"/>
  <c r="AJ1077" i="79"/>
  <c r="AJ1080" i="79"/>
  <c r="AJ1084" i="79"/>
  <c r="AJ1087" i="79"/>
  <c r="AJ1090" i="79"/>
  <c r="AJ1094" i="79"/>
  <c r="AJ1097" i="79"/>
  <c r="AJ1100" i="79"/>
  <c r="AJ1103" i="79"/>
  <c r="AJ1106" i="79"/>
  <c r="AJ1109" i="79"/>
  <c r="AJ1112" i="79"/>
  <c r="AJ1115" i="79"/>
  <c r="AJ1118" i="79"/>
  <c r="AJ1121" i="79"/>
  <c r="AJ1124" i="79"/>
  <c r="AJ1127" i="79"/>
  <c r="AJ1130" i="79"/>
  <c r="AJ1133" i="79"/>
  <c r="AJ792" i="79"/>
  <c r="AJ1136" i="79"/>
  <c r="AJ1150" i="79"/>
  <c r="O82" i="43"/>
  <c r="AK127" i="46"/>
  <c r="AK20" i="46"/>
  <c r="AK130" i="46"/>
  <c r="AK131" i="46"/>
  <c r="P54" i="43"/>
  <c r="AK135" i="46"/>
  <c r="AK258" i="46"/>
  <c r="AK259" i="46"/>
  <c r="AK255" i="46"/>
  <c r="AK260" i="46"/>
  <c r="AK261" i="46"/>
  <c r="P57" i="43"/>
  <c r="AK136" i="46"/>
  <c r="AK387" i="46"/>
  <c r="AK388" i="46"/>
  <c r="AK265" i="46"/>
  <c r="AK389" i="46"/>
  <c r="AK137" i="46"/>
  <c r="AK516" i="46"/>
  <c r="AK517" i="46"/>
  <c r="AK266" i="46"/>
  <c r="AK518" i="46"/>
  <c r="AK513" i="46"/>
  <c r="AK520" i="46"/>
  <c r="AK138" i="46"/>
  <c r="AK199" i="79"/>
  <c r="AK200" i="79"/>
  <c r="AK267" i="46"/>
  <c r="AK201" i="79"/>
  <c r="AK526" i="46"/>
  <c r="AK203" i="79"/>
  <c r="AK196" i="79"/>
  <c r="AK204" i="79"/>
  <c r="AK139" i="46"/>
  <c r="AK388" i="79"/>
  <c r="AK389" i="79"/>
  <c r="AK268" i="46"/>
  <c r="AK390" i="79"/>
  <c r="AK527" i="46"/>
  <c r="AK392" i="79"/>
  <c r="AK209" i="79"/>
  <c r="AK393" i="79"/>
  <c r="AK140" i="46"/>
  <c r="AK585" i="79"/>
  <c r="AK586" i="79"/>
  <c r="AK269" i="46"/>
  <c r="AK587" i="79"/>
  <c r="AK528" i="46"/>
  <c r="AK589" i="79"/>
  <c r="AK210" i="79"/>
  <c r="AK590" i="79"/>
  <c r="AK197" i="79"/>
  <c r="AK206" i="79"/>
  <c r="P67" i="43"/>
  <c r="AK219" i="79"/>
  <c r="AK386" i="79"/>
  <c r="AK396" i="79"/>
  <c r="P70" i="43"/>
  <c r="AK583" i="79"/>
  <c r="AK594" i="79"/>
  <c r="P73" i="43"/>
  <c r="AK408" i="79"/>
  <c r="AK770" i="79"/>
  <c r="AK782" i="79"/>
  <c r="P76" i="43"/>
  <c r="AK128" i="46"/>
  <c r="AK132" i="46"/>
  <c r="P55" i="43"/>
  <c r="AK148" i="46"/>
  <c r="AK256" i="46"/>
  <c r="AK262" i="46"/>
  <c r="P58" i="43"/>
  <c r="AK277" i="46"/>
  <c r="AK385" i="46"/>
  <c r="AK392" i="46"/>
  <c r="P61" i="43"/>
  <c r="AK406" i="46"/>
  <c r="AK514" i="46"/>
  <c r="AK522" i="46"/>
  <c r="P64" i="43"/>
  <c r="U15" i="47"/>
  <c r="U16" i="47"/>
  <c r="U17" i="47"/>
  <c r="U18" i="47"/>
  <c r="U19" i="47"/>
  <c r="U20" i="47"/>
  <c r="U21" i="47"/>
  <c r="U22" i="47"/>
  <c r="U23" i="47"/>
  <c r="U24" i="47"/>
  <c r="U25" i="47"/>
  <c r="U26" i="47"/>
  <c r="U27" i="47"/>
  <c r="U29" i="47"/>
  <c r="U30" i="47"/>
  <c r="U31" i="47"/>
  <c r="U32" i="47"/>
  <c r="U33" i="47"/>
  <c r="U34" i="47"/>
  <c r="U35" i="47"/>
  <c r="U36" i="47"/>
  <c r="U37" i="47"/>
  <c r="U38" i="47"/>
  <c r="U39" i="47"/>
  <c r="U40" i="47"/>
  <c r="U41" i="47"/>
  <c r="U42" i="47"/>
  <c r="U44" i="47"/>
  <c r="AK955" i="79"/>
  <c r="AK142" i="46"/>
  <c r="AK956" i="79"/>
  <c r="AK271" i="46"/>
  <c r="AK957" i="79"/>
  <c r="AK280" i="46"/>
  <c r="AK283" i="46"/>
  <c r="AK286" i="46"/>
  <c r="AK289" i="46"/>
  <c r="AK292" i="46"/>
  <c r="AK295" i="46"/>
  <c r="AK298" i="46"/>
  <c r="AK301" i="46"/>
  <c r="AK304" i="46"/>
  <c r="AK308" i="46"/>
  <c r="AK311" i="46"/>
  <c r="AK314" i="46"/>
  <c r="AK317" i="46"/>
  <c r="AK320" i="46"/>
  <c r="AK323" i="46"/>
  <c r="AK326" i="46"/>
  <c r="AK329" i="46"/>
  <c r="AK333" i="46"/>
  <c r="AK336" i="46"/>
  <c r="AK339" i="46"/>
  <c r="AK342" i="46"/>
  <c r="AK345" i="46"/>
  <c r="AK349" i="46"/>
  <c r="AK353" i="46"/>
  <c r="AK356" i="46"/>
  <c r="AK360" i="46"/>
  <c r="AK363" i="46"/>
  <c r="AK366" i="46"/>
  <c r="AK369" i="46"/>
  <c r="AK372" i="46"/>
  <c r="AK376" i="46"/>
  <c r="AK379" i="46"/>
  <c r="AK382" i="46"/>
  <c r="AK400" i="46"/>
  <c r="AK958" i="79"/>
  <c r="AK530" i="46"/>
  <c r="AK959" i="79"/>
  <c r="AK212" i="79"/>
  <c r="AK960" i="79"/>
  <c r="AK793" i="79"/>
  <c r="AK796" i="79"/>
  <c r="AK799" i="79"/>
  <c r="AK802" i="79"/>
  <c r="AK805" i="79"/>
  <c r="AK808" i="79"/>
  <c r="AK812" i="79"/>
  <c r="AK815" i="79"/>
  <c r="AK818" i="79"/>
  <c r="AK821" i="79"/>
  <c r="AK824" i="79"/>
  <c r="AK828" i="79"/>
  <c r="AK831" i="79"/>
  <c r="AK834" i="79"/>
  <c r="AK838" i="79"/>
  <c r="AK842" i="79"/>
  <c r="AK845" i="79"/>
  <c r="AK849" i="79"/>
  <c r="AK852" i="79"/>
  <c r="AK855" i="79"/>
  <c r="AK858" i="79"/>
  <c r="AK863" i="79"/>
  <c r="AK866" i="79"/>
  <c r="AK869" i="79"/>
  <c r="AK872" i="79"/>
  <c r="AK876" i="79"/>
  <c r="AK879" i="79"/>
  <c r="AK882" i="79"/>
  <c r="AK885" i="79"/>
  <c r="AK888" i="79"/>
  <c r="AK891" i="79"/>
  <c r="AK894" i="79"/>
  <c r="AK897" i="79"/>
  <c r="AK901" i="79"/>
  <c r="AK904" i="79"/>
  <c r="AK907" i="79"/>
  <c r="AK911" i="79"/>
  <c r="AK914" i="79"/>
  <c r="AK917" i="79"/>
  <c r="AK920" i="79"/>
  <c r="AK923" i="79"/>
  <c r="AK926" i="79"/>
  <c r="AK929" i="79"/>
  <c r="AK932" i="79"/>
  <c r="AK935" i="79"/>
  <c r="AK938" i="79"/>
  <c r="AK941" i="79"/>
  <c r="AK944" i="79"/>
  <c r="AK947" i="79"/>
  <c r="AK950" i="79"/>
  <c r="AK605" i="79"/>
  <c r="AK953" i="79"/>
  <c r="AK966" i="79"/>
  <c r="P79" i="43"/>
  <c r="AK1138" i="79"/>
  <c r="AK143" i="46"/>
  <c r="AK1139" i="79"/>
  <c r="AK272" i="46"/>
  <c r="AK1140" i="79"/>
  <c r="AK401" i="46"/>
  <c r="AK1141" i="79"/>
  <c r="AK531" i="46"/>
  <c r="AK1142" i="79"/>
  <c r="AK213" i="79"/>
  <c r="AK1143" i="79"/>
  <c r="AK976" i="79"/>
  <c r="AK979" i="79"/>
  <c r="AK982" i="79"/>
  <c r="AK985" i="79"/>
  <c r="AK988" i="79"/>
  <c r="AK991" i="79"/>
  <c r="AK995" i="79"/>
  <c r="AK998" i="79"/>
  <c r="AK1001" i="79"/>
  <c r="AK1004" i="79"/>
  <c r="AK1007" i="79"/>
  <c r="AK1011" i="79"/>
  <c r="AK1014" i="79"/>
  <c r="AK1017" i="79"/>
  <c r="AK1021" i="79"/>
  <c r="AK1025" i="79"/>
  <c r="AK1028" i="79"/>
  <c r="AK1032" i="79"/>
  <c r="AK1035" i="79"/>
  <c r="AK1038" i="79"/>
  <c r="AK1041" i="79"/>
  <c r="AK1046" i="79"/>
  <c r="AK1049" i="79"/>
  <c r="AK1052" i="79"/>
  <c r="AK1055" i="79"/>
  <c r="AK1059" i="79"/>
  <c r="AK1062" i="79"/>
  <c r="AK1065" i="79"/>
  <c r="AK1068" i="79"/>
  <c r="AK1071" i="79"/>
  <c r="AK1074" i="79"/>
  <c r="AK1077" i="79"/>
  <c r="AK1080" i="79"/>
  <c r="AK1084" i="79"/>
  <c r="AK1087" i="79"/>
  <c r="AK1090" i="79"/>
  <c r="AK1094" i="79"/>
  <c r="AK1097" i="79"/>
  <c r="AK1100" i="79"/>
  <c r="AK1103" i="79"/>
  <c r="AK1106" i="79"/>
  <c r="AK1109" i="79"/>
  <c r="AK1112" i="79"/>
  <c r="AK1115" i="79"/>
  <c r="AK1118" i="79"/>
  <c r="AK1121" i="79"/>
  <c r="AK1124" i="79"/>
  <c r="AK1127" i="79"/>
  <c r="AK1130" i="79"/>
  <c r="AK1133" i="79"/>
  <c r="AK792" i="79"/>
  <c r="AK1136" i="79"/>
  <c r="AK1150" i="79"/>
  <c r="P82" i="43"/>
  <c r="AL127" i="46"/>
  <c r="AL20" i="46"/>
  <c r="AL130" i="46"/>
  <c r="AL131" i="46"/>
  <c r="Q54" i="43"/>
  <c r="AL135" i="46"/>
  <c r="AL258" i="46"/>
  <c r="AL259" i="46"/>
  <c r="AL255" i="46"/>
  <c r="AL260" i="46"/>
  <c r="AL261" i="46"/>
  <c r="Q57" i="43"/>
  <c r="AL136" i="46"/>
  <c r="AL387" i="46"/>
  <c r="AL388" i="46"/>
  <c r="AL265" i="46"/>
  <c r="AL389" i="46"/>
  <c r="AL137" i="46"/>
  <c r="AL516" i="46"/>
  <c r="AL517" i="46"/>
  <c r="AL266" i="46"/>
  <c r="AL518" i="46"/>
  <c r="AL513" i="46"/>
  <c r="AL520" i="46"/>
  <c r="AL138" i="46"/>
  <c r="AL199" i="79"/>
  <c r="AL200" i="79"/>
  <c r="AL267" i="46"/>
  <c r="AL201" i="79"/>
  <c r="AL526" i="46"/>
  <c r="AL203" i="79"/>
  <c r="AL196" i="79"/>
  <c r="AL204" i="79"/>
  <c r="AL139" i="46"/>
  <c r="AL388" i="79"/>
  <c r="AL389" i="79"/>
  <c r="AL268" i="46"/>
  <c r="AL390" i="79"/>
  <c r="AL527" i="46"/>
  <c r="AL392" i="79"/>
  <c r="AL209" i="79"/>
  <c r="AL393" i="79"/>
  <c r="AL140" i="46"/>
  <c r="AL585" i="79"/>
  <c r="AL586" i="79"/>
  <c r="AL269" i="46"/>
  <c r="AL587" i="79"/>
  <c r="AL528" i="46"/>
  <c r="AL589" i="79"/>
  <c r="AL210" i="79"/>
  <c r="AL590" i="79"/>
  <c r="AL197" i="79"/>
  <c r="AL206" i="79"/>
  <c r="Q67" i="43"/>
  <c r="AL219" i="79"/>
  <c r="AL386" i="79"/>
  <c r="AL396" i="79"/>
  <c r="Q70" i="43"/>
  <c r="AL583" i="79"/>
  <c r="AL594" i="79"/>
  <c r="Q73" i="43"/>
  <c r="AL408" i="79"/>
  <c r="AL770" i="79"/>
  <c r="AL782" i="79"/>
  <c r="Q76" i="43"/>
  <c r="AL128" i="46"/>
  <c r="AL132" i="46"/>
  <c r="Q55" i="43"/>
  <c r="AL148" i="46"/>
  <c r="AL256" i="46"/>
  <c r="AL262" i="46"/>
  <c r="Q58" i="43"/>
  <c r="AL277" i="46"/>
  <c r="AL385" i="46"/>
  <c r="AL392" i="46"/>
  <c r="Q61" i="43"/>
  <c r="AL406" i="46"/>
  <c r="AL514" i="46"/>
  <c r="AL522" i="46"/>
  <c r="Q64" i="43"/>
  <c r="V15" i="47"/>
  <c r="V16" i="47"/>
  <c r="V17" i="47"/>
  <c r="V18" i="47"/>
  <c r="V19" i="47"/>
  <c r="V20" i="47"/>
  <c r="V21" i="47"/>
  <c r="V22" i="47"/>
  <c r="V23" i="47"/>
  <c r="V24" i="47"/>
  <c r="V25" i="47"/>
  <c r="V26" i="47"/>
  <c r="V27" i="47"/>
  <c r="V29" i="47"/>
  <c r="V30" i="47"/>
  <c r="V31" i="47"/>
  <c r="V32" i="47"/>
  <c r="V33" i="47"/>
  <c r="V34" i="47"/>
  <c r="V35" i="47"/>
  <c r="V36" i="47"/>
  <c r="V37" i="47"/>
  <c r="V38" i="47"/>
  <c r="V39" i="47"/>
  <c r="V40" i="47"/>
  <c r="V41" i="47"/>
  <c r="V42" i="47"/>
  <c r="V44" i="47"/>
  <c r="AL955" i="79"/>
  <c r="AL142" i="46"/>
  <c r="AL956" i="79"/>
  <c r="AL271" i="46"/>
  <c r="AL957" i="79"/>
  <c r="AL280" i="46"/>
  <c r="AL283" i="46"/>
  <c r="AL286" i="46"/>
  <c r="AL289" i="46"/>
  <c r="AL292" i="46"/>
  <c r="AL295" i="46"/>
  <c r="AL298" i="46"/>
  <c r="AL301" i="46"/>
  <c r="AL304" i="46"/>
  <c r="AL308" i="46"/>
  <c r="AL311" i="46"/>
  <c r="AL314" i="46"/>
  <c r="AL317" i="46"/>
  <c r="AL320" i="46"/>
  <c r="AL323" i="46"/>
  <c r="AL326" i="46"/>
  <c r="AL329" i="46"/>
  <c r="AL333" i="46"/>
  <c r="AL336" i="46"/>
  <c r="AL339" i="46"/>
  <c r="AL342" i="46"/>
  <c r="AL345" i="46"/>
  <c r="AL349" i="46"/>
  <c r="AL353" i="46"/>
  <c r="AL356" i="46"/>
  <c r="AL360" i="46"/>
  <c r="AL363" i="46"/>
  <c r="AL366" i="46"/>
  <c r="AL369" i="46"/>
  <c r="AL372" i="46"/>
  <c r="AL376" i="46"/>
  <c r="AL379" i="46"/>
  <c r="AL382" i="46"/>
  <c r="AL400" i="46"/>
  <c r="AL958" i="79"/>
  <c r="AL530" i="46"/>
  <c r="AL959" i="79"/>
  <c r="AL212" i="79"/>
  <c r="AL960" i="79"/>
  <c r="AL793" i="79"/>
  <c r="AL796" i="79"/>
  <c r="AL799" i="79"/>
  <c r="AL802" i="79"/>
  <c r="AL805" i="79"/>
  <c r="AL808" i="79"/>
  <c r="AL812" i="79"/>
  <c r="AL815" i="79"/>
  <c r="AL818" i="79"/>
  <c r="AL821" i="79"/>
  <c r="AL824" i="79"/>
  <c r="AL828" i="79"/>
  <c r="AL831" i="79"/>
  <c r="AL834" i="79"/>
  <c r="AL838" i="79"/>
  <c r="AL842" i="79"/>
  <c r="AL845" i="79"/>
  <c r="AL849" i="79"/>
  <c r="AL852" i="79"/>
  <c r="AL855" i="79"/>
  <c r="AL858" i="79"/>
  <c r="AL863" i="79"/>
  <c r="AL866" i="79"/>
  <c r="AL869" i="79"/>
  <c r="AL872" i="79"/>
  <c r="AL876" i="79"/>
  <c r="AL879" i="79"/>
  <c r="AL882" i="79"/>
  <c r="AL885" i="79"/>
  <c r="AL888" i="79"/>
  <c r="AL891" i="79"/>
  <c r="AL894" i="79"/>
  <c r="AL897" i="79"/>
  <c r="AL901" i="79"/>
  <c r="AL904" i="79"/>
  <c r="AL907" i="79"/>
  <c r="AL911" i="79"/>
  <c r="AL914" i="79"/>
  <c r="AL917" i="79"/>
  <c r="AL920" i="79"/>
  <c r="AL923" i="79"/>
  <c r="AL926" i="79"/>
  <c r="AL929" i="79"/>
  <c r="AL932" i="79"/>
  <c r="AL935" i="79"/>
  <c r="AL938" i="79"/>
  <c r="AL941" i="79"/>
  <c r="AL944" i="79"/>
  <c r="AL947" i="79"/>
  <c r="AL950" i="79"/>
  <c r="AL605" i="79"/>
  <c r="AL953" i="79"/>
  <c r="AL966" i="79"/>
  <c r="Q79" i="43"/>
  <c r="AL1138" i="79"/>
  <c r="AL143" i="46"/>
  <c r="AL1139" i="79"/>
  <c r="AL272" i="46"/>
  <c r="AL1140" i="79"/>
  <c r="AL401" i="46"/>
  <c r="AL1141" i="79"/>
  <c r="AL531" i="46"/>
  <c r="AL1142" i="79"/>
  <c r="AL213" i="79"/>
  <c r="AL1143" i="79"/>
  <c r="AL976" i="79"/>
  <c r="AL979" i="79"/>
  <c r="AL982" i="79"/>
  <c r="AL985" i="79"/>
  <c r="AL988" i="79"/>
  <c r="AL991" i="79"/>
  <c r="AL995" i="79"/>
  <c r="AL998" i="79"/>
  <c r="AL1001" i="79"/>
  <c r="AL1004" i="79"/>
  <c r="AL1007" i="79"/>
  <c r="AL1011" i="79"/>
  <c r="AL1014" i="79"/>
  <c r="AL1017" i="79"/>
  <c r="AL1021" i="79"/>
  <c r="AL1025" i="79"/>
  <c r="AL1028" i="79"/>
  <c r="AL1032" i="79"/>
  <c r="AL1035" i="79"/>
  <c r="AL1038" i="79"/>
  <c r="AL1041" i="79"/>
  <c r="AL1046" i="79"/>
  <c r="AL1049" i="79"/>
  <c r="AL1052" i="79"/>
  <c r="AL1055" i="79"/>
  <c r="AL1059" i="79"/>
  <c r="AL1062" i="79"/>
  <c r="AL1065" i="79"/>
  <c r="AL1068" i="79"/>
  <c r="AL1071" i="79"/>
  <c r="AL1074" i="79"/>
  <c r="AL1077" i="79"/>
  <c r="AL1080" i="79"/>
  <c r="AL1084" i="79"/>
  <c r="AL1087" i="79"/>
  <c r="AL1090" i="79"/>
  <c r="AL1094" i="79"/>
  <c r="AL1097" i="79"/>
  <c r="AL1100" i="79"/>
  <c r="AL1103" i="79"/>
  <c r="AL1106" i="79"/>
  <c r="AL1109" i="79"/>
  <c r="AL1112" i="79"/>
  <c r="AL1115" i="79"/>
  <c r="AL1118" i="79"/>
  <c r="AL1121" i="79"/>
  <c r="AL1124" i="79"/>
  <c r="AL1127" i="79"/>
  <c r="AL1130" i="79"/>
  <c r="AL1133" i="79"/>
  <c r="AL792" i="79"/>
  <c r="AL1136" i="79"/>
  <c r="AL1150" i="79"/>
  <c r="Q82" i="43"/>
  <c r="R67" i="43"/>
  <c r="R70" i="43"/>
  <c r="R73" i="43"/>
  <c r="R76" i="43"/>
  <c r="R79" i="43"/>
  <c r="R82" i="43"/>
  <c r="R55" i="43"/>
  <c r="R58" i="43"/>
  <c r="R61" i="43"/>
  <c r="R64" i="43"/>
  <c r="L411" i="46"/>
  <c r="L414" i="46"/>
  <c r="L417" i="46"/>
  <c r="L420" i="46"/>
  <c r="L432" i="46"/>
  <c r="L436" i="46"/>
  <c r="L439" i="46"/>
  <c r="L448" i="46"/>
  <c r="L457" i="46"/>
  <c r="L464" i="46"/>
  <c r="L467" i="46"/>
  <c r="L473" i="46"/>
  <c r="L477" i="46"/>
  <c r="L507" i="46"/>
  <c r="X1135" i="79"/>
  <c r="W1135" i="79"/>
  <c r="V1135" i="79"/>
  <c r="U1135" i="79"/>
  <c r="M1135" i="79"/>
  <c r="L1135" i="79"/>
  <c r="K1135" i="79"/>
  <c r="J1135" i="79"/>
  <c r="M878" i="79"/>
  <c r="M881" i="79"/>
  <c r="M952" i="79"/>
  <c r="L878" i="79"/>
  <c r="L881" i="79"/>
  <c r="L952" i="79"/>
  <c r="K878" i="79"/>
  <c r="K881" i="79"/>
  <c r="K952" i="79"/>
  <c r="J878" i="79"/>
  <c r="J881" i="79"/>
  <c r="J952" i="79"/>
  <c r="X878" i="79"/>
  <c r="X881" i="79"/>
  <c r="X952" i="79"/>
  <c r="W878" i="79"/>
  <c r="W881" i="79"/>
  <c r="W952" i="79"/>
  <c r="V878" i="79"/>
  <c r="V881" i="79"/>
  <c r="V952" i="79"/>
  <c r="U878" i="79"/>
  <c r="U881" i="79"/>
  <c r="U952" i="79"/>
  <c r="X694" i="79"/>
  <c r="X769" i="79"/>
  <c r="W694" i="79"/>
  <c r="W769" i="79"/>
  <c r="V694" i="79"/>
  <c r="V769" i="79"/>
  <c r="U694" i="79"/>
  <c r="U769" i="79"/>
  <c r="BB193" i="68"/>
  <c r="BC193" i="68"/>
  <c r="BD193" i="68"/>
  <c r="BE193" i="68"/>
  <c r="BF193" i="68"/>
  <c r="BG193" i="68"/>
  <c r="M678" i="79"/>
  <c r="M681" i="79"/>
  <c r="M694" i="79"/>
  <c r="M769" i="79"/>
  <c r="L678" i="79"/>
  <c r="L681" i="79"/>
  <c r="L694" i="79"/>
  <c r="L769" i="79"/>
  <c r="K678" i="79"/>
  <c r="K681" i="79"/>
  <c r="K694" i="79"/>
  <c r="K769" i="79"/>
  <c r="J678" i="79"/>
  <c r="J681" i="79"/>
  <c r="J694" i="79"/>
  <c r="J769" i="79"/>
  <c r="I678" i="79"/>
  <c r="BC192" i="68"/>
  <c r="I681" i="79"/>
  <c r="BB192" i="68"/>
  <c r="X578" i="79"/>
  <c r="W578" i="79"/>
  <c r="V578" i="79"/>
  <c r="U578" i="79"/>
  <c r="M578" i="79"/>
  <c r="L578" i="79"/>
  <c r="K578" i="79"/>
  <c r="J578" i="79"/>
  <c r="X575" i="79"/>
  <c r="W575" i="79"/>
  <c r="V575" i="79"/>
  <c r="U575" i="79"/>
  <c r="M575" i="79"/>
  <c r="L575" i="79"/>
  <c r="K575" i="79"/>
  <c r="J575" i="79"/>
  <c r="AM571" i="79"/>
  <c r="X478" i="79"/>
  <c r="X479" i="79"/>
  <c r="X481" i="79"/>
  <c r="X484" i="79"/>
  <c r="X485" i="79"/>
  <c r="X490" i="79"/>
  <c r="X497" i="79"/>
  <c r="X498" i="79"/>
  <c r="X518" i="79"/>
  <c r="X519" i="79"/>
  <c r="X582" i="79"/>
  <c r="W478" i="79"/>
  <c r="W479" i="79"/>
  <c r="W481" i="79"/>
  <c r="W484" i="79"/>
  <c r="W485" i="79"/>
  <c r="W490" i="79"/>
  <c r="W497" i="79"/>
  <c r="W498" i="79"/>
  <c r="W518" i="79"/>
  <c r="W519" i="79"/>
  <c r="W582" i="79"/>
  <c r="V478" i="79"/>
  <c r="V479" i="79"/>
  <c r="V481" i="79"/>
  <c r="V484" i="79"/>
  <c r="V485" i="79"/>
  <c r="V490" i="79"/>
  <c r="V497" i="79"/>
  <c r="V498" i="79"/>
  <c r="V518" i="79"/>
  <c r="V519" i="79"/>
  <c r="V582" i="79"/>
  <c r="U478" i="79"/>
  <c r="U479" i="79"/>
  <c r="U481" i="79"/>
  <c r="U484" i="79"/>
  <c r="U485" i="79"/>
  <c r="U490" i="79"/>
  <c r="U497" i="79"/>
  <c r="U498" i="79"/>
  <c r="U518" i="79"/>
  <c r="U519" i="79"/>
  <c r="U582" i="79"/>
  <c r="BB190" i="68"/>
  <c r="W190" i="68"/>
  <c r="BB191" i="68"/>
  <c r="W191" i="68"/>
  <c r="M478" i="79"/>
  <c r="M479" i="79"/>
  <c r="M481" i="79"/>
  <c r="M484" i="79"/>
  <c r="M485" i="79"/>
  <c r="M490" i="79"/>
  <c r="M497" i="79"/>
  <c r="M498" i="79"/>
  <c r="M518" i="79"/>
  <c r="M519" i="79"/>
  <c r="M582" i="79"/>
  <c r="L478" i="79"/>
  <c r="L479" i="79"/>
  <c r="L481" i="79"/>
  <c r="L484" i="79"/>
  <c r="L485" i="79"/>
  <c r="L490" i="79"/>
  <c r="L497" i="79"/>
  <c r="L498" i="79"/>
  <c r="L518" i="79"/>
  <c r="L519" i="79"/>
  <c r="L582" i="79"/>
  <c r="K478" i="79"/>
  <c r="K479" i="79"/>
  <c r="K481" i="79"/>
  <c r="K484" i="79"/>
  <c r="K485" i="79"/>
  <c r="K490" i="79"/>
  <c r="K497" i="79"/>
  <c r="K498" i="79"/>
  <c r="K518" i="79"/>
  <c r="K519" i="79"/>
  <c r="K582" i="79"/>
  <c r="J478" i="79"/>
  <c r="J479" i="79"/>
  <c r="J481" i="79"/>
  <c r="J484" i="79"/>
  <c r="J485" i="79"/>
  <c r="J490" i="79"/>
  <c r="J497" i="79"/>
  <c r="J498" i="79"/>
  <c r="J518" i="79"/>
  <c r="J519" i="79"/>
  <c r="J582" i="79"/>
  <c r="BB188" i="68"/>
  <c r="BB189" i="68"/>
  <c r="X278" i="79"/>
  <c r="X292" i="79"/>
  <c r="X293" i="79"/>
  <c r="X295" i="79"/>
  <c r="X296" i="79"/>
  <c r="X301" i="79"/>
  <c r="X302" i="79"/>
  <c r="X305" i="79"/>
  <c r="X308" i="79"/>
  <c r="X309" i="79"/>
  <c r="X310" i="79"/>
  <c r="X323" i="79"/>
  <c r="X324" i="79"/>
  <c r="X329" i="79"/>
  <c r="X330" i="79"/>
  <c r="X385" i="79"/>
  <c r="W278" i="79"/>
  <c r="W292" i="79"/>
  <c r="W293" i="79"/>
  <c r="W295" i="79"/>
  <c r="W296" i="79"/>
  <c r="W301" i="79"/>
  <c r="W302" i="79"/>
  <c r="W305" i="79"/>
  <c r="W308" i="79"/>
  <c r="W309" i="79"/>
  <c r="W310" i="79"/>
  <c r="W323" i="79"/>
  <c r="W324" i="79"/>
  <c r="W329" i="79"/>
  <c r="W330" i="79"/>
  <c r="W385" i="79"/>
  <c r="V278" i="79"/>
  <c r="V292" i="79"/>
  <c r="V293" i="79"/>
  <c r="V295" i="79"/>
  <c r="V296" i="79"/>
  <c r="V301" i="79"/>
  <c r="V302" i="79"/>
  <c r="V305" i="79"/>
  <c r="V308" i="79"/>
  <c r="V309" i="79"/>
  <c r="V310" i="79"/>
  <c r="V323" i="79"/>
  <c r="V324" i="79"/>
  <c r="V329" i="79"/>
  <c r="V330" i="79"/>
  <c r="V385" i="79"/>
  <c r="U385" i="79"/>
  <c r="M278" i="79"/>
  <c r="M292" i="79"/>
  <c r="M293" i="79"/>
  <c r="M295" i="79"/>
  <c r="M296" i="79"/>
  <c r="M301" i="79"/>
  <c r="M302" i="79"/>
  <c r="M305" i="79"/>
  <c r="M308" i="79"/>
  <c r="M309" i="79"/>
  <c r="M310" i="79"/>
  <c r="M323" i="79"/>
  <c r="M324" i="79"/>
  <c r="M329" i="79"/>
  <c r="M330" i="79"/>
  <c r="M385" i="79"/>
  <c r="L278" i="79"/>
  <c r="L292" i="79"/>
  <c r="L293" i="79"/>
  <c r="L295" i="79"/>
  <c r="L296" i="79"/>
  <c r="L301" i="79"/>
  <c r="L302" i="79"/>
  <c r="L305" i="79"/>
  <c r="L308" i="79"/>
  <c r="L309" i="79"/>
  <c r="L310" i="79"/>
  <c r="L323" i="79"/>
  <c r="L324" i="79"/>
  <c r="L329" i="79"/>
  <c r="L330" i="79"/>
  <c r="L385" i="79"/>
  <c r="K278" i="79"/>
  <c r="K292" i="79"/>
  <c r="K293" i="79"/>
  <c r="K295" i="79"/>
  <c r="K296" i="79"/>
  <c r="K301" i="79"/>
  <c r="K302" i="79"/>
  <c r="K305" i="79"/>
  <c r="K308" i="79"/>
  <c r="K309" i="79"/>
  <c r="K310" i="79"/>
  <c r="K323" i="79"/>
  <c r="K324" i="79"/>
  <c r="K329" i="79"/>
  <c r="K330" i="79"/>
  <c r="K385" i="79"/>
  <c r="J385" i="79"/>
  <c r="X123" i="79"/>
  <c r="W123" i="79"/>
  <c r="M123" i="79"/>
  <c r="L123" i="79"/>
  <c r="X122" i="79"/>
  <c r="W122" i="79"/>
  <c r="M122" i="79"/>
  <c r="L122" i="79"/>
  <c r="X121" i="79"/>
  <c r="W121" i="79"/>
  <c r="M121" i="79"/>
  <c r="L121" i="79"/>
  <c r="X114" i="79"/>
  <c r="W114" i="79"/>
  <c r="M114" i="79"/>
  <c r="L114" i="79"/>
  <c r="X109" i="79"/>
  <c r="W109" i="79"/>
  <c r="M109" i="79"/>
  <c r="L109" i="79"/>
  <c r="X108" i="79"/>
  <c r="W108" i="79"/>
  <c r="M108" i="79"/>
  <c r="L108" i="79"/>
  <c r="X106" i="79"/>
  <c r="W106" i="79"/>
  <c r="M106" i="79"/>
  <c r="L106" i="79"/>
  <c r="X105" i="79"/>
  <c r="W105" i="79"/>
  <c r="M105" i="79"/>
  <c r="L105" i="79"/>
  <c r="X38" i="79"/>
  <c r="X39" i="79"/>
  <c r="X41" i="79"/>
  <c r="X44" i="79"/>
  <c r="X47" i="79"/>
  <c r="X48" i="79"/>
  <c r="X54" i="79"/>
  <c r="X55" i="79"/>
  <c r="X57" i="79"/>
  <c r="X58" i="79"/>
  <c r="X60" i="79"/>
  <c r="X61" i="79"/>
  <c r="X64" i="79"/>
  <c r="X70" i="79"/>
  <c r="X73" i="79"/>
  <c r="X76" i="79"/>
  <c r="X80" i="79"/>
  <c r="X196" i="79"/>
  <c r="W38" i="79"/>
  <c r="W39" i="79"/>
  <c r="W41" i="79"/>
  <c r="W44" i="79"/>
  <c r="W47" i="79"/>
  <c r="W48" i="79"/>
  <c r="W54" i="79"/>
  <c r="W55" i="79"/>
  <c r="W57" i="79"/>
  <c r="W58" i="79"/>
  <c r="W60" i="79"/>
  <c r="W61" i="79"/>
  <c r="W64" i="79"/>
  <c r="W70" i="79"/>
  <c r="W73" i="79"/>
  <c r="W76" i="79"/>
  <c r="W80" i="79"/>
  <c r="W196" i="79"/>
  <c r="V196" i="79"/>
  <c r="U196" i="79"/>
  <c r="T196" i="79"/>
  <c r="S196" i="79"/>
  <c r="R196" i="79"/>
  <c r="Q196" i="79"/>
  <c r="P196" i="79"/>
  <c r="M38" i="79"/>
  <c r="M39" i="79"/>
  <c r="M41" i="79"/>
  <c r="M44" i="79"/>
  <c r="M47" i="79"/>
  <c r="M48" i="79"/>
  <c r="M54" i="79"/>
  <c r="M55" i="79"/>
  <c r="M57" i="79"/>
  <c r="M58" i="79"/>
  <c r="M60" i="79"/>
  <c r="M61" i="79"/>
  <c r="M64" i="79"/>
  <c r="M70" i="79"/>
  <c r="M73" i="79"/>
  <c r="M76" i="79"/>
  <c r="M80" i="79"/>
  <c r="M196" i="79"/>
  <c r="L38" i="79"/>
  <c r="L39" i="79"/>
  <c r="L41" i="79"/>
  <c r="L44" i="79"/>
  <c r="L47" i="79"/>
  <c r="L48" i="79"/>
  <c r="L54" i="79"/>
  <c r="L55" i="79"/>
  <c r="L57" i="79"/>
  <c r="L58" i="79"/>
  <c r="L60" i="79"/>
  <c r="L61" i="79"/>
  <c r="L64" i="79"/>
  <c r="L70" i="79"/>
  <c r="L73" i="79"/>
  <c r="L76" i="79"/>
  <c r="L80" i="79"/>
  <c r="L196" i="79"/>
  <c r="K196" i="79"/>
  <c r="J196" i="79"/>
  <c r="I196" i="79"/>
  <c r="H196" i="79"/>
  <c r="G196" i="79"/>
  <c r="F196" i="79"/>
  <c r="E196" i="79"/>
  <c r="X408" i="46"/>
  <c r="X411" i="46"/>
  <c r="X414" i="46"/>
  <c r="X417" i="46"/>
  <c r="X420" i="46"/>
  <c r="X432" i="46"/>
  <c r="X436" i="46"/>
  <c r="X439" i="46"/>
  <c r="X448" i="46"/>
  <c r="X457" i="46"/>
  <c r="X464" i="46"/>
  <c r="X467" i="46"/>
  <c r="X473" i="46"/>
  <c r="X477" i="46"/>
  <c r="X507" i="46"/>
  <c r="X513" i="46"/>
  <c r="W408" i="46"/>
  <c r="W411" i="46"/>
  <c r="W414" i="46"/>
  <c r="W417" i="46"/>
  <c r="W420" i="46"/>
  <c r="W432" i="46"/>
  <c r="W436" i="46"/>
  <c r="W439" i="46"/>
  <c r="W448" i="46"/>
  <c r="W457" i="46"/>
  <c r="W464" i="46"/>
  <c r="W467" i="46"/>
  <c r="W473" i="46"/>
  <c r="W477" i="46"/>
  <c r="W507" i="46"/>
  <c r="W513" i="46"/>
  <c r="V513" i="46"/>
  <c r="U513" i="46"/>
  <c r="T513" i="46"/>
  <c r="S513" i="46"/>
  <c r="R513" i="46"/>
  <c r="Q513" i="46"/>
  <c r="P513" i="46"/>
  <c r="M408" i="46"/>
  <c r="M411" i="46"/>
  <c r="M414" i="46"/>
  <c r="M417" i="46"/>
  <c r="M420" i="46"/>
  <c r="M432" i="46"/>
  <c r="M436" i="46"/>
  <c r="M439" i="46"/>
  <c r="M448" i="46"/>
  <c r="M457" i="46"/>
  <c r="M464" i="46"/>
  <c r="M467" i="46"/>
  <c r="M473" i="46"/>
  <c r="M477" i="46"/>
  <c r="M507" i="46"/>
  <c r="M513" i="46"/>
  <c r="L408" i="46"/>
  <c r="L513" i="46"/>
  <c r="K513" i="46"/>
  <c r="J513" i="46"/>
  <c r="I513" i="46"/>
  <c r="H513" i="46"/>
  <c r="G513" i="46"/>
  <c r="F513" i="46"/>
  <c r="E513" i="46"/>
  <c r="X384" i="46"/>
  <c r="W384" i="46"/>
  <c r="V384" i="46"/>
  <c r="U384" i="46"/>
  <c r="M384" i="46"/>
  <c r="L384" i="46"/>
  <c r="K384" i="46"/>
  <c r="J384" i="46"/>
  <c r="X255" i="46"/>
  <c r="W255" i="46"/>
  <c r="V255" i="46"/>
  <c r="U255" i="46"/>
  <c r="T255" i="46"/>
  <c r="S255" i="46"/>
  <c r="R255" i="46"/>
  <c r="Q255" i="46"/>
  <c r="P255" i="46"/>
  <c r="M255" i="46"/>
  <c r="L255" i="46"/>
  <c r="K255" i="46"/>
  <c r="J255" i="46"/>
  <c r="I255" i="46"/>
  <c r="H255" i="46"/>
  <c r="G255" i="46"/>
  <c r="F255" i="46"/>
  <c r="E255" i="46"/>
  <c r="X127" i="46"/>
  <c r="W127" i="46"/>
  <c r="V127" i="46"/>
  <c r="U127" i="46"/>
  <c r="T127" i="46"/>
  <c r="S127" i="46"/>
  <c r="R127" i="46"/>
  <c r="Q127" i="46"/>
  <c r="P127" i="46"/>
  <c r="M127" i="46"/>
  <c r="L127" i="46"/>
  <c r="K127" i="46"/>
  <c r="J127" i="46"/>
  <c r="I127" i="46"/>
  <c r="H127" i="46"/>
  <c r="G127" i="46"/>
  <c r="F127" i="46"/>
  <c r="E127" i="46"/>
  <c r="AB37" i="88"/>
  <c r="BH193" i="68"/>
  <c r="BI193" i="68"/>
  <c r="BJ193" i="68"/>
  <c r="BK193" i="68"/>
  <c r="BL193" i="68"/>
  <c r="BM193" i="68"/>
  <c r="BN193" i="68"/>
  <c r="H183" i="47"/>
  <c r="H182" i="47"/>
  <c r="H181" i="47"/>
  <c r="H180" i="47"/>
  <c r="H176" i="47"/>
  <c r="H175" i="47"/>
  <c r="H174" i="47"/>
  <c r="H173" i="47"/>
  <c r="H172" i="47"/>
  <c r="H171" i="47"/>
  <c r="O64" i="45"/>
  <c r="O17" i="45"/>
  <c r="O65" i="45"/>
  <c r="O71" i="45"/>
  <c r="O72" i="45"/>
  <c r="O57" i="45"/>
  <c r="O58" i="45"/>
  <c r="O50" i="45"/>
  <c r="O51" i="45"/>
  <c r="O43" i="45"/>
  <c r="O44" i="45"/>
  <c r="O36" i="45"/>
  <c r="O37" i="45"/>
  <c r="O29" i="45"/>
  <c r="O30" i="45"/>
  <c r="O22" i="45"/>
  <c r="O23" i="45"/>
  <c r="M113" i="45"/>
  <c r="N113" i="45"/>
  <c r="N114" i="45"/>
  <c r="M106" i="45"/>
  <c r="N106" i="45"/>
  <c r="N107" i="45"/>
  <c r="M99" i="45"/>
  <c r="N99" i="45"/>
  <c r="N100" i="45"/>
  <c r="M92" i="45"/>
  <c r="N92" i="45"/>
  <c r="N93" i="45"/>
  <c r="AM978" i="79"/>
  <c r="AM981" i="79"/>
  <c r="AM984" i="79"/>
  <c r="AM987" i="79"/>
  <c r="AM990" i="79"/>
  <c r="AM994" i="79"/>
  <c r="AM997" i="79"/>
  <c r="AM1000" i="79"/>
  <c r="AM1003" i="79"/>
  <c r="AM1006" i="79"/>
  <c r="AM1010" i="79"/>
  <c r="AM1013" i="79"/>
  <c r="AM1016" i="79"/>
  <c r="AM1020" i="79"/>
  <c r="AM1024" i="79"/>
  <c r="AM1027" i="79"/>
  <c r="AM1031" i="79"/>
  <c r="AM1034" i="79"/>
  <c r="AM1037" i="79"/>
  <c r="AM1040" i="79"/>
  <c r="AM1045" i="79"/>
  <c r="AM1048" i="79"/>
  <c r="AM1051" i="79"/>
  <c r="AM1054" i="79"/>
  <c r="AM1058" i="79"/>
  <c r="AM1064" i="79"/>
  <c r="AM1067" i="79"/>
  <c r="AM1070" i="79"/>
  <c r="AM1073" i="79"/>
  <c r="AM1076" i="79"/>
  <c r="AM1079" i="79"/>
  <c r="AM1083" i="79"/>
  <c r="AM1086" i="79"/>
  <c r="AM1089" i="79"/>
  <c r="AM1093" i="79"/>
  <c r="AM1096" i="79"/>
  <c r="AM1099" i="79"/>
  <c r="AM1102" i="79"/>
  <c r="AM1105" i="79"/>
  <c r="AM1108" i="79"/>
  <c r="AM1111" i="79"/>
  <c r="AM1114" i="79"/>
  <c r="AM1117" i="79"/>
  <c r="AM1120" i="79"/>
  <c r="AM1123" i="79"/>
  <c r="AM1126" i="79"/>
  <c r="AM1129" i="79"/>
  <c r="AM1132" i="79"/>
  <c r="H169" i="47"/>
  <c r="H170" i="47"/>
  <c r="H168" i="47"/>
  <c r="H166" i="47"/>
  <c r="H167" i="47"/>
  <c r="H165" i="47"/>
  <c r="H161" i="47"/>
  <c r="H160" i="47"/>
  <c r="H159" i="47"/>
  <c r="H158" i="47"/>
  <c r="H157" i="47"/>
  <c r="H156" i="47"/>
  <c r="H155" i="47"/>
  <c r="H154" i="47"/>
  <c r="H153" i="47"/>
  <c r="P27" i="85"/>
  <c r="P49" i="85"/>
  <c r="C28" i="85"/>
  <c r="K27" i="85"/>
  <c r="K49" i="85"/>
  <c r="C27" i="85"/>
  <c r="D28" i="85"/>
  <c r="F28" i="85"/>
  <c r="F39" i="85"/>
  <c r="AM140" i="79"/>
  <c r="O196" i="79"/>
  <c r="O513" i="46"/>
  <c r="O127" i="46"/>
  <c r="D196" i="79"/>
  <c r="AM844" i="79"/>
  <c r="AM841" i="79"/>
  <c r="AM684" i="79"/>
  <c r="AM681" i="79"/>
  <c r="AM675" i="79"/>
  <c r="AM657" i="79"/>
  <c r="AM654" i="79"/>
  <c r="AM532" i="79"/>
  <c r="AM528" i="79"/>
  <c r="AM460" i="79"/>
  <c r="AM457" i="79"/>
  <c r="AM271" i="79"/>
  <c r="AM268" i="79"/>
  <c r="AM87" i="79"/>
  <c r="AM84" i="79"/>
  <c r="AM949" i="79"/>
  <c r="AM946" i="79"/>
  <c r="AM943" i="79"/>
  <c r="AM940" i="79"/>
  <c r="AM937" i="79"/>
  <c r="AM934" i="79"/>
  <c r="AM931" i="79"/>
  <c r="AM928" i="79"/>
  <c r="AM925" i="79"/>
  <c r="AM922" i="79"/>
  <c r="AM919" i="79"/>
  <c r="AM916" i="79"/>
  <c r="AM913" i="79"/>
  <c r="AM910" i="79"/>
  <c r="AM906" i="79"/>
  <c r="AM903" i="79"/>
  <c r="AM900" i="79"/>
  <c r="AM896" i="79"/>
  <c r="AM893" i="79"/>
  <c r="AM890" i="79"/>
  <c r="AM887" i="79"/>
  <c r="AM884" i="79"/>
  <c r="AM875" i="79"/>
  <c r="AM871" i="79"/>
  <c r="AM868" i="79"/>
  <c r="AM865" i="79"/>
  <c r="AM862" i="79"/>
  <c r="AM857" i="79"/>
  <c r="AM854" i="79"/>
  <c r="AM851" i="79"/>
  <c r="AM848" i="79"/>
  <c r="AM837" i="79"/>
  <c r="AM833" i="79"/>
  <c r="AM830" i="79"/>
  <c r="AM827" i="79"/>
  <c r="AM823" i="79"/>
  <c r="AM820" i="79"/>
  <c r="AM817" i="79"/>
  <c r="AM814" i="79"/>
  <c r="AM811" i="79"/>
  <c r="AM807" i="79"/>
  <c r="AM804" i="79"/>
  <c r="AM801" i="79"/>
  <c r="AM798" i="79"/>
  <c r="AM795" i="79"/>
  <c r="AM766" i="79"/>
  <c r="AM763" i="79"/>
  <c r="AM760" i="79"/>
  <c r="AM757" i="79"/>
  <c r="AM754" i="79"/>
  <c r="AM751" i="79"/>
  <c r="AM748" i="79"/>
  <c r="AM745" i="79"/>
  <c r="AM742" i="79"/>
  <c r="AM739" i="79"/>
  <c r="AM736" i="79"/>
  <c r="AM733" i="79"/>
  <c r="AM730" i="79"/>
  <c r="AM727" i="79"/>
  <c r="AM723" i="79"/>
  <c r="AM720" i="79"/>
  <c r="AM717" i="79"/>
  <c r="AM713" i="79"/>
  <c r="AM710" i="79"/>
  <c r="AM707" i="79"/>
  <c r="AM704" i="79"/>
  <c r="AM701" i="79"/>
  <c r="AM691" i="79"/>
  <c r="AM687" i="79"/>
  <c r="AM670" i="79"/>
  <c r="AM667" i="79"/>
  <c r="AM664" i="79"/>
  <c r="AM661" i="79"/>
  <c r="AM650" i="79"/>
  <c r="AM646" i="79"/>
  <c r="AM643" i="79"/>
  <c r="AM640" i="79"/>
  <c r="AM636" i="79"/>
  <c r="AM633" i="79"/>
  <c r="AM630" i="79"/>
  <c r="AM627" i="79"/>
  <c r="AM624" i="79"/>
  <c r="AM620" i="79"/>
  <c r="AM617" i="79"/>
  <c r="AM614" i="79"/>
  <c r="AM611" i="79"/>
  <c r="AM608" i="79"/>
  <c r="AM568" i="79"/>
  <c r="AM565" i="79"/>
  <c r="AM562" i="79"/>
  <c r="AM559" i="79"/>
  <c r="AM556" i="79"/>
  <c r="AM553" i="79"/>
  <c r="AM550" i="79"/>
  <c r="AM547" i="79"/>
  <c r="AM544" i="79"/>
  <c r="AM541" i="79"/>
  <c r="AM538" i="79"/>
  <c r="AM535" i="79"/>
  <c r="AM525" i="79"/>
  <c r="AM522" i="79"/>
  <c r="AM515" i="79"/>
  <c r="AM512" i="79"/>
  <c r="AM509" i="79"/>
  <c r="AM506" i="79"/>
  <c r="AM503" i="79"/>
  <c r="AM494" i="79"/>
  <c r="AM487" i="79"/>
  <c r="AM478" i="79"/>
  <c r="AM473" i="79"/>
  <c r="AM470" i="79"/>
  <c r="AM467" i="79"/>
  <c r="AM464" i="79"/>
  <c r="AM453" i="79"/>
  <c r="AM449" i="79"/>
  <c r="AM446" i="79"/>
  <c r="AM443" i="79"/>
  <c r="AM439" i="79"/>
  <c r="AM436" i="79"/>
  <c r="AM433" i="79"/>
  <c r="AM430" i="79"/>
  <c r="AM427" i="79"/>
  <c r="AM423" i="79"/>
  <c r="AM420" i="79"/>
  <c r="AM417" i="79"/>
  <c r="AM414" i="79"/>
  <c r="AM411" i="79"/>
  <c r="AM382" i="79"/>
  <c r="AM376" i="79"/>
  <c r="AM379" i="79"/>
  <c r="AM373" i="79"/>
  <c r="AM370" i="79"/>
  <c r="AM367" i="79"/>
  <c r="AM364" i="79"/>
  <c r="AM361" i="79"/>
  <c r="AM358" i="79"/>
  <c r="AM355" i="79"/>
  <c r="AM352" i="79"/>
  <c r="AM349" i="79"/>
  <c r="AM346" i="79"/>
  <c r="AM343" i="79"/>
  <c r="AM339" i="79"/>
  <c r="AM336" i="79"/>
  <c r="AM333" i="79"/>
  <c r="AM326" i="79"/>
  <c r="AM320" i="79"/>
  <c r="AM317" i="79"/>
  <c r="AM314" i="79"/>
  <c r="AM298" i="79"/>
  <c r="AM287" i="79"/>
  <c r="AM284" i="79"/>
  <c r="AM281" i="79"/>
  <c r="AM275" i="79"/>
  <c r="AM264" i="79"/>
  <c r="AM260" i="79"/>
  <c r="AM257" i="79"/>
  <c r="AM254" i="79"/>
  <c r="AM250" i="79"/>
  <c r="AM247" i="79"/>
  <c r="AM244" i="79"/>
  <c r="AM241" i="79"/>
  <c r="AM238" i="79"/>
  <c r="AM234" i="79"/>
  <c r="AM231" i="79"/>
  <c r="AM228" i="79"/>
  <c r="AM225" i="79"/>
  <c r="AM222" i="79"/>
  <c r="AM193" i="79"/>
  <c r="AM187" i="79"/>
  <c r="AM190" i="79"/>
  <c r="AM184" i="79"/>
  <c r="AM181" i="79"/>
  <c r="AM178" i="79"/>
  <c r="AM175" i="79"/>
  <c r="AM172" i="79"/>
  <c r="AM169" i="79"/>
  <c r="AM166" i="79"/>
  <c r="AM163" i="79"/>
  <c r="AM160" i="79"/>
  <c r="AM157" i="79"/>
  <c r="AM154" i="79"/>
  <c r="AM150" i="79"/>
  <c r="AM147" i="79"/>
  <c r="AM144" i="79"/>
  <c r="AM137" i="79"/>
  <c r="AM134" i="79"/>
  <c r="AM131" i="79"/>
  <c r="AM128" i="79"/>
  <c r="AM125" i="79"/>
  <c r="AM118" i="79"/>
  <c r="AM111" i="79"/>
  <c r="AM100" i="79"/>
  <c r="AM94" i="79"/>
  <c r="AM97" i="79"/>
  <c r="AM91" i="79"/>
  <c r="AM66" i="79"/>
  <c r="AM50" i="79"/>
  <c r="AM41" i="79"/>
  <c r="AM510" i="46"/>
  <c r="AM504" i="46"/>
  <c r="AM500" i="46"/>
  <c r="AM497" i="46"/>
  <c r="AM494" i="46"/>
  <c r="AM491" i="46"/>
  <c r="AM488" i="46"/>
  <c r="AM484" i="46"/>
  <c r="AM481" i="46"/>
  <c r="AM470" i="46"/>
  <c r="AM464" i="46"/>
  <c r="AM461" i="46"/>
  <c r="AM454" i="46"/>
  <c r="AM451" i="46"/>
  <c r="AM445" i="46"/>
  <c r="AM442" i="46"/>
  <c r="AM429" i="46"/>
  <c r="AM426" i="46"/>
  <c r="AM423" i="46"/>
  <c r="AM414" i="46"/>
  <c r="AM381" i="46"/>
  <c r="AM378" i="46"/>
  <c r="AM375" i="46"/>
  <c r="AM371" i="46"/>
  <c r="AM368" i="46"/>
  <c r="AM365" i="46"/>
  <c r="AM362" i="46"/>
  <c r="AM359" i="46"/>
  <c r="AM355" i="46"/>
  <c r="AM352" i="46"/>
  <c r="AM338" i="46"/>
  <c r="AM335" i="46"/>
  <c r="AM328" i="46"/>
  <c r="AM322" i="46"/>
  <c r="AM313" i="46"/>
  <c r="AM303" i="46"/>
  <c r="AM300" i="46"/>
  <c r="AM297" i="46"/>
  <c r="AM294" i="46"/>
  <c r="AM279" i="46"/>
  <c r="AM252" i="46"/>
  <c r="AC369" i="46"/>
  <c r="AC372" i="46"/>
  <c r="AC376" i="46"/>
  <c r="AC379" i="46"/>
  <c r="AC382" i="46"/>
  <c r="AM249" i="46"/>
  <c r="AM246" i="46"/>
  <c r="AM242" i="46"/>
  <c r="AM171" i="46"/>
  <c r="AM168" i="46"/>
  <c r="AM124" i="46"/>
  <c r="AM239" i="46"/>
  <c r="AM236" i="46"/>
  <c r="AM230" i="46"/>
  <c r="AM226" i="46"/>
  <c r="AM223" i="46"/>
  <c r="AM212" i="46"/>
  <c r="AM206" i="46"/>
  <c r="AM203" i="46"/>
  <c r="AM196" i="46"/>
  <c r="AM193" i="46"/>
  <c r="AM184" i="46"/>
  <c r="AM174" i="46"/>
  <c r="AM165" i="46"/>
  <c r="AM156" i="46"/>
  <c r="AM150" i="46"/>
  <c r="AM121" i="46"/>
  <c r="AM118" i="46"/>
  <c r="AM108" i="46"/>
  <c r="AM111" i="46"/>
  <c r="AM114" i="46"/>
  <c r="AM98" i="46"/>
  <c r="AM95" i="46"/>
  <c r="AM91" i="46"/>
  <c r="AM81" i="46"/>
  <c r="AM78" i="46"/>
  <c r="AM75" i="46"/>
  <c r="AM68" i="46"/>
  <c r="AM65" i="46"/>
  <c r="AM59" i="46"/>
  <c r="AM56" i="46"/>
  <c r="AM46" i="46"/>
  <c r="AM43" i="46"/>
  <c r="AM40" i="46"/>
  <c r="AM37" i="46"/>
  <c r="AC356" i="46"/>
  <c r="AC353" i="46"/>
  <c r="AC326" i="46"/>
  <c r="AC323" i="46"/>
  <c r="AC301" i="46"/>
  <c r="C31" i="44"/>
  <c r="C30" i="44"/>
  <c r="C16" i="44"/>
  <c r="C15" i="44"/>
  <c r="AC366" i="46"/>
  <c r="AC363" i="46"/>
  <c r="AC360" i="46"/>
  <c r="AC349" i="46"/>
  <c r="AC345" i="46"/>
  <c r="AC339" i="46"/>
  <c r="AC336" i="46"/>
  <c r="AC333" i="46"/>
  <c r="AC329" i="46"/>
  <c r="AC320" i="46"/>
  <c r="AC317" i="46"/>
  <c r="AC314" i="46"/>
  <c r="AC311" i="46"/>
  <c r="AC308" i="46"/>
  <c r="AC304" i="46"/>
  <c r="AC298" i="46"/>
  <c r="AC295" i="46"/>
  <c r="AC292" i="46"/>
  <c r="AC289" i="46"/>
  <c r="AC286" i="46"/>
  <c r="AC283" i="46"/>
  <c r="AC280" i="46"/>
  <c r="E3" i="80"/>
  <c r="E2" i="80"/>
  <c r="AM975" i="79"/>
  <c r="AM792" i="79"/>
  <c r="AM605" i="79"/>
  <c r="AM408" i="79"/>
  <c r="AM219" i="79"/>
  <c r="AM35" i="79"/>
  <c r="AM406" i="46"/>
  <c r="AM277" i="46"/>
  <c r="AM148" i="46"/>
  <c r="AM20" i="46"/>
  <c r="G113" i="45"/>
  <c r="E113" i="45"/>
  <c r="B109" i="45"/>
  <c r="L113" i="45"/>
  <c r="K113" i="45"/>
  <c r="J113" i="45"/>
  <c r="I113" i="45"/>
  <c r="H113" i="45"/>
  <c r="F113" i="45"/>
  <c r="D113" i="45"/>
  <c r="F106" i="45"/>
  <c r="E106" i="45"/>
  <c r="B102" i="45"/>
  <c r="L106" i="45"/>
  <c r="K106" i="45"/>
  <c r="J106" i="45"/>
  <c r="I106" i="45"/>
  <c r="H106" i="45"/>
  <c r="G106" i="45"/>
  <c r="D106" i="45"/>
  <c r="E99" i="45"/>
  <c r="B95" i="45"/>
  <c r="L99" i="45"/>
  <c r="K99" i="45"/>
  <c r="J99" i="45"/>
  <c r="I99" i="45"/>
  <c r="H99" i="45"/>
  <c r="G99" i="45"/>
  <c r="F99" i="45"/>
  <c r="D99" i="45"/>
  <c r="E92" i="45"/>
  <c r="B88" i="45"/>
  <c r="L92" i="45"/>
  <c r="K92" i="45"/>
  <c r="J92" i="45"/>
  <c r="I92" i="45"/>
  <c r="H92" i="45"/>
  <c r="G92" i="45"/>
  <c r="F92" i="45"/>
  <c r="D92" i="45"/>
  <c r="H143" i="47"/>
  <c r="H139" i="47"/>
  <c r="B81" i="45"/>
  <c r="N85" i="45"/>
  <c r="M85" i="45"/>
  <c r="L85" i="45"/>
  <c r="K85" i="45"/>
  <c r="J85" i="45"/>
  <c r="I85" i="45"/>
  <c r="H85" i="45"/>
  <c r="G85" i="45"/>
  <c r="F85" i="45"/>
  <c r="E85" i="45"/>
  <c r="D85" i="45"/>
  <c r="B74" i="45"/>
  <c r="B67" i="45"/>
  <c r="C28" i="44"/>
  <c r="C13" i="44"/>
  <c r="Q13" i="44"/>
  <c r="L28" i="44"/>
  <c r="C88" i="45"/>
  <c r="C109" i="45"/>
  <c r="C95" i="45"/>
  <c r="L13" i="44"/>
  <c r="P13" i="44"/>
  <c r="S14" i="47"/>
  <c r="AJ975" i="79"/>
  <c r="N28" i="44"/>
  <c r="Q14" i="47"/>
  <c r="AF975" i="79"/>
  <c r="U14" i="47"/>
  <c r="V14" i="47"/>
  <c r="N13" i="44"/>
  <c r="M28" i="44"/>
  <c r="R14" i="47"/>
  <c r="AI975" i="79"/>
  <c r="Q28" i="44"/>
  <c r="AL975" i="79"/>
  <c r="AH975" i="79"/>
  <c r="T14" i="47"/>
  <c r="P14" i="47"/>
  <c r="AK975" i="79"/>
  <c r="AG975" i="79"/>
  <c r="K13" i="44"/>
  <c r="O13" i="44"/>
  <c r="P28" i="44"/>
  <c r="M13" i="44"/>
  <c r="K28" i="44"/>
  <c r="C102" i="45"/>
  <c r="O28" i="44"/>
  <c r="H130" i="47"/>
  <c r="H131" i="47"/>
  <c r="H129" i="47"/>
  <c r="C67" i="45"/>
  <c r="C74" i="45"/>
  <c r="C81" i="45"/>
  <c r="H85" i="47"/>
  <c r="H86" i="47"/>
  <c r="H82" i="47"/>
  <c r="H83" i="47"/>
  <c r="H84" i="47"/>
  <c r="H81" i="47"/>
  <c r="H79" i="47"/>
  <c r="H80" i="47"/>
  <c r="H76" i="47"/>
  <c r="H77" i="47"/>
  <c r="B60" i="45"/>
  <c r="B53" i="45"/>
  <c r="B46" i="45"/>
  <c r="B39" i="45"/>
  <c r="B32" i="45"/>
  <c r="B25" i="45"/>
  <c r="B18" i="45"/>
  <c r="D513" i="46"/>
  <c r="O255" i="46"/>
  <c r="D255" i="46"/>
  <c r="J28" i="44"/>
  <c r="I28" i="44"/>
  <c r="H28" i="44"/>
  <c r="G28" i="44"/>
  <c r="F28" i="44"/>
  <c r="E28" i="44"/>
  <c r="D28" i="44"/>
  <c r="E13" i="44"/>
  <c r="Z975" i="79"/>
  <c r="J13" i="44"/>
  <c r="AE975" i="79"/>
  <c r="D13" i="44"/>
  <c r="Y975" i="79"/>
  <c r="H13" i="44"/>
  <c r="AC975" i="79"/>
  <c r="I13" i="44"/>
  <c r="AD975" i="79"/>
  <c r="F13" i="44"/>
  <c r="AA975" i="79"/>
  <c r="G13" i="44"/>
  <c r="AB975" i="79"/>
  <c r="D127" i="46"/>
  <c r="M93" i="45"/>
  <c r="M132" i="45"/>
  <c r="M114" i="45"/>
  <c r="P132" i="45"/>
  <c r="M107" i="45"/>
  <c r="O132" i="45"/>
  <c r="M86" i="45"/>
  <c r="M100" i="45"/>
  <c r="N132" i="45"/>
  <c r="L93" i="45"/>
  <c r="M131" i="45"/>
  <c r="L107" i="45"/>
  <c r="O131" i="45"/>
  <c r="L86" i="45"/>
  <c r="L114" i="45"/>
  <c r="P131" i="45"/>
  <c r="L100" i="45"/>
  <c r="N131" i="45"/>
  <c r="N86" i="45"/>
  <c r="P133" i="45"/>
  <c r="O133" i="45"/>
  <c r="M133" i="45"/>
  <c r="N133" i="45"/>
  <c r="L133" i="45"/>
  <c r="L131" i="45"/>
  <c r="L132"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c r="H121" i="47"/>
  <c r="H122" i="47"/>
  <c r="H123" i="47"/>
  <c r="H124" i="47"/>
  <c r="H125" i="47"/>
  <c r="H126" i="47"/>
  <c r="H127" i="47"/>
  <c r="H128" i="47"/>
  <c r="H135" i="47"/>
  <c r="H136" i="47"/>
  <c r="H137" i="47"/>
  <c r="H138" i="47"/>
  <c r="H140" i="47"/>
  <c r="H141" i="47"/>
  <c r="H142" i="47"/>
  <c r="H144" i="47"/>
  <c r="H145" i="47"/>
  <c r="H146" i="47"/>
  <c r="H150" i="47"/>
  <c r="H151" i="47"/>
  <c r="H152" i="47"/>
  <c r="D17" i="45"/>
  <c r="H115" i="47"/>
  <c r="H116" i="47"/>
  <c r="H114" i="47"/>
  <c r="H112" i="47"/>
  <c r="H113" i="47"/>
  <c r="H111" i="47"/>
  <c r="H109" i="47"/>
  <c r="H110" i="47"/>
  <c r="H108" i="47"/>
  <c r="H106" i="47"/>
  <c r="H107" i="47"/>
  <c r="H105" i="47"/>
  <c r="H97" i="47"/>
  <c r="H98" i="47"/>
  <c r="H96" i="47"/>
  <c r="H94" i="47"/>
  <c r="H95" i="47"/>
  <c r="H93" i="47"/>
  <c r="H91" i="47"/>
  <c r="H92" i="47"/>
  <c r="H90" i="47"/>
  <c r="H31" i="47"/>
  <c r="H32" i="47"/>
  <c r="H30" i="47"/>
  <c r="H16" i="47"/>
  <c r="H17" i="47"/>
  <c r="H15" i="47"/>
  <c r="E86" i="45"/>
  <c r="E100" i="45"/>
  <c r="N124" i="45"/>
  <c r="E107" i="45"/>
  <c r="O124" i="45"/>
  <c r="E114" i="45"/>
  <c r="P124" i="45"/>
  <c r="E93" i="45"/>
  <c r="M124" i="45"/>
  <c r="G100" i="45"/>
  <c r="N126" i="45"/>
  <c r="G86" i="45"/>
  <c r="L126" i="45"/>
  <c r="G114" i="45"/>
  <c r="P126" i="45"/>
  <c r="G107" i="45"/>
  <c r="O126" i="45"/>
  <c r="G93" i="45"/>
  <c r="M126" i="45"/>
  <c r="H93" i="45"/>
  <c r="H86" i="45"/>
  <c r="H107" i="45"/>
  <c r="O127" i="45"/>
  <c r="H114" i="45"/>
  <c r="P127" i="45"/>
  <c r="H100" i="45"/>
  <c r="I93" i="45"/>
  <c r="M128" i="45"/>
  <c r="I86" i="45"/>
  <c r="I100" i="45"/>
  <c r="N128" i="45"/>
  <c r="I114" i="45"/>
  <c r="P128" i="45"/>
  <c r="I107" i="45"/>
  <c r="O128" i="45"/>
  <c r="F107" i="45"/>
  <c r="O125" i="45"/>
  <c r="F86" i="45"/>
  <c r="F100" i="45"/>
  <c r="N125" i="45"/>
  <c r="F93" i="45"/>
  <c r="M125" i="45"/>
  <c r="F114" i="45"/>
  <c r="P125" i="45"/>
  <c r="J86" i="45"/>
  <c r="J114" i="45"/>
  <c r="P129" i="45"/>
  <c r="J93" i="45"/>
  <c r="M129" i="45"/>
  <c r="J100" i="45"/>
  <c r="N129" i="45"/>
  <c r="J107" i="45"/>
  <c r="O129" i="45"/>
  <c r="K100" i="45"/>
  <c r="K114" i="45"/>
  <c r="P130" i="45"/>
  <c r="K93" i="45"/>
  <c r="K86" i="45"/>
  <c r="K107" i="45"/>
  <c r="O130" i="45"/>
  <c r="W14" i="47"/>
  <c r="J14" i="47"/>
  <c r="K14" i="47"/>
  <c r="L14" i="47"/>
  <c r="M14" i="47"/>
  <c r="N14" i="47"/>
  <c r="O14" i="47"/>
  <c r="I14" i="47"/>
  <c r="C60" i="45"/>
  <c r="C53" i="45"/>
  <c r="C46" i="45"/>
  <c r="C39" i="45"/>
  <c r="C25" i="45"/>
  <c r="C32" i="45"/>
  <c r="C18" i="45"/>
  <c r="L129" i="45"/>
  <c r="N130" i="45"/>
  <c r="N127" i="45"/>
  <c r="L130" i="45"/>
  <c r="M130" i="45"/>
  <c r="L125" i="45"/>
  <c r="L128" i="45"/>
  <c r="M127" i="45"/>
  <c r="L127" i="45"/>
  <c r="L124" i="45"/>
  <c r="AM522" i="46"/>
  <c r="F104" i="43"/>
  <c r="AM262" i="46"/>
  <c r="D104" i="43"/>
  <c r="AM132" i="46"/>
  <c r="C104" i="43"/>
  <c r="AM1150" i="79"/>
  <c r="AM206" i="79"/>
  <c r="G104" i="43"/>
  <c r="AM966" i="79"/>
  <c r="K104" i="43"/>
  <c r="AM594" i="79"/>
  <c r="AM392" i="46"/>
  <c r="E104" i="43"/>
  <c r="AM396" i="79"/>
  <c r="H104" i="43"/>
  <c r="L104" i="43"/>
  <c r="AM782" i="79"/>
  <c r="H20" i="43"/>
  <c r="J104" i="43"/>
  <c r="I104" i="43"/>
  <c r="M104" i="43"/>
  <c r="AM507" i="46"/>
  <c r="AM288" i="46"/>
  <c r="AM323" i="79"/>
  <c r="AM108" i="79"/>
  <c r="AM432" i="46"/>
  <c r="AM105" i="79"/>
  <c r="AM481" i="79"/>
  <c r="AM22" i="46"/>
  <c r="AM457" i="46"/>
  <c r="AM344" i="46"/>
  <c r="AM181" i="46"/>
  <c r="AM53" i="46"/>
  <c r="AM84" i="46"/>
  <c r="AM215" i="46"/>
  <c r="AM348" i="46"/>
  <c r="AM307" i="46"/>
  <c r="AM28" i="46"/>
  <c r="AM190" i="46"/>
  <c r="AM325" i="46"/>
  <c r="AM305" i="79"/>
  <c r="AM439" i="46"/>
  <c r="AM467" i="46"/>
  <c r="AM282" i="46"/>
  <c r="AM209" i="46"/>
  <c r="AM291" i="46"/>
  <c r="AM187" i="46"/>
  <c r="AM162" i="46"/>
  <c r="AM73" i="79"/>
  <c r="AM319" i="46"/>
  <c r="AM114" i="79"/>
  <c r="AM436" i="46"/>
  <c r="AM329" i="79"/>
  <c r="AM575" i="79"/>
  <c r="AM301" i="79"/>
  <c r="AM417" i="46"/>
  <c r="AM578" i="79"/>
  <c r="AM105" i="46"/>
  <c r="AM70" i="79"/>
  <c r="AM420" i="46"/>
  <c r="AM448" i="46"/>
  <c r="AM473" i="46"/>
  <c r="AM497" i="79"/>
  <c r="AM47" i="79"/>
  <c r="AM31" i="46"/>
  <c r="AM411" i="46"/>
  <c r="AM292" i="79"/>
  <c r="AM34" i="46"/>
  <c r="AM62" i="46"/>
  <c r="AM87" i="46"/>
  <c r="AM295" i="79"/>
  <c r="AM490" i="79"/>
  <c r="AM199" i="46"/>
  <c r="AM332" i="46"/>
  <c r="AM233" i="46"/>
  <c r="AM71" i="46"/>
  <c r="AM316" i="46"/>
  <c r="AM38" i="79"/>
  <c r="AM308" i="79"/>
  <c r="AM477" i="46"/>
  <c r="AM102" i="46"/>
  <c r="AM121" i="79"/>
  <c r="AM153" i="46"/>
  <c r="AM285" i="46"/>
  <c r="AM310" i="46"/>
  <c r="AM76" i="79"/>
  <c r="AM80" i="79"/>
  <c r="AM60" i="79"/>
  <c r="AM219" i="46"/>
  <c r="AM50" i="46"/>
  <c r="AM44" i="79"/>
  <c r="J19" i="47"/>
  <c r="J15" i="47"/>
  <c r="D92" i="88"/>
  <c r="J23" i="47"/>
  <c r="J16" i="47"/>
  <c r="J22" i="47"/>
  <c r="J20" i="47"/>
  <c r="J26" i="47"/>
  <c r="J25" i="47"/>
  <c r="J17" i="47"/>
  <c r="J18" i="47"/>
  <c r="J21" i="47"/>
  <c r="J24" i="47"/>
  <c r="G94" i="43"/>
  <c r="AM518" i="46"/>
  <c r="AM390" i="79"/>
  <c r="H93" i="43"/>
  <c r="AM259" i="46"/>
  <c r="F93" i="43"/>
  <c r="E93" i="43"/>
  <c r="G93" i="43"/>
  <c r="K33" i="47"/>
  <c r="K16" i="47"/>
  <c r="K24" i="47"/>
  <c r="K17" i="47"/>
  <c r="K25" i="47"/>
  <c r="K19" i="47"/>
  <c r="K21" i="47"/>
  <c r="K18" i="47"/>
  <c r="K20" i="47"/>
  <c r="K22" i="47"/>
  <c r="K23" i="47"/>
  <c r="K26" i="47"/>
  <c r="K15" i="47"/>
  <c r="J35" i="47"/>
  <c r="J38" i="47"/>
  <c r="D94" i="43"/>
  <c r="AM203" i="79"/>
  <c r="J34" i="47"/>
  <c r="AM260" i="46"/>
  <c r="J30" i="47"/>
  <c r="J37" i="47"/>
  <c r="J41" i="47"/>
  <c r="J39" i="47"/>
  <c r="J36" i="47"/>
  <c r="AM1139" i="79"/>
  <c r="M80" i="88"/>
  <c r="W199" i="68"/>
  <c r="T500" i="79"/>
  <c r="D87" i="88"/>
  <c r="E105" i="88"/>
  <c r="E104" i="88"/>
  <c r="E119" i="88"/>
  <c r="G92" i="88"/>
  <c r="F79" i="88"/>
  <c r="F78" i="88"/>
  <c r="C83" i="88"/>
  <c r="F73" i="88"/>
  <c r="F72" i="88"/>
  <c r="AM517" i="46"/>
  <c r="F105" i="88"/>
  <c r="F104" i="88"/>
  <c r="C73" i="88"/>
  <c r="D79" i="88"/>
  <c r="D73" i="88"/>
  <c r="D72" i="88"/>
  <c r="E79" i="88"/>
  <c r="E78" i="88"/>
  <c r="E93" i="88"/>
  <c r="D93" i="43"/>
  <c r="D103" i="43"/>
  <c r="J40" i="47"/>
  <c r="J32" i="47"/>
  <c r="F94" i="43"/>
  <c r="J94" i="43"/>
  <c r="G96" i="43"/>
  <c r="AZ203" i="68"/>
  <c r="AM388" i="46"/>
  <c r="J31" i="47"/>
  <c r="J33" i="47"/>
  <c r="D113" i="88"/>
  <c r="D112" i="88"/>
  <c r="C113" i="88"/>
  <c r="C109" i="88"/>
  <c r="L94" i="43"/>
  <c r="F113" i="88"/>
  <c r="F112" i="88"/>
  <c r="AM389" i="79"/>
  <c r="E94" i="43"/>
  <c r="I32" i="47"/>
  <c r="H94" i="43"/>
  <c r="AM200" i="79"/>
  <c r="F98" i="88"/>
  <c r="J27" i="47"/>
  <c r="J29" i="47"/>
  <c r="D105" i="88"/>
  <c r="AM201" i="79"/>
  <c r="K37" i="47"/>
  <c r="AM131" i="46"/>
  <c r="C93" i="43"/>
  <c r="AM389" i="46"/>
  <c r="D98" i="88"/>
  <c r="J93" i="43"/>
  <c r="K34" i="47"/>
  <c r="H97" i="43"/>
  <c r="AM393" i="79"/>
  <c r="K31" i="47"/>
  <c r="K41" i="47"/>
  <c r="AM959" i="79"/>
  <c r="K96" i="43"/>
  <c r="K32" i="47"/>
  <c r="K35" i="47"/>
  <c r="F96" i="43"/>
  <c r="AM520" i="46"/>
  <c r="AM776" i="79"/>
  <c r="L97" i="43"/>
  <c r="AM1143" i="79"/>
  <c r="AM774" i="79"/>
  <c r="K27" i="47"/>
  <c r="K29" i="47"/>
  <c r="K40" i="47"/>
  <c r="K36" i="47"/>
  <c r="AM392" i="79"/>
  <c r="H96" i="43"/>
  <c r="K93" i="43"/>
  <c r="AM956" i="79"/>
  <c r="I93" i="43"/>
  <c r="AM586" i="79"/>
  <c r="K38" i="47"/>
  <c r="K39" i="47"/>
  <c r="K30" i="47"/>
  <c r="AM957" i="79"/>
  <c r="K94" i="43"/>
  <c r="I94" i="43"/>
  <c r="AM587" i="79"/>
  <c r="AM590" i="79"/>
  <c r="I17" i="47"/>
  <c r="W17" i="47"/>
  <c r="I25" i="47"/>
  <c r="W25" i="47"/>
  <c r="I20" i="47"/>
  <c r="W20" i="47"/>
  <c r="I15" i="47"/>
  <c r="I23" i="47"/>
  <c r="W23" i="47"/>
  <c r="I26" i="47"/>
  <c r="W26" i="47"/>
  <c r="I16" i="47"/>
  <c r="W16" i="47"/>
  <c r="I18" i="47"/>
  <c r="W18" i="47"/>
  <c r="I19" i="47"/>
  <c r="W19" i="47"/>
  <c r="I21" i="47"/>
  <c r="W21" i="47"/>
  <c r="I22" i="47"/>
  <c r="W22" i="47"/>
  <c r="I24" i="47"/>
  <c r="W24" i="47"/>
  <c r="R54" i="43"/>
  <c r="I96" i="43"/>
  <c r="L96" i="43"/>
  <c r="AM261" i="46"/>
  <c r="AM263" i="46"/>
  <c r="AM204" i="79"/>
  <c r="G97" i="43"/>
  <c r="I41" i="47"/>
  <c r="I35" i="47"/>
  <c r="O100" i="88"/>
  <c r="O384" i="46"/>
  <c r="L93" i="43"/>
  <c r="M93" i="43"/>
  <c r="O385" i="79"/>
  <c r="K108" i="88"/>
  <c r="BB198" i="68"/>
  <c r="M108" i="88"/>
  <c r="BD198" i="68"/>
  <c r="L108" i="88"/>
  <c r="BC198" i="68"/>
  <c r="K91" i="88"/>
  <c r="W207" i="68"/>
  <c r="R879" i="79"/>
  <c r="L91" i="88"/>
  <c r="X207" i="68"/>
  <c r="S879" i="79"/>
  <c r="M91" i="88"/>
  <c r="Y207" i="68"/>
  <c r="T879" i="79"/>
  <c r="AM133" i="46"/>
  <c r="M82" i="88"/>
  <c r="Y198" i="68"/>
  <c r="K82" i="88"/>
  <c r="W198" i="68"/>
  <c r="L82" i="88"/>
  <c r="X198" i="68"/>
  <c r="P92" i="88"/>
  <c r="H92" i="88"/>
  <c r="U203" i="68"/>
  <c r="M116" i="88"/>
  <c r="BC206" i="68"/>
  <c r="I696" i="79"/>
  <c r="L116" i="88"/>
  <c r="BB206" i="68"/>
  <c r="H696" i="79"/>
  <c r="M115" i="88"/>
  <c r="BB205" i="68"/>
  <c r="I501" i="79"/>
  <c r="M85" i="88"/>
  <c r="Y202" i="68"/>
  <c r="L85" i="88"/>
  <c r="X202" i="68"/>
  <c r="K85" i="88"/>
  <c r="W202" i="68"/>
  <c r="S74" i="88"/>
  <c r="D86" i="88"/>
  <c r="G86" i="88"/>
  <c r="G87" i="88"/>
  <c r="F119" i="88"/>
  <c r="S80" i="88"/>
  <c r="G79" i="88"/>
  <c r="D78" i="88"/>
  <c r="G73" i="88"/>
  <c r="C72" i="88"/>
  <c r="O82" i="88"/>
  <c r="O91" i="88"/>
  <c r="R110" i="88"/>
  <c r="P110" i="88"/>
  <c r="Q110" i="88"/>
  <c r="F93" i="88"/>
  <c r="R111" i="88"/>
  <c r="P111" i="88"/>
  <c r="Q111" i="88"/>
  <c r="G83" i="88"/>
  <c r="C78" i="88"/>
  <c r="R92" i="88"/>
  <c r="Q92" i="88"/>
  <c r="O92" i="88"/>
  <c r="AM1140" i="79"/>
  <c r="AM773" i="79"/>
  <c r="AM960" i="79"/>
  <c r="J42" i="47"/>
  <c r="J44" i="47"/>
  <c r="I36" i="47"/>
  <c r="W36" i="47"/>
  <c r="I30" i="47"/>
  <c r="W30" i="47"/>
  <c r="G113" i="88"/>
  <c r="C112" i="88"/>
  <c r="G112" i="88"/>
  <c r="I37" i="47"/>
  <c r="W37" i="47"/>
  <c r="I39" i="47"/>
  <c r="W39" i="47"/>
  <c r="I34" i="47"/>
  <c r="W34" i="47"/>
  <c r="I33" i="47"/>
  <c r="W33" i="47"/>
  <c r="K97" i="43"/>
  <c r="I40" i="47"/>
  <c r="W40" i="47"/>
  <c r="R57" i="43"/>
  <c r="G109" i="88"/>
  <c r="C104" i="88"/>
  <c r="I38" i="47"/>
  <c r="W38" i="47"/>
  <c r="I31" i="47"/>
  <c r="W31" i="47"/>
  <c r="D104" i="88"/>
  <c r="D119" i="88"/>
  <c r="G105" i="88"/>
  <c r="C98" i="88"/>
  <c r="W41" i="47"/>
  <c r="M94" i="43"/>
  <c r="J96" i="43"/>
  <c r="M96" i="43"/>
  <c r="W35" i="47"/>
  <c r="W32" i="47"/>
  <c r="I27" i="47"/>
  <c r="I29" i="47"/>
  <c r="W15" i="47"/>
  <c r="W27" i="47"/>
  <c r="AM1061" i="79"/>
  <c r="AM698" i="79"/>
  <c r="K42" i="47"/>
  <c r="K44" i="47"/>
  <c r="C103" i="43"/>
  <c r="AM589" i="79"/>
  <c r="AM1142" i="79"/>
  <c r="I97" i="43"/>
  <c r="AM777" i="79"/>
  <c r="J97" i="43"/>
  <c r="AM341" i="46"/>
  <c r="AM881" i="79"/>
  <c r="O101" i="88"/>
  <c r="O102" i="88"/>
  <c r="R384" i="46"/>
  <c r="M47" i="47"/>
  <c r="M49" i="47"/>
  <c r="M51" i="47"/>
  <c r="M55" i="47"/>
  <c r="M46" i="47"/>
  <c r="M54" i="47"/>
  <c r="M48" i="47"/>
  <c r="M50" i="47"/>
  <c r="M56" i="47"/>
  <c r="M52" i="47"/>
  <c r="M53" i="47"/>
  <c r="M45" i="47"/>
  <c r="AL385" i="79"/>
  <c r="AL394" i="79"/>
  <c r="AG385" i="79"/>
  <c r="AG394" i="79"/>
  <c r="AK385" i="79"/>
  <c r="AK394" i="79"/>
  <c r="AH385" i="79"/>
  <c r="AH394" i="79"/>
  <c r="AI385" i="79"/>
  <c r="AI394" i="79"/>
  <c r="AJ385" i="79"/>
  <c r="AJ394" i="79"/>
  <c r="D385" i="79"/>
  <c r="O582" i="79"/>
  <c r="S384" i="46"/>
  <c r="L53" i="47"/>
  <c r="L55" i="47"/>
  <c r="L51" i="47"/>
  <c r="L48" i="47"/>
  <c r="L46" i="47"/>
  <c r="L56" i="47"/>
  <c r="L52" i="47"/>
  <c r="L54" i="47"/>
  <c r="L49" i="47"/>
  <c r="L45" i="47"/>
  <c r="L47" i="47"/>
  <c r="L50" i="47"/>
  <c r="T384" i="46"/>
  <c r="K48" i="47"/>
  <c r="K56" i="47"/>
  <c r="K50" i="47"/>
  <c r="K55" i="47"/>
  <c r="K51" i="47"/>
  <c r="K49" i="47"/>
  <c r="K53" i="47"/>
  <c r="K47" i="47"/>
  <c r="K45" i="47"/>
  <c r="K54" i="47"/>
  <c r="K46" i="47"/>
  <c r="K52" i="47"/>
  <c r="N52" i="47"/>
  <c r="N55" i="47"/>
  <c r="N46" i="47"/>
  <c r="N51" i="47"/>
  <c r="N54" i="47"/>
  <c r="N48" i="47"/>
  <c r="N50" i="47"/>
  <c r="N56" i="47"/>
  <c r="N45" i="47"/>
  <c r="N47" i="47"/>
  <c r="N49" i="47"/>
  <c r="N53" i="47"/>
  <c r="P384" i="46"/>
  <c r="O69" i="47"/>
  <c r="L70" i="47"/>
  <c r="N61" i="47"/>
  <c r="Q384" i="46"/>
  <c r="N77" i="47"/>
  <c r="L80" i="47"/>
  <c r="O56" i="47"/>
  <c r="O48" i="47"/>
  <c r="O51" i="47"/>
  <c r="O55" i="47"/>
  <c r="O50" i="47"/>
  <c r="O46" i="47"/>
  <c r="O45" i="47"/>
  <c r="O52" i="47"/>
  <c r="O47" i="47"/>
  <c r="O53" i="47"/>
  <c r="O54" i="47"/>
  <c r="O49" i="47"/>
  <c r="R881" i="79"/>
  <c r="T881" i="79"/>
  <c r="S881" i="79"/>
  <c r="S92" i="88"/>
  <c r="S77" i="88"/>
  <c r="O103" i="88"/>
  <c r="S82" i="88"/>
  <c r="S81" i="88"/>
  <c r="K92" i="88"/>
  <c r="X203" i="68"/>
  <c r="M92" i="88"/>
  <c r="Z203" i="68"/>
  <c r="L92" i="88"/>
  <c r="Y203" i="68"/>
  <c r="I92" i="88"/>
  <c r="V203" i="68"/>
  <c r="J92" i="88"/>
  <c r="W203" i="68"/>
  <c r="K117" i="88"/>
  <c r="BB207" i="68"/>
  <c r="G879" i="79"/>
  <c r="M117" i="88"/>
  <c r="BD207" i="68"/>
  <c r="I879" i="79"/>
  <c r="L117" i="88"/>
  <c r="BC207" i="68"/>
  <c r="H879" i="79"/>
  <c r="M106" i="88"/>
  <c r="BB199" i="68"/>
  <c r="I500" i="79"/>
  <c r="M84" i="88"/>
  <c r="X201" i="68"/>
  <c r="T698" i="79"/>
  <c r="L84" i="88"/>
  <c r="W201" i="68"/>
  <c r="S698" i="79"/>
  <c r="L107" i="88"/>
  <c r="BB200" i="68"/>
  <c r="H695" i="79"/>
  <c r="M107" i="88"/>
  <c r="BC200" i="68"/>
  <c r="I695" i="79"/>
  <c r="Q385" i="79"/>
  <c r="M76" i="88"/>
  <c r="W196" i="68"/>
  <c r="T499" i="79"/>
  <c r="S75" i="88"/>
  <c r="M89" i="88"/>
  <c r="W205" i="68"/>
  <c r="T501" i="79"/>
  <c r="M81" i="88"/>
  <c r="X200" i="68"/>
  <c r="T695" i="79"/>
  <c r="L81" i="88"/>
  <c r="W200" i="68"/>
  <c r="S695" i="79"/>
  <c r="L110" i="88"/>
  <c r="BB201" i="68"/>
  <c r="H698" i="79"/>
  <c r="M110" i="88"/>
  <c r="BC201" i="68"/>
  <c r="I698" i="79"/>
  <c r="K111" i="88"/>
  <c r="BB202" i="68"/>
  <c r="M111" i="88"/>
  <c r="BD202" i="68"/>
  <c r="L111" i="88"/>
  <c r="BC202" i="68"/>
  <c r="S111" i="88"/>
  <c r="M90" i="88"/>
  <c r="X206" i="68"/>
  <c r="T696" i="79"/>
  <c r="L90" i="88"/>
  <c r="W206" i="68"/>
  <c r="S696" i="79"/>
  <c r="M77" i="88"/>
  <c r="X197" i="68"/>
  <c r="L77" i="88"/>
  <c r="W197" i="68"/>
  <c r="M103" i="88"/>
  <c r="BC197" i="68"/>
  <c r="I694" i="79"/>
  <c r="I769" i="79"/>
  <c r="S90" i="88"/>
  <c r="S89" i="88"/>
  <c r="D93" i="88"/>
  <c r="S88" i="88"/>
  <c r="S76" i="88"/>
  <c r="C119" i="88"/>
  <c r="S110" i="88"/>
  <c r="S91" i="88"/>
  <c r="C93" i="88"/>
  <c r="G72" i="88"/>
  <c r="G78" i="88"/>
  <c r="I42" i="47"/>
  <c r="I44" i="47"/>
  <c r="G104" i="88"/>
  <c r="G98" i="88"/>
  <c r="AM694" i="79"/>
  <c r="AM878" i="79"/>
  <c r="M97" i="43"/>
  <c r="I878" i="79"/>
  <c r="G878" i="79"/>
  <c r="H878" i="79"/>
  <c r="R878" i="79"/>
  <c r="T878" i="79"/>
  <c r="T952" i="79"/>
  <c r="S878" i="79"/>
  <c r="AC1135" i="79"/>
  <c r="AE1135" i="79"/>
  <c r="AD1135" i="79"/>
  <c r="O1135" i="79"/>
  <c r="T694" i="79"/>
  <c r="T769" i="79"/>
  <c r="C105" i="43"/>
  <c r="W29" i="47"/>
  <c r="W42" i="47"/>
  <c r="O85" i="47"/>
  <c r="O68" i="47"/>
  <c r="S952" i="79"/>
  <c r="R1135" i="79"/>
  <c r="S1135" i="79"/>
  <c r="N71" i="47"/>
  <c r="O64" i="47"/>
  <c r="N76" i="47"/>
  <c r="N81" i="47"/>
  <c r="N80" i="47"/>
  <c r="T1135" i="79"/>
  <c r="N69" i="47"/>
  <c r="O81" i="47"/>
  <c r="N82" i="47"/>
  <c r="N86" i="47"/>
  <c r="N75" i="47"/>
  <c r="O83" i="47"/>
  <c r="M79" i="47"/>
  <c r="N97" i="47"/>
  <c r="N98" i="47"/>
  <c r="N100" i="47"/>
  <c r="N96" i="47"/>
  <c r="N92" i="47"/>
  <c r="M95" i="47"/>
  <c r="L60" i="47"/>
  <c r="L84" i="47"/>
  <c r="L64" i="47"/>
  <c r="M71" i="47"/>
  <c r="M80" i="47"/>
  <c r="M64" i="47"/>
  <c r="K57" i="47"/>
  <c r="K59" i="47"/>
  <c r="L66" i="47"/>
  <c r="L82" i="47"/>
  <c r="S582" i="79"/>
  <c r="H582" i="79"/>
  <c r="G881" i="79"/>
  <c r="O80" i="47"/>
  <c r="N95" i="47"/>
  <c r="N65" i="47"/>
  <c r="N60" i="47"/>
  <c r="N70" i="47"/>
  <c r="K62" i="47"/>
  <c r="K61" i="47"/>
  <c r="K68" i="47"/>
  <c r="L71" i="47"/>
  <c r="L63" i="47"/>
  <c r="L79" i="47"/>
  <c r="L83" i="47"/>
  <c r="M57" i="47"/>
  <c r="M59" i="47"/>
  <c r="AI399" i="79"/>
  <c r="AI591" i="79"/>
  <c r="AK399" i="79"/>
  <c r="AK591" i="79"/>
  <c r="AG399" i="79"/>
  <c r="AG591" i="79"/>
  <c r="AL399" i="79"/>
  <c r="AL591" i="79"/>
  <c r="AH399" i="79"/>
  <c r="AH591" i="79"/>
  <c r="E385" i="79"/>
  <c r="AJ399" i="79"/>
  <c r="AJ591" i="79"/>
  <c r="H881" i="79"/>
  <c r="O66" i="47"/>
  <c r="O57" i="47"/>
  <c r="O59" i="47"/>
  <c r="O67" i="47"/>
  <c r="K60" i="47"/>
  <c r="K64" i="47"/>
  <c r="L69" i="47"/>
  <c r="L61" i="47"/>
  <c r="L77" i="47"/>
  <c r="T385" i="79"/>
  <c r="M61" i="47"/>
  <c r="M77" i="47"/>
  <c r="M86" i="47"/>
  <c r="K83" i="47"/>
  <c r="K80" i="47"/>
  <c r="K78" i="47"/>
  <c r="K75" i="47"/>
  <c r="N57" i="47"/>
  <c r="N59" i="47"/>
  <c r="K67" i="47"/>
  <c r="K70" i="47"/>
  <c r="N93" i="47"/>
  <c r="M97" i="47"/>
  <c r="M76" i="47"/>
  <c r="M67" i="47"/>
  <c r="M83" i="47"/>
  <c r="M60" i="47"/>
  <c r="M62" i="47"/>
  <c r="K76" i="47"/>
  <c r="P385" i="79"/>
  <c r="K66" i="47"/>
  <c r="Q582" i="79"/>
  <c r="AL401" i="79"/>
  <c r="AL961" i="79"/>
  <c r="AH401" i="79"/>
  <c r="AH961" i="79"/>
  <c r="G385" i="79"/>
  <c r="AI401" i="79"/>
  <c r="AI961" i="79"/>
  <c r="AJ401" i="79"/>
  <c r="AJ961" i="79"/>
  <c r="AK401" i="79"/>
  <c r="AK961" i="79"/>
  <c r="AG401" i="79"/>
  <c r="AG961" i="79"/>
  <c r="S694" i="79"/>
  <c r="O76" i="47"/>
  <c r="O65" i="47"/>
  <c r="O77" i="47"/>
  <c r="K85" i="47"/>
  <c r="N91" i="47"/>
  <c r="N68" i="47"/>
  <c r="N64" i="47"/>
  <c r="K71" i="47"/>
  <c r="K63" i="47"/>
  <c r="L86" i="47"/>
  <c r="L68" i="47"/>
  <c r="L62" i="47"/>
  <c r="S385" i="79"/>
  <c r="M65" i="47"/>
  <c r="M81" i="47"/>
  <c r="M66" i="47"/>
  <c r="R385" i="79"/>
  <c r="K82" i="47"/>
  <c r="I881" i="79"/>
  <c r="I952" i="79"/>
  <c r="P582" i="79"/>
  <c r="I385" i="79"/>
  <c r="L103" i="88"/>
  <c r="BB197" i="68"/>
  <c r="H694" i="79"/>
  <c r="O63" i="47"/>
  <c r="O82" i="47"/>
  <c r="O62" i="47"/>
  <c r="O78" i="47"/>
  <c r="O60" i="47"/>
  <c r="N94" i="47"/>
  <c r="N67" i="47"/>
  <c r="N78" i="47"/>
  <c r="N79" i="47"/>
  <c r="K65" i="47"/>
  <c r="L57" i="47"/>
  <c r="L59" i="47"/>
  <c r="L65" i="47"/>
  <c r="L75" i="47"/>
  <c r="H98" i="43"/>
  <c r="AM394" i="79"/>
  <c r="L93" i="47"/>
  <c r="M69" i="47"/>
  <c r="M63" i="47"/>
  <c r="K101" i="47"/>
  <c r="AL400" i="79"/>
  <c r="AL778" i="79"/>
  <c r="AK400" i="79"/>
  <c r="AK778" i="79"/>
  <c r="AH400" i="79"/>
  <c r="AH778" i="79"/>
  <c r="AJ400" i="79"/>
  <c r="AJ778" i="79"/>
  <c r="F385" i="79"/>
  <c r="AI400" i="79"/>
  <c r="AI778" i="79"/>
  <c r="AG400" i="79"/>
  <c r="AG778" i="79"/>
  <c r="R582" i="79"/>
  <c r="AJ402" i="79"/>
  <c r="AJ1144" i="79"/>
  <c r="AK402" i="79"/>
  <c r="AK1144" i="79"/>
  <c r="H385" i="79"/>
  <c r="AH402" i="79"/>
  <c r="AH1144" i="79"/>
  <c r="AL402" i="79"/>
  <c r="AL1144" i="79"/>
  <c r="AI402" i="79"/>
  <c r="AI1144" i="79"/>
  <c r="AG402" i="79"/>
  <c r="AG1144" i="79"/>
  <c r="O79" i="47"/>
  <c r="O70" i="47"/>
  <c r="O71" i="47"/>
  <c r="N99" i="47"/>
  <c r="N90" i="47"/>
  <c r="N62" i="47"/>
  <c r="L76" i="47"/>
  <c r="L81" i="47"/>
  <c r="L67" i="47"/>
  <c r="K77" i="47"/>
  <c r="K81" i="47"/>
  <c r="M84" i="47"/>
  <c r="M85" i="47"/>
  <c r="M68" i="47"/>
  <c r="M70" i="47"/>
  <c r="K79" i="47"/>
  <c r="K86" i="47"/>
  <c r="T582" i="79"/>
  <c r="O84" i="47"/>
  <c r="O75" i="47"/>
  <c r="O86" i="47"/>
  <c r="O61" i="47"/>
  <c r="N101" i="47"/>
  <c r="N84" i="47"/>
  <c r="N85" i="47"/>
  <c r="N63" i="47"/>
  <c r="N83" i="47"/>
  <c r="N66" i="47"/>
  <c r="K69" i="47"/>
  <c r="L95" i="47"/>
  <c r="L85" i="47"/>
  <c r="L78" i="47"/>
  <c r="K84" i="47"/>
  <c r="M82" i="47"/>
  <c r="M75" i="47"/>
  <c r="M78" i="47"/>
  <c r="O90" i="47"/>
  <c r="H952" i="79"/>
  <c r="AK969" i="79"/>
  <c r="AK1147" i="79"/>
  <c r="M102" i="88"/>
  <c r="BB196" i="68"/>
  <c r="I499" i="79"/>
  <c r="G93" i="88"/>
  <c r="G119" i="88"/>
  <c r="G952" i="79"/>
  <c r="AJ969" i="79"/>
  <c r="AJ1147" i="79"/>
  <c r="AG969" i="79"/>
  <c r="AG1147" i="79"/>
  <c r="AL969" i="79"/>
  <c r="AL1147" i="79"/>
  <c r="E952" i="79"/>
  <c r="AI969" i="79"/>
  <c r="AI1147" i="79"/>
  <c r="AH952" i="79"/>
  <c r="AH964" i="79"/>
  <c r="AL952" i="79"/>
  <c r="AL964" i="79"/>
  <c r="AI952" i="79"/>
  <c r="AI964" i="79"/>
  <c r="AK952" i="79"/>
  <c r="AK964" i="79"/>
  <c r="D952" i="79"/>
  <c r="F952" i="79"/>
  <c r="AJ952" i="79"/>
  <c r="AJ964" i="79"/>
  <c r="AG952" i="79"/>
  <c r="AG964" i="79"/>
  <c r="O769" i="79"/>
  <c r="AC1148" i="79"/>
  <c r="F1135" i="79"/>
  <c r="O952" i="79"/>
  <c r="G1135" i="79"/>
  <c r="H1135" i="79"/>
  <c r="I1135" i="79"/>
  <c r="P952" i="79"/>
  <c r="W44" i="47"/>
  <c r="D105" i="43"/>
  <c r="D106" i="43"/>
  <c r="P769" i="79"/>
  <c r="AF1135" i="79"/>
  <c r="AG1135" i="79"/>
  <c r="AG1148" i="79"/>
  <c r="AI1135" i="79"/>
  <c r="AI1148" i="79"/>
  <c r="AH1135" i="79"/>
  <c r="AH1148" i="79"/>
  <c r="AJ1135" i="79"/>
  <c r="AJ1148" i="79"/>
  <c r="AL1135" i="79"/>
  <c r="AL1148" i="79"/>
  <c r="D1135" i="79"/>
  <c r="AK1135" i="79"/>
  <c r="AK1148" i="79"/>
  <c r="Q952" i="79"/>
  <c r="AD1148" i="79"/>
  <c r="C106" i="43"/>
  <c r="Q769" i="79"/>
  <c r="R769" i="79"/>
  <c r="AE1148" i="79"/>
  <c r="E1135" i="79"/>
  <c r="R952" i="79"/>
  <c r="M96" i="47"/>
  <c r="M93" i="47"/>
  <c r="M90" i="47"/>
  <c r="M98" i="47"/>
  <c r="M94" i="47"/>
  <c r="M101" i="47"/>
  <c r="M92" i="47"/>
  <c r="M99" i="47"/>
  <c r="M91" i="47"/>
  <c r="AM958" i="79"/>
  <c r="K95" i="43"/>
  <c r="S769" i="79"/>
  <c r="AH969" i="79"/>
  <c r="AH1147" i="79"/>
  <c r="M100" i="47"/>
  <c r="L95" i="43"/>
  <c r="AM1141" i="79"/>
  <c r="K110" i="47"/>
  <c r="N108" i="47"/>
  <c r="K105" i="47"/>
  <c r="K72" i="47"/>
  <c r="K74" i="47"/>
  <c r="K87" i="47"/>
  <c r="K89" i="47"/>
  <c r="AI599" i="79"/>
  <c r="AI1145" i="79"/>
  <c r="AG599" i="79"/>
  <c r="AG1145" i="79"/>
  <c r="AJ599" i="79"/>
  <c r="AJ1145" i="79"/>
  <c r="AK599" i="79"/>
  <c r="AK1145" i="79"/>
  <c r="AL599" i="79"/>
  <c r="AL1145" i="79"/>
  <c r="AH599" i="79"/>
  <c r="AH1145" i="79"/>
  <c r="G582" i="79"/>
  <c r="O96" i="47"/>
  <c r="K107" i="47"/>
  <c r="O93" i="47"/>
  <c r="AJ399" i="46"/>
  <c r="AJ775" i="79"/>
  <c r="AL399" i="46"/>
  <c r="AL775" i="79"/>
  <c r="AI399" i="46"/>
  <c r="AI775" i="79"/>
  <c r="AH399" i="46"/>
  <c r="AH775" i="79"/>
  <c r="I384" i="46"/>
  <c r="AK399" i="46"/>
  <c r="AK775" i="79"/>
  <c r="AG399" i="46"/>
  <c r="AG775" i="79"/>
  <c r="I582" i="79"/>
  <c r="N111" i="47"/>
  <c r="N116" i="47"/>
  <c r="P1135" i="79"/>
  <c r="K93" i="47"/>
  <c r="G769" i="79"/>
  <c r="N110" i="47"/>
  <c r="N107" i="47"/>
  <c r="Q1135" i="79"/>
  <c r="L96" i="47"/>
  <c r="L97" i="47"/>
  <c r="L92" i="47"/>
  <c r="L100" i="47"/>
  <c r="L72" i="47"/>
  <c r="L74" i="47"/>
  <c r="L87" i="47"/>
  <c r="L89" i="47"/>
  <c r="AK769" i="79"/>
  <c r="AK780" i="79"/>
  <c r="AL769" i="79"/>
  <c r="AL780" i="79"/>
  <c r="D769" i="79"/>
  <c r="AG769" i="79"/>
  <c r="AG780" i="79"/>
  <c r="AH769" i="79"/>
  <c r="AH780" i="79"/>
  <c r="AJ769" i="79"/>
  <c r="AJ780" i="79"/>
  <c r="AI769" i="79"/>
  <c r="AI780" i="79"/>
  <c r="K98" i="47"/>
  <c r="L101" i="47"/>
  <c r="AH398" i="46"/>
  <c r="AH588" i="79"/>
  <c r="H384" i="46"/>
  <c r="AI398" i="46"/>
  <c r="AI588" i="79"/>
  <c r="AJ398" i="46"/>
  <c r="AJ588" i="79"/>
  <c r="AG398" i="46"/>
  <c r="AG588" i="79"/>
  <c r="AK398" i="46"/>
  <c r="AK588" i="79"/>
  <c r="AL398" i="46"/>
  <c r="AL588" i="79"/>
  <c r="AG397" i="46"/>
  <c r="AG391" i="79"/>
  <c r="AG395" i="79"/>
  <c r="L69" i="43"/>
  <c r="AK397" i="46"/>
  <c r="AK391" i="79"/>
  <c r="AK395" i="79"/>
  <c r="P69" i="43"/>
  <c r="G384" i="46"/>
  <c r="AI397" i="46"/>
  <c r="AI391" i="79"/>
  <c r="AI395" i="79"/>
  <c r="N69" i="43"/>
  <c r="AL397" i="46"/>
  <c r="AL391" i="79"/>
  <c r="AL395" i="79"/>
  <c r="Q69" i="43"/>
  <c r="AH397" i="46"/>
  <c r="AH391" i="79"/>
  <c r="AH395" i="79"/>
  <c r="M69" i="43"/>
  <c r="AJ397" i="46"/>
  <c r="AJ391" i="79"/>
  <c r="AJ395" i="79"/>
  <c r="O69" i="43"/>
  <c r="AG786" i="79"/>
  <c r="AG1146" i="79"/>
  <c r="AH786" i="79"/>
  <c r="AH1146" i="79"/>
  <c r="AJ786" i="79"/>
  <c r="AJ1146" i="79"/>
  <c r="AJ1149" i="79"/>
  <c r="O81" i="43"/>
  <c r="AI786" i="79"/>
  <c r="AI1146" i="79"/>
  <c r="AK786" i="79"/>
  <c r="AK1146" i="79"/>
  <c r="AK1149" i="79"/>
  <c r="P81" i="43"/>
  <c r="AL786" i="79"/>
  <c r="AL1146" i="79"/>
  <c r="F769" i="79"/>
  <c r="O99" i="47"/>
  <c r="O100" i="47"/>
  <c r="O98" i="47"/>
  <c r="O92" i="47"/>
  <c r="AJ582" i="79"/>
  <c r="AJ592" i="79"/>
  <c r="AK582" i="79"/>
  <c r="AK592" i="79"/>
  <c r="D582" i="79"/>
  <c r="AL582" i="79"/>
  <c r="AL592" i="79"/>
  <c r="AH582" i="79"/>
  <c r="AH592" i="79"/>
  <c r="AI582" i="79"/>
  <c r="AI592" i="79"/>
  <c r="AG582" i="79"/>
  <c r="AG592" i="79"/>
  <c r="AG593" i="79"/>
  <c r="L72" i="43"/>
  <c r="L99" i="47"/>
  <c r="N105" i="47"/>
  <c r="H769" i="79"/>
  <c r="O97" i="47"/>
  <c r="K109" i="47"/>
  <c r="N72" i="47"/>
  <c r="N74" i="47"/>
  <c r="N87" i="47"/>
  <c r="N89" i="47"/>
  <c r="N102" i="47"/>
  <c r="N104" i="47"/>
  <c r="O72" i="47"/>
  <c r="O74" i="47"/>
  <c r="O87" i="47"/>
  <c r="O89" i="47"/>
  <c r="AL395" i="46"/>
  <c r="AL519" i="46"/>
  <c r="AL521" i="46"/>
  <c r="Q63" i="43"/>
  <c r="AH395" i="46"/>
  <c r="AH519" i="46"/>
  <c r="AH521" i="46"/>
  <c r="M63" i="43"/>
  <c r="E384" i="46"/>
  <c r="AI395" i="46"/>
  <c r="AI519" i="46"/>
  <c r="AI521" i="46"/>
  <c r="N63" i="43"/>
  <c r="AJ395" i="46"/>
  <c r="AJ519" i="46"/>
  <c r="AJ521" i="46"/>
  <c r="O63" i="43"/>
  <c r="AG395" i="46"/>
  <c r="AG519" i="46"/>
  <c r="AG521" i="46"/>
  <c r="L63" i="43"/>
  <c r="AK395" i="46"/>
  <c r="AK519" i="46"/>
  <c r="AK521" i="46"/>
  <c r="P63" i="43"/>
  <c r="AK598" i="79"/>
  <c r="AK962" i="79"/>
  <c r="F582" i="79"/>
  <c r="AL598" i="79"/>
  <c r="AL962" i="79"/>
  <c r="AH598" i="79"/>
  <c r="AH962" i="79"/>
  <c r="AI598" i="79"/>
  <c r="AI962" i="79"/>
  <c r="AJ598" i="79"/>
  <c r="AJ962" i="79"/>
  <c r="AG598" i="79"/>
  <c r="AG962" i="79"/>
  <c r="L94" i="47"/>
  <c r="K94" i="47"/>
  <c r="K99" i="47"/>
  <c r="K100" i="47"/>
  <c r="K90" i="47"/>
  <c r="N114" i="47"/>
  <c r="K96" i="47"/>
  <c r="AH597" i="79"/>
  <c r="AH779" i="79"/>
  <c r="E582" i="79"/>
  <c r="AJ597" i="79"/>
  <c r="AJ779" i="79"/>
  <c r="AL597" i="79"/>
  <c r="AL779" i="79"/>
  <c r="AI597" i="79"/>
  <c r="AI779" i="79"/>
  <c r="AK597" i="79"/>
  <c r="AK779" i="79"/>
  <c r="AG597" i="79"/>
  <c r="AG779" i="79"/>
  <c r="O91" i="47"/>
  <c r="L90" i="47"/>
  <c r="K97" i="47"/>
  <c r="K91" i="47"/>
  <c r="O101" i="47"/>
  <c r="M72" i="47"/>
  <c r="M74" i="47"/>
  <c r="M87" i="47"/>
  <c r="M89" i="47"/>
  <c r="M102" i="47"/>
  <c r="M104" i="47"/>
  <c r="AJ785" i="79"/>
  <c r="AJ963" i="79"/>
  <c r="AK785" i="79"/>
  <c r="AK963" i="79"/>
  <c r="AL785" i="79"/>
  <c r="AL963" i="79"/>
  <c r="AL965" i="79"/>
  <c r="Q78" i="43"/>
  <c r="E769" i="79"/>
  <c r="AH785" i="79"/>
  <c r="AH963" i="79"/>
  <c r="AG785" i="79"/>
  <c r="AG963" i="79"/>
  <c r="AI785" i="79"/>
  <c r="AI963" i="79"/>
  <c r="AL396" i="46"/>
  <c r="AL202" i="79"/>
  <c r="AL205" i="79"/>
  <c r="Q66" i="43"/>
  <c r="F384" i="46"/>
  <c r="AH396" i="46"/>
  <c r="AH202" i="79"/>
  <c r="AH205" i="79"/>
  <c r="M66" i="43"/>
  <c r="AI396" i="46"/>
  <c r="AI202" i="79"/>
  <c r="AI205" i="79"/>
  <c r="N66" i="43"/>
  <c r="AJ396" i="46"/>
  <c r="AJ202" i="79"/>
  <c r="AJ205" i="79"/>
  <c r="O66" i="43"/>
  <c r="AK396" i="46"/>
  <c r="AK202" i="79"/>
  <c r="AK205" i="79"/>
  <c r="P66" i="43"/>
  <c r="AG396" i="46"/>
  <c r="AG202" i="79"/>
  <c r="AG205" i="79"/>
  <c r="L66" i="43"/>
  <c r="O94" i="47"/>
  <c r="K114" i="47"/>
  <c r="N112" i="47"/>
  <c r="L91" i="47"/>
  <c r="N109" i="47"/>
  <c r="AK384" i="46"/>
  <c r="AK390" i="46"/>
  <c r="AK391" i="46"/>
  <c r="P60" i="43"/>
  <c r="AL384" i="46"/>
  <c r="AL390" i="46"/>
  <c r="AL391" i="46"/>
  <c r="Q60" i="43"/>
  <c r="D384" i="46"/>
  <c r="AJ384" i="46"/>
  <c r="AJ390" i="46"/>
  <c r="AJ391" i="46"/>
  <c r="O60" i="43"/>
  <c r="AI384" i="46"/>
  <c r="AI390" i="46"/>
  <c r="AI391" i="46"/>
  <c r="N60" i="43"/>
  <c r="AG384" i="46"/>
  <c r="AG390" i="46"/>
  <c r="AG391" i="46"/>
  <c r="L60" i="43"/>
  <c r="AH384" i="46"/>
  <c r="AH390" i="46"/>
  <c r="AH391" i="46"/>
  <c r="M60" i="43"/>
  <c r="K92" i="47"/>
  <c r="K95" i="47"/>
  <c r="L98" i="47"/>
  <c r="O95" i="47"/>
  <c r="K115" i="47"/>
  <c r="AI1149" i="79"/>
  <c r="N81" i="43"/>
  <c r="AL1149" i="79"/>
  <c r="Q81" i="43"/>
  <c r="AF1148" i="79"/>
  <c r="AG1149" i="79"/>
  <c r="L81" i="43"/>
  <c r="AH965" i="79"/>
  <c r="M78" i="43"/>
  <c r="AK965" i="79"/>
  <c r="P78" i="43"/>
  <c r="AI965" i="79"/>
  <c r="N78" i="43"/>
  <c r="AG965" i="79"/>
  <c r="L78" i="43"/>
  <c r="AL593" i="79"/>
  <c r="Q72" i="43"/>
  <c r="AL781" i="79"/>
  <c r="Q75" i="43"/>
  <c r="V141" i="47"/>
  <c r="K113" i="47"/>
  <c r="K108" i="47"/>
  <c r="AJ965" i="79"/>
  <c r="O78" i="43"/>
  <c r="K111" i="47"/>
  <c r="AH1149" i="79"/>
  <c r="M81" i="43"/>
  <c r="K112" i="47"/>
  <c r="K106" i="47"/>
  <c r="K116" i="47"/>
  <c r="N115" i="47"/>
  <c r="L125" i="47"/>
  <c r="N106" i="47"/>
  <c r="N113" i="47"/>
  <c r="N117" i="47"/>
  <c r="N119" i="47"/>
  <c r="K102" i="47"/>
  <c r="K104" i="47"/>
  <c r="L109" i="47"/>
  <c r="L112" i="47"/>
  <c r="L116" i="47"/>
  <c r="L110" i="47"/>
  <c r="L113" i="47"/>
  <c r="L105" i="47"/>
  <c r="L107" i="47"/>
  <c r="L108" i="47"/>
  <c r="L114" i="47"/>
  <c r="L115" i="47"/>
  <c r="L106" i="47"/>
  <c r="L111" i="47"/>
  <c r="O115" i="47"/>
  <c r="O111" i="47"/>
  <c r="O106" i="47"/>
  <c r="O108" i="47"/>
  <c r="O110" i="47"/>
  <c r="O105" i="47"/>
  <c r="O109" i="47"/>
  <c r="O112" i="47"/>
  <c r="O116" i="47"/>
  <c r="O113" i="47"/>
  <c r="O107" i="47"/>
  <c r="O114" i="47"/>
  <c r="J45" i="47"/>
  <c r="J82" i="47"/>
  <c r="J84" i="47"/>
  <c r="J76" i="47"/>
  <c r="J96" i="47"/>
  <c r="J79" i="47"/>
  <c r="J48" i="47"/>
  <c r="J94" i="47"/>
  <c r="J61" i="47"/>
  <c r="J63" i="47"/>
  <c r="J99" i="47"/>
  <c r="J52" i="47"/>
  <c r="J101" i="47"/>
  <c r="J86" i="47"/>
  <c r="J85" i="47"/>
  <c r="J47" i="47"/>
  <c r="J46" i="47"/>
  <c r="J97" i="47"/>
  <c r="J55" i="47"/>
  <c r="J51" i="47"/>
  <c r="J95" i="47"/>
  <c r="J50" i="47"/>
  <c r="J71" i="47"/>
  <c r="J54" i="47"/>
  <c r="J49" i="47"/>
  <c r="J75" i="47"/>
  <c r="J56" i="47"/>
  <c r="J68" i="47"/>
  <c r="J65" i="47"/>
  <c r="J98" i="47"/>
  <c r="J66" i="47"/>
  <c r="J93" i="47"/>
  <c r="J60" i="47"/>
  <c r="J100" i="47"/>
  <c r="J80" i="47"/>
  <c r="J77" i="47"/>
  <c r="J62" i="47"/>
  <c r="J69" i="47"/>
  <c r="J91" i="47"/>
  <c r="J64" i="47"/>
  <c r="J67" i="47"/>
  <c r="J83" i="47"/>
  <c r="J53" i="47"/>
  <c r="J81" i="47"/>
  <c r="J70" i="47"/>
  <c r="J90" i="47"/>
  <c r="J92" i="47"/>
  <c r="J78" i="47"/>
  <c r="U71" i="47"/>
  <c r="U98" i="47"/>
  <c r="U66" i="47"/>
  <c r="U84" i="47"/>
  <c r="U94" i="47"/>
  <c r="U53" i="47"/>
  <c r="U80" i="47"/>
  <c r="U48" i="47"/>
  <c r="U75" i="47"/>
  <c r="U93" i="47"/>
  <c r="U52" i="47"/>
  <c r="U62" i="47"/>
  <c r="U97" i="47"/>
  <c r="U56" i="47"/>
  <c r="U83" i="47"/>
  <c r="U101" i="47"/>
  <c r="U61" i="47"/>
  <c r="U70" i="47"/>
  <c r="U47" i="47"/>
  <c r="U65" i="47"/>
  <c r="U92" i="47"/>
  <c r="U51" i="47"/>
  <c r="U69" i="47"/>
  <c r="U79" i="47"/>
  <c r="U55" i="47"/>
  <c r="U82" i="47"/>
  <c r="U100" i="47"/>
  <c r="U60" i="47"/>
  <c r="U78" i="47"/>
  <c r="U96" i="47"/>
  <c r="U54" i="47"/>
  <c r="U81" i="47"/>
  <c r="U99" i="47"/>
  <c r="U67" i="47"/>
  <c r="U77" i="47"/>
  <c r="U95" i="47"/>
  <c r="U46" i="47"/>
  <c r="U64" i="47"/>
  <c r="U91" i="47"/>
  <c r="U50" i="47"/>
  <c r="U68" i="47"/>
  <c r="U86" i="47"/>
  <c r="U63" i="47"/>
  <c r="U90" i="47"/>
  <c r="U49" i="47"/>
  <c r="U76" i="47"/>
  <c r="U85" i="47"/>
  <c r="U45" i="47"/>
  <c r="AK593" i="79"/>
  <c r="P72" i="43"/>
  <c r="U113" i="47"/>
  <c r="AI781" i="79"/>
  <c r="N75" i="43"/>
  <c r="AK781" i="79"/>
  <c r="P75" i="43"/>
  <c r="E95" i="43"/>
  <c r="AM390" i="46"/>
  <c r="AM391" i="46"/>
  <c r="AM393" i="46"/>
  <c r="P53" i="47"/>
  <c r="P49" i="47"/>
  <c r="P60" i="47"/>
  <c r="P54" i="47"/>
  <c r="P47" i="47"/>
  <c r="P45" i="47"/>
  <c r="P63" i="47"/>
  <c r="P56" i="47"/>
  <c r="P50" i="47"/>
  <c r="P71" i="47"/>
  <c r="P66" i="47"/>
  <c r="P67" i="47"/>
  <c r="P51" i="47"/>
  <c r="P65" i="47"/>
  <c r="P70" i="47"/>
  <c r="P52" i="47"/>
  <c r="P62" i="47"/>
  <c r="P48" i="47"/>
  <c r="P68" i="47"/>
  <c r="P69" i="47"/>
  <c r="P64" i="47"/>
  <c r="P55" i="47"/>
  <c r="P61" i="47"/>
  <c r="P46" i="47"/>
  <c r="P84" i="47"/>
  <c r="P101" i="47"/>
  <c r="P93" i="47"/>
  <c r="P83" i="47"/>
  <c r="P91" i="47"/>
  <c r="P98" i="47"/>
  <c r="P79" i="47"/>
  <c r="P80" i="47"/>
  <c r="P85" i="47"/>
  <c r="P92" i="47"/>
  <c r="P78" i="47"/>
  <c r="P99" i="47"/>
  <c r="P81" i="47"/>
  <c r="P100" i="47"/>
  <c r="P94" i="47"/>
  <c r="P75" i="47"/>
  <c r="P97" i="47"/>
  <c r="P95" i="47"/>
  <c r="P96" i="47"/>
  <c r="P77" i="47"/>
  <c r="P82" i="47"/>
  <c r="P90" i="47"/>
  <c r="P86" i="47"/>
  <c r="AM778" i="79"/>
  <c r="J98" i="43"/>
  <c r="AM202" i="79"/>
  <c r="AM205" i="79"/>
  <c r="AM207" i="79"/>
  <c r="G95" i="43"/>
  <c r="G103" i="43"/>
  <c r="R66" i="43"/>
  <c r="M116" i="47"/>
  <c r="M112" i="47"/>
  <c r="M111" i="47"/>
  <c r="M115" i="47"/>
  <c r="M106" i="47"/>
  <c r="M113" i="47"/>
  <c r="M109" i="47"/>
  <c r="M114" i="47"/>
  <c r="M107" i="47"/>
  <c r="M108" i="47"/>
  <c r="M105" i="47"/>
  <c r="M110" i="47"/>
  <c r="R69" i="43"/>
  <c r="H95" i="43"/>
  <c r="H103" i="43"/>
  <c r="AM391" i="79"/>
  <c r="AM395" i="79"/>
  <c r="AM397" i="79"/>
  <c r="L102" i="47"/>
  <c r="L104" i="47"/>
  <c r="O129" i="47"/>
  <c r="R64" i="47"/>
  <c r="R67" i="47"/>
  <c r="R52" i="47"/>
  <c r="R70" i="47"/>
  <c r="R56" i="47"/>
  <c r="R76" i="47"/>
  <c r="R61" i="47"/>
  <c r="R79" i="47"/>
  <c r="R65" i="47"/>
  <c r="R84" i="47"/>
  <c r="R69" i="47"/>
  <c r="R46" i="47"/>
  <c r="R82" i="47"/>
  <c r="R51" i="47"/>
  <c r="R78" i="47"/>
  <c r="R54" i="47"/>
  <c r="R49" i="47"/>
  <c r="R81" i="47"/>
  <c r="R60" i="47"/>
  <c r="R86" i="47"/>
  <c r="R63" i="47"/>
  <c r="R66" i="47"/>
  <c r="R77" i="47"/>
  <c r="R53" i="47"/>
  <c r="R80" i="47"/>
  <c r="R83" i="47"/>
  <c r="R68" i="47"/>
  <c r="R45" i="47"/>
  <c r="R71" i="47"/>
  <c r="R75" i="47"/>
  <c r="R50" i="47"/>
  <c r="R85" i="47"/>
  <c r="R62" i="47"/>
  <c r="R48" i="47"/>
  <c r="R47" i="47"/>
  <c r="R98" i="47"/>
  <c r="R94" i="47"/>
  <c r="R91" i="47"/>
  <c r="R93" i="47"/>
  <c r="R95" i="47"/>
  <c r="R92" i="47"/>
  <c r="R100" i="47"/>
  <c r="R90" i="47"/>
  <c r="R99" i="47"/>
  <c r="R97" i="47"/>
  <c r="R55" i="47"/>
  <c r="R101" i="47"/>
  <c r="K100" i="43"/>
  <c r="AJ593" i="79"/>
  <c r="O72" i="43"/>
  <c r="AJ781" i="79"/>
  <c r="O75" i="43"/>
  <c r="T201" i="47"/>
  <c r="AM591" i="79"/>
  <c r="I98" i="43"/>
  <c r="V157" i="47"/>
  <c r="Q55" i="47"/>
  <c r="Q63" i="47"/>
  <c r="Q69" i="47"/>
  <c r="Q48" i="47"/>
  <c r="Q56" i="47"/>
  <c r="Q71" i="47"/>
  <c r="Q66" i="47"/>
  <c r="Q47" i="47"/>
  <c r="Q70" i="47"/>
  <c r="Q45" i="47"/>
  <c r="Q50" i="47"/>
  <c r="Q53" i="47"/>
  <c r="Q46" i="47"/>
  <c r="Q60" i="47"/>
  <c r="Q51" i="47"/>
  <c r="Q68" i="47"/>
  <c r="Q84" i="47"/>
  <c r="Q77" i="47"/>
  <c r="Q91" i="47"/>
  <c r="Q93" i="47"/>
  <c r="Q75" i="47"/>
  <c r="Q76" i="47"/>
  <c r="Q110" i="47"/>
  <c r="Q83" i="47"/>
  <c r="Q67" i="47"/>
  <c r="Q54" i="47"/>
  <c r="Q90" i="47"/>
  <c r="Q100" i="47"/>
  <c r="Q82" i="47"/>
  <c r="Q52" i="47"/>
  <c r="Q108" i="47"/>
  <c r="Q96" i="47"/>
  <c r="Q114" i="47"/>
  <c r="Q113" i="47"/>
  <c r="Q109" i="47"/>
  <c r="Q99" i="47"/>
  <c r="Q107" i="47"/>
  <c r="Q65" i="47"/>
  <c r="Q97" i="47"/>
  <c r="Q81" i="47"/>
  <c r="Q106" i="47"/>
  <c r="Q80" i="47"/>
  <c r="Q62" i="47"/>
  <c r="Q64" i="47"/>
  <c r="Q79" i="47"/>
  <c r="Q115" i="47"/>
  <c r="Q78" i="47"/>
  <c r="Q105" i="47"/>
  <c r="Q111" i="47"/>
  <c r="Q61" i="47"/>
  <c r="Q49" i="47"/>
  <c r="Q85" i="47"/>
  <c r="Q86" i="47"/>
  <c r="Q116" i="47"/>
  <c r="Q92" i="47"/>
  <c r="Q94" i="47"/>
  <c r="Q101" i="47"/>
  <c r="Q112" i="47"/>
  <c r="Q95" i="47"/>
  <c r="Q98" i="47"/>
  <c r="P76" i="47"/>
  <c r="AI593" i="79"/>
  <c r="N72" i="43"/>
  <c r="AH781" i="79"/>
  <c r="M75" i="43"/>
  <c r="S55" i="47"/>
  <c r="S56" i="47"/>
  <c r="S67" i="47"/>
  <c r="S78" i="47"/>
  <c r="S66" i="47"/>
  <c r="S76" i="47"/>
  <c r="S45" i="47"/>
  <c r="S49" i="47"/>
  <c r="S82" i="47"/>
  <c r="S84" i="47"/>
  <c r="S53" i="47"/>
  <c r="S48" i="47"/>
  <c r="S65" i="47"/>
  <c r="S51" i="47"/>
  <c r="S79" i="47"/>
  <c r="S60" i="47"/>
  <c r="S54" i="47"/>
  <c r="S85" i="47"/>
  <c r="S71" i="47"/>
  <c r="S77" i="47"/>
  <c r="S63" i="47"/>
  <c r="S75" i="47"/>
  <c r="S69" i="47"/>
  <c r="S95" i="47"/>
  <c r="S92" i="47"/>
  <c r="S98" i="47"/>
  <c r="S97" i="47"/>
  <c r="S93" i="47"/>
  <c r="S70" i="47"/>
  <c r="S83" i="47"/>
  <c r="S100" i="47"/>
  <c r="S61" i="47"/>
  <c r="S94" i="47"/>
  <c r="S64" i="47"/>
  <c r="S101" i="47"/>
  <c r="S46" i="47"/>
  <c r="S47" i="47"/>
  <c r="S90" i="47"/>
  <c r="S99" i="47"/>
  <c r="S86" i="47"/>
  <c r="S80" i="47"/>
  <c r="S68" i="47"/>
  <c r="S91" i="47"/>
  <c r="S62" i="47"/>
  <c r="S81" i="47"/>
  <c r="S50" i="47"/>
  <c r="S52" i="47"/>
  <c r="F95" i="43"/>
  <c r="F103" i="43"/>
  <c r="AM519" i="46"/>
  <c r="AM521" i="46"/>
  <c r="AM523" i="46"/>
  <c r="R63" i="43"/>
  <c r="R96" i="47"/>
  <c r="AG781" i="79"/>
  <c r="L75" i="43"/>
  <c r="Q123" i="47"/>
  <c r="K98" i="43"/>
  <c r="AM961" i="79"/>
  <c r="T84" i="47"/>
  <c r="T50" i="47"/>
  <c r="T69" i="47"/>
  <c r="T51" i="47"/>
  <c r="T83" i="47"/>
  <c r="T55" i="47"/>
  <c r="T61" i="47"/>
  <c r="T62" i="47"/>
  <c r="T47" i="47"/>
  <c r="T96" i="47"/>
  <c r="T99" i="47"/>
  <c r="T71" i="47"/>
  <c r="T67" i="47"/>
  <c r="T46" i="47"/>
  <c r="T60" i="47"/>
  <c r="T90" i="47"/>
  <c r="T93" i="47"/>
  <c r="T94" i="47"/>
  <c r="T95" i="47"/>
  <c r="T66" i="47"/>
  <c r="T81" i="47"/>
  <c r="T56" i="47"/>
  <c r="T85" i="47"/>
  <c r="T63" i="47"/>
  <c r="T79" i="47"/>
  <c r="T45" i="47"/>
  <c r="T101" i="47"/>
  <c r="T97" i="47"/>
  <c r="T98" i="47"/>
  <c r="T48" i="47"/>
  <c r="T75" i="47"/>
  <c r="T77" i="47"/>
  <c r="T80" i="47"/>
  <c r="T91" i="47"/>
  <c r="T82" i="47"/>
  <c r="T70" i="47"/>
  <c r="T54" i="47"/>
  <c r="T78" i="47"/>
  <c r="T68" i="47"/>
  <c r="T53" i="47"/>
  <c r="T76" i="47"/>
  <c r="T52" i="47"/>
  <c r="T86" i="47"/>
  <c r="T65" i="47"/>
  <c r="T64" i="47"/>
  <c r="T49" i="47"/>
  <c r="T100" i="47"/>
  <c r="T92" i="47"/>
  <c r="O102" i="47"/>
  <c r="O104" i="47"/>
  <c r="V93" i="47"/>
  <c r="AH593" i="79"/>
  <c r="M72" i="43"/>
  <c r="R105" i="47"/>
  <c r="V63" i="47"/>
  <c r="V56" i="47"/>
  <c r="V67" i="47"/>
  <c r="V52" i="47"/>
  <c r="V70" i="47"/>
  <c r="V71" i="47"/>
  <c r="V65" i="47"/>
  <c r="V76" i="47"/>
  <c r="V61" i="47"/>
  <c r="V79" i="47"/>
  <c r="V80" i="47"/>
  <c r="V82" i="47"/>
  <c r="V84" i="47"/>
  <c r="V69" i="47"/>
  <c r="V96" i="47"/>
  <c r="V47" i="47"/>
  <c r="V49" i="47"/>
  <c r="V51" i="47"/>
  <c r="V78" i="47"/>
  <c r="V55" i="47"/>
  <c r="V66" i="47"/>
  <c r="V60" i="47"/>
  <c r="V86" i="47"/>
  <c r="V46" i="47"/>
  <c r="V81" i="47"/>
  <c r="V83" i="47"/>
  <c r="V77" i="47"/>
  <c r="V53" i="47"/>
  <c r="V64" i="47"/>
  <c r="V75" i="47"/>
  <c r="V68" i="47"/>
  <c r="V45" i="47"/>
  <c r="V54" i="47"/>
  <c r="V48" i="47"/>
  <c r="V50" i="47"/>
  <c r="V85" i="47"/>
  <c r="V62" i="47"/>
  <c r="V111" i="47"/>
  <c r="V101" i="47"/>
  <c r="V100" i="47"/>
  <c r="V92" i="47"/>
  <c r="V99" i="47"/>
  <c r="V91" i="47"/>
  <c r="V95" i="47"/>
  <c r="V98" i="47"/>
  <c r="V90" i="47"/>
  <c r="V97" i="47"/>
  <c r="V94" i="47"/>
  <c r="AM1144" i="79"/>
  <c r="L98" i="43"/>
  <c r="S96" i="47"/>
  <c r="R185" i="47"/>
  <c r="V180" i="47"/>
  <c r="V210" i="47"/>
  <c r="V155" i="47"/>
  <c r="N140" i="47"/>
  <c r="AM1147" i="79"/>
  <c r="K101" i="43"/>
  <c r="O121" i="47"/>
  <c r="O130" i="47"/>
  <c r="O126" i="47"/>
  <c r="O127" i="47"/>
  <c r="O128" i="47"/>
  <c r="O131" i="47"/>
  <c r="O120" i="47"/>
  <c r="O124" i="47"/>
  <c r="O135" i="47"/>
  <c r="M143" i="47"/>
  <c r="L101" i="43"/>
  <c r="L102" i="43"/>
  <c r="M102" i="43"/>
  <c r="AM1148" i="79"/>
  <c r="M120" i="47"/>
  <c r="M128" i="47"/>
  <c r="M121" i="47"/>
  <c r="M129" i="47"/>
  <c r="M122" i="47"/>
  <c r="M130" i="47"/>
  <c r="M123" i="47"/>
  <c r="M131" i="47"/>
  <c r="M124" i="47"/>
  <c r="M125" i="47"/>
  <c r="M127" i="47"/>
  <c r="M126" i="47"/>
  <c r="AM964" i="79"/>
  <c r="N124" i="47"/>
  <c r="N128" i="47"/>
  <c r="N130" i="47"/>
  <c r="N125" i="47"/>
  <c r="N127" i="47"/>
  <c r="N120" i="47"/>
  <c r="N122" i="47"/>
  <c r="N129" i="47"/>
  <c r="N126" i="47"/>
  <c r="N121" i="47"/>
  <c r="N131" i="47"/>
  <c r="N123" i="47"/>
  <c r="L127" i="47"/>
  <c r="V233" i="47"/>
  <c r="V188" i="47"/>
  <c r="V169" i="47"/>
  <c r="V216" i="47"/>
  <c r="T107" i="47"/>
  <c r="V135" i="47"/>
  <c r="AM963" i="79"/>
  <c r="AM962" i="79"/>
  <c r="AM965" i="79"/>
  <c r="AM967" i="79"/>
  <c r="V173" i="47"/>
  <c r="V215" i="47"/>
  <c r="V231" i="47"/>
  <c r="V234" i="47"/>
  <c r="V120" i="47"/>
  <c r="V108" i="47"/>
  <c r="V114" i="47"/>
  <c r="V214" i="47"/>
  <c r="V159" i="47"/>
  <c r="V217" i="47"/>
  <c r="V212" i="47"/>
  <c r="V131" i="47"/>
  <c r="V112" i="47"/>
  <c r="V154" i="47"/>
  <c r="V218" i="47"/>
  <c r="V196" i="47"/>
  <c r="V191" i="47"/>
  <c r="V123" i="47"/>
  <c r="R214" i="47"/>
  <c r="U122" i="47"/>
  <c r="V168" i="47"/>
  <c r="V150" i="47"/>
  <c r="V160" i="47"/>
  <c r="T211" i="47"/>
  <c r="V121" i="47"/>
  <c r="V115" i="47"/>
  <c r="U57" i="47"/>
  <c r="U59" i="47"/>
  <c r="U72" i="47"/>
  <c r="U74" i="47"/>
  <c r="U87" i="47"/>
  <c r="U89" i="47"/>
  <c r="U102" i="47"/>
  <c r="U104" i="47"/>
  <c r="V230" i="47"/>
  <c r="V213" i="47"/>
  <c r="V186" i="47"/>
  <c r="V106" i="47"/>
  <c r="V109" i="47"/>
  <c r="V130" i="47"/>
  <c r="V228" i="47"/>
  <c r="V203" i="47"/>
  <c r="V220" i="47"/>
  <c r="V107" i="47"/>
  <c r="V105" i="47"/>
  <c r="T123" i="47"/>
  <c r="V137" i="47"/>
  <c r="R236" i="47"/>
  <c r="L100" i="43"/>
  <c r="R231" i="47"/>
  <c r="R213" i="47"/>
  <c r="R198" i="47"/>
  <c r="R174" i="47"/>
  <c r="AM780" i="79"/>
  <c r="R160" i="47"/>
  <c r="R217" i="47"/>
  <c r="R233" i="47"/>
  <c r="R168" i="47"/>
  <c r="R216" i="47"/>
  <c r="R155" i="47"/>
  <c r="R156" i="47"/>
  <c r="R211" i="47"/>
  <c r="R210" i="47"/>
  <c r="R215" i="47"/>
  <c r="O125" i="47"/>
  <c r="O122" i="47"/>
  <c r="V198" i="47"/>
  <c r="V183" i="47"/>
  <c r="V197" i="47"/>
  <c r="V205" i="47"/>
  <c r="V127" i="47"/>
  <c r="O123" i="47"/>
  <c r="V206" i="47"/>
  <c r="V167" i="47"/>
  <c r="V184" i="47"/>
  <c r="V156" i="47"/>
  <c r="J100" i="43"/>
  <c r="S188" i="47"/>
  <c r="T145" i="47"/>
  <c r="L129" i="47"/>
  <c r="L122" i="47"/>
  <c r="L121" i="47"/>
  <c r="L128" i="47"/>
  <c r="L141" i="47"/>
  <c r="L126" i="47"/>
  <c r="T206" i="47"/>
  <c r="T175" i="47"/>
  <c r="T218" i="47"/>
  <c r="T212" i="47"/>
  <c r="S217" i="47"/>
  <c r="Q232" i="47"/>
  <c r="T112" i="47"/>
  <c r="L131" i="47"/>
  <c r="V221" i="47"/>
  <c r="V195" i="47"/>
  <c r="V166" i="47"/>
  <c r="V200" i="47"/>
  <c r="V201" i="47"/>
  <c r="V232" i="47"/>
  <c r="V229" i="47"/>
  <c r="V187" i="47"/>
  <c r="V152" i="47"/>
  <c r="T154" i="47"/>
  <c r="T203" i="47"/>
  <c r="T214" i="47"/>
  <c r="E40" i="43"/>
  <c r="T143" i="47"/>
  <c r="V129" i="47"/>
  <c r="V126" i="47"/>
  <c r="V145" i="47"/>
  <c r="V143" i="47"/>
  <c r="V146" i="47"/>
  <c r="V136" i="47"/>
  <c r="T116" i="47"/>
  <c r="L123" i="47"/>
  <c r="V153" i="47"/>
  <c r="V190" i="47"/>
  <c r="V161" i="47"/>
  <c r="V175" i="47"/>
  <c r="V174" i="47"/>
  <c r="V211" i="47"/>
  <c r="V236" i="47"/>
  <c r="V226" i="47"/>
  <c r="V199" i="47"/>
  <c r="Q204" i="47"/>
  <c r="T152" i="47"/>
  <c r="V170" i="47"/>
  <c r="T159" i="47"/>
  <c r="V140" i="47"/>
  <c r="V128" i="47"/>
  <c r="V125" i="47"/>
  <c r="V139" i="47"/>
  <c r="V138" i="47"/>
  <c r="V142" i="47"/>
  <c r="Q234" i="47"/>
  <c r="T191" i="47"/>
  <c r="T122" i="47"/>
  <c r="L130" i="47"/>
  <c r="L124" i="47"/>
  <c r="V165" i="47"/>
  <c r="V158" i="47"/>
  <c r="V225" i="47"/>
  <c r="V185" i="47"/>
  <c r="V172" i="47"/>
  <c r="V182" i="47"/>
  <c r="V181" i="47"/>
  <c r="V189" i="47"/>
  <c r="S191" i="47"/>
  <c r="S161" i="47"/>
  <c r="T187" i="47"/>
  <c r="T199" i="47"/>
  <c r="T155" i="47"/>
  <c r="V124" i="47"/>
  <c r="V113" i="47"/>
  <c r="V110" i="47"/>
  <c r="T125" i="47"/>
  <c r="V144" i="47"/>
  <c r="T205" i="47"/>
  <c r="L120" i="47"/>
  <c r="V204" i="47"/>
  <c r="E42" i="43"/>
  <c r="V202" i="47"/>
  <c r="V235" i="47"/>
  <c r="V171" i="47"/>
  <c r="V176" i="47"/>
  <c r="V227" i="47"/>
  <c r="V219" i="47"/>
  <c r="V151" i="47"/>
  <c r="T221" i="47"/>
  <c r="T220" i="47"/>
  <c r="Q213" i="47"/>
  <c r="V122" i="47"/>
  <c r="V116" i="47"/>
  <c r="K117" i="47"/>
  <c r="K119" i="47"/>
  <c r="T234" i="47"/>
  <c r="Q197" i="47"/>
  <c r="T106" i="47"/>
  <c r="R230" i="47"/>
  <c r="R153" i="47"/>
  <c r="R182" i="47"/>
  <c r="R176" i="47"/>
  <c r="R212" i="47"/>
  <c r="R206" i="47"/>
  <c r="R191" i="47"/>
  <c r="R220" i="47"/>
  <c r="R218" i="47"/>
  <c r="R232" i="47"/>
  <c r="R161" i="47"/>
  <c r="R202" i="47"/>
  <c r="R157" i="47"/>
  <c r="R204" i="47"/>
  <c r="R199" i="47"/>
  <c r="E38" i="43"/>
  <c r="R184" i="47"/>
  <c r="R159" i="47"/>
  <c r="R172" i="47"/>
  <c r="R234" i="47"/>
  <c r="R183" i="47"/>
  <c r="R152" i="47"/>
  <c r="R151" i="47"/>
  <c r="R166" i="47"/>
  <c r="R180" i="47"/>
  <c r="R200" i="47"/>
  <c r="R189" i="47"/>
  <c r="R197" i="47"/>
  <c r="R201" i="47"/>
  <c r="R196" i="47"/>
  <c r="R205" i="47"/>
  <c r="R203" i="47"/>
  <c r="R150" i="47"/>
  <c r="R226" i="47"/>
  <c r="R165" i="47"/>
  <c r="R170" i="47"/>
  <c r="R143" i="47"/>
  <c r="R195" i="47"/>
  <c r="R228" i="47"/>
  <c r="R173" i="47"/>
  <c r="R169" i="47"/>
  <c r="R154" i="47"/>
  <c r="R188" i="47"/>
  <c r="R167" i="47"/>
  <c r="R187" i="47"/>
  <c r="R190" i="47"/>
  <c r="R181" i="47"/>
  <c r="R235" i="47"/>
  <c r="R227" i="47"/>
  <c r="R221" i="47"/>
  <c r="R219" i="47"/>
  <c r="R171" i="47"/>
  <c r="T173" i="47"/>
  <c r="T184" i="47"/>
  <c r="T219" i="47"/>
  <c r="T197" i="47"/>
  <c r="T189" i="47"/>
  <c r="T176" i="47"/>
  <c r="T230" i="47"/>
  <c r="T171" i="47"/>
  <c r="T172" i="47"/>
  <c r="T158" i="47"/>
  <c r="T126" i="47"/>
  <c r="T128" i="47"/>
  <c r="T115" i="47"/>
  <c r="T109" i="47"/>
  <c r="T181" i="47"/>
  <c r="T229" i="47"/>
  <c r="T215" i="47"/>
  <c r="T160" i="47"/>
  <c r="T182" i="47"/>
  <c r="T235" i="47"/>
  <c r="T168" i="47"/>
  <c r="T130" i="47"/>
  <c r="T110" i="47"/>
  <c r="T108" i="47"/>
  <c r="T105" i="47"/>
  <c r="R120" i="47"/>
  <c r="T232" i="47"/>
  <c r="T166" i="47"/>
  <c r="T151" i="47"/>
  <c r="T227" i="47"/>
  <c r="T217" i="47"/>
  <c r="T167" i="47"/>
  <c r="T190" i="47"/>
  <c r="T198" i="47"/>
  <c r="T210" i="47"/>
  <c r="T127" i="47"/>
  <c r="T114" i="47"/>
  <c r="T146" i="47"/>
  <c r="T138" i="47"/>
  <c r="T185" i="47"/>
  <c r="T157" i="47"/>
  <c r="T153" i="47"/>
  <c r="T226" i="47"/>
  <c r="T195" i="47"/>
  <c r="T225" i="47"/>
  <c r="T150" i="47"/>
  <c r="T124" i="47"/>
  <c r="T136" i="47"/>
  <c r="R107" i="47"/>
  <c r="T142" i="47"/>
  <c r="T169" i="47"/>
  <c r="T180" i="47"/>
  <c r="T186" i="47"/>
  <c r="T216" i="47"/>
  <c r="T231" i="47"/>
  <c r="T196" i="47"/>
  <c r="T202" i="47"/>
  <c r="T165" i="47"/>
  <c r="T204" i="47"/>
  <c r="T131" i="47"/>
  <c r="T129" i="47"/>
  <c r="T111" i="47"/>
  <c r="R175" i="47"/>
  <c r="T236" i="47"/>
  <c r="T228" i="47"/>
  <c r="T188" i="47"/>
  <c r="T200" i="47"/>
  <c r="T170" i="47"/>
  <c r="T174" i="47"/>
  <c r="T233" i="47"/>
  <c r="T213" i="47"/>
  <c r="T183" i="47"/>
  <c r="T161" i="47"/>
  <c r="T121" i="47"/>
  <c r="T120" i="47"/>
  <c r="T113" i="47"/>
  <c r="S200" i="47"/>
  <c r="S172" i="47"/>
  <c r="S203" i="47"/>
  <c r="S130" i="47"/>
  <c r="R128" i="47"/>
  <c r="S174" i="47"/>
  <c r="S120" i="47"/>
  <c r="S115" i="47"/>
  <c r="R108" i="47"/>
  <c r="R146" i="47"/>
  <c r="U107" i="47"/>
  <c r="R106" i="47"/>
  <c r="U116" i="47"/>
  <c r="S111" i="47"/>
  <c r="T137" i="47"/>
  <c r="R115" i="47"/>
  <c r="R112" i="47"/>
  <c r="U109" i="47"/>
  <c r="R131" i="47"/>
  <c r="R114" i="47"/>
  <c r="U115" i="47"/>
  <c r="S152" i="47"/>
  <c r="R145" i="47"/>
  <c r="R121" i="47"/>
  <c r="R111" i="47"/>
  <c r="R123" i="47"/>
  <c r="L117" i="47"/>
  <c r="L119" i="47"/>
  <c r="M117" i="47"/>
  <c r="M119" i="47"/>
  <c r="M132" i="47"/>
  <c r="M134" i="47"/>
  <c r="S135" i="47"/>
  <c r="S144" i="47"/>
  <c r="S139" i="47"/>
  <c r="S140" i="47"/>
  <c r="S146" i="47"/>
  <c r="S136" i="47"/>
  <c r="S143" i="47"/>
  <c r="S145" i="47"/>
  <c r="S141" i="47"/>
  <c r="S160" i="47"/>
  <c r="S195" i="47"/>
  <c r="S175" i="47"/>
  <c r="S181" i="47"/>
  <c r="S186" i="47"/>
  <c r="S168" i="47"/>
  <c r="S169" i="47"/>
  <c r="S171" i="47"/>
  <c r="Q169" i="47"/>
  <c r="Q227" i="47"/>
  <c r="Q181" i="47"/>
  <c r="Q195" i="47"/>
  <c r="Q202" i="47"/>
  <c r="Q191" i="47"/>
  <c r="Q188" i="47"/>
  <c r="Q152" i="47"/>
  <c r="Q180" i="47"/>
  <c r="Q196" i="47"/>
  <c r="Q186" i="47"/>
  <c r="O117" i="47"/>
  <c r="O119" i="47"/>
  <c r="S123" i="47"/>
  <c r="S114" i="47"/>
  <c r="S110" i="47"/>
  <c r="Q137" i="47"/>
  <c r="Q122" i="47"/>
  <c r="Q138" i="47"/>
  <c r="M98" i="43"/>
  <c r="R124" i="47"/>
  <c r="R122" i="47"/>
  <c r="R110" i="47"/>
  <c r="R57" i="47"/>
  <c r="R59" i="47"/>
  <c r="R72" i="47"/>
  <c r="R74" i="47"/>
  <c r="R87" i="47"/>
  <c r="R89" i="47"/>
  <c r="R102" i="47"/>
  <c r="R104" i="47"/>
  <c r="U123" i="47"/>
  <c r="U120" i="47"/>
  <c r="R136" i="47"/>
  <c r="T156" i="47"/>
  <c r="S138" i="47"/>
  <c r="Q141" i="47"/>
  <c r="S216" i="47"/>
  <c r="S231" i="47"/>
  <c r="S197" i="47"/>
  <c r="S234" i="47"/>
  <c r="S201" i="47"/>
  <c r="S227" i="47"/>
  <c r="S218" i="47"/>
  <c r="S221" i="47"/>
  <c r="Q156" i="47"/>
  <c r="Q220" i="47"/>
  <c r="Q231" i="47"/>
  <c r="Q154" i="47"/>
  <c r="Q225" i="47"/>
  <c r="Q235" i="47"/>
  <c r="Q189" i="47"/>
  <c r="Q205" i="47"/>
  <c r="T57" i="47"/>
  <c r="T59" i="47"/>
  <c r="T72" i="47"/>
  <c r="T74" i="47"/>
  <c r="T87" i="47"/>
  <c r="T89" i="47"/>
  <c r="T102" i="47"/>
  <c r="T104" i="47"/>
  <c r="R139" i="47"/>
  <c r="S126" i="47"/>
  <c r="S113" i="47"/>
  <c r="S105" i="47"/>
  <c r="S107" i="47"/>
  <c r="Q146" i="47"/>
  <c r="Q126" i="47"/>
  <c r="R138" i="47"/>
  <c r="R126" i="47"/>
  <c r="R109" i="47"/>
  <c r="R116" i="47"/>
  <c r="I68" i="47"/>
  <c r="W68" i="47"/>
  <c r="I81" i="47"/>
  <c r="W81" i="47"/>
  <c r="I85" i="47"/>
  <c r="W85" i="47"/>
  <c r="I64" i="47"/>
  <c r="W64" i="47"/>
  <c r="I69" i="47"/>
  <c r="W69" i="47"/>
  <c r="I76" i="47"/>
  <c r="W76" i="47"/>
  <c r="I71" i="47"/>
  <c r="W71" i="47"/>
  <c r="I84" i="47"/>
  <c r="W84" i="47"/>
  <c r="I83" i="47"/>
  <c r="W83" i="47"/>
  <c r="I60" i="47"/>
  <c r="W60" i="47"/>
  <c r="I49" i="47"/>
  <c r="W49" i="47"/>
  <c r="I80" i="47"/>
  <c r="W80" i="47"/>
  <c r="I67" i="47"/>
  <c r="W67" i="47"/>
  <c r="I70" i="47"/>
  <c r="W70" i="47"/>
  <c r="I51" i="47"/>
  <c r="W51" i="47"/>
  <c r="I54" i="47"/>
  <c r="W54" i="47"/>
  <c r="I75" i="47"/>
  <c r="W75" i="47"/>
  <c r="I86" i="47"/>
  <c r="W86" i="47"/>
  <c r="I91" i="47"/>
  <c r="W91" i="47"/>
  <c r="I93" i="47"/>
  <c r="W93" i="47"/>
  <c r="I92" i="47"/>
  <c r="W92" i="47"/>
  <c r="I77" i="47"/>
  <c r="W77" i="47"/>
  <c r="R60" i="43"/>
  <c r="I61" i="47"/>
  <c r="W61" i="47"/>
  <c r="I97" i="47"/>
  <c r="W97" i="47"/>
  <c r="I46" i="47"/>
  <c r="W46" i="47"/>
  <c r="I50" i="47"/>
  <c r="W50" i="47"/>
  <c r="I94" i="47"/>
  <c r="W94" i="47"/>
  <c r="I96" i="47"/>
  <c r="W96" i="47"/>
  <c r="I95" i="47"/>
  <c r="W95" i="47"/>
  <c r="I52" i="47"/>
  <c r="W52" i="47"/>
  <c r="I101" i="47"/>
  <c r="W101" i="47"/>
  <c r="I79" i="47"/>
  <c r="W79" i="47"/>
  <c r="I82" i="47"/>
  <c r="W82" i="47"/>
  <c r="I47" i="47"/>
  <c r="W47" i="47"/>
  <c r="I56" i="47"/>
  <c r="W56" i="47"/>
  <c r="I65" i="47"/>
  <c r="W65" i="47"/>
  <c r="I62" i="47"/>
  <c r="W62" i="47"/>
  <c r="I66" i="47"/>
  <c r="W66" i="47"/>
  <c r="I53" i="47"/>
  <c r="W53" i="47"/>
  <c r="I48" i="47"/>
  <c r="W48" i="47"/>
  <c r="I98" i="47"/>
  <c r="W98" i="47"/>
  <c r="I90" i="47"/>
  <c r="W90" i="47"/>
  <c r="I63" i="47"/>
  <c r="W63" i="47"/>
  <c r="I78" i="47"/>
  <c r="W78" i="47"/>
  <c r="I45" i="47"/>
  <c r="I99" i="47"/>
  <c r="W99" i="47"/>
  <c r="I100" i="47"/>
  <c r="W100" i="47"/>
  <c r="I55" i="47"/>
  <c r="W55" i="47"/>
  <c r="U105" i="47"/>
  <c r="U195" i="47"/>
  <c r="U218" i="47"/>
  <c r="U151" i="47"/>
  <c r="U213" i="47"/>
  <c r="U233" i="47"/>
  <c r="U160" i="47"/>
  <c r="U181" i="47"/>
  <c r="U211" i="47"/>
  <c r="U173" i="47"/>
  <c r="U214" i="47"/>
  <c r="U171" i="47"/>
  <c r="U175" i="47"/>
  <c r="U158" i="47"/>
  <c r="U144" i="47"/>
  <c r="U141" i="47"/>
  <c r="U196" i="47"/>
  <c r="U220" i="47"/>
  <c r="U185" i="47"/>
  <c r="U225" i="47"/>
  <c r="U234" i="47"/>
  <c r="U191" i="47"/>
  <c r="U235" i="47"/>
  <c r="U138" i="47"/>
  <c r="U169" i="47"/>
  <c r="U136" i="47"/>
  <c r="U187" i="47"/>
  <c r="U212" i="47"/>
  <c r="U189" i="47"/>
  <c r="U215" i="47"/>
  <c r="U216" i="47"/>
  <c r="U226" i="47"/>
  <c r="U150" i="47"/>
  <c r="U186" i="47"/>
  <c r="U154" i="47"/>
  <c r="U199" i="47"/>
  <c r="U204" i="47"/>
  <c r="U168" i="47"/>
  <c r="U180" i="47"/>
  <c r="U210" i="47"/>
  <c r="U228" i="47"/>
  <c r="U155" i="47"/>
  <c r="U232" i="47"/>
  <c r="U161" i="47"/>
  <c r="U139" i="47"/>
  <c r="U145" i="47"/>
  <c r="U167" i="47"/>
  <c r="U203" i="47"/>
  <c r="U184" i="47"/>
  <c r="U206" i="47"/>
  <c r="U217" i="47"/>
  <c r="U227" i="47"/>
  <c r="U152" i="47"/>
  <c r="U219" i="47"/>
  <c r="U174" i="47"/>
  <c r="U202" i="47"/>
  <c r="U157" i="47"/>
  <c r="U159" i="47"/>
  <c r="U166" i="47"/>
  <c r="U200" i="47"/>
  <c r="U183" i="47"/>
  <c r="U140" i="47"/>
  <c r="U137" i="47"/>
  <c r="U236" i="47"/>
  <c r="U198" i="47"/>
  <c r="U153" i="47"/>
  <c r="U205" i="47"/>
  <c r="U190" i="47"/>
  <c r="U221" i="47"/>
  <c r="U146" i="47"/>
  <c r="U229" i="47"/>
  <c r="U176" i="47"/>
  <c r="U143" i="47"/>
  <c r="U135" i="47"/>
  <c r="U201" i="47"/>
  <c r="U172" i="47"/>
  <c r="U197" i="47"/>
  <c r="U230" i="47"/>
  <c r="U231" i="47"/>
  <c r="U156" i="47"/>
  <c r="U165" i="47"/>
  <c r="E41" i="43"/>
  <c r="U182" i="47"/>
  <c r="U188" i="47"/>
  <c r="U170" i="47"/>
  <c r="U129" i="47"/>
  <c r="U130" i="47"/>
  <c r="U111" i="47"/>
  <c r="Q129" i="47"/>
  <c r="Q182" i="47"/>
  <c r="S229" i="47"/>
  <c r="S213" i="47"/>
  <c r="S157" i="47"/>
  <c r="S199" i="47"/>
  <c r="S212" i="47"/>
  <c r="S155" i="47"/>
  <c r="S233" i="47"/>
  <c r="S232" i="47"/>
  <c r="Q175" i="47"/>
  <c r="Q171" i="47"/>
  <c r="Q210" i="47"/>
  <c r="Q166" i="47"/>
  <c r="Q161" i="47"/>
  <c r="Q218" i="47"/>
  <c r="Q170" i="47"/>
  <c r="Q185" i="47"/>
  <c r="Q203" i="47"/>
  <c r="S125" i="47"/>
  <c r="S116" i="47"/>
  <c r="S108" i="47"/>
  <c r="Q173" i="47"/>
  <c r="Q128" i="47"/>
  <c r="Q57" i="47"/>
  <c r="Q59" i="47"/>
  <c r="Q72" i="47"/>
  <c r="Q74" i="47"/>
  <c r="Q87" i="47"/>
  <c r="Q89" i="47"/>
  <c r="Q102" i="47"/>
  <c r="Q104" i="47"/>
  <c r="Q117" i="47"/>
  <c r="Q119" i="47"/>
  <c r="Q142" i="47"/>
  <c r="AM779" i="79"/>
  <c r="J99" i="43"/>
  <c r="U127" i="47"/>
  <c r="U131" i="47"/>
  <c r="J57" i="47"/>
  <c r="J59" i="47"/>
  <c r="J72" i="47"/>
  <c r="J74" i="47"/>
  <c r="J87" i="47"/>
  <c r="J89" i="47"/>
  <c r="J102" i="47"/>
  <c r="J104" i="47"/>
  <c r="R229" i="47"/>
  <c r="S236" i="47"/>
  <c r="E39" i="43"/>
  <c r="S220" i="47"/>
  <c r="S215" i="47"/>
  <c r="S198" i="47"/>
  <c r="S225" i="47"/>
  <c r="S156" i="47"/>
  <c r="S150" i="47"/>
  <c r="S165" i="47"/>
  <c r="S226" i="47"/>
  <c r="S205" i="47"/>
  <c r="Q226" i="47"/>
  <c r="Q215" i="47"/>
  <c r="Q198" i="47"/>
  <c r="Q165" i="47"/>
  <c r="Q160" i="47"/>
  <c r="Q206" i="47"/>
  <c r="Q212" i="47"/>
  <c r="Q174" i="47"/>
  <c r="Q230" i="47"/>
  <c r="Q176" i="47"/>
  <c r="AM775" i="79"/>
  <c r="J95" i="43"/>
  <c r="S124" i="47"/>
  <c r="R129" i="47"/>
  <c r="R113" i="47"/>
  <c r="P57" i="47"/>
  <c r="P59" i="47"/>
  <c r="P72" i="47"/>
  <c r="P74" i="47"/>
  <c r="P87" i="47"/>
  <c r="P89" i="47"/>
  <c r="P102" i="47"/>
  <c r="P104" i="47"/>
  <c r="E103" i="43"/>
  <c r="U128" i="47"/>
  <c r="U126" i="47"/>
  <c r="U110" i="47"/>
  <c r="T144" i="47"/>
  <c r="Q130" i="47"/>
  <c r="Q144" i="47"/>
  <c r="Q145" i="47"/>
  <c r="Q140" i="47"/>
  <c r="Q127" i="47"/>
  <c r="S202" i="47"/>
  <c r="S190" i="47"/>
  <c r="S173" i="47"/>
  <c r="S154" i="47"/>
  <c r="S214" i="47"/>
  <c r="S158" i="47"/>
  <c r="S211" i="47"/>
  <c r="S180" i="47"/>
  <c r="S176" i="47"/>
  <c r="S183" i="47"/>
  <c r="S204" i="47"/>
  <c r="Q217" i="47"/>
  <c r="Q153" i="47"/>
  <c r="Q183" i="47"/>
  <c r="Q200" i="47"/>
  <c r="Q233" i="47"/>
  <c r="Q211" i="47"/>
  <c r="Q201" i="47"/>
  <c r="Q221" i="47"/>
  <c r="Q167" i="47"/>
  <c r="V57" i="47"/>
  <c r="V59" i="47"/>
  <c r="V72" i="47"/>
  <c r="V74" i="47"/>
  <c r="V87" i="47"/>
  <c r="V89" i="47"/>
  <c r="V102" i="47"/>
  <c r="V104" i="47"/>
  <c r="R186" i="47"/>
  <c r="R144" i="47"/>
  <c r="R141" i="47"/>
  <c r="S121" i="47"/>
  <c r="S131" i="47"/>
  <c r="S109" i="47"/>
  <c r="S57" i="47"/>
  <c r="S59" i="47"/>
  <c r="S72" i="47"/>
  <c r="S74" i="47"/>
  <c r="S87" i="47"/>
  <c r="S89" i="47"/>
  <c r="S102" i="47"/>
  <c r="S104" i="47"/>
  <c r="R142" i="47"/>
  <c r="Q121" i="47"/>
  <c r="R125" i="47"/>
  <c r="T139" i="47"/>
  <c r="T135" i="47"/>
  <c r="U124" i="47"/>
  <c r="U112" i="47"/>
  <c r="U114" i="47"/>
  <c r="R158" i="47"/>
  <c r="R135" i="47"/>
  <c r="U125" i="47"/>
  <c r="Q136" i="47"/>
  <c r="AM1146" i="79"/>
  <c r="S189" i="47"/>
  <c r="S170" i="47"/>
  <c r="S230" i="47"/>
  <c r="S206" i="47"/>
  <c r="S219" i="47"/>
  <c r="S196" i="47"/>
  <c r="S159" i="47"/>
  <c r="S184" i="47"/>
  <c r="S182" i="47"/>
  <c r="Q190" i="47"/>
  <c r="Q214" i="47"/>
  <c r="Q150" i="47"/>
  <c r="E37" i="43"/>
  <c r="Q184" i="47"/>
  <c r="Q187" i="47"/>
  <c r="Q216" i="47"/>
  <c r="Q229" i="47"/>
  <c r="Q228" i="47"/>
  <c r="Q143" i="47"/>
  <c r="AM1145" i="79"/>
  <c r="L99" i="43"/>
  <c r="L103" i="43"/>
  <c r="AM588" i="79"/>
  <c r="I95" i="43"/>
  <c r="S128" i="47"/>
  <c r="S122" i="47"/>
  <c r="S142" i="47"/>
  <c r="Q125" i="47"/>
  <c r="Q131" i="47"/>
  <c r="R130" i="47"/>
  <c r="R127" i="47"/>
  <c r="K99" i="43"/>
  <c r="K103" i="43"/>
  <c r="I99" i="43"/>
  <c r="AM592" i="79"/>
  <c r="U121" i="47"/>
  <c r="U108" i="47"/>
  <c r="U106" i="47"/>
  <c r="T141" i="47"/>
  <c r="S137" i="47"/>
  <c r="T140" i="47"/>
  <c r="S153" i="47"/>
  <c r="S185" i="47"/>
  <c r="S167" i="47"/>
  <c r="S151" i="47"/>
  <c r="S228" i="47"/>
  <c r="S187" i="47"/>
  <c r="S210" i="47"/>
  <c r="S235" i="47"/>
  <c r="S166" i="47"/>
  <c r="Q199" i="47"/>
  <c r="Q159" i="47"/>
  <c r="Q168" i="47"/>
  <c r="Q236" i="47"/>
  <c r="Q151" i="47"/>
  <c r="Q155" i="47"/>
  <c r="Q157" i="47"/>
  <c r="Q219" i="47"/>
  <c r="Q172" i="47"/>
  <c r="Q158" i="47"/>
  <c r="Q139" i="47"/>
  <c r="U142" i="47"/>
  <c r="S129" i="47"/>
  <c r="S127" i="47"/>
  <c r="S106" i="47"/>
  <c r="S112" i="47"/>
  <c r="Q135" i="47"/>
  <c r="Q120" i="47"/>
  <c r="Q124" i="47"/>
  <c r="R225" i="47"/>
  <c r="R137" i="47"/>
  <c r="R140" i="47"/>
  <c r="N144" i="47"/>
  <c r="N138" i="47"/>
  <c r="N137" i="47"/>
  <c r="N145" i="47"/>
  <c r="N226" i="47"/>
  <c r="N146" i="47"/>
  <c r="N141" i="47"/>
  <c r="N135" i="47"/>
  <c r="N143" i="47"/>
  <c r="N142" i="47"/>
  <c r="N139" i="47"/>
  <c r="N136" i="47"/>
  <c r="O202" i="47"/>
  <c r="N153" i="47"/>
  <c r="N160" i="47"/>
  <c r="L144" i="47"/>
  <c r="L139" i="47"/>
  <c r="N221" i="47"/>
  <c r="L142" i="47"/>
  <c r="L143" i="47"/>
  <c r="N188" i="47"/>
  <c r="L204" i="47"/>
  <c r="N213" i="47"/>
  <c r="N230" i="47"/>
  <c r="M204" i="47"/>
  <c r="M160" i="47"/>
  <c r="M190" i="47"/>
  <c r="N152" i="47"/>
  <c r="M226" i="47"/>
  <c r="M138" i="47"/>
  <c r="N156" i="47"/>
  <c r="M153" i="47"/>
  <c r="L228" i="47"/>
  <c r="M155" i="47"/>
  <c r="L220" i="47"/>
  <c r="L137" i="47"/>
  <c r="L135" i="47"/>
  <c r="L200" i="47"/>
  <c r="N206" i="47"/>
  <c r="N217" i="47"/>
  <c r="M150" i="47"/>
  <c r="M212" i="47"/>
  <c r="L235" i="47"/>
  <c r="L152" i="47"/>
  <c r="N189" i="47"/>
  <c r="N195" i="47"/>
  <c r="M185" i="47"/>
  <c r="M101" i="43"/>
  <c r="L231" i="47"/>
  <c r="N199" i="47"/>
  <c r="L145" i="47"/>
  <c r="L214" i="47"/>
  <c r="L146" i="47"/>
  <c r="N202" i="47"/>
  <c r="N227" i="47"/>
  <c r="L230" i="47"/>
  <c r="M187" i="47"/>
  <c r="L195" i="47"/>
  <c r="L138" i="47"/>
  <c r="L136" i="47"/>
  <c r="N203" i="47"/>
  <c r="N218" i="47"/>
  <c r="M210" i="47"/>
  <c r="L140" i="47"/>
  <c r="L184" i="47"/>
  <c r="N236" i="47"/>
  <c r="N200" i="47"/>
  <c r="N196" i="47"/>
  <c r="M199" i="47"/>
  <c r="M139" i="47"/>
  <c r="M214" i="47"/>
  <c r="L155" i="47"/>
  <c r="N201" i="47"/>
  <c r="N220" i="47"/>
  <c r="N184" i="47"/>
  <c r="M228" i="47"/>
  <c r="M197" i="47"/>
  <c r="L190" i="47"/>
  <c r="L197" i="47"/>
  <c r="L185" i="47"/>
  <c r="L236" i="47"/>
  <c r="L221" i="47"/>
  <c r="M184" i="47"/>
  <c r="M211" i="47"/>
  <c r="M198" i="47"/>
  <c r="M137" i="47"/>
  <c r="M229" i="47"/>
  <c r="L203" i="47"/>
  <c r="M235" i="47"/>
  <c r="M200" i="47"/>
  <c r="O206" i="47"/>
  <c r="O157" i="47"/>
  <c r="O160" i="47"/>
  <c r="L218" i="47"/>
  <c r="L212" i="47"/>
  <c r="L229" i="47"/>
  <c r="L158" i="47"/>
  <c r="L196" i="47"/>
  <c r="L210" i="47"/>
  <c r="L201" i="47"/>
  <c r="N187" i="47"/>
  <c r="N132" i="47"/>
  <c r="N134" i="47"/>
  <c r="N232" i="47"/>
  <c r="N185" i="47"/>
  <c r="N159" i="47"/>
  <c r="M216" i="47"/>
  <c r="M233" i="47"/>
  <c r="M202" i="47"/>
  <c r="M217" i="47"/>
  <c r="M146" i="47"/>
  <c r="M205" i="47"/>
  <c r="M161" i="47"/>
  <c r="M220" i="47"/>
  <c r="M135" i="47"/>
  <c r="O216" i="47"/>
  <c r="O142" i="47"/>
  <c r="O158" i="47"/>
  <c r="O137" i="47"/>
  <c r="O230" i="47"/>
  <c r="O236" i="47"/>
  <c r="O152" i="47"/>
  <c r="O185" i="47"/>
  <c r="L159" i="47"/>
  <c r="L188" i="47"/>
  <c r="L202" i="47"/>
  <c r="O141" i="47"/>
  <c r="O138" i="47"/>
  <c r="O221" i="47"/>
  <c r="O229" i="47"/>
  <c r="O228" i="47"/>
  <c r="O199" i="47"/>
  <c r="O140" i="47"/>
  <c r="O159" i="47"/>
  <c r="O189" i="47"/>
  <c r="L198" i="47"/>
  <c r="L156" i="47"/>
  <c r="L191" i="47"/>
  <c r="L216" i="47"/>
  <c r="L226" i="47"/>
  <c r="L205" i="47"/>
  <c r="L199" i="47"/>
  <c r="L150" i="47"/>
  <c r="N161" i="47"/>
  <c r="N234" i="47"/>
  <c r="N205" i="47"/>
  <c r="E34" i="43"/>
  <c r="N157" i="47"/>
  <c r="N229" i="47"/>
  <c r="M158" i="47"/>
  <c r="M227" i="47"/>
  <c r="M159" i="47"/>
  <c r="M191" i="47"/>
  <c r="M232" i="47"/>
  <c r="M188" i="47"/>
  <c r="M230" i="47"/>
  <c r="M144" i="47"/>
  <c r="M203" i="47"/>
  <c r="E35" i="43"/>
  <c r="O205" i="47"/>
  <c r="O231" i="47"/>
  <c r="O210" i="47"/>
  <c r="O220" i="47"/>
  <c r="O218" i="47"/>
  <c r="O190" i="47"/>
  <c r="O151" i="47"/>
  <c r="L187" i="47"/>
  <c r="L151" i="47"/>
  <c r="L217" i="47"/>
  <c r="L157" i="47"/>
  <c r="L232" i="47"/>
  <c r="N190" i="47"/>
  <c r="N155" i="47"/>
  <c r="N210" i="47"/>
  <c r="N151" i="47"/>
  <c r="N212" i="47"/>
  <c r="N197" i="47"/>
  <c r="N225" i="47"/>
  <c r="N219" i="47"/>
  <c r="N231" i="47"/>
  <c r="N216" i="47"/>
  <c r="E33" i="43"/>
  <c r="M141" i="47"/>
  <c r="M151" i="47"/>
  <c r="M157" i="47"/>
  <c r="M215" i="47"/>
  <c r="M154" i="47"/>
  <c r="M221" i="47"/>
  <c r="M136" i="47"/>
  <c r="M195" i="47"/>
  <c r="O191" i="47"/>
  <c r="O233" i="47"/>
  <c r="O232" i="47"/>
  <c r="O213" i="47"/>
  <c r="O198" i="47"/>
  <c r="O197" i="47"/>
  <c r="O196" i="47"/>
  <c r="O156" i="47"/>
  <c r="O212" i="47"/>
  <c r="O139" i="47"/>
  <c r="L227" i="47"/>
  <c r="L160" i="47"/>
  <c r="L154" i="47"/>
  <c r="L233" i="47"/>
  <c r="L234" i="47"/>
  <c r="L153" i="47"/>
  <c r="L215" i="47"/>
  <c r="L206" i="47"/>
  <c r="L213" i="47"/>
  <c r="N235" i="47"/>
  <c r="N211" i="47"/>
  <c r="N154" i="47"/>
  <c r="N158" i="47"/>
  <c r="N198" i="47"/>
  <c r="N228" i="47"/>
  <c r="M218" i="47"/>
  <c r="M156" i="47"/>
  <c r="M236" i="47"/>
  <c r="M142" i="47"/>
  <c r="M140" i="47"/>
  <c r="M206" i="47"/>
  <c r="M145" i="47"/>
  <c r="M213" i="47"/>
  <c r="M186" i="47"/>
  <c r="O161" i="47"/>
  <c r="O235" i="47"/>
  <c r="O225" i="47"/>
  <c r="O214" i="47"/>
  <c r="O200" i="47"/>
  <c r="O184" i="47"/>
  <c r="O153" i="47"/>
  <c r="O150" i="47"/>
  <c r="O144" i="47"/>
  <c r="O203" i="47"/>
  <c r="O234" i="47"/>
  <c r="O227" i="47"/>
  <c r="O215" i="47"/>
  <c r="O201" i="47"/>
  <c r="O187" i="47"/>
  <c r="O154" i="47"/>
  <c r="O145" i="47"/>
  <c r="O143" i="47"/>
  <c r="O136" i="47"/>
  <c r="O195" i="47"/>
  <c r="O219" i="47"/>
  <c r="M100" i="43"/>
  <c r="L225" i="47"/>
  <c r="L186" i="47"/>
  <c r="L161" i="47"/>
  <c r="E32" i="43"/>
  <c r="L189" i="47"/>
  <c r="L211" i="47"/>
  <c r="L219" i="47"/>
  <c r="N233" i="47"/>
  <c r="N191" i="47"/>
  <c r="N215" i="47"/>
  <c r="N150" i="47"/>
  <c r="N204" i="47"/>
  <c r="N186" i="47"/>
  <c r="N214" i="47"/>
  <c r="K217" i="47"/>
  <c r="K156" i="47"/>
  <c r="K158" i="47"/>
  <c r="K227" i="47"/>
  <c r="K213" i="47"/>
  <c r="E31" i="43"/>
  <c r="K153" i="47"/>
  <c r="K135" i="47"/>
  <c r="K121" i="47"/>
  <c r="K195" i="47"/>
  <c r="K136" i="47"/>
  <c r="K125" i="47"/>
  <c r="K185" i="47"/>
  <c r="K187" i="47"/>
  <c r="K219" i="47"/>
  <c r="K225" i="47"/>
  <c r="K140" i="47"/>
  <c r="K184" i="47"/>
  <c r="K126" i="47"/>
  <c r="K199" i="47"/>
  <c r="K186" i="47"/>
  <c r="K131" i="47"/>
  <c r="K138" i="47"/>
  <c r="K127" i="47"/>
  <c r="K206" i="47"/>
  <c r="K212" i="47"/>
  <c r="K233" i="47"/>
  <c r="K120" i="47"/>
  <c r="K122" i="47"/>
  <c r="K220" i="47"/>
  <c r="K159" i="47"/>
  <c r="K152" i="47"/>
  <c r="K145" i="47"/>
  <c r="K188" i="47"/>
  <c r="K157" i="47"/>
  <c r="K128" i="47"/>
  <c r="K150" i="47"/>
  <c r="K191" i="47"/>
  <c r="K189" i="47"/>
  <c r="K234" i="47"/>
  <c r="K161" i="47"/>
  <c r="K151" i="47"/>
  <c r="K226" i="47"/>
  <c r="K129" i="47"/>
  <c r="K201" i="47"/>
  <c r="K235" i="47"/>
  <c r="K229" i="47"/>
  <c r="K123" i="47"/>
  <c r="K190" i="47"/>
  <c r="K196" i="47"/>
  <c r="K144" i="47"/>
  <c r="K202" i="47"/>
  <c r="K146" i="47"/>
  <c r="K155" i="47"/>
  <c r="K197" i="47"/>
  <c r="K210" i="47"/>
  <c r="K200" i="47"/>
  <c r="K141" i="47"/>
  <c r="K142" i="47"/>
  <c r="K216" i="47"/>
  <c r="K221" i="47"/>
  <c r="K130" i="47"/>
  <c r="K198" i="47"/>
  <c r="K230" i="47"/>
  <c r="K228" i="47"/>
  <c r="K154" i="47"/>
  <c r="K215" i="47"/>
  <c r="K124" i="47"/>
  <c r="K203" i="47"/>
  <c r="K214" i="47"/>
  <c r="K143" i="47"/>
  <c r="K218" i="47"/>
  <c r="K211" i="47"/>
  <c r="K205" i="47"/>
  <c r="K139" i="47"/>
  <c r="K232" i="47"/>
  <c r="K204" i="47"/>
  <c r="K160" i="47"/>
  <c r="K231" i="47"/>
  <c r="K137" i="47"/>
  <c r="K236" i="47"/>
  <c r="M225" i="47"/>
  <c r="M201" i="47"/>
  <c r="M219" i="47"/>
  <c r="M234" i="47"/>
  <c r="M189" i="47"/>
  <c r="M231" i="47"/>
  <c r="M196" i="47"/>
  <c r="M152" i="47"/>
  <c r="O226" i="47"/>
  <c r="O217" i="47"/>
  <c r="O204" i="47"/>
  <c r="O188" i="47"/>
  <c r="O155" i="47"/>
  <c r="O146" i="47"/>
  <c r="O186" i="47"/>
  <c r="O211" i="47"/>
  <c r="M95" i="43"/>
  <c r="J103" i="43"/>
  <c r="O132" i="47"/>
  <c r="O134" i="47"/>
  <c r="L132" i="47"/>
  <c r="L134" i="47"/>
  <c r="AM1149" i="79"/>
  <c r="AM1151" i="79"/>
  <c r="I123" i="47"/>
  <c r="V117" i="47"/>
  <c r="V119" i="47"/>
  <c r="V132" i="47"/>
  <c r="V134" i="47"/>
  <c r="V147" i="47"/>
  <c r="V149" i="47"/>
  <c r="V162" i="47"/>
  <c r="V164" i="47"/>
  <c r="V177" i="47"/>
  <c r="V179" i="47"/>
  <c r="V192" i="47"/>
  <c r="V194" i="47"/>
  <c r="V207" i="47"/>
  <c r="V209" i="47"/>
  <c r="V222" i="47"/>
  <c r="V224" i="47"/>
  <c r="V237" i="47"/>
  <c r="Q84" i="43"/>
  <c r="F42" i="43"/>
  <c r="G42" i="43"/>
  <c r="T117" i="47"/>
  <c r="T119" i="47"/>
  <c r="T132" i="47"/>
  <c r="T134" i="47"/>
  <c r="P128" i="47"/>
  <c r="I107" i="47"/>
  <c r="AM781" i="79"/>
  <c r="AM783" i="79"/>
  <c r="I124" i="47"/>
  <c r="R78" i="43"/>
  <c r="I120" i="47"/>
  <c r="R75" i="43"/>
  <c r="U117" i="47"/>
  <c r="U119" i="47"/>
  <c r="U132" i="47"/>
  <c r="U134" i="47"/>
  <c r="U147" i="47"/>
  <c r="U149" i="47"/>
  <c r="U162" i="47"/>
  <c r="U164" i="47"/>
  <c r="U177" i="47"/>
  <c r="U179" i="47"/>
  <c r="U192" i="47"/>
  <c r="U194" i="47"/>
  <c r="U207" i="47"/>
  <c r="U209" i="47"/>
  <c r="U222" i="47"/>
  <c r="U224" i="47"/>
  <c r="U237" i="47"/>
  <c r="P84" i="43"/>
  <c r="F41" i="43"/>
  <c r="G41" i="43"/>
  <c r="J187" i="47"/>
  <c r="J213" i="47"/>
  <c r="J160" i="47"/>
  <c r="J153" i="47"/>
  <c r="J161" i="47"/>
  <c r="J235" i="47"/>
  <c r="J204" i="47"/>
  <c r="J236" i="47"/>
  <c r="J210" i="47"/>
  <c r="J226" i="47"/>
  <c r="J190" i="47"/>
  <c r="J189" i="47"/>
  <c r="J199" i="47"/>
  <c r="J159" i="47"/>
  <c r="J227" i="47"/>
  <c r="J232" i="47"/>
  <c r="J233" i="47"/>
  <c r="M99" i="43"/>
  <c r="I121" i="47"/>
  <c r="I122" i="47"/>
  <c r="J185" i="47"/>
  <c r="J198" i="47"/>
  <c r="J219" i="47"/>
  <c r="J156" i="47"/>
  <c r="J152" i="47"/>
  <c r="S117" i="47"/>
  <c r="S119" i="47"/>
  <c r="S132" i="47"/>
  <c r="S134" i="47"/>
  <c r="S147" i="47"/>
  <c r="S149" i="47"/>
  <c r="S162" i="47"/>
  <c r="S164" i="47"/>
  <c r="S177" i="47"/>
  <c r="S179" i="47"/>
  <c r="S192" i="47"/>
  <c r="S194" i="47"/>
  <c r="S207" i="47"/>
  <c r="S209" i="47"/>
  <c r="S222" i="47"/>
  <c r="S224" i="47"/>
  <c r="S237" i="47"/>
  <c r="N84" i="43"/>
  <c r="N85" i="43"/>
  <c r="I128" i="47"/>
  <c r="I112" i="47"/>
  <c r="I131" i="47"/>
  <c r="J158" i="47"/>
  <c r="J197" i="47"/>
  <c r="J218" i="47"/>
  <c r="J234" i="47"/>
  <c r="J200" i="47"/>
  <c r="J201" i="47"/>
  <c r="J228" i="47"/>
  <c r="I115" i="47"/>
  <c r="I126" i="47"/>
  <c r="I110" i="47"/>
  <c r="J215" i="47"/>
  <c r="J184" i="47"/>
  <c r="J214" i="47"/>
  <c r="J151" i="47"/>
  <c r="J154" i="47"/>
  <c r="I108" i="47"/>
  <c r="I116" i="47"/>
  <c r="I106" i="47"/>
  <c r="W45" i="47"/>
  <c r="W57" i="47"/>
  <c r="I57" i="47"/>
  <c r="I59" i="47"/>
  <c r="I72" i="47"/>
  <c r="I74" i="47"/>
  <c r="I87" i="47"/>
  <c r="I89" i="47"/>
  <c r="I102" i="47"/>
  <c r="I104" i="47"/>
  <c r="Q132" i="47"/>
  <c r="Q134" i="47"/>
  <c r="Q147" i="47"/>
  <c r="Q149" i="47"/>
  <c r="Q162" i="47"/>
  <c r="Q164" i="47"/>
  <c r="Q177" i="47"/>
  <c r="Q179" i="47"/>
  <c r="Q192" i="47"/>
  <c r="Q194" i="47"/>
  <c r="Q207" i="47"/>
  <c r="Q209" i="47"/>
  <c r="Q222" i="47"/>
  <c r="Q224" i="47"/>
  <c r="Q237" i="47"/>
  <c r="L84" i="43"/>
  <c r="L85" i="43"/>
  <c r="J155" i="47"/>
  <c r="J205" i="47"/>
  <c r="J211" i="47"/>
  <c r="J206" i="47"/>
  <c r="J203" i="47"/>
  <c r="J231" i="47"/>
  <c r="J188" i="47"/>
  <c r="J157" i="47"/>
  <c r="J202" i="47"/>
  <c r="J142" i="47"/>
  <c r="J140" i="47"/>
  <c r="J121" i="47"/>
  <c r="J130" i="47"/>
  <c r="J131" i="47"/>
  <c r="J143" i="47"/>
  <c r="J123" i="47"/>
  <c r="J135" i="47"/>
  <c r="J137" i="47"/>
  <c r="J139" i="47"/>
  <c r="J125" i="47"/>
  <c r="J145" i="47"/>
  <c r="J136" i="47"/>
  <c r="J144" i="47"/>
  <c r="J120" i="47"/>
  <c r="J128" i="47"/>
  <c r="J138" i="47"/>
  <c r="J126" i="47"/>
  <c r="J146" i="47"/>
  <c r="J122" i="47"/>
  <c r="J141" i="47"/>
  <c r="J127" i="47"/>
  <c r="J124" i="47"/>
  <c r="J129" i="47"/>
  <c r="J110" i="47"/>
  <c r="J116" i="47"/>
  <c r="J108" i="47"/>
  <c r="J112" i="47"/>
  <c r="J115" i="47"/>
  <c r="J113" i="47"/>
  <c r="J105" i="47"/>
  <c r="J114" i="47"/>
  <c r="J109" i="47"/>
  <c r="J107" i="47"/>
  <c r="J111" i="47"/>
  <c r="J106" i="47"/>
  <c r="I103" i="43"/>
  <c r="I113" i="47"/>
  <c r="I105" i="47"/>
  <c r="R81" i="43"/>
  <c r="J186" i="47"/>
  <c r="J217" i="47"/>
  <c r="J191" i="47"/>
  <c r="J229" i="47"/>
  <c r="J150" i="47"/>
  <c r="J221" i="47"/>
  <c r="E30" i="43"/>
  <c r="J216" i="47"/>
  <c r="I111" i="47"/>
  <c r="R72" i="43"/>
  <c r="I189" i="47"/>
  <c r="I160" i="47"/>
  <c r="I220" i="47"/>
  <c r="I211" i="47"/>
  <c r="I158" i="47"/>
  <c r="I159" i="47"/>
  <c r="I138" i="47"/>
  <c r="I234" i="47"/>
  <c r="I157" i="47"/>
  <c r="I221" i="47"/>
  <c r="I137" i="47"/>
  <c r="I201" i="47"/>
  <c r="I144" i="47"/>
  <c r="I145" i="47"/>
  <c r="I236" i="47"/>
  <c r="I226" i="47"/>
  <c r="I150" i="47"/>
  <c r="E29" i="43"/>
  <c r="I152" i="47"/>
  <c r="I210" i="47"/>
  <c r="I199" i="47"/>
  <c r="I161" i="47"/>
  <c r="I235" i="47"/>
  <c r="I215" i="47"/>
  <c r="I187" i="47"/>
  <c r="I136" i="47"/>
  <c r="I135" i="47"/>
  <c r="I227" i="47"/>
  <c r="I218" i="47"/>
  <c r="I205" i="47"/>
  <c r="I156" i="47"/>
  <c r="I146" i="47"/>
  <c r="I217" i="47"/>
  <c r="I225" i="47"/>
  <c r="I139" i="47"/>
  <c r="I153" i="47"/>
  <c r="I198" i="47"/>
  <c r="I204" i="47"/>
  <c r="I229" i="47"/>
  <c r="I206" i="47"/>
  <c r="I143" i="47"/>
  <c r="I190" i="47"/>
  <c r="I214" i="47"/>
  <c r="I141" i="47"/>
  <c r="I154" i="47"/>
  <c r="I191" i="47"/>
  <c r="I233" i="47"/>
  <c r="I213" i="47"/>
  <c r="I228" i="47"/>
  <c r="I203" i="47"/>
  <c r="I140" i="47"/>
  <c r="I195" i="47"/>
  <c r="I142" i="47"/>
  <c r="I188" i="47"/>
  <c r="I219" i="47"/>
  <c r="I212" i="47"/>
  <c r="I184" i="47"/>
  <c r="I196" i="47"/>
  <c r="I197" i="47"/>
  <c r="I186" i="47"/>
  <c r="I230" i="47"/>
  <c r="I216" i="47"/>
  <c r="I200" i="47"/>
  <c r="I231" i="47"/>
  <c r="I185" i="47"/>
  <c r="I202" i="47"/>
  <c r="I151" i="47"/>
  <c r="I155" i="47"/>
  <c r="I232" i="47"/>
  <c r="I127" i="47"/>
  <c r="I125" i="47"/>
  <c r="I114" i="47"/>
  <c r="P143" i="47"/>
  <c r="P136" i="47"/>
  <c r="P135" i="47"/>
  <c r="P144" i="47"/>
  <c r="P138" i="47"/>
  <c r="P140" i="47"/>
  <c r="P113" i="47"/>
  <c r="P114" i="47"/>
  <c r="P127" i="47"/>
  <c r="P186" i="47"/>
  <c r="P206" i="47"/>
  <c r="P152" i="47"/>
  <c r="P205" i="47"/>
  <c r="P204" i="47"/>
  <c r="P153" i="47"/>
  <c r="P221" i="47"/>
  <c r="P214" i="47"/>
  <c r="P234" i="47"/>
  <c r="P111" i="47"/>
  <c r="P122" i="47"/>
  <c r="P131" i="47"/>
  <c r="P220" i="47"/>
  <c r="P232" i="47"/>
  <c r="P161" i="47"/>
  <c r="P213" i="47"/>
  <c r="P219" i="47"/>
  <c r="P217" i="47"/>
  <c r="P215" i="47"/>
  <c r="P218" i="47"/>
  <c r="P197" i="47"/>
  <c r="P236" i="47"/>
  <c r="P184" i="47"/>
  <c r="P105" i="47"/>
  <c r="P129" i="47"/>
  <c r="P123" i="47"/>
  <c r="P157" i="47"/>
  <c r="P235" i="47"/>
  <c r="P211" i="47"/>
  <c r="P199" i="47"/>
  <c r="P233" i="47"/>
  <c r="P226" i="47"/>
  <c r="P200" i="47"/>
  <c r="P159" i="47"/>
  <c r="P228" i="47"/>
  <c r="P154" i="47"/>
  <c r="P156" i="47"/>
  <c r="P139" i="47"/>
  <c r="P116" i="47"/>
  <c r="P124" i="47"/>
  <c r="P125" i="47"/>
  <c r="P142" i="47"/>
  <c r="P145" i="47"/>
  <c r="E36" i="43"/>
  <c r="P227" i="47"/>
  <c r="P188" i="47"/>
  <c r="P191" i="47"/>
  <c r="P187" i="47"/>
  <c r="P229" i="47"/>
  <c r="P190" i="47"/>
  <c r="P210" i="47"/>
  <c r="P231" i="47"/>
  <c r="P109" i="47"/>
  <c r="P121" i="47"/>
  <c r="P141" i="47"/>
  <c r="P195" i="47"/>
  <c r="P196" i="47"/>
  <c r="P130" i="47"/>
  <c r="P151" i="47"/>
  <c r="P112" i="47"/>
  <c r="P110" i="47"/>
  <c r="P126" i="47"/>
  <c r="P137" i="47"/>
  <c r="P158" i="47"/>
  <c r="P202" i="47"/>
  <c r="P185" i="47"/>
  <c r="P150" i="47"/>
  <c r="P225" i="47"/>
  <c r="P216" i="47"/>
  <c r="P230" i="47"/>
  <c r="P106" i="47"/>
  <c r="P146" i="47"/>
  <c r="P108" i="47"/>
  <c r="P107" i="47"/>
  <c r="P120" i="47"/>
  <c r="P189" i="47"/>
  <c r="P155" i="47"/>
  <c r="P160" i="47"/>
  <c r="P201" i="47"/>
  <c r="P203" i="47"/>
  <c r="P198" i="47"/>
  <c r="P115" i="47"/>
  <c r="P212" i="47"/>
  <c r="J230" i="47"/>
  <c r="J195" i="47"/>
  <c r="J196" i="47"/>
  <c r="J220" i="47"/>
  <c r="J212" i="47"/>
  <c r="J225" i="47"/>
  <c r="AM593" i="79"/>
  <c r="AM595" i="79"/>
  <c r="I109" i="47"/>
  <c r="I129" i="47"/>
  <c r="I130" i="47"/>
  <c r="T147" i="47"/>
  <c r="T149" i="47"/>
  <c r="T162" i="47"/>
  <c r="T164" i="47"/>
  <c r="T177" i="47"/>
  <c r="T179" i="47"/>
  <c r="T192" i="47"/>
  <c r="T194" i="47"/>
  <c r="T207" i="47"/>
  <c r="T209" i="47"/>
  <c r="T222" i="47"/>
  <c r="T224" i="47"/>
  <c r="T237" i="47"/>
  <c r="O84" i="43"/>
  <c r="F40" i="43"/>
  <c r="G40" i="43"/>
  <c r="R117" i="47"/>
  <c r="R119" i="47"/>
  <c r="R132" i="47"/>
  <c r="R134" i="47"/>
  <c r="R147" i="47"/>
  <c r="R149" i="47"/>
  <c r="R162" i="47"/>
  <c r="R164" i="47"/>
  <c r="R177" i="47"/>
  <c r="R179" i="47"/>
  <c r="R192" i="47"/>
  <c r="R194" i="47"/>
  <c r="R207" i="47"/>
  <c r="R209" i="47"/>
  <c r="R222" i="47"/>
  <c r="R224" i="47"/>
  <c r="R237" i="47"/>
  <c r="M84" i="43"/>
  <c r="F38" i="43"/>
  <c r="G38" i="43"/>
  <c r="N147" i="47"/>
  <c r="N149" i="47"/>
  <c r="N162" i="47"/>
  <c r="N164" i="47"/>
  <c r="N177" i="47"/>
  <c r="N179" i="47"/>
  <c r="N192" i="47"/>
  <c r="N194" i="47"/>
  <c r="N207" i="47"/>
  <c r="N209" i="47"/>
  <c r="N222" i="47"/>
  <c r="N224" i="47"/>
  <c r="N237" i="47"/>
  <c r="I84" i="43"/>
  <c r="L147" i="47"/>
  <c r="L149" i="47"/>
  <c r="L162" i="47"/>
  <c r="L164" i="47"/>
  <c r="L177" i="47"/>
  <c r="L179" i="47"/>
  <c r="L192" i="47"/>
  <c r="L194" i="47"/>
  <c r="L207" i="47"/>
  <c r="L209" i="47"/>
  <c r="L222" i="47"/>
  <c r="L224" i="47"/>
  <c r="L237" i="47"/>
  <c r="G84" i="43"/>
  <c r="O147" i="47"/>
  <c r="O149" i="47"/>
  <c r="O162" i="47"/>
  <c r="O164" i="47"/>
  <c r="O177" i="47"/>
  <c r="O179" i="47"/>
  <c r="O192" i="47"/>
  <c r="O194" i="47"/>
  <c r="O207" i="47"/>
  <c r="O209" i="47"/>
  <c r="O222" i="47"/>
  <c r="O224" i="47"/>
  <c r="O237" i="47"/>
  <c r="J84" i="43"/>
  <c r="M147" i="47"/>
  <c r="M149" i="47"/>
  <c r="M162" i="47"/>
  <c r="M164" i="47"/>
  <c r="M177" i="47"/>
  <c r="M179" i="47"/>
  <c r="M192" i="47"/>
  <c r="M194" i="47"/>
  <c r="M207" i="47"/>
  <c r="M209" i="47"/>
  <c r="M222" i="47"/>
  <c r="M224" i="47"/>
  <c r="M237" i="47"/>
  <c r="H84" i="43"/>
  <c r="K132" i="47"/>
  <c r="K134" i="47"/>
  <c r="K147" i="47"/>
  <c r="K149" i="47"/>
  <c r="K162" i="47"/>
  <c r="K164" i="47"/>
  <c r="K177" i="47"/>
  <c r="K179" i="47"/>
  <c r="K192" i="47"/>
  <c r="K194" i="47"/>
  <c r="K207" i="47"/>
  <c r="K209" i="47"/>
  <c r="K222" i="47"/>
  <c r="K224" i="47"/>
  <c r="K237" i="47"/>
  <c r="F84" i="43"/>
  <c r="M103" i="43"/>
  <c r="Q85" i="43"/>
  <c r="F39" i="43"/>
  <c r="G39" i="43"/>
  <c r="W144" i="47"/>
  <c r="W154" i="47"/>
  <c r="W228" i="47"/>
  <c r="W156" i="47"/>
  <c r="W213" i="47"/>
  <c r="W195" i="47"/>
  <c r="W230" i="47"/>
  <c r="W158" i="47"/>
  <c r="W199" i="47"/>
  <c r="F37" i="43"/>
  <c r="G37" i="43"/>
  <c r="W227" i="47"/>
  <c r="W169" i="47"/>
  <c r="W120" i="47"/>
  <c r="W155" i="47"/>
  <c r="W204" i="47"/>
  <c r="W145" i="47"/>
  <c r="W181" i="47"/>
  <c r="W130" i="47"/>
  <c r="W191" i="47"/>
  <c r="W203" i="47"/>
  <c r="W129" i="47"/>
  <c r="W171" i="47"/>
  <c r="W200" i="47"/>
  <c r="W217" i="47"/>
  <c r="W226" i="47"/>
  <c r="W174" i="47"/>
  <c r="W135" i="47"/>
  <c r="W205" i="47"/>
  <c r="W215" i="47"/>
  <c r="W218" i="47"/>
  <c r="W128" i="47"/>
  <c r="W152" i="47"/>
  <c r="W216" i="47"/>
  <c r="W220" i="47"/>
  <c r="M85" i="43"/>
  <c r="W229" i="47"/>
  <c r="W122" i="47"/>
  <c r="W231" i="47"/>
  <c r="W214" i="47"/>
  <c r="W165" i="47"/>
  <c r="W232" i="47"/>
  <c r="P85" i="43"/>
  <c r="W150" i="47"/>
  <c r="I117" i="47"/>
  <c r="I119" i="47"/>
  <c r="W219" i="47"/>
  <c r="W233" i="47"/>
  <c r="W146" i="47"/>
  <c r="W121" i="47"/>
  <c r="W198" i="47"/>
  <c r="W161" i="47"/>
  <c r="W189" i="47"/>
  <c r="W235" i="47"/>
  <c r="W114" i="47"/>
  <c r="W202" i="47"/>
  <c r="W140" i="47"/>
  <c r="W206" i="47"/>
  <c r="W187" i="47"/>
  <c r="W182" i="47"/>
  <c r="W107" i="47"/>
  <c r="W139" i="47"/>
  <c r="W167" i="47"/>
  <c r="W176" i="47"/>
  <c r="W153" i="47"/>
  <c r="W138" i="47"/>
  <c r="W184" i="47"/>
  <c r="W185" i="47"/>
  <c r="W123" i="47"/>
  <c r="W173" i="47"/>
  <c r="W159" i="47"/>
  <c r="W210" i="47"/>
  <c r="P117" i="47"/>
  <c r="P119" i="47"/>
  <c r="P132" i="47"/>
  <c r="P134" i="47"/>
  <c r="P147" i="47"/>
  <c r="P149" i="47"/>
  <c r="P162" i="47"/>
  <c r="P164" i="47"/>
  <c r="P177" i="47"/>
  <c r="P179" i="47"/>
  <c r="P192" i="47"/>
  <c r="P194" i="47"/>
  <c r="P207" i="47"/>
  <c r="P209" i="47"/>
  <c r="P222" i="47"/>
  <c r="P224" i="47"/>
  <c r="P237" i="47"/>
  <c r="K84" i="43"/>
  <c r="F36" i="43"/>
  <c r="G36" i="43"/>
  <c r="W188" i="47"/>
  <c r="W141" i="47"/>
  <c r="W143" i="47"/>
  <c r="W157" i="47"/>
  <c r="W151" i="47"/>
  <c r="W197" i="47"/>
  <c r="W183" i="47"/>
  <c r="W136" i="47"/>
  <c r="W170" i="47"/>
  <c r="W175" i="47"/>
  <c r="W201" i="47"/>
  <c r="W125" i="47"/>
  <c r="W166" i="47"/>
  <c r="W236" i="47"/>
  <c r="W124" i="47"/>
  <c r="W221" i="47"/>
  <c r="W127" i="47"/>
  <c r="W113" i="47"/>
  <c r="H19" i="43"/>
  <c r="W212" i="47"/>
  <c r="E43" i="43"/>
  <c r="W234" i="47"/>
  <c r="W168" i="47"/>
  <c r="W137" i="47"/>
  <c r="W211" i="47"/>
  <c r="W186" i="47"/>
  <c r="W142" i="47"/>
  <c r="W190" i="47"/>
  <c r="W160" i="47"/>
  <c r="J117" i="47"/>
  <c r="J119" i="47"/>
  <c r="J132" i="47"/>
  <c r="J134" i="47"/>
  <c r="J147" i="47"/>
  <c r="J149" i="47"/>
  <c r="J162" i="47"/>
  <c r="J164" i="47"/>
  <c r="J177" i="47"/>
  <c r="J179" i="47"/>
  <c r="J192" i="47"/>
  <c r="J194" i="47"/>
  <c r="J207" i="47"/>
  <c r="J209" i="47"/>
  <c r="J222" i="47"/>
  <c r="J224" i="47"/>
  <c r="J237" i="47"/>
  <c r="E84" i="43"/>
  <c r="F30" i="43"/>
  <c r="G30" i="43"/>
  <c r="W126" i="47"/>
  <c r="W225" i="47"/>
  <c r="W131" i="47"/>
  <c r="W196" i="47"/>
  <c r="W172" i="47"/>
  <c r="W180" i="47"/>
  <c r="I132" i="47"/>
  <c r="I134" i="47"/>
  <c r="I147" i="47"/>
  <c r="I149" i="47"/>
  <c r="I162" i="47"/>
  <c r="I164" i="47"/>
  <c r="I177" i="47"/>
  <c r="I179" i="47"/>
  <c r="I192" i="47"/>
  <c r="I194" i="47"/>
  <c r="I207" i="47"/>
  <c r="I209" i="47"/>
  <c r="I222" i="47"/>
  <c r="I224" i="47"/>
  <c r="I237" i="47"/>
  <c r="D84" i="43"/>
  <c r="W109" i="47"/>
  <c r="W59" i="47"/>
  <c r="W72" i="47"/>
  <c r="E105" i="43"/>
  <c r="E106" i="43"/>
  <c r="W115" i="47"/>
  <c r="W106" i="47"/>
  <c r="O85" i="43"/>
  <c r="W111" i="47"/>
  <c r="W116" i="47"/>
  <c r="W108" i="47"/>
  <c r="W105" i="47"/>
  <c r="W112" i="47"/>
  <c r="W110" i="47"/>
  <c r="F85" i="43"/>
  <c r="F31" i="43"/>
  <c r="G31" i="43"/>
  <c r="I85" i="43"/>
  <c r="F34" i="43"/>
  <c r="G34" i="43"/>
  <c r="H85" i="43"/>
  <c r="F33" i="43"/>
  <c r="G33" i="43"/>
  <c r="G85" i="43"/>
  <c r="F32" i="43"/>
  <c r="G32" i="43"/>
  <c r="J85" i="43"/>
  <c r="F35" i="43"/>
  <c r="G35" i="43"/>
  <c r="K85" i="43"/>
  <c r="R84" i="43"/>
  <c r="H21" i="43"/>
  <c r="H22" i="43"/>
  <c r="E85" i="43"/>
  <c r="W74" i="47"/>
  <c r="W87" i="47"/>
  <c r="F105" i="43"/>
  <c r="F106" i="43"/>
  <c r="D85" i="43"/>
  <c r="F29" i="43"/>
  <c r="G29" i="43"/>
  <c r="G43" i="43"/>
  <c r="F43" i="43"/>
  <c r="R85" i="43"/>
  <c r="W89" i="47"/>
  <c r="W102" i="47"/>
  <c r="G105" i="43"/>
  <c r="G106" i="43"/>
  <c r="W104" i="47"/>
  <c r="W117" i="47"/>
  <c r="H105" i="43"/>
  <c r="H106" i="43"/>
  <c r="W119" i="47"/>
  <c r="W132" i="47"/>
  <c r="I105" i="43"/>
  <c r="I106" i="43"/>
  <c r="J105" i="43"/>
  <c r="W134" i="47"/>
  <c r="W147" i="47"/>
  <c r="K105" i="43"/>
  <c r="K106" i="43"/>
  <c r="W149" i="47"/>
  <c r="W162" i="47"/>
  <c r="J106" i="43"/>
  <c r="W164" i="47"/>
  <c r="W177" i="47"/>
  <c r="W179" i="47"/>
  <c r="W192" i="47"/>
  <c r="W194" i="47"/>
  <c r="W207" i="47"/>
  <c r="W209" i="47"/>
  <c r="W222" i="47"/>
  <c r="W224" i="47"/>
  <c r="W237" i="47"/>
  <c r="L105" i="43"/>
  <c r="L106" i="43"/>
  <c r="M105" i="43"/>
  <c r="M106" i="43"/>
</calcChain>
</file>

<file path=xl/comments1.xml><?xml version="1.0" encoding="utf-8"?>
<comments xmlns="http://schemas.openxmlformats.org/spreadsheetml/2006/main">
  <authors>
    <author>Keith Ritchie</author>
  </authors>
  <commentList>
    <comment ref="H105" authorId="0" shape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comments2.xml><?xml version="1.0" encoding="utf-8"?>
<comments xmlns="http://schemas.openxmlformats.org/spreadsheetml/2006/main">
  <authors>
    <author>Nagy, Judith</author>
  </authors>
  <commentList>
    <comment ref="P186" authorId="0" shapeId="0">
      <text>
        <r>
          <rPr>
            <b/>
            <sz val="9"/>
            <color indexed="81"/>
            <rFont val="Tahoma"/>
            <family val="2"/>
          </rPr>
          <t>Nagy, Judith:</t>
        </r>
        <r>
          <rPr>
            <sz val="9"/>
            <color indexed="81"/>
            <rFont val="Tahoma"/>
            <family val="2"/>
          </rPr>
          <t xml:space="preserve">
average based on 2015 program</t>
        </r>
      </text>
    </comment>
    <comment ref="AV186" authorId="0" shapeId="0">
      <text>
        <r>
          <rPr>
            <b/>
            <sz val="9"/>
            <color indexed="81"/>
            <rFont val="Tahoma"/>
            <family val="2"/>
          </rPr>
          <t>Nagy, Judith:</t>
        </r>
        <r>
          <rPr>
            <sz val="9"/>
            <color indexed="81"/>
            <rFont val="Tahoma"/>
            <family val="2"/>
          </rPr>
          <t xml:space="preserve">
P&amp;C Report,Tab Reference Tables: 
persistence </t>
        </r>
      </text>
    </comment>
    <comment ref="AW186" authorId="0" shapeId="0">
      <text>
        <r>
          <rPr>
            <b/>
            <sz val="9"/>
            <color indexed="81"/>
            <rFont val="Tahoma"/>
            <family val="2"/>
          </rPr>
          <t>Nagy, Judith:</t>
        </r>
        <r>
          <rPr>
            <sz val="9"/>
            <color indexed="81"/>
            <rFont val="Tahoma"/>
            <family val="2"/>
          </rPr>
          <t xml:space="preserve">
P&amp;C Report,Tab Reference Tables: 
persistence </t>
        </r>
      </text>
    </comment>
    <comment ref="AX186" authorId="0" shapeId="0">
      <text>
        <r>
          <rPr>
            <b/>
            <sz val="9"/>
            <color indexed="81"/>
            <rFont val="Tahoma"/>
            <family val="2"/>
          </rPr>
          <t>Nagy, Judith:</t>
        </r>
        <r>
          <rPr>
            <sz val="9"/>
            <color indexed="81"/>
            <rFont val="Tahoma"/>
            <family val="2"/>
          </rPr>
          <t xml:space="preserve">
P&amp;C Report,Tab Reference Tables: 
persistence </t>
        </r>
      </text>
    </comment>
    <comment ref="AY186" authorId="0" shapeId="0">
      <text>
        <r>
          <rPr>
            <b/>
            <sz val="9"/>
            <color indexed="81"/>
            <rFont val="Tahoma"/>
            <family val="2"/>
          </rPr>
          <t>Nagy, Judith:</t>
        </r>
        <r>
          <rPr>
            <sz val="9"/>
            <color indexed="81"/>
            <rFont val="Tahoma"/>
            <family val="2"/>
          </rPr>
          <t xml:space="preserve">
P&amp;C Report,Tab Reference Tables: 
persistence </t>
        </r>
      </text>
    </comment>
    <comment ref="AZ186" authorId="0" shapeId="0">
      <text>
        <r>
          <rPr>
            <b/>
            <sz val="9"/>
            <color indexed="81"/>
            <rFont val="Tahoma"/>
            <family val="2"/>
          </rPr>
          <t>Nagy, Judith:</t>
        </r>
        <r>
          <rPr>
            <sz val="9"/>
            <color indexed="81"/>
            <rFont val="Tahoma"/>
            <family val="2"/>
          </rPr>
          <t xml:space="preserve">
P&amp;C Report,Tab Reference Tables: 
persistence </t>
        </r>
      </text>
    </comment>
    <comment ref="AW187" authorId="0" shapeId="0">
      <text>
        <r>
          <rPr>
            <b/>
            <sz val="9"/>
            <color indexed="81"/>
            <rFont val="Tahoma"/>
            <family val="2"/>
          </rPr>
          <t>Nagy, Judith:</t>
        </r>
        <r>
          <rPr>
            <sz val="9"/>
            <color indexed="81"/>
            <rFont val="Tahoma"/>
            <family val="2"/>
          </rPr>
          <t xml:space="preserve">
P&amp;C Report,Tab Reference Tables: 
persistence </t>
        </r>
      </text>
    </comment>
    <comment ref="AX187" authorId="0" shapeId="0">
      <text>
        <r>
          <rPr>
            <b/>
            <sz val="9"/>
            <color indexed="81"/>
            <rFont val="Tahoma"/>
            <family val="2"/>
          </rPr>
          <t>Nagy, Judith:</t>
        </r>
        <r>
          <rPr>
            <sz val="9"/>
            <color indexed="81"/>
            <rFont val="Tahoma"/>
            <family val="2"/>
          </rPr>
          <t xml:space="preserve">
P&amp;C Report,Tab Reference Tables: 
persistence </t>
        </r>
      </text>
    </comment>
    <comment ref="AY187" authorId="0" shapeId="0">
      <text>
        <r>
          <rPr>
            <b/>
            <sz val="9"/>
            <color indexed="81"/>
            <rFont val="Tahoma"/>
            <family val="2"/>
          </rPr>
          <t>Nagy, Judith:</t>
        </r>
        <r>
          <rPr>
            <sz val="9"/>
            <color indexed="81"/>
            <rFont val="Tahoma"/>
            <family val="2"/>
          </rPr>
          <t xml:space="preserve">
P&amp;C Report,Tab Reference Tables: 
persistence </t>
        </r>
      </text>
    </comment>
    <comment ref="AZ187" authorId="0" shapeId="0">
      <text>
        <r>
          <rPr>
            <b/>
            <sz val="9"/>
            <color indexed="81"/>
            <rFont val="Tahoma"/>
            <family val="2"/>
          </rPr>
          <t>Nagy, Judith:</t>
        </r>
        <r>
          <rPr>
            <sz val="9"/>
            <color indexed="81"/>
            <rFont val="Tahoma"/>
            <family val="2"/>
          </rPr>
          <t xml:space="preserve">
P&amp;C Report,Tab Reference Tables: 
persistence </t>
        </r>
      </text>
    </comment>
    <comment ref="BA187" authorId="0" shapeId="0">
      <text>
        <r>
          <rPr>
            <b/>
            <sz val="9"/>
            <color indexed="81"/>
            <rFont val="Tahoma"/>
            <family val="2"/>
          </rPr>
          <t>Nagy, Judith:</t>
        </r>
        <r>
          <rPr>
            <sz val="9"/>
            <color indexed="81"/>
            <rFont val="Tahoma"/>
            <family val="2"/>
          </rPr>
          <t xml:space="preserve">
P&amp;C Report,Tab Reference Tables: 
persistence </t>
        </r>
      </text>
    </comment>
    <comment ref="AX188" authorId="0" shapeId="0">
      <text>
        <r>
          <rPr>
            <b/>
            <sz val="9"/>
            <color indexed="81"/>
            <rFont val="Tahoma"/>
            <family val="2"/>
          </rPr>
          <t>Nagy, Judith:</t>
        </r>
        <r>
          <rPr>
            <sz val="9"/>
            <color indexed="81"/>
            <rFont val="Tahoma"/>
            <family val="2"/>
          </rPr>
          <t xml:space="preserve">
P&amp;C Report,Tab Reference Tables: 
persistence </t>
        </r>
      </text>
    </comment>
    <comment ref="AY188" authorId="0" shapeId="0">
      <text>
        <r>
          <rPr>
            <b/>
            <sz val="9"/>
            <color indexed="81"/>
            <rFont val="Tahoma"/>
            <family val="2"/>
          </rPr>
          <t>Nagy, Judith:</t>
        </r>
        <r>
          <rPr>
            <sz val="9"/>
            <color indexed="81"/>
            <rFont val="Tahoma"/>
            <family val="2"/>
          </rPr>
          <t xml:space="preserve">
P&amp;C Report,Tab Reference Tables: 
persistence </t>
        </r>
      </text>
    </comment>
    <comment ref="AZ188" authorId="0" shapeId="0">
      <text>
        <r>
          <rPr>
            <b/>
            <sz val="9"/>
            <color indexed="81"/>
            <rFont val="Tahoma"/>
            <family val="2"/>
          </rPr>
          <t>Nagy, Judith:</t>
        </r>
        <r>
          <rPr>
            <sz val="9"/>
            <color indexed="81"/>
            <rFont val="Tahoma"/>
            <family val="2"/>
          </rPr>
          <t xml:space="preserve">
P&amp;C Report,Tab Reference Tables: 
persistence </t>
        </r>
      </text>
    </comment>
    <comment ref="BA188" authorId="0" shapeId="0">
      <text>
        <r>
          <rPr>
            <b/>
            <sz val="9"/>
            <color indexed="81"/>
            <rFont val="Tahoma"/>
            <family val="2"/>
          </rPr>
          <t>Nagy, Judith:</t>
        </r>
        <r>
          <rPr>
            <sz val="9"/>
            <color indexed="81"/>
            <rFont val="Tahoma"/>
            <family val="2"/>
          </rPr>
          <t xml:space="preserve">
P&amp;C Report,Tab Reference Tables: 
persistence </t>
        </r>
      </text>
    </comment>
    <comment ref="BB188" authorId="0" shapeId="0">
      <text>
        <r>
          <rPr>
            <b/>
            <sz val="9"/>
            <color indexed="81"/>
            <rFont val="Tahoma"/>
            <family val="2"/>
          </rPr>
          <t>Nagy, Judith:</t>
        </r>
        <r>
          <rPr>
            <sz val="9"/>
            <color indexed="81"/>
            <rFont val="Tahoma"/>
            <family val="2"/>
          </rPr>
          <t xml:space="preserve">
P&amp;C Report,Tab Reference Tables: 
persistence </t>
        </r>
      </text>
    </comment>
    <comment ref="AX189" authorId="0" shapeId="0">
      <text>
        <r>
          <rPr>
            <b/>
            <sz val="9"/>
            <color indexed="81"/>
            <rFont val="Tahoma"/>
            <family val="2"/>
          </rPr>
          <t>Nagy, Judith:</t>
        </r>
        <r>
          <rPr>
            <sz val="9"/>
            <color indexed="81"/>
            <rFont val="Tahoma"/>
            <family val="2"/>
          </rPr>
          <t xml:space="preserve">
P&amp;C Report,Tab Reference Tables: 
persistence </t>
        </r>
      </text>
    </comment>
    <comment ref="AY189" authorId="0" shapeId="0">
      <text>
        <r>
          <rPr>
            <b/>
            <sz val="9"/>
            <color indexed="81"/>
            <rFont val="Tahoma"/>
            <family val="2"/>
          </rPr>
          <t>Nagy, Judith:</t>
        </r>
        <r>
          <rPr>
            <sz val="9"/>
            <color indexed="81"/>
            <rFont val="Tahoma"/>
            <family val="2"/>
          </rPr>
          <t xml:space="preserve">
P&amp;C Report,Tab Reference Tables: 
persistence </t>
        </r>
      </text>
    </comment>
    <comment ref="AZ189" authorId="0" shapeId="0">
      <text>
        <r>
          <rPr>
            <b/>
            <sz val="9"/>
            <color indexed="81"/>
            <rFont val="Tahoma"/>
            <family val="2"/>
          </rPr>
          <t>Nagy, Judith:</t>
        </r>
        <r>
          <rPr>
            <sz val="9"/>
            <color indexed="81"/>
            <rFont val="Tahoma"/>
            <family val="2"/>
          </rPr>
          <t xml:space="preserve">
P&amp;C Report,Tab Reference Tables: 
persistence </t>
        </r>
      </text>
    </comment>
    <comment ref="BA189" authorId="0" shapeId="0">
      <text>
        <r>
          <rPr>
            <b/>
            <sz val="9"/>
            <color indexed="81"/>
            <rFont val="Tahoma"/>
            <family val="2"/>
          </rPr>
          <t>Nagy, Judith:</t>
        </r>
        <r>
          <rPr>
            <sz val="9"/>
            <color indexed="81"/>
            <rFont val="Tahoma"/>
            <family val="2"/>
          </rPr>
          <t xml:space="preserve">
P&amp;C Report,Tab Reference Tables: 
persistence </t>
        </r>
      </text>
    </comment>
    <comment ref="BB189" authorId="0" shapeId="0">
      <text>
        <r>
          <rPr>
            <b/>
            <sz val="9"/>
            <color indexed="81"/>
            <rFont val="Tahoma"/>
            <family val="2"/>
          </rPr>
          <t>Nagy, Judith:</t>
        </r>
        <r>
          <rPr>
            <sz val="9"/>
            <color indexed="81"/>
            <rFont val="Tahoma"/>
            <family val="2"/>
          </rPr>
          <t xml:space="preserve">
P&amp;C Report,Tab Reference Tables: 
persistence </t>
        </r>
      </text>
    </comment>
    <comment ref="AX190" authorId="0" shapeId="0">
      <text>
        <r>
          <rPr>
            <b/>
            <sz val="9"/>
            <color indexed="81"/>
            <rFont val="Tahoma"/>
            <family val="2"/>
          </rPr>
          <t>Nagy, Judith:</t>
        </r>
        <r>
          <rPr>
            <sz val="9"/>
            <color indexed="81"/>
            <rFont val="Tahoma"/>
            <family val="2"/>
          </rPr>
          <t xml:space="preserve">
P&amp;C Report,Tab Reference Tables: 
persistence </t>
        </r>
      </text>
    </comment>
    <comment ref="AY190" authorId="0" shapeId="0">
      <text>
        <r>
          <rPr>
            <b/>
            <sz val="9"/>
            <color indexed="81"/>
            <rFont val="Tahoma"/>
            <family val="2"/>
          </rPr>
          <t>Nagy, Judith:</t>
        </r>
        <r>
          <rPr>
            <sz val="9"/>
            <color indexed="81"/>
            <rFont val="Tahoma"/>
            <family val="2"/>
          </rPr>
          <t xml:space="preserve">
P&amp;C Report,Tab Reference Tables: 
persistence </t>
        </r>
      </text>
    </comment>
    <comment ref="AZ190" authorId="0" shapeId="0">
      <text>
        <r>
          <rPr>
            <b/>
            <sz val="9"/>
            <color indexed="81"/>
            <rFont val="Tahoma"/>
            <family val="2"/>
          </rPr>
          <t>Nagy, Judith:</t>
        </r>
        <r>
          <rPr>
            <sz val="9"/>
            <color indexed="81"/>
            <rFont val="Tahoma"/>
            <family val="2"/>
          </rPr>
          <t xml:space="preserve">
P&amp;C Report,Tab Reference Tables: 
persistence </t>
        </r>
      </text>
    </comment>
    <comment ref="BA190" authorId="0" shapeId="0">
      <text>
        <r>
          <rPr>
            <b/>
            <sz val="9"/>
            <color indexed="81"/>
            <rFont val="Tahoma"/>
            <family val="2"/>
          </rPr>
          <t>Nagy, Judith:</t>
        </r>
        <r>
          <rPr>
            <sz val="9"/>
            <color indexed="81"/>
            <rFont val="Tahoma"/>
            <family val="2"/>
          </rPr>
          <t xml:space="preserve">
P&amp;C Report,Tab Reference Tables: 
persistence </t>
        </r>
      </text>
    </comment>
    <comment ref="BB190" authorId="0" shapeId="0">
      <text>
        <r>
          <rPr>
            <b/>
            <sz val="9"/>
            <color indexed="81"/>
            <rFont val="Tahoma"/>
            <family val="2"/>
          </rPr>
          <t>Nagy, Judith:</t>
        </r>
        <r>
          <rPr>
            <sz val="9"/>
            <color indexed="81"/>
            <rFont val="Tahoma"/>
            <family val="2"/>
          </rPr>
          <t xml:space="preserve">
P&amp;C Report,Tab Reference Tables: 
persistence </t>
        </r>
      </text>
    </comment>
    <comment ref="AX191" authorId="0" shapeId="0">
      <text>
        <r>
          <rPr>
            <b/>
            <sz val="9"/>
            <color indexed="81"/>
            <rFont val="Tahoma"/>
            <family val="2"/>
          </rPr>
          <t>Nagy, Judith:</t>
        </r>
        <r>
          <rPr>
            <sz val="9"/>
            <color indexed="81"/>
            <rFont val="Tahoma"/>
            <family val="2"/>
          </rPr>
          <t xml:space="preserve">
P&amp;C Report,Tab Reference Tables: 
persistence </t>
        </r>
      </text>
    </comment>
    <comment ref="AY191" authorId="0" shapeId="0">
      <text>
        <r>
          <rPr>
            <b/>
            <sz val="9"/>
            <color indexed="81"/>
            <rFont val="Tahoma"/>
            <family val="2"/>
          </rPr>
          <t>Nagy, Judith:</t>
        </r>
        <r>
          <rPr>
            <sz val="9"/>
            <color indexed="81"/>
            <rFont val="Tahoma"/>
            <family val="2"/>
          </rPr>
          <t xml:space="preserve">
P&amp;C Report,Tab Reference Tables: 
persistence </t>
        </r>
      </text>
    </comment>
    <comment ref="AZ191" authorId="0" shapeId="0">
      <text>
        <r>
          <rPr>
            <b/>
            <sz val="9"/>
            <color indexed="81"/>
            <rFont val="Tahoma"/>
            <family val="2"/>
          </rPr>
          <t>Nagy, Judith:</t>
        </r>
        <r>
          <rPr>
            <sz val="9"/>
            <color indexed="81"/>
            <rFont val="Tahoma"/>
            <family val="2"/>
          </rPr>
          <t xml:space="preserve">
P&amp;C Report,Tab Reference Tables: 
persistence </t>
        </r>
      </text>
    </comment>
    <comment ref="BA191" authorId="0" shapeId="0">
      <text>
        <r>
          <rPr>
            <b/>
            <sz val="9"/>
            <color indexed="81"/>
            <rFont val="Tahoma"/>
            <family val="2"/>
          </rPr>
          <t>Nagy, Judith:</t>
        </r>
        <r>
          <rPr>
            <sz val="9"/>
            <color indexed="81"/>
            <rFont val="Tahoma"/>
            <family val="2"/>
          </rPr>
          <t xml:space="preserve">
P&amp;C Report,Tab Reference Tables: 
persistence </t>
        </r>
      </text>
    </comment>
    <comment ref="BB191" authorId="0" shapeId="0">
      <text>
        <r>
          <rPr>
            <b/>
            <sz val="9"/>
            <color indexed="81"/>
            <rFont val="Tahoma"/>
            <family val="2"/>
          </rPr>
          <t>Nagy, Judith:</t>
        </r>
        <r>
          <rPr>
            <sz val="9"/>
            <color indexed="81"/>
            <rFont val="Tahoma"/>
            <family val="2"/>
          </rPr>
          <t xml:space="preserve">
P&amp;C Report,Tab Reference Tables: 
persistence </t>
        </r>
      </text>
    </comment>
    <comment ref="AY192" authorId="0" shapeId="0">
      <text>
        <r>
          <rPr>
            <b/>
            <sz val="9"/>
            <color indexed="81"/>
            <rFont val="Tahoma"/>
            <family val="2"/>
          </rPr>
          <t>Nagy, Judith:</t>
        </r>
        <r>
          <rPr>
            <sz val="9"/>
            <color indexed="81"/>
            <rFont val="Tahoma"/>
            <family val="2"/>
          </rPr>
          <t xml:space="preserve">
P&amp;C Report,Tab Reference Tables: 
persistence </t>
        </r>
      </text>
    </comment>
    <comment ref="AZ192" authorId="0" shapeId="0">
      <text>
        <r>
          <rPr>
            <b/>
            <sz val="9"/>
            <color indexed="81"/>
            <rFont val="Tahoma"/>
            <family val="2"/>
          </rPr>
          <t>Nagy, Judith:</t>
        </r>
        <r>
          <rPr>
            <sz val="9"/>
            <color indexed="81"/>
            <rFont val="Tahoma"/>
            <family val="2"/>
          </rPr>
          <t xml:space="preserve">
P&amp;C Report,Tab Reference Tables: 
persistence </t>
        </r>
      </text>
    </comment>
    <comment ref="BA192" authorId="0" shapeId="0">
      <text>
        <r>
          <rPr>
            <b/>
            <sz val="9"/>
            <color indexed="81"/>
            <rFont val="Tahoma"/>
            <family val="2"/>
          </rPr>
          <t>Nagy, Judith:</t>
        </r>
        <r>
          <rPr>
            <sz val="9"/>
            <color indexed="81"/>
            <rFont val="Tahoma"/>
            <family val="2"/>
          </rPr>
          <t xml:space="preserve">
P&amp;C Report,Tab Reference Tables: 
persistence </t>
        </r>
      </text>
    </comment>
    <comment ref="BB192" authorId="0" shapeId="0">
      <text>
        <r>
          <rPr>
            <b/>
            <sz val="9"/>
            <color indexed="81"/>
            <rFont val="Tahoma"/>
            <family val="2"/>
          </rPr>
          <t>Nagy, Judith:</t>
        </r>
        <r>
          <rPr>
            <sz val="9"/>
            <color indexed="81"/>
            <rFont val="Tahoma"/>
            <family val="2"/>
          </rPr>
          <t xml:space="preserve">
P&amp;C Report,Tab Reference Tables: 
persistence </t>
        </r>
      </text>
    </comment>
    <comment ref="BC192" authorId="0" shapeId="0">
      <text>
        <r>
          <rPr>
            <b/>
            <sz val="9"/>
            <color indexed="81"/>
            <rFont val="Tahoma"/>
            <family val="2"/>
          </rPr>
          <t>Nagy, Judith:</t>
        </r>
        <r>
          <rPr>
            <sz val="9"/>
            <color indexed="81"/>
            <rFont val="Tahoma"/>
            <family val="2"/>
          </rPr>
          <t xml:space="preserve">
P&amp;C Report,Tab Reference Tables: 
persistence </t>
        </r>
      </text>
    </comment>
    <comment ref="AY193" authorId="0" shapeId="0">
      <text>
        <r>
          <rPr>
            <b/>
            <sz val="9"/>
            <color indexed="81"/>
            <rFont val="Tahoma"/>
            <family val="2"/>
          </rPr>
          <t>Nagy, Judith:</t>
        </r>
        <r>
          <rPr>
            <sz val="9"/>
            <color indexed="81"/>
            <rFont val="Tahoma"/>
            <family val="2"/>
          </rPr>
          <t xml:space="preserve">
Same persistence level as 2017 program </t>
        </r>
      </text>
    </comment>
    <comment ref="AZ193" authorId="0" shapeId="0">
      <text>
        <r>
          <rPr>
            <b/>
            <sz val="9"/>
            <color indexed="81"/>
            <rFont val="Tahoma"/>
            <family val="2"/>
          </rPr>
          <t>Nagy, Judith:</t>
        </r>
        <r>
          <rPr>
            <sz val="9"/>
            <color indexed="81"/>
            <rFont val="Tahoma"/>
            <family val="2"/>
          </rPr>
          <t xml:space="preserve">
Same persistence level as 2017 program </t>
        </r>
      </text>
    </comment>
    <comment ref="BA193" authorId="0" shapeId="0">
      <text>
        <r>
          <rPr>
            <b/>
            <sz val="9"/>
            <color indexed="81"/>
            <rFont val="Tahoma"/>
            <family val="2"/>
          </rPr>
          <t>Nagy, Judith:</t>
        </r>
        <r>
          <rPr>
            <sz val="9"/>
            <color indexed="81"/>
            <rFont val="Tahoma"/>
            <family val="2"/>
          </rPr>
          <t xml:space="preserve">
Same persistence level as 2017 program </t>
        </r>
      </text>
    </comment>
    <comment ref="BB193" authorId="0" shapeId="0">
      <text>
        <r>
          <rPr>
            <b/>
            <sz val="9"/>
            <color indexed="81"/>
            <rFont val="Tahoma"/>
            <family val="2"/>
          </rPr>
          <t>Nagy, Judith:</t>
        </r>
        <r>
          <rPr>
            <sz val="9"/>
            <color indexed="81"/>
            <rFont val="Tahoma"/>
            <family val="2"/>
          </rPr>
          <t xml:space="preserve">
Same persistence level as 2017 program </t>
        </r>
      </text>
    </comment>
    <comment ref="BC193" authorId="0" shapeId="0">
      <text>
        <r>
          <rPr>
            <b/>
            <sz val="9"/>
            <color indexed="81"/>
            <rFont val="Tahoma"/>
            <family val="2"/>
          </rPr>
          <t>Nagy, Judith:</t>
        </r>
        <r>
          <rPr>
            <sz val="9"/>
            <color indexed="81"/>
            <rFont val="Tahoma"/>
            <family val="2"/>
          </rPr>
          <t xml:space="preserve">
Same persistence level as 2017 program </t>
        </r>
      </text>
    </comment>
    <comment ref="BD193" authorId="0" shapeId="0">
      <text>
        <r>
          <rPr>
            <b/>
            <sz val="9"/>
            <color indexed="81"/>
            <rFont val="Tahoma"/>
            <family val="2"/>
          </rPr>
          <t>Nagy, Judith:</t>
        </r>
        <r>
          <rPr>
            <sz val="9"/>
            <color indexed="81"/>
            <rFont val="Tahoma"/>
            <family val="2"/>
          </rPr>
          <t xml:space="preserve">
Same persistence level as 2017 program </t>
        </r>
      </text>
    </comment>
    <comment ref="BE193" authorId="0" shapeId="0">
      <text>
        <r>
          <rPr>
            <b/>
            <sz val="9"/>
            <color indexed="81"/>
            <rFont val="Tahoma"/>
            <family val="2"/>
          </rPr>
          <t>Nagy, Judith:</t>
        </r>
        <r>
          <rPr>
            <sz val="9"/>
            <color indexed="81"/>
            <rFont val="Tahoma"/>
            <family val="2"/>
          </rPr>
          <t xml:space="preserve">
Same persistence level as 2017 program </t>
        </r>
      </text>
    </comment>
    <comment ref="BF193" authorId="0" shapeId="0">
      <text>
        <r>
          <rPr>
            <b/>
            <sz val="9"/>
            <color indexed="81"/>
            <rFont val="Tahoma"/>
            <family val="2"/>
          </rPr>
          <t>Nagy, Judith:</t>
        </r>
        <r>
          <rPr>
            <sz val="9"/>
            <color indexed="81"/>
            <rFont val="Tahoma"/>
            <family val="2"/>
          </rPr>
          <t xml:space="preserve">
Same persistence level as 2017 program </t>
        </r>
      </text>
    </comment>
    <comment ref="BG193" authorId="0" shapeId="0">
      <text>
        <r>
          <rPr>
            <b/>
            <sz val="9"/>
            <color indexed="81"/>
            <rFont val="Tahoma"/>
            <family val="2"/>
          </rPr>
          <t>Nagy, Judith:</t>
        </r>
        <r>
          <rPr>
            <sz val="9"/>
            <color indexed="81"/>
            <rFont val="Tahoma"/>
            <family val="2"/>
          </rPr>
          <t xml:space="preserve">
Same persistence level as 2017 program </t>
        </r>
      </text>
    </comment>
    <comment ref="BH193" authorId="0" shapeId="0">
      <text>
        <r>
          <rPr>
            <b/>
            <sz val="9"/>
            <color indexed="81"/>
            <rFont val="Tahoma"/>
            <family val="2"/>
          </rPr>
          <t>Nagy, Judith:</t>
        </r>
        <r>
          <rPr>
            <sz val="9"/>
            <color indexed="81"/>
            <rFont val="Tahoma"/>
            <family val="2"/>
          </rPr>
          <t xml:space="preserve">
Same persistence level as 2017 program </t>
        </r>
      </text>
    </comment>
    <comment ref="BI193" authorId="0" shapeId="0">
      <text>
        <r>
          <rPr>
            <b/>
            <sz val="9"/>
            <color indexed="81"/>
            <rFont val="Tahoma"/>
            <family val="2"/>
          </rPr>
          <t>Nagy, Judith:</t>
        </r>
        <r>
          <rPr>
            <sz val="9"/>
            <color indexed="81"/>
            <rFont val="Tahoma"/>
            <family val="2"/>
          </rPr>
          <t xml:space="preserve">
Same persistence level as 2017 program </t>
        </r>
      </text>
    </comment>
    <comment ref="BJ193" authorId="0" shapeId="0">
      <text>
        <r>
          <rPr>
            <b/>
            <sz val="9"/>
            <color indexed="81"/>
            <rFont val="Tahoma"/>
            <family val="2"/>
          </rPr>
          <t>Nagy, Judith:</t>
        </r>
        <r>
          <rPr>
            <sz val="9"/>
            <color indexed="81"/>
            <rFont val="Tahoma"/>
            <family val="2"/>
          </rPr>
          <t xml:space="preserve">
Same persistence level as 2017 program </t>
        </r>
      </text>
    </comment>
    <comment ref="BK193" authorId="0" shapeId="0">
      <text>
        <r>
          <rPr>
            <b/>
            <sz val="9"/>
            <color indexed="81"/>
            <rFont val="Tahoma"/>
            <family val="2"/>
          </rPr>
          <t>Nagy, Judith:</t>
        </r>
        <r>
          <rPr>
            <sz val="9"/>
            <color indexed="81"/>
            <rFont val="Tahoma"/>
            <family val="2"/>
          </rPr>
          <t xml:space="preserve">
Same persistence level as 2017 program </t>
        </r>
      </text>
    </comment>
    <comment ref="BL193" authorId="0" shapeId="0">
      <text>
        <r>
          <rPr>
            <b/>
            <sz val="9"/>
            <color indexed="81"/>
            <rFont val="Tahoma"/>
            <family val="2"/>
          </rPr>
          <t>Nagy, Judith:</t>
        </r>
        <r>
          <rPr>
            <sz val="9"/>
            <color indexed="81"/>
            <rFont val="Tahoma"/>
            <family val="2"/>
          </rPr>
          <t xml:space="preserve">
Same persistence level as 2017 program </t>
        </r>
      </text>
    </comment>
    <comment ref="BM193" authorId="0" shapeId="0">
      <text>
        <r>
          <rPr>
            <b/>
            <sz val="9"/>
            <color indexed="81"/>
            <rFont val="Tahoma"/>
            <family val="2"/>
          </rPr>
          <t>Nagy, Judith:</t>
        </r>
        <r>
          <rPr>
            <sz val="9"/>
            <color indexed="81"/>
            <rFont val="Tahoma"/>
            <family val="2"/>
          </rPr>
          <t xml:space="preserve">
Same persistence level as 2017 program </t>
        </r>
      </text>
    </comment>
    <comment ref="BN193" authorId="0" shapeId="0">
      <text>
        <r>
          <rPr>
            <b/>
            <sz val="9"/>
            <color indexed="81"/>
            <rFont val="Tahoma"/>
            <family val="2"/>
          </rPr>
          <t>Nagy, Judith:</t>
        </r>
        <r>
          <rPr>
            <sz val="9"/>
            <color indexed="81"/>
            <rFont val="Tahoma"/>
            <family val="2"/>
          </rPr>
          <t xml:space="preserve">
Same persistence level as 2017 program </t>
        </r>
      </text>
    </comment>
    <comment ref="AY197" authorId="0" shapeId="0">
      <text>
        <r>
          <rPr>
            <b/>
            <sz val="9"/>
            <color indexed="81"/>
            <rFont val="Tahoma"/>
            <family val="2"/>
          </rPr>
          <t>Nagy, Judith:</t>
        </r>
        <r>
          <rPr>
            <sz val="9"/>
            <color indexed="81"/>
            <rFont val="Tahoma"/>
            <family val="2"/>
          </rPr>
          <t xml:space="preserve">
P&amp;C Report,Tab Reference Tables: 
persistence </t>
        </r>
      </text>
    </comment>
    <comment ref="AZ197" authorId="0" shapeId="0">
      <text>
        <r>
          <rPr>
            <b/>
            <sz val="9"/>
            <color indexed="81"/>
            <rFont val="Tahoma"/>
            <family val="2"/>
          </rPr>
          <t>Nagy, Judith:</t>
        </r>
        <r>
          <rPr>
            <sz val="9"/>
            <color indexed="81"/>
            <rFont val="Tahoma"/>
            <family val="2"/>
          </rPr>
          <t xml:space="preserve">
P&amp;C Report,Tab Reference Tables: 
persistence </t>
        </r>
      </text>
    </comment>
    <comment ref="BA197" authorId="0" shapeId="0">
      <text>
        <r>
          <rPr>
            <b/>
            <sz val="9"/>
            <color indexed="81"/>
            <rFont val="Tahoma"/>
            <family val="2"/>
          </rPr>
          <t>Nagy, Judith:</t>
        </r>
        <r>
          <rPr>
            <sz val="9"/>
            <color indexed="81"/>
            <rFont val="Tahoma"/>
            <family val="2"/>
          </rPr>
          <t xml:space="preserve">
P&amp;C Report,Tab Reference Tables: 
persistence </t>
        </r>
      </text>
    </comment>
    <comment ref="BB197" authorId="0" shapeId="0">
      <text>
        <r>
          <rPr>
            <b/>
            <sz val="9"/>
            <color indexed="81"/>
            <rFont val="Tahoma"/>
            <family val="2"/>
          </rPr>
          <t>Nagy, Judith:</t>
        </r>
        <r>
          <rPr>
            <sz val="9"/>
            <color indexed="81"/>
            <rFont val="Tahoma"/>
            <family val="2"/>
          </rPr>
          <t xml:space="preserve">
P&amp;C Report,Tab Reference Tables: 
persistence </t>
        </r>
      </text>
    </comment>
    <comment ref="BC197" authorId="0" shapeId="0">
      <text>
        <r>
          <rPr>
            <b/>
            <sz val="9"/>
            <color indexed="81"/>
            <rFont val="Tahoma"/>
            <family val="2"/>
          </rPr>
          <t>Nagy, Judith:</t>
        </r>
        <r>
          <rPr>
            <sz val="9"/>
            <color indexed="81"/>
            <rFont val="Tahoma"/>
            <family val="2"/>
          </rPr>
          <t xml:space="preserve">
P&amp;C Report,Tab Reference Tables: 
persistence </t>
        </r>
      </text>
    </comment>
  </commentList>
</comments>
</file>

<file path=xl/sharedStrings.xml><?xml version="1.0" encoding="utf-8"?>
<sst xmlns="http://schemas.openxmlformats.org/spreadsheetml/2006/main" count="33836" uniqueCount="2577">
  <si>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</si>
  <si>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</si>
  <si>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</si>
  <si>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</si>
  <si>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</si>
  <si>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</si>
  <si>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</si>
  <si>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</si>
  <si>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</si>
  <si>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</si>
  <si>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</si>
  <si>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</si>
  <si>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</si>
  <si>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</si>
  <si>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</si>
  <si>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</si>
  <si>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</si>
  <si>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</si>
  <si>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</si>
  <si>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</si>
  <si>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</si>
  <si>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</si>
  <si>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</si>
  <si>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</si>
  <si>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</si>
  <si>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</si>
  <si>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</si>
  <si>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</si>
  <si>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</si>
  <si>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</si>
  <si>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</si>
  <si>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</si>
  <si>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</si>
  <si>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</si>
  <si>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</si>
  <si>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</si>
  <si>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</si>
  <si>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</si>
  <si>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</si>
  <si>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</si>
  <si>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</si>
  <si>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</si>
  <si>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</si>
  <si>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</si>
  <si>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</si>
  <si>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</si>
  <si>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</si>
  <si>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</si>
  <si>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</si>
  <si>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</si>
  <si>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</si>
  <si>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</si>
  <si>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</si>
  <si>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</si>
  <si>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</si>
  <si>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</si>
  <si>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</si>
  <si>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</si>
  <si>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</si>
  <si>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</si>
  <si>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</si>
  <si>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</si>
  <si>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</si>
  <si>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</si>
  <si>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</si>
  <si>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</si>
  <si>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</si>
  <si>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</si>
  <si>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</si>
  <si>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</si>
  <si>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</si>
  <si>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</si>
  <si>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</si>
  <si>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</si>
  <si>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</si>
  <si>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</si>
  <si>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</si>
  <si>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</si>
  <si>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</si>
  <si>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</si>
  <si>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</si>
  <si>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</si>
  <si>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</si>
  <si>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</si>
  <si>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</si>
  <si>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</si>
  <si>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</si>
  <si>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</si>
  <si>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</si>
  <si>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</si>
  <si>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</si>
  <si>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</si>
  <si>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</si>
  <si>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</si>
  <si>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</si>
  <si>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</si>
  <si>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</si>
  <si>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</si>
  <si>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</si>
  <si>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</si>
  <si>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</si>
  <si>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</si>
  <si>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</si>
  <si>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</si>
  <si>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</si>
  <si>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</si>
  <si>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</si>
  <si>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</si>
  <si>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</si>
  <si>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</si>
  <si>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</si>
  <si>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</si>
  <si>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</si>
  <si>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</si>
  <si>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</si>
  <si>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</si>
  <si>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</si>
  <si>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</si>
  <si>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</si>
  <si>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</si>
  <si>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</si>
  <si>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</si>
  <si>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</si>
  <si>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</si>
  <si>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</si>
  <si>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</si>
  <si>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</si>
  <si>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</si>
  <si>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</si>
  <si>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</si>
  <si>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</si>
  <si>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</si>
  <si>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</si>
  <si>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</si>
  <si>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</si>
  <si>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</si>
  <si>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</si>
  <si>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</si>
  <si>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</si>
  <si>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</si>
  <si>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</si>
  <si>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</si>
  <si>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</si>
  <si>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</si>
  <si>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</si>
  <si>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</si>
  <si>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</si>
  <si>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</si>
  <si>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</si>
  <si>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</si>
  <si>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</si>
  <si>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</si>
  <si>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</si>
  <si>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</si>
  <si>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</si>
  <si>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</si>
  <si>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</si>
  <si>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</si>
  <si>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</si>
  <si>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</si>
  <si>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</si>
  <si>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</si>
  <si>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</si>
  <si>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</si>
  <si>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</si>
  <si>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</si>
  <si>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</si>
  <si>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</si>
  <si>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</si>
  <si>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</si>
  <si>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</si>
  <si>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</si>
  <si>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</si>
  <si>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</si>
  <si>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</si>
  <si>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</si>
  <si>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</si>
  <si>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</si>
  <si>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</si>
  <si>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</si>
  <si>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</si>
  <si>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</si>
  <si>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</si>
  <si>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</si>
  <si>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</si>
  <si>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</si>
  <si>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</si>
  <si>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</si>
  <si>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</si>
  <si>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</si>
  <si>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</si>
  <si>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</si>
  <si>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</si>
  <si>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</si>
  <si>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</si>
  <si>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</si>
  <si>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</si>
  <si>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</si>
  <si>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</si>
  <si>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</si>
  <si>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</si>
  <si>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</si>
  <si>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</si>
  <si>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</si>
  <si>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</si>
  <si>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</si>
  <si>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</si>
  <si>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</si>
  <si>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</si>
  <si>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</si>
  <si>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</si>
  <si>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</si>
  <si>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</si>
  <si>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</si>
  <si>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</si>
  <si>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</si>
  <si>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</si>
  <si>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</si>
  <si>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</si>
  <si>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</si>
  <si>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</si>
  <si>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</si>
  <si>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</si>
  <si>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</si>
  <si>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</si>
  <si>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</si>
  <si>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</si>
  <si>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</si>
  <si>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</si>
  <si>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</si>
  <si>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</si>
  <si>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</si>
  <si>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</si>
  <si>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</si>
  <si>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</si>
  <si>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</si>
  <si>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</si>
  <si>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</si>
  <si>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</si>
  <si>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</si>
  <si>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</si>
  <si>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</si>
  <si>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</si>
  <si>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</si>
  <si>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</si>
  <si>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</si>
  <si>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</si>
  <si>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</si>
  <si>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</si>
  <si>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</si>
  <si>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</si>
  <si>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</si>
  <si>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</si>
  <si>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</si>
  <si>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</si>
  <si>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</si>
  <si>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</si>
  <si>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</si>
  <si>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</si>
  <si>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</si>
  <si>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</si>
  <si>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</si>
  <si>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</si>
  <si>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</si>
  <si>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</si>
  <si>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</si>
  <si>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</si>
  <si>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</si>
  <si>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</si>
  <si>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</si>
  <si>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</si>
  <si>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</si>
  <si>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</si>
  <si>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</si>
  <si>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</si>
  <si>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</si>
  <si>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</si>
  <si>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</si>
  <si>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</si>
  <si>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</si>
  <si>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</si>
  <si>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</si>
  <si>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</si>
  <si>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</si>
  <si>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</si>
  <si>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</si>
  <si>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</si>
  <si>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</si>
  <si>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</si>
  <si>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</si>
  <si>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</si>
  <si>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</si>
  <si>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</si>
  <si>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</si>
  <si>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</si>
  <si>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</si>
  <si>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</si>
  <si>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</si>
  <si>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</si>
  <si>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</si>
  <si>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</si>
  <si>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</si>
  <si>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</si>
  <si>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</si>
  <si>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</si>
  <si>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</si>
  <si>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</si>
  <si>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</si>
  <si>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</si>
  <si>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</si>
  <si>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</si>
  <si>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</si>
  <si>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</si>
  <si>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</si>
  <si>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</si>
  <si>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</si>
  <si>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</si>
  <si>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</si>
  <si>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</si>
  <si>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</si>
  <si>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</si>
  <si>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</si>
  <si>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</si>
  <si>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</si>
  <si>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</si>
  <si>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</si>
  <si>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</si>
  <si>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</si>
  <si>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</si>
  <si>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</si>
  <si>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</si>
  <si>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</si>
  <si>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</si>
  <si>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</si>
  <si>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</si>
  <si>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</si>
  <si>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</si>
  <si>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</si>
  <si>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</si>
  <si>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</si>
  <si>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</si>
  <si>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</si>
  <si>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</si>
  <si>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</si>
  <si>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</si>
  <si>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</si>
  <si>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</si>
  <si>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</si>
  <si>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</si>
  <si>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</si>
  <si>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</si>
  <si>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</si>
  <si>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</si>
  <si>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</si>
  <si>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</si>
  <si>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</si>
  <si>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</si>
  <si>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</si>
  <si>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</si>
  <si>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</si>
  <si>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</si>
  <si>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</si>
  <si>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</si>
  <si>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</si>
  <si>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</si>
  <si>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</si>
  <si>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</si>
  <si>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</si>
  <si>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</si>
  <si>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</si>
  <si>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</si>
  <si>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</si>
  <si>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</si>
  <si>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</si>
  <si>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</si>
  <si>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</si>
  <si>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</si>
  <si>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</si>
  <si>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</si>
  <si>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</si>
  <si>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</si>
  <si>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</si>
  <si>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</si>
  <si>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</si>
  <si>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</si>
  <si>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</si>
  <si>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</si>
  <si>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</si>
  <si>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</si>
  <si>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</si>
  <si>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</si>
  <si>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</si>
  <si>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</si>
  <si>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</si>
  <si>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</si>
  <si>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</si>
  <si>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</si>
  <si>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</si>
  <si>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</si>
  <si>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</si>
  <si>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</si>
  <si>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</si>
  <si>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</si>
  <si>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</si>
  <si>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</si>
  <si>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</si>
  <si>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</si>
  <si>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</si>
  <si>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</si>
  <si>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</si>
  <si>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</si>
  <si>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</si>
  <si>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</si>
  <si>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</si>
  <si>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</si>
  <si>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</si>
  <si>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</si>
  <si>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</si>
  <si>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</si>
  <si>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</si>
  <si>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</si>
  <si>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</si>
  <si>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</si>
  <si>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</si>
  <si>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</si>
  <si>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</si>
  <si>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</si>
  <si>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</si>
  <si>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</si>
  <si>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</si>
  <si>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</si>
  <si>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</si>
  <si>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</si>
  <si>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</si>
  <si>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</si>
  <si>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</si>
  <si>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</si>
  <si>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</si>
  <si>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</si>
  <si>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</si>
  <si>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</si>
  <si>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</si>
  <si>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</si>
  <si>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</si>
  <si>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</si>
  <si>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</si>
  <si>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</si>
  <si>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</si>
  <si>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</si>
  <si>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</si>
  <si>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</si>
  <si>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</si>
  <si>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</si>
  <si>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</si>
  <si>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</si>
  <si>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</si>
  <si>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</si>
  <si>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</si>
  <si>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</si>
  <si>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</si>
  <si>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</si>
  <si>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</si>
  <si>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</si>
  <si>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</si>
  <si>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</si>
  <si>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</si>
  <si>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</si>
  <si>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</si>
  <si>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</si>
  <si>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</si>
  <si>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</si>
  <si>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</si>
  <si>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</si>
  <si>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</si>
  <si>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</si>
  <si>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</si>
  <si>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</si>
  <si>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</si>
  <si>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</si>
  <si>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</si>
  <si>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</si>
  <si>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</si>
  <si>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</si>
  <si>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</si>
  <si>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</si>
  <si>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</si>
  <si>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</si>
  <si>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</si>
  <si>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</si>
  <si>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</si>
  <si>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</si>
  <si>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</si>
  <si>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</si>
  <si>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</si>
  <si>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</si>
  <si>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</si>
  <si>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</si>
  <si>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</si>
  <si>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</si>
  <si>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</si>
  <si>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</si>
  <si>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</si>
  <si>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</si>
  <si>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</si>
  <si>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</si>
  <si>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</si>
  <si>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</si>
  <si>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</si>
  <si>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</si>
  <si>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</si>
  <si>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</si>
  <si>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</si>
  <si>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</si>
  <si>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</si>
  <si>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</si>
  <si>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</si>
  <si>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</si>
  <si>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</si>
  <si>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</si>
  <si>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</si>
  <si>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</si>
  <si>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</si>
  <si>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</si>
  <si>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</si>
  <si>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</si>
  <si>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</si>
  <si>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</si>
  <si>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</si>
  <si>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</si>
  <si>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</si>
  <si>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</si>
  <si>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</si>
  <si>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</si>
  <si>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</si>
  <si>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</si>
  <si>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</si>
  <si>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</si>
  <si>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</si>
  <si>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</si>
  <si>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</si>
  <si>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</si>
  <si>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</si>
  <si>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</si>
  <si>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</si>
  <si>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</si>
  <si>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</si>
  <si>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</si>
  <si>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</si>
  <si>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</si>
  <si>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</si>
  <si>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</si>
  <si>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</si>
  <si>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</si>
  <si>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</si>
  <si>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</si>
  <si>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</si>
  <si>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</si>
  <si>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</si>
  <si>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</si>
  <si>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</si>
  <si>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</si>
  <si>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</si>
  <si>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</si>
  <si>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</si>
  <si>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</si>
  <si>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</si>
  <si>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</si>
  <si>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</si>
  <si>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</si>
  <si>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</si>
  <si>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</si>
  <si>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</si>
  <si>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</si>
  <si>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</si>
  <si>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</si>
  <si>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</si>
  <si>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</si>
  <si>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</si>
  <si>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</si>
  <si>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</si>
  <si>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</si>
  <si>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</si>
  <si>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</si>
  <si>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</si>
  <si>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</si>
  <si>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</si>
  <si>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</si>
  <si>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</si>
  <si>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</si>
  <si>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</si>
  <si>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</si>
  <si>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</si>
  <si>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</si>
  <si>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</si>
  <si>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</si>
  <si>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</si>
  <si>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</si>
  <si>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</si>
  <si>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</si>
  <si>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</si>
  <si>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</si>
  <si>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</si>
  <si>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</si>
  <si>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</si>
  <si>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</si>
  <si>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</si>
  <si>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</si>
  <si>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</si>
  <si>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</si>
  <si>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</si>
  <si>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</si>
  <si>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</si>
  <si>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</si>
  <si>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</si>
  <si>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</si>
  <si>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</si>
  <si>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</si>
  <si>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</si>
  <si>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</si>
  <si>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</si>
  <si>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</si>
  <si>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</si>
  <si>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</si>
  <si>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</si>
  <si>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</si>
  <si>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</si>
  <si>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</si>
  <si>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</si>
  <si>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</si>
  <si>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</si>
  <si>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</si>
  <si>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</si>
  <si>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</si>
  <si>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</si>
  <si>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</si>
  <si>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</si>
  <si>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</si>
  <si>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</si>
  <si>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</si>
  <si>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</si>
  <si>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</si>
  <si>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</si>
  <si>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</si>
  <si>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</si>
  <si>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</si>
  <si>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</si>
  <si>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</si>
  <si>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</si>
  <si>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</si>
  <si>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</si>
  <si>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</si>
  <si>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</si>
  <si>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</si>
  <si>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</si>
  <si>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</si>
  <si>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</si>
  <si>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</si>
  <si>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</si>
  <si>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</si>
  <si>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</si>
  <si>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</si>
  <si>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</si>
  <si>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</si>
  <si>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</si>
  <si>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</si>
  <si>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</si>
  <si>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</si>
  <si>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</si>
  <si>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</si>
  <si>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</si>
  <si>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</si>
  <si>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</si>
  <si>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</si>
  <si>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</si>
  <si>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</si>
  <si>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</si>
  <si>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</si>
  <si>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</si>
  <si>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</si>
  <si>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</si>
  <si>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</si>
  <si>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</si>
  <si>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</si>
  <si>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r>
      <rPr>
        <b/>
        <sz val="12"/>
        <rFont val="Arial"/>
        <family val="2"/>
      </rPr>
      <t xml:space="preserve">1.  </t>
    </r>
    <r>
      <rPr>
        <sz val="12"/>
        <rFont val="Arial"/>
        <family val="2"/>
      </rPr>
      <t>LDCs can apply for disposition of LRAMVA amounts at any time, but at a minimum, must do so as part of a cost of service (COS) application.   The following LRAMVA work forms apply to LDCs that need to recover lost revenues from the</t>
    </r>
    <r>
      <rPr>
        <sz val="12"/>
        <color rgb="FFFF0000"/>
        <rFont val="Arial"/>
        <family val="2"/>
      </rPr>
      <t xml:space="preserve"> </t>
    </r>
    <r>
      <rPr>
        <sz val="12"/>
        <rFont val="Arial"/>
        <family val="2"/>
      </rPr>
      <t>2015-2020 period.</t>
    </r>
    <r>
      <rPr>
        <sz val="12"/>
        <color rgb="FFFF0000"/>
        <rFont val="Arial"/>
        <family val="2"/>
      </rPr>
      <t xml:space="preserve">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</si>
  <si>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</si>
  <si>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</si>
  <si>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</si>
  <si>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</si>
  <si>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</si>
  <si>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</si>
  <si>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</si>
  <si>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</si>
  <si>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</si>
  <si>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</si>
  <si>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</si>
  <si>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</si>
  <si>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</si>
  <si>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</si>
  <si>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</si>
  <si>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</si>
  <si>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</si>
  <si>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</si>
  <si>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</si>
  <si>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</si>
  <si>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</si>
  <si>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</si>
  <si>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</si>
  <si>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</si>
  <si>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</si>
  <si>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</si>
  <si>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</si>
  <si>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</si>
  <si>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</si>
  <si>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</si>
  <si>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</si>
  <si>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</si>
  <si>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</si>
  <si>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</si>
  <si>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</si>
  <si>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</si>
  <si>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</si>
  <si>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</si>
  <si>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</si>
  <si>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Opening Balance for 2023</t>
  </si>
  <si>
    <t>Total for 2023</t>
  </si>
  <si>
    <t>2011-2021</t>
  </si>
  <si>
    <t>2011-2022</t>
  </si>
  <si>
    <t>2011-2023</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</si>
  <si>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</si>
  <si>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2023 Q1</t>
  </si>
  <si>
    <t>2023 Q2</t>
  </si>
  <si>
    <t>2023 Q3</t>
  </si>
  <si>
    <t>2023 Q4</t>
  </si>
  <si>
    <t>The LRAMVA work form was created in a generic manner for use by all LDCs.  Distributors should follow the checklist, which is referenced in this tab of the work form and listed below:</t>
  </si>
  <si>
    <t>2024 Q1</t>
  </si>
  <si>
    <t>2024 Q2</t>
  </si>
  <si>
    <t>2024 Q3</t>
  </si>
  <si>
    <t>2024 Q4</t>
  </si>
  <si>
    <t>2025 Q1</t>
  </si>
  <si>
    <t>2025 Q2</t>
  </si>
  <si>
    <t>2025 Q3</t>
  </si>
  <si>
    <t>2025 Q4</t>
  </si>
  <si>
    <t>Opening Balance for 2024</t>
  </si>
  <si>
    <t>Opening Balance for 2025</t>
  </si>
  <si>
    <t>Total for 2024</t>
  </si>
  <si>
    <t>Total for 2025</t>
  </si>
  <si>
    <t>2011-2024</t>
  </si>
  <si>
    <t>2011-2025</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</si>
  <si>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</si>
  <si>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EB-2020-0038</t>
  </si>
  <si>
    <t>2021 IRM Application</t>
  </si>
  <si>
    <t>EB-2021-0041</t>
  </si>
  <si>
    <t>2022 COS Application</t>
  </si>
  <si>
    <t>General Service 50 - 4,999 kW</t>
  </si>
  <si>
    <t>Co-Generation 1,000 - 4,999 kW</t>
  </si>
  <si>
    <t>Large User</t>
  </si>
  <si>
    <t>2013 Settlement Agreement (EB-2012-0146), p. 21</t>
  </si>
  <si>
    <t>2017 Settlement Agreement (EB-2016-0091), p. 32</t>
  </si>
  <si>
    <t>EB-2013-0150</t>
  </si>
  <si>
    <t>EB-2014-0092</t>
  </si>
  <si>
    <t>EB-2015-0087</t>
  </si>
  <si>
    <t>EB-2016-0091</t>
  </si>
  <si>
    <t>EB-2017-0059</t>
  </si>
  <si>
    <t>EB-2018-0051</t>
  </si>
  <si>
    <t>EB-2019-0052</t>
  </si>
  <si>
    <t>Other - ACM Rate Rider</t>
  </si>
  <si>
    <t>Tier 1</t>
  </si>
  <si>
    <t>Consumer</t>
  </si>
  <si>
    <t>London Hydro Inc.</t>
  </si>
  <si>
    <t>EE</t>
  </si>
  <si>
    <t>Business</t>
  </si>
  <si>
    <t>Demand Response 3 (part of the Industrial program schedule)</t>
  </si>
  <si>
    <t>Commercial &amp; Institutional</t>
  </si>
  <si>
    <t>DR</t>
  </si>
  <si>
    <t>Industrial</t>
  </si>
  <si>
    <t>Pre-2011 Programs Completed in 2011</t>
  </si>
  <si>
    <t>C&amp;I</t>
  </si>
  <si>
    <t>Home Assistance</t>
  </si>
  <si>
    <t>Non-Tier 1</t>
  </si>
  <si>
    <t>Tier 1 - 2011 Adjustment</t>
  </si>
  <si>
    <t>Energy Audit Funding</t>
  </si>
  <si>
    <t>DR-3</t>
  </si>
  <si>
    <t>Small Business Lighting</t>
  </si>
  <si>
    <t>Annual Coupons</t>
  </si>
  <si>
    <t>Bi-Annual Retailer Events</t>
  </si>
  <si>
    <t>HVAC</t>
  </si>
  <si>
    <t>Non-LDC</t>
  </si>
  <si>
    <t>Commercial</t>
  </si>
  <si>
    <t>PSUI</t>
  </si>
  <si>
    <t>Time-of-Use Savings</t>
  </si>
  <si>
    <t>non-Tier 1</t>
  </si>
  <si>
    <t xml:space="preserve">Demand Response 3 </t>
  </si>
  <si>
    <t>Energy Managers</t>
  </si>
  <si>
    <t>Commercial and Institutional</t>
  </si>
  <si>
    <t>CFF Residential</t>
  </si>
  <si>
    <t>CFF Business</t>
  </si>
  <si>
    <t>Save on Energy Heating &amp; Cooling Program</t>
  </si>
  <si>
    <t>CFF Other</t>
  </si>
  <si>
    <t>Proposed Program or Pilot</t>
  </si>
  <si>
    <t>Conservation Fund</t>
  </si>
  <si>
    <t>Home Depot Home Appliance Market Uplift Conservation Fund Pilot Program</t>
  </si>
  <si>
    <t>Save on Energy Instant Discount Program</t>
  </si>
  <si>
    <t>CFF Centrally Delivered Program</t>
  </si>
  <si>
    <t>Save on Energy Energy Performance Program for Multi-Site Customers</t>
  </si>
  <si>
    <t>Whole Home Pilot Program</t>
  </si>
  <si>
    <t>P&amp;C Rep</t>
  </si>
  <si>
    <t>Save On Energy Small Business Lighting Program</t>
  </si>
  <si>
    <t>Yr. 6</t>
  </si>
  <si>
    <t>Yr. 5</t>
  </si>
  <si>
    <t>Yr. 4</t>
  </si>
  <si>
    <t>Yr. 3</t>
  </si>
  <si>
    <t>Yr. 2</t>
  </si>
  <si>
    <t>Yr. 1</t>
  </si>
  <si>
    <t>Program (Based on 2015/16 Verified CFF and Legacy) or Business Case</t>
  </si>
  <si>
    <t>Participation and Cost Report - London Hydro Inc. - 2019 04
Tab: Reference Tables - Persistence Methodology by Program</t>
  </si>
  <si>
    <t>Province Wide Progress</t>
  </si>
  <si>
    <t>LDC Progress</t>
  </si>
  <si>
    <t>RR Demand</t>
  </si>
  <si>
    <t>RR Energy</t>
  </si>
  <si>
    <t>NTG Demand</t>
  </si>
  <si>
    <t>NTG Energy</t>
  </si>
  <si>
    <t>Program Name</t>
  </si>
  <si>
    <t>2017 Final Verified Annual Program Results_London Hydro Inc_20180629
Net to Gross and Realization Rate by Program</t>
  </si>
  <si>
    <t>References</t>
  </si>
  <si>
    <t>LU</t>
  </si>
  <si>
    <t>GS&gt;50</t>
  </si>
  <si>
    <t>COGEN</t>
  </si>
  <si>
    <t>GS&lt;50</t>
  </si>
  <si>
    <t>Persistence</t>
  </si>
  <si>
    <t>First Yr</t>
  </si>
  <si>
    <t>`</t>
  </si>
  <si>
    <t>Sum of Net Energy KWH</t>
  </si>
  <si>
    <t>Centrally Delivered Programs</t>
  </si>
  <si>
    <t>HVAC Incentives Initaitive</t>
  </si>
  <si>
    <t>2015-2020 LRAM</t>
  </si>
  <si>
    <t>2011-2014 LRAM</t>
  </si>
  <si>
    <t>Cogen
1,000 - 4,999 kW</t>
  </si>
  <si>
    <t>General
 Service 
50-4,999 kW</t>
  </si>
  <si>
    <t>General 
Service 
&lt;50 kW</t>
  </si>
  <si>
    <t>Programs</t>
  </si>
  <si>
    <t>2015 Adjustments in 2016</t>
  </si>
  <si>
    <t>Rate Class Allocations</t>
  </si>
  <si>
    <t>Lighting</t>
  </si>
  <si>
    <t>Prescriptive</t>
  </si>
  <si>
    <t>2020-JAN</t>
  </si>
  <si>
    <t>T104066</t>
  </si>
  <si>
    <t>CFF</t>
  </si>
  <si>
    <t>Custom</t>
  </si>
  <si>
    <t>T103855</t>
  </si>
  <si>
    <t>T103831</t>
  </si>
  <si>
    <t>T103829</t>
  </si>
  <si>
    <t>T103805</t>
  </si>
  <si>
    <t>T103656</t>
  </si>
  <si>
    <t>T103634</t>
  </si>
  <si>
    <t>T103633</t>
  </si>
  <si>
    <t>T103624</t>
  </si>
  <si>
    <t>T103619</t>
  </si>
  <si>
    <t>T103604</t>
  </si>
  <si>
    <t>T103441</t>
  </si>
  <si>
    <t>T103267</t>
  </si>
  <si>
    <t>T103130</t>
  </si>
  <si>
    <t>T103078</t>
  </si>
  <si>
    <t>T103043</t>
  </si>
  <si>
    <t>T102998</t>
  </si>
  <si>
    <t>T102848</t>
  </si>
  <si>
    <t>T102843</t>
  </si>
  <si>
    <t>T102710</t>
  </si>
  <si>
    <t>T101941</t>
  </si>
  <si>
    <t>T101698</t>
  </si>
  <si>
    <t>T101376</t>
  </si>
  <si>
    <t>T101309</t>
  </si>
  <si>
    <t>T101265</t>
  </si>
  <si>
    <t>Non-Lighting</t>
  </si>
  <si>
    <t>T101253</t>
  </si>
  <si>
    <t>T101153</t>
  </si>
  <si>
    <t>T100790</t>
  </si>
  <si>
    <t>T100772</t>
  </si>
  <si>
    <t>M206987</t>
  </si>
  <si>
    <t>M206984</t>
  </si>
  <si>
    <t>M206293</t>
  </si>
  <si>
    <t>M206287</t>
  </si>
  <si>
    <t>M204948</t>
  </si>
  <si>
    <t>M204618</t>
  </si>
  <si>
    <t>M204270</t>
  </si>
  <si>
    <t>M204182</t>
  </si>
  <si>
    <t>M203427</t>
  </si>
  <si>
    <t>M202967</t>
  </si>
  <si>
    <t>M202415</t>
  </si>
  <si>
    <t>M202385</t>
  </si>
  <si>
    <t>M202352</t>
  </si>
  <si>
    <t>M201263</t>
  </si>
  <si>
    <t>M201160</t>
  </si>
  <si>
    <t>M201159</t>
  </si>
  <si>
    <t>M201019</t>
  </si>
  <si>
    <t>M200918</t>
  </si>
  <si>
    <t>M200487</t>
  </si>
  <si>
    <t>M199338</t>
  </si>
  <si>
    <t>M198480</t>
  </si>
  <si>
    <t>M197674</t>
  </si>
  <si>
    <t>M197275</t>
  </si>
  <si>
    <t>M193717</t>
  </si>
  <si>
    <t>M193515</t>
  </si>
  <si>
    <t>M193469</t>
  </si>
  <si>
    <t>M192616</t>
  </si>
  <si>
    <t>M192615</t>
  </si>
  <si>
    <t>M192461</t>
  </si>
  <si>
    <t>M191624</t>
  </si>
  <si>
    <t>M191533</t>
  </si>
  <si>
    <t>M190312</t>
  </si>
  <si>
    <t>M189789</t>
  </si>
  <si>
    <t>M189728</t>
  </si>
  <si>
    <t>M189417</t>
  </si>
  <si>
    <t>M188949</t>
  </si>
  <si>
    <t>M187519</t>
  </si>
  <si>
    <t>M186574</t>
  </si>
  <si>
    <t>M185708</t>
  </si>
  <si>
    <t>M185681</t>
  </si>
  <si>
    <t>M185472</t>
  </si>
  <si>
    <t>M185304</t>
  </si>
  <si>
    <t>M183329</t>
  </si>
  <si>
    <t>M181986</t>
  </si>
  <si>
    <t>M180924</t>
  </si>
  <si>
    <t>M176431</t>
  </si>
  <si>
    <t>M176133</t>
  </si>
  <si>
    <t>Lighting Interior General</t>
  </si>
  <si>
    <t>SBL Standard Incentive</t>
  </si>
  <si>
    <t>LH1002-705</t>
  </si>
  <si>
    <t>LH1002-704</t>
  </si>
  <si>
    <t>LH1002-703</t>
  </si>
  <si>
    <t>LH1002-702</t>
  </si>
  <si>
    <t>LH1002-701</t>
  </si>
  <si>
    <t>LH1002-683</t>
  </si>
  <si>
    <t>LH1002-680</t>
  </si>
  <si>
    <t>LH1002-679</t>
  </si>
  <si>
    <t>LH1002-677</t>
  </si>
  <si>
    <t>LH1002-675</t>
  </si>
  <si>
    <t>LH1002-620</t>
  </si>
  <si>
    <t>LH1002-619</t>
  </si>
  <si>
    <t>LH1002-618</t>
  </si>
  <si>
    <t>LH1002-617</t>
  </si>
  <si>
    <t>LH1002-616</t>
  </si>
  <si>
    <t>LH1002-615</t>
  </si>
  <si>
    <t>LH1002-614</t>
  </si>
  <si>
    <t>LH1002-613</t>
  </si>
  <si>
    <t>LH1002-612</t>
  </si>
  <si>
    <t>LH1002-611</t>
  </si>
  <si>
    <t>LH1002-610</t>
  </si>
  <si>
    <t>LH1002-609</t>
  </si>
  <si>
    <t>LH1002-608</t>
  </si>
  <si>
    <t>LH1002-607</t>
  </si>
  <si>
    <t>LH1002-605</t>
  </si>
  <si>
    <t>LH1002-604</t>
  </si>
  <si>
    <t>LH1002-603</t>
  </si>
  <si>
    <t>LH1002-602</t>
  </si>
  <si>
    <t>LH1002-601</t>
  </si>
  <si>
    <t>LH1002-600</t>
  </si>
  <si>
    <t>LH1002-550</t>
  </si>
  <si>
    <t>LH1002-549</t>
  </si>
  <si>
    <t>LH1002-547</t>
  </si>
  <si>
    <t>LH1002-545</t>
  </si>
  <si>
    <t>LH1002-544</t>
  </si>
  <si>
    <t>LH1002-543</t>
  </si>
  <si>
    <t>LH1002-542</t>
  </si>
  <si>
    <t>LH1002-540</t>
  </si>
  <si>
    <t>LH1002-538</t>
  </si>
  <si>
    <t>LH1002-537</t>
  </si>
  <si>
    <t>LH1002-536</t>
  </si>
  <si>
    <t>LH1002-535</t>
  </si>
  <si>
    <t>LH1002-534</t>
  </si>
  <si>
    <t>LH1002-533</t>
  </si>
  <si>
    <t>LH1002-532</t>
  </si>
  <si>
    <t>LH1002-531</t>
  </si>
  <si>
    <t>LH1002-530</t>
  </si>
  <si>
    <t>LH1002-529</t>
  </si>
  <si>
    <t>LH1002-528</t>
  </si>
  <si>
    <t>LH1002-527</t>
  </si>
  <si>
    <t>LH1002-526</t>
  </si>
  <si>
    <t>LH1002-525</t>
  </si>
  <si>
    <t>LH1002-524</t>
  </si>
  <si>
    <t>LH1002-523</t>
  </si>
  <si>
    <t>LH1002-522</t>
  </si>
  <si>
    <t>LH1002-521</t>
  </si>
  <si>
    <t>LH1002-520</t>
  </si>
  <si>
    <t>LH1002-519</t>
  </si>
  <si>
    <t>LH1002-514</t>
  </si>
  <si>
    <t>LH1002-513</t>
  </si>
  <si>
    <t>LH1002-512</t>
  </si>
  <si>
    <t>LH1002-511</t>
  </si>
  <si>
    <t>LH1002-510</t>
  </si>
  <si>
    <t>LH1002-509</t>
  </si>
  <si>
    <t>LH1002-508</t>
  </si>
  <si>
    <t>LH1002-507</t>
  </si>
  <si>
    <t>LH1002-506</t>
  </si>
  <si>
    <t>LH1002-504</t>
  </si>
  <si>
    <t>LH1002-503</t>
  </si>
  <si>
    <t>LH1002-502</t>
  </si>
  <si>
    <t>LH1002-501</t>
  </si>
  <si>
    <t>LH1002-500</t>
  </si>
  <si>
    <t>LH1002-425</t>
  </si>
  <si>
    <t>LH1002-424</t>
  </si>
  <si>
    <t>LH1002-413</t>
  </si>
  <si>
    <t>LH1002-412</t>
  </si>
  <si>
    <t>LH1002-411</t>
  </si>
  <si>
    <t>LH1002-410</t>
  </si>
  <si>
    <t>LH1002-405</t>
  </si>
  <si>
    <t>LH1002-395</t>
  </si>
  <si>
    <t>LH1002-394</t>
  </si>
  <si>
    <t>LH1002-390</t>
  </si>
  <si>
    <t>LH1002-387</t>
  </si>
  <si>
    <t>LH1002-385</t>
  </si>
  <si>
    <t>LH1002-384</t>
  </si>
  <si>
    <t>LH1002-383</t>
  </si>
  <si>
    <t>LH1002-382</t>
  </si>
  <si>
    <t>LH1002-378</t>
  </si>
  <si>
    <t>LH1002-377</t>
  </si>
  <si>
    <t>LH1002-373</t>
  </si>
  <si>
    <t>LH1002-372</t>
  </si>
  <si>
    <t>LH1002-371</t>
  </si>
  <si>
    <t>LH1002-368</t>
  </si>
  <si>
    <t>LH1002-366</t>
  </si>
  <si>
    <t>LH1002-365</t>
  </si>
  <si>
    <t>LH1002-364</t>
  </si>
  <si>
    <t>LH1002-363</t>
  </si>
  <si>
    <t>LH1002-358</t>
  </si>
  <si>
    <t>LH1002-357</t>
  </si>
  <si>
    <t>LH1002-356</t>
  </si>
  <si>
    <t>LH1002-355</t>
  </si>
  <si>
    <t>LH1002-354</t>
  </si>
  <si>
    <t>LH1002-351</t>
  </si>
  <si>
    <t>LH1002-349</t>
  </si>
  <si>
    <t>LH1002-345</t>
  </si>
  <si>
    <t>LH1002-342</t>
  </si>
  <si>
    <t>LH1002-340</t>
  </si>
  <si>
    <t>LH1002-331</t>
  </si>
  <si>
    <t>LH1002-330</t>
  </si>
  <si>
    <t>LH1002-325</t>
  </si>
  <si>
    <t>LH1002-324</t>
  </si>
  <si>
    <t>LH1002-322</t>
  </si>
  <si>
    <t>LH1002-321</t>
  </si>
  <si>
    <t>LH1002-320</t>
  </si>
  <si>
    <t>LH1002-315</t>
  </si>
  <si>
    <t>LH1002-314</t>
  </si>
  <si>
    <t>LH1002-311</t>
  </si>
  <si>
    <t>LH1002-310</t>
  </si>
  <si>
    <t>LH1002-305</t>
  </si>
  <si>
    <t>LH1002-304</t>
  </si>
  <si>
    <t>LH1002-303</t>
  </si>
  <si>
    <t>LH1002-301</t>
  </si>
  <si>
    <t>LH1002-298</t>
  </si>
  <si>
    <t>LH1002-297</t>
  </si>
  <si>
    <t>LH1002-290</t>
  </si>
  <si>
    <t>LH1002-288</t>
  </si>
  <si>
    <t>LH1002-282</t>
  </si>
  <si>
    <t>LH1002-271</t>
  </si>
  <si>
    <t>LH1002-270</t>
  </si>
  <si>
    <t>LH1002-263</t>
  </si>
  <si>
    <t>LH1002-262</t>
  </si>
  <si>
    <t>LH1002-256</t>
  </si>
  <si>
    <t>LH1002-244</t>
  </si>
  <si>
    <t>LH1002-242</t>
  </si>
  <si>
    <t>LH1002-241</t>
  </si>
  <si>
    <t>LH1002-240</t>
  </si>
  <si>
    <t>LH1002-236</t>
  </si>
  <si>
    <t>LH1002-235</t>
  </si>
  <si>
    <t>LH1002-232</t>
  </si>
  <si>
    <t>LH1002-223</t>
  </si>
  <si>
    <t>LH1002-217</t>
  </si>
  <si>
    <t>LH1002-186</t>
  </si>
  <si>
    <t>LH1002-185</t>
  </si>
  <si>
    <t>LH1002-184</t>
  </si>
  <si>
    <t>LH1002-183</t>
  </si>
  <si>
    <t>LH1002-182</t>
  </si>
  <si>
    <t>LH1002-181</t>
  </si>
  <si>
    <t>LH1002-180</t>
  </si>
  <si>
    <t>LH1002-179</t>
  </si>
  <si>
    <t>LH1002-178</t>
  </si>
  <si>
    <t>LH1002-177</t>
  </si>
  <si>
    <t>LH1002-176</t>
  </si>
  <si>
    <t>LH1002-175</t>
  </si>
  <si>
    <t>LH1002-174</t>
  </si>
  <si>
    <t>LH1002-173</t>
  </si>
  <si>
    <t>LH1002-172</t>
  </si>
  <si>
    <t>LH1002-171</t>
  </si>
  <si>
    <t>LH1002-170</t>
  </si>
  <si>
    <t>LH1002-169</t>
  </si>
  <si>
    <t>LH1002-168</t>
  </si>
  <si>
    <t>LH1002-167</t>
  </si>
  <si>
    <t>LH1002-166</t>
  </si>
  <si>
    <t>LH1002-165</t>
  </si>
  <si>
    <t>LH1002-163</t>
  </si>
  <si>
    <t>LH1002-162</t>
  </si>
  <si>
    <t>LH1002-161</t>
  </si>
  <si>
    <t>LH1002-160</t>
  </si>
  <si>
    <t>LH1002-159</t>
  </si>
  <si>
    <t>LH1002-158</t>
  </si>
  <si>
    <t>LH1002-157</t>
  </si>
  <si>
    <t>LH1002-156</t>
  </si>
  <si>
    <t>LH1002-155</t>
  </si>
  <si>
    <t>LH1002-154</t>
  </si>
  <si>
    <t>LH1002-152</t>
  </si>
  <si>
    <t>LH1002-151</t>
  </si>
  <si>
    <t>LH1002-149</t>
  </si>
  <si>
    <t>LH1002-144</t>
  </si>
  <si>
    <t>LH1002-138</t>
  </si>
  <si>
    <t>LH1002-137</t>
  </si>
  <si>
    <t>LH1002-136</t>
  </si>
  <si>
    <t>LH1002-132</t>
  </si>
  <si>
    <t>LH1002-131</t>
  </si>
  <si>
    <t>LH1002-130</t>
  </si>
  <si>
    <t>LH1002-129</t>
  </si>
  <si>
    <t>LH1002-128</t>
  </si>
  <si>
    <t>LH1002-127</t>
  </si>
  <si>
    <t>LH1002-126</t>
  </si>
  <si>
    <t>LH1002-125</t>
  </si>
  <si>
    <t>LH1002-124</t>
  </si>
  <si>
    <t>LH1002-123</t>
  </si>
  <si>
    <t>LH1002-122</t>
  </si>
  <si>
    <t>LH1002-121</t>
  </si>
  <si>
    <t>LH1002-118</t>
  </si>
  <si>
    <t>LH1002-117</t>
  </si>
  <si>
    <t>LH1002-116</t>
  </si>
  <si>
    <t>LH1002-115</t>
  </si>
  <si>
    <t>LH1002-114</t>
  </si>
  <si>
    <t>LH1002-113</t>
  </si>
  <si>
    <t>LH1002-112</t>
  </si>
  <si>
    <t>LH1002-111</t>
  </si>
  <si>
    <t>LH1002-110</t>
  </si>
  <si>
    <t>LH1002-109</t>
  </si>
  <si>
    <t>LH1002-108</t>
  </si>
  <si>
    <t>LH1002-107</t>
  </si>
  <si>
    <t>LH1002-106</t>
  </si>
  <si>
    <t>LH1002-105</t>
  </si>
  <si>
    <t>LH1002-104</t>
  </si>
  <si>
    <t>LH1002-103</t>
  </si>
  <si>
    <t>LH1002-102</t>
  </si>
  <si>
    <t>LH1002-101</t>
  </si>
  <si>
    <t>LH1002-100</t>
  </si>
  <si>
    <t>LH1002-099</t>
  </si>
  <si>
    <t>LH1002-098</t>
  </si>
  <si>
    <t>LH1002-097</t>
  </si>
  <si>
    <t>LH1002-096</t>
  </si>
  <si>
    <t>LH1002-095</t>
  </si>
  <si>
    <t>LH1002-094</t>
  </si>
  <si>
    <t>LH1002-093</t>
  </si>
  <si>
    <t>LH1002-092</t>
  </si>
  <si>
    <t>LH1002-091</t>
  </si>
  <si>
    <t>LH1002-090</t>
  </si>
  <si>
    <t>LH1002-089</t>
  </si>
  <si>
    <t>LH1002-088</t>
  </si>
  <si>
    <t>LH1002-087</t>
  </si>
  <si>
    <t>LH1002-086</t>
  </si>
  <si>
    <t>LH1002-085</t>
  </si>
  <si>
    <t>LH1002-084</t>
  </si>
  <si>
    <t>LH1002-083</t>
  </si>
  <si>
    <t>LH1002-081</t>
  </si>
  <si>
    <t>LH1002-080</t>
  </si>
  <si>
    <t>LH1002-079</t>
  </si>
  <si>
    <t>LH1002-078</t>
  </si>
  <si>
    <t>LH1002-075</t>
  </si>
  <si>
    <t>LH1002-074</t>
  </si>
  <si>
    <t>LH1002-073</t>
  </si>
  <si>
    <t>LH1002-072</t>
  </si>
  <si>
    <t>LH1002-059</t>
  </si>
  <si>
    <t>LH1002-058</t>
  </si>
  <si>
    <t>LH1002-057</t>
  </si>
  <si>
    <t>LH1002-056</t>
  </si>
  <si>
    <t>LH1002-055</t>
  </si>
  <si>
    <t>LH1002-054</t>
  </si>
  <si>
    <t>LH1002-053</t>
  </si>
  <si>
    <t>LH1002-052</t>
  </si>
  <si>
    <t>LH1002-051</t>
  </si>
  <si>
    <t>LH1002-050</t>
  </si>
  <si>
    <t>LH1002-049</t>
  </si>
  <si>
    <t>LH1002-048</t>
  </si>
  <si>
    <t>LH1002-047</t>
  </si>
  <si>
    <t>LH1002-046</t>
  </si>
  <si>
    <t>LH1002-045</t>
  </si>
  <si>
    <t>LH1002-044</t>
  </si>
  <si>
    <t>LH1002-043</t>
  </si>
  <si>
    <t>LH1002-042</t>
  </si>
  <si>
    <t>LH1002-041</t>
  </si>
  <si>
    <t>LH1002-040</t>
  </si>
  <si>
    <t>LH1002-039</t>
  </si>
  <si>
    <t>LH1002-038</t>
  </si>
  <si>
    <t>LH1002-037</t>
  </si>
  <si>
    <t>LH1002-036</t>
  </si>
  <si>
    <t>LH1002-035</t>
  </si>
  <si>
    <t>LH1002-034</t>
  </si>
  <si>
    <t>LH1002-033</t>
  </si>
  <si>
    <t>LH1002-032</t>
  </si>
  <si>
    <t>LH1002-031</t>
  </si>
  <si>
    <t>LH1002-030</t>
  </si>
  <si>
    <t>LH1002-028</t>
  </si>
  <si>
    <t>LH1002-027</t>
  </si>
  <si>
    <t>LH1002-026</t>
  </si>
  <si>
    <t>LH1002-025</t>
  </si>
  <si>
    <t>LH1002-024</t>
  </si>
  <si>
    <t>LH1002-022</t>
  </si>
  <si>
    <t>LH1002-021</t>
  </si>
  <si>
    <t>LH1002-020</t>
  </si>
  <si>
    <t>LH1002-019</t>
  </si>
  <si>
    <t>LH1002-018</t>
  </si>
  <si>
    <t>LH1002-017</t>
  </si>
  <si>
    <t>LH1002-016</t>
  </si>
  <si>
    <t>LH1002-015</t>
  </si>
  <si>
    <t>LH1002-014</t>
  </si>
  <si>
    <t>LH1002-013</t>
  </si>
  <si>
    <t>LH1002-012</t>
  </si>
  <si>
    <t>LH1002-011</t>
  </si>
  <si>
    <t>LH1002-010</t>
  </si>
  <si>
    <t>LH1002-009</t>
  </si>
  <si>
    <t>LH1002-008</t>
  </si>
  <si>
    <t>LH1002-007</t>
  </si>
  <si>
    <t>LH1002-006</t>
  </si>
  <si>
    <t>LH1002-005</t>
  </si>
  <si>
    <t>LH1002-004</t>
  </si>
  <si>
    <t>LH1002-003</t>
  </si>
  <si>
    <t>LH1002-002</t>
  </si>
  <si>
    <t>LH1002-001</t>
  </si>
  <si>
    <t>LH1001-999</t>
  </si>
  <si>
    <t>LH1001-998</t>
  </si>
  <si>
    <t>LH1001-997</t>
  </si>
  <si>
    <t>LH1001-996</t>
  </si>
  <si>
    <t>LH1001-995</t>
  </si>
  <si>
    <t>LH1001-994</t>
  </si>
  <si>
    <t>LH1001-993</t>
  </si>
  <si>
    <t>LH1001-992</t>
  </si>
  <si>
    <t>LH1001-991</t>
  </si>
  <si>
    <t>LH1001-990</t>
  </si>
  <si>
    <t>LH1001-989</t>
  </si>
  <si>
    <t>LH1001-987</t>
  </si>
  <si>
    <t>LH1001-986</t>
  </si>
  <si>
    <t>LH1001-985</t>
  </si>
  <si>
    <t>LH1001-984</t>
  </si>
  <si>
    <t>LH1001-983</t>
  </si>
  <si>
    <t>LH1001-982</t>
  </si>
  <si>
    <t>LH1001-981</t>
  </si>
  <si>
    <t>LH1001-980</t>
  </si>
  <si>
    <t>LH1001-979</t>
  </si>
  <si>
    <t>LH1001-978</t>
  </si>
  <si>
    <t>LH1001-977</t>
  </si>
  <si>
    <t>LH1001-969</t>
  </si>
  <si>
    <t>LH1001-968</t>
  </si>
  <si>
    <t>LH1001-967</t>
  </si>
  <si>
    <t>LH1001-966</t>
  </si>
  <si>
    <t>LH1001-965</t>
  </si>
  <si>
    <t>LH1001-964</t>
  </si>
  <si>
    <t>LH1001-963</t>
  </si>
  <si>
    <t>LH1001-962</t>
  </si>
  <si>
    <t>LH1001-961</t>
  </si>
  <si>
    <t>LH1001-960</t>
  </si>
  <si>
    <t>LH1001-959</t>
  </si>
  <si>
    <t>LH1001-958</t>
  </si>
  <si>
    <t>LH1001-957</t>
  </si>
  <si>
    <t>LH1001-956</t>
  </si>
  <si>
    <t>LH1001-955</t>
  </si>
  <si>
    <t>LH1001-937</t>
  </si>
  <si>
    <t>LH1001-936</t>
  </si>
  <si>
    <t>LH1001-935</t>
  </si>
  <si>
    <t>LH1001-933</t>
  </si>
  <si>
    <t>LH1001-932</t>
  </si>
  <si>
    <t>LH1001-931</t>
  </si>
  <si>
    <t>LH1001-930</t>
  </si>
  <si>
    <t>LH1001-929</t>
  </si>
  <si>
    <t>LH1001-928</t>
  </si>
  <si>
    <t>LH1001-927</t>
  </si>
  <si>
    <t>LH1001-926</t>
  </si>
  <si>
    <t>LH1001-925</t>
  </si>
  <si>
    <t>LH1001-924</t>
  </si>
  <si>
    <t>LH1001-923</t>
  </si>
  <si>
    <t>LH1001-922</t>
  </si>
  <si>
    <t>LH1001-921</t>
  </si>
  <si>
    <t>LH1001-920</t>
  </si>
  <si>
    <t>LH1001-919</t>
  </si>
  <si>
    <t>LH1001-918</t>
  </si>
  <si>
    <t>LH1001-917</t>
  </si>
  <si>
    <t>LH1001-916</t>
  </si>
  <si>
    <t>LH1001-915</t>
  </si>
  <si>
    <t>LH1001-914</t>
  </si>
  <si>
    <t>LH1001-913</t>
  </si>
  <si>
    <t>LH1001-912</t>
  </si>
  <si>
    <t>LH1001-911</t>
  </si>
  <si>
    <t>LH1001-910</t>
  </si>
  <si>
    <t>LH1001-908</t>
  </si>
  <si>
    <t>LH1001-907</t>
  </si>
  <si>
    <t>LH1001-904</t>
  </si>
  <si>
    <t>LH1001-903</t>
  </si>
  <si>
    <t>LH1001-900</t>
  </si>
  <si>
    <t>LH1001-899</t>
  </si>
  <si>
    <t>LH1001-898</t>
  </si>
  <si>
    <t>LH1001-897</t>
  </si>
  <si>
    <t>LH1001-896</t>
  </si>
  <si>
    <t>LH1001-895</t>
  </si>
  <si>
    <t>LH1001-893</t>
  </si>
  <si>
    <t>LH1001-892</t>
  </si>
  <si>
    <t>LH1001-891</t>
  </si>
  <si>
    <t>LH1001-890</t>
  </si>
  <si>
    <t>LH1001-889</t>
  </si>
  <si>
    <t>LH1001-888</t>
  </si>
  <si>
    <t>LH1001-887</t>
  </si>
  <si>
    <t>LH1001-886</t>
  </si>
  <si>
    <t>LH1001-885</t>
  </si>
  <si>
    <t>LH1001-884</t>
  </si>
  <si>
    <t>LH1001-883</t>
  </si>
  <si>
    <t>LH1001-882</t>
  </si>
  <si>
    <t>LH1001-881</t>
  </si>
  <si>
    <t>LH1001-879</t>
  </si>
  <si>
    <t>LH1001-878</t>
  </si>
  <si>
    <t>LH1001-877</t>
  </si>
  <si>
    <t>LH1001-876</t>
  </si>
  <si>
    <t>LH1001-875</t>
  </si>
  <si>
    <t>LH1001-874</t>
  </si>
  <si>
    <t>LH1001-873</t>
  </si>
  <si>
    <t>LH1001-872</t>
  </si>
  <si>
    <t>LH1001-871</t>
  </si>
  <si>
    <t>LH1001-870</t>
  </si>
  <si>
    <t>LH1001-869</t>
  </si>
  <si>
    <t>LH1001-868</t>
  </si>
  <si>
    <t>LH1001-866</t>
  </si>
  <si>
    <t>LH1001-865</t>
  </si>
  <si>
    <t>LH1001-864</t>
  </si>
  <si>
    <t>LH1001-863</t>
  </si>
  <si>
    <t>LH1001-862</t>
  </si>
  <si>
    <t>LH1001-861</t>
  </si>
  <si>
    <t>LH1001-860</t>
  </si>
  <si>
    <t>LH1001-859</t>
  </si>
  <si>
    <t>LH1001-857</t>
  </si>
  <si>
    <t>LH1001-856</t>
  </si>
  <si>
    <t>LH1001-854</t>
  </si>
  <si>
    <t>LH1001-853</t>
  </si>
  <si>
    <t>LH1001-852</t>
  </si>
  <si>
    <t>LH1001-851</t>
  </si>
  <si>
    <t>LH1001-850</t>
  </si>
  <si>
    <t>LH1001-849</t>
  </si>
  <si>
    <t>LH1001-847</t>
  </si>
  <si>
    <t>LH1001-846</t>
  </si>
  <si>
    <t>LH1001-845</t>
  </si>
  <si>
    <t>LH1001-844</t>
  </si>
  <si>
    <t>LH1001-843</t>
  </si>
  <si>
    <t>LH1001-842</t>
  </si>
  <si>
    <t>LH1001-841</t>
  </si>
  <si>
    <t>LH1001-840</t>
  </si>
  <si>
    <t>LH1001-839</t>
  </si>
  <si>
    <t>LH1001-838</t>
  </si>
  <si>
    <t>LH1001-837</t>
  </si>
  <si>
    <t>LH1001-836</t>
  </si>
  <si>
    <t>LH1001-835</t>
  </si>
  <si>
    <t>LH1001-834</t>
  </si>
  <si>
    <t>LH1001-833</t>
  </si>
  <si>
    <t>LH1001-832</t>
  </si>
  <si>
    <t>LH1001-831</t>
  </si>
  <si>
    <t>LH1001-830</t>
  </si>
  <si>
    <t>LH1001-829</t>
  </si>
  <si>
    <t>LH1001-828</t>
  </si>
  <si>
    <t>LH1001-827</t>
  </si>
  <si>
    <t>LH1001-826</t>
  </si>
  <si>
    <t>LH1001-825</t>
  </si>
  <si>
    <t>LH1001-824</t>
  </si>
  <si>
    <t>LH1001-823</t>
  </si>
  <si>
    <t>LH1001-822</t>
  </si>
  <si>
    <t>LH1001-820</t>
  </si>
  <si>
    <t>LH1001-819</t>
  </si>
  <si>
    <t>LH1001-818</t>
  </si>
  <si>
    <t>LH1001-817</t>
  </si>
  <si>
    <t>LH1001-816</t>
  </si>
  <si>
    <t>LH1001-815</t>
  </si>
  <si>
    <t>LH1001-813</t>
  </si>
  <si>
    <t>LH1001-812</t>
  </si>
  <si>
    <t>LH1001-811</t>
  </si>
  <si>
    <t>LH1001-810</t>
  </si>
  <si>
    <t>LH1001-809</t>
  </si>
  <si>
    <t>LH1001-808</t>
  </si>
  <si>
    <t>LH1001-807</t>
  </si>
  <si>
    <t>LH1001-806</t>
  </si>
  <si>
    <t>LH1001-805</t>
  </si>
  <si>
    <t>LH1001-804</t>
  </si>
  <si>
    <t>LH1001-803</t>
  </si>
  <si>
    <t>LH1001-802</t>
  </si>
  <si>
    <t>LH1001-801</t>
  </si>
  <si>
    <t>LH1001-800</t>
  </si>
  <si>
    <t>LH1001-798</t>
  </si>
  <si>
    <t>LH1001-796</t>
  </si>
  <si>
    <t>LH1001-795</t>
  </si>
  <si>
    <t>LH1001-794</t>
  </si>
  <si>
    <t>LH1001-792</t>
  </si>
  <si>
    <t>LH1001-791</t>
  </si>
  <si>
    <t>LH1001-790</t>
  </si>
  <si>
    <t>LH1001-789</t>
  </si>
  <si>
    <t>LH1001-788</t>
  </si>
  <si>
    <t>LH1001-787</t>
  </si>
  <si>
    <t>LH1001-786</t>
  </si>
  <si>
    <t>LH1001-785</t>
  </si>
  <si>
    <t>LH1001-784</t>
  </si>
  <si>
    <t>LH1001-783</t>
  </si>
  <si>
    <t>LH1001-781</t>
  </si>
  <si>
    <t>LH1001-780</t>
  </si>
  <si>
    <t>LH1001-779</t>
  </si>
  <si>
    <t>LH1001-778</t>
  </si>
  <si>
    <t>LH1001-777</t>
  </si>
  <si>
    <t>LH1001-776</t>
  </si>
  <si>
    <t>LH1001-775</t>
  </si>
  <si>
    <t>LH1001-774</t>
  </si>
  <si>
    <t>LH1001-773</t>
  </si>
  <si>
    <t>LH1001-772</t>
  </si>
  <si>
    <t>LH1001-771</t>
  </si>
  <si>
    <t>LH1001-770</t>
  </si>
  <si>
    <t>LH1001-768</t>
  </si>
  <si>
    <t>LH1001-767</t>
  </si>
  <si>
    <t>LH1001-766</t>
  </si>
  <si>
    <t>LH1001-765</t>
  </si>
  <si>
    <t>LH1001-763</t>
  </si>
  <si>
    <t>LH1001-762</t>
  </si>
  <si>
    <t>LH1001-761</t>
  </si>
  <si>
    <t>LH1001-760</t>
  </si>
  <si>
    <t>LH1001-759</t>
  </si>
  <si>
    <t>LH1001-758</t>
  </si>
  <si>
    <t>LH1001-757</t>
  </si>
  <si>
    <t>LH1001-756</t>
  </si>
  <si>
    <t>LH1001-755</t>
  </si>
  <si>
    <t>LH1001-754</t>
  </si>
  <si>
    <t>LH1001-753</t>
  </si>
  <si>
    <t>LH1001-752</t>
  </si>
  <si>
    <t>LH1001-751</t>
  </si>
  <si>
    <t>LH1001-750</t>
  </si>
  <si>
    <t>LH1001-749</t>
  </si>
  <si>
    <t>LH1001-748</t>
  </si>
  <si>
    <t>LH1001-747</t>
  </si>
  <si>
    <t>LH1001-745</t>
  </si>
  <si>
    <t>LH1001-744</t>
  </si>
  <si>
    <t>LH1001-743</t>
  </si>
  <si>
    <t>LH1001-742</t>
  </si>
  <si>
    <t>LH1001-741</t>
  </si>
  <si>
    <t>LH1001-740</t>
  </si>
  <si>
    <t>LH1001-739</t>
  </si>
  <si>
    <t>LH1001-737</t>
  </si>
  <si>
    <t>LH1001-736</t>
  </si>
  <si>
    <t>LH1001-735</t>
  </si>
  <si>
    <t>LH1001-734</t>
  </si>
  <si>
    <t>LH1001-733</t>
  </si>
  <si>
    <t>LH1001-731</t>
  </si>
  <si>
    <t>LH1001-730</t>
  </si>
  <si>
    <t>LH1001-729</t>
  </si>
  <si>
    <t>LH1001-728</t>
  </si>
  <si>
    <t>LH1001-727</t>
  </si>
  <si>
    <t>LH1001-726</t>
  </si>
  <si>
    <t>LH1001-725</t>
  </si>
  <si>
    <t>LH1001-724</t>
  </si>
  <si>
    <t>LH1001-723</t>
  </si>
  <si>
    <t>LH1001-722</t>
  </si>
  <si>
    <t>LH1001-721</t>
  </si>
  <si>
    <t>LH1001-720</t>
  </si>
  <si>
    <t>LH1001-719</t>
  </si>
  <si>
    <t>LH1001-718</t>
  </si>
  <si>
    <t>LH1001-717</t>
  </si>
  <si>
    <t>LH1001-716</t>
  </si>
  <si>
    <t>LH1001-715</t>
  </si>
  <si>
    <t>LH1001-713</t>
  </si>
  <si>
    <t>LH1001-712</t>
  </si>
  <si>
    <t>LH1001-711</t>
  </si>
  <si>
    <t>LH1001-710</t>
  </si>
  <si>
    <t>LH1001-709</t>
  </si>
  <si>
    <t>LH1001-706</t>
  </si>
  <si>
    <t>LH1001-705</t>
  </si>
  <si>
    <t>LH1001-704</t>
  </si>
  <si>
    <t>LH1001-703</t>
  </si>
  <si>
    <t>LH1001-702</t>
  </si>
  <si>
    <t>LH1001-701</t>
  </si>
  <si>
    <t>LH1001-700</t>
  </si>
  <si>
    <t>LH1001-699</t>
  </si>
  <si>
    <t>LH1001-696</t>
  </si>
  <si>
    <t>LH1001-695</t>
  </si>
  <si>
    <t>LH1001-694</t>
  </si>
  <si>
    <t>LH1001-692</t>
  </si>
  <si>
    <t>LH1001-691</t>
  </si>
  <si>
    <t>LH1001-687</t>
  </si>
  <si>
    <t>LH1001-686</t>
  </si>
  <si>
    <t>LH1001-685</t>
  </si>
  <si>
    <t>LH1001-684</t>
  </si>
  <si>
    <t>LH1001-681</t>
  </si>
  <si>
    <t>LH1001-678</t>
  </si>
  <si>
    <t>LH1001-674</t>
  </si>
  <si>
    <t>LH1001-673</t>
  </si>
  <si>
    <t>LH1001-670</t>
  </si>
  <si>
    <t>LH1001-669</t>
  </si>
  <si>
    <t>LH1001-668</t>
  </si>
  <si>
    <t>LH1001-667</t>
  </si>
  <si>
    <t>LH1001-666</t>
  </si>
  <si>
    <t>LH1001-665</t>
  </si>
  <si>
    <t>LH1001-663</t>
  </si>
  <si>
    <t>LH1001-662</t>
  </si>
  <si>
    <t>LH1001-659</t>
  </si>
  <si>
    <t>LH1001-658</t>
  </si>
  <si>
    <t>LH1001-657</t>
  </si>
  <si>
    <t>LH1001-656</t>
  </si>
  <si>
    <t>LH1001-655</t>
  </si>
  <si>
    <t>LH1001-654</t>
  </si>
  <si>
    <t>LH1001-653</t>
  </si>
  <si>
    <t>LH1001-649</t>
  </si>
  <si>
    <t>LH1001-647</t>
  </si>
  <si>
    <t>LH1001-646</t>
  </si>
  <si>
    <t>LH1001-645</t>
  </si>
  <si>
    <t>LH1001-644</t>
  </si>
  <si>
    <t>LH1001-643</t>
  </si>
  <si>
    <t>LH1001-642</t>
  </si>
  <si>
    <t>LH1001-641</t>
  </si>
  <si>
    <t>LH1001-640</t>
  </si>
  <si>
    <t>LH1001-639</t>
  </si>
  <si>
    <t>LH1001-636</t>
  </si>
  <si>
    <t>LH1001-635</t>
  </si>
  <si>
    <t>LH1001-634</t>
  </si>
  <si>
    <t>LH1001-633</t>
  </si>
  <si>
    <t>LH1001-632</t>
  </si>
  <si>
    <t>LH1001-631</t>
  </si>
  <si>
    <t>LH1001-630</t>
  </si>
  <si>
    <t>LH1001-629</t>
  </si>
  <si>
    <t>LH1001-628</t>
  </si>
  <si>
    <t>LH1001-627</t>
  </si>
  <si>
    <t>LH1001-626</t>
  </si>
  <si>
    <t>LH1001-625</t>
  </si>
  <si>
    <t>LH1001-624</t>
  </si>
  <si>
    <t>LH1001-623</t>
  </si>
  <si>
    <t>LH1001-622</t>
  </si>
  <si>
    <t>LH1001-621</t>
  </si>
  <si>
    <t>LH1001-620</t>
  </si>
  <si>
    <t>LH1001-619</t>
  </si>
  <si>
    <t>LH1001-618</t>
  </si>
  <si>
    <t>LH1001-617</t>
  </si>
  <si>
    <t>LH1001-616</t>
  </si>
  <si>
    <t>LH1001-615</t>
  </si>
  <si>
    <t>LH1001-614</t>
  </si>
  <si>
    <t>LH1001-613</t>
  </si>
  <si>
    <t>LH1001-612</t>
  </si>
  <si>
    <t>LH1001-611</t>
  </si>
  <si>
    <t>LH1001-610</t>
  </si>
  <si>
    <t>LH1001-608</t>
  </si>
  <si>
    <t>LH1001-607</t>
  </si>
  <si>
    <t>LH1001-606</t>
  </si>
  <si>
    <t>LH1001-605</t>
  </si>
  <si>
    <t>LH1001-604</t>
  </si>
  <si>
    <t>LH1001-603</t>
  </si>
  <si>
    <t>LH1001-602</t>
  </si>
  <si>
    <t>LH1001-601</t>
  </si>
  <si>
    <t>LH1001-600</t>
  </si>
  <si>
    <t>LH1001-599</t>
  </si>
  <si>
    <t>LH1001-598</t>
  </si>
  <si>
    <t>LH1001-597</t>
  </si>
  <si>
    <t>LH1001-596</t>
  </si>
  <si>
    <t>LH1001-595</t>
  </si>
  <si>
    <t>LH1001-594</t>
  </si>
  <si>
    <t>LH1001-593</t>
  </si>
  <si>
    <t>LH1001-592</t>
  </si>
  <si>
    <t>LH1001-591</t>
  </si>
  <si>
    <t>LH1001-590</t>
  </si>
  <si>
    <t>LH1001-589</t>
  </si>
  <si>
    <t>LH1001-588</t>
  </si>
  <si>
    <t>LH1001-587</t>
  </si>
  <si>
    <t>LH1001-586</t>
  </si>
  <si>
    <t>LH1001-584</t>
  </si>
  <si>
    <t>LH1001-583</t>
  </si>
  <si>
    <t>LH1001-582</t>
  </si>
  <si>
    <t>LH1001-581</t>
  </si>
  <si>
    <t>LH1001-580</t>
  </si>
  <si>
    <t>LH1001-579</t>
  </si>
  <si>
    <t>LH1001-578</t>
  </si>
  <si>
    <t>LH1001-577</t>
  </si>
  <si>
    <t>LH1001-576</t>
  </si>
  <si>
    <t>LH1001-575</t>
  </si>
  <si>
    <t>LH1001-574</t>
  </si>
  <si>
    <t>LH1001-573</t>
  </si>
  <si>
    <t>LH1001-572</t>
  </si>
  <si>
    <t>LH1001-571</t>
  </si>
  <si>
    <t>LH1001-570</t>
  </si>
  <si>
    <t>LH1001-569</t>
  </si>
  <si>
    <t>LH1001-568</t>
  </si>
  <si>
    <t>LH1001-566</t>
  </si>
  <si>
    <t>LH1001-565</t>
  </si>
  <si>
    <t>LH1001-564</t>
  </si>
  <si>
    <t>LH1001-563</t>
  </si>
  <si>
    <t>LH1001-562</t>
  </si>
  <si>
    <t>LH1001-561</t>
  </si>
  <si>
    <t>LH1001-560</t>
  </si>
  <si>
    <t>LH1001-559</t>
  </si>
  <si>
    <t>LH1001-558</t>
  </si>
  <si>
    <t>LH1001-557</t>
  </si>
  <si>
    <t>LH1001-556</t>
  </si>
  <si>
    <t>LH1001-555</t>
  </si>
  <si>
    <t>LH1001-554</t>
  </si>
  <si>
    <t>LH1001-553</t>
  </si>
  <si>
    <t>LH1001-552</t>
  </si>
  <si>
    <t>LH1001-551</t>
  </si>
  <si>
    <t>LH1001-550</t>
  </si>
  <si>
    <t>LH1001-549</t>
  </si>
  <si>
    <t>LH1001-548</t>
  </si>
  <si>
    <t>LH1001-547</t>
  </si>
  <si>
    <t>LH1001-546</t>
  </si>
  <si>
    <t>LH1001-544</t>
  </si>
  <si>
    <t>LH1001-543</t>
  </si>
  <si>
    <t>LH1001-542</t>
  </si>
  <si>
    <t>LH1001-541</t>
  </si>
  <si>
    <t>LH1001-540</t>
  </si>
  <si>
    <t>LH1001-539</t>
  </si>
  <si>
    <t>LH1001-538</t>
  </si>
  <si>
    <t>LH1001-537</t>
  </si>
  <si>
    <t>LH1001-536</t>
  </si>
  <si>
    <t>LH1001-535</t>
  </si>
  <si>
    <t>LH1001-534</t>
  </si>
  <si>
    <t>LH1001-529</t>
  </si>
  <si>
    <t>LH1001-527</t>
  </si>
  <si>
    <t>LH1001-526</t>
  </si>
  <si>
    <t>LH1001-525</t>
  </si>
  <si>
    <t>LH1001-523</t>
  </si>
  <si>
    <t>LH1001-522</t>
  </si>
  <si>
    <t>LH1001-521</t>
  </si>
  <si>
    <t>LH1001-519</t>
  </si>
  <si>
    <t>LH1001-518</t>
  </si>
  <si>
    <t>LH1001-517</t>
  </si>
  <si>
    <t>LH1001-516</t>
  </si>
  <si>
    <t>LH1001-515</t>
  </si>
  <si>
    <t>LH1001-514</t>
  </si>
  <si>
    <t>LH1001-513</t>
  </si>
  <si>
    <t>LH1001-512</t>
  </si>
  <si>
    <t>LH1001-511</t>
  </si>
  <si>
    <t>LH1001-510</t>
  </si>
  <si>
    <t>LH1001-509</t>
  </si>
  <si>
    <t>LH1001-508</t>
  </si>
  <si>
    <t>LH1001-507</t>
  </si>
  <si>
    <t>LH1001-506</t>
  </si>
  <si>
    <t>LH1001-505</t>
  </si>
  <si>
    <t>LH1001-504</t>
  </si>
  <si>
    <t>LH1001-503</t>
  </si>
  <si>
    <t>LH1001-502</t>
  </si>
  <si>
    <t>LH1001-501</t>
  </si>
  <si>
    <t>LH1001-500</t>
  </si>
  <si>
    <t>LH1001-499</t>
  </si>
  <si>
    <t>LH1001-498</t>
  </si>
  <si>
    <t>LH1001-497</t>
  </si>
  <si>
    <t>LH1001-496</t>
  </si>
  <si>
    <t>LH1001-495</t>
  </si>
  <si>
    <t>LH1001-494</t>
  </si>
  <si>
    <t>LH1001-492</t>
  </si>
  <si>
    <t>LH1001-490</t>
  </si>
  <si>
    <t>LH1001-489</t>
  </si>
  <si>
    <t>LH1001-488</t>
  </si>
  <si>
    <t>LH1001-487</t>
  </si>
  <si>
    <t>LH1001-486</t>
  </si>
  <si>
    <t>LH1001-485</t>
  </si>
  <si>
    <t>LH1001-484</t>
  </si>
  <si>
    <t>LH1001-483</t>
  </si>
  <si>
    <t>LH1001-482</t>
  </si>
  <si>
    <t>LH1001-481</t>
  </si>
  <si>
    <t>LH1001-480</t>
  </si>
  <si>
    <t>LH1001-479</t>
  </si>
  <si>
    <t>LH1001-478</t>
  </si>
  <si>
    <t>LH1001-477</t>
  </si>
  <si>
    <t>LH1001-476</t>
  </si>
  <si>
    <t>LH1001-475</t>
  </si>
  <si>
    <t>LH1001-474</t>
  </si>
  <si>
    <t>LH1001-473</t>
  </si>
  <si>
    <t>LH1001-472</t>
  </si>
  <si>
    <t>LH1001-471</t>
  </si>
  <si>
    <t>LH1001-470</t>
  </si>
  <si>
    <t>LH1001-469</t>
  </si>
  <si>
    <t>LH1001-468</t>
  </si>
  <si>
    <t>LH1001-467</t>
  </si>
  <si>
    <t>LH1001-466</t>
  </si>
  <si>
    <t>LH1001-465</t>
  </si>
  <si>
    <t>LH1001-463</t>
  </si>
  <si>
    <t>LH1001-459</t>
  </si>
  <si>
    <t>LH1001-458</t>
  </si>
  <si>
    <t>LH1001-457</t>
  </si>
  <si>
    <t>LH1001-455</t>
  </si>
  <si>
    <t>LH1001-454</t>
  </si>
  <si>
    <t>LH1001-453</t>
  </si>
  <si>
    <t>LH1001-452</t>
  </si>
  <si>
    <t>LH1001-451</t>
  </si>
  <si>
    <t>LH1001-450</t>
  </si>
  <si>
    <t>LH1001-448</t>
  </si>
  <si>
    <t>LH1001-447</t>
  </si>
  <si>
    <t>LH1001-446</t>
  </si>
  <si>
    <t>LH1001-445</t>
  </si>
  <si>
    <t>LH1001-444</t>
  </si>
  <si>
    <t>LH1001-443</t>
  </si>
  <si>
    <t>LH1001-442</t>
  </si>
  <si>
    <t>LH1001-441</t>
  </si>
  <si>
    <t>LH1001-440</t>
  </si>
  <si>
    <t>LH1001-439</t>
  </si>
  <si>
    <t>LH1001-438</t>
  </si>
  <si>
    <t>LH1001-437</t>
  </si>
  <si>
    <t>LH1001-434</t>
  </si>
  <si>
    <t>LH1001-433</t>
  </si>
  <si>
    <t>LH1001-432</t>
  </si>
  <si>
    <t>LH1001-429</t>
  </si>
  <si>
    <t>LH1001-428</t>
  </si>
  <si>
    <t>LH1001-427</t>
  </si>
  <si>
    <t>LH1001-424</t>
  </si>
  <si>
    <t>LH1001-423</t>
  </si>
  <si>
    <t>LH1001-422</t>
  </si>
  <si>
    <t>LH1001-421</t>
  </si>
  <si>
    <t>LH1001-419</t>
  </si>
  <si>
    <t>LH1001-418</t>
  </si>
  <si>
    <t>LH1001-417</t>
  </si>
  <si>
    <t>LH1001-416</t>
  </si>
  <si>
    <t>LH1001-415</t>
  </si>
  <si>
    <t>LH1001-414</t>
  </si>
  <si>
    <t>LH1001-413</t>
  </si>
  <si>
    <t>LH1001-412</t>
  </si>
  <si>
    <t>LH1001-411</t>
  </si>
  <si>
    <t>LH1001-410</t>
  </si>
  <si>
    <t>LH1001-408</t>
  </si>
  <si>
    <t>LH1001-407</t>
  </si>
  <si>
    <t>LH1001-406</t>
  </si>
  <si>
    <t>LH1001-404</t>
  </si>
  <si>
    <t>LH1001-402</t>
  </si>
  <si>
    <t>LH1001-401</t>
  </si>
  <si>
    <t>LH1001-400</t>
  </si>
  <si>
    <t>LH1001-398</t>
  </si>
  <si>
    <t>LH1001-397</t>
  </si>
  <si>
    <t>LH1001-396</t>
  </si>
  <si>
    <t>LH1001-395</t>
  </si>
  <si>
    <t>LH1001-394</t>
  </si>
  <si>
    <t>LH1001-393</t>
  </si>
  <si>
    <t>LH1001-392</t>
  </si>
  <si>
    <t>LH1001-391</t>
  </si>
  <si>
    <t>LH1001-390</t>
  </si>
  <si>
    <t>LH1001-389</t>
  </si>
  <si>
    <t>LH1001-387</t>
  </si>
  <si>
    <t>LH1001-386</t>
  </si>
  <si>
    <t>LH1001-385</t>
  </si>
  <si>
    <t>LH1001-381</t>
  </si>
  <si>
    <t>LH1001-380</t>
  </si>
  <si>
    <t>LH1001-379</t>
  </si>
  <si>
    <t>LH1001-378</t>
  </si>
  <si>
    <t>LH1001-376</t>
  </si>
  <si>
    <t>LH1001-375</t>
  </si>
  <si>
    <t>LH1001-373</t>
  </si>
  <si>
    <t>LH1001-372</t>
  </si>
  <si>
    <t>LH1001-371</t>
  </si>
  <si>
    <t>LH1001-370</t>
  </si>
  <si>
    <t>LH1001-369</t>
  </si>
  <si>
    <t>LH1001-368</t>
  </si>
  <si>
    <t>LH1001-367</t>
  </si>
  <si>
    <t>LH1001-366</t>
  </si>
  <si>
    <t>LH1001-365</t>
  </si>
  <si>
    <t>LH1001-364</t>
  </si>
  <si>
    <t>LH1001-363</t>
  </si>
  <si>
    <t>LH1001-362</t>
  </si>
  <si>
    <t>LH1001-361</t>
  </si>
  <si>
    <t>LH1001-360</t>
  </si>
  <si>
    <t>LH1001-359</t>
  </si>
  <si>
    <t>LH1001-358</t>
  </si>
  <si>
    <t>LH1001-357</t>
  </si>
  <si>
    <t>LH1001-356</t>
  </si>
  <si>
    <t>LH1001-355</t>
  </si>
  <si>
    <t>LH1001-353</t>
  </si>
  <si>
    <t>LH1001-352</t>
  </si>
  <si>
    <t>LH1001-351</t>
  </si>
  <si>
    <t>LH1001-350</t>
  </si>
  <si>
    <t>LH1001-349</t>
  </si>
  <si>
    <t>LH1001-347</t>
  </si>
  <si>
    <t>LH1001-345</t>
  </si>
  <si>
    <t>LH1001-344</t>
  </si>
  <si>
    <t>LH1001-343</t>
  </si>
  <si>
    <t>LH1001-338</t>
  </si>
  <si>
    <t>LH1001-336</t>
  </si>
  <si>
    <t>LH1001-335</t>
  </si>
  <si>
    <t>LH1001-332</t>
  </si>
  <si>
    <t>LH1001-331</t>
  </si>
  <si>
    <t>LH1001-330</t>
  </si>
  <si>
    <t>LH1001-329</t>
  </si>
  <si>
    <t>LH1001-328</t>
  </si>
  <si>
    <t>LH1001-327</t>
  </si>
  <si>
    <t>LH1001-326</t>
  </si>
  <si>
    <t>LH1001-325</t>
  </si>
  <si>
    <t>LH1001-324</t>
  </si>
  <si>
    <t>LH1001-321</t>
  </si>
  <si>
    <t>LH1001-320</t>
  </si>
  <si>
    <t>LH1001-319</t>
  </si>
  <si>
    <t>LH1001-318</t>
  </si>
  <si>
    <t>LH1001-317</t>
  </si>
  <si>
    <t>LH1001-316</t>
  </si>
  <si>
    <t>LH1001-315</t>
  </si>
  <si>
    <t>LH1001-314</t>
  </si>
  <si>
    <t>LH1001-313</t>
  </si>
  <si>
    <t>LH1001-312</t>
  </si>
  <si>
    <t>LH1001-311</t>
  </si>
  <si>
    <t>LH1001-310</t>
  </si>
  <si>
    <t>LH1001-309</t>
  </si>
  <si>
    <t>LH1001-308</t>
  </si>
  <si>
    <t>LH1001-307</t>
  </si>
  <si>
    <t>LH1001-306</t>
  </si>
  <si>
    <t>LH1001-305</t>
  </si>
  <si>
    <t>LH1001-304</t>
  </si>
  <si>
    <t>LH1001-303</t>
  </si>
  <si>
    <t>LH1001-301</t>
  </si>
  <si>
    <t>LH1001-300</t>
  </si>
  <si>
    <t>LH1001-297</t>
  </si>
  <si>
    <t>LH1001-296</t>
  </si>
  <si>
    <t>LH1001-294</t>
  </si>
  <si>
    <t>LH1001-293</t>
  </si>
  <si>
    <t>LH1001-292</t>
  </si>
  <si>
    <t>LH1001-291</t>
  </si>
  <si>
    <t>LH1001-290</t>
  </si>
  <si>
    <t>LH1001-289</t>
  </si>
  <si>
    <t>LH1001-288</t>
  </si>
  <si>
    <t>LH1001-287</t>
  </si>
  <si>
    <t>LH1001-286</t>
  </si>
  <si>
    <t>LH1001-285</t>
  </si>
  <si>
    <t>LH1001-284</t>
  </si>
  <si>
    <t>LH1001-283</t>
  </si>
  <si>
    <t>LH1001-282</t>
  </si>
  <si>
    <t>LH1001-281</t>
  </si>
  <si>
    <t>LH1001-280</t>
  </si>
  <si>
    <t>LH1001-279</t>
  </si>
  <si>
    <t>LH1001-277</t>
  </si>
  <si>
    <t>LH1001-276</t>
  </si>
  <si>
    <t>LH1001-275</t>
  </si>
  <si>
    <t>LH1001-274</t>
  </si>
  <si>
    <t>LH1001-273</t>
  </si>
  <si>
    <t>LH1001-272</t>
  </si>
  <si>
    <t>LH1001-271</t>
  </si>
  <si>
    <t>LH1001-270</t>
  </si>
  <si>
    <t>LH1001-268</t>
  </si>
  <si>
    <t>LH1001-267</t>
  </si>
  <si>
    <t>LH1001-266</t>
  </si>
  <si>
    <t>LH1001-264</t>
  </si>
  <si>
    <t>LH1001-263</t>
  </si>
  <si>
    <t>LH1001-261</t>
  </si>
  <si>
    <t>LH1001-259</t>
  </si>
  <si>
    <t>LH1001-258</t>
  </si>
  <si>
    <t>LH1001-257</t>
  </si>
  <si>
    <t>LH1001-254</t>
  </si>
  <si>
    <t>LH1001-253</t>
  </si>
  <si>
    <t>LH1001-252</t>
  </si>
  <si>
    <t>LH1001-251</t>
  </si>
  <si>
    <t>LH1001-250</t>
  </si>
  <si>
    <t>LH1001-249</t>
  </si>
  <si>
    <t>LH1001-247</t>
  </si>
  <si>
    <t>LH1001-246</t>
  </si>
  <si>
    <t>LH1001-241</t>
  </si>
  <si>
    <t>LH1001-239</t>
  </si>
  <si>
    <t>LH1001-238</t>
  </si>
  <si>
    <t>LH1001-236</t>
  </si>
  <si>
    <t>LH1001-234</t>
  </si>
  <si>
    <t>LH1001-233</t>
  </si>
  <si>
    <t>LH1001-232</t>
  </si>
  <si>
    <t>LH1001-231</t>
  </si>
  <si>
    <t>LH1001-230</t>
  </si>
  <si>
    <t>LH1001-229</t>
  </si>
  <si>
    <t>LH1001-228</t>
  </si>
  <si>
    <t>LH1001-227</t>
  </si>
  <si>
    <t>LH1001-226</t>
  </si>
  <si>
    <t>LH1001-225</t>
  </si>
  <si>
    <t>LH1001-224</t>
  </si>
  <si>
    <t>LH1001-223</t>
  </si>
  <si>
    <t>LH1001-222</t>
  </si>
  <si>
    <t>LH1001-221</t>
  </si>
  <si>
    <t>LH1001-220</t>
  </si>
  <si>
    <t>LH1001-219</t>
  </si>
  <si>
    <t>LH1001-218</t>
  </si>
  <si>
    <t>LH1001-217</t>
  </si>
  <si>
    <t>LH1001-216</t>
  </si>
  <si>
    <t>LH1001-215</t>
  </si>
  <si>
    <t>LH1001-214</t>
  </si>
  <si>
    <t>LH1001-212</t>
  </si>
  <si>
    <t>LH1001-211</t>
  </si>
  <si>
    <t>LH1001-210</t>
  </si>
  <si>
    <t>LH1001-209</t>
  </si>
  <si>
    <t>LH1001-208</t>
  </si>
  <si>
    <t>LH1001-205</t>
  </si>
  <si>
    <t>LH1001-203</t>
  </si>
  <si>
    <t>LH1001-202</t>
  </si>
  <si>
    <t>LH1001-201</t>
  </si>
  <si>
    <t>LH1001-200</t>
  </si>
  <si>
    <t>LH1001-199</t>
  </si>
  <si>
    <t>LH1001-198</t>
  </si>
  <si>
    <t>LH1001-197</t>
  </si>
  <si>
    <t>LH1001-193</t>
  </si>
  <si>
    <t>LH1001-192</t>
  </si>
  <si>
    <t>LH1001-189</t>
  </si>
  <si>
    <t>LH1001-188</t>
  </si>
  <si>
    <t>LH1001-186</t>
  </si>
  <si>
    <t>LH1001-185</t>
  </si>
  <si>
    <t>LH1001-184</t>
  </si>
  <si>
    <t>LH1001-182</t>
  </si>
  <si>
    <t>LH1001-181</t>
  </si>
  <si>
    <t>LH1001-180</t>
  </si>
  <si>
    <t>LH1001-177</t>
  </si>
  <si>
    <t>LH1001-174</t>
  </si>
  <si>
    <t>LH1001-172</t>
  </si>
  <si>
    <t>LH1001-171</t>
  </si>
  <si>
    <t>LH1001-170</t>
  </si>
  <si>
    <t>LH1001-169</t>
  </si>
  <si>
    <t>LH1001-168</t>
  </si>
  <si>
    <t>LH1001-167</t>
  </si>
  <si>
    <t>LH1001-165</t>
  </si>
  <si>
    <t>LH1001-164</t>
  </si>
  <si>
    <t>LH1001-163</t>
  </si>
  <si>
    <t>LH1001-155</t>
  </si>
  <si>
    <t>LH1001-154</t>
  </si>
  <si>
    <t>LH1001-152</t>
  </si>
  <si>
    <t>LH1001-150</t>
  </si>
  <si>
    <t>LH1001-149</t>
  </si>
  <si>
    <t>LH1001-148</t>
  </si>
  <si>
    <t>LH1001-147</t>
  </si>
  <si>
    <t>LH1001-146</t>
  </si>
  <si>
    <t>LH1001-145</t>
  </si>
  <si>
    <t>LH1001-144</t>
  </si>
  <si>
    <t>LH1001-143</t>
  </si>
  <si>
    <t>LH1001-142</t>
  </si>
  <si>
    <t>LH1001-141</t>
  </si>
  <si>
    <t>LH1001-140</t>
  </si>
  <si>
    <t>LH1001-139</t>
  </si>
  <si>
    <t>LH1001-138</t>
  </si>
  <si>
    <t>LH1001-137</t>
  </si>
  <si>
    <t>LH1001-136</t>
  </si>
  <si>
    <t>LH1001-135</t>
  </si>
  <si>
    <t>LH1001-134</t>
  </si>
  <si>
    <t>LH1001-133</t>
  </si>
  <si>
    <t>LH1001-132</t>
  </si>
  <si>
    <t>LH1001-130</t>
  </si>
  <si>
    <t>LH1001-129</t>
  </si>
  <si>
    <t>LH1001-128</t>
  </si>
  <si>
    <t>LH1001-127</t>
  </si>
  <si>
    <t>LH1001-126</t>
  </si>
  <si>
    <t>LH1001-125</t>
  </si>
  <si>
    <t>LH1001-124</t>
  </si>
  <si>
    <t>LH1001-122</t>
  </si>
  <si>
    <t>LH1001-120</t>
  </si>
  <si>
    <t>LH1001-119</t>
  </si>
  <si>
    <t>LH1001-117</t>
  </si>
  <si>
    <t>LH1001-116</t>
  </si>
  <si>
    <t>LH1001-115</t>
  </si>
  <si>
    <t>LH1001-114</t>
  </si>
  <si>
    <t>LH1001-113</t>
  </si>
  <si>
    <t>LH1001-111</t>
  </si>
  <si>
    <t>LH1001-110</t>
  </si>
  <si>
    <t>LH1001-109</t>
  </si>
  <si>
    <t>LH1001-108</t>
  </si>
  <si>
    <t>LH1001-107</t>
  </si>
  <si>
    <t>LH1001-106</t>
  </si>
  <si>
    <t>LH1001-105</t>
  </si>
  <si>
    <t>LH1001-104</t>
  </si>
  <si>
    <t>LH1001-103</t>
  </si>
  <si>
    <t>LH1001-102</t>
  </si>
  <si>
    <t>LH1001-101</t>
  </si>
  <si>
    <t>LH1001-100</t>
  </si>
  <si>
    <t>LH1001-099</t>
  </si>
  <si>
    <t>LH1001-098</t>
  </si>
  <si>
    <t>LH1001-097</t>
  </si>
  <si>
    <t>LH1001-096</t>
  </si>
  <si>
    <t>LH1001-094</t>
  </si>
  <si>
    <t>LH1001-093</t>
  </si>
  <si>
    <t>LH1001-090</t>
  </si>
  <si>
    <t>LH1001-089</t>
  </si>
  <si>
    <t>LH1001-087</t>
  </si>
  <si>
    <t>LH1001-085</t>
  </si>
  <si>
    <t>LH1001-084</t>
  </si>
  <si>
    <t>LH1001-083</t>
  </si>
  <si>
    <t>LH1001-082</t>
  </si>
  <si>
    <t>LH1001-081</t>
  </si>
  <si>
    <t>LH1001-080</t>
  </si>
  <si>
    <t>LH1001-078</t>
  </si>
  <si>
    <t>LH1001-077</t>
  </si>
  <si>
    <t>LH1001-076</t>
  </si>
  <si>
    <t>LH1001-075</t>
  </si>
  <si>
    <t>LH1001-073</t>
  </si>
  <si>
    <t>LH1001-072</t>
  </si>
  <si>
    <t>LH1001-071</t>
  </si>
  <si>
    <t>LH1001-070</t>
  </si>
  <si>
    <t>LH1001-069</t>
  </si>
  <si>
    <t>LH1001-068</t>
  </si>
  <si>
    <t>LH1001-067</t>
  </si>
  <si>
    <t>LH1001-065</t>
  </si>
  <si>
    <t>LH1001-064</t>
  </si>
  <si>
    <t>LH1001-063</t>
  </si>
  <si>
    <t>LH1001-062</t>
  </si>
  <si>
    <t>LH1001-061</t>
  </si>
  <si>
    <t>LH1001-060</t>
  </si>
  <si>
    <t>LH1001-059</t>
  </si>
  <si>
    <t>LH1001-058</t>
  </si>
  <si>
    <t>LH1001-057</t>
  </si>
  <si>
    <t>LH1001-056</t>
  </si>
  <si>
    <t>LH1001-055</t>
  </si>
  <si>
    <t>LH1001-054</t>
  </si>
  <si>
    <t>LH1001-053</t>
  </si>
  <si>
    <t>LH1001-052</t>
  </si>
  <si>
    <t>LH1001-051</t>
  </si>
  <si>
    <t>LH1001-050</t>
  </si>
  <si>
    <t>LH1001-048</t>
  </si>
  <si>
    <t>LH1001-045</t>
  </si>
  <si>
    <t>LH1001-044</t>
  </si>
  <si>
    <t>LH1001-043</t>
  </si>
  <si>
    <t>LH1001-039</t>
  </si>
  <si>
    <t>LH1001-038</t>
  </si>
  <si>
    <t>LH1001-037</t>
  </si>
  <si>
    <t>LH1001-036</t>
  </si>
  <si>
    <t>LH1001-035</t>
  </si>
  <si>
    <t>LH1001-034</t>
  </si>
  <si>
    <t>LH1001-033</t>
  </si>
  <si>
    <t>LH1001-032</t>
  </si>
  <si>
    <t>LH1001-031</t>
  </si>
  <si>
    <t>LH1001-030</t>
  </si>
  <si>
    <t>LH1001-029</t>
  </si>
  <si>
    <t>LH1001-028</t>
  </si>
  <si>
    <t>LH1001-027</t>
  </si>
  <si>
    <t>LH1001-021</t>
  </si>
  <si>
    <t>LH1001-020</t>
  </si>
  <si>
    <t>LH1001-019</t>
  </si>
  <si>
    <t>LH1001-017</t>
  </si>
  <si>
    <t>LH1001-016</t>
  </si>
  <si>
    <t>LH1001-015</t>
  </si>
  <si>
    <t>LH1001-014</t>
  </si>
  <si>
    <t>LH1001-012</t>
  </si>
  <si>
    <t>LH1001-011</t>
  </si>
  <si>
    <t>LH1001-010</t>
  </si>
  <si>
    <t>LH1001-009</t>
  </si>
  <si>
    <t>LH1001-004</t>
  </si>
  <si>
    <t>LH1001-003</t>
  </si>
  <si>
    <t>LH1001-002</t>
  </si>
  <si>
    <t>LH1001-001</t>
  </si>
  <si>
    <t/>
  </si>
  <si>
    <t>T101928</t>
  </si>
  <si>
    <t>T101312</t>
  </si>
  <si>
    <t>T101109</t>
  </si>
  <si>
    <t>T101077</t>
  </si>
  <si>
    <t>T101057</t>
  </si>
  <si>
    <t>T101056</t>
  </si>
  <si>
    <t>T101055</t>
  </si>
  <si>
    <t>T101054</t>
  </si>
  <si>
    <t>T101050</t>
  </si>
  <si>
    <t>T101020</t>
  </si>
  <si>
    <t>T101017</t>
  </si>
  <si>
    <t>T101014</t>
  </si>
  <si>
    <t>T100980</t>
  </si>
  <si>
    <t>T100934</t>
  </si>
  <si>
    <t>T100931</t>
  </si>
  <si>
    <t>T100930</t>
  </si>
  <si>
    <t>T100908</t>
  </si>
  <si>
    <t>T100852</t>
  </si>
  <si>
    <t>T100851</t>
  </si>
  <si>
    <t>T100773</t>
  </si>
  <si>
    <t>T100683</t>
  </si>
  <si>
    <t>T100607</t>
  </si>
  <si>
    <t>T100591</t>
  </si>
  <si>
    <t>T100436</t>
  </si>
  <si>
    <t>T100280</t>
  </si>
  <si>
    <t>T100230</t>
  </si>
  <si>
    <t>T100197</t>
  </si>
  <si>
    <t>T100196</t>
  </si>
  <si>
    <t>T100177</t>
  </si>
  <si>
    <t>T100115</t>
  </si>
  <si>
    <t>T100108</t>
  </si>
  <si>
    <t>T100107</t>
  </si>
  <si>
    <t>T100105</t>
  </si>
  <si>
    <t>T100088</t>
  </si>
  <si>
    <t>T100084</t>
  </si>
  <si>
    <t>M199701</t>
  </si>
  <si>
    <t>M198207</t>
  </si>
  <si>
    <t>M197629</t>
  </si>
  <si>
    <t>M197411</t>
  </si>
  <si>
    <t>M197310</t>
  </si>
  <si>
    <t>M197179</t>
  </si>
  <si>
    <t>M197170</t>
  </si>
  <si>
    <t>M196939</t>
  </si>
  <si>
    <t>M196171</t>
  </si>
  <si>
    <t>M196125</t>
  </si>
  <si>
    <t>M196078</t>
  </si>
  <si>
    <t>M195807</t>
  </si>
  <si>
    <t>M195805</t>
  </si>
  <si>
    <t>M195803</t>
  </si>
  <si>
    <t>M195772</t>
  </si>
  <si>
    <t>M195707</t>
  </si>
  <si>
    <t>M195701</t>
  </si>
  <si>
    <t>M195388</t>
  </si>
  <si>
    <t>M195308</t>
  </si>
  <si>
    <t>M194988</t>
  </si>
  <si>
    <t>M194940</t>
  </si>
  <si>
    <t>M194843</t>
  </si>
  <si>
    <t>M194819</t>
  </si>
  <si>
    <t>M194365</t>
  </si>
  <si>
    <t>M194309</t>
  </si>
  <si>
    <t>M194286</t>
  </si>
  <si>
    <t>M194129</t>
  </si>
  <si>
    <t>M194011</t>
  </si>
  <si>
    <t>M193716</t>
  </si>
  <si>
    <t>M193472</t>
  </si>
  <si>
    <t>M193461</t>
  </si>
  <si>
    <t>M192948</t>
  </si>
  <si>
    <t>M192937</t>
  </si>
  <si>
    <t>M192823</t>
  </si>
  <si>
    <t>M192632</t>
  </si>
  <si>
    <t>M192395</t>
  </si>
  <si>
    <t>M192391</t>
  </si>
  <si>
    <t>M192370</t>
  </si>
  <si>
    <t>M192158</t>
  </si>
  <si>
    <t>M192154</t>
  </si>
  <si>
    <t>M192065</t>
  </si>
  <si>
    <t>M192010</t>
  </si>
  <si>
    <t>M191429</t>
  </si>
  <si>
    <t>M191321</t>
  </si>
  <si>
    <t>M191240</t>
  </si>
  <si>
    <t>M190698</t>
  </si>
  <si>
    <t>M190665</t>
  </si>
  <si>
    <t>M190616</t>
  </si>
  <si>
    <t>M190451</t>
  </si>
  <si>
    <t>M190443</t>
  </si>
  <si>
    <t>M190144</t>
  </si>
  <si>
    <t>M190122</t>
  </si>
  <si>
    <t>M189860</t>
  </si>
  <si>
    <t>M189858</t>
  </si>
  <si>
    <t>M189857</t>
  </si>
  <si>
    <t>M189403</t>
  </si>
  <si>
    <t>M189133</t>
  </si>
  <si>
    <t>M189131</t>
  </si>
  <si>
    <t>M188415</t>
  </si>
  <si>
    <t>M188322</t>
  </si>
  <si>
    <t>M188304</t>
  </si>
  <si>
    <t>M188039</t>
  </si>
  <si>
    <t>M187522</t>
  </si>
  <si>
    <t>M187487</t>
  </si>
  <si>
    <t>M187387</t>
  </si>
  <si>
    <t>M186373</t>
  </si>
  <si>
    <t>M186337</t>
  </si>
  <si>
    <t>M186258</t>
  </si>
  <si>
    <t>M186087</t>
  </si>
  <si>
    <t>M185899</t>
  </si>
  <si>
    <t>M185683</t>
  </si>
  <si>
    <t>M184755</t>
  </si>
  <si>
    <t>M184754</t>
  </si>
  <si>
    <t>M184660</t>
  </si>
  <si>
    <t>M183823</t>
  </si>
  <si>
    <t>M183441</t>
  </si>
  <si>
    <t>M183087</t>
  </si>
  <si>
    <t>M182470</t>
  </si>
  <si>
    <t>M182450</t>
  </si>
  <si>
    <t>M181689</t>
  </si>
  <si>
    <t>M181665</t>
  </si>
  <si>
    <t>M181662</t>
  </si>
  <si>
    <t>M181661</t>
  </si>
  <si>
    <t>M181659</t>
  </si>
  <si>
    <t>M181657</t>
  </si>
  <si>
    <t>M180515</t>
  </si>
  <si>
    <t>M180344</t>
  </si>
  <si>
    <t>M180103</t>
  </si>
  <si>
    <t>M180044</t>
  </si>
  <si>
    <t>M179152</t>
  </si>
  <si>
    <t>M178353</t>
  </si>
  <si>
    <t>M177152</t>
  </si>
  <si>
    <t>M175782</t>
  </si>
  <si>
    <t>M175412</t>
  </si>
  <si>
    <t>M167515</t>
  </si>
  <si>
    <t>M166795</t>
  </si>
  <si>
    <t>M166608</t>
  </si>
  <si>
    <t>M166185</t>
  </si>
  <si>
    <t>M158207</t>
  </si>
  <si>
    <t>Engineered</t>
  </si>
  <si>
    <t>M150040</t>
  </si>
  <si>
    <t>M138017</t>
  </si>
  <si>
    <t>200465</t>
  </si>
  <si>
    <t>199842</t>
  </si>
  <si>
    <t>198900</t>
  </si>
  <si>
    <t>198723</t>
  </si>
  <si>
    <t>198202</t>
  </si>
  <si>
    <t>197969</t>
  </si>
  <si>
    <t>197936</t>
  </si>
  <si>
    <t>197852</t>
  </si>
  <si>
    <t>197649</t>
  </si>
  <si>
    <t>197351</t>
  </si>
  <si>
    <t>197350</t>
  </si>
  <si>
    <t>197026</t>
  </si>
  <si>
    <t>197023</t>
  </si>
  <si>
    <t>196979</t>
  </si>
  <si>
    <t>196425</t>
  </si>
  <si>
    <t>196374</t>
  </si>
  <si>
    <t>196265</t>
  </si>
  <si>
    <t>196164</t>
  </si>
  <si>
    <t>196153</t>
  </si>
  <si>
    <t>195871</t>
  </si>
  <si>
    <t>195791</t>
  </si>
  <si>
    <t>195391</t>
  </si>
  <si>
    <t>195342</t>
  </si>
  <si>
    <t>195149</t>
  </si>
  <si>
    <t>195099</t>
  </si>
  <si>
    <t>194848</t>
  </si>
  <si>
    <t>194790</t>
  </si>
  <si>
    <t>194568</t>
  </si>
  <si>
    <t>194090</t>
  </si>
  <si>
    <t>193921</t>
  </si>
  <si>
    <t>193918</t>
  </si>
  <si>
    <t>193846</t>
  </si>
  <si>
    <t>193577</t>
  </si>
  <si>
    <t>193480</t>
  </si>
  <si>
    <t>193023</t>
  </si>
  <si>
    <t>193020</t>
  </si>
  <si>
    <t>193018</t>
  </si>
  <si>
    <t>193015</t>
  </si>
  <si>
    <t>193011</t>
  </si>
  <si>
    <t>192946</t>
  </si>
  <si>
    <t>192757</t>
  </si>
  <si>
    <t>192652</t>
  </si>
  <si>
    <t>192575</t>
  </si>
  <si>
    <t>192521</t>
  </si>
  <si>
    <t>192399</t>
  </si>
  <si>
    <t>192364</t>
  </si>
  <si>
    <t>192329</t>
  </si>
  <si>
    <t>192328</t>
  </si>
  <si>
    <t>192296</t>
  </si>
  <si>
    <t>192264</t>
  </si>
  <si>
    <t>192223</t>
  </si>
  <si>
    <t>192207</t>
  </si>
  <si>
    <t>192204</t>
  </si>
  <si>
    <t>192197</t>
  </si>
  <si>
    <t>191970</t>
  </si>
  <si>
    <t>191894</t>
  </si>
  <si>
    <t>191675</t>
  </si>
  <si>
    <t>191626</t>
  </si>
  <si>
    <t>191526</t>
  </si>
  <si>
    <t>191312</t>
  </si>
  <si>
    <t>191304</t>
  </si>
  <si>
    <t>191267</t>
  </si>
  <si>
    <t>191244</t>
  </si>
  <si>
    <t>191196</t>
  </si>
  <si>
    <t>191013</t>
  </si>
  <si>
    <t>190861</t>
  </si>
  <si>
    <t>190776</t>
  </si>
  <si>
    <t>190696</t>
  </si>
  <si>
    <t>190471</t>
  </si>
  <si>
    <t>190401</t>
  </si>
  <si>
    <t>190355</t>
  </si>
  <si>
    <t>190303</t>
  </si>
  <si>
    <t>190124</t>
  </si>
  <si>
    <t>190117</t>
  </si>
  <si>
    <t>190012</t>
  </si>
  <si>
    <t>189861</t>
  </si>
  <si>
    <t>189834</t>
  </si>
  <si>
    <t>189831</t>
  </si>
  <si>
    <t>189717</t>
  </si>
  <si>
    <t>189673</t>
  </si>
  <si>
    <t>189397</t>
  </si>
  <si>
    <t>189155</t>
  </si>
  <si>
    <t>188972</t>
  </si>
  <si>
    <t>188848</t>
  </si>
  <si>
    <t>188681</t>
  </si>
  <si>
    <t>188651</t>
  </si>
  <si>
    <t>188639</t>
  </si>
  <si>
    <t>188574</t>
  </si>
  <si>
    <t>188536</t>
  </si>
  <si>
    <t>187732</t>
  </si>
  <si>
    <t>187730</t>
  </si>
  <si>
    <t>187636</t>
  </si>
  <si>
    <t>187606</t>
  </si>
  <si>
    <t>187390</t>
  </si>
  <si>
    <t>187290</t>
  </si>
  <si>
    <t>187164</t>
  </si>
  <si>
    <t>186985</t>
  </si>
  <si>
    <t>186945</t>
  </si>
  <si>
    <t>186872</t>
  </si>
  <si>
    <t>186841</t>
  </si>
  <si>
    <t>186054</t>
  </si>
  <si>
    <t>185984</t>
  </si>
  <si>
    <t>185827</t>
  </si>
  <si>
    <t>185788</t>
  </si>
  <si>
    <t>185712</t>
  </si>
  <si>
    <t>185570</t>
  </si>
  <si>
    <t>185229</t>
  </si>
  <si>
    <t>185049</t>
  </si>
  <si>
    <t>184961</t>
  </si>
  <si>
    <t>184823</t>
  </si>
  <si>
    <t>184693</t>
  </si>
  <si>
    <t>184666</t>
  </si>
  <si>
    <t>184592</t>
  </si>
  <si>
    <t>184187</t>
  </si>
  <si>
    <t>183876</t>
  </si>
  <si>
    <t>183682</t>
  </si>
  <si>
    <t>183328</t>
  </si>
  <si>
    <t>182273</t>
  </si>
  <si>
    <t>181809</t>
  </si>
  <si>
    <t>181660</t>
  </si>
  <si>
    <t>180986</t>
  </si>
  <si>
    <t>180259</t>
  </si>
  <si>
    <t>178985</t>
  </si>
  <si>
    <t>178467</t>
  </si>
  <si>
    <t>178352</t>
  </si>
  <si>
    <t>177057</t>
  </si>
  <si>
    <t>176193</t>
  </si>
  <si>
    <t>176141</t>
  </si>
  <si>
    <t>175974</t>
  </si>
  <si>
    <t>175811</t>
  </si>
  <si>
    <t>175772</t>
  </si>
  <si>
    <t>175634</t>
  </si>
  <si>
    <t>175633</t>
  </si>
  <si>
    <t>175632</t>
  </si>
  <si>
    <t>175630</t>
  </si>
  <si>
    <t>175491</t>
  </si>
  <si>
    <t>175465</t>
  </si>
  <si>
    <t>175442</t>
  </si>
  <si>
    <t>175403</t>
  </si>
  <si>
    <t>175395</t>
  </si>
  <si>
    <t>175355</t>
  </si>
  <si>
    <t>175336</t>
  </si>
  <si>
    <t>175212</t>
  </si>
  <si>
    <t>175197</t>
  </si>
  <si>
    <t>173713</t>
  </si>
  <si>
    <t>173348</t>
  </si>
  <si>
    <t>171012</t>
  </si>
  <si>
    <t>170248</t>
  </si>
  <si>
    <t>168725</t>
  </si>
  <si>
    <t>162824</t>
  </si>
  <si>
    <t>162823</t>
  </si>
  <si>
    <t>162404</t>
  </si>
  <si>
    <t>160118</t>
  </si>
  <si>
    <t>155336</t>
  </si>
  <si>
    <t>155193</t>
  </si>
  <si>
    <t>150912</t>
  </si>
  <si>
    <t>147931</t>
  </si>
  <si>
    <t>138016</t>
  </si>
  <si>
    <t>114100</t>
  </si>
  <si>
    <t>Net Demand KW</t>
  </si>
  <si>
    <t>Net Energy KWH</t>
  </si>
  <si>
    <t>Gross Demand KW</t>
  </si>
  <si>
    <t>Gross Energy KWH</t>
  </si>
  <si>
    <t>Rate Class</t>
  </si>
  <si>
    <t>Measure Type</t>
  </si>
  <si>
    <t>Project Track</t>
  </si>
  <si>
    <t>Project Approved On</t>
  </si>
  <si>
    <t>Project Completion Year</t>
  </si>
  <si>
    <t>Project Completion Date</t>
  </si>
  <si>
    <t>Incentive Date</t>
  </si>
  <si>
    <t>Reporting Year</t>
  </si>
  <si>
    <t>Application ID</t>
  </si>
  <si>
    <t>Framework</t>
  </si>
  <si>
    <t>CDM Project List</t>
  </si>
  <si>
    <t>21a</t>
  </si>
  <si>
    <t>Save on Energy Instant Discount</t>
  </si>
  <si>
    <t>UnVerified</t>
  </si>
  <si>
    <t>M159489</t>
  </si>
  <si>
    <t>2021-MAY</t>
  </si>
  <si>
    <t>M162080</t>
  </si>
  <si>
    <t>M162748</t>
  </si>
  <si>
    <t>M168301</t>
  </si>
  <si>
    <t>M168847</t>
  </si>
  <si>
    <t>M171825</t>
  </si>
  <si>
    <t>M172344</t>
  </si>
  <si>
    <t>M172457</t>
  </si>
  <si>
    <t>M174090</t>
  </si>
  <si>
    <t>M174222</t>
  </si>
  <si>
    <t>M177537</t>
  </si>
  <si>
    <t>M178023</t>
  </si>
  <si>
    <t>M178281</t>
  </si>
  <si>
    <t>M178287</t>
  </si>
  <si>
    <t>M178291</t>
  </si>
  <si>
    <t>M178301</t>
  </si>
  <si>
    <t>M178302</t>
  </si>
  <si>
    <t>M179348</t>
  </si>
  <si>
    <t>M179349</t>
  </si>
  <si>
    <t>M180768</t>
  </si>
  <si>
    <t>M183322</t>
  </si>
  <si>
    <t>M185965</t>
  </si>
  <si>
    <t>M186085</t>
  </si>
  <si>
    <t>M188476</t>
  </si>
  <si>
    <t>M190345</t>
  </si>
  <si>
    <t>M192129</t>
  </si>
  <si>
    <t>M193599</t>
  </si>
  <si>
    <t>M194045</t>
  </si>
  <si>
    <t>M195359</t>
  </si>
  <si>
    <t>M196660</t>
  </si>
  <si>
    <t>M198416</t>
  </si>
  <si>
    <t>M198795</t>
  </si>
  <si>
    <t>M200237</t>
  </si>
  <si>
    <t>M201438</t>
  </si>
  <si>
    <t>M202438</t>
  </si>
  <si>
    <t>M202570</t>
  </si>
  <si>
    <t>M203106</t>
  </si>
  <si>
    <t>M203186</t>
  </si>
  <si>
    <t>M203199</t>
  </si>
  <si>
    <t>M204086</t>
  </si>
  <si>
    <t>M204156</t>
  </si>
  <si>
    <t>M204563</t>
  </si>
  <si>
    <t>M206081</t>
  </si>
  <si>
    <t>M206150</t>
  </si>
  <si>
    <t>M207282</t>
  </si>
  <si>
    <t>T101005</t>
  </si>
  <si>
    <t>T101043</t>
  </si>
  <si>
    <t>T101076</t>
  </si>
  <si>
    <t>T101095</t>
  </si>
  <si>
    <t>T101172</t>
  </si>
  <si>
    <t>T101179</t>
  </si>
  <si>
    <t>T101236</t>
  </si>
  <si>
    <t>T101597</t>
  </si>
  <si>
    <t>T102179</t>
  </si>
  <si>
    <t>T102505</t>
  </si>
  <si>
    <t>T102634</t>
  </si>
  <si>
    <t>T102646</t>
  </si>
  <si>
    <t>T102648</t>
  </si>
  <si>
    <t>T102681</t>
  </si>
  <si>
    <t>T102682</t>
  </si>
  <si>
    <t>T102714</t>
  </si>
  <si>
    <t>T102728</t>
  </si>
  <si>
    <t>T102729</t>
  </si>
  <si>
    <t>T102730</t>
  </si>
  <si>
    <t>T102750</t>
  </si>
  <si>
    <t>T102775</t>
  </si>
  <si>
    <t>T102881</t>
  </si>
  <si>
    <t>T102953</t>
  </si>
  <si>
    <t>T103006</t>
  </si>
  <si>
    <t>T103029</t>
  </si>
  <si>
    <t>T103036</t>
  </si>
  <si>
    <t>T103072</t>
  </si>
  <si>
    <t>T103114</t>
  </si>
  <si>
    <t>T103139</t>
  </si>
  <si>
    <t>T103289</t>
  </si>
  <si>
    <t>T103601</t>
  </si>
  <si>
    <t>T103615</t>
  </si>
  <si>
    <t>T103617</t>
  </si>
  <si>
    <t>T103620</t>
  </si>
  <si>
    <t>T103623</t>
  </si>
  <si>
    <t>T103652</t>
  </si>
  <si>
    <t>T103655</t>
  </si>
  <si>
    <t>T103660</t>
  </si>
  <si>
    <t>T103734</t>
  </si>
  <si>
    <t>T103737</t>
  </si>
  <si>
    <t>T103740</t>
  </si>
  <si>
    <t>T103741</t>
  </si>
  <si>
    <t>T103742</t>
  </si>
  <si>
    <t>T103744</t>
  </si>
  <si>
    <t>T103745</t>
  </si>
  <si>
    <t>T103746</t>
  </si>
  <si>
    <t>T103749</t>
  </si>
  <si>
    <t>T103806</t>
  </si>
  <si>
    <t>T103807</t>
  </si>
  <si>
    <t>T103817</t>
  </si>
  <si>
    <t>T103826</t>
  </si>
  <si>
    <t>T103844</t>
  </si>
  <si>
    <t>T104103</t>
  </si>
  <si>
    <t>M126093</t>
  </si>
  <si>
    <t>2021-SEP</t>
  </si>
  <si>
    <t>M157845</t>
  </si>
  <si>
    <t>M157850</t>
  </si>
  <si>
    <t>M157854</t>
  </si>
  <si>
    <t>M157861</t>
  </si>
  <si>
    <t>M157864</t>
  </si>
  <si>
    <t>M157865</t>
  </si>
  <si>
    <t>M160782</t>
  </si>
  <si>
    <t>M161705</t>
  </si>
  <si>
    <t>M162731</t>
  </si>
  <si>
    <t>M169358</t>
  </si>
  <si>
    <t>M174869</t>
  </si>
  <si>
    <t>M177416</t>
  </si>
  <si>
    <t>M178136</t>
  </si>
  <si>
    <t>M179604</t>
  </si>
  <si>
    <t>M179616</t>
  </si>
  <si>
    <t>M179617</t>
  </si>
  <si>
    <t>M179744</t>
  </si>
  <si>
    <t>M180270</t>
  </si>
  <si>
    <t>M183885</t>
  </si>
  <si>
    <t>M185193</t>
  </si>
  <si>
    <t>M187320</t>
  </si>
  <si>
    <t>M189253</t>
  </si>
  <si>
    <t>M190314</t>
  </si>
  <si>
    <t>M190437</t>
  </si>
  <si>
    <t>M191144</t>
  </si>
  <si>
    <t>M193211</t>
  </si>
  <si>
    <t>M194830</t>
  </si>
  <si>
    <t>M195045</t>
  </si>
  <si>
    <t>M195742</t>
  </si>
  <si>
    <t>M197081</t>
  </si>
  <si>
    <t>M197424</t>
  </si>
  <si>
    <t>M197567</t>
  </si>
  <si>
    <t>M198059</t>
  </si>
  <si>
    <t>M198652</t>
  </si>
  <si>
    <t>M199296</t>
  </si>
  <si>
    <t>M200001</t>
  </si>
  <si>
    <t>M202226</t>
  </si>
  <si>
    <t>M202228</t>
  </si>
  <si>
    <t>M203251</t>
  </si>
  <si>
    <t>M203616</t>
  </si>
  <si>
    <t>M203926</t>
  </si>
  <si>
    <t>M204577</t>
  </si>
  <si>
    <t>M205692</t>
  </si>
  <si>
    <t>M205798</t>
  </si>
  <si>
    <t>M206200</t>
  </si>
  <si>
    <t>M207190</t>
  </si>
  <si>
    <t>M207195</t>
  </si>
  <si>
    <t>T100371</t>
  </si>
  <si>
    <t>T100708</t>
  </si>
  <si>
    <t>T100907</t>
  </si>
  <si>
    <t>T100973</t>
  </si>
  <si>
    <t>T101136</t>
  </si>
  <si>
    <t>T101193</t>
  </si>
  <si>
    <t>T101592</t>
  </si>
  <si>
    <t>T102379</t>
  </si>
  <si>
    <t>T102517</t>
  </si>
  <si>
    <t>T102519</t>
  </si>
  <si>
    <t>T102805</t>
  </si>
  <si>
    <t>T102880</t>
  </si>
  <si>
    <t>T102988</t>
  </si>
  <si>
    <t>T103561</t>
  </si>
  <si>
    <t>T103635</t>
  </si>
  <si>
    <t>T103646</t>
  </si>
  <si>
    <t>T103705</t>
  </si>
  <si>
    <t>T104115</t>
  </si>
  <si>
    <t>T104128</t>
  </si>
  <si>
    <t>M150896</t>
  </si>
  <si>
    <t>2021-JAN</t>
  </si>
  <si>
    <t>M157857</t>
  </si>
  <si>
    <t>M160770</t>
  </si>
  <si>
    <t>M168127</t>
  </si>
  <si>
    <t>M174133</t>
  </si>
  <si>
    <t>M175274</t>
  </si>
  <si>
    <t>M180018</t>
  </si>
  <si>
    <t>M181361</t>
  </si>
  <si>
    <t>M182129</t>
  </si>
  <si>
    <t>M182453</t>
  </si>
  <si>
    <t>M184899</t>
  </si>
  <si>
    <t>M185780</t>
  </si>
  <si>
    <t>M188404</t>
  </si>
  <si>
    <t>M189739</t>
  </si>
  <si>
    <t>M190147</t>
  </si>
  <si>
    <t>M192427</t>
  </si>
  <si>
    <t>M195100</t>
  </si>
  <si>
    <t>M195663</t>
  </si>
  <si>
    <t>M198106</t>
  </si>
  <si>
    <t>M199998</t>
  </si>
  <si>
    <t>M202018</t>
  </si>
  <si>
    <t>M203099</t>
  </si>
  <si>
    <t>M204114</t>
  </si>
  <si>
    <t>T100716</t>
  </si>
  <si>
    <t>T101162</t>
  </si>
  <si>
    <t>T102840</t>
  </si>
  <si>
    <t>T102841</t>
  </si>
  <si>
    <t>T102842</t>
  </si>
  <si>
    <t>T102947</t>
  </si>
  <si>
    <t>T103129</t>
  </si>
  <si>
    <t>T103135</t>
  </si>
  <si>
    <t>T103286</t>
  </si>
  <si>
    <t>T103452</t>
  </si>
  <si>
    <t>T103808</t>
  </si>
  <si>
    <t>Unverified</t>
  </si>
  <si>
    <t>Use the Demand KW allocation percentages to keep total allocation proportionate</t>
  </si>
  <si>
    <t>Rate Class Allocations from Project List and Persistence by Project Completion Year</t>
  </si>
  <si>
    <t>Grand Total to 2019</t>
  </si>
  <si>
    <t>Rate Class Allocation</t>
  </si>
  <si>
    <t>Total Allocated</t>
  </si>
  <si>
    <t>Net Energy KWH Savings - P&amp;C Report (use this for LRAM)</t>
  </si>
  <si>
    <t>Net Energy Savings KW
  by Reporting Year, Program, Completion Year</t>
  </si>
  <si>
    <t>Net Energy Savings KWH
  by Reporting Year, Program, Completion Year</t>
  </si>
  <si>
    <t>Row 123</t>
  </si>
  <si>
    <t>Row added to reflect adjustments to the "Save on Energy Retrofit Program" listed in the Participation and Cost Report (P&amp;C Rep)</t>
  </si>
  <si>
    <t>London Hydro had energy savings resulted from this program, and the programs savings adjustment for Year 2015 needed to be added to the worksheet</t>
  </si>
  <si>
    <t>Rows added to accommodate the "Home Depot Home Appliance Market Uplift Conservation Fund Pilot Program", which was not listed in the worksheet</t>
  </si>
  <si>
    <t>London Hydro had energy savings resulted from this program, and the programs savings needed to be added to the worksheet under "Conservation Fund" programs</t>
  </si>
  <si>
    <t>Rows added to reflect adjustments to the "Save on Energy Retrofit Program" listed in the Participation and Cost Report (P&amp;C Rep) and in the detailed project savings files</t>
  </si>
  <si>
    <t>London Hydro had energy savings resulted from this program, and the programs savings adjustment for Year 2016 needed to be added to the worksheet</t>
  </si>
  <si>
    <t>Changed Monthly Multiplier from 12 to 5</t>
  </si>
  <si>
    <t>Peak Demand Savings would occur predominantly in the warmer months</t>
  </si>
  <si>
    <t>Rows added to accommodate the 2017 "Save on Energy Instant Discount Program", which was not listed in the worksheet</t>
  </si>
  <si>
    <t>London Hydro had energy savings resulted from this program, and the programs savings needed to be added to the worksheet under "Conservation First Framework" Residential Province-Wide programs</t>
  </si>
  <si>
    <t>London Hydro had energy savings resulted from this program, and the programs savings adjustment for Year 2017 needed to be added to the worksheet</t>
  </si>
  <si>
    <t>Rows added to accommodate the "Save on Energy Energy Performance Program for Multi-Site Customers" and the "Whole Home Pilot Program", which were not listed in the worksheet</t>
  </si>
  <si>
    <t>London Hydro had energy savings resulted from these programs, and the programs savings needed to be added to the worksheet under "Conservation First Framework" Centrally Delivered Programs</t>
  </si>
  <si>
    <t>Rows added to accommodate the 2018 "Save on Energy Instant Discount Program", which was not listed in the worksheet</t>
  </si>
  <si>
    <t>London Hydro had energy savings resulted from this program, and the programs savings adjustment for Year 2018 needed to be added to the worksheet</t>
  </si>
  <si>
    <t xml:space="preserve">Note:  London Hydro used the Participation and Cost Report, dated April 15, 2019, issued by the IESO to record energy kWh and demand kW savings. 
Energy kWh and kW savings marked above as Unverified are from the detailed program savings files.
The net demand savings kW for the adjustments from the Participation and Cost Report is calculated using the kW/kWh ratios from the 2017 Verified Results, or earlier years, of the same program. 
The persistence of unverified energy savings are from IESO's April 2019 Participation and Cost report reference tables. </t>
  </si>
  <si>
    <t xml:space="preserve">Note:  London Hydro used the 2017 Final Verified Annual Program Results Report issued by the IESO.
Adjustments to the kWh savings were based on the Participation and Cost Report, dated April 15, 2019, issued by the IESO and marked above as PC Rep in the Result Status column. Energy kWh and demand kW savings marked above as Unverified are from the detailed program savings files.
The net demand savings kW for the adjustments from the Participation and Cost Report is calculated using the kW/kWh ratios from the 2017 Verified Results, or earlier years, of the same program. 
The persistence of unverified energy savings are from IESO's April 2019 Participation and Cost report reference tables. </t>
  </si>
  <si>
    <t xml:space="preserve">Note:  Energy kWh and kW savings marked above as Unverified are from the detailed program savings files.
The persistence of unverified energy savings are from IESO's April 2019 Participation and Cost report reference tables. </t>
  </si>
  <si>
    <t>New Tabs added</t>
  </si>
  <si>
    <t>Tab A. Rate Class Allocations and
Tab B. Project List</t>
  </si>
  <si>
    <t>New tabs added to provide the Rate Class Allocations and the Project List for the detailed program level savings and the calculation of net energy kWh and net demand kW savings.</t>
  </si>
  <si>
    <t>2018-2019</t>
  </si>
  <si>
    <t>Rows 278 and 279</t>
  </si>
  <si>
    <t>Rows 310-312</t>
  </si>
  <si>
    <t>Cell N324</t>
  </si>
  <si>
    <t>Rows 481-482</t>
  </si>
  <si>
    <t>Rows 499-501</t>
  </si>
  <si>
    <t>Rows 574-579</t>
  </si>
  <si>
    <t>Rows 678-679</t>
  </si>
  <si>
    <t>Row 696</t>
  </si>
</sst>
</file>

<file path=xl/styles.xml><?xml version="1.0" encoding="utf-8"?>
<styleSheet xmlns="http://schemas.openxmlformats.org/spreadsheetml/2006/main" xmlns:mc="http://schemas.openxmlformats.org/markup-compatibility/2006" xmlns:x14ac="http://schemas.microsoft.com/office/spreadsheetml/2009/9/ac" mc:Ignorable="x14ac">
  <numFmts count="130">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yyyy\-mm\-dd;@"/>
    <numFmt numFmtId="290" formatCode="[$-409]dd/mmm/yy;@"/>
  </numFmts>
  <fonts count="267">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11"/>
      <color theme="0" tint="-0.34998626667073579"/>
      <name val="Calibri"/>
      <family val="2"/>
      <scheme val="minor"/>
    </font>
    <font>
      <sz val="11"/>
      <color rgb="FF0070C0"/>
      <name val="Calibri"/>
      <family val="2"/>
      <scheme val="minor"/>
    </font>
    <font>
      <sz val="11"/>
      <color theme="9" tint="-0.499984740745262"/>
      <name val="Calibri"/>
      <family val="2"/>
      <scheme val="minor"/>
    </font>
    <font>
      <sz val="11"/>
      <color theme="0" tint="-0.249977111117893"/>
      <name val="Calibri"/>
      <family val="2"/>
      <scheme val="minor"/>
    </font>
    <font>
      <sz val="11"/>
      <color rgb="FFC00000"/>
      <name val="Calibri"/>
      <family val="2"/>
      <scheme val="minor"/>
    </font>
    <font>
      <sz val="11"/>
      <color rgb="FF0033CC"/>
      <name val="Calibri"/>
      <family val="2"/>
      <scheme val="minor"/>
    </font>
    <font>
      <sz val="11"/>
      <color theme="1"/>
      <name val="Tahoma"/>
      <family val="2"/>
    </font>
    <font>
      <b/>
      <sz val="11"/>
      <color rgb="FF000000"/>
      <name val="Tahoma"/>
      <family val="2"/>
    </font>
    <font>
      <b/>
      <sz val="11"/>
      <color rgb="FF0070C0"/>
      <name val="Calibri"/>
      <family val="2"/>
      <scheme val="minor"/>
    </font>
    <font>
      <b/>
      <u/>
      <sz val="12"/>
      <color theme="1"/>
      <name val="Calibri"/>
      <family val="2"/>
      <scheme val="minor"/>
    </font>
    <font>
      <strike/>
      <sz val="11"/>
      <color theme="9" tint="-0.499984740745262"/>
      <name val="Calibri"/>
      <family val="2"/>
      <scheme val="minor"/>
    </font>
    <font>
      <b/>
      <sz val="24"/>
      <color theme="1"/>
      <name val="Calibri"/>
      <family val="2"/>
      <scheme val="minor"/>
    </font>
    <font>
      <b/>
      <sz val="11"/>
      <name val="Calibri"/>
      <family val="2"/>
    </font>
    <font>
      <b/>
      <sz val="16"/>
      <color theme="1"/>
      <name val="Calibri"/>
      <family val="2"/>
      <scheme val="minor"/>
    </font>
    <font>
      <sz val="11"/>
      <color rgb="FFC00000"/>
      <name val="Arial"/>
      <family val="2"/>
    </font>
    <font>
      <u/>
      <sz val="11"/>
      <color rgb="FF0070C0"/>
      <name val="Arial"/>
      <family val="2"/>
    </font>
    <font>
      <sz val="12"/>
      <color rgb="FF0070C0"/>
      <name val="Arial"/>
      <family val="2"/>
    </font>
    <font>
      <sz val="11"/>
      <color rgb="FF0070C0"/>
      <name val="Arial"/>
      <family val="2"/>
    </font>
    <font>
      <sz val="10"/>
      <color rgb="FF0070C0"/>
      <name val="Arial"/>
      <family val="2"/>
    </font>
    <font>
      <sz val="11"/>
      <color theme="9" tint="-0.499984740745262"/>
      <name val="Arial"/>
      <family val="2"/>
    </font>
    <font>
      <b/>
      <sz val="12"/>
      <color rgb="FF0070C0"/>
      <name val="Arial"/>
      <family val="2"/>
    </font>
  </fonts>
  <fills count="10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1F7EE"/>
        <bgColor indexed="64"/>
      </patternFill>
    </fill>
    <fill>
      <patternFill patternType="solid">
        <fgColor rgb="FFD5E7CD"/>
        <bgColor indexed="64"/>
      </patternFill>
    </fill>
    <fill>
      <patternFill patternType="solid">
        <fgColor rgb="FFE3EFDE"/>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theme="3" tint="0.79998168889431442"/>
        <bgColor indexed="64"/>
      </patternFill>
    </fill>
  </fills>
  <borders count="238">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auto="1"/>
      </bottom>
      <diagonal/>
    </border>
    <border>
      <left style="thin">
        <color indexed="64"/>
      </left>
      <right style="thin">
        <color indexed="64"/>
      </right>
      <top style="thick">
        <color auto="1"/>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ck">
        <color auto="1"/>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n">
        <color indexed="64"/>
      </right>
      <top style="hair">
        <color indexed="64"/>
      </top>
      <bottom style="thick">
        <color auto="1"/>
      </bottom>
      <diagonal/>
    </border>
    <border>
      <left style="thin">
        <color indexed="64"/>
      </left>
      <right style="hair">
        <color indexed="64"/>
      </right>
      <top style="thick">
        <color auto="1"/>
      </top>
      <bottom style="hair">
        <color indexed="64"/>
      </bottom>
      <diagonal/>
    </border>
    <border>
      <left style="hair">
        <color indexed="64"/>
      </left>
      <right style="hair">
        <color indexed="64"/>
      </right>
      <top style="thick">
        <color auto="1"/>
      </top>
      <bottom style="hair">
        <color indexed="64"/>
      </bottom>
      <diagonal/>
    </border>
    <border>
      <left style="hair">
        <color indexed="64"/>
      </left>
      <right style="thin">
        <color indexed="64"/>
      </right>
      <top style="thick">
        <color auto="1"/>
      </top>
      <bottom style="hair">
        <color indexed="64"/>
      </bottom>
      <diagonal/>
    </border>
    <border>
      <left/>
      <right/>
      <top style="thick">
        <color auto="1"/>
      </top>
      <bottom/>
      <diagonal/>
    </border>
    <border>
      <left style="thin">
        <color indexed="64"/>
      </left>
      <right style="hair">
        <color indexed="64"/>
      </right>
      <top/>
      <bottom style="medium">
        <color auto="1"/>
      </bottom>
      <diagonal/>
    </border>
    <border>
      <left style="hair">
        <color indexed="64"/>
      </left>
      <right style="hair">
        <color indexed="64"/>
      </right>
      <top/>
      <bottom style="medium">
        <color auto="1"/>
      </bottom>
      <diagonal/>
    </border>
    <border>
      <left style="hair">
        <color indexed="64"/>
      </left>
      <right style="thin">
        <color indexed="64"/>
      </right>
      <top/>
      <bottom style="medium">
        <color auto="1"/>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ck">
        <color indexed="64"/>
      </top>
      <bottom style="thin">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style="medium">
        <color indexed="64"/>
      </left>
      <right/>
      <top style="thick">
        <color indexed="64"/>
      </top>
      <bottom style="thick">
        <color indexed="64"/>
      </bottom>
      <diagonal/>
    </border>
    <border>
      <left/>
      <right/>
      <top style="thin">
        <color theme="4" tint="0.39997558519241921"/>
      </top>
      <bottom/>
      <diagonal/>
    </border>
    <border>
      <left/>
      <right/>
      <top/>
      <bottom style="thin">
        <color theme="4" tint="0.3999755851924192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theme="0"/>
      </left>
      <right style="thin">
        <color indexed="64"/>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ck">
        <color auto="1"/>
      </left>
      <right/>
      <top/>
      <bottom/>
      <diagonal/>
    </border>
    <border>
      <left style="thick">
        <color auto="1"/>
      </left>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style="thin">
        <color auto="1"/>
      </top>
      <bottom style="double">
        <color auto="1"/>
      </bottom>
      <diagonal/>
    </border>
    <border>
      <left/>
      <right/>
      <top style="thin">
        <color indexed="8"/>
      </top>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style="medium">
        <color auto="1"/>
      </top>
      <bottom style="medium">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0694">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5" applyFont="0"/>
    <xf numFmtId="168"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165"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165"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165"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43"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166"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43" fontId="12" fillId="0" borderId="0" applyFont="0" applyFill="0" applyBorder="0" applyAlignment="0" applyProtection="0"/>
    <xf numFmtId="0" fontId="6" fillId="0" borderId="0"/>
    <xf numFmtId="290" fontId="12" fillId="0" borderId="0"/>
    <xf numFmtId="43" fontId="6" fillId="0" borderId="0" applyFont="0" applyFill="0" applyBorder="0" applyAlignment="0" applyProtection="0"/>
    <xf numFmtId="44" fontId="6" fillId="0" borderId="0" applyFont="0" applyFill="0" applyBorder="0" applyAlignment="0" applyProtection="0"/>
    <xf numFmtId="290" fontId="12" fillId="0" borderId="0"/>
    <xf numFmtId="0" fontId="12" fillId="60" borderId="125" applyNumberFormat="0">
      <alignment horizontal="centerContinuous" vertical="center" wrapText="1"/>
    </xf>
    <xf numFmtId="0" fontId="12" fillId="61" borderId="125" applyNumberFormat="0">
      <alignment horizontal="left" vertical="center"/>
    </xf>
    <xf numFmtId="208" fontId="90" fillId="63" borderId="196"/>
    <xf numFmtId="0" fontId="83" fillId="0" borderId="187" applyNumberFormat="0" applyFont="0" applyFill="0" applyAlignment="0" applyProtection="0"/>
    <xf numFmtId="0" fontId="17" fillId="21" borderId="125" applyNumberFormat="0" applyAlignment="0" applyProtection="0"/>
    <xf numFmtId="0" fontId="12" fillId="24" borderId="127" applyNumberFormat="0" applyFont="0" applyAlignment="0" applyProtection="0"/>
    <xf numFmtId="166" fontId="113" fillId="0" borderId="197">
      <protection locked="0"/>
    </xf>
    <xf numFmtId="0" fontId="25" fillId="8" borderId="125" applyNumberFormat="0" applyAlignment="0" applyProtection="0"/>
    <xf numFmtId="1" fontId="121" fillId="69" borderId="188" applyNumberFormat="0" applyBorder="0" applyAlignment="0">
      <alignment horizontal="centerContinuous" vertical="center"/>
      <protection locked="0"/>
    </xf>
    <xf numFmtId="0" fontId="47" fillId="0" borderId="169">
      <alignment horizontal="left" vertical="center"/>
    </xf>
    <xf numFmtId="0" fontId="147" fillId="73" borderId="198">
      <alignment horizontal="left" vertical="center" wrapText="1"/>
    </xf>
    <xf numFmtId="260" fontId="164" fillId="0" borderId="169" applyBorder="0"/>
    <xf numFmtId="241" fontId="194" fillId="86" borderId="199" applyNumberFormat="0" applyBorder="0" applyAlignment="0" applyProtection="0">
      <alignment vertical="center"/>
    </xf>
    <xf numFmtId="171" fontId="85" fillId="0" borderId="200"/>
    <xf numFmtId="0" fontId="147" fillId="73" borderId="201">
      <alignment horizontal="left" vertical="center" wrapText="1"/>
    </xf>
    <xf numFmtId="166" fontId="113" fillId="0" borderId="197">
      <protection locked="0"/>
    </xf>
    <xf numFmtId="208" fontId="90" fillId="63" borderId="196"/>
    <xf numFmtId="241" fontId="194" fillId="86" borderId="199" applyNumberFormat="0" applyBorder="0" applyAlignment="0" applyProtection="0">
      <alignment vertical="center"/>
    </xf>
    <xf numFmtId="171" fontId="85" fillId="0" borderId="20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170"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5" fillId="0" borderId="208"/>
    <xf numFmtId="165" fontId="193" fillId="0" borderId="221" applyFill="0" applyAlignment="0" applyProtection="0"/>
    <xf numFmtId="39" fontId="12" fillId="0" borderId="221">
      <protection locked="0"/>
    </xf>
    <xf numFmtId="241" fontId="12" fillId="25" borderId="231" applyNumberFormat="0" applyProtection="0">
      <alignment horizontal="centerContinuous" vertical="center"/>
    </xf>
    <xf numFmtId="241" fontId="194" fillId="86" borderId="232" applyNumberFormat="0" applyBorder="0" applyAlignment="0" applyProtection="0">
      <alignment vertical="center"/>
    </xf>
    <xf numFmtId="241" fontId="12" fillId="25" borderId="231" applyNumberFormat="0" applyAlignment="0">
      <alignment vertical="center"/>
    </xf>
    <xf numFmtId="0" fontId="11" fillId="60" borderId="216" applyNumberFormat="0" applyProtection="0">
      <alignment horizontal="left" vertical="center" wrapText="1"/>
    </xf>
    <xf numFmtId="0" fontId="12" fillId="25" borderId="216" applyNumberFormat="0" applyProtection="0">
      <alignment horizontal="left" vertical="center" wrapText="1"/>
    </xf>
    <xf numFmtId="257" fontId="11" fillId="82" borderId="216" applyNumberFormat="0" applyProtection="0">
      <alignment horizontal="center" vertical="center" wrapText="1"/>
    </xf>
    <xf numFmtId="0" fontId="11" fillId="60" borderId="216" applyNumberFormat="0" applyProtection="0">
      <alignment horizontal="left" vertical="center" wrapText="1"/>
    </xf>
    <xf numFmtId="0" fontId="11" fillId="81" borderId="216" applyNumberFormat="0" applyProtection="0">
      <alignment horizontal="center" vertical="center" wrapText="1"/>
    </xf>
    <xf numFmtId="0" fontId="11" fillId="81" borderId="216" applyNumberFormat="0" applyProtection="0">
      <alignment horizontal="center" vertical="center"/>
    </xf>
    <xf numFmtId="0" fontId="11" fillId="81" borderId="216" applyNumberFormat="0" applyProtection="0">
      <alignment horizontal="center" vertical="center" wrapText="1"/>
    </xf>
    <xf numFmtId="0" fontId="183" fillId="81" borderId="216" applyNumberFormat="0" applyProtection="0">
      <alignment horizontal="center" vertical="center"/>
    </xf>
    <xf numFmtId="237" fontId="181" fillId="0" borderId="227"/>
    <xf numFmtId="0" fontId="101" fillId="80" borderId="230"/>
    <xf numFmtId="0" fontId="177" fillId="67" borderId="216">
      <alignment horizontal="center" vertical="center" wrapText="1"/>
      <protection hidden="1"/>
    </xf>
    <xf numFmtId="0" fontId="176" fillId="0" borderId="229">
      <alignment vertical="center"/>
    </xf>
    <xf numFmtId="170" fontId="77" fillId="0" borderId="0" applyFont="0" applyFill="0" applyBorder="0" applyAlignment="0" applyProtection="0"/>
    <xf numFmtId="264" fontId="172" fillId="65" borderId="216" applyFill="0" applyBorder="0" applyAlignment="0" applyProtection="0">
      <alignment horizontal="right"/>
      <protection locked="0"/>
    </xf>
    <xf numFmtId="168" fontId="80" fillId="0" borderId="0" applyFont="0" applyFill="0" applyBorder="0" applyAlignment="0" applyProtection="0"/>
    <xf numFmtId="0" fontId="12" fillId="60" borderId="203" applyNumberFormat="0">
      <alignment horizontal="centerContinuous" vertical="center" wrapText="1"/>
    </xf>
    <xf numFmtId="0" fontId="12" fillId="61" borderId="203" applyNumberFormat="0">
      <alignment horizontal="left" vertical="center"/>
    </xf>
    <xf numFmtId="170" fontId="82" fillId="0" borderId="0" applyFont="0" applyFill="0" applyBorder="0" applyAlignment="0" applyProtection="0"/>
    <xf numFmtId="164" fontId="83" fillId="0" borderId="0" applyFont="0" applyFill="0" applyBorder="0" applyAlignment="0" applyProtection="0"/>
    <xf numFmtId="166" fontId="83" fillId="0" borderId="0" applyFont="0" applyFill="0" applyBorder="0" applyAlignment="0" applyProtection="0"/>
    <xf numFmtId="171" fontId="85" fillId="0" borderId="215"/>
    <xf numFmtId="167" fontId="87" fillId="0" borderId="0" applyFont="0"/>
    <xf numFmtId="167" fontId="87" fillId="0" borderId="65" applyFont="0"/>
    <xf numFmtId="168" fontId="87" fillId="0" borderId="0" applyFont="0"/>
    <xf numFmtId="165" fontId="88" fillId="0" borderId="88" applyNumberFormat="0" applyFont="0" applyBorder="0" applyProtection="0">
      <alignment horizontal="right"/>
    </xf>
    <xf numFmtId="208" fontId="90" fillId="63" borderId="211"/>
    <xf numFmtId="0" fontId="83" fillId="0" borderId="209" applyNumberFormat="0" applyFont="0" applyFill="0" applyAlignment="0" applyProtection="0"/>
    <xf numFmtId="0" fontId="17" fillId="21" borderId="203" applyNumberFormat="0" applyAlignment="0" applyProtection="0"/>
    <xf numFmtId="168" fontId="103" fillId="0" borderId="0" applyFont="0" applyBorder="0">
      <alignment horizontal="right"/>
    </xf>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2" fillId="24" borderId="204" applyNumberFormat="0" applyFont="0" applyAlignment="0" applyProtection="0"/>
    <xf numFmtId="166" fontId="113" fillId="0" borderId="212">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77"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116" fillId="0" borderId="0"/>
    <xf numFmtId="167" fontId="80" fillId="0" borderId="0"/>
    <xf numFmtId="167" fontId="118" fillId="0" borderId="0" applyFill="0" applyBorder="0" applyAlignment="0" applyProtection="0"/>
    <xf numFmtId="0" fontId="25" fillId="8" borderId="203" applyNumberFormat="0" applyAlignment="0" applyProtection="0"/>
    <xf numFmtId="1" fontId="121" fillId="69" borderId="210" applyNumberFormat="0" applyBorder="0" applyAlignment="0">
      <alignment horizontal="centerContinuous" vertical="center"/>
      <protection locked="0"/>
    </xf>
    <xf numFmtId="0" fontId="47" fillId="0" borderId="207">
      <alignment horizontal="left" vertical="center"/>
    </xf>
    <xf numFmtId="0" fontId="147" fillId="73" borderId="213">
      <alignment horizontal="left" vertical="center" wrapText="1"/>
    </xf>
    <xf numFmtId="208" fontId="90" fillId="63" borderId="222"/>
    <xf numFmtId="166" fontId="113" fillId="0" borderId="224">
      <protection locked="0"/>
    </xf>
    <xf numFmtId="0" fontId="147" fillId="73" borderId="228">
      <alignment horizontal="left" vertical="center" wrapText="1"/>
    </xf>
    <xf numFmtId="229" fontId="81" fillId="65" borderId="233" applyFont="0" applyFill="0" applyBorder="0" applyAlignment="0" applyProtection="0"/>
    <xf numFmtId="260" fontId="164" fillId="0" borderId="207" applyBorder="0"/>
    <xf numFmtId="167" fontId="178" fillId="0" borderId="0" applyFill="0" applyBorder="0" applyAlignment="0" applyProtection="0"/>
    <xf numFmtId="168" fontId="179" fillId="0" borderId="0"/>
    <xf numFmtId="168" fontId="12" fillId="0" borderId="0" applyFont="0" applyFill="0" applyBorder="0" applyAlignment="0" applyProtection="0"/>
    <xf numFmtId="169" fontId="12" fillId="0" borderId="0" applyFont="0" applyFill="0" applyBorder="0" applyAlignment="0" applyProtection="0"/>
    <xf numFmtId="170" fontId="79" fillId="0" borderId="0" applyFont="0" applyFill="0" applyBorder="0" applyAlignment="0" applyProtection="0"/>
    <xf numFmtId="169" fontId="12" fillId="0" borderId="0" applyFont="0" applyFill="0" applyBorder="0" applyAlignment="0" applyProtection="0"/>
    <xf numFmtId="241" fontId="194" fillId="86" borderId="214" applyNumberFormat="0" applyBorder="0" applyAlignment="0" applyProtection="0">
      <alignment vertical="center"/>
    </xf>
    <xf numFmtId="165" fontId="193" fillId="0" borderId="65" applyFill="0" applyAlignment="0" applyProtection="0"/>
    <xf numFmtId="171" fontId="85" fillId="0" borderId="215"/>
    <xf numFmtId="170" fontId="12" fillId="0" borderId="0" applyFont="0" applyFill="0" applyBorder="0" applyAlignment="0" applyProtection="0"/>
    <xf numFmtId="260" fontId="164" fillId="0" borderId="220" applyBorder="0"/>
    <xf numFmtId="165" fontId="88" fillId="0" borderId="88" applyNumberFormat="0" applyFont="0" applyBorder="0" applyProtection="0">
      <alignment horizontal="right"/>
    </xf>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47" fillId="73" borderId="213">
      <alignment horizontal="left" vertical="center" wrapText="1"/>
    </xf>
    <xf numFmtId="166" fontId="113" fillId="0" borderId="212">
      <protection locked="0"/>
    </xf>
    <xf numFmtId="208" fontId="90" fillId="63" borderId="211"/>
    <xf numFmtId="0" fontId="12" fillId="0" borderId="216"/>
    <xf numFmtId="0" fontId="147" fillId="73" borderId="228">
      <alignment horizontal="left" vertical="center" wrapText="1"/>
    </xf>
    <xf numFmtId="10" fontId="108" fillId="65" borderId="216" applyNumberFormat="0" applyBorder="0" applyAlignment="0" applyProtection="0"/>
    <xf numFmtId="238" fontId="87" fillId="0" borderId="227">
      <alignment horizontal="center"/>
    </xf>
    <xf numFmtId="0" fontId="47" fillId="0" borderId="220">
      <alignment horizontal="left" vertical="center"/>
    </xf>
    <xf numFmtId="0" fontId="47" fillId="0" borderId="226" applyNumberFormat="0" applyAlignment="0" applyProtection="0">
      <alignment horizontal="left" vertical="center"/>
    </xf>
    <xf numFmtId="237" fontId="12" fillId="71" borderId="216" applyNumberFormat="0" applyFont="0" applyBorder="0" applyAlignment="0" applyProtection="0"/>
    <xf numFmtId="1" fontId="121" fillId="69" borderId="210" applyNumberFormat="0" applyBorder="0" applyAlignment="0">
      <alignment horizontal="centerContinuous" vertical="center"/>
      <protection locked="0"/>
    </xf>
    <xf numFmtId="0" fontId="25" fillId="8" borderId="219" applyNumberFormat="0" applyAlignment="0" applyProtection="0"/>
    <xf numFmtId="227" fontId="78" fillId="0" borderId="225" applyNumberFormat="0" applyFill="0">
      <alignment horizontal="right"/>
    </xf>
    <xf numFmtId="227" fontId="78" fillId="0" borderId="225" applyNumberFormat="0" applyFill="0">
      <alignment horizontal="right"/>
    </xf>
    <xf numFmtId="166" fontId="113" fillId="0" borderId="224">
      <protection locked="0"/>
    </xf>
    <xf numFmtId="0" fontId="12" fillId="24" borderId="204" applyNumberFormat="0" applyFont="0" applyAlignment="0" applyProtection="0"/>
    <xf numFmtId="0" fontId="17" fillId="21" borderId="219" applyNumberFormat="0" applyAlignment="0" applyProtection="0"/>
    <xf numFmtId="0" fontId="83" fillId="0" borderId="209" applyNumberFormat="0" applyFont="0" applyFill="0" applyAlignment="0" applyProtection="0"/>
    <xf numFmtId="0" fontId="99" fillId="0" borderId="223" applyNumberFormat="0" applyFont="0" applyFill="0" applyAlignment="0" applyProtection="0">
      <alignment horizontal="centerContinuous"/>
    </xf>
    <xf numFmtId="208" fontId="90" fillId="63" borderId="222"/>
    <xf numFmtId="165" fontId="88" fillId="0" borderId="88" applyNumberFormat="0" applyFont="0" applyBorder="0" applyProtection="0">
      <alignment horizontal="right"/>
    </xf>
    <xf numFmtId="167" fontId="87" fillId="0" borderId="221" applyFont="0"/>
    <xf numFmtId="241" fontId="194" fillId="86" borderId="214" applyNumberFormat="0" applyBorder="0" applyAlignment="0" applyProtection="0">
      <alignment vertical="center"/>
    </xf>
    <xf numFmtId="171" fontId="85" fillId="0" borderId="215"/>
    <xf numFmtId="164" fontId="83" fillId="0" borderId="0" applyFont="0" applyFill="0" applyBorder="0" applyAlignment="0" applyProtection="0"/>
    <xf numFmtId="0" fontId="12" fillId="61" borderId="219" applyNumberFormat="0">
      <alignment horizontal="left" vertical="center"/>
    </xf>
    <xf numFmtId="0" fontId="12" fillId="60" borderId="219" applyNumberFormat="0">
      <alignment horizontal="centerContinuous" vertical="center" wrapText="1"/>
    </xf>
    <xf numFmtId="0" fontId="12" fillId="25" borderId="216" applyNumberFormat="0" applyProtection="0">
      <alignment horizontal="left" vertical="center"/>
    </xf>
    <xf numFmtId="0" fontId="12" fillId="25" borderId="216" applyNumberFormat="0" applyProtection="0">
      <alignment horizontal="left" vertical="center"/>
    </xf>
    <xf numFmtId="0" fontId="30" fillId="0" borderId="218" applyNumberFormat="0" applyFill="0" applyAlignment="0" applyProtection="0"/>
    <xf numFmtId="0" fontId="28" fillId="21" borderId="217" applyNumberFormat="0" applyAlignment="0" applyProtection="0"/>
    <xf numFmtId="0" fontId="25" fillId="8" borderId="219" applyNumberFormat="0" applyAlignment="0" applyProtection="0"/>
    <xf numFmtId="0" fontId="17" fillId="21" borderId="219" applyNumberFormat="0" applyAlignment="0" applyProtection="0"/>
    <xf numFmtId="0" fontId="30" fillId="0" borderId="218" applyNumberFormat="0" applyFill="0" applyAlignment="0" applyProtection="0"/>
    <xf numFmtId="0" fontId="28" fillId="21" borderId="217" applyNumberFormat="0" applyAlignment="0" applyProtection="0"/>
    <xf numFmtId="0" fontId="25" fillId="8" borderId="219" applyNumberFormat="0" applyAlignment="0" applyProtection="0"/>
    <xf numFmtId="0" fontId="17" fillId="21" borderId="219" applyNumberFormat="0" applyAlignment="0" applyProtection="0"/>
    <xf numFmtId="0" fontId="12" fillId="25" borderId="216" applyNumberFormat="0" applyProtection="0">
      <alignment horizontal="left" vertical="center"/>
    </xf>
    <xf numFmtId="0" fontId="12" fillId="25" borderId="216" applyNumberFormat="0" applyProtection="0">
      <alignment horizontal="left" vertical="center"/>
    </xf>
    <xf numFmtId="170" fontId="6" fillId="0" borderId="0" applyFont="0" applyFill="0" applyBorder="0" applyAlignment="0" applyProtection="0"/>
    <xf numFmtId="169" fontId="6" fillId="0" borderId="0" applyFont="0" applyFill="0" applyBorder="0" applyAlignment="0" applyProtection="0"/>
    <xf numFmtId="0" fontId="30" fillId="0" borderId="218" applyNumberFormat="0" applyFill="0" applyAlignment="0" applyProtection="0"/>
    <xf numFmtId="0" fontId="28" fillId="21" borderId="217" applyNumberFormat="0" applyAlignment="0" applyProtection="0"/>
    <xf numFmtId="0" fontId="25" fillId="8" borderId="219" applyNumberFormat="0" applyAlignment="0" applyProtection="0"/>
    <xf numFmtId="0" fontId="17" fillId="21" borderId="219" applyNumberFormat="0" applyAlignment="0" applyProtection="0"/>
    <xf numFmtId="0" fontId="30" fillId="0" borderId="218" applyNumberFormat="0" applyFill="0" applyAlignment="0" applyProtection="0"/>
    <xf numFmtId="0" fontId="12" fillId="25" borderId="216" applyNumberFormat="0" applyProtection="0">
      <alignment horizontal="left" vertical="center"/>
    </xf>
    <xf numFmtId="0" fontId="12" fillId="25" borderId="216" applyNumberFormat="0" applyProtection="0">
      <alignment horizontal="left" vertical="center"/>
    </xf>
    <xf numFmtId="0" fontId="28" fillId="21" borderId="217" applyNumberFormat="0" applyAlignment="0" applyProtection="0"/>
    <xf numFmtId="0" fontId="25" fillId="8" borderId="219" applyNumberFormat="0" applyAlignment="0" applyProtection="0"/>
    <xf numFmtId="0" fontId="17" fillId="21" borderId="219" applyNumberFormat="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17" applyNumberFormat="0" applyAlignment="0" applyProtection="0"/>
    <xf numFmtId="0" fontId="30" fillId="0" borderId="218"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17" applyNumberFormat="0" applyAlignment="0" applyProtection="0"/>
    <xf numFmtId="0" fontId="30" fillId="0" borderId="218" applyNumberFormat="0" applyFill="0" applyAlignment="0" applyProtection="0"/>
    <xf numFmtId="0" fontId="12" fillId="25" borderId="216" applyNumberFormat="0" applyProtection="0">
      <alignment horizontal="left" vertical="center"/>
    </xf>
    <xf numFmtId="0" fontId="12" fillId="25" borderId="216" applyNumberFormat="0" applyProtection="0">
      <alignment horizontal="left" vertical="center"/>
    </xf>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17" applyNumberFormat="0" applyAlignment="0" applyProtection="0"/>
    <xf numFmtId="0" fontId="30" fillId="0" borderId="218"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17" applyNumberFormat="0" applyAlignment="0" applyProtection="0"/>
    <xf numFmtId="0" fontId="30" fillId="0" borderId="218" applyNumberFormat="0" applyFill="0" applyAlignment="0" applyProtection="0"/>
    <xf numFmtId="170"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17" fillId="21" borderId="235" applyNumberFormat="0" applyAlignment="0" applyProtection="0"/>
    <xf numFmtId="0" fontId="25" fillId="8" borderId="235" applyNumberFormat="0" applyAlignment="0" applyProtection="0"/>
    <xf numFmtId="0" fontId="28" fillId="21" borderId="236" applyNumberFormat="0" applyAlignment="0" applyProtection="0"/>
    <xf numFmtId="0" fontId="30" fillId="0" borderId="237" applyNumberFormat="0" applyFill="0" applyAlignment="0" applyProtection="0"/>
    <xf numFmtId="0" fontId="17" fillId="21" borderId="235" applyNumberFormat="0" applyAlignment="0" applyProtection="0"/>
    <xf numFmtId="0" fontId="25" fillId="8" borderId="235" applyNumberFormat="0" applyAlignment="0" applyProtection="0"/>
    <xf numFmtId="0" fontId="28" fillId="21" borderId="236" applyNumberFormat="0" applyAlignment="0" applyProtection="0"/>
    <xf numFmtId="0" fontId="30" fillId="0" borderId="237" applyNumberFormat="0" applyFill="0" applyAlignment="0" applyProtection="0"/>
    <xf numFmtId="0" fontId="12" fillId="25" borderId="234" applyNumberFormat="0" applyProtection="0">
      <alignment horizontal="left" vertical="center"/>
    </xf>
    <xf numFmtId="0" fontId="12" fillId="25" borderId="234" applyNumberFormat="0" applyProtection="0">
      <alignment horizontal="left" vertical="center"/>
    </xf>
    <xf numFmtId="0" fontId="17" fillId="21" borderId="235" applyNumberFormat="0" applyAlignment="0" applyProtection="0"/>
    <xf numFmtId="0" fontId="25" fillId="8" borderId="235" applyNumberFormat="0" applyAlignment="0" applyProtection="0"/>
    <xf numFmtId="0" fontId="28" fillId="21" borderId="236" applyNumberFormat="0" applyAlignment="0" applyProtection="0"/>
    <xf numFmtId="0" fontId="30" fillId="0" borderId="237" applyNumberFormat="0" applyFill="0" applyAlignment="0" applyProtection="0"/>
    <xf numFmtId="0" fontId="17" fillId="21" borderId="235" applyNumberFormat="0" applyAlignment="0" applyProtection="0"/>
    <xf numFmtId="0" fontId="25" fillId="8" borderId="235" applyNumberFormat="0" applyAlignment="0" applyProtection="0"/>
    <xf numFmtId="0" fontId="28" fillId="21" borderId="236" applyNumberFormat="0" applyAlignment="0" applyProtection="0"/>
    <xf numFmtId="0" fontId="30" fillId="0" borderId="237" applyNumberFormat="0" applyFill="0" applyAlignment="0" applyProtection="0"/>
  </cellStyleXfs>
  <cellXfs count="1188">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169"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8" fontId="91" fillId="2" borderId="96" xfId="0" applyNumberFormat="1" applyFont="1" applyFill="1" applyBorder="1" applyAlignment="1">
      <alignment horizontal="center"/>
    </xf>
    <xf numFmtId="8" fontId="91" fillId="2" borderId="97"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2"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5" xfId="0" applyNumberFormat="1" applyFont="1" applyFill="1" applyBorder="1" applyAlignment="1">
      <alignment horizontal="center"/>
    </xf>
    <xf numFmtId="8" fontId="91" fillId="28" borderId="120" xfId="0" applyNumberFormat="1" applyFont="1" applyFill="1" applyBorder="1" applyAlignment="1">
      <alignment horizontal="center"/>
    </xf>
    <xf numFmtId="8" fontId="91" fillId="28" borderId="45"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48" fillId="2" borderId="133"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10"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222" fillId="2" borderId="0" xfId="0" applyFont="1" applyFill="1" applyAlignment="1">
      <alignment vertical="center"/>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169" fontId="41" fillId="2" borderId="110" xfId="0" applyNumberFormat="1" applyFont="1" applyFill="1" applyBorder="1"/>
    <xf numFmtId="169" fontId="41" fillId="2" borderId="134" xfId="70" applyFont="1" applyFill="1" applyBorder="1"/>
    <xf numFmtId="169" fontId="41" fillId="2" borderId="110" xfId="70" applyFont="1" applyFill="1" applyBorder="1"/>
    <xf numFmtId="169" fontId="41" fillId="2" borderId="122" xfId="70" applyFont="1" applyFill="1" applyBorder="1"/>
    <xf numFmtId="169" fontId="41" fillId="2" borderId="137" xfId="70" applyFont="1" applyFill="1" applyBorder="1"/>
    <xf numFmtId="169"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38" fillId="92" borderId="0" xfId="73" applyFill="1"/>
    <xf numFmtId="0" fontId="91" fillId="2" borderId="0" xfId="0" applyFont="1" applyFill="1" applyBorder="1" applyAlignment="1">
      <alignment vertical="center" wrapText="1"/>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8" fontId="91" fillId="2" borderId="35" xfId="0" applyNumberFormat="1" applyFont="1" applyFill="1" applyBorder="1" applyAlignment="1">
      <alignment horizontal="center"/>
    </xf>
    <xf numFmtId="8"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8"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236" fillId="0" borderId="88" xfId="73" applyFont="1" applyBorder="1" applyAlignment="1">
      <alignment vertical="center"/>
    </xf>
    <xf numFmtId="0" fontId="217" fillId="2" borderId="110" xfId="0" applyFont="1" applyFill="1" applyBorder="1" applyAlignment="1">
      <alignment horizontal="left" vertical="top" wrapText="1"/>
    </xf>
    <xf numFmtId="173" fontId="45"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4" fillId="2" borderId="89"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10" xfId="0" applyFont="1" applyFill="1" applyBorder="1" applyAlignment="1">
      <alignment vertical="top"/>
    </xf>
    <xf numFmtId="0" fontId="0" fillId="90" borderId="0" xfId="0" applyFill="1"/>
    <xf numFmtId="0" fontId="217" fillId="2" borderId="110" xfId="0" applyFont="1" applyFill="1" applyBorder="1" applyAlignment="1">
      <alignment vertical="top" wrapText="1"/>
    </xf>
    <xf numFmtId="178" fontId="212" fillId="90" borderId="140" xfId="40" applyNumberFormat="1" applyFont="1" applyFill="1" applyBorder="1" applyAlignment="1">
      <alignment horizontal="left" vertical="center"/>
    </xf>
    <xf numFmtId="173" fontId="91" fillId="28" borderId="13" xfId="0" applyNumberFormat="1" applyFont="1" applyFill="1" applyBorder="1" applyAlignment="1">
      <alignment horizontal="center"/>
    </xf>
    <xf numFmtId="173" fontId="91" fillId="28" borderId="34" xfId="0" applyNumberFormat="1" applyFont="1" applyFill="1" applyBorder="1" applyAlignment="1">
      <alignment horizontal="center"/>
    </xf>
    <xf numFmtId="0" fontId="0" fillId="92" borderId="0" xfId="0" applyFill="1" applyBorder="1"/>
    <xf numFmtId="0" fontId="217"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217" fillId="2" borderId="97" xfId="0" applyFont="1" applyFill="1" applyBorder="1" applyAlignment="1">
      <alignment vertical="top" wrapText="1"/>
    </xf>
    <xf numFmtId="0" fontId="0" fillId="90" borderId="110"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3" xfId="0" applyNumberFormat="1" applyFont="1" applyFill="1" applyBorder="1" applyAlignment="1">
      <alignment horizontal="left" vertical="center"/>
    </xf>
    <xf numFmtId="175" fontId="91" fillId="2" borderId="7" xfId="0" quotePrefix="1" applyNumberFormat="1" applyFont="1" applyFill="1" applyBorder="1" applyAlignment="1">
      <alignment horizontal="left" vertical="center"/>
    </xf>
    <xf numFmtId="175" fontId="221" fillId="2" borderId="7" xfId="0" applyNumberFormat="1" applyFont="1" applyFill="1" applyBorder="1" applyAlignment="1">
      <alignment horizontal="left" vertical="center"/>
    </xf>
    <xf numFmtId="175" fontId="47" fillId="2" borderId="7" xfId="0" applyNumberFormat="1" applyFont="1" applyFill="1" applyBorder="1" applyAlignment="1">
      <alignment horizontal="left" vertical="center"/>
    </xf>
    <xf numFmtId="175" fontId="47" fillId="2" borderId="7" xfId="0" quotePrefix="1" applyNumberFormat="1" applyFont="1" applyFill="1" applyBorder="1" applyAlignment="1">
      <alignment horizontal="left" vertical="center"/>
    </xf>
    <xf numFmtId="175" fontId="47" fillId="2" borderId="48" xfId="0" quotePrefix="1" applyNumberFormat="1" applyFont="1" applyFill="1" applyBorder="1" applyAlignment="1">
      <alignment horizontal="left" vertical="center"/>
    </xf>
    <xf numFmtId="0" fontId="91" fillId="2" borderId="119" xfId="0" applyNumberFormat="1" applyFont="1" applyFill="1" applyBorder="1" applyAlignment="1">
      <alignment horizontal="left" vertical="center"/>
    </xf>
    <xf numFmtId="0" fontId="91" fillId="2" borderId="142" xfId="0" applyNumberFormat="1" applyFont="1" applyFill="1" applyBorder="1" applyAlignment="1">
      <alignment horizontal="left" vertical="center"/>
    </xf>
    <xf numFmtId="0" fontId="91" fillId="2" borderId="55" xfId="0" applyNumberFormat="1" applyFont="1" applyFill="1" applyBorder="1" applyAlignment="1">
      <alignment horizontal="left" vertical="center"/>
    </xf>
    <xf numFmtId="0" fontId="48" fillId="2" borderId="13" xfId="0" applyFont="1" applyFill="1" applyBorder="1" applyAlignment="1">
      <alignment horizontal="left" vertical="center"/>
    </xf>
    <xf numFmtId="0" fontId="48" fillId="2" borderId="7" xfId="0" applyFont="1" applyFill="1" applyBorder="1" applyAlignment="1">
      <alignment horizontal="left" vertical="center"/>
    </xf>
    <xf numFmtId="0" fontId="91" fillId="2" borderId="7" xfId="0" applyNumberFormat="1" applyFont="1" applyFill="1" applyBorder="1" applyAlignment="1">
      <alignment horizontal="left" vertical="center"/>
    </xf>
    <xf numFmtId="0" fontId="13" fillId="2" borderId="48" xfId="0" applyFont="1" applyFill="1" applyBorder="1" applyAlignment="1">
      <alignment vertical="center"/>
    </xf>
    <xf numFmtId="175" fontId="91" fillId="2" borderId="119"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xf>
    <xf numFmtId="175" fontId="91" fillId="2" borderId="142" xfId="0" applyNumberFormat="1" applyFont="1" applyFill="1" applyBorder="1" applyAlignment="1">
      <alignment horizontal="center" vertical="center"/>
    </xf>
    <xf numFmtId="175" fontId="91" fillId="2" borderId="55" xfId="0" applyNumberFormat="1" applyFont="1" applyFill="1" applyBorder="1" applyAlignment="1">
      <alignment horizontal="center" vertical="center"/>
    </xf>
    <xf numFmtId="0" fontId="13" fillId="2" borderId="7"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9" xfId="0" applyFont="1" applyFill="1" applyBorder="1" applyAlignment="1">
      <alignment vertical="center" wrapText="1"/>
    </xf>
    <xf numFmtId="0" fontId="45" fillId="2" borderId="88" xfId="0" applyFont="1" applyFill="1" applyBorder="1" applyAlignment="1">
      <alignment vertical="center" wrapText="1"/>
    </xf>
    <xf numFmtId="0" fontId="45" fillId="2" borderId="10" xfId="0" applyFont="1" applyFill="1" applyBorder="1" applyAlignment="1">
      <alignment vertical="center"/>
    </xf>
    <xf numFmtId="0" fontId="45" fillId="2" borderId="88" xfId="0" applyFont="1" applyFill="1" applyBorder="1" applyAlignment="1">
      <alignment vertical="center"/>
    </xf>
    <xf numFmtId="0" fontId="45" fillId="2" borderId="10" xfId="0" applyFont="1" applyFill="1" applyBorder="1" applyAlignment="1">
      <alignment vertical="center" wrapText="1"/>
    </xf>
    <xf numFmtId="0" fontId="236" fillId="2" borderId="9" xfId="73" applyFont="1" applyFill="1" applyBorder="1" applyAlignment="1">
      <alignment vertical="center"/>
    </xf>
    <xf numFmtId="0" fontId="45" fillId="2" borderId="9" xfId="0" applyFont="1" applyFill="1" applyBorder="1" applyAlignment="1">
      <alignment vertical="top" wrapText="1"/>
    </xf>
    <xf numFmtId="0" fontId="237" fillId="2" borderId="0" xfId="0" applyFont="1" applyFill="1" applyAlignment="1">
      <alignment horizontal="left"/>
    </xf>
    <xf numFmtId="8" fontId="91" fillId="2" borderId="116" xfId="0" applyNumberFormat="1" applyFont="1" applyFill="1" applyBorder="1" applyAlignment="1">
      <alignment horizontal="center"/>
    </xf>
    <xf numFmtId="8" fontId="91" fillId="2" borderId="117" xfId="0" applyNumberFormat="1" applyFont="1" applyFill="1" applyBorder="1" applyAlignment="1">
      <alignment horizontal="center"/>
    </xf>
    <xf numFmtId="172" fontId="45" fillId="2" borderId="137" xfId="0" applyNumberFormat="1" applyFont="1" applyFill="1" applyBorder="1" applyAlignment="1" applyProtection="1">
      <alignment horizontal="center"/>
    </xf>
    <xf numFmtId="288" fontId="41" fillId="2" borderId="103" xfId="0" applyNumberFormat="1" applyFont="1" applyFill="1" applyBorder="1" applyAlignment="1" applyProtection="1">
      <alignment horizontal="center"/>
    </xf>
    <xf numFmtId="288" fontId="45" fillId="2" borderId="137" xfId="0" applyNumberFormat="1" applyFont="1" applyFill="1" applyBorder="1" applyAlignment="1" applyProtection="1">
      <alignment horizontal="center"/>
    </xf>
    <xf numFmtId="172" fontId="45" fillId="2" borderId="107" xfId="0" applyNumberFormat="1" applyFont="1" applyFill="1" applyBorder="1" applyAlignment="1" applyProtection="1">
      <alignment horizontal="center"/>
    </xf>
    <xf numFmtId="288" fontId="41" fillId="2" borderId="37" xfId="0" applyNumberFormat="1" applyFont="1" applyFill="1" applyBorder="1" applyAlignment="1" applyProtection="1">
      <alignment horizontal="center"/>
    </xf>
    <xf numFmtId="288" fontId="45" fillId="2" borderId="107" xfId="0" applyNumberFormat="1" applyFont="1" applyFill="1" applyBorder="1" applyAlignment="1" applyProtection="1">
      <alignment horizontal="center"/>
    </xf>
    <xf numFmtId="172" fontId="45" fillId="2" borderId="48" xfId="0" applyNumberFormat="1" applyFont="1" applyFill="1" applyBorder="1" applyAlignment="1" applyProtection="1">
      <alignment horizontal="center"/>
    </xf>
    <xf numFmtId="288" fontId="41" fillId="2" borderId="55" xfId="0" applyNumberFormat="1" applyFont="1" applyFill="1" applyBorder="1" applyAlignment="1" applyProtection="1">
      <alignment horizontal="center"/>
    </xf>
    <xf numFmtId="288" fontId="45" fillId="2" borderId="48"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13" fillId="93" borderId="110" xfId="0" applyFont="1" applyFill="1" applyBorder="1" applyAlignment="1">
      <alignment horizontal="left" vertical="top" wrapText="1"/>
    </xf>
    <xf numFmtId="0" fontId="0" fillId="28" borderId="110" xfId="0" applyFont="1" applyFill="1" applyBorder="1" applyAlignment="1">
      <alignment vertical="top"/>
    </xf>
    <xf numFmtId="3" fontId="0" fillId="28" borderId="41" xfId="0" applyNumberFormat="1" applyFont="1" applyFill="1" applyBorder="1" applyAlignment="1">
      <alignment vertical="top"/>
    </xf>
    <xf numFmtId="3" fontId="0" fillId="28" borderId="40" xfId="0" applyNumberFormat="1" applyFont="1" applyFill="1" applyBorder="1" applyAlignment="1">
      <alignment vertical="top"/>
    </xf>
    <xf numFmtId="3" fontId="0" fillId="28" borderId="42"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5" xfId="0" applyNumberFormat="1" applyFont="1" applyFill="1" applyBorder="1" applyAlignment="1">
      <alignment vertical="top"/>
    </xf>
    <xf numFmtId="3" fontId="0" fillId="28" borderId="45" xfId="0" applyNumberFormat="1" applyFont="1" applyFill="1" applyBorder="1" applyAlignment="1">
      <alignment vertical="top"/>
    </xf>
    <xf numFmtId="3" fontId="0" fillId="28" borderId="136" xfId="0" applyNumberFormat="1" applyFont="1" applyFill="1" applyBorder="1" applyAlignment="1">
      <alignment vertical="top"/>
    </xf>
    <xf numFmtId="3" fontId="0" fillId="28" borderId="116" xfId="0" applyNumberFormat="1" applyFont="1" applyFill="1" applyBorder="1" applyAlignment="1">
      <alignment vertical="top"/>
    </xf>
    <xf numFmtId="3" fontId="0" fillId="28" borderId="117" xfId="0" applyNumberFormat="1" applyFont="1" applyFill="1" applyBorder="1" applyAlignment="1">
      <alignment vertical="top"/>
    </xf>
    <xf numFmtId="0" fontId="237" fillId="2" borderId="0" xfId="0" applyFont="1" applyFill="1" applyAlignment="1"/>
    <xf numFmtId="0" fontId="44" fillId="92" borderId="0" xfId="0" applyFont="1" applyFill="1"/>
    <xf numFmtId="0" fontId="0" fillId="2" borderId="0" xfId="0" applyFill="1" applyAlignment="1">
      <alignment wrapText="1"/>
    </xf>
    <xf numFmtId="0" fontId="52" fillId="26" borderId="49" xfId="0" applyFont="1" applyFill="1" applyBorder="1" applyAlignment="1">
      <alignment horizontal="center" vertical="center" wrapText="1"/>
    </xf>
    <xf numFmtId="0" fontId="44" fillId="2" borderId="118" xfId="0" applyFont="1" applyFill="1" applyBorder="1" applyAlignment="1">
      <alignment wrapText="1"/>
    </xf>
    <xf numFmtId="0" fontId="48" fillId="2" borderId="89"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2" xfId="0" applyFill="1" applyBorder="1" applyAlignment="1"/>
    <xf numFmtId="0" fontId="48" fillId="2" borderId="109"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2" xfId="0" applyFill="1" applyBorder="1" applyAlignment="1"/>
    <xf numFmtId="0" fontId="44"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applyAlignment="1"/>
    <xf numFmtId="0" fontId="0" fillId="2" borderId="97" xfId="0" applyFill="1" applyBorder="1" applyAlignment="1"/>
    <xf numFmtId="0" fontId="44" fillId="2" borderId="89" xfId="0" applyFont="1" applyFill="1" applyBorder="1" applyAlignment="1">
      <alignment wrapText="1"/>
    </xf>
    <xf numFmtId="0" fontId="48" fillId="2" borderId="0" xfId="0" applyFont="1" applyFill="1" applyBorder="1" applyAlignment="1"/>
    <xf numFmtId="0" fontId="0" fillId="2" borderId="109" xfId="0" applyFill="1" applyBorder="1" applyAlignment="1">
      <alignment wrapText="1"/>
    </xf>
    <xf numFmtId="0" fontId="48" fillId="2" borderId="103" xfId="0" applyFont="1" applyFill="1" applyBorder="1" applyAlignment="1">
      <alignment vertical="center"/>
    </xf>
    <xf numFmtId="0" fontId="238" fillId="2" borderId="118" xfId="0" applyFont="1" applyFill="1" applyBorder="1" applyAlignment="1">
      <alignment vertical="center" wrapText="1"/>
    </xf>
    <xf numFmtId="0" fontId="0" fillId="2" borderId="89" xfId="0" applyFill="1" applyBorder="1" applyAlignment="1">
      <alignment wrapText="1"/>
    </xf>
    <xf numFmtId="0" fontId="7" fillId="2" borderId="0" xfId="0" applyFont="1" applyFill="1" applyBorder="1" applyAlignment="1"/>
    <xf numFmtId="0" fontId="238" fillId="2" borderId="109" xfId="0" applyFont="1" applyFill="1" applyBorder="1" applyAlignment="1">
      <alignment vertical="center" wrapText="1"/>
    </xf>
    <xf numFmtId="0" fontId="48" fillId="2" borderId="138" xfId="0" applyFont="1" applyFill="1" applyBorder="1" applyAlignment="1"/>
    <xf numFmtId="0" fontId="0" fillId="2" borderId="138" xfId="0" applyFill="1" applyBorder="1" applyAlignment="1"/>
    <xf numFmtId="0" fontId="0" fillId="2" borderId="134" xfId="0" applyFill="1" applyBorder="1" applyAlignment="1"/>
    <xf numFmtId="10" fontId="41" fillId="0" borderId="7"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169" fontId="212" fillId="2" borderId="0" xfId="70" applyFont="1" applyFill="1" applyBorder="1" applyAlignment="1">
      <alignment horizontal="left" vertical="center"/>
    </xf>
    <xf numFmtId="169" fontId="212" fillId="28" borderId="123" xfId="70" applyFont="1" applyFill="1" applyBorder="1" applyAlignment="1">
      <alignment horizontal="left" vertical="center"/>
    </xf>
    <xf numFmtId="181" fontId="212" fillId="28" borderId="123"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81"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9" fontId="72" fillId="26" borderId="35" xfId="5151" applyNumberFormat="1" applyFont="1" applyFill="1" applyBorder="1" applyAlignment="1">
      <alignment horizontal="center" vertical="center" wrapText="1"/>
    </xf>
    <xf numFmtId="0" fontId="5" fillId="28" borderId="35" xfId="0" applyFont="1" applyFill="1" applyBorder="1" applyProtection="1">
      <protection locked="0"/>
    </xf>
    <xf numFmtId="17" fontId="5" fillId="28" borderId="35" xfId="0" applyNumberFormat="1" applyFont="1" applyFill="1" applyBorder="1"/>
    <xf numFmtId="175" fontId="241" fillId="2" borderId="0" xfId="5151" applyNumberFormat="1" applyFont="1" applyFill="1" applyBorder="1" applyAlignment="1">
      <alignment vertical="center"/>
    </xf>
    <xf numFmtId="175" fontId="242" fillId="2" borderId="0" xfId="5151" applyNumberFormat="1" applyFont="1" applyFill="1" applyBorder="1" applyAlignment="1">
      <alignment vertical="center"/>
    </xf>
    <xf numFmtId="0" fontId="13" fillId="28" borderId="0" xfId="0" applyFont="1" applyFill="1"/>
    <xf numFmtId="10" fontId="45" fillId="0" borderId="7" xfId="0" applyNumberFormat="1" applyFont="1" applyFill="1" applyBorder="1" applyAlignment="1" applyProtection="1">
      <alignment horizontal="center"/>
      <protection locked="0"/>
    </xf>
    <xf numFmtId="9" fontId="72" fillId="26" borderId="35" xfId="5151" applyNumberFormat="1" applyFont="1" applyFill="1" applyBorder="1" applyAlignment="1">
      <alignment horizontal="center" vertical="center" wrapText="1"/>
    </xf>
    <xf numFmtId="0" fontId="5" fillId="28" borderId="35" xfId="0" applyFont="1" applyFill="1" applyBorder="1" applyAlignment="1" applyProtection="1">
      <alignment horizontal="center"/>
      <protection locked="0"/>
    </xf>
    <xf numFmtId="0" fontId="5" fillId="28" borderId="35" xfId="0" quotePrefix="1" applyFont="1" applyFill="1" applyBorder="1" applyProtection="1">
      <protection locked="0"/>
    </xf>
    <xf numFmtId="40" fontId="244" fillId="28" borderId="35" xfId="0" quotePrefix="1" applyNumberFormat="1" applyFont="1" applyFill="1" applyBorder="1" applyAlignment="1" applyProtection="1">
      <alignment horizontal="center"/>
      <protection locked="0"/>
    </xf>
    <xf numFmtId="40" fontId="245" fillId="28" borderId="35" xfId="0" applyNumberFormat="1" applyFont="1" applyFill="1" applyBorder="1" applyAlignment="1" applyProtection="1">
      <alignment horizontal="center"/>
      <protection locked="0"/>
    </xf>
    <xf numFmtId="40" fontId="5" fillId="28" borderId="35" xfId="0" quotePrefix="1" applyNumberFormat="1" applyFont="1" applyFill="1" applyBorder="1" applyAlignment="1" applyProtection="1">
      <alignment horizontal="center"/>
      <protection locked="0"/>
    </xf>
    <xf numFmtId="17" fontId="4" fillId="28" borderId="35" xfId="0" applyNumberFormat="1" applyFont="1" applyFill="1" applyBorder="1"/>
    <xf numFmtId="0" fontId="4" fillId="28" borderId="35" xfId="0" applyFont="1" applyFill="1" applyBorder="1" applyProtection="1">
      <protection locked="0"/>
    </xf>
    <xf numFmtId="0" fontId="4" fillId="28" borderId="35" xfId="0" quotePrefix="1" applyFont="1" applyFill="1" applyBorder="1" applyProtection="1">
      <protection locked="0"/>
    </xf>
    <xf numFmtId="180" fontId="8" fillId="2" borderId="12" xfId="70" applyNumberFormat="1" applyFont="1" applyFill="1" applyBorder="1" applyAlignment="1" applyProtection="1">
      <alignment horizontal="center"/>
      <protection locked="0"/>
    </xf>
    <xf numFmtId="0" fontId="247" fillId="28" borderId="110" xfId="0" applyFont="1" applyFill="1" applyBorder="1" applyAlignment="1">
      <alignment vertical="top"/>
    </xf>
    <xf numFmtId="0" fontId="246" fillId="28" borderId="110" xfId="0" applyFont="1" applyFill="1" applyBorder="1" applyAlignment="1">
      <alignment vertical="top"/>
    </xf>
    <xf numFmtId="0" fontId="0" fillId="28" borderId="143" xfId="0" applyFont="1" applyFill="1" applyBorder="1" applyAlignment="1">
      <alignment vertical="top"/>
    </xf>
    <xf numFmtId="0" fontId="247" fillId="28" borderId="143" xfId="0" applyFont="1" applyFill="1" applyBorder="1" applyAlignment="1">
      <alignment vertical="top"/>
    </xf>
    <xf numFmtId="0" fontId="0" fillId="97" borderId="143" xfId="0" applyFont="1" applyFill="1" applyBorder="1" applyAlignment="1">
      <alignment vertical="top"/>
    </xf>
    <xf numFmtId="0" fontId="247" fillId="97" borderId="143" xfId="0" applyFont="1" applyFill="1" applyBorder="1" applyAlignment="1">
      <alignment vertical="top"/>
    </xf>
    <xf numFmtId="0" fontId="0" fillId="28" borderId="137" xfId="0" applyFont="1" applyFill="1" applyBorder="1" applyAlignment="1">
      <alignment vertical="top"/>
    </xf>
    <xf numFmtId="0" fontId="247" fillId="28" borderId="137" xfId="0" applyFont="1" applyFill="1" applyBorder="1" applyAlignment="1">
      <alignment vertical="top"/>
    </xf>
    <xf numFmtId="0" fontId="0" fillId="100" borderId="110" xfId="0" applyFont="1" applyFill="1" applyBorder="1" applyAlignment="1">
      <alignment vertical="top"/>
    </xf>
    <xf numFmtId="0" fontId="247" fillId="100" borderId="110" xfId="0" applyFont="1" applyFill="1" applyBorder="1" applyAlignment="1">
      <alignment vertical="top"/>
    </xf>
    <xf numFmtId="0" fontId="0" fillId="28" borderId="9" xfId="0" applyFont="1" applyFill="1" applyBorder="1" applyAlignment="1">
      <alignment vertical="top"/>
    </xf>
    <xf numFmtId="0" fontId="247" fillId="28" borderId="9" xfId="0" applyFont="1" applyFill="1" applyBorder="1" applyAlignment="1">
      <alignment vertical="top"/>
    </xf>
    <xf numFmtId="0" fontId="248" fillId="28" borderId="110" xfId="0" applyFont="1" applyFill="1" applyBorder="1" applyAlignment="1">
      <alignment vertical="top"/>
    </xf>
    <xf numFmtId="0" fontId="0" fillId="98" borderId="110" xfId="0" applyFont="1" applyFill="1" applyBorder="1" applyAlignment="1">
      <alignment vertical="top"/>
    </xf>
    <xf numFmtId="0" fontId="247" fillId="98" borderId="110" xfId="0" applyFont="1" applyFill="1" applyBorder="1" applyAlignment="1">
      <alignment vertical="top"/>
    </xf>
    <xf numFmtId="0" fontId="0" fillId="28" borderId="144" xfId="0" applyFont="1" applyFill="1" applyBorder="1" applyAlignment="1">
      <alignment vertical="top"/>
    </xf>
    <xf numFmtId="0" fontId="247" fillId="28" borderId="144" xfId="0" applyFont="1" applyFill="1" applyBorder="1" applyAlignment="1">
      <alignment vertical="top"/>
    </xf>
    <xf numFmtId="0" fontId="0" fillId="101" borderId="145" xfId="0" applyFont="1" applyFill="1" applyBorder="1" applyAlignment="1">
      <alignment vertical="top"/>
    </xf>
    <xf numFmtId="0" fontId="250" fillId="28" borderId="145" xfId="0" applyFont="1" applyFill="1" applyBorder="1" applyAlignment="1">
      <alignment vertical="top"/>
    </xf>
    <xf numFmtId="0" fontId="0" fillId="28" borderId="145" xfId="0" applyFont="1" applyFill="1" applyBorder="1" applyAlignment="1">
      <alignment vertical="top"/>
    </xf>
    <xf numFmtId="0" fontId="250" fillId="28" borderId="9" xfId="0" applyFont="1" applyFill="1" applyBorder="1" applyAlignment="1">
      <alignment vertical="top"/>
    </xf>
    <xf numFmtId="0" fontId="7" fillId="28" borderId="9" xfId="0" applyFont="1" applyFill="1" applyBorder="1" applyAlignment="1">
      <alignment vertical="top"/>
    </xf>
    <xf numFmtId="0" fontId="7" fillId="28" borderId="110" xfId="0" applyFont="1" applyFill="1" applyBorder="1" applyAlignment="1">
      <alignment vertical="top"/>
    </xf>
    <xf numFmtId="0" fontId="250" fillId="28" borderId="146" xfId="0" applyFont="1" applyFill="1" applyBorder="1" applyAlignment="1">
      <alignment vertical="top"/>
    </xf>
    <xf numFmtId="0" fontId="7" fillId="28" borderId="146" xfId="0" applyFont="1" applyFill="1" applyBorder="1" applyAlignment="1">
      <alignment vertical="top"/>
    </xf>
    <xf numFmtId="0" fontId="73" fillId="28" borderId="9" xfId="0" applyFont="1" applyFill="1" applyBorder="1" applyAlignment="1">
      <alignment vertical="top"/>
    </xf>
    <xf numFmtId="0" fontId="7" fillId="28" borderId="147" xfId="0" applyFont="1" applyFill="1" applyBorder="1" applyAlignment="1">
      <alignment vertical="top"/>
    </xf>
    <xf numFmtId="3" fontId="0" fillId="102" borderId="41" xfId="0" applyNumberFormat="1" applyFont="1" applyFill="1" applyBorder="1" applyAlignment="1">
      <alignment vertical="top"/>
    </xf>
    <xf numFmtId="3" fontId="0" fillId="2" borderId="40" xfId="0" applyNumberFormat="1" applyFont="1" applyFill="1" applyBorder="1" applyAlignment="1">
      <alignment vertical="top"/>
    </xf>
    <xf numFmtId="3" fontId="0" fillId="102" borderId="40" xfId="0" applyNumberFormat="1" applyFont="1" applyFill="1" applyBorder="1" applyAlignment="1">
      <alignment vertical="top"/>
    </xf>
    <xf numFmtId="3" fontId="0" fillId="2" borderId="42" xfId="0" applyNumberFormat="1" applyFont="1" applyFill="1" applyBorder="1" applyAlignment="1">
      <alignment vertical="top"/>
    </xf>
    <xf numFmtId="3" fontId="0" fillId="103" borderId="3" xfId="0" applyNumberFormat="1" applyFont="1" applyFill="1" applyBorder="1" applyAlignment="1">
      <alignment vertical="top"/>
    </xf>
    <xf numFmtId="3" fontId="0" fillId="104" borderId="35" xfId="0" applyNumberFormat="1" applyFont="1" applyFill="1" applyBorder="1" applyAlignment="1">
      <alignment vertical="top"/>
    </xf>
    <xf numFmtId="3" fontId="0" fillId="103" borderId="35" xfId="0" applyNumberFormat="1" applyFont="1" applyFill="1" applyBorder="1" applyAlignment="1">
      <alignment vertical="top"/>
    </xf>
    <xf numFmtId="3" fontId="0" fillId="104" borderId="45" xfId="0" applyNumberFormat="1" applyFont="1" applyFill="1" applyBorder="1" applyAlignment="1">
      <alignment vertical="top"/>
    </xf>
    <xf numFmtId="3" fontId="0" fillId="102" borderId="3" xfId="0" applyNumberFormat="1" applyFont="1" applyFill="1" applyBorder="1" applyAlignment="1">
      <alignment vertical="top"/>
    </xf>
    <xf numFmtId="3" fontId="0" fillId="2" borderId="35" xfId="0" applyNumberFormat="1" applyFont="1" applyFill="1" applyBorder="1" applyAlignment="1">
      <alignment vertical="top"/>
    </xf>
    <xf numFmtId="3" fontId="0" fillId="102" borderId="35" xfId="0" applyNumberFormat="1" applyFont="1" applyFill="1" applyBorder="1" applyAlignment="1">
      <alignment vertical="top"/>
    </xf>
    <xf numFmtId="3" fontId="0" fillId="2" borderId="45" xfId="0" applyNumberFormat="1" applyFont="1" applyFill="1" applyBorder="1" applyAlignment="1">
      <alignment vertical="top"/>
    </xf>
    <xf numFmtId="3" fontId="246" fillId="28" borderId="3" xfId="0" applyNumberFormat="1" applyFont="1" applyFill="1" applyBorder="1" applyAlignment="1">
      <alignment vertical="top"/>
    </xf>
    <xf numFmtId="3" fontId="246" fillId="28" borderId="35" xfId="0" applyNumberFormat="1" applyFont="1" applyFill="1" applyBorder="1" applyAlignment="1">
      <alignment vertical="top"/>
    </xf>
    <xf numFmtId="3" fontId="246" fillId="28" borderId="45" xfId="0" applyNumberFormat="1" applyFont="1" applyFill="1" applyBorder="1" applyAlignment="1">
      <alignment vertical="top"/>
    </xf>
    <xf numFmtId="0" fontId="246" fillId="2" borderId="0" xfId="0" applyFont="1" applyFill="1" applyBorder="1" applyAlignment="1">
      <alignment vertical="top"/>
    </xf>
    <xf numFmtId="3" fontId="246" fillId="103" borderId="136" xfId="0" applyNumberFormat="1" applyFont="1" applyFill="1" applyBorder="1" applyAlignment="1">
      <alignment vertical="top"/>
    </xf>
    <xf numFmtId="3" fontId="246" fillId="104" borderId="116" xfId="0" applyNumberFormat="1" applyFont="1" applyFill="1" applyBorder="1" applyAlignment="1">
      <alignment vertical="top"/>
    </xf>
    <xf numFmtId="3" fontId="246" fillId="103" borderId="116" xfId="0" applyNumberFormat="1" applyFont="1" applyFill="1" applyBorder="1" applyAlignment="1">
      <alignment vertical="top"/>
    </xf>
    <xf numFmtId="3" fontId="246" fillId="104" borderId="117" xfId="0" applyNumberFormat="1" applyFont="1" applyFill="1" applyBorder="1" applyAlignment="1">
      <alignment vertical="top"/>
    </xf>
    <xf numFmtId="3" fontId="0" fillId="28" borderId="148" xfId="0" applyNumberFormat="1" applyFont="1" applyFill="1" applyBorder="1" applyAlignment="1">
      <alignment vertical="top"/>
    </xf>
    <xf numFmtId="3" fontId="0" fillId="28" borderId="149" xfId="0" applyNumberFormat="1" applyFont="1" applyFill="1" applyBorder="1" applyAlignment="1">
      <alignment vertical="top"/>
    </xf>
    <xf numFmtId="3" fontId="0" fillId="28" borderId="150" xfId="0" applyNumberFormat="1" applyFont="1" applyFill="1" applyBorder="1" applyAlignment="1">
      <alignment vertical="top"/>
    </xf>
    <xf numFmtId="0" fontId="0" fillId="2" borderId="68" xfId="0" applyFont="1" applyFill="1" applyBorder="1" applyAlignment="1">
      <alignment vertical="top"/>
    </xf>
    <xf numFmtId="3" fontId="0" fillId="103" borderId="148" xfId="0" applyNumberFormat="1" applyFont="1" applyFill="1" applyBorder="1" applyAlignment="1">
      <alignment vertical="top"/>
    </xf>
    <xf numFmtId="3" fontId="0" fillId="104" borderId="149" xfId="0" applyNumberFormat="1" applyFont="1" applyFill="1" applyBorder="1" applyAlignment="1">
      <alignment vertical="top"/>
    </xf>
    <xf numFmtId="3" fontId="0" fillId="103" borderId="149" xfId="0" applyNumberFormat="1" applyFont="1" applyFill="1" applyBorder="1" applyAlignment="1">
      <alignment vertical="top"/>
    </xf>
    <xf numFmtId="3" fontId="0" fillId="104" borderId="150" xfId="0" applyNumberFormat="1" applyFont="1" applyFill="1" applyBorder="1" applyAlignment="1">
      <alignment vertical="top"/>
    </xf>
    <xf numFmtId="3" fontId="0" fillId="103" borderId="136" xfId="0" applyNumberFormat="1" applyFont="1" applyFill="1" applyBorder="1" applyAlignment="1">
      <alignment vertical="top"/>
    </xf>
    <xf numFmtId="3" fontId="0" fillId="104" borderId="116" xfId="0" applyNumberFormat="1" applyFont="1" applyFill="1" applyBorder="1" applyAlignment="1">
      <alignment vertical="top"/>
    </xf>
    <xf numFmtId="3" fontId="0" fillId="103" borderId="116" xfId="0" applyNumberFormat="1" applyFont="1" applyFill="1" applyBorder="1" applyAlignment="1">
      <alignment vertical="top"/>
    </xf>
    <xf numFmtId="3" fontId="0" fillId="104" borderId="117" xfId="0" applyNumberFormat="1" applyFont="1" applyFill="1" applyBorder="1" applyAlignment="1">
      <alignment vertical="top"/>
    </xf>
    <xf numFmtId="3" fontId="0" fillId="94" borderId="3" xfId="0" applyNumberFormat="1" applyFont="1" applyFill="1" applyBorder="1" applyAlignment="1">
      <alignment vertical="top"/>
    </xf>
    <xf numFmtId="3" fontId="0" fillId="94" borderId="35" xfId="0" applyNumberFormat="1" applyFont="1" applyFill="1" applyBorder="1" applyAlignment="1">
      <alignment vertical="top"/>
    </xf>
    <xf numFmtId="3" fontId="0" fillId="94" borderId="45" xfId="0" applyNumberFormat="1" applyFont="1" applyFill="1" applyBorder="1" applyAlignment="1">
      <alignment vertical="top"/>
    </xf>
    <xf numFmtId="0" fontId="0" fillId="94" borderId="0" xfId="0" applyFont="1" applyFill="1" applyBorder="1" applyAlignment="1">
      <alignment vertical="top"/>
    </xf>
    <xf numFmtId="3" fontId="7" fillId="94" borderId="35" xfId="0" applyNumberFormat="1" applyFont="1" applyFill="1" applyBorder="1" applyAlignment="1">
      <alignment vertical="top"/>
    </xf>
    <xf numFmtId="3" fontId="0" fillId="95" borderId="3" xfId="0" applyNumberFormat="1" applyFont="1" applyFill="1" applyBorder="1" applyAlignment="1">
      <alignment vertical="top"/>
    </xf>
    <xf numFmtId="3" fontId="0" fillId="95" borderId="35" xfId="0" applyNumberFormat="1" applyFont="1" applyFill="1" applyBorder="1" applyAlignment="1">
      <alignment vertical="top"/>
    </xf>
    <xf numFmtId="3" fontId="0" fillId="95" borderId="45" xfId="0" applyNumberFormat="1" applyFont="1" applyFill="1" applyBorder="1" applyAlignment="1">
      <alignment vertical="top"/>
    </xf>
    <xf numFmtId="0" fontId="0" fillId="95" borderId="0" xfId="0" applyFont="1" applyFill="1" applyBorder="1" applyAlignment="1">
      <alignment vertical="top"/>
    </xf>
    <xf numFmtId="3" fontId="0" fillId="96" borderId="3" xfId="0" applyNumberFormat="1" applyFont="1" applyFill="1" applyBorder="1" applyAlignment="1">
      <alignment vertical="top"/>
    </xf>
    <xf numFmtId="3" fontId="0" fillId="96" borderId="35" xfId="0" applyNumberFormat="1" applyFont="1" applyFill="1" applyBorder="1" applyAlignment="1">
      <alignment vertical="top"/>
    </xf>
    <xf numFmtId="3" fontId="0" fillId="96" borderId="45" xfId="0" applyNumberFormat="1" applyFont="1" applyFill="1" applyBorder="1" applyAlignment="1">
      <alignment vertical="top"/>
    </xf>
    <xf numFmtId="0" fontId="0" fillId="96" borderId="0" xfId="0" applyFont="1" applyFill="1" applyBorder="1" applyAlignment="1">
      <alignment vertical="top"/>
    </xf>
    <xf numFmtId="3" fontId="0" fillId="97" borderId="3" xfId="0" applyNumberFormat="1" applyFont="1" applyFill="1" applyBorder="1" applyAlignment="1">
      <alignment vertical="top"/>
    </xf>
    <xf numFmtId="3" fontId="0" fillId="97" borderId="35" xfId="0" applyNumberFormat="1" applyFont="1" applyFill="1" applyBorder="1" applyAlignment="1">
      <alignment vertical="top"/>
    </xf>
    <xf numFmtId="3" fontId="0" fillId="97" borderId="45" xfId="0" applyNumberFormat="1" applyFont="1" applyFill="1" applyBorder="1" applyAlignment="1">
      <alignment vertical="top"/>
    </xf>
    <xf numFmtId="0" fontId="0" fillId="97" borderId="0" xfId="0" applyFont="1" applyFill="1" applyBorder="1" applyAlignment="1">
      <alignment vertical="top"/>
    </xf>
    <xf numFmtId="3" fontId="0" fillId="98" borderId="3" xfId="0" applyNumberFormat="1" applyFont="1" applyFill="1" applyBorder="1" applyAlignment="1">
      <alignment vertical="top"/>
    </xf>
    <xf numFmtId="3" fontId="0" fillId="98" borderId="35" xfId="0" applyNumberFormat="1" applyFont="1" applyFill="1" applyBorder="1" applyAlignment="1">
      <alignment vertical="top"/>
    </xf>
    <xf numFmtId="3" fontId="0" fillId="98" borderId="45" xfId="0" applyNumberFormat="1" applyFont="1" applyFill="1" applyBorder="1" applyAlignment="1">
      <alignment vertical="top"/>
    </xf>
    <xf numFmtId="0" fontId="0" fillId="98" borderId="0" xfId="0" applyFont="1" applyFill="1" applyBorder="1" applyAlignment="1">
      <alignment vertical="top"/>
    </xf>
    <xf numFmtId="3" fontId="0" fillId="97" borderId="148" xfId="0" applyNumberFormat="1" applyFont="1" applyFill="1" applyBorder="1" applyAlignment="1">
      <alignment vertical="top"/>
    </xf>
    <xf numFmtId="3" fontId="0" fillId="97" borderId="149" xfId="0" applyNumberFormat="1" applyFont="1" applyFill="1" applyBorder="1" applyAlignment="1">
      <alignment vertical="top"/>
    </xf>
    <xf numFmtId="3" fontId="0" fillId="97" borderId="150" xfId="0" applyNumberFormat="1" applyFont="1" applyFill="1" applyBorder="1" applyAlignment="1">
      <alignment vertical="top"/>
    </xf>
    <xf numFmtId="0" fontId="0" fillId="97" borderId="68" xfId="0" applyFont="1" applyFill="1" applyBorder="1" applyAlignment="1">
      <alignment vertical="top"/>
    </xf>
    <xf numFmtId="3" fontId="0" fillId="94" borderId="41" xfId="0" applyNumberFormat="1" applyFont="1" applyFill="1" applyBorder="1" applyAlignment="1">
      <alignment vertical="top"/>
    </xf>
    <xf numFmtId="3" fontId="7" fillId="94" borderId="40" xfId="0" applyNumberFormat="1" applyFont="1" applyFill="1" applyBorder="1" applyAlignment="1">
      <alignment vertical="top"/>
    </xf>
    <xf numFmtId="3" fontId="0" fillId="94" borderId="40" xfId="0" applyNumberFormat="1" applyFont="1" applyFill="1" applyBorder="1" applyAlignment="1">
      <alignment vertical="top"/>
    </xf>
    <xf numFmtId="3" fontId="0" fillId="94" borderId="42" xfId="0" applyNumberFormat="1" applyFont="1" applyFill="1" applyBorder="1" applyAlignment="1">
      <alignment vertical="top"/>
    </xf>
    <xf numFmtId="3" fontId="0" fillId="99" borderId="3" xfId="0" applyNumberFormat="1" applyFont="1" applyFill="1" applyBorder="1" applyAlignment="1">
      <alignment vertical="top"/>
    </xf>
    <xf numFmtId="3" fontId="0" fillId="99" borderId="35" xfId="0" applyNumberFormat="1" applyFont="1" applyFill="1" applyBorder="1" applyAlignment="1">
      <alignment vertical="top"/>
    </xf>
    <xf numFmtId="3" fontId="0" fillId="99" borderId="45" xfId="0" applyNumberFormat="1" applyFont="1" applyFill="1" applyBorder="1" applyAlignment="1">
      <alignment vertical="top"/>
    </xf>
    <xf numFmtId="0" fontId="0" fillId="99" borderId="0" xfId="0" applyFont="1" applyFill="1" applyBorder="1" applyAlignment="1">
      <alignment vertical="top"/>
    </xf>
    <xf numFmtId="3" fontId="0" fillId="28" borderId="113" xfId="0" applyNumberFormat="1" applyFont="1" applyFill="1" applyBorder="1" applyAlignment="1">
      <alignment vertical="top"/>
    </xf>
    <xf numFmtId="3" fontId="0" fillId="28" borderId="53" xfId="0" applyNumberFormat="1" applyFont="1" applyFill="1" applyBorder="1" applyAlignment="1">
      <alignment vertical="top"/>
    </xf>
    <xf numFmtId="3" fontId="0" fillId="28" borderId="114" xfId="0" applyNumberFormat="1" applyFont="1" applyFill="1" applyBorder="1" applyAlignment="1">
      <alignment vertical="top"/>
    </xf>
    <xf numFmtId="3" fontId="0" fillId="100" borderId="41" xfId="0" applyNumberFormat="1" applyFont="1" applyFill="1" applyBorder="1" applyAlignment="1">
      <alignment vertical="top"/>
    </xf>
    <xf numFmtId="3" fontId="0" fillId="100" borderId="40" xfId="0" applyNumberFormat="1" applyFont="1" applyFill="1" applyBorder="1" applyAlignment="1">
      <alignment vertical="top"/>
    </xf>
    <xf numFmtId="3" fontId="0" fillId="100" borderId="42" xfId="0" applyNumberFormat="1" applyFont="1" applyFill="1" applyBorder="1" applyAlignment="1">
      <alignment vertical="top"/>
    </xf>
    <xf numFmtId="0" fontId="0" fillId="100" borderId="103" xfId="0" applyFont="1" applyFill="1" applyBorder="1" applyAlignment="1">
      <alignment vertical="top"/>
    </xf>
    <xf numFmtId="3" fontId="0" fillId="100" borderId="3" xfId="0" applyNumberFormat="1" applyFont="1" applyFill="1" applyBorder="1" applyAlignment="1">
      <alignment vertical="top"/>
    </xf>
    <xf numFmtId="3" fontId="0" fillId="100" borderId="35" xfId="0" applyNumberFormat="1" applyFont="1" applyFill="1" applyBorder="1" applyAlignment="1">
      <alignment vertical="top"/>
    </xf>
    <xf numFmtId="3" fontId="0" fillId="100" borderId="45" xfId="0" applyNumberFormat="1" applyFont="1" applyFill="1" applyBorder="1" applyAlignment="1">
      <alignment vertical="top"/>
    </xf>
    <xf numFmtId="0" fontId="0" fillId="100" borderId="0" xfId="0" applyFont="1" applyFill="1" applyBorder="1" applyAlignment="1">
      <alignment vertical="top"/>
    </xf>
    <xf numFmtId="3" fontId="0" fillId="100" borderId="136" xfId="0" applyNumberFormat="1" applyFont="1" applyFill="1" applyBorder="1" applyAlignment="1">
      <alignment vertical="top"/>
    </xf>
    <xf numFmtId="3" fontId="0" fillId="100" borderId="116" xfId="0" applyNumberFormat="1" applyFont="1" applyFill="1" applyBorder="1" applyAlignment="1">
      <alignment vertical="top"/>
    </xf>
    <xf numFmtId="3" fontId="0" fillId="100" borderId="117" xfId="0" applyNumberFormat="1" applyFont="1" applyFill="1" applyBorder="1" applyAlignment="1">
      <alignment vertical="top"/>
    </xf>
    <xf numFmtId="0" fontId="0" fillId="100" borderId="5" xfId="0" applyFont="1" applyFill="1" applyBorder="1" applyAlignment="1">
      <alignment vertical="top"/>
    </xf>
    <xf numFmtId="3" fontId="0" fillId="28" borderId="2" xfId="0" applyNumberFormat="1" applyFont="1" applyFill="1" applyBorder="1" applyAlignment="1">
      <alignment vertical="top"/>
    </xf>
    <xf numFmtId="3" fontId="0" fillId="28" borderId="36" xfId="0" applyNumberFormat="1" applyFont="1" applyFill="1" applyBorder="1" applyAlignment="1">
      <alignment vertical="top"/>
    </xf>
    <xf numFmtId="3" fontId="0" fillId="28" borderId="151" xfId="0" applyNumberFormat="1" applyFont="1" applyFill="1" applyBorder="1" applyAlignment="1">
      <alignment vertical="top"/>
    </xf>
    <xf numFmtId="3" fontId="249" fillId="28" borderId="3" xfId="0" applyNumberFormat="1" applyFont="1" applyFill="1" applyBorder="1" applyAlignment="1">
      <alignment vertical="top"/>
    </xf>
    <xf numFmtId="3" fontId="249" fillId="28" borderId="35" xfId="0" applyNumberFormat="1" applyFont="1" applyFill="1" applyBorder="1" applyAlignment="1">
      <alignment vertical="top"/>
    </xf>
    <xf numFmtId="0" fontId="249" fillId="2" borderId="0" xfId="0" applyFont="1" applyFill="1" applyBorder="1" applyAlignment="1">
      <alignment vertical="top"/>
    </xf>
    <xf numFmtId="3" fontId="249" fillId="28" borderId="45" xfId="0" applyNumberFormat="1" applyFont="1" applyFill="1" applyBorder="1" applyAlignment="1">
      <alignment vertical="top"/>
    </xf>
    <xf numFmtId="3" fontId="0" fillId="101" borderId="3" xfId="0" applyNumberFormat="1" applyFont="1" applyFill="1" applyBorder="1" applyAlignment="1">
      <alignment vertical="top"/>
    </xf>
    <xf numFmtId="3" fontId="0" fillId="101" borderId="35" xfId="0" applyNumberFormat="1" applyFont="1" applyFill="1" applyBorder="1" applyAlignment="1">
      <alignment vertical="top"/>
    </xf>
    <xf numFmtId="3" fontId="0" fillId="101" borderId="45" xfId="0" applyNumberFormat="1" applyFont="1" applyFill="1" applyBorder="1" applyAlignment="1">
      <alignment vertical="top"/>
    </xf>
    <xf numFmtId="0" fontId="0" fillId="101" borderId="0" xfId="0" applyFont="1" applyFill="1" applyBorder="1" applyAlignment="1">
      <alignment vertical="top"/>
    </xf>
    <xf numFmtId="3" fontId="0" fillId="28" borderId="152" xfId="0" applyNumberFormat="1" applyFont="1" applyFill="1" applyBorder="1" applyAlignment="1">
      <alignment vertical="top"/>
    </xf>
    <xf numFmtId="3" fontId="0" fillId="28" borderId="153" xfId="0" applyNumberFormat="1" applyFont="1" applyFill="1" applyBorder="1" applyAlignment="1">
      <alignment vertical="top"/>
    </xf>
    <xf numFmtId="3" fontId="0" fillId="28" borderId="154" xfId="0" applyNumberFormat="1" applyFont="1" applyFill="1" applyBorder="1" applyAlignment="1">
      <alignment vertical="top"/>
    </xf>
    <xf numFmtId="0" fontId="0" fillId="2" borderId="75" xfId="0" applyFont="1" applyFill="1" applyBorder="1" applyAlignment="1">
      <alignment vertical="top"/>
    </xf>
    <xf numFmtId="3" fontId="0" fillId="101" borderId="155" xfId="0" applyNumberFormat="1" applyFont="1" applyFill="1" applyBorder="1" applyAlignment="1">
      <alignment vertical="top"/>
    </xf>
    <xf numFmtId="3" fontId="0" fillId="101" borderId="156" xfId="0" applyNumberFormat="1" applyFont="1" applyFill="1" applyBorder="1" applyAlignment="1">
      <alignment vertical="top"/>
    </xf>
    <xf numFmtId="3" fontId="7" fillId="101" borderId="156" xfId="0" applyNumberFormat="1" applyFont="1" applyFill="1" applyBorder="1" applyAlignment="1">
      <alignment vertical="top"/>
    </xf>
    <xf numFmtId="3" fontId="7" fillId="101" borderId="157" xfId="0" applyNumberFormat="1" applyFont="1" applyFill="1" applyBorder="1" applyAlignment="1">
      <alignment vertical="top"/>
    </xf>
    <xf numFmtId="0" fontId="0" fillId="101" borderId="158" xfId="0" applyFont="1" applyFill="1" applyBorder="1" applyAlignment="1">
      <alignment vertical="top"/>
    </xf>
    <xf numFmtId="3" fontId="7" fillId="99" borderId="35" xfId="0" applyNumberFormat="1" applyFont="1" applyFill="1" applyBorder="1" applyAlignment="1">
      <alignment vertical="top"/>
    </xf>
    <xf numFmtId="3" fontId="7" fillId="99" borderId="45" xfId="0" applyNumberFormat="1" applyFont="1" applyFill="1" applyBorder="1" applyAlignment="1">
      <alignment vertical="top"/>
    </xf>
    <xf numFmtId="3" fontId="7" fillId="28" borderId="149" xfId="0" applyNumberFormat="1" applyFont="1" applyFill="1" applyBorder="1" applyAlignment="1">
      <alignment vertical="top"/>
    </xf>
    <xf numFmtId="3" fontId="7" fillId="28" borderId="150" xfId="0" applyNumberFormat="1" applyFont="1" applyFill="1" applyBorder="1" applyAlignment="1">
      <alignment vertical="top"/>
    </xf>
    <xf numFmtId="3" fontId="0" fillId="28" borderId="155" xfId="0" applyNumberFormat="1" applyFont="1" applyFill="1" applyBorder="1" applyAlignment="1">
      <alignment vertical="top"/>
    </xf>
    <xf numFmtId="3" fontId="0" fillId="28" borderId="156" xfId="0" applyNumberFormat="1" applyFont="1" applyFill="1" applyBorder="1" applyAlignment="1">
      <alignment vertical="top"/>
    </xf>
    <xf numFmtId="3" fontId="250" fillId="28" borderId="156" xfId="0" applyNumberFormat="1" applyFont="1" applyFill="1" applyBorder="1" applyAlignment="1">
      <alignment vertical="top"/>
    </xf>
    <xf numFmtId="3" fontId="0" fillId="28" borderId="157" xfId="0" applyNumberFormat="1" applyFont="1" applyFill="1" applyBorder="1" applyAlignment="1">
      <alignment vertical="top"/>
    </xf>
    <xf numFmtId="0" fontId="0" fillId="2" borderId="158" xfId="0" applyFont="1" applyFill="1" applyBorder="1" applyAlignment="1">
      <alignment vertical="top"/>
    </xf>
    <xf numFmtId="3" fontId="7" fillId="28" borderId="156" xfId="0" applyNumberFormat="1" applyFont="1" applyFill="1" applyBorder="1" applyAlignment="1">
      <alignment vertical="top"/>
    </xf>
    <xf numFmtId="3" fontId="7" fillId="28" borderId="2" xfId="0" applyNumberFormat="1" applyFont="1" applyFill="1" applyBorder="1" applyAlignment="1">
      <alignment vertical="top"/>
    </xf>
    <xf numFmtId="3" fontId="7" fillId="28" borderId="36" xfId="0" applyNumberFormat="1" applyFont="1" applyFill="1" applyBorder="1" applyAlignment="1">
      <alignment vertical="top"/>
    </xf>
    <xf numFmtId="3" fontId="250" fillId="28" borderId="36" xfId="0" applyNumberFormat="1" applyFont="1" applyFill="1" applyBorder="1" applyAlignment="1">
      <alignment vertical="top"/>
    </xf>
    <xf numFmtId="3" fontId="7" fillId="28" borderId="151" xfId="0" applyNumberFormat="1" applyFont="1" applyFill="1" applyBorder="1" applyAlignment="1">
      <alignment vertical="top"/>
    </xf>
    <xf numFmtId="0" fontId="7" fillId="2" borderId="0" xfId="0" applyFont="1" applyFill="1" applyBorder="1" applyAlignment="1">
      <alignment vertical="top"/>
    </xf>
    <xf numFmtId="3" fontId="7" fillId="28" borderId="159" xfId="0" applyNumberFormat="1" applyFont="1" applyFill="1" applyBorder="1" applyAlignment="1">
      <alignment vertical="top"/>
    </xf>
    <xf numFmtId="3" fontId="7" fillId="28" borderId="160" xfId="0" applyNumberFormat="1" applyFont="1" applyFill="1" applyBorder="1" applyAlignment="1">
      <alignment vertical="top"/>
    </xf>
    <xf numFmtId="3" fontId="250" fillId="28" borderId="160" xfId="0" applyNumberFormat="1" applyFont="1" applyFill="1" applyBorder="1" applyAlignment="1">
      <alignment vertical="top"/>
    </xf>
    <xf numFmtId="3" fontId="7" fillId="28" borderId="161" xfId="0" applyNumberFormat="1" applyFont="1" applyFill="1" applyBorder="1" applyAlignment="1">
      <alignment vertical="top"/>
    </xf>
    <xf numFmtId="0" fontId="7" fillId="2" borderId="68" xfId="0" applyFont="1" applyFill="1" applyBorder="1" applyAlignment="1">
      <alignment vertical="top"/>
    </xf>
    <xf numFmtId="3" fontId="73" fillId="28" borderId="2" xfId="0" applyNumberFormat="1" applyFont="1" applyFill="1" applyBorder="1" applyAlignment="1">
      <alignment vertical="top"/>
    </xf>
    <xf numFmtId="3" fontId="73" fillId="28" borderId="36" xfId="0" applyNumberFormat="1" applyFont="1" applyFill="1" applyBorder="1" applyAlignment="1">
      <alignment vertical="top"/>
    </xf>
    <xf numFmtId="3" fontId="73" fillId="28" borderId="151" xfId="0" applyNumberFormat="1" applyFont="1" applyFill="1" applyBorder="1" applyAlignment="1">
      <alignment vertical="top"/>
    </xf>
    <xf numFmtId="0" fontId="73" fillId="2" borderId="0" xfId="0" applyFont="1" applyFill="1" applyBorder="1" applyAlignment="1">
      <alignment vertical="top"/>
    </xf>
    <xf numFmtId="181" fontId="7" fillId="28" borderId="36" xfId="71" applyNumberFormat="1" applyFont="1" applyFill="1" applyBorder="1" applyAlignment="1">
      <alignment vertical="top"/>
    </xf>
    <xf numFmtId="178" fontId="7" fillId="28" borderId="36" xfId="71" applyNumberFormat="1" applyFont="1" applyFill="1" applyBorder="1" applyAlignment="1">
      <alignment vertical="top"/>
    </xf>
    <xf numFmtId="3" fontId="0" fillId="28" borderId="162" xfId="0" applyNumberFormat="1" applyFont="1" applyFill="1" applyBorder="1" applyAlignment="1">
      <alignment vertical="top"/>
    </xf>
    <xf numFmtId="3" fontId="0" fillId="28" borderId="102" xfId="0" applyNumberFormat="1" applyFont="1" applyFill="1" applyBorder="1" applyAlignment="1">
      <alignment vertical="top"/>
    </xf>
    <xf numFmtId="3" fontId="251" fillId="28" borderId="102" xfId="0" applyNumberFormat="1" applyFont="1" applyFill="1" applyBorder="1" applyAlignment="1">
      <alignment vertical="top"/>
    </xf>
    <xf numFmtId="3" fontId="0" fillId="28" borderId="163" xfId="0" applyNumberFormat="1" applyFont="1" applyFill="1" applyBorder="1" applyAlignment="1">
      <alignment vertical="top"/>
    </xf>
    <xf numFmtId="3" fontId="251" fillId="28" borderId="153" xfId="0" applyNumberFormat="1" applyFont="1" applyFill="1" applyBorder="1" applyAlignment="1">
      <alignment vertical="top"/>
    </xf>
    <xf numFmtId="0" fontId="246" fillId="90" borderId="110" xfId="0" applyFont="1" applyFill="1" applyBorder="1"/>
    <xf numFmtId="0" fontId="0" fillId="90" borderId="143" xfId="0" applyFill="1" applyBorder="1"/>
    <xf numFmtId="0" fontId="0" fillId="2" borderId="68" xfId="0" applyFill="1" applyBorder="1"/>
    <xf numFmtId="0" fontId="13" fillId="2" borderId="68" xfId="0" applyFont="1" applyFill="1" applyBorder="1"/>
    <xf numFmtId="0" fontId="0" fillId="94" borderId="110" xfId="0" applyFont="1" applyFill="1" applyBorder="1" applyAlignment="1">
      <alignment vertical="top"/>
    </xf>
    <xf numFmtId="0" fontId="247" fillId="94" borderId="110" xfId="0" applyFont="1" applyFill="1" applyBorder="1" applyAlignment="1">
      <alignment vertical="top"/>
    </xf>
    <xf numFmtId="0" fontId="0" fillId="94" borderId="110" xfId="0" applyFill="1" applyBorder="1"/>
    <xf numFmtId="0" fontId="0" fillId="95" borderId="110" xfId="0" applyFont="1" applyFill="1" applyBorder="1" applyAlignment="1">
      <alignment vertical="top"/>
    </xf>
    <xf numFmtId="0" fontId="247" fillId="95" borderId="110" xfId="0" applyFont="1" applyFill="1" applyBorder="1" applyAlignment="1">
      <alignment vertical="top"/>
    </xf>
    <xf numFmtId="0" fontId="0" fillId="95" borderId="110" xfId="0" applyFill="1" applyBorder="1"/>
    <xf numFmtId="0" fontId="0" fillId="96" borderId="110" xfId="0" applyFont="1" applyFill="1" applyBorder="1" applyAlignment="1">
      <alignment vertical="top"/>
    </xf>
    <xf numFmtId="0" fontId="247" fillId="96" borderId="110" xfId="0" applyFont="1" applyFill="1" applyBorder="1" applyAlignment="1">
      <alignment vertical="top"/>
    </xf>
    <xf numFmtId="0" fontId="0" fillId="96" borderId="110" xfId="0" applyFill="1" applyBorder="1"/>
    <xf numFmtId="0" fontId="0" fillId="97" borderId="110" xfId="0" applyFont="1" applyFill="1" applyBorder="1" applyAlignment="1">
      <alignment vertical="top"/>
    </xf>
    <xf numFmtId="0" fontId="247" fillId="97" borderId="110" xfId="0" applyFont="1" applyFill="1" applyBorder="1" applyAlignment="1">
      <alignment vertical="top"/>
    </xf>
    <xf numFmtId="0" fontId="0" fillId="97" borderId="110" xfId="0" applyFill="1" applyBorder="1"/>
    <xf numFmtId="0" fontId="0" fillId="98" borderId="110" xfId="0" applyFill="1" applyBorder="1"/>
    <xf numFmtId="0" fontId="0" fillId="97" borderId="143" xfId="0" applyFill="1" applyBorder="1"/>
    <xf numFmtId="0" fontId="0" fillId="99" borderId="110" xfId="0" applyFont="1" applyFill="1" applyBorder="1" applyAlignment="1">
      <alignment vertical="top"/>
    </xf>
    <xf numFmtId="0" fontId="247" fillId="99" borderId="110" xfId="0" applyFont="1" applyFill="1" applyBorder="1" applyAlignment="1">
      <alignment vertical="top"/>
    </xf>
    <xf numFmtId="0" fontId="0" fillId="99" borderId="110" xfId="0" applyFill="1" applyBorder="1"/>
    <xf numFmtId="0" fontId="0" fillId="90" borderId="137" xfId="0" applyFill="1" applyBorder="1"/>
    <xf numFmtId="0" fontId="0" fillId="100" borderId="110" xfId="0" applyFill="1" applyBorder="1"/>
    <xf numFmtId="0" fontId="0" fillId="90" borderId="9" xfId="0" applyFill="1" applyBorder="1"/>
    <xf numFmtId="0" fontId="249" fillId="28" borderId="110" xfId="0" applyFont="1" applyFill="1" applyBorder="1" applyAlignment="1">
      <alignment vertical="top"/>
    </xf>
    <xf numFmtId="0" fontId="249" fillId="90" borderId="110" xfId="0" applyFont="1" applyFill="1" applyBorder="1"/>
    <xf numFmtId="0" fontId="0" fillId="101" borderId="110" xfId="0" applyFont="1" applyFill="1" applyBorder="1" applyAlignment="1">
      <alignment vertical="top"/>
    </xf>
    <xf numFmtId="0" fontId="247" fillId="101" borderId="110" xfId="0" applyFont="1" applyFill="1" applyBorder="1" applyAlignment="1">
      <alignment vertical="top"/>
    </xf>
    <xf numFmtId="0" fontId="0" fillId="101" borderId="110" xfId="0" applyFill="1" applyBorder="1"/>
    <xf numFmtId="0" fontId="0" fillId="2" borderId="75" xfId="0" applyFill="1" applyBorder="1"/>
    <xf numFmtId="0" fontId="0" fillId="90" borderId="144" xfId="0" applyFill="1" applyBorder="1"/>
    <xf numFmtId="0" fontId="13" fillId="2" borderId="75" xfId="0" applyFont="1" applyFill="1" applyBorder="1"/>
    <xf numFmtId="0" fontId="0" fillId="2" borderId="158" xfId="0" applyFill="1" applyBorder="1"/>
    <xf numFmtId="0" fontId="0" fillId="101" borderId="145" xfId="0" applyFill="1" applyBorder="1"/>
    <xf numFmtId="0" fontId="13" fillId="2" borderId="158" xfId="0" applyFont="1" applyFill="1" applyBorder="1"/>
    <xf numFmtId="0" fontId="0" fillId="99" borderId="9" xfId="0" applyFill="1" applyBorder="1"/>
    <xf numFmtId="0" fontId="0" fillId="90" borderId="146" xfId="0" applyFill="1" applyBorder="1"/>
    <xf numFmtId="0" fontId="0" fillId="90" borderId="145" xfId="0" applyFill="1" applyBorder="1"/>
    <xf numFmtId="0" fontId="7" fillId="90" borderId="9" xfId="0" applyFont="1" applyFill="1" applyBorder="1"/>
    <xf numFmtId="0" fontId="7" fillId="90" borderId="146" xfId="0" applyFont="1" applyFill="1" applyBorder="1"/>
    <xf numFmtId="0" fontId="220" fillId="2" borderId="0" xfId="0" applyFont="1" applyFill="1" applyBorder="1"/>
    <xf numFmtId="0" fontId="73" fillId="2" borderId="0" xfId="0" applyFont="1" applyFill="1"/>
    <xf numFmtId="0" fontId="252" fillId="2" borderId="164" xfId="0" applyFont="1" applyFill="1" applyBorder="1" applyAlignment="1">
      <alignment horizontal="left" vertical="center"/>
    </xf>
    <xf numFmtId="0" fontId="252" fillId="2" borderId="143" xfId="0" applyFont="1" applyFill="1" applyBorder="1" applyAlignment="1">
      <alignment horizontal="left" vertical="center"/>
    </xf>
    <xf numFmtId="0" fontId="252" fillId="2" borderId="165" xfId="0" applyFont="1" applyFill="1" applyBorder="1" applyAlignment="1">
      <alignment horizontal="left" vertical="center"/>
    </xf>
    <xf numFmtId="0" fontId="252" fillId="2" borderId="166" xfId="0" applyFont="1" applyFill="1" applyBorder="1" applyAlignment="1">
      <alignment horizontal="left" vertical="center"/>
    </xf>
    <xf numFmtId="0" fontId="252" fillId="2" borderId="167" xfId="0" applyFont="1" applyFill="1" applyBorder="1" applyAlignment="1">
      <alignment horizontal="left" vertical="center"/>
    </xf>
    <xf numFmtId="0" fontId="252" fillId="2" borderId="168" xfId="0" applyFont="1" applyFill="1" applyBorder="1" applyAlignment="1">
      <alignment horizontal="left" vertical="center"/>
    </xf>
    <xf numFmtId="0" fontId="252" fillId="2" borderId="34" xfId="0" applyFont="1" applyFill="1" applyBorder="1" applyAlignment="1">
      <alignment horizontal="left" vertical="center"/>
    </xf>
    <xf numFmtId="0" fontId="252" fillId="2" borderId="134" xfId="0" applyFont="1" applyFill="1" applyBorder="1" applyAlignment="1">
      <alignment horizontal="left" vertical="center"/>
    </xf>
    <xf numFmtId="0" fontId="252" fillId="2" borderId="169" xfId="0" applyFont="1" applyFill="1" applyBorder="1" applyAlignment="1">
      <alignment horizontal="left" vertical="center"/>
    </xf>
    <xf numFmtId="0" fontId="252" fillId="2" borderId="170" xfId="0" applyFont="1" applyFill="1" applyBorder="1" applyAlignment="1">
      <alignment horizontal="left" vertical="center"/>
    </xf>
    <xf numFmtId="0" fontId="3" fillId="2" borderId="171" xfId="0" applyFont="1" applyFill="1" applyBorder="1" applyAlignment="1">
      <alignment horizontal="center"/>
    </xf>
    <xf numFmtId="0" fontId="3" fillId="2" borderId="172" xfId="0" applyFont="1" applyFill="1" applyBorder="1" applyAlignment="1">
      <alignment horizontal="center"/>
    </xf>
    <xf numFmtId="0" fontId="3" fillId="2" borderId="173" xfId="0" applyFont="1" applyFill="1" applyBorder="1"/>
    <xf numFmtId="0" fontId="3" fillId="2" borderId="174" xfId="0" applyFont="1" applyFill="1" applyBorder="1"/>
    <xf numFmtId="0" fontId="3" fillId="2" borderId="175" xfId="0" applyFont="1" applyFill="1" applyBorder="1"/>
    <xf numFmtId="237" fontId="252" fillId="2" borderId="176" xfId="72" applyNumberFormat="1" applyFont="1" applyFill="1" applyBorder="1" applyAlignment="1">
      <alignment horizontal="center" vertical="center"/>
    </xf>
    <xf numFmtId="237" fontId="252" fillId="2" borderId="143" xfId="72" applyNumberFormat="1" applyFont="1" applyFill="1" applyBorder="1" applyAlignment="1">
      <alignment horizontal="center" vertical="center"/>
    </xf>
    <xf numFmtId="237" fontId="252" fillId="2" borderId="177" xfId="72" applyNumberFormat="1" applyFont="1" applyFill="1" applyBorder="1" applyAlignment="1">
      <alignment horizontal="center" vertical="center"/>
    </xf>
    <xf numFmtId="237" fontId="252" fillId="2" borderId="9" xfId="72" applyNumberFormat="1" applyFont="1" applyFill="1" applyBorder="1" applyAlignment="1">
      <alignment horizontal="center" vertical="center"/>
    </xf>
    <xf numFmtId="0" fontId="252" fillId="2" borderId="112" xfId="0" applyFont="1" applyFill="1" applyBorder="1" applyAlignment="1">
      <alignment horizontal="left" vertical="center"/>
    </xf>
    <xf numFmtId="0" fontId="252" fillId="2" borderId="178" xfId="0" applyFont="1" applyFill="1" applyBorder="1" applyAlignment="1">
      <alignment horizontal="left" vertical="center"/>
    </xf>
    <xf numFmtId="0" fontId="252" fillId="2" borderId="5" xfId="0" applyFont="1" applyFill="1" applyBorder="1" applyAlignment="1">
      <alignment horizontal="left" vertical="center"/>
    </xf>
    <xf numFmtId="0" fontId="0" fillId="2" borderId="0" xfId="0" applyFill="1" applyAlignment="1">
      <alignment horizontal="right"/>
    </xf>
    <xf numFmtId="237" fontId="252" fillId="2" borderId="179" xfId="72" applyNumberFormat="1" applyFont="1" applyFill="1" applyBorder="1" applyAlignment="1">
      <alignment horizontal="center" vertical="center"/>
    </xf>
    <xf numFmtId="237" fontId="252" fillId="2" borderId="34" xfId="72" applyNumberFormat="1" applyFont="1" applyFill="1" applyBorder="1" applyAlignment="1">
      <alignment horizontal="center" vertical="center"/>
    </xf>
    <xf numFmtId="0" fontId="252" fillId="2" borderId="180" xfId="0" applyFont="1" applyFill="1" applyBorder="1" applyAlignment="1">
      <alignment horizontal="left" vertical="center"/>
    </xf>
    <xf numFmtId="0" fontId="252" fillId="2" borderId="181" xfId="0" applyFont="1" applyFill="1" applyBorder="1" applyAlignment="1">
      <alignment horizontal="left" vertical="center"/>
    </xf>
    <xf numFmtId="0" fontId="252" fillId="2" borderId="182" xfId="0" applyFont="1" applyFill="1" applyBorder="1" applyAlignment="1">
      <alignment horizontal="left" vertical="center"/>
    </xf>
    <xf numFmtId="0" fontId="253" fillId="2" borderId="171" xfId="0" applyFont="1" applyFill="1" applyBorder="1" applyAlignment="1">
      <alignment horizontal="left" vertical="center" wrapText="1"/>
    </xf>
    <xf numFmtId="0" fontId="253" fillId="2" borderId="172" xfId="0" applyFont="1" applyFill="1" applyBorder="1" applyAlignment="1">
      <alignment horizontal="left" vertical="center" wrapText="1"/>
    </xf>
    <xf numFmtId="0" fontId="253" fillId="2" borderId="173" xfId="0" applyFont="1" applyFill="1" applyBorder="1" applyAlignment="1">
      <alignment horizontal="left" vertical="center" wrapText="1"/>
    </xf>
    <xf numFmtId="0" fontId="253" fillId="2" borderId="183" xfId="0" applyFont="1" applyFill="1" applyBorder="1" applyAlignment="1">
      <alignment horizontal="left" vertical="center" wrapText="1"/>
    </xf>
    <xf numFmtId="0" fontId="253" fillId="2" borderId="174" xfId="0" applyFont="1" applyFill="1" applyBorder="1" applyAlignment="1">
      <alignment horizontal="left" vertical="center" wrapText="1"/>
    </xf>
    <xf numFmtId="0" fontId="253" fillId="2" borderId="175" xfId="0" applyFont="1" applyFill="1" applyBorder="1" applyAlignment="1">
      <alignment horizontal="center" vertical="center" wrapText="1"/>
    </xf>
    <xf numFmtId="0" fontId="32" fillId="2" borderId="0" xfId="0" applyFont="1" applyFill="1"/>
    <xf numFmtId="170" fontId="3" fillId="106" borderId="184" xfId="0" applyNumberFormat="1" applyFont="1" applyFill="1" applyBorder="1"/>
    <xf numFmtId="0" fontId="3" fillId="106" borderId="184" xfId="0" applyFont="1" applyFill="1" applyBorder="1" applyAlignment="1">
      <alignment horizontal="left"/>
    </xf>
    <xf numFmtId="178" fontId="0" fillId="2" borderId="0" xfId="0" applyNumberFormat="1" applyFill="1"/>
    <xf numFmtId="170" fontId="0" fillId="2" borderId="0" xfId="0" applyNumberFormat="1" applyFill="1"/>
    <xf numFmtId="0" fontId="0" fillId="2" borderId="0" xfId="0" applyFill="1" applyAlignment="1">
      <alignment horizontal="left" indent="2"/>
    </xf>
    <xf numFmtId="178" fontId="3" fillId="2" borderId="0" xfId="0" applyNumberFormat="1" applyFont="1" applyFill="1"/>
    <xf numFmtId="237" fontId="0" fillId="2" borderId="0" xfId="72" applyNumberFormat="1" applyFont="1" applyFill="1"/>
    <xf numFmtId="170" fontId="3" fillId="2" borderId="0" xfId="0" applyNumberFormat="1" applyFont="1" applyFill="1"/>
    <xf numFmtId="0" fontId="3" fillId="2" borderId="0" xfId="0" applyFont="1" applyFill="1" applyAlignment="1">
      <alignment horizontal="left" indent="1"/>
    </xf>
    <xf numFmtId="237" fontId="3" fillId="2" borderId="0" xfId="0" applyNumberFormat="1" applyFont="1" applyFill="1"/>
    <xf numFmtId="237" fontId="0" fillId="2" borderId="0" xfId="0" applyNumberFormat="1" applyFill="1"/>
    <xf numFmtId="170" fontId="3" fillId="2" borderId="185" xfId="0" applyNumberFormat="1" applyFont="1" applyFill="1" applyBorder="1"/>
    <xf numFmtId="0" fontId="3" fillId="2" borderId="185" xfId="0" applyFont="1" applyFill="1" applyBorder="1" applyAlignment="1">
      <alignment horizontal="left"/>
    </xf>
    <xf numFmtId="0" fontId="3" fillId="106" borderId="185" xfId="0" applyFont="1" applyFill="1" applyBorder="1" applyAlignment="1">
      <alignment horizontal="center"/>
    </xf>
    <xf numFmtId="181" fontId="3" fillId="2" borderId="0" xfId="71" applyNumberFormat="1" applyFont="1" applyFill="1"/>
    <xf numFmtId="0" fontId="3" fillId="106" borderId="185" xfId="0" applyFont="1" applyFill="1" applyBorder="1" applyAlignment="1">
      <alignment wrapText="1"/>
    </xf>
    <xf numFmtId="9" fontId="7" fillId="2" borderId="112" xfId="72" applyFont="1" applyFill="1" applyBorder="1"/>
    <xf numFmtId="9" fontId="7" fillId="2" borderId="5" xfId="72" applyFont="1" applyFill="1" applyBorder="1"/>
    <xf numFmtId="9" fontId="0" fillId="2" borderId="112" xfId="72" applyFont="1" applyFill="1" applyBorder="1"/>
    <xf numFmtId="9" fontId="0" fillId="2" borderId="5" xfId="72" applyFont="1" applyFill="1" applyBorder="1"/>
    <xf numFmtId="9" fontId="0" fillId="2" borderId="109" xfId="72" applyFont="1" applyFill="1" applyBorder="1"/>
    <xf numFmtId="0" fontId="0" fillId="2" borderId="5" xfId="0" applyFill="1" applyBorder="1"/>
    <xf numFmtId="9" fontId="7" fillId="2" borderId="12" xfId="72" applyFont="1" applyFill="1" applyBorder="1"/>
    <xf numFmtId="9" fontId="7" fillId="2" borderId="0" xfId="72" applyFont="1" applyFill="1"/>
    <xf numFmtId="9" fontId="0" fillId="2" borderId="12" xfId="72" applyFont="1" applyFill="1" applyBorder="1"/>
    <xf numFmtId="9" fontId="0" fillId="2" borderId="0" xfId="72" applyFont="1" applyFill="1"/>
    <xf numFmtId="9" fontId="0" fillId="2" borderId="89" xfId="72" applyFont="1" applyFill="1" applyBorder="1"/>
    <xf numFmtId="9" fontId="7" fillId="2" borderId="186" xfId="72" applyFont="1" applyFill="1" applyBorder="1"/>
    <xf numFmtId="9" fontId="7" fillId="2" borderId="187" xfId="72" applyFont="1" applyFill="1" applyBorder="1"/>
    <xf numFmtId="9" fontId="0" fillId="2" borderId="186" xfId="72" applyFont="1" applyFill="1" applyBorder="1"/>
    <xf numFmtId="9" fontId="0" fillId="2" borderId="187" xfId="72" applyFont="1" applyFill="1" applyBorder="1"/>
    <xf numFmtId="9" fontId="0" fillId="2" borderId="188" xfId="72" applyFont="1" applyFill="1" applyBorder="1"/>
    <xf numFmtId="0" fontId="0" fillId="2" borderId="187" xfId="0" applyFill="1" applyBorder="1"/>
    <xf numFmtId="0" fontId="254" fillId="2" borderId="187" xfId="0" applyFont="1" applyFill="1" applyBorder="1"/>
    <xf numFmtId="9" fontId="248" fillId="2" borderId="112" xfId="72" applyFont="1" applyFill="1" applyBorder="1"/>
    <xf numFmtId="9" fontId="248" fillId="2" borderId="5" xfId="72" applyFont="1" applyFill="1" applyBorder="1"/>
    <xf numFmtId="9" fontId="248" fillId="2" borderId="12" xfId="72" applyFont="1" applyFill="1" applyBorder="1"/>
    <xf numFmtId="9" fontId="248" fillId="2" borderId="0" xfId="72" applyFont="1" applyFill="1"/>
    <xf numFmtId="0" fontId="255" fillId="2" borderId="0" xfId="0" applyFont="1" applyFill="1"/>
    <xf numFmtId="9" fontId="248" fillId="2" borderId="186" xfId="72" applyFont="1" applyFill="1" applyBorder="1"/>
    <xf numFmtId="9" fontId="248" fillId="2" borderId="187" xfId="72" applyFont="1" applyFill="1" applyBorder="1"/>
    <xf numFmtId="237" fontId="7" fillId="2" borderId="12" xfId="72" applyNumberFormat="1" applyFont="1" applyFill="1" applyBorder="1"/>
    <xf numFmtId="237" fontId="248" fillId="2" borderId="12" xfId="72" applyNumberFormat="1" applyFont="1" applyFill="1" applyBorder="1"/>
    <xf numFmtId="237" fontId="0" fillId="2" borderId="12" xfId="72" applyNumberFormat="1" applyFont="1" applyFill="1" applyBorder="1"/>
    <xf numFmtId="237" fontId="256" fillId="2" borderId="12" xfId="72" applyNumberFormat="1" applyFont="1" applyFill="1" applyBorder="1"/>
    <xf numFmtId="9" fontId="256" fillId="2" borderId="0" xfId="72" applyFont="1" applyFill="1"/>
    <xf numFmtId="237" fontId="7" fillId="2" borderId="0" xfId="72" applyNumberFormat="1" applyFont="1" applyFill="1"/>
    <xf numFmtId="0" fontId="254" fillId="2" borderId="0" xfId="0" applyFont="1" applyFill="1"/>
    <xf numFmtId="0" fontId="0" fillId="107" borderId="134" xfId="0" applyFill="1" applyBorder="1"/>
    <xf numFmtId="0" fontId="0" fillId="107" borderId="169" xfId="0" applyFill="1" applyBorder="1"/>
    <xf numFmtId="0" fontId="0" fillId="107" borderId="122" xfId="0" applyFill="1" applyBorder="1"/>
    <xf numFmtId="0" fontId="32" fillId="107" borderId="169" xfId="0" quotePrefix="1" applyFont="1" applyFill="1" applyBorder="1"/>
    <xf numFmtId="0" fontId="11" fillId="108" borderId="189" xfId="0" applyNumberFormat="1" applyFont="1" applyFill="1" applyBorder="1" applyAlignment="1" applyProtection="1">
      <alignment horizontal="center" vertical="center" wrapText="1"/>
      <protection locked="0"/>
    </xf>
    <xf numFmtId="0" fontId="11" fillId="108" borderId="190" xfId="0" applyNumberFormat="1" applyFont="1" applyFill="1" applyBorder="1" applyAlignment="1" applyProtection="1">
      <alignment horizontal="center" vertical="center" wrapText="1"/>
      <protection locked="0"/>
    </xf>
    <xf numFmtId="0" fontId="11" fillId="108" borderId="191" xfId="0" applyNumberFormat="1" applyFont="1" applyFill="1" applyBorder="1" applyAlignment="1" applyProtection="1">
      <alignment horizontal="center" vertical="center" wrapText="1"/>
      <protection locked="0"/>
    </xf>
    <xf numFmtId="0" fontId="11" fillId="108" borderId="192" xfId="0" applyNumberFormat="1" applyFont="1" applyFill="1" applyBorder="1" applyAlignment="1" applyProtection="1">
      <alignment horizontal="center" vertical="center" wrapText="1"/>
      <protection locked="0"/>
    </xf>
    <xf numFmtId="0" fontId="11" fillId="108" borderId="193" xfId="0" applyNumberFormat="1" applyFont="1" applyFill="1" applyBorder="1" applyAlignment="1" applyProtection="1">
      <alignment horizontal="center" vertical="center" wrapText="1"/>
      <protection locked="0"/>
    </xf>
    <xf numFmtId="0" fontId="0" fillId="108" borderId="5" xfId="0" applyFill="1" applyBorder="1"/>
    <xf numFmtId="0" fontId="3" fillId="108" borderId="5" xfId="0" applyFont="1" applyFill="1" applyBorder="1" applyAlignment="1">
      <alignment vertical="center"/>
    </xf>
    <xf numFmtId="0" fontId="0" fillId="108" borderId="12" xfId="0" applyFill="1" applyBorder="1" applyAlignment="1">
      <alignment horizontal="left"/>
    </xf>
    <xf numFmtId="0" fontId="3" fillId="108" borderId="0" xfId="0" applyFont="1" applyFill="1" applyBorder="1" applyAlignment="1">
      <alignment horizontal="left"/>
    </xf>
    <xf numFmtId="0" fontId="3" fillId="108" borderId="0" xfId="0" applyFont="1" applyFill="1" applyBorder="1" applyAlignment="1">
      <alignment horizontal="center"/>
    </xf>
    <xf numFmtId="0" fontId="0" fillId="108" borderId="89" xfId="0" applyFill="1" applyBorder="1" applyAlignment="1">
      <alignment horizontal="left"/>
    </xf>
    <xf numFmtId="0" fontId="0" fillId="108" borderId="12" xfId="0" applyFill="1" applyBorder="1"/>
    <xf numFmtId="0" fontId="0" fillId="108" borderId="89" xfId="0" applyFill="1" applyBorder="1"/>
    <xf numFmtId="0" fontId="0" fillId="108" borderId="0" xfId="0" applyFill="1" applyBorder="1"/>
    <xf numFmtId="0" fontId="0" fillId="108" borderId="0" xfId="0" applyFill="1"/>
    <xf numFmtId="0" fontId="257" fillId="2" borderId="0" xfId="0" applyFont="1" applyFill="1"/>
    <xf numFmtId="170" fontId="0" fillId="0" borderId="0" xfId="1440" applyFont="1" applyFill="1"/>
    <xf numFmtId="9" fontId="0" fillId="0" borderId="0" xfId="72" applyFont="1" applyFill="1"/>
    <xf numFmtId="9" fontId="0" fillId="0" borderId="0" xfId="72" applyNumberFormat="1" applyFont="1" applyFill="1"/>
    <xf numFmtId="0" fontId="0" fillId="0" borderId="0" xfId="0" applyFill="1"/>
    <xf numFmtId="14" fontId="0" fillId="0" borderId="0" xfId="0" applyNumberFormat="1" applyFill="1"/>
    <xf numFmtId="0" fontId="0" fillId="0" borderId="0" xfId="0" applyNumberFormat="1" applyAlignment="1">
      <alignment horizontal="center"/>
    </xf>
    <xf numFmtId="0" fontId="0" fillId="0" borderId="0" xfId="0" applyFill="1" applyAlignment="1">
      <alignment horizontal="center"/>
    </xf>
    <xf numFmtId="17" fontId="0" fillId="0" borderId="0" xfId="0" applyNumberFormat="1" applyFill="1" applyAlignment="1">
      <alignment horizontal="center"/>
    </xf>
    <xf numFmtId="14" fontId="0" fillId="0" borderId="0" xfId="0" applyNumberFormat="1"/>
    <xf numFmtId="0" fontId="0" fillId="0" borderId="0" xfId="0" applyAlignment="1">
      <alignment horizontal="center"/>
    </xf>
    <xf numFmtId="4" fontId="0" fillId="0" borderId="0" xfId="0" applyNumberFormat="1" applyFill="1"/>
    <xf numFmtId="49" fontId="0" fillId="0" borderId="0" xfId="0" applyNumberFormat="1" applyFill="1"/>
    <xf numFmtId="0" fontId="0" fillId="0" borderId="194" xfId="0" applyFill="1" applyBorder="1"/>
    <xf numFmtId="0" fontId="258" fillId="90" borderId="5" xfId="5" applyFont="1" applyFill="1" applyBorder="1" applyAlignment="1">
      <alignment horizontal="left" wrapText="1"/>
    </xf>
    <xf numFmtId="0" fontId="258" fillId="90" borderId="0" xfId="5" applyFont="1" applyFill="1" applyBorder="1" applyAlignment="1">
      <alignment horizontal="left" wrapText="1"/>
    </xf>
    <xf numFmtId="0" fontId="258" fillId="90" borderId="5" xfId="5" applyFont="1" applyFill="1" applyBorder="1" applyAlignment="1">
      <alignment horizontal="center" wrapText="1"/>
    </xf>
    <xf numFmtId="0" fontId="258" fillId="90" borderId="195" xfId="5" applyFont="1" applyFill="1" applyBorder="1" applyAlignment="1">
      <alignment horizontal="left" wrapText="1"/>
    </xf>
    <xf numFmtId="0" fontId="259" fillId="0" borderId="0" xfId="0" applyFont="1"/>
    <xf numFmtId="10" fontId="210" fillId="28" borderId="0" xfId="0" applyNumberFormat="1" applyFont="1" applyFill="1" applyBorder="1" applyAlignment="1" applyProtection="1">
      <alignment horizontal="center" vertical="center"/>
    </xf>
    <xf numFmtId="3" fontId="45" fillId="28" borderId="0" xfId="0" applyNumberFormat="1" applyFont="1" applyFill="1" applyBorder="1" applyAlignment="1" applyProtection="1">
      <alignment horizontal="center" vertical="center"/>
      <protection locked="0"/>
    </xf>
    <xf numFmtId="3" fontId="260" fillId="2" borderId="0" xfId="0" applyNumberFormat="1" applyFont="1" applyFill="1" applyBorder="1" applyAlignment="1" applyProtection="1">
      <alignment horizontal="center" vertical="center"/>
      <protection locked="0"/>
    </xf>
    <xf numFmtId="0" fontId="261" fillId="2" borderId="0" xfId="0" applyFont="1" applyFill="1" applyAlignment="1" applyProtection="1">
      <alignment horizontal="center" vertical="center"/>
      <protection locked="0"/>
    </xf>
    <xf numFmtId="0" fontId="262" fillId="2" borderId="89" xfId="0" applyFont="1" applyFill="1" applyBorder="1" applyAlignment="1" applyProtection="1">
      <alignment vertical="top" wrapText="1"/>
      <protection locked="0"/>
    </xf>
    <xf numFmtId="3" fontId="263" fillId="2" borderId="0" xfId="0" applyNumberFormat="1" applyFont="1" applyFill="1" applyBorder="1" applyAlignment="1" applyProtection="1">
      <alignment horizontal="center" vertical="center"/>
      <protection locked="0"/>
    </xf>
    <xf numFmtId="3" fontId="263" fillId="28" borderId="35" xfId="0" applyNumberFormat="1" applyFont="1" applyFill="1" applyBorder="1" applyAlignment="1" applyProtection="1">
      <alignment horizontal="center" vertical="center"/>
      <protection locked="0"/>
    </xf>
    <xf numFmtId="10" fontId="264" fillId="28" borderId="0" xfId="0" applyNumberFormat="1" applyFont="1" applyFill="1" applyBorder="1" applyAlignment="1" applyProtection="1">
      <alignment horizontal="center" vertical="center"/>
      <protection locked="0"/>
    </xf>
    <xf numFmtId="10" fontId="263" fillId="28" borderId="0" xfId="0" applyNumberFormat="1" applyFont="1" applyFill="1" applyBorder="1" applyAlignment="1" applyProtection="1">
      <alignment horizontal="center" vertical="center"/>
      <protection locked="0"/>
    </xf>
    <xf numFmtId="10" fontId="263" fillId="28" borderId="0" xfId="72" applyNumberFormat="1" applyFont="1" applyFill="1" applyBorder="1" applyAlignment="1" applyProtection="1">
      <alignment horizontal="center" vertical="center"/>
      <protection locked="0"/>
    </xf>
    <xf numFmtId="9" fontId="263" fillId="28" borderId="12" xfId="72" applyFont="1" applyFill="1" applyBorder="1" applyAlignment="1" applyProtection="1">
      <alignment horizontal="center" vertical="center"/>
      <protection locked="0"/>
    </xf>
    <xf numFmtId="0" fontId="247" fillId="2" borderId="0" xfId="0" applyFont="1" applyFill="1" applyProtection="1">
      <protection locked="0"/>
    </xf>
    <xf numFmtId="3" fontId="265" fillId="2" borderId="0" xfId="0" applyNumberFormat="1" applyFont="1" applyFill="1" applyBorder="1" applyAlignment="1" applyProtection="1">
      <alignment horizontal="center" vertical="center"/>
      <protection locked="0"/>
    </xf>
    <xf numFmtId="0" fontId="261" fillId="2" borderId="12" xfId="0" applyFont="1" applyFill="1" applyBorder="1" applyAlignment="1" applyProtection="1">
      <alignment horizontal="center" vertical="center"/>
      <protection locked="0"/>
    </xf>
    <xf numFmtId="0" fontId="262" fillId="2" borderId="0" xfId="0" applyFont="1" applyFill="1" applyBorder="1" applyAlignment="1" applyProtection="1">
      <alignment vertical="top" wrapText="1"/>
      <protection locked="0"/>
    </xf>
    <xf numFmtId="3" fontId="262" fillId="2" borderId="0" xfId="0" applyNumberFormat="1" applyFont="1" applyFill="1" applyBorder="1" applyAlignment="1" applyProtection="1">
      <alignment vertical="center"/>
      <protection locked="0"/>
    </xf>
    <xf numFmtId="10" fontId="263" fillId="2" borderId="0" xfId="0" applyNumberFormat="1" applyFont="1" applyFill="1" applyBorder="1" applyAlignment="1" applyProtection="1">
      <alignment horizontal="center" vertical="center"/>
    </xf>
    <xf numFmtId="9" fontId="263" fillId="2" borderId="12" xfId="0" applyNumberFormat="1" applyFont="1" applyFill="1" applyBorder="1" applyAlignment="1" applyProtection="1">
      <alignment horizontal="center" vertical="center"/>
      <protection locked="0"/>
    </xf>
    <xf numFmtId="3" fontId="266" fillId="2" borderId="0" xfId="0" applyNumberFormat="1" applyFont="1" applyFill="1" applyBorder="1" applyAlignment="1" applyProtection="1">
      <alignment vertical="center"/>
      <protection locked="0"/>
    </xf>
    <xf numFmtId="10" fontId="263" fillId="2" borderId="0" xfId="0" applyNumberFormat="1" applyFont="1" applyFill="1" applyBorder="1" applyAlignment="1" applyProtection="1">
      <alignment horizontal="center" vertical="center"/>
      <protection locked="0"/>
    </xf>
    <xf numFmtId="0" fontId="0" fillId="28" borderId="34" xfId="0" applyFont="1" applyFill="1" applyBorder="1" applyAlignment="1">
      <alignment vertical="top"/>
    </xf>
    <xf numFmtId="0" fontId="0" fillId="94" borderId="0" xfId="0" applyFill="1" applyAlignment="1">
      <alignment horizontal="left" indent="2"/>
    </xf>
    <xf numFmtId="237" fontId="0" fillId="0" borderId="0" xfId="72" applyNumberFormat="1" applyFont="1"/>
    <xf numFmtId="3" fontId="247" fillId="28" borderId="53" xfId="0" applyNumberFormat="1" applyFont="1" applyFill="1" applyBorder="1" applyAlignment="1">
      <alignment vertical="top"/>
    </xf>
    <xf numFmtId="0" fontId="250" fillId="28" borderId="144" xfId="0" applyFont="1" applyFill="1" applyBorder="1" applyAlignment="1">
      <alignment vertical="top"/>
    </xf>
    <xf numFmtId="237" fontId="0" fillId="105" borderId="0" xfId="72" applyNumberFormat="1" applyFont="1" applyFill="1"/>
    <xf numFmtId="173" fontId="0" fillId="2" borderId="0" xfId="0" applyNumberFormat="1" applyFont="1" applyFill="1"/>
    <xf numFmtId="0" fontId="3" fillId="106" borderId="185" xfId="0" applyFont="1" applyFill="1" applyBorder="1" applyAlignment="1">
      <alignment horizontal="center" wrapText="1"/>
    </xf>
    <xf numFmtId="170" fontId="0" fillId="94" borderId="0" xfId="0" applyNumberFormat="1" applyFill="1"/>
    <xf numFmtId="170" fontId="0" fillId="2" borderId="0" xfId="0" applyNumberFormat="1" applyFont="1" applyFill="1"/>
    <xf numFmtId="170" fontId="0" fillId="94" borderId="0" xfId="0" applyNumberFormat="1" applyFont="1" applyFill="1"/>
    <xf numFmtId="170" fontId="0" fillId="105" borderId="0" xfId="0" applyNumberFormat="1" applyFont="1" applyFill="1"/>
    <xf numFmtId="3" fontId="247" fillId="28" borderId="153" xfId="0" applyNumberFormat="1" applyFont="1" applyFill="1" applyBorder="1" applyAlignment="1">
      <alignment vertical="top"/>
    </xf>
    <xf numFmtId="3" fontId="247" fillId="28" borderId="102" xfId="0" applyNumberFormat="1" applyFont="1" applyFill="1" applyBorder="1" applyAlignment="1">
      <alignment vertical="top"/>
    </xf>
    <xf numFmtId="237" fontId="7" fillId="105" borderId="0" xfId="72" applyNumberFormat="1" applyFont="1" applyFill="1"/>
    <xf numFmtId="237" fontId="7" fillId="105" borderId="12" xfId="72" applyNumberFormat="1" applyFont="1" applyFill="1" applyBorder="1"/>
    <xf numFmtId="237" fontId="0" fillId="28" borderId="0" xfId="72" applyNumberFormat="1" applyFont="1" applyFill="1"/>
    <xf numFmtId="170" fontId="0" fillId="96" borderId="0" xfId="0" applyNumberFormat="1" applyFont="1" applyFill="1"/>
    <xf numFmtId="170" fontId="3" fillId="107" borderId="185" xfId="0" applyNumberFormat="1" applyFont="1" applyFill="1" applyBorder="1"/>
    <xf numFmtId="0" fontId="0" fillId="0" borderId="0" xfId="0" applyNumberFormat="1" applyFill="1" applyAlignment="1">
      <alignment horizontal="center"/>
    </xf>
    <xf numFmtId="289" fontId="0" fillId="0" borderId="0" xfId="0" applyNumberFormat="1" applyFill="1"/>
    <xf numFmtId="0" fontId="46" fillId="2" borderId="0" xfId="0" applyFont="1" applyFill="1" applyBorder="1" applyAlignment="1">
      <alignment horizontal="center" vertical="center"/>
    </xf>
    <xf numFmtId="0" fontId="239" fillId="2" borderId="0" xfId="0" applyFont="1" applyFill="1" applyBorder="1" applyAlignment="1">
      <alignment wrapText="1"/>
    </xf>
    <xf numFmtId="0" fontId="239" fillId="2" borderId="12" xfId="0" applyFont="1" applyFill="1" applyBorder="1" applyAlignment="1">
      <alignment wrapText="1"/>
    </xf>
    <xf numFmtId="0" fontId="91" fillId="2" borderId="0" xfId="0" applyFont="1" applyFill="1" applyBorder="1" applyAlignment="1">
      <alignment wrapText="1"/>
    </xf>
    <xf numFmtId="0" fontId="91" fillId="2" borderId="12" xfId="0" applyFont="1" applyFill="1" applyBorder="1" applyAlignment="1">
      <alignment wrapText="1"/>
    </xf>
    <xf numFmtId="0" fontId="48" fillId="2" borderId="103" xfId="0" applyFont="1" applyFill="1" applyBorder="1" applyAlignment="1">
      <alignment wrapText="1"/>
    </xf>
    <xf numFmtId="0" fontId="48" fillId="2" borderId="97" xfId="0" applyFont="1" applyFill="1" applyBorder="1" applyAlignment="1">
      <alignment wrapText="1"/>
    </xf>
    <xf numFmtId="0" fontId="52" fillId="26" borderId="89"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03" xfId="0" applyFont="1" applyFill="1" applyBorder="1" applyAlignment="1">
      <alignment wrapText="1"/>
    </xf>
    <xf numFmtId="0" fontId="91" fillId="2" borderId="97" xfId="0" applyFont="1" applyFill="1" applyBorder="1" applyAlignment="1">
      <alignment wrapText="1"/>
    </xf>
    <xf numFmtId="0" fontId="48" fillId="2" borderId="138" xfId="0" applyFont="1" applyFill="1" applyBorder="1" applyAlignment="1">
      <alignment wrapText="1"/>
    </xf>
    <xf numFmtId="0" fontId="48" fillId="2" borderId="134" xfId="0" applyFont="1" applyFill="1" applyBorder="1" applyAlignment="1">
      <alignment wrapText="1"/>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28" borderId="122" xfId="0" applyNumberFormat="1" applyFont="1" applyFill="1" applyBorder="1" applyAlignment="1">
      <alignment horizontal="left"/>
    </xf>
    <xf numFmtId="175" fontId="91" fillId="28"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212" fillId="92" borderId="0" xfId="40" applyNumberFormat="1" applyFont="1" applyFill="1" applyBorder="1" applyAlignment="1" applyProtection="1">
      <alignment horizontal="left" vertical="center" wrapText="1"/>
      <protection locked="0"/>
    </xf>
    <xf numFmtId="0" fontId="45" fillId="2" borderId="53"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219" fillId="28" borderId="0" xfId="0" applyFont="1" applyFill="1" applyAlignment="1" applyProtection="1">
      <alignment wrapText="1"/>
      <protection locked="0"/>
    </xf>
    <xf numFmtId="0" fontId="0" fillId="0" borderId="0" xfId="0" applyAlignment="1">
      <alignment wrapText="1"/>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2" borderId="5" xfId="0" applyFont="1" applyFill="1" applyBorder="1" applyAlignment="1">
      <alignment horizontal="left"/>
    </xf>
    <xf numFmtId="9" fontId="72" fillId="26" borderId="35" xfId="5151" applyNumberFormat="1" applyFont="1" applyFill="1" applyBorder="1" applyAlignment="1">
      <alignment horizontal="center" vertical="center" wrapText="1"/>
    </xf>
    <xf numFmtId="0" fontId="91" fillId="92" borderId="0" xfId="0" applyFont="1" applyFill="1" applyAlignment="1">
      <alignment horizontal="left" vertical="center" wrapText="1"/>
    </xf>
    <xf numFmtId="0" fontId="3" fillId="105" borderId="0" xfId="0" applyFont="1" applyFill="1" applyAlignment="1">
      <alignment wrapText="1"/>
    </xf>
  </cellXfs>
  <cellStyles count="10694">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9856"/>
    <cellStyle name="$ 2" xfId="9855"/>
    <cellStyle name="$ 3" xfId="10620"/>
    <cellStyle name="%" xfId="708"/>
    <cellStyle name="%.00" xfId="709"/>
    <cellStyle name="(Heading)" xfId="704"/>
    <cellStyle name="(Heading) 2" xfId="9852"/>
    <cellStyle name="(Heading) 3" xfId="10622"/>
    <cellStyle name="(Heading) 4" xfId="9778"/>
    <cellStyle name="(Lefting)" xfId="705"/>
    <cellStyle name="(Lefting) 2" xfId="9853"/>
    <cellStyle name="(Lefting) 3" xfId="10621"/>
    <cellStyle name="(Lefting) 4" xfId="9779"/>
    <cellStyle name="(z*¯_x000f_°(”,¯?À(¢,¯?Ð(°,¯?à(Â,¯?ð(Ô,¯?" xfId="706"/>
    <cellStyle name="(z*¯_x000f_°(”,¯?À(¢,¯?Ð(°,¯?à(Â,¯?ð(Ô,¯? 2" xfId="9854"/>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MultipleSpace_Smartportfolio model_DB-merged files 2" xfId="9851"/>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0752-93035" xfId="717"/>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2" xfId="11"/>
    <cellStyle name="20% - Accent1 2 10" xfId="726"/>
    <cellStyle name="20% - Accent1 2 2" xfId="727"/>
    <cellStyle name="20% - Accent1 2 2 2" xfId="728"/>
    <cellStyle name="20% - Accent1 2 2 3" xfId="729"/>
    <cellStyle name="20% - Accent1 2 3" xfId="730"/>
    <cellStyle name="20% - Accent1 2 3 2" xfId="731"/>
    <cellStyle name="20% - Accent1 2 4" xfId="7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3" xfId="744"/>
    <cellStyle name="20% - Accent1 3 2 3 2" xfId="745"/>
    <cellStyle name="20% - Accent1 3 2 4" xfId="746"/>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4" xfId="762"/>
    <cellStyle name="20% - Accent1 5" xfId="763"/>
    <cellStyle name="20% - Accent1 6" xfId="764"/>
    <cellStyle name="20% - Accent1 7" xfId="765"/>
    <cellStyle name="20% - Accent1 8" xfId="766"/>
    <cellStyle name="20% - Accent1 9" xfId="767"/>
    <cellStyle name="20% - Accent2 2" xfId="12"/>
    <cellStyle name="20% - Accent2 2 10" xfId="768"/>
    <cellStyle name="20% - Accent2 2 2" xfId="769"/>
    <cellStyle name="20% - Accent2 2 2 2" xfId="770"/>
    <cellStyle name="20% - Accent2 2 2 3" xfId="771"/>
    <cellStyle name="20% - Accent2 2 3" xfId="772"/>
    <cellStyle name="20% - Accent2 2 3 2" xfId="773"/>
    <cellStyle name="20% - Accent2 2 4" xfId="774"/>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3" xfId="786"/>
    <cellStyle name="20% - Accent2 3 2 3 2" xfId="787"/>
    <cellStyle name="20% - Accent2 3 2 4" xfId="788"/>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4" xfId="804"/>
    <cellStyle name="20% - Accent2 5" xfId="805"/>
    <cellStyle name="20% - Accent2 6" xfId="806"/>
    <cellStyle name="20% - Accent2 7" xfId="807"/>
    <cellStyle name="20% - Accent2 8" xfId="808"/>
    <cellStyle name="20% - Accent2 9" xfId="809"/>
    <cellStyle name="20% - Accent3 2" xfId="13"/>
    <cellStyle name="20% - Accent3 2 10" xfId="810"/>
    <cellStyle name="20% - Accent3 2 2" xfId="811"/>
    <cellStyle name="20% - Accent3 2 2 2" xfId="812"/>
    <cellStyle name="20% - Accent3 2 2 3" xfId="813"/>
    <cellStyle name="20% - Accent3 2 3" xfId="814"/>
    <cellStyle name="20% - Accent3 2 3 2" xfId="815"/>
    <cellStyle name="20% - Accent3 2 4" xfId="81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3" xfId="828"/>
    <cellStyle name="20% - Accent3 3 2 3 2" xfId="829"/>
    <cellStyle name="20% - Accent3 3 2 4" xfId="830"/>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4" xfId="846"/>
    <cellStyle name="20% - Accent3 5" xfId="847"/>
    <cellStyle name="20% - Accent3 6" xfId="848"/>
    <cellStyle name="20% - Accent3 7" xfId="849"/>
    <cellStyle name="20% - Accent3 8" xfId="850"/>
    <cellStyle name="20% - Accent3 9" xfId="851"/>
    <cellStyle name="20% - Accent4 2" xfId="14"/>
    <cellStyle name="20% - Accent4 2 10" xfId="852"/>
    <cellStyle name="20% - Accent4 2 2" xfId="853"/>
    <cellStyle name="20% - Accent4 2 2 2" xfId="854"/>
    <cellStyle name="20% - Accent4 2 2 3" xfId="855"/>
    <cellStyle name="20% - Accent4 2 3" xfId="856"/>
    <cellStyle name="20% - Accent4 2 3 2" xfId="857"/>
    <cellStyle name="20% - Accent4 2 4" xfId="858"/>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3" xfId="870"/>
    <cellStyle name="20% - Accent4 3 2 3 2" xfId="871"/>
    <cellStyle name="20% - Accent4 3 2 4" xfId="872"/>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4" xfId="888"/>
    <cellStyle name="20% - Accent4 5" xfId="889"/>
    <cellStyle name="20% - Accent4 6" xfId="890"/>
    <cellStyle name="20% - Accent4 7" xfId="891"/>
    <cellStyle name="20% - Accent4 8" xfId="892"/>
    <cellStyle name="20% - Accent4 9" xfId="893"/>
    <cellStyle name="20% - Accent5 2" xfId="15"/>
    <cellStyle name="20% - Accent5 2 10" xfId="894"/>
    <cellStyle name="20% - Accent5 2 2" xfId="895"/>
    <cellStyle name="20% - Accent5 2 2 2" xfId="896"/>
    <cellStyle name="20% - Accent5 2 2 3" xfId="897"/>
    <cellStyle name="20% - Accent5 2 3" xfId="898"/>
    <cellStyle name="20% - Accent5 2 3 2" xfId="899"/>
    <cellStyle name="20% - Accent5 2 4" xfId="9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3" xfId="912"/>
    <cellStyle name="20% - Accent5 3 2 3 2" xfId="913"/>
    <cellStyle name="20% - Accent5 3 2 4" xfId="914"/>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4" xfId="930"/>
    <cellStyle name="20% - Accent5 5" xfId="931"/>
    <cellStyle name="20% - Accent5 6" xfId="932"/>
    <cellStyle name="20% - Accent5 7" xfId="933"/>
    <cellStyle name="20% - Accent5 8" xfId="934"/>
    <cellStyle name="20% - Accent5 9" xfId="935"/>
    <cellStyle name="20% - Accent6 2" xfId="16"/>
    <cellStyle name="20% - Accent6 2 10" xfId="936"/>
    <cellStyle name="20% - Accent6 2 2" xfId="937"/>
    <cellStyle name="20% - Accent6 2 2 2" xfId="938"/>
    <cellStyle name="20% - Accent6 2 2 3" xfId="939"/>
    <cellStyle name="20% - Accent6 2 3" xfId="940"/>
    <cellStyle name="20% - Accent6 2 3 2" xfId="941"/>
    <cellStyle name="20% - Accent6 2 4" xfId="942"/>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3" xfId="954"/>
    <cellStyle name="20% - Accent6 3 2 3 2" xfId="955"/>
    <cellStyle name="20% - Accent6 3 2 4" xfId="956"/>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4" xfId="972"/>
    <cellStyle name="20% - Accent6 5" xfId="973"/>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2" xfId="17"/>
    <cellStyle name="40% - Accent1 2 10" xfId="984"/>
    <cellStyle name="40% - Accent1 2 2" xfId="985"/>
    <cellStyle name="40% - Accent1 2 2 2" xfId="986"/>
    <cellStyle name="40% - Accent1 2 2 3" xfId="987"/>
    <cellStyle name="40% - Accent1 2 3" xfId="988"/>
    <cellStyle name="40% - Accent1 2 3 2" xfId="989"/>
    <cellStyle name="40% - Accent1 2 4" xfId="990"/>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3" xfId="1002"/>
    <cellStyle name="40% - Accent1 3 2 3 2" xfId="1003"/>
    <cellStyle name="40% - Accent1 3 2 4" xfId="1004"/>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4" xfId="1020"/>
    <cellStyle name="40% - Accent1 5" xfId="1021"/>
    <cellStyle name="40% - Accent1 6" xfId="1022"/>
    <cellStyle name="40% - Accent1 7" xfId="1023"/>
    <cellStyle name="40% - Accent1 8" xfId="1024"/>
    <cellStyle name="40% - Accent1 9" xfId="1025"/>
    <cellStyle name="40% - Accent2 2" xfId="18"/>
    <cellStyle name="40% - Accent2 2 10" xfId="1026"/>
    <cellStyle name="40% - Accent2 2 2" xfId="1027"/>
    <cellStyle name="40% - Accent2 2 2 2" xfId="1028"/>
    <cellStyle name="40% - Accent2 2 2 3" xfId="1029"/>
    <cellStyle name="40% - Accent2 2 3" xfId="1030"/>
    <cellStyle name="40% - Accent2 2 3 2" xfId="1031"/>
    <cellStyle name="40% - Accent2 2 4" xfId="1032"/>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3" xfId="1044"/>
    <cellStyle name="40% - Accent2 3 2 3 2" xfId="1045"/>
    <cellStyle name="40% - Accent2 3 2 4" xfId="1046"/>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4" xfId="1062"/>
    <cellStyle name="40% - Accent2 5" xfId="1063"/>
    <cellStyle name="40% - Accent2 6" xfId="1064"/>
    <cellStyle name="40% - Accent2 7" xfId="1065"/>
    <cellStyle name="40% - Accent2 8" xfId="1066"/>
    <cellStyle name="40% - Accent2 9" xfId="1067"/>
    <cellStyle name="40% - Accent3 2" xfId="19"/>
    <cellStyle name="40% - Accent3 2 10" xfId="1068"/>
    <cellStyle name="40% - Accent3 2 2" xfId="1069"/>
    <cellStyle name="40% - Accent3 2 2 2" xfId="1070"/>
    <cellStyle name="40% - Accent3 2 2 3" xfId="1071"/>
    <cellStyle name="40% - Accent3 2 3" xfId="1072"/>
    <cellStyle name="40% - Accent3 2 3 2" xfId="1073"/>
    <cellStyle name="40% - Accent3 2 4" xfId="1074"/>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3" xfId="1086"/>
    <cellStyle name="40% - Accent3 3 2 3 2" xfId="1087"/>
    <cellStyle name="40% - Accent3 3 2 4" xfId="1088"/>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4" xfId="1104"/>
    <cellStyle name="40% - Accent3 5" xfId="1105"/>
    <cellStyle name="40% - Accent3 6" xfId="1106"/>
    <cellStyle name="40% - Accent3 7" xfId="1107"/>
    <cellStyle name="40% - Accent3 8" xfId="1108"/>
    <cellStyle name="40% - Accent3 9" xfId="1109"/>
    <cellStyle name="40% - Accent4 2" xfId="20"/>
    <cellStyle name="40% - Accent4 2 10" xfId="1110"/>
    <cellStyle name="40% - Accent4 2 2" xfId="1111"/>
    <cellStyle name="40% - Accent4 2 2 2" xfId="1112"/>
    <cellStyle name="40% - Accent4 2 2 3" xfId="1113"/>
    <cellStyle name="40% - Accent4 2 3" xfId="1114"/>
    <cellStyle name="40% - Accent4 2 3 2" xfId="1115"/>
    <cellStyle name="40% - Accent4 2 4" xfId="1116"/>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3" xfId="1128"/>
    <cellStyle name="40% - Accent4 3 2 3 2" xfId="1129"/>
    <cellStyle name="40% - Accent4 3 2 4" xfId="1130"/>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4" xfId="1146"/>
    <cellStyle name="40% - Accent4 5" xfId="1147"/>
    <cellStyle name="40% - Accent4 6" xfId="1148"/>
    <cellStyle name="40% - Accent4 7" xfId="1149"/>
    <cellStyle name="40% - Accent4 8" xfId="1150"/>
    <cellStyle name="40% - Accent4 9" xfId="1151"/>
    <cellStyle name="40% - Accent5 2" xfId="21"/>
    <cellStyle name="40% - Accent5 2 10" xfId="1152"/>
    <cellStyle name="40% - Accent5 2 2" xfId="1153"/>
    <cellStyle name="40% - Accent5 2 2 2" xfId="1154"/>
    <cellStyle name="40% - Accent5 2 2 3" xfId="1155"/>
    <cellStyle name="40% - Accent5 2 3" xfId="1156"/>
    <cellStyle name="40% - Accent5 2 3 2" xfId="1157"/>
    <cellStyle name="40% - Accent5 2 4" xfId="1158"/>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3" xfId="1170"/>
    <cellStyle name="40% - Accent5 3 2 3 2" xfId="1171"/>
    <cellStyle name="40% - Accent5 3 2 4" xfId="1172"/>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4" xfId="1188"/>
    <cellStyle name="40% - Accent5 5" xfId="1189"/>
    <cellStyle name="40% - Accent5 6" xfId="1190"/>
    <cellStyle name="40% - Accent5 7" xfId="1191"/>
    <cellStyle name="40% - Accent5 8" xfId="1192"/>
    <cellStyle name="40% - Accent5 9" xfId="1193"/>
    <cellStyle name="40% - Accent6 2" xfId="22"/>
    <cellStyle name="40% - Accent6 2 10" xfId="1194"/>
    <cellStyle name="40% - Accent6 2 2" xfId="1195"/>
    <cellStyle name="40% - Accent6 2 2 2" xfId="1196"/>
    <cellStyle name="40% - Accent6 2 2 3" xfId="1197"/>
    <cellStyle name="40% - Accent6 2 3" xfId="1198"/>
    <cellStyle name="40% - Accent6 2 3 2" xfId="1199"/>
    <cellStyle name="40% - Accent6 2 4" xfId="1200"/>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3" xfId="1212"/>
    <cellStyle name="40% - Accent6 3 2 3 2" xfId="1213"/>
    <cellStyle name="40% - Accent6 3 2 4" xfId="1214"/>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4" xfId="1230"/>
    <cellStyle name="40% - Accent6 5" xfId="1231"/>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2" xfId="23"/>
    <cellStyle name="60% - Accent1 2 2" xfId="1242"/>
    <cellStyle name="60% - Accent1 2 3" xfId="1243"/>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2 2" xfId="24"/>
    <cellStyle name="60% - Accent2 2 2" xfId="1251"/>
    <cellStyle name="60% - Accent2 2 3" xfId="1252"/>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3 2" xfId="25"/>
    <cellStyle name="60% - Accent3 2 2" xfId="1260"/>
    <cellStyle name="60% - Accent3 2 3" xfId="1261"/>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4 2" xfId="26"/>
    <cellStyle name="60% - Accent4 2 2" xfId="1269"/>
    <cellStyle name="60% - Accent4 2 3" xfId="1270"/>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5 2" xfId="27"/>
    <cellStyle name="60% - Accent5 2 2" xfId="1278"/>
    <cellStyle name="60% - Accent5 2 3" xfId="1279"/>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6 2" xfId="28"/>
    <cellStyle name="60% - Accent6 2 2" xfId="1287"/>
    <cellStyle name="60% - Accent6 2 3" xfId="1288"/>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A%" xfId="1296"/>
    <cellStyle name="A% 2" xfId="5685"/>
    <cellStyle name="Accent1 2" xfId="29"/>
    <cellStyle name="Accent1 2 2" xfId="1297"/>
    <cellStyle name="Accent1 2 3" xfId="1298"/>
    <cellStyle name="Accent1 2 4" xfId="1299"/>
    <cellStyle name="Accent1 2 5" xfId="1300"/>
    <cellStyle name="Accent1 2 6" xfId="1301"/>
    <cellStyle name="Accent1 2 7" xfId="1302"/>
    <cellStyle name="Accent1 2 8" xfId="1303"/>
    <cellStyle name="Accent1 2 9" xfId="1304"/>
    <cellStyle name="Accent1 3" xfId="1305"/>
    <cellStyle name="Accent2 2" xfId="30"/>
    <cellStyle name="Accent2 2 2" xfId="1306"/>
    <cellStyle name="Accent2 2 3" xfId="1307"/>
    <cellStyle name="Accent2 2 4" xfId="1308"/>
    <cellStyle name="Accent2 2 5" xfId="1309"/>
    <cellStyle name="Accent2 2 6" xfId="1310"/>
    <cellStyle name="Accent2 2 7" xfId="1311"/>
    <cellStyle name="Accent2 2 8" xfId="1312"/>
    <cellStyle name="Accent2 2 9" xfId="1313"/>
    <cellStyle name="Accent2 3" xfId="1314"/>
    <cellStyle name="Accent3 2" xfId="31"/>
    <cellStyle name="Accent3 2 2" xfId="1315"/>
    <cellStyle name="Accent3 2 3" xfId="1316"/>
    <cellStyle name="Accent3 2 4" xfId="1317"/>
    <cellStyle name="Accent3 2 5" xfId="1318"/>
    <cellStyle name="Accent3 2 6" xfId="1319"/>
    <cellStyle name="Accent3 2 7" xfId="1320"/>
    <cellStyle name="Accent3 2 8" xfId="1321"/>
    <cellStyle name="Accent3 2 9" xfId="1322"/>
    <cellStyle name="Accent3 3" xfId="1323"/>
    <cellStyle name="Accent4 2" xfId="32"/>
    <cellStyle name="Accent4 2 2" xfId="1324"/>
    <cellStyle name="Accent4 2 3" xfId="1325"/>
    <cellStyle name="Accent4 2 4" xfId="1326"/>
    <cellStyle name="Accent4 2 5" xfId="1327"/>
    <cellStyle name="Accent4 2 6" xfId="1328"/>
    <cellStyle name="Accent4 2 7" xfId="1329"/>
    <cellStyle name="Accent4 2 8" xfId="1330"/>
    <cellStyle name="Accent4 2 9" xfId="1331"/>
    <cellStyle name="Accent4 3" xfId="1332"/>
    <cellStyle name="Accent5 2" xfId="33"/>
    <cellStyle name="Accent5 2 2" xfId="1333"/>
    <cellStyle name="Accent5 2 3" xfId="1334"/>
    <cellStyle name="Accent5 2 4" xfId="1335"/>
    <cellStyle name="Accent5 2 5" xfId="1336"/>
    <cellStyle name="Accent5 2 6" xfId="1337"/>
    <cellStyle name="Accent5 2 7" xfId="1338"/>
    <cellStyle name="Accent5 2 8" xfId="1339"/>
    <cellStyle name="Accent5 2 9" xfId="1340"/>
    <cellStyle name="Accent5 3" xfId="1341"/>
    <cellStyle name="Accent6 2" xfId="34"/>
    <cellStyle name="Accent6 2 2" xfId="1342"/>
    <cellStyle name="Accent6 2 3" xfId="1343"/>
    <cellStyle name="Accent6 2 4" xfId="1344"/>
    <cellStyle name="Accent6 2 5" xfId="1345"/>
    <cellStyle name="Accent6 2 6" xfId="1346"/>
    <cellStyle name="Accent6 2 7" xfId="1347"/>
    <cellStyle name="Accent6 2 8" xfId="1348"/>
    <cellStyle name="Accent6 2 9" xfId="1349"/>
    <cellStyle name="Accent6 3" xfId="1350"/>
    <cellStyle name="Accounting w/$" xfId="1351"/>
    <cellStyle name="Accounting w/$ 2" xfId="9858"/>
    <cellStyle name="Accounting w/$ Total" xfId="1352"/>
    <cellStyle name="Accounting w/$ Total 2" xfId="9859"/>
    <cellStyle name="Accounting w/$ Total 3" xfId="10617"/>
    <cellStyle name="Accounting w/o $" xfId="1353"/>
    <cellStyle name="Accounting w/o $ 2" xfId="9860"/>
    <cellStyle name="Acinput" xfId="1354"/>
    <cellStyle name="Acinput 2" xfId="5686"/>
    <cellStyle name="Acinput,," xfId="1355"/>
    <cellStyle name="Acinput,, 2" xfId="5687"/>
    <cellStyle name="Acoutput" xfId="1356"/>
    <cellStyle name="Acoutput 2" xfId="5688"/>
    <cellStyle name="Acoutput,," xfId="1357"/>
    <cellStyle name="Acoutput,, 2" xfId="568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2 2" xfId="10591"/>
    <cellStyle name="Aprice 3" xfId="9861"/>
    <cellStyle name="Aprice 4" xfId="10616"/>
    <cellStyle name="ar" xfId="1364"/>
    <cellStyle name="ar 2" xfId="6863"/>
    <cellStyle name="ar 2 2" xfId="10598"/>
    <cellStyle name="ar 2 3" xfId="10575"/>
    <cellStyle name="ar 2 4" xfId="9794"/>
    <cellStyle name="ar 3" xfId="9862"/>
    <cellStyle name="ar 4" xfId="10615"/>
    <cellStyle name="ar 5" xfId="9780"/>
    <cellStyle name="Arial 10" xfId="1365"/>
    <cellStyle name="Arial 12" xfId="1366"/>
    <cellStyle name="Availability" xfId="1367"/>
    <cellStyle name="Avertissement" xfId="1368"/>
    <cellStyle name="Bad 2" xfId="35"/>
    <cellStyle name="Bad 2 2" xfId="1369"/>
    <cellStyle name="Bad 2 3" xfId="1370"/>
    <cellStyle name="Bad 2 4" xfId="1371"/>
    <cellStyle name="Bad 2 5" xfId="1372"/>
    <cellStyle name="Bad 2 6" xfId="1373"/>
    <cellStyle name="Bad 2 7" xfId="1374"/>
    <cellStyle name="Bad 2 8" xfId="1375"/>
    <cellStyle name="Bad 2 9" xfId="1376"/>
    <cellStyle name="Bad 3" xfId="1377"/>
    <cellStyle name="Band 2" xfId="1378"/>
    <cellStyle name="Band 2 2" xfId="5692"/>
    <cellStyle name="Blank" xfId="1379"/>
    <cellStyle name="Blue" xfId="1380"/>
    <cellStyle name="Bold/Border" xfId="1381"/>
    <cellStyle name="Bold/Border 2" xfId="5693"/>
    <cellStyle name="Border Heavy" xfId="1382"/>
    <cellStyle name="Border Thin" xfId="1383"/>
    <cellStyle name="Border Thin 2" xfId="10614"/>
    <cellStyle name="Border, Bottom" xfId="1384"/>
    <cellStyle name="Border, Bottom 2" xfId="5694"/>
    <cellStyle name="Border, Left" xfId="1385"/>
    <cellStyle name="Border, Left 2" xfId="5695"/>
    <cellStyle name="Border, Right" xfId="1386"/>
    <cellStyle name="Border, Top" xfId="1387"/>
    <cellStyle name="Border, Top 2" xfId="9863"/>
    <cellStyle name="Border, Top 3" xfId="10613"/>
    <cellStyle name="Border, Top 4" xfId="9781"/>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2" xfId="9864"/>
    <cellStyle name="Calcul 3" xfId="10612"/>
    <cellStyle name="Calcul 4" xfId="9782"/>
    <cellStyle name="Calculation 2" xfId="36"/>
    <cellStyle name="Calculation 2 10" xfId="9745"/>
    <cellStyle name="Calculation 2 10 2" xfId="10647"/>
    <cellStyle name="Calculation 2 10 3" xfId="10676"/>
    <cellStyle name="Calculation 2 10 4" xfId="9797"/>
    <cellStyle name="Calculation 2 11" xfId="10646"/>
    <cellStyle name="Calculation 2 2" xfId="64"/>
    <cellStyle name="Calculation 2 2 2" xfId="84"/>
    <cellStyle name="Calculation 2 2 2 2" xfId="9766"/>
    <cellStyle name="Calculation 2 2 2 2 2" xfId="10667"/>
    <cellStyle name="Calculation 2 2 2 2 3" xfId="10690"/>
    <cellStyle name="Calculation 2 2 2 2 4" xfId="9817"/>
    <cellStyle name="Calculation 2 2 2 3" xfId="10628"/>
    <cellStyle name="Calculation 2 2 3" xfId="9752"/>
    <cellStyle name="Calculation 2 2 3 2" xfId="10653"/>
    <cellStyle name="Calculation 2 2 3 3" xfId="10680"/>
    <cellStyle name="Calculation 2 2 3 4" xfId="9803"/>
    <cellStyle name="Calculation 2 2 4" xfId="10640"/>
    <cellStyle name="Calculation 2 3" xfId="78"/>
    <cellStyle name="Calculation 2 3 2" xfId="9760"/>
    <cellStyle name="Calculation 2 3 2 2" xfId="10661"/>
    <cellStyle name="Calculation 2 3 2 3" xfId="10686"/>
    <cellStyle name="Calculation 2 3 2 4" xfId="9811"/>
    <cellStyle name="Calculation 2 3 3" xfId="10632"/>
    <cellStyle name="Calculation 2 4" xfId="1400"/>
    <cellStyle name="Calculation 2 5" xfId="1401"/>
    <cellStyle name="Calculation 2 6" xfId="1402"/>
    <cellStyle name="Calculation 2 7" xfId="1403"/>
    <cellStyle name="Calculation 2 8" xfId="1404"/>
    <cellStyle name="Calculation 2 9" xfId="1405"/>
    <cellStyle name="Calculation 3" xfId="1406"/>
    <cellStyle name="Case" xfId="1407"/>
    <cellStyle name="Cellule liée" xfId="1408"/>
    <cellStyle name="Check" xfId="1409"/>
    <cellStyle name="Check Cell 2" xfId="37"/>
    <cellStyle name="Check Cell 2 2" xfId="1410"/>
    <cellStyle name="Check Cell 2 3" xfId="1411"/>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iffre" xfId="1419"/>
    <cellStyle name="Colhead_left" xfId="1420"/>
    <cellStyle name="ColHeading" xfId="1421"/>
    <cellStyle name="Column Title" xfId="1422"/>
    <cellStyle name="ColumnHeadings" xfId="1423"/>
    <cellStyle name="ColumnHeadings2" xfId="1424"/>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9865"/>
    <cellStyle name="Comma [00]" xfId="1434"/>
    <cellStyle name="Comma [1]" xfId="1435"/>
    <cellStyle name="Comma [2]" xfId="1436"/>
    <cellStyle name="Comma [3]" xfId="1437"/>
    <cellStyle name="Comma 0" xfId="1438"/>
    <cellStyle name="Comma 0*" xfId="1439"/>
    <cellStyle name="Comma 10" xfId="1440"/>
    <cellStyle name="Comma 10 2" xfId="1441"/>
    <cellStyle name="Comma 10 2 2" xfId="9867"/>
    <cellStyle name="Comma 10 3" xfId="1442"/>
    <cellStyle name="Comma 10 3 2" xfId="9868"/>
    <cellStyle name="Comma 10 4" xfId="1443"/>
    <cellStyle name="Comma 10 4 2" xfId="9869"/>
    <cellStyle name="Comma 10 5" xfId="1444"/>
    <cellStyle name="Comma 10 5 2" xfId="9870"/>
    <cellStyle name="Comma 10 6" xfId="9772"/>
    <cellStyle name="Comma 10 6 2" xfId="10673"/>
    <cellStyle name="Comma 10 7" xfId="9866"/>
    <cellStyle name="Comma 11" xfId="1445"/>
    <cellStyle name="Comma 11 2" xfId="9871"/>
    <cellStyle name="Comma 12" xfId="1446"/>
    <cellStyle name="Comma 12 2" xfId="9872"/>
    <cellStyle name="Comma 13" xfId="132"/>
    <cellStyle name="Comma 13 2" xfId="9830"/>
    <cellStyle name="Comma 14" xfId="6210"/>
    <cellStyle name="Comma 14 2" xfId="10592"/>
    <cellStyle name="Comma 15" xfId="6262"/>
    <cellStyle name="Comma 15 2" xfId="10593"/>
    <cellStyle name="Comma 16" xfId="6264"/>
    <cellStyle name="Comma 16 2" xfId="10595"/>
    <cellStyle name="Comma 17" xfId="6263"/>
    <cellStyle name="Comma 17 2" xfId="10594"/>
    <cellStyle name="Comma 18" xfId="9829"/>
    <cellStyle name="Comma 19" xfId="10635"/>
    <cellStyle name="Comma 2" xfId="1"/>
    <cellStyle name="Comma 2 10" xfId="1447"/>
    <cellStyle name="Comma 2 10 2" xfId="9873"/>
    <cellStyle name="Comma 2 11" xfId="1448"/>
    <cellStyle name="Comma 2 11 2" xfId="1449"/>
    <cellStyle name="Comma 2 11 2 2" xfId="1450"/>
    <cellStyle name="Comma 2 11 2 2 2" xfId="9876"/>
    <cellStyle name="Comma 2 11 2 3" xfId="9875"/>
    <cellStyle name="Comma 2 11 3" xfId="1451"/>
    <cellStyle name="Comma 2 11 3 2" xfId="9877"/>
    <cellStyle name="Comma 2 11 4" xfId="9874"/>
    <cellStyle name="Comma 2 12" xfId="1452"/>
    <cellStyle name="Comma 2 12 2" xfId="1453"/>
    <cellStyle name="Comma 2 12 2 2" xfId="9879"/>
    <cellStyle name="Comma 2 12 3" xfId="9878"/>
    <cellStyle name="Comma 2 13" xfId="1454"/>
    <cellStyle name="Comma 2 13 2" xfId="9880"/>
    <cellStyle name="Comma 2 14" xfId="1455"/>
    <cellStyle name="Comma 2 14 2" xfId="9881"/>
    <cellStyle name="Comma 2 15" xfId="1456"/>
    <cellStyle name="Comma 2 15 2" xfId="9882"/>
    <cellStyle name="Comma 2 16" xfId="1457"/>
    <cellStyle name="Comma 2 16 2" xfId="9883"/>
    <cellStyle name="Comma 2 17" xfId="1458"/>
    <cellStyle name="Comma 2 17 2" xfId="9884"/>
    <cellStyle name="Comma 2 18" xfId="1459"/>
    <cellStyle name="Comma 2 18 2" xfId="9885"/>
    <cellStyle name="Comma 2 19" xfId="1460"/>
    <cellStyle name="Comma 2 19 2" xfId="9886"/>
    <cellStyle name="Comma 2 2" xfId="2"/>
    <cellStyle name="Comma 2 2 10" xfId="1461"/>
    <cellStyle name="Comma 2 2 10 2" xfId="9887"/>
    <cellStyle name="Comma 2 2 11" xfId="1462"/>
    <cellStyle name="Comma 2 2 11 2" xfId="9888"/>
    <cellStyle name="Comma 2 2 12" xfId="9823"/>
    <cellStyle name="Comma 2 2 2" xfId="1463"/>
    <cellStyle name="Comma 2 2 2 2" xfId="1464"/>
    <cellStyle name="Comma 2 2 2 2 2" xfId="9890"/>
    <cellStyle name="Comma 2 2 2 3" xfId="9889"/>
    <cellStyle name="Comma 2 2 3" xfId="1465"/>
    <cellStyle name="Comma 2 2 3 2" xfId="9891"/>
    <cellStyle name="Comma 2 2 4" xfId="1466"/>
    <cellStyle name="Comma 2 2 5" xfId="1467"/>
    <cellStyle name="Comma 2 2 6" xfId="1468"/>
    <cellStyle name="Comma 2 2 7" xfId="1469"/>
    <cellStyle name="Comma 2 2 8" xfId="1470"/>
    <cellStyle name="Comma 2 2 8 2" xfId="9892"/>
    <cellStyle name="Comma 2 2 9" xfId="1471"/>
    <cellStyle name="Comma 2 2 9 2" xfId="9893"/>
    <cellStyle name="Comma 2 3" xfId="39"/>
    <cellStyle name="Comma 2 3 2" xfId="1472"/>
    <cellStyle name="Comma 2 3 3" xfId="1473"/>
    <cellStyle name="Comma 2 3 4" xfId="1474"/>
    <cellStyle name="Comma 2 3 5" xfId="1475"/>
    <cellStyle name="Comma 2 3 6" xfId="1476"/>
    <cellStyle name="Comma 2 3 6 2" xfId="9894"/>
    <cellStyle name="Comma 2 3 7" xfId="1477"/>
    <cellStyle name="Comma 2 3 7 2" xfId="9895"/>
    <cellStyle name="Comma 2 3 8" xfId="1478"/>
    <cellStyle name="Comma 2 3 8 2" xfId="9896"/>
    <cellStyle name="Comma 2 3 9" xfId="9826"/>
    <cellStyle name="Comma 2 4" xfId="1479"/>
    <cellStyle name="Comma 2 4 2" xfId="1480"/>
    <cellStyle name="Comma 2 4 2 2" xfId="9898"/>
    <cellStyle name="Comma 2 4 3" xfId="1481"/>
    <cellStyle name="Comma 2 4 3 2" xfId="9899"/>
    <cellStyle name="Comma 2 4 4" xfId="9897"/>
    <cellStyle name="Comma 2 5" xfId="1482"/>
    <cellStyle name="Comma 2 5 2" xfId="1483"/>
    <cellStyle name="Comma 2 5 2 2" xfId="1484"/>
    <cellStyle name="Comma 2 5 2 2 2" xfId="1485"/>
    <cellStyle name="Comma 2 5 2 2 2 2" xfId="1486"/>
    <cellStyle name="Comma 2 5 2 2 2 2 2" xfId="9904"/>
    <cellStyle name="Comma 2 5 2 2 2 3" xfId="9903"/>
    <cellStyle name="Comma 2 5 2 2 3" xfId="1487"/>
    <cellStyle name="Comma 2 5 2 2 3 2" xfId="9905"/>
    <cellStyle name="Comma 2 5 2 2 4" xfId="9902"/>
    <cellStyle name="Comma 2 5 2 3" xfId="1488"/>
    <cellStyle name="Comma 2 5 2 3 2" xfId="1489"/>
    <cellStyle name="Comma 2 5 2 3 2 2" xfId="9907"/>
    <cellStyle name="Comma 2 5 2 3 3" xfId="9906"/>
    <cellStyle name="Comma 2 5 2 4" xfId="1490"/>
    <cellStyle name="Comma 2 5 2 4 2" xfId="9908"/>
    <cellStyle name="Comma 2 5 2 5" xfId="9901"/>
    <cellStyle name="Comma 2 5 3" xfId="1491"/>
    <cellStyle name="Comma 2 5 3 2" xfId="1492"/>
    <cellStyle name="Comma 2 5 3 2 2" xfId="1493"/>
    <cellStyle name="Comma 2 5 3 2 2 2" xfId="1494"/>
    <cellStyle name="Comma 2 5 3 2 2 2 2" xfId="9912"/>
    <cellStyle name="Comma 2 5 3 2 2 3" xfId="9911"/>
    <cellStyle name="Comma 2 5 3 2 3" xfId="1495"/>
    <cellStyle name="Comma 2 5 3 2 3 2" xfId="9913"/>
    <cellStyle name="Comma 2 5 3 2 4" xfId="9910"/>
    <cellStyle name="Comma 2 5 3 3" xfId="1496"/>
    <cellStyle name="Comma 2 5 3 3 2" xfId="1497"/>
    <cellStyle name="Comma 2 5 3 3 2 2" xfId="9915"/>
    <cellStyle name="Comma 2 5 3 3 3" xfId="9914"/>
    <cellStyle name="Comma 2 5 3 4" xfId="1498"/>
    <cellStyle name="Comma 2 5 3 4 2" xfId="9916"/>
    <cellStyle name="Comma 2 5 3 5" xfId="9909"/>
    <cellStyle name="Comma 2 5 4" xfId="1499"/>
    <cellStyle name="Comma 2 5 4 2" xfId="1500"/>
    <cellStyle name="Comma 2 5 4 2 2" xfId="1501"/>
    <cellStyle name="Comma 2 5 4 2 2 2" xfId="9919"/>
    <cellStyle name="Comma 2 5 4 2 3" xfId="9918"/>
    <cellStyle name="Comma 2 5 4 3" xfId="1502"/>
    <cellStyle name="Comma 2 5 4 3 2" xfId="9920"/>
    <cellStyle name="Comma 2 5 4 4" xfId="9917"/>
    <cellStyle name="Comma 2 5 5" xfId="1503"/>
    <cellStyle name="Comma 2 5 5 2" xfId="1504"/>
    <cellStyle name="Comma 2 5 5 2 2" xfId="9922"/>
    <cellStyle name="Comma 2 5 5 3" xfId="9921"/>
    <cellStyle name="Comma 2 5 6" xfId="1505"/>
    <cellStyle name="Comma 2 5 6 2" xfId="9923"/>
    <cellStyle name="Comma 2 5 7" xfId="9900"/>
    <cellStyle name="Comma 2 6" xfId="1506"/>
    <cellStyle name="Comma 2 6 2" xfId="1507"/>
    <cellStyle name="Comma 2 6 2 2" xfId="1508"/>
    <cellStyle name="Comma 2 6 2 2 2" xfId="1509"/>
    <cellStyle name="Comma 2 6 2 2 2 2" xfId="9927"/>
    <cellStyle name="Comma 2 6 2 2 3" xfId="9926"/>
    <cellStyle name="Comma 2 6 2 3" xfId="1510"/>
    <cellStyle name="Comma 2 6 2 3 2" xfId="9928"/>
    <cellStyle name="Comma 2 6 2 4" xfId="9925"/>
    <cellStyle name="Comma 2 6 3" xfId="1511"/>
    <cellStyle name="Comma 2 6 3 2" xfId="1512"/>
    <cellStyle name="Comma 2 6 3 2 2" xfId="9930"/>
    <cellStyle name="Comma 2 6 3 3" xfId="9929"/>
    <cellStyle name="Comma 2 6 4" xfId="1513"/>
    <cellStyle name="Comma 2 6 4 2" xfId="9931"/>
    <cellStyle name="Comma 2 6 5" xfId="9924"/>
    <cellStyle name="Comma 2 7" xfId="1514"/>
    <cellStyle name="Comma 2 7 2" xfId="1515"/>
    <cellStyle name="Comma 2 7 2 2" xfId="1516"/>
    <cellStyle name="Comma 2 7 2 2 2" xfId="1517"/>
    <cellStyle name="Comma 2 7 2 2 2 2" xfId="9935"/>
    <cellStyle name="Comma 2 7 2 2 3" xfId="9934"/>
    <cellStyle name="Comma 2 7 2 3" xfId="1518"/>
    <cellStyle name="Comma 2 7 2 3 2" xfId="9936"/>
    <cellStyle name="Comma 2 7 2 4" xfId="9933"/>
    <cellStyle name="Comma 2 7 3" xfId="1519"/>
    <cellStyle name="Comma 2 7 3 2" xfId="1520"/>
    <cellStyle name="Comma 2 7 3 2 2" xfId="9938"/>
    <cellStyle name="Comma 2 7 3 3" xfId="9937"/>
    <cellStyle name="Comma 2 7 4" xfId="1521"/>
    <cellStyle name="Comma 2 7 4 2" xfId="9939"/>
    <cellStyle name="Comma 2 7 5" xfId="9932"/>
    <cellStyle name="Comma 2 8" xfId="1522"/>
    <cellStyle name="Comma 2 8 2" xfId="9940"/>
    <cellStyle name="Comma 2 9" xfId="1523"/>
    <cellStyle name="Comma 2 9 2" xfId="1524"/>
    <cellStyle name="Comma 2 9 2 2" xfId="1525"/>
    <cellStyle name="Comma 2 9 2 2 2" xfId="9943"/>
    <cellStyle name="Comma 2 9 2 3" xfId="9942"/>
    <cellStyle name="Comma 2 9 3" xfId="1526"/>
    <cellStyle name="Comma 2 9 3 2" xfId="9944"/>
    <cellStyle name="Comma 2 9 4" xfId="9941"/>
    <cellStyle name="Comma 2*" xfId="1527"/>
    <cellStyle name="Comma 3" xfId="3"/>
    <cellStyle name="Comma 3 10" xfId="9824"/>
    <cellStyle name="Comma 3 2" xfId="40"/>
    <cellStyle name="Comma 3 2 2" xfId="1528"/>
    <cellStyle name="Comma 3 2 2 2" xfId="9945"/>
    <cellStyle name="Comma 3 2 3" xfId="9827"/>
    <cellStyle name="Comma 3 3" xfId="1529"/>
    <cellStyle name="Comma 3 3 2" xfId="1530"/>
    <cellStyle name="Comma 3 3 2 2" xfId="1531"/>
    <cellStyle name="Comma 3 3 2 2 2" xfId="9948"/>
    <cellStyle name="Comma 3 3 2 3" xfId="9947"/>
    <cellStyle name="Comma 3 3 3" xfId="1532"/>
    <cellStyle name="Comma 3 3 3 2" xfId="9949"/>
    <cellStyle name="Comma 3 3 4" xfId="1533"/>
    <cellStyle name="Comma 3 3 4 2" xfId="9950"/>
    <cellStyle name="Comma 3 3 5" xfId="9946"/>
    <cellStyle name="Comma 3 4" xfId="1534"/>
    <cellStyle name="Comma 3 4 2" xfId="1535"/>
    <cellStyle name="Comma 3 4 2 2" xfId="9952"/>
    <cellStyle name="Comma 3 4 3" xfId="1536"/>
    <cellStyle name="Comma 3 4 3 2" xfId="9953"/>
    <cellStyle name="Comma 3 4 4" xfId="9951"/>
    <cellStyle name="Comma 3 5" xfId="1537"/>
    <cellStyle name="Comma 3 5 2" xfId="9954"/>
    <cellStyle name="Comma 3 6" xfId="1538"/>
    <cellStyle name="Comma 3 6 2" xfId="9955"/>
    <cellStyle name="Comma 3 7" xfId="1539"/>
    <cellStyle name="Comma 3 7 2" xfId="9956"/>
    <cellStyle name="Comma 3 8" xfId="1540"/>
    <cellStyle name="Comma 3 8 2" xfId="9957"/>
    <cellStyle name="Comma 3 9" xfId="1541"/>
    <cellStyle name="Comma 3 9 2" xfId="9958"/>
    <cellStyle name="Comma 4" xfId="38"/>
    <cellStyle name="Comma 4 10" xfId="1542"/>
    <cellStyle name="Comma 4 10 2" xfId="9959"/>
    <cellStyle name="Comma 4 11" xfId="1543"/>
    <cellStyle name="Comma 4 11 2" xfId="9960"/>
    <cellStyle name="Comma 4 12" xfId="1544"/>
    <cellStyle name="Comma 4 12 2" xfId="9961"/>
    <cellStyle name="Comma 4 13" xfId="1545"/>
    <cellStyle name="Comma 4 13 2" xfId="9962"/>
    <cellStyle name="Comma 4 14" xfId="1546"/>
    <cellStyle name="Comma 4 14 2" xfId="9963"/>
    <cellStyle name="Comma 4 15" xfId="9825"/>
    <cellStyle name="Comma 4 2" xfId="1547"/>
    <cellStyle name="Comma 4 2 2" xfId="1548"/>
    <cellStyle name="Comma 4 2 2 2" xfId="1549"/>
    <cellStyle name="Comma 4 2 2 2 2" xfId="1550"/>
    <cellStyle name="Comma 4 2 2 2 2 2" xfId="9967"/>
    <cellStyle name="Comma 4 2 2 2 3" xfId="9966"/>
    <cellStyle name="Comma 4 2 2 3" xfId="1551"/>
    <cellStyle name="Comma 4 2 2 3 2" xfId="9968"/>
    <cellStyle name="Comma 4 2 2 4" xfId="9965"/>
    <cellStyle name="Comma 4 2 3" xfId="1552"/>
    <cellStyle name="Comma 4 2 3 2" xfId="1553"/>
    <cellStyle name="Comma 4 2 3 2 2" xfId="9970"/>
    <cellStyle name="Comma 4 2 3 3" xfId="9969"/>
    <cellStyle name="Comma 4 2 4" xfId="1554"/>
    <cellStyle name="Comma 4 2 4 2" xfId="9971"/>
    <cellStyle name="Comma 4 2 5" xfId="1555"/>
    <cellStyle name="Comma 4 2 5 2" xfId="9972"/>
    <cellStyle name="Comma 4 2 6" xfId="9964"/>
    <cellStyle name="Comma 4 3" xfId="1556"/>
    <cellStyle name="Comma 4 3 2" xfId="1557"/>
    <cellStyle name="Comma 4 3 2 2" xfId="1558"/>
    <cellStyle name="Comma 4 3 2 2 2" xfId="1559"/>
    <cellStyle name="Comma 4 3 2 2 2 2" xfId="9976"/>
    <cellStyle name="Comma 4 3 2 2 3" xfId="9975"/>
    <cellStyle name="Comma 4 3 2 3" xfId="1560"/>
    <cellStyle name="Comma 4 3 2 3 2" xfId="9977"/>
    <cellStyle name="Comma 4 3 2 4" xfId="9974"/>
    <cellStyle name="Comma 4 3 3" xfId="1561"/>
    <cellStyle name="Comma 4 3 3 2" xfId="1562"/>
    <cellStyle name="Comma 4 3 3 2 2" xfId="9979"/>
    <cellStyle name="Comma 4 3 3 3" xfId="9978"/>
    <cellStyle name="Comma 4 3 4" xfId="1563"/>
    <cellStyle name="Comma 4 3 4 2" xfId="9980"/>
    <cellStyle name="Comma 4 3 5" xfId="9973"/>
    <cellStyle name="Comma 4 4" xfId="1564"/>
    <cellStyle name="Comma 4 4 2" xfId="1565"/>
    <cellStyle name="Comma 4 4 2 2" xfId="1566"/>
    <cellStyle name="Comma 4 4 2 2 2" xfId="1567"/>
    <cellStyle name="Comma 4 4 2 2 2 2" xfId="9983"/>
    <cellStyle name="Comma 4 4 2 2 3" xfId="9982"/>
    <cellStyle name="Comma 4 4 2 3" xfId="1568"/>
    <cellStyle name="Comma 4 4 2 3 2" xfId="9984"/>
    <cellStyle name="Comma 4 4 2 4" xfId="9981"/>
    <cellStyle name="Comma 4 4 3" xfId="1569"/>
    <cellStyle name="Comma 4 4 3 2" xfId="1570"/>
    <cellStyle name="Comma 4 4 3 2 2" xfId="9986"/>
    <cellStyle name="Comma 4 4 3 3" xfId="9985"/>
    <cellStyle name="Comma 4 4 4" xfId="1571"/>
    <cellStyle name="Comma 4 4 4 2" xfId="9987"/>
    <cellStyle name="Comma 4 5" xfId="1572"/>
    <cellStyle name="Comma 4 5 2" xfId="1573"/>
    <cellStyle name="Comma 4 5 2 2" xfId="1574"/>
    <cellStyle name="Comma 4 5 2 2 2" xfId="9990"/>
    <cellStyle name="Comma 4 5 2 3" xfId="9989"/>
    <cellStyle name="Comma 4 5 3" xfId="1575"/>
    <cellStyle name="Comma 4 5 3 2" xfId="9991"/>
    <cellStyle name="Comma 4 5 4" xfId="9988"/>
    <cellStyle name="Comma 4 6" xfId="1576"/>
    <cellStyle name="Comma 4 6 2" xfId="1577"/>
    <cellStyle name="Comma 4 6 2 2" xfId="1578"/>
    <cellStyle name="Comma 4 6 2 2 2" xfId="9994"/>
    <cellStyle name="Comma 4 6 2 3" xfId="9993"/>
    <cellStyle name="Comma 4 6 3" xfId="1579"/>
    <cellStyle name="Comma 4 6 3 2" xfId="9995"/>
    <cellStyle name="Comma 4 6 4" xfId="9992"/>
    <cellStyle name="Comma 4 7" xfId="1580"/>
    <cellStyle name="Comma 4 7 2" xfId="1581"/>
    <cellStyle name="Comma 4 7 2 2" xfId="9997"/>
    <cellStyle name="Comma 4 7 3" xfId="9996"/>
    <cellStyle name="Comma 4 8" xfId="1582"/>
    <cellStyle name="Comma 4 8 2" xfId="9998"/>
    <cellStyle name="Comma 4 9" xfId="1583"/>
    <cellStyle name="Comma 4 9 2" xfId="9999"/>
    <cellStyle name="Comma 5" xfId="90"/>
    <cellStyle name="Comma 5 10" xfId="1584"/>
    <cellStyle name="Comma 5 10 2" xfId="10000"/>
    <cellStyle name="Comma 5 11" xfId="1585"/>
    <cellStyle name="Comma 5 11 2" xfId="10001"/>
    <cellStyle name="Comma 5 12" xfId="1586"/>
    <cellStyle name="Comma 5 12 2" xfId="10002"/>
    <cellStyle name="Comma 5 2" xfId="1587"/>
    <cellStyle name="Comma 5 2 2" xfId="1588"/>
    <cellStyle name="Comma 5 2 2 2" xfId="1589"/>
    <cellStyle name="Comma 5 2 2 2 2" xfId="1590"/>
    <cellStyle name="Comma 5 2 2 2 2 2" xfId="10006"/>
    <cellStyle name="Comma 5 2 2 2 3" xfId="10005"/>
    <cellStyle name="Comma 5 2 2 3" xfId="1591"/>
    <cellStyle name="Comma 5 2 2 3 2" xfId="10007"/>
    <cellStyle name="Comma 5 2 2 4" xfId="10004"/>
    <cellStyle name="Comma 5 2 3" xfId="1592"/>
    <cellStyle name="Comma 5 2 3 2" xfId="1593"/>
    <cellStyle name="Comma 5 2 3 2 2" xfId="10009"/>
    <cellStyle name="Comma 5 2 3 3" xfId="10008"/>
    <cellStyle name="Comma 5 2 4" xfId="1594"/>
    <cellStyle name="Comma 5 2 4 2" xfId="10010"/>
    <cellStyle name="Comma 5 2 5" xfId="10003"/>
    <cellStyle name="Comma 5 3" xfId="1595"/>
    <cellStyle name="Comma 5 3 2" xfId="1596"/>
    <cellStyle name="Comma 5 3 2 2" xfId="1597"/>
    <cellStyle name="Comma 5 3 2 2 2" xfId="1598"/>
    <cellStyle name="Comma 5 3 2 2 2 2" xfId="10014"/>
    <cellStyle name="Comma 5 3 2 2 3" xfId="10013"/>
    <cellStyle name="Comma 5 3 2 3" xfId="1599"/>
    <cellStyle name="Comma 5 3 2 3 2" xfId="10015"/>
    <cellStyle name="Comma 5 3 2 4" xfId="10012"/>
    <cellStyle name="Comma 5 3 3" xfId="1600"/>
    <cellStyle name="Comma 5 3 3 2" xfId="1601"/>
    <cellStyle name="Comma 5 3 3 2 2" xfId="10017"/>
    <cellStyle name="Comma 5 3 3 3" xfId="10016"/>
    <cellStyle name="Comma 5 3 4" xfId="1602"/>
    <cellStyle name="Comma 5 3 4 2" xfId="10018"/>
    <cellStyle name="Comma 5 3 5" xfId="10011"/>
    <cellStyle name="Comma 5 4" xfId="1603"/>
    <cellStyle name="Comma 5 4 2" xfId="1604"/>
    <cellStyle name="Comma 5 4 2 2" xfId="1605"/>
    <cellStyle name="Comma 5 4 2 2 2" xfId="10021"/>
    <cellStyle name="Comma 5 4 2 3" xfId="10020"/>
    <cellStyle name="Comma 5 4 3" xfId="1606"/>
    <cellStyle name="Comma 5 4 3 2" xfId="10022"/>
    <cellStyle name="Comma 5 4 4" xfId="10019"/>
    <cellStyle name="Comma 5 5" xfId="1607"/>
    <cellStyle name="Comma 5 5 2" xfId="1608"/>
    <cellStyle name="Comma 5 5 2 2" xfId="1609"/>
    <cellStyle name="Comma 5 5 2 2 2" xfId="10025"/>
    <cellStyle name="Comma 5 5 2 3" xfId="10024"/>
    <cellStyle name="Comma 5 5 3" xfId="1610"/>
    <cellStyle name="Comma 5 5 3 2" xfId="10026"/>
    <cellStyle name="Comma 5 5 4" xfId="10023"/>
    <cellStyle name="Comma 5 6" xfId="1611"/>
    <cellStyle name="Comma 5 6 2" xfId="1612"/>
    <cellStyle name="Comma 5 6 2 2" xfId="10028"/>
    <cellStyle name="Comma 5 6 3" xfId="10027"/>
    <cellStyle name="Comma 5 7" xfId="1613"/>
    <cellStyle name="Comma 5 7 2" xfId="10029"/>
    <cellStyle name="Comma 5 8" xfId="1614"/>
    <cellStyle name="Comma 5 8 2" xfId="10030"/>
    <cellStyle name="Comma 5 9" xfId="1615"/>
    <cellStyle name="Comma 5 9 2" xfId="10031"/>
    <cellStyle name="Comma 6" xfId="111"/>
    <cellStyle name="Comma 6 2" xfId="1616"/>
    <cellStyle name="Comma 6 2 2" xfId="10032"/>
    <cellStyle name="Comma 6 3" xfId="1617"/>
    <cellStyle name="Comma 6 3 2" xfId="10033"/>
    <cellStyle name="Comma 6 4" xfId="1618"/>
    <cellStyle name="Comma 6 4 2" xfId="10034"/>
    <cellStyle name="Comma 6 5" xfId="1619"/>
    <cellStyle name="Comma 6 5 2" xfId="10035"/>
    <cellStyle name="Comma 6 6" xfId="1620"/>
    <cellStyle name="Comma 6 6 2" xfId="10036"/>
    <cellStyle name="Comma 6 7" xfId="622"/>
    <cellStyle name="Comma 6 7 2" xfId="9849"/>
    <cellStyle name="Comma 7" xfId="1621"/>
    <cellStyle name="Comma 7 2" xfId="1622"/>
    <cellStyle name="Comma 7 2 2" xfId="1623"/>
    <cellStyle name="Comma 7 2 2 2" xfId="1624"/>
    <cellStyle name="Comma 7 2 2 2 2" xfId="10040"/>
    <cellStyle name="Comma 7 2 2 3" xfId="10039"/>
    <cellStyle name="Comma 7 2 3" xfId="1625"/>
    <cellStyle name="Comma 7 2 3 2" xfId="10041"/>
    <cellStyle name="Comma 7 2 4" xfId="10038"/>
    <cellStyle name="Comma 7 3" xfId="1626"/>
    <cellStyle name="Comma 7 3 2" xfId="1627"/>
    <cellStyle name="Comma 7 3 2 2" xfId="10043"/>
    <cellStyle name="Comma 7 3 3" xfId="10042"/>
    <cellStyle name="Comma 7 4" xfId="1628"/>
    <cellStyle name="Comma 7 4 2" xfId="10044"/>
    <cellStyle name="Comma 7 5" xfId="1629"/>
    <cellStyle name="Comma 7 5 2" xfId="10045"/>
    <cellStyle name="Comma 7 6" xfId="1630"/>
    <cellStyle name="Comma 7 6 2" xfId="10046"/>
    <cellStyle name="Comma 7 7" xfId="1631"/>
    <cellStyle name="Comma 7 7 2" xfId="9775"/>
    <cellStyle name="Comma 7 7 2 2" xfId="10674"/>
    <cellStyle name="Comma 7 7 3" xfId="10047"/>
    <cellStyle name="Comma 7 8" xfId="1632"/>
    <cellStyle name="Comma 7 8 2" xfId="10048"/>
    <cellStyle name="Comma 7 9" xfId="10037"/>
    <cellStyle name="Comma 8" xfId="1633"/>
    <cellStyle name="Comma 8 2" xfId="1634"/>
    <cellStyle name="Comma 8 2 2" xfId="1635"/>
    <cellStyle name="Comma 8 2 2 2" xfId="10051"/>
    <cellStyle name="Comma 8 2 3" xfId="10050"/>
    <cellStyle name="Comma 8 3" xfId="1636"/>
    <cellStyle name="Comma 8 3 2" xfId="10052"/>
    <cellStyle name="Comma 8 4" xfId="1637"/>
    <cellStyle name="Comma 8 4 2" xfId="10053"/>
    <cellStyle name="Comma 8 5" xfId="1638"/>
    <cellStyle name="Comma 8 5 2" xfId="10054"/>
    <cellStyle name="Comma 8 6" xfId="1639"/>
    <cellStyle name="Comma 8 6 2" xfId="10055"/>
    <cellStyle name="Comma 8 7" xfId="1640"/>
    <cellStyle name="Comma 8 7 2" xfId="10056"/>
    <cellStyle name="Comma 8 8" xfId="10049"/>
    <cellStyle name="Comma 9" xfId="1641"/>
    <cellStyle name="Comma 9 2" xfId="1642"/>
    <cellStyle name="Comma 9 2 2" xfId="10058"/>
    <cellStyle name="Comma 9 3" xfId="1643"/>
    <cellStyle name="Comma 9 3 2" xfId="10059"/>
    <cellStyle name="Comma 9 4" xfId="1644"/>
    <cellStyle name="Comma 9 4 2" xfId="10060"/>
    <cellStyle name="Comma 9 5" xfId="1645"/>
    <cellStyle name="Comma 9 5 2" xfId="10061"/>
    <cellStyle name="Comma 9 6" xfId="10057"/>
    <cellStyle name="Comma0" xfId="1646"/>
    <cellStyle name="Comma2 (0)" xfId="1647"/>
    <cellStyle name="Comment" xfId="1648"/>
    <cellStyle name="Commentaire" xfId="1649"/>
    <cellStyle name="Commentaire 2" xfId="10062"/>
    <cellStyle name="Commentaire 3" xfId="10611"/>
    <cellStyle name="Commentaire 4" xfId="9783"/>
    <cellStyle name="Company" xfId="1650"/>
    <cellStyle name="CurRatio" xfId="1651"/>
    <cellStyle name="Currency" xfId="70" builtinId="4"/>
    <cellStyle name="Currency--" xfId="2173"/>
    <cellStyle name="Currency [00]" xfId="1652"/>
    <cellStyle name="Currency [1]" xfId="1653"/>
    <cellStyle name="Currency [2]" xfId="1654"/>
    <cellStyle name="Currency [2] 2" xfId="6862"/>
    <cellStyle name="Currency [2] 2 2" xfId="10597"/>
    <cellStyle name="Currency [2] 2 3" xfId="10576"/>
    <cellStyle name="Currency [2] 2 4" xfId="9793"/>
    <cellStyle name="Currency [2] 3" xfId="10063"/>
    <cellStyle name="Currency [2] 4" xfId="10610"/>
    <cellStyle name="Currency [2] 5" xfId="9784"/>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10068"/>
    <cellStyle name="Currency 10 2 2 2 3" xfId="10067"/>
    <cellStyle name="Currency 10 2 2 3" xfId="1662"/>
    <cellStyle name="Currency 10 2 2 3 2" xfId="10069"/>
    <cellStyle name="Currency 10 2 2 4" xfId="10066"/>
    <cellStyle name="Currency 10 2 3" xfId="1663"/>
    <cellStyle name="Currency 10 2 3 2" xfId="1664"/>
    <cellStyle name="Currency 10 2 3 2 2" xfId="10071"/>
    <cellStyle name="Currency 10 2 3 3" xfId="10070"/>
    <cellStyle name="Currency 10 2 4" xfId="1665"/>
    <cellStyle name="Currency 10 2 4 2" xfId="10072"/>
    <cellStyle name="Currency 10 2 5" xfId="10065"/>
    <cellStyle name="Currency 10 3" xfId="1666"/>
    <cellStyle name="Currency 10 3 2" xfId="1667"/>
    <cellStyle name="Currency 10 3 2 2" xfId="1668"/>
    <cellStyle name="Currency 10 3 2 2 2" xfId="1669"/>
    <cellStyle name="Currency 10 3 2 2 2 2" xfId="10076"/>
    <cellStyle name="Currency 10 3 2 2 3" xfId="10075"/>
    <cellStyle name="Currency 10 3 2 3" xfId="1670"/>
    <cellStyle name="Currency 10 3 2 3 2" xfId="10077"/>
    <cellStyle name="Currency 10 3 2 4" xfId="10074"/>
    <cellStyle name="Currency 10 3 3" xfId="1671"/>
    <cellStyle name="Currency 10 3 3 2" xfId="1672"/>
    <cellStyle name="Currency 10 3 3 2 2" xfId="10079"/>
    <cellStyle name="Currency 10 3 3 3" xfId="10078"/>
    <cellStyle name="Currency 10 3 4" xfId="1673"/>
    <cellStyle name="Currency 10 3 4 2" xfId="10080"/>
    <cellStyle name="Currency 10 3 5" xfId="10073"/>
    <cellStyle name="Currency 10 4" xfId="1674"/>
    <cellStyle name="Currency 10 4 2" xfId="1675"/>
    <cellStyle name="Currency 10 4 2 2" xfId="1676"/>
    <cellStyle name="Currency 10 4 2 2 2" xfId="10083"/>
    <cellStyle name="Currency 10 4 2 3" xfId="10082"/>
    <cellStyle name="Currency 10 4 3" xfId="1677"/>
    <cellStyle name="Currency 10 4 3 2" xfId="10084"/>
    <cellStyle name="Currency 10 4 4" xfId="10081"/>
    <cellStyle name="Currency 10 5" xfId="1678"/>
    <cellStyle name="Currency 10 5 2" xfId="1679"/>
    <cellStyle name="Currency 10 5 2 2" xfId="10086"/>
    <cellStyle name="Currency 10 5 3" xfId="10085"/>
    <cellStyle name="Currency 10 6" xfId="1680"/>
    <cellStyle name="Currency 10 6 2" xfId="10087"/>
    <cellStyle name="Currency 10 7" xfId="10064"/>
    <cellStyle name="Currency 11" xfId="1681"/>
    <cellStyle name="Currency 11 2" xfId="1682"/>
    <cellStyle name="Currency 11 2 2" xfId="1683"/>
    <cellStyle name="Currency 11 2 2 2" xfId="1684"/>
    <cellStyle name="Currency 11 2 2 2 2" xfId="1685"/>
    <cellStyle name="Currency 11 2 2 2 2 2" xfId="10092"/>
    <cellStyle name="Currency 11 2 2 2 3" xfId="10091"/>
    <cellStyle name="Currency 11 2 2 3" xfId="1686"/>
    <cellStyle name="Currency 11 2 2 3 2" xfId="10093"/>
    <cellStyle name="Currency 11 2 2 4" xfId="10090"/>
    <cellStyle name="Currency 11 2 3" xfId="1687"/>
    <cellStyle name="Currency 11 2 3 2" xfId="1688"/>
    <cellStyle name="Currency 11 2 3 2 2" xfId="10095"/>
    <cellStyle name="Currency 11 2 3 3" xfId="10094"/>
    <cellStyle name="Currency 11 2 4" xfId="1689"/>
    <cellStyle name="Currency 11 2 4 2" xfId="10096"/>
    <cellStyle name="Currency 11 2 5" xfId="10089"/>
    <cellStyle name="Currency 11 3" xfId="1690"/>
    <cellStyle name="Currency 11 3 2" xfId="1691"/>
    <cellStyle name="Currency 11 3 2 2" xfId="1692"/>
    <cellStyle name="Currency 11 3 2 2 2" xfId="1693"/>
    <cellStyle name="Currency 11 3 2 2 2 2" xfId="10100"/>
    <cellStyle name="Currency 11 3 2 2 3" xfId="10099"/>
    <cellStyle name="Currency 11 3 2 3" xfId="1694"/>
    <cellStyle name="Currency 11 3 2 3 2" xfId="10101"/>
    <cellStyle name="Currency 11 3 2 4" xfId="10098"/>
    <cellStyle name="Currency 11 3 3" xfId="1695"/>
    <cellStyle name="Currency 11 3 3 2" xfId="1696"/>
    <cellStyle name="Currency 11 3 3 2 2" xfId="10103"/>
    <cellStyle name="Currency 11 3 3 3" xfId="10102"/>
    <cellStyle name="Currency 11 3 4" xfId="1697"/>
    <cellStyle name="Currency 11 3 4 2" xfId="10104"/>
    <cellStyle name="Currency 11 3 5" xfId="10097"/>
    <cellStyle name="Currency 11 4" xfId="1698"/>
    <cellStyle name="Currency 11 4 2" xfId="1699"/>
    <cellStyle name="Currency 11 4 2 2" xfId="1700"/>
    <cellStyle name="Currency 11 4 2 2 2" xfId="10107"/>
    <cellStyle name="Currency 11 4 2 3" xfId="10106"/>
    <cellStyle name="Currency 11 4 3" xfId="1701"/>
    <cellStyle name="Currency 11 4 3 2" xfId="10108"/>
    <cellStyle name="Currency 11 4 4" xfId="10105"/>
    <cellStyle name="Currency 11 5" xfId="1702"/>
    <cellStyle name="Currency 11 5 2" xfId="1703"/>
    <cellStyle name="Currency 11 5 2 2" xfId="10110"/>
    <cellStyle name="Currency 11 5 3" xfId="10109"/>
    <cellStyle name="Currency 11 6" xfId="1704"/>
    <cellStyle name="Currency 11 6 2" xfId="10111"/>
    <cellStyle name="Currency 11 7" xfId="10088"/>
    <cellStyle name="Currency 12" xfId="1705"/>
    <cellStyle name="Currency 12 2" xfId="10112"/>
    <cellStyle name="Currency 13" xfId="1706"/>
    <cellStyle name="Currency 13 2" xfId="10113"/>
    <cellStyle name="Currency 14" xfId="1707"/>
    <cellStyle name="Currency 14 2" xfId="1708"/>
    <cellStyle name="Currency 14 2 2" xfId="1709"/>
    <cellStyle name="Currency 14 2 2 2" xfId="1710"/>
    <cellStyle name="Currency 14 2 2 2 2" xfId="1711"/>
    <cellStyle name="Currency 14 2 2 2 2 2" xfId="10118"/>
    <cellStyle name="Currency 14 2 2 2 3" xfId="10117"/>
    <cellStyle name="Currency 14 2 2 3" xfId="1712"/>
    <cellStyle name="Currency 14 2 2 3 2" xfId="10119"/>
    <cellStyle name="Currency 14 2 2 4" xfId="10116"/>
    <cellStyle name="Currency 14 2 3" xfId="1713"/>
    <cellStyle name="Currency 14 2 3 2" xfId="1714"/>
    <cellStyle name="Currency 14 2 3 2 2" xfId="10121"/>
    <cellStyle name="Currency 14 2 3 3" xfId="10120"/>
    <cellStyle name="Currency 14 2 4" xfId="1715"/>
    <cellStyle name="Currency 14 2 4 2" xfId="10122"/>
    <cellStyle name="Currency 14 2 5" xfId="10115"/>
    <cellStyle name="Currency 14 3" xfId="1716"/>
    <cellStyle name="Currency 14 3 2" xfId="1717"/>
    <cellStyle name="Currency 14 3 2 2" xfId="1718"/>
    <cellStyle name="Currency 14 3 2 2 2" xfId="1719"/>
    <cellStyle name="Currency 14 3 2 2 2 2" xfId="10126"/>
    <cellStyle name="Currency 14 3 2 2 3" xfId="10125"/>
    <cellStyle name="Currency 14 3 2 3" xfId="1720"/>
    <cellStyle name="Currency 14 3 2 3 2" xfId="10127"/>
    <cellStyle name="Currency 14 3 2 4" xfId="10124"/>
    <cellStyle name="Currency 14 3 3" xfId="1721"/>
    <cellStyle name="Currency 14 3 3 2" xfId="1722"/>
    <cellStyle name="Currency 14 3 3 2 2" xfId="10129"/>
    <cellStyle name="Currency 14 3 3 3" xfId="10128"/>
    <cellStyle name="Currency 14 3 4" xfId="1723"/>
    <cellStyle name="Currency 14 3 4 2" xfId="10130"/>
    <cellStyle name="Currency 14 3 5" xfId="10123"/>
    <cellStyle name="Currency 14 4" xfId="1724"/>
    <cellStyle name="Currency 14 4 2" xfId="1725"/>
    <cellStyle name="Currency 14 4 2 2" xfId="1726"/>
    <cellStyle name="Currency 14 4 2 2 2" xfId="1727"/>
    <cellStyle name="Currency 14 4 2 2 2 2" xfId="10134"/>
    <cellStyle name="Currency 14 4 2 2 3" xfId="10133"/>
    <cellStyle name="Currency 14 4 2 3" xfId="1728"/>
    <cellStyle name="Currency 14 4 2 3 2" xfId="10135"/>
    <cellStyle name="Currency 14 4 2 4" xfId="10132"/>
    <cellStyle name="Currency 14 4 3" xfId="1729"/>
    <cellStyle name="Currency 14 4 3 2" xfId="1730"/>
    <cellStyle name="Currency 14 4 3 2 2" xfId="10137"/>
    <cellStyle name="Currency 14 4 3 3" xfId="10136"/>
    <cellStyle name="Currency 14 4 4" xfId="1731"/>
    <cellStyle name="Currency 14 4 4 2" xfId="10138"/>
    <cellStyle name="Currency 14 4 5" xfId="10131"/>
    <cellStyle name="Currency 14 5" xfId="1732"/>
    <cellStyle name="Currency 14 5 2" xfId="1733"/>
    <cellStyle name="Currency 14 5 2 2" xfId="1734"/>
    <cellStyle name="Currency 14 5 2 2 2" xfId="10141"/>
    <cellStyle name="Currency 14 5 2 3" xfId="10140"/>
    <cellStyle name="Currency 14 5 3" xfId="1735"/>
    <cellStyle name="Currency 14 5 3 2" xfId="10142"/>
    <cellStyle name="Currency 14 5 4" xfId="10139"/>
    <cellStyle name="Currency 14 6" xfId="1736"/>
    <cellStyle name="Currency 14 6 2" xfId="1737"/>
    <cellStyle name="Currency 14 6 2 2" xfId="10144"/>
    <cellStyle name="Currency 14 6 3" xfId="10143"/>
    <cellStyle name="Currency 14 7" xfId="1738"/>
    <cellStyle name="Currency 14 7 2" xfId="10145"/>
    <cellStyle name="Currency 14 8" xfId="10114"/>
    <cellStyle name="Currency 15" xfId="1739"/>
    <cellStyle name="Currency 15 2" xfId="1740"/>
    <cellStyle name="Currency 15 2 2" xfId="1741"/>
    <cellStyle name="Currency 15 2 2 2" xfId="1742"/>
    <cellStyle name="Currency 15 2 2 2 2" xfId="10149"/>
    <cellStyle name="Currency 15 2 2 3" xfId="10148"/>
    <cellStyle name="Currency 15 2 3" xfId="1743"/>
    <cellStyle name="Currency 15 2 3 2" xfId="10150"/>
    <cellStyle name="Currency 15 2 4" xfId="10147"/>
    <cellStyle name="Currency 15 3" xfId="1744"/>
    <cellStyle name="Currency 15 3 2" xfId="1745"/>
    <cellStyle name="Currency 15 3 2 2" xfId="10152"/>
    <cellStyle name="Currency 15 3 3" xfId="10151"/>
    <cellStyle name="Currency 15 4" xfId="1746"/>
    <cellStyle name="Currency 15 4 2" xfId="10153"/>
    <cellStyle name="Currency 15 5" xfId="10146"/>
    <cellStyle name="Currency 16" xfId="1747"/>
    <cellStyle name="Currency 16 2" xfId="1748"/>
    <cellStyle name="Currency 16 2 2" xfId="10155"/>
    <cellStyle name="Currency 16 3" xfId="10154"/>
    <cellStyle name="Currency 17" xfId="1749"/>
    <cellStyle name="Currency 17 2" xfId="10156"/>
    <cellStyle name="Currency 18" xfId="1750"/>
    <cellStyle name="Currency 18 2" xfId="10157"/>
    <cellStyle name="Currency 19" xfId="1751"/>
    <cellStyle name="Currency 19 2" xfId="1752"/>
    <cellStyle name="Currency 19 2 2" xfId="1753"/>
    <cellStyle name="Currency 19 2 2 2" xfId="1754"/>
    <cellStyle name="Currency 19 2 2 2 2" xfId="1755"/>
    <cellStyle name="Currency 19 2 2 2 2 2" xfId="10162"/>
    <cellStyle name="Currency 19 2 2 2 3" xfId="10161"/>
    <cellStyle name="Currency 19 2 2 3" xfId="1756"/>
    <cellStyle name="Currency 19 2 2 3 2" xfId="10163"/>
    <cellStyle name="Currency 19 2 2 4" xfId="10160"/>
    <cellStyle name="Currency 19 2 3" xfId="1757"/>
    <cellStyle name="Currency 19 2 3 2" xfId="1758"/>
    <cellStyle name="Currency 19 2 3 2 2" xfId="10165"/>
    <cellStyle name="Currency 19 2 3 3" xfId="10164"/>
    <cellStyle name="Currency 19 2 4" xfId="1759"/>
    <cellStyle name="Currency 19 2 4 2" xfId="10166"/>
    <cellStyle name="Currency 19 2 5" xfId="10159"/>
    <cellStyle name="Currency 19 3" xfId="1760"/>
    <cellStyle name="Currency 19 3 2" xfId="1761"/>
    <cellStyle name="Currency 19 3 2 2" xfId="1762"/>
    <cellStyle name="Currency 19 3 2 2 2" xfId="1763"/>
    <cellStyle name="Currency 19 3 2 2 2 2" xfId="10170"/>
    <cellStyle name="Currency 19 3 2 2 3" xfId="10169"/>
    <cellStyle name="Currency 19 3 2 3" xfId="1764"/>
    <cellStyle name="Currency 19 3 2 3 2" xfId="10171"/>
    <cellStyle name="Currency 19 3 2 4" xfId="10168"/>
    <cellStyle name="Currency 19 3 3" xfId="1765"/>
    <cellStyle name="Currency 19 3 3 2" xfId="1766"/>
    <cellStyle name="Currency 19 3 3 2 2" xfId="10173"/>
    <cellStyle name="Currency 19 3 3 3" xfId="10172"/>
    <cellStyle name="Currency 19 3 4" xfId="1767"/>
    <cellStyle name="Currency 19 3 4 2" xfId="10174"/>
    <cellStyle name="Currency 19 3 5" xfId="10167"/>
    <cellStyle name="Currency 19 4" xfId="1768"/>
    <cellStyle name="Currency 19 4 2" xfId="1769"/>
    <cellStyle name="Currency 19 4 2 2" xfId="1770"/>
    <cellStyle name="Currency 19 4 2 2 2" xfId="10177"/>
    <cellStyle name="Currency 19 4 2 3" xfId="10176"/>
    <cellStyle name="Currency 19 4 3" xfId="1771"/>
    <cellStyle name="Currency 19 4 3 2" xfId="10178"/>
    <cellStyle name="Currency 19 4 4" xfId="10175"/>
    <cellStyle name="Currency 19 5" xfId="1772"/>
    <cellStyle name="Currency 19 5 2" xfId="1773"/>
    <cellStyle name="Currency 19 5 2 2" xfId="10180"/>
    <cellStyle name="Currency 19 5 3" xfId="10179"/>
    <cellStyle name="Currency 19 6" xfId="1774"/>
    <cellStyle name="Currency 19 6 2" xfId="10181"/>
    <cellStyle name="Currency 19 7" xfId="10158"/>
    <cellStyle name="Currency 2" xfId="4"/>
    <cellStyle name="Currency 2 10" xfId="1775"/>
    <cellStyle name="Currency 2 10 2" xfId="1776"/>
    <cellStyle name="Currency 2 10 2 2" xfId="1777"/>
    <cellStyle name="Currency 2 10 2 2 2" xfId="10184"/>
    <cellStyle name="Currency 2 10 2 3" xfId="10183"/>
    <cellStyle name="Currency 2 10 3" xfId="1778"/>
    <cellStyle name="Currency 2 10 3 2" xfId="10185"/>
    <cellStyle name="Currency 2 10 4" xfId="10182"/>
    <cellStyle name="Currency 2 11" xfId="1779"/>
    <cellStyle name="Currency 2 11 2" xfId="10186"/>
    <cellStyle name="Currency 2 12" xfId="1780"/>
    <cellStyle name="Currency 2 12 2" xfId="10187"/>
    <cellStyle name="Currency 2 13" xfId="1781"/>
    <cellStyle name="Currency 2 13 2" xfId="10188"/>
    <cellStyle name="Currency 2 14" xfId="1782"/>
    <cellStyle name="Currency 2 14 2" xfId="10189"/>
    <cellStyle name="Currency 2 15" xfId="1783"/>
    <cellStyle name="Currency 2 15 2" xfId="10190"/>
    <cellStyle name="Currency 2 16" xfId="1784"/>
    <cellStyle name="Currency 2 16 2" xfId="10191"/>
    <cellStyle name="Currency 2 17" xfId="1785"/>
    <cellStyle name="Currency 2 17 2" xfId="10192"/>
    <cellStyle name="Currency 2 18" xfId="1786"/>
    <cellStyle name="Currency 2 18 2" xfId="10193"/>
    <cellStyle name="Currency 2 2" xfId="1787"/>
    <cellStyle name="Currency 2 2 10" xfId="1788"/>
    <cellStyle name="Currency 2 2 10 2" xfId="10194"/>
    <cellStyle name="Currency 2 2 11" xfId="1789"/>
    <cellStyle name="Currency 2 2 11 2" xfId="10195"/>
    <cellStyle name="Currency 2 2 2" xfId="1790"/>
    <cellStyle name="Currency 2 2 2 2" xfId="10196"/>
    <cellStyle name="Currency 2 2 3" xfId="1791"/>
    <cellStyle name="Currency 2 2 3 2" xfId="10197"/>
    <cellStyle name="Currency 2 2 4" xfId="1792"/>
    <cellStyle name="Currency 2 2 5" xfId="1793"/>
    <cellStyle name="Currency 2 2 6" xfId="1794"/>
    <cellStyle name="Currency 2 2 7" xfId="1795"/>
    <cellStyle name="Currency 2 2 8" xfId="1796"/>
    <cellStyle name="Currency 2 2 8 2" xfId="10198"/>
    <cellStyle name="Currency 2 2 9" xfId="1797"/>
    <cellStyle name="Currency 2 2 9 2" xfId="10199"/>
    <cellStyle name="Currency 2 3" xfId="1798"/>
    <cellStyle name="Currency 2 3 2" xfId="1799"/>
    <cellStyle name="Currency 2 3 3" xfId="1800"/>
    <cellStyle name="Currency 2 3 4" xfId="1801"/>
    <cellStyle name="Currency 2 3 5" xfId="1802"/>
    <cellStyle name="Currency 2 3 6" xfId="10200"/>
    <cellStyle name="Currency 2 4" xfId="1803"/>
    <cellStyle name="Currency 2 4 2" xfId="10201"/>
    <cellStyle name="Currency 2 5" xfId="1804"/>
    <cellStyle name="Currency 2 5 2" xfId="10202"/>
    <cellStyle name="Currency 2 6" xfId="1805"/>
    <cellStyle name="Currency 2 6 2" xfId="10203"/>
    <cellStyle name="Currency 2 7" xfId="1806"/>
    <cellStyle name="Currency 2 7 2" xfId="10204"/>
    <cellStyle name="Currency 2 8" xfId="1807"/>
    <cellStyle name="Currency 2 8 2" xfId="10205"/>
    <cellStyle name="Currency 2 9" xfId="1808"/>
    <cellStyle name="Currency 2 9 2" xfId="10206"/>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10211"/>
    <cellStyle name="Currency 20 2 2 2 3" xfId="10210"/>
    <cellStyle name="Currency 20 2 2 3" xfId="1816"/>
    <cellStyle name="Currency 20 2 2 3 2" xfId="10212"/>
    <cellStyle name="Currency 20 2 2 4" xfId="10209"/>
    <cellStyle name="Currency 20 2 3" xfId="1817"/>
    <cellStyle name="Currency 20 2 3 2" xfId="1818"/>
    <cellStyle name="Currency 20 2 3 2 2" xfId="10214"/>
    <cellStyle name="Currency 20 2 3 3" xfId="10213"/>
    <cellStyle name="Currency 20 2 4" xfId="1819"/>
    <cellStyle name="Currency 20 2 4 2" xfId="10215"/>
    <cellStyle name="Currency 20 2 5" xfId="10208"/>
    <cellStyle name="Currency 20 3" xfId="1820"/>
    <cellStyle name="Currency 20 3 2" xfId="1821"/>
    <cellStyle name="Currency 20 3 2 2" xfId="1822"/>
    <cellStyle name="Currency 20 3 2 2 2" xfId="1823"/>
    <cellStyle name="Currency 20 3 2 2 2 2" xfId="10219"/>
    <cellStyle name="Currency 20 3 2 2 3" xfId="10218"/>
    <cellStyle name="Currency 20 3 2 3" xfId="1824"/>
    <cellStyle name="Currency 20 3 2 3 2" xfId="10220"/>
    <cellStyle name="Currency 20 3 2 4" xfId="10217"/>
    <cellStyle name="Currency 20 3 3" xfId="1825"/>
    <cellStyle name="Currency 20 3 3 2" xfId="1826"/>
    <cellStyle name="Currency 20 3 3 2 2" xfId="10222"/>
    <cellStyle name="Currency 20 3 3 3" xfId="10221"/>
    <cellStyle name="Currency 20 3 4" xfId="1827"/>
    <cellStyle name="Currency 20 3 4 2" xfId="10223"/>
    <cellStyle name="Currency 20 3 5" xfId="10216"/>
    <cellStyle name="Currency 20 4" xfId="1828"/>
    <cellStyle name="Currency 20 4 2" xfId="1829"/>
    <cellStyle name="Currency 20 4 2 2" xfId="1830"/>
    <cellStyle name="Currency 20 4 2 2 2" xfId="10226"/>
    <cellStyle name="Currency 20 4 2 3" xfId="10225"/>
    <cellStyle name="Currency 20 4 3" xfId="1831"/>
    <cellStyle name="Currency 20 4 3 2" xfId="10227"/>
    <cellStyle name="Currency 20 4 4" xfId="10224"/>
    <cellStyle name="Currency 20 5" xfId="1832"/>
    <cellStyle name="Currency 20 5 2" xfId="1833"/>
    <cellStyle name="Currency 20 5 2 2" xfId="10229"/>
    <cellStyle name="Currency 20 5 3" xfId="10228"/>
    <cellStyle name="Currency 20 6" xfId="1834"/>
    <cellStyle name="Currency 20 6 2" xfId="10230"/>
    <cellStyle name="Currency 20 7" xfId="10207"/>
    <cellStyle name="Currency 21" xfId="1835"/>
    <cellStyle name="Currency 21 2" xfId="1836"/>
    <cellStyle name="Currency 21 2 2" xfId="1837"/>
    <cellStyle name="Currency 21 2 2 2" xfId="1838"/>
    <cellStyle name="Currency 21 2 2 2 2" xfId="1839"/>
    <cellStyle name="Currency 21 2 2 2 2 2" xfId="10235"/>
    <cellStyle name="Currency 21 2 2 2 3" xfId="10234"/>
    <cellStyle name="Currency 21 2 2 3" xfId="1840"/>
    <cellStyle name="Currency 21 2 2 3 2" xfId="10236"/>
    <cellStyle name="Currency 21 2 2 4" xfId="10233"/>
    <cellStyle name="Currency 21 2 3" xfId="1841"/>
    <cellStyle name="Currency 21 2 3 2" xfId="1842"/>
    <cellStyle name="Currency 21 2 3 2 2" xfId="10238"/>
    <cellStyle name="Currency 21 2 3 3" xfId="10237"/>
    <cellStyle name="Currency 21 2 4" xfId="1843"/>
    <cellStyle name="Currency 21 2 4 2" xfId="10239"/>
    <cellStyle name="Currency 21 2 5" xfId="10232"/>
    <cellStyle name="Currency 21 3" xfId="1844"/>
    <cellStyle name="Currency 21 3 2" xfId="1845"/>
    <cellStyle name="Currency 21 3 2 2" xfId="1846"/>
    <cellStyle name="Currency 21 3 2 2 2" xfId="1847"/>
    <cellStyle name="Currency 21 3 2 2 2 2" xfId="10243"/>
    <cellStyle name="Currency 21 3 2 2 3" xfId="10242"/>
    <cellStyle name="Currency 21 3 2 3" xfId="1848"/>
    <cellStyle name="Currency 21 3 2 3 2" xfId="10244"/>
    <cellStyle name="Currency 21 3 2 4" xfId="10241"/>
    <cellStyle name="Currency 21 3 3" xfId="1849"/>
    <cellStyle name="Currency 21 3 3 2" xfId="1850"/>
    <cellStyle name="Currency 21 3 3 2 2" xfId="10246"/>
    <cellStyle name="Currency 21 3 3 3" xfId="10245"/>
    <cellStyle name="Currency 21 3 4" xfId="1851"/>
    <cellStyle name="Currency 21 3 4 2" xfId="10247"/>
    <cellStyle name="Currency 21 3 5" xfId="10240"/>
    <cellStyle name="Currency 21 4" xfId="1852"/>
    <cellStyle name="Currency 21 4 2" xfId="1853"/>
    <cellStyle name="Currency 21 4 2 2" xfId="1854"/>
    <cellStyle name="Currency 21 4 2 2 2" xfId="10250"/>
    <cellStyle name="Currency 21 4 2 3" xfId="10249"/>
    <cellStyle name="Currency 21 4 3" xfId="1855"/>
    <cellStyle name="Currency 21 4 3 2" xfId="10251"/>
    <cellStyle name="Currency 21 4 4" xfId="10248"/>
    <cellStyle name="Currency 21 5" xfId="1856"/>
    <cellStyle name="Currency 21 5 2" xfId="1857"/>
    <cellStyle name="Currency 21 5 2 2" xfId="10253"/>
    <cellStyle name="Currency 21 5 3" xfId="10252"/>
    <cellStyle name="Currency 21 6" xfId="1858"/>
    <cellStyle name="Currency 21 6 2" xfId="10254"/>
    <cellStyle name="Currency 21 7" xfId="10231"/>
    <cellStyle name="Currency 22" xfId="1859"/>
    <cellStyle name="Currency 22 2" xfId="1860"/>
    <cellStyle name="Currency 22 2 2" xfId="1861"/>
    <cellStyle name="Currency 22 2 2 2" xfId="1862"/>
    <cellStyle name="Currency 22 2 2 2 2" xfId="1863"/>
    <cellStyle name="Currency 22 2 2 2 2 2" xfId="10259"/>
    <cellStyle name="Currency 22 2 2 2 3" xfId="10258"/>
    <cellStyle name="Currency 22 2 2 3" xfId="1864"/>
    <cellStyle name="Currency 22 2 2 3 2" xfId="10260"/>
    <cellStyle name="Currency 22 2 2 4" xfId="10257"/>
    <cellStyle name="Currency 22 2 3" xfId="1865"/>
    <cellStyle name="Currency 22 2 3 2" xfId="1866"/>
    <cellStyle name="Currency 22 2 3 2 2" xfId="10262"/>
    <cellStyle name="Currency 22 2 3 3" xfId="10261"/>
    <cellStyle name="Currency 22 2 4" xfId="1867"/>
    <cellStyle name="Currency 22 2 4 2" xfId="10263"/>
    <cellStyle name="Currency 22 2 5" xfId="10256"/>
    <cellStyle name="Currency 22 3" xfId="1868"/>
    <cellStyle name="Currency 22 3 2" xfId="1869"/>
    <cellStyle name="Currency 22 3 2 2" xfId="1870"/>
    <cellStyle name="Currency 22 3 2 2 2" xfId="1871"/>
    <cellStyle name="Currency 22 3 2 2 2 2" xfId="10267"/>
    <cellStyle name="Currency 22 3 2 2 3" xfId="10266"/>
    <cellStyle name="Currency 22 3 2 3" xfId="1872"/>
    <cellStyle name="Currency 22 3 2 3 2" xfId="10268"/>
    <cellStyle name="Currency 22 3 2 4" xfId="10265"/>
    <cellStyle name="Currency 22 3 3" xfId="1873"/>
    <cellStyle name="Currency 22 3 3 2" xfId="1874"/>
    <cellStyle name="Currency 22 3 3 2 2" xfId="10270"/>
    <cellStyle name="Currency 22 3 3 3" xfId="10269"/>
    <cellStyle name="Currency 22 3 4" xfId="1875"/>
    <cellStyle name="Currency 22 3 4 2" xfId="10271"/>
    <cellStyle name="Currency 22 3 5" xfId="10264"/>
    <cellStyle name="Currency 22 4" xfId="1876"/>
    <cellStyle name="Currency 22 4 2" xfId="1877"/>
    <cellStyle name="Currency 22 4 2 2" xfId="1878"/>
    <cellStyle name="Currency 22 4 2 2 2" xfId="10274"/>
    <cellStyle name="Currency 22 4 2 3" xfId="10273"/>
    <cellStyle name="Currency 22 4 3" xfId="1879"/>
    <cellStyle name="Currency 22 4 3 2" xfId="10275"/>
    <cellStyle name="Currency 22 4 4" xfId="10272"/>
    <cellStyle name="Currency 22 5" xfId="1880"/>
    <cellStyle name="Currency 22 5 2" xfId="1881"/>
    <cellStyle name="Currency 22 5 2 2" xfId="10277"/>
    <cellStyle name="Currency 22 5 3" xfId="10276"/>
    <cellStyle name="Currency 22 6" xfId="1882"/>
    <cellStyle name="Currency 22 6 2" xfId="10278"/>
    <cellStyle name="Currency 22 7" xfId="10255"/>
    <cellStyle name="Currency 23" xfId="1883"/>
    <cellStyle name="Currency 23 2" xfId="1884"/>
    <cellStyle name="Currency 23 2 2" xfId="1885"/>
    <cellStyle name="Currency 23 2 2 2" xfId="1886"/>
    <cellStyle name="Currency 23 2 2 2 2" xfId="1887"/>
    <cellStyle name="Currency 23 2 2 2 2 2" xfId="10283"/>
    <cellStyle name="Currency 23 2 2 2 3" xfId="10282"/>
    <cellStyle name="Currency 23 2 2 3" xfId="1888"/>
    <cellStyle name="Currency 23 2 2 3 2" xfId="10284"/>
    <cellStyle name="Currency 23 2 2 4" xfId="10281"/>
    <cellStyle name="Currency 23 2 3" xfId="1889"/>
    <cellStyle name="Currency 23 2 3 2" xfId="1890"/>
    <cellStyle name="Currency 23 2 3 2 2" xfId="10286"/>
    <cellStyle name="Currency 23 2 3 3" xfId="10285"/>
    <cellStyle name="Currency 23 2 4" xfId="1891"/>
    <cellStyle name="Currency 23 2 4 2" xfId="10287"/>
    <cellStyle name="Currency 23 2 5" xfId="10280"/>
    <cellStyle name="Currency 23 3" xfId="1892"/>
    <cellStyle name="Currency 23 3 2" xfId="1893"/>
    <cellStyle name="Currency 23 3 2 2" xfId="1894"/>
    <cellStyle name="Currency 23 3 2 2 2" xfId="1895"/>
    <cellStyle name="Currency 23 3 2 2 2 2" xfId="10291"/>
    <cellStyle name="Currency 23 3 2 2 3" xfId="10290"/>
    <cellStyle name="Currency 23 3 2 3" xfId="1896"/>
    <cellStyle name="Currency 23 3 2 3 2" xfId="10292"/>
    <cellStyle name="Currency 23 3 2 4" xfId="10289"/>
    <cellStyle name="Currency 23 3 3" xfId="1897"/>
    <cellStyle name="Currency 23 3 3 2" xfId="1898"/>
    <cellStyle name="Currency 23 3 3 2 2" xfId="10294"/>
    <cellStyle name="Currency 23 3 3 3" xfId="10293"/>
    <cellStyle name="Currency 23 3 4" xfId="1899"/>
    <cellStyle name="Currency 23 3 4 2" xfId="10295"/>
    <cellStyle name="Currency 23 3 5" xfId="10288"/>
    <cellStyle name="Currency 23 4" xfId="1900"/>
    <cellStyle name="Currency 23 4 2" xfId="1901"/>
    <cellStyle name="Currency 23 4 2 2" xfId="1902"/>
    <cellStyle name="Currency 23 4 2 2 2" xfId="10298"/>
    <cellStyle name="Currency 23 4 2 3" xfId="10297"/>
    <cellStyle name="Currency 23 4 3" xfId="1903"/>
    <cellStyle name="Currency 23 4 3 2" xfId="10299"/>
    <cellStyle name="Currency 23 4 4" xfId="10296"/>
    <cellStyle name="Currency 23 5" xfId="1904"/>
    <cellStyle name="Currency 23 5 2" xfId="1905"/>
    <cellStyle name="Currency 23 5 2 2" xfId="10301"/>
    <cellStyle name="Currency 23 5 3" xfId="10300"/>
    <cellStyle name="Currency 23 6" xfId="1906"/>
    <cellStyle name="Currency 23 6 2" xfId="10302"/>
    <cellStyle name="Currency 23 7" xfId="10279"/>
    <cellStyle name="Currency 24" xfId="1907"/>
    <cellStyle name="Currency 24 2" xfId="1908"/>
    <cellStyle name="Currency 24 2 2" xfId="1909"/>
    <cellStyle name="Currency 24 2 2 2" xfId="1910"/>
    <cellStyle name="Currency 24 2 2 2 2" xfId="1911"/>
    <cellStyle name="Currency 24 2 2 2 2 2" xfId="10307"/>
    <cellStyle name="Currency 24 2 2 2 3" xfId="10306"/>
    <cellStyle name="Currency 24 2 2 3" xfId="1912"/>
    <cellStyle name="Currency 24 2 2 3 2" xfId="10308"/>
    <cellStyle name="Currency 24 2 2 4" xfId="10305"/>
    <cellStyle name="Currency 24 2 3" xfId="1913"/>
    <cellStyle name="Currency 24 2 3 2" xfId="1914"/>
    <cellStyle name="Currency 24 2 3 2 2" xfId="10310"/>
    <cellStyle name="Currency 24 2 3 3" xfId="10309"/>
    <cellStyle name="Currency 24 2 4" xfId="1915"/>
    <cellStyle name="Currency 24 2 4 2" xfId="10311"/>
    <cellStyle name="Currency 24 2 5" xfId="10304"/>
    <cellStyle name="Currency 24 3" xfId="1916"/>
    <cellStyle name="Currency 24 3 2" xfId="1917"/>
    <cellStyle name="Currency 24 3 2 2" xfId="1918"/>
    <cellStyle name="Currency 24 3 2 2 2" xfId="1919"/>
    <cellStyle name="Currency 24 3 2 2 2 2" xfId="10315"/>
    <cellStyle name="Currency 24 3 2 2 3" xfId="10314"/>
    <cellStyle name="Currency 24 3 2 3" xfId="1920"/>
    <cellStyle name="Currency 24 3 2 3 2" xfId="10316"/>
    <cellStyle name="Currency 24 3 2 4" xfId="10313"/>
    <cellStyle name="Currency 24 3 3" xfId="1921"/>
    <cellStyle name="Currency 24 3 3 2" xfId="1922"/>
    <cellStyle name="Currency 24 3 3 2 2" xfId="10318"/>
    <cellStyle name="Currency 24 3 3 3" xfId="10317"/>
    <cellStyle name="Currency 24 3 4" xfId="1923"/>
    <cellStyle name="Currency 24 3 4 2" xfId="10319"/>
    <cellStyle name="Currency 24 3 5" xfId="10312"/>
    <cellStyle name="Currency 24 4" xfId="1924"/>
    <cellStyle name="Currency 24 4 2" xfId="1925"/>
    <cellStyle name="Currency 24 4 2 2" xfId="1926"/>
    <cellStyle name="Currency 24 4 2 2 2" xfId="10322"/>
    <cellStyle name="Currency 24 4 2 3" xfId="10321"/>
    <cellStyle name="Currency 24 4 3" xfId="1927"/>
    <cellStyle name="Currency 24 4 3 2" xfId="10323"/>
    <cellStyle name="Currency 24 4 4" xfId="10320"/>
    <cellStyle name="Currency 24 5" xfId="1928"/>
    <cellStyle name="Currency 24 5 2" xfId="1929"/>
    <cellStyle name="Currency 24 5 2 2" xfId="10325"/>
    <cellStyle name="Currency 24 5 3" xfId="10324"/>
    <cellStyle name="Currency 24 6" xfId="1930"/>
    <cellStyle name="Currency 24 6 2" xfId="10326"/>
    <cellStyle name="Currency 24 7" xfId="10303"/>
    <cellStyle name="Currency 25" xfId="1931"/>
    <cellStyle name="Currency 25 2" xfId="10327"/>
    <cellStyle name="Currency 26" xfId="1932"/>
    <cellStyle name="Currency 26 2" xfId="1933"/>
    <cellStyle name="Currency 26 2 2" xfId="1934"/>
    <cellStyle name="Currency 26 2 2 2" xfId="1935"/>
    <cellStyle name="Currency 26 2 2 2 2" xfId="1936"/>
    <cellStyle name="Currency 26 2 2 2 2 2" xfId="10332"/>
    <cellStyle name="Currency 26 2 2 2 3" xfId="10331"/>
    <cellStyle name="Currency 26 2 2 3" xfId="1937"/>
    <cellStyle name="Currency 26 2 2 3 2" xfId="10333"/>
    <cellStyle name="Currency 26 2 2 4" xfId="10330"/>
    <cellStyle name="Currency 26 2 3" xfId="1938"/>
    <cellStyle name="Currency 26 2 3 2" xfId="1939"/>
    <cellStyle name="Currency 26 2 3 2 2" xfId="10335"/>
    <cellStyle name="Currency 26 2 3 3" xfId="10334"/>
    <cellStyle name="Currency 26 2 4" xfId="1940"/>
    <cellStyle name="Currency 26 2 4 2" xfId="10336"/>
    <cellStyle name="Currency 26 2 5" xfId="10329"/>
    <cellStyle name="Currency 26 3" xfId="1941"/>
    <cellStyle name="Currency 26 3 2" xfId="1942"/>
    <cellStyle name="Currency 26 3 2 2" xfId="1943"/>
    <cellStyle name="Currency 26 3 2 2 2" xfId="1944"/>
    <cellStyle name="Currency 26 3 2 2 2 2" xfId="10340"/>
    <cellStyle name="Currency 26 3 2 2 3" xfId="10339"/>
    <cellStyle name="Currency 26 3 2 3" xfId="1945"/>
    <cellStyle name="Currency 26 3 2 3 2" xfId="10341"/>
    <cellStyle name="Currency 26 3 2 4" xfId="10338"/>
    <cellStyle name="Currency 26 3 3" xfId="1946"/>
    <cellStyle name="Currency 26 3 3 2" xfId="1947"/>
    <cellStyle name="Currency 26 3 3 2 2" xfId="10343"/>
    <cellStyle name="Currency 26 3 3 3" xfId="10342"/>
    <cellStyle name="Currency 26 3 4" xfId="1948"/>
    <cellStyle name="Currency 26 3 4 2" xfId="10344"/>
    <cellStyle name="Currency 26 3 5" xfId="10337"/>
    <cellStyle name="Currency 26 4" xfId="1949"/>
    <cellStyle name="Currency 26 4 2" xfId="1950"/>
    <cellStyle name="Currency 26 4 2 2" xfId="1951"/>
    <cellStyle name="Currency 26 4 2 2 2" xfId="10347"/>
    <cellStyle name="Currency 26 4 2 3" xfId="10346"/>
    <cellStyle name="Currency 26 4 3" xfId="1952"/>
    <cellStyle name="Currency 26 4 3 2" xfId="10348"/>
    <cellStyle name="Currency 26 4 4" xfId="10345"/>
    <cellStyle name="Currency 26 5" xfId="1953"/>
    <cellStyle name="Currency 26 5 2" xfId="1954"/>
    <cellStyle name="Currency 26 5 2 2" xfId="10350"/>
    <cellStyle name="Currency 26 5 3" xfId="10349"/>
    <cellStyle name="Currency 26 6" xfId="1955"/>
    <cellStyle name="Currency 26 6 2" xfId="10351"/>
    <cellStyle name="Currency 26 7" xfId="10328"/>
    <cellStyle name="Currency 27" xfId="1956"/>
    <cellStyle name="Currency 27 2" xfId="1957"/>
    <cellStyle name="Currency 27 2 2" xfId="1958"/>
    <cellStyle name="Currency 27 2 2 2" xfId="1959"/>
    <cellStyle name="Currency 27 2 2 2 2" xfId="1960"/>
    <cellStyle name="Currency 27 2 2 2 2 2" xfId="10356"/>
    <cellStyle name="Currency 27 2 2 2 3" xfId="10355"/>
    <cellStyle name="Currency 27 2 2 3" xfId="1961"/>
    <cellStyle name="Currency 27 2 2 3 2" xfId="10357"/>
    <cellStyle name="Currency 27 2 2 4" xfId="10354"/>
    <cellStyle name="Currency 27 2 3" xfId="1962"/>
    <cellStyle name="Currency 27 2 3 2" xfId="1963"/>
    <cellStyle name="Currency 27 2 3 2 2" xfId="10359"/>
    <cellStyle name="Currency 27 2 3 3" xfId="10358"/>
    <cellStyle name="Currency 27 2 4" xfId="1964"/>
    <cellStyle name="Currency 27 2 4 2" xfId="10360"/>
    <cellStyle name="Currency 27 2 5" xfId="10353"/>
    <cellStyle name="Currency 27 3" xfId="1965"/>
    <cellStyle name="Currency 27 3 2" xfId="1966"/>
    <cellStyle name="Currency 27 3 2 2" xfId="1967"/>
    <cellStyle name="Currency 27 3 2 2 2" xfId="1968"/>
    <cellStyle name="Currency 27 3 2 2 2 2" xfId="10364"/>
    <cellStyle name="Currency 27 3 2 2 3" xfId="10363"/>
    <cellStyle name="Currency 27 3 2 3" xfId="1969"/>
    <cellStyle name="Currency 27 3 2 3 2" xfId="10365"/>
    <cellStyle name="Currency 27 3 2 4" xfId="10362"/>
    <cellStyle name="Currency 27 3 3" xfId="1970"/>
    <cellStyle name="Currency 27 3 3 2" xfId="1971"/>
    <cellStyle name="Currency 27 3 3 2 2" xfId="10367"/>
    <cellStyle name="Currency 27 3 3 3" xfId="10366"/>
    <cellStyle name="Currency 27 3 4" xfId="1972"/>
    <cellStyle name="Currency 27 3 4 2" xfId="10368"/>
    <cellStyle name="Currency 27 3 5" xfId="10361"/>
    <cellStyle name="Currency 27 4" xfId="1973"/>
    <cellStyle name="Currency 27 4 2" xfId="1974"/>
    <cellStyle name="Currency 27 4 2 2" xfId="1975"/>
    <cellStyle name="Currency 27 4 2 2 2" xfId="10371"/>
    <cellStyle name="Currency 27 4 2 3" xfId="10370"/>
    <cellStyle name="Currency 27 4 3" xfId="1976"/>
    <cellStyle name="Currency 27 4 3 2" xfId="10372"/>
    <cellStyle name="Currency 27 4 4" xfId="10369"/>
    <cellStyle name="Currency 27 5" xfId="1977"/>
    <cellStyle name="Currency 27 5 2" xfId="1978"/>
    <cellStyle name="Currency 27 5 2 2" xfId="10374"/>
    <cellStyle name="Currency 27 5 3" xfId="10373"/>
    <cellStyle name="Currency 27 6" xfId="1979"/>
    <cellStyle name="Currency 27 6 2" xfId="10375"/>
    <cellStyle name="Currency 27 7" xfId="10352"/>
    <cellStyle name="Currency 28" xfId="1980"/>
    <cellStyle name="Currency 28 2" xfId="1981"/>
    <cellStyle name="Currency 28 2 2" xfId="1982"/>
    <cellStyle name="Currency 28 2 2 2" xfId="1983"/>
    <cellStyle name="Currency 28 2 2 2 2" xfId="1984"/>
    <cellStyle name="Currency 28 2 2 2 2 2" xfId="10380"/>
    <cellStyle name="Currency 28 2 2 2 3" xfId="10379"/>
    <cellStyle name="Currency 28 2 2 3" xfId="1985"/>
    <cellStyle name="Currency 28 2 2 3 2" xfId="10381"/>
    <cellStyle name="Currency 28 2 2 4" xfId="10378"/>
    <cellStyle name="Currency 28 2 3" xfId="1986"/>
    <cellStyle name="Currency 28 2 3 2" xfId="1987"/>
    <cellStyle name="Currency 28 2 3 2 2" xfId="10383"/>
    <cellStyle name="Currency 28 2 3 3" xfId="10382"/>
    <cellStyle name="Currency 28 2 4" xfId="1988"/>
    <cellStyle name="Currency 28 2 4 2" xfId="10384"/>
    <cellStyle name="Currency 28 2 5" xfId="10377"/>
    <cellStyle name="Currency 28 3" xfId="1989"/>
    <cellStyle name="Currency 28 3 2" xfId="1990"/>
    <cellStyle name="Currency 28 3 2 2" xfId="1991"/>
    <cellStyle name="Currency 28 3 2 2 2" xfId="1992"/>
    <cellStyle name="Currency 28 3 2 2 2 2" xfId="10388"/>
    <cellStyle name="Currency 28 3 2 2 3" xfId="10387"/>
    <cellStyle name="Currency 28 3 2 3" xfId="1993"/>
    <cellStyle name="Currency 28 3 2 3 2" xfId="10389"/>
    <cellStyle name="Currency 28 3 2 4" xfId="10386"/>
    <cellStyle name="Currency 28 3 3" xfId="1994"/>
    <cellStyle name="Currency 28 3 3 2" xfId="1995"/>
    <cellStyle name="Currency 28 3 3 2 2" xfId="10391"/>
    <cellStyle name="Currency 28 3 3 3" xfId="10390"/>
    <cellStyle name="Currency 28 3 4" xfId="1996"/>
    <cellStyle name="Currency 28 3 4 2" xfId="10392"/>
    <cellStyle name="Currency 28 3 5" xfId="10385"/>
    <cellStyle name="Currency 28 4" xfId="1997"/>
    <cellStyle name="Currency 28 4 2" xfId="1998"/>
    <cellStyle name="Currency 28 4 2 2" xfId="1999"/>
    <cellStyle name="Currency 28 4 2 2 2" xfId="10395"/>
    <cellStyle name="Currency 28 4 2 3" xfId="10394"/>
    <cellStyle name="Currency 28 4 3" xfId="2000"/>
    <cellStyle name="Currency 28 4 3 2" xfId="10396"/>
    <cellStyle name="Currency 28 4 4" xfId="10393"/>
    <cellStyle name="Currency 28 5" xfId="2001"/>
    <cellStyle name="Currency 28 5 2" xfId="2002"/>
    <cellStyle name="Currency 28 5 2 2" xfId="10398"/>
    <cellStyle name="Currency 28 5 3" xfId="10397"/>
    <cellStyle name="Currency 28 6" xfId="2003"/>
    <cellStyle name="Currency 28 6 2" xfId="10399"/>
    <cellStyle name="Currency 28 7" xfId="10376"/>
    <cellStyle name="Currency 29" xfId="2004"/>
    <cellStyle name="Currency 29 2" xfId="2005"/>
    <cellStyle name="Currency 29 2 2" xfId="2006"/>
    <cellStyle name="Currency 29 2 2 2" xfId="2007"/>
    <cellStyle name="Currency 29 2 2 2 2" xfId="2008"/>
    <cellStyle name="Currency 29 2 2 2 2 2" xfId="10404"/>
    <cellStyle name="Currency 29 2 2 2 3" xfId="10403"/>
    <cellStyle name="Currency 29 2 2 3" xfId="2009"/>
    <cellStyle name="Currency 29 2 2 3 2" xfId="10405"/>
    <cellStyle name="Currency 29 2 2 4" xfId="10402"/>
    <cellStyle name="Currency 29 2 3" xfId="2010"/>
    <cellStyle name="Currency 29 2 3 2" xfId="2011"/>
    <cellStyle name="Currency 29 2 3 2 2" xfId="10407"/>
    <cellStyle name="Currency 29 2 3 3" xfId="10406"/>
    <cellStyle name="Currency 29 2 4" xfId="2012"/>
    <cellStyle name="Currency 29 2 4 2" xfId="10408"/>
    <cellStyle name="Currency 29 2 5" xfId="10401"/>
    <cellStyle name="Currency 29 3" xfId="2013"/>
    <cellStyle name="Currency 29 3 2" xfId="2014"/>
    <cellStyle name="Currency 29 3 2 2" xfId="2015"/>
    <cellStyle name="Currency 29 3 2 2 2" xfId="2016"/>
    <cellStyle name="Currency 29 3 2 2 2 2" xfId="10412"/>
    <cellStyle name="Currency 29 3 2 2 3" xfId="10411"/>
    <cellStyle name="Currency 29 3 2 3" xfId="2017"/>
    <cellStyle name="Currency 29 3 2 3 2" xfId="10413"/>
    <cellStyle name="Currency 29 3 2 4" xfId="10410"/>
    <cellStyle name="Currency 29 3 3" xfId="2018"/>
    <cellStyle name="Currency 29 3 3 2" xfId="2019"/>
    <cellStyle name="Currency 29 3 3 2 2" xfId="10415"/>
    <cellStyle name="Currency 29 3 3 3" xfId="10414"/>
    <cellStyle name="Currency 29 3 4" xfId="2020"/>
    <cellStyle name="Currency 29 3 4 2" xfId="10416"/>
    <cellStyle name="Currency 29 3 5" xfId="10409"/>
    <cellStyle name="Currency 29 4" xfId="2021"/>
    <cellStyle name="Currency 29 4 2" xfId="2022"/>
    <cellStyle name="Currency 29 4 2 2" xfId="2023"/>
    <cellStyle name="Currency 29 4 2 2 2" xfId="10419"/>
    <cellStyle name="Currency 29 4 2 3" xfId="10418"/>
    <cellStyle name="Currency 29 4 3" xfId="2024"/>
    <cellStyle name="Currency 29 4 3 2" xfId="10420"/>
    <cellStyle name="Currency 29 4 4" xfId="10417"/>
    <cellStyle name="Currency 29 5" xfId="2025"/>
    <cellStyle name="Currency 29 5 2" xfId="2026"/>
    <cellStyle name="Currency 29 5 2 2" xfId="10422"/>
    <cellStyle name="Currency 29 5 3" xfId="10421"/>
    <cellStyle name="Currency 29 6" xfId="2027"/>
    <cellStyle name="Currency 29 6 2" xfId="10423"/>
    <cellStyle name="Currency 29 7" xfId="10400"/>
    <cellStyle name="Currency 3" xfId="2028"/>
    <cellStyle name="Currency 3 2" xfId="2029"/>
    <cellStyle name="Currency 3 2 2" xfId="2030"/>
    <cellStyle name="Currency 3 2 2 2" xfId="2031"/>
    <cellStyle name="Currency 3 2 2 2 2" xfId="10427"/>
    <cellStyle name="Currency 3 2 2 3" xfId="10426"/>
    <cellStyle name="Currency 3 2 3" xfId="2032"/>
    <cellStyle name="Currency 3 2 3 2" xfId="10428"/>
    <cellStyle name="Currency 3 2 4" xfId="2033"/>
    <cellStyle name="Currency 3 2 4 2" xfId="10429"/>
    <cellStyle name="Currency 3 2 5" xfId="2034"/>
    <cellStyle name="Currency 3 2 5 2" xfId="10430"/>
    <cellStyle name="Currency 3 2 6" xfId="10425"/>
    <cellStyle name="Currency 3 3" xfId="2035"/>
    <cellStyle name="Currency 3 3 2" xfId="10431"/>
    <cellStyle name="Currency 3 4" xfId="2036"/>
    <cellStyle name="Currency 3 4 2" xfId="10432"/>
    <cellStyle name="Currency 3 5" xfId="2037"/>
    <cellStyle name="Currency 3 5 2" xfId="10433"/>
    <cellStyle name="Currency 3 6" xfId="2038"/>
    <cellStyle name="Currency 3 6 2" xfId="10434"/>
    <cellStyle name="Currency 3 7" xfId="10424"/>
    <cellStyle name="Currency 30" xfId="9828"/>
    <cellStyle name="Currency 31" xfId="10636"/>
    <cellStyle name="Currency 4" xfId="2039"/>
    <cellStyle name="Currency 4 10" xfId="2040"/>
    <cellStyle name="Currency 4 10 2" xfId="10436"/>
    <cellStyle name="Currency 4 11" xfId="10435"/>
    <cellStyle name="Currency 4 2" xfId="2041"/>
    <cellStyle name="Currency 4 2 2" xfId="2042"/>
    <cellStyle name="Currency 4 2 2 2" xfId="2043"/>
    <cellStyle name="Currency 4 2 2 2 2" xfId="2044"/>
    <cellStyle name="Currency 4 2 2 2 2 2" xfId="10440"/>
    <cellStyle name="Currency 4 2 2 2 3" xfId="10439"/>
    <cellStyle name="Currency 4 2 2 3" xfId="2045"/>
    <cellStyle name="Currency 4 2 2 3 2" xfId="10441"/>
    <cellStyle name="Currency 4 2 2 4" xfId="10438"/>
    <cellStyle name="Currency 4 2 3" xfId="2046"/>
    <cellStyle name="Currency 4 2 3 2" xfId="2047"/>
    <cellStyle name="Currency 4 2 3 2 2" xfId="10443"/>
    <cellStyle name="Currency 4 2 3 3" xfId="10442"/>
    <cellStyle name="Currency 4 2 4" xfId="2048"/>
    <cellStyle name="Currency 4 2 4 2" xfId="10444"/>
    <cellStyle name="Currency 4 2 5" xfId="9776"/>
    <cellStyle name="Currency 4 2 5 2" xfId="10675"/>
    <cellStyle name="Currency 4 2 6" xfId="10437"/>
    <cellStyle name="Currency 4 3" xfId="2049"/>
    <cellStyle name="Currency 4 3 2" xfId="2050"/>
    <cellStyle name="Currency 4 3 2 2" xfId="2051"/>
    <cellStyle name="Currency 4 3 2 2 2" xfId="2052"/>
    <cellStyle name="Currency 4 3 2 2 2 2" xfId="10448"/>
    <cellStyle name="Currency 4 3 2 2 3" xfId="10447"/>
    <cellStyle name="Currency 4 3 2 3" xfId="2053"/>
    <cellStyle name="Currency 4 3 2 3 2" xfId="10449"/>
    <cellStyle name="Currency 4 3 2 4" xfId="10446"/>
    <cellStyle name="Currency 4 3 3" xfId="2054"/>
    <cellStyle name="Currency 4 3 3 2" xfId="2055"/>
    <cellStyle name="Currency 4 3 3 2 2" xfId="10451"/>
    <cellStyle name="Currency 4 3 3 3" xfId="10450"/>
    <cellStyle name="Currency 4 3 4" xfId="2056"/>
    <cellStyle name="Currency 4 3 4 2" xfId="10452"/>
    <cellStyle name="Currency 4 3 5" xfId="10445"/>
    <cellStyle name="Currency 4 4" xfId="2057"/>
    <cellStyle name="Currency 4 4 2" xfId="2058"/>
    <cellStyle name="Currency 4 4 2 2" xfId="2059"/>
    <cellStyle name="Currency 4 4 2 2 2" xfId="10455"/>
    <cellStyle name="Currency 4 4 2 3" xfId="10454"/>
    <cellStyle name="Currency 4 4 3" xfId="2060"/>
    <cellStyle name="Currency 4 4 3 2" xfId="10456"/>
    <cellStyle name="Currency 4 4 4" xfId="10453"/>
    <cellStyle name="Currency 4 5" xfId="2061"/>
    <cellStyle name="Currency 4 5 2" xfId="2062"/>
    <cellStyle name="Currency 4 5 2 2" xfId="2063"/>
    <cellStyle name="Currency 4 5 2 2 2" xfId="10459"/>
    <cellStyle name="Currency 4 5 2 3" xfId="10458"/>
    <cellStyle name="Currency 4 5 3" xfId="2064"/>
    <cellStyle name="Currency 4 5 3 2" xfId="10460"/>
    <cellStyle name="Currency 4 5 4" xfId="10457"/>
    <cellStyle name="Currency 4 6" xfId="2065"/>
    <cellStyle name="Currency 4 6 2" xfId="2066"/>
    <cellStyle name="Currency 4 6 2 2" xfId="2067"/>
    <cellStyle name="Currency 4 6 2 2 2" xfId="10463"/>
    <cellStyle name="Currency 4 6 2 3" xfId="10462"/>
    <cellStyle name="Currency 4 6 3" xfId="2068"/>
    <cellStyle name="Currency 4 6 3 2" xfId="10464"/>
    <cellStyle name="Currency 4 6 4" xfId="10461"/>
    <cellStyle name="Currency 4 7" xfId="2069"/>
    <cellStyle name="Currency 4 7 2" xfId="2070"/>
    <cellStyle name="Currency 4 7 2 2" xfId="10466"/>
    <cellStyle name="Currency 4 7 3" xfId="10465"/>
    <cellStyle name="Currency 4 8" xfId="2071"/>
    <cellStyle name="Currency 4 8 2" xfId="10467"/>
    <cellStyle name="Currency 4 9" xfId="2072"/>
    <cellStyle name="Currency 4 9 2" xfId="10468"/>
    <cellStyle name="Currency 5" xfId="2073"/>
    <cellStyle name="Currency 5 2" xfId="2074"/>
    <cellStyle name="Currency 5 2 2" xfId="2075"/>
    <cellStyle name="Currency 5 2 2 2" xfId="2076"/>
    <cellStyle name="Currency 5 2 2 2 2" xfId="2077"/>
    <cellStyle name="Currency 5 2 2 2 2 2" xfId="10473"/>
    <cellStyle name="Currency 5 2 2 2 3" xfId="10472"/>
    <cellStyle name="Currency 5 2 2 3" xfId="2078"/>
    <cellStyle name="Currency 5 2 2 3 2" xfId="10474"/>
    <cellStyle name="Currency 5 2 2 4" xfId="10471"/>
    <cellStyle name="Currency 5 2 3" xfId="2079"/>
    <cellStyle name="Currency 5 2 3 2" xfId="2080"/>
    <cellStyle name="Currency 5 2 3 2 2" xfId="10476"/>
    <cellStyle name="Currency 5 2 3 3" xfId="10475"/>
    <cellStyle name="Currency 5 2 4" xfId="2081"/>
    <cellStyle name="Currency 5 2 4 2" xfId="10477"/>
    <cellStyle name="Currency 5 2 5" xfId="10470"/>
    <cellStyle name="Currency 5 3" xfId="2082"/>
    <cellStyle name="Currency 5 3 2" xfId="2083"/>
    <cellStyle name="Currency 5 3 2 2" xfId="2084"/>
    <cellStyle name="Currency 5 3 2 2 2" xfId="2085"/>
    <cellStyle name="Currency 5 3 2 2 2 2" xfId="10481"/>
    <cellStyle name="Currency 5 3 2 2 3" xfId="10480"/>
    <cellStyle name="Currency 5 3 2 3" xfId="2086"/>
    <cellStyle name="Currency 5 3 2 3 2" xfId="10482"/>
    <cellStyle name="Currency 5 3 2 4" xfId="10479"/>
    <cellStyle name="Currency 5 3 3" xfId="2087"/>
    <cellStyle name="Currency 5 3 3 2" xfId="2088"/>
    <cellStyle name="Currency 5 3 3 2 2" xfId="10484"/>
    <cellStyle name="Currency 5 3 3 3" xfId="10483"/>
    <cellStyle name="Currency 5 3 4" xfId="2089"/>
    <cellStyle name="Currency 5 3 4 2" xfId="10485"/>
    <cellStyle name="Currency 5 3 5" xfId="10478"/>
    <cellStyle name="Currency 5 4" xfId="2090"/>
    <cellStyle name="Currency 5 4 2" xfId="2091"/>
    <cellStyle name="Currency 5 4 2 2" xfId="2092"/>
    <cellStyle name="Currency 5 4 2 2 2" xfId="10488"/>
    <cellStyle name="Currency 5 4 2 3" xfId="10487"/>
    <cellStyle name="Currency 5 4 3" xfId="2093"/>
    <cellStyle name="Currency 5 4 3 2" xfId="10489"/>
    <cellStyle name="Currency 5 4 4" xfId="10486"/>
    <cellStyle name="Currency 5 5" xfId="2094"/>
    <cellStyle name="Currency 5 5 2" xfId="2095"/>
    <cellStyle name="Currency 5 5 2 2" xfId="10491"/>
    <cellStyle name="Currency 5 5 3" xfId="10490"/>
    <cellStyle name="Currency 5 6" xfId="2096"/>
    <cellStyle name="Currency 5 6 2" xfId="10492"/>
    <cellStyle name="Currency 5 7" xfId="10469"/>
    <cellStyle name="Currency 6" xfId="2097"/>
    <cellStyle name="Currency 6 2" xfId="2098"/>
    <cellStyle name="Currency 6 2 2" xfId="2099"/>
    <cellStyle name="Currency 6 2 2 2" xfId="2100"/>
    <cellStyle name="Currency 6 2 2 2 2" xfId="2101"/>
    <cellStyle name="Currency 6 2 2 2 2 2" xfId="10497"/>
    <cellStyle name="Currency 6 2 2 2 3" xfId="10496"/>
    <cellStyle name="Currency 6 2 2 3" xfId="2102"/>
    <cellStyle name="Currency 6 2 2 3 2" xfId="10498"/>
    <cellStyle name="Currency 6 2 2 4" xfId="10495"/>
    <cellStyle name="Currency 6 2 3" xfId="2103"/>
    <cellStyle name="Currency 6 2 3 2" xfId="2104"/>
    <cellStyle name="Currency 6 2 3 2 2" xfId="10500"/>
    <cellStyle name="Currency 6 2 3 3" xfId="10499"/>
    <cellStyle name="Currency 6 2 4" xfId="2105"/>
    <cellStyle name="Currency 6 2 4 2" xfId="10501"/>
    <cellStyle name="Currency 6 2 5" xfId="10494"/>
    <cellStyle name="Currency 6 3" xfId="2106"/>
    <cellStyle name="Currency 6 3 2" xfId="2107"/>
    <cellStyle name="Currency 6 3 2 2" xfId="2108"/>
    <cellStyle name="Currency 6 3 2 2 2" xfId="2109"/>
    <cellStyle name="Currency 6 3 2 2 2 2" xfId="10505"/>
    <cellStyle name="Currency 6 3 2 2 3" xfId="10504"/>
    <cellStyle name="Currency 6 3 2 3" xfId="2110"/>
    <cellStyle name="Currency 6 3 2 3 2" xfId="10506"/>
    <cellStyle name="Currency 6 3 2 4" xfId="10503"/>
    <cellStyle name="Currency 6 3 3" xfId="2111"/>
    <cellStyle name="Currency 6 3 3 2" xfId="2112"/>
    <cellStyle name="Currency 6 3 3 2 2" xfId="10508"/>
    <cellStyle name="Currency 6 3 3 3" xfId="10507"/>
    <cellStyle name="Currency 6 3 4" xfId="2113"/>
    <cellStyle name="Currency 6 3 4 2" xfId="10509"/>
    <cellStyle name="Currency 6 3 5" xfId="10502"/>
    <cellStyle name="Currency 6 4" xfId="2114"/>
    <cellStyle name="Currency 6 4 2" xfId="2115"/>
    <cellStyle name="Currency 6 4 2 2" xfId="2116"/>
    <cellStyle name="Currency 6 4 2 2 2" xfId="10512"/>
    <cellStyle name="Currency 6 4 2 3" xfId="10511"/>
    <cellStyle name="Currency 6 4 3" xfId="2117"/>
    <cellStyle name="Currency 6 4 3 2" xfId="10513"/>
    <cellStyle name="Currency 6 4 4" xfId="10510"/>
    <cellStyle name="Currency 6 5" xfId="2118"/>
    <cellStyle name="Currency 6 5 2" xfId="2119"/>
    <cellStyle name="Currency 6 5 2 2" xfId="10515"/>
    <cellStyle name="Currency 6 5 3" xfId="10514"/>
    <cellStyle name="Currency 6 6" xfId="2120"/>
    <cellStyle name="Currency 6 6 2" xfId="10516"/>
    <cellStyle name="Currency 6 7" xfId="10493"/>
    <cellStyle name="Currency 7" xfId="2121"/>
    <cellStyle name="Currency 7 2" xfId="2122"/>
    <cellStyle name="Currency 7 2 2" xfId="10518"/>
    <cellStyle name="Currency 7 3" xfId="10517"/>
    <cellStyle name="Currency 8" xfId="2123"/>
    <cellStyle name="Currency 8 2" xfId="2124"/>
    <cellStyle name="Currency 8 2 2" xfId="2125"/>
    <cellStyle name="Currency 8 2 2 2" xfId="2126"/>
    <cellStyle name="Currency 8 2 2 2 2" xfId="2127"/>
    <cellStyle name="Currency 8 2 2 2 2 2" xfId="10523"/>
    <cellStyle name="Currency 8 2 2 2 3" xfId="10522"/>
    <cellStyle name="Currency 8 2 2 3" xfId="2128"/>
    <cellStyle name="Currency 8 2 2 3 2" xfId="10524"/>
    <cellStyle name="Currency 8 2 2 4" xfId="10521"/>
    <cellStyle name="Currency 8 2 3" xfId="2129"/>
    <cellStyle name="Currency 8 2 3 2" xfId="2130"/>
    <cellStyle name="Currency 8 2 3 2 2" xfId="10526"/>
    <cellStyle name="Currency 8 2 3 3" xfId="10525"/>
    <cellStyle name="Currency 8 2 4" xfId="2131"/>
    <cellStyle name="Currency 8 2 4 2" xfId="10527"/>
    <cellStyle name="Currency 8 2 5" xfId="10520"/>
    <cellStyle name="Currency 8 3" xfId="2132"/>
    <cellStyle name="Currency 8 3 2" xfId="2133"/>
    <cellStyle name="Currency 8 3 2 2" xfId="2134"/>
    <cellStyle name="Currency 8 3 2 2 2" xfId="2135"/>
    <cellStyle name="Currency 8 3 2 2 2 2" xfId="10531"/>
    <cellStyle name="Currency 8 3 2 2 3" xfId="10530"/>
    <cellStyle name="Currency 8 3 2 3" xfId="2136"/>
    <cellStyle name="Currency 8 3 2 3 2" xfId="10532"/>
    <cellStyle name="Currency 8 3 2 4" xfId="10529"/>
    <cellStyle name="Currency 8 3 3" xfId="2137"/>
    <cellStyle name="Currency 8 3 3 2" xfId="2138"/>
    <cellStyle name="Currency 8 3 3 2 2" xfId="10534"/>
    <cellStyle name="Currency 8 3 3 3" xfId="10533"/>
    <cellStyle name="Currency 8 3 4" xfId="2139"/>
    <cellStyle name="Currency 8 3 4 2" xfId="10535"/>
    <cellStyle name="Currency 8 3 5" xfId="10528"/>
    <cellStyle name="Currency 8 4" xfId="2140"/>
    <cellStyle name="Currency 8 4 2" xfId="2141"/>
    <cellStyle name="Currency 8 4 2 2" xfId="2142"/>
    <cellStyle name="Currency 8 4 2 2 2" xfId="10538"/>
    <cellStyle name="Currency 8 4 2 3" xfId="10537"/>
    <cellStyle name="Currency 8 4 3" xfId="2143"/>
    <cellStyle name="Currency 8 4 3 2" xfId="10539"/>
    <cellStyle name="Currency 8 4 4" xfId="10536"/>
    <cellStyle name="Currency 8 5" xfId="2144"/>
    <cellStyle name="Currency 8 5 2" xfId="2145"/>
    <cellStyle name="Currency 8 5 2 2" xfId="10541"/>
    <cellStyle name="Currency 8 5 3" xfId="10540"/>
    <cellStyle name="Currency 8 6" xfId="2146"/>
    <cellStyle name="Currency 8 6 2" xfId="10542"/>
    <cellStyle name="Currency 8 7" xfId="2147"/>
    <cellStyle name="Currency 8 7 2" xfId="10543"/>
    <cellStyle name="Currency 8 8" xfId="10519"/>
    <cellStyle name="Currency 9" xfId="2148"/>
    <cellStyle name="Currency 9 2" xfId="2149"/>
    <cellStyle name="Currency 9 2 2" xfId="2150"/>
    <cellStyle name="Currency 9 2 2 2" xfId="2151"/>
    <cellStyle name="Currency 9 2 2 2 2" xfId="2152"/>
    <cellStyle name="Currency 9 2 2 2 2 2" xfId="10548"/>
    <cellStyle name="Currency 9 2 2 2 3" xfId="10547"/>
    <cellStyle name="Currency 9 2 2 3" xfId="2153"/>
    <cellStyle name="Currency 9 2 2 3 2" xfId="10549"/>
    <cellStyle name="Currency 9 2 2 4" xfId="10546"/>
    <cellStyle name="Currency 9 2 3" xfId="2154"/>
    <cellStyle name="Currency 9 2 3 2" xfId="2155"/>
    <cellStyle name="Currency 9 2 3 2 2" xfId="10551"/>
    <cellStyle name="Currency 9 2 3 3" xfId="10550"/>
    <cellStyle name="Currency 9 2 4" xfId="2156"/>
    <cellStyle name="Currency 9 2 4 2" xfId="10552"/>
    <cellStyle name="Currency 9 2 5" xfId="10545"/>
    <cellStyle name="Currency 9 3" xfId="2157"/>
    <cellStyle name="Currency 9 3 2" xfId="2158"/>
    <cellStyle name="Currency 9 3 2 2" xfId="2159"/>
    <cellStyle name="Currency 9 3 2 2 2" xfId="2160"/>
    <cellStyle name="Currency 9 3 2 2 2 2" xfId="10556"/>
    <cellStyle name="Currency 9 3 2 2 3" xfId="10555"/>
    <cellStyle name="Currency 9 3 2 3" xfId="2161"/>
    <cellStyle name="Currency 9 3 2 3 2" xfId="10557"/>
    <cellStyle name="Currency 9 3 2 4" xfId="10554"/>
    <cellStyle name="Currency 9 3 3" xfId="2162"/>
    <cellStyle name="Currency 9 3 3 2" xfId="2163"/>
    <cellStyle name="Currency 9 3 3 2 2" xfId="10559"/>
    <cellStyle name="Currency 9 3 3 3" xfId="10558"/>
    <cellStyle name="Currency 9 3 4" xfId="2164"/>
    <cellStyle name="Currency 9 3 4 2" xfId="10560"/>
    <cellStyle name="Currency 9 3 5" xfId="10553"/>
    <cellStyle name="Currency 9 4" xfId="2165"/>
    <cellStyle name="Currency 9 4 2" xfId="2166"/>
    <cellStyle name="Currency 9 4 2 2" xfId="2167"/>
    <cellStyle name="Currency 9 4 2 2 2" xfId="10563"/>
    <cellStyle name="Currency 9 4 2 3" xfId="10562"/>
    <cellStyle name="Currency 9 4 3" xfId="2168"/>
    <cellStyle name="Currency 9 4 3 2" xfId="10564"/>
    <cellStyle name="Currency 9 4 4" xfId="10561"/>
    <cellStyle name="Currency 9 5" xfId="2169"/>
    <cellStyle name="Currency 9 5 2" xfId="2170"/>
    <cellStyle name="Currency 9 5 2 2" xfId="10566"/>
    <cellStyle name="Currency 9 5 3" xfId="10565"/>
    <cellStyle name="Currency 9 6" xfId="2171"/>
    <cellStyle name="Currency 9 6 2" xfId="10567"/>
    <cellStyle name="Currency 9 7" xfId="10544"/>
    <cellStyle name="Currency Per Share" xfId="2172"/>
    <cellStyle name="Currency0" xfId="2174"/>
    <cellStyle name="Currency2" xfId="2175"/>
    <cellStyle name="CUS.Work.Area" xfId="2176"/>
    <cellStyle name="Dash" xfId="2177"/>
    <cellStyle name="Data" xfId="2178"/>
    <cellStyle name="Data 2" xfId="2179"/>
    <cellStyle name="Data 2 2" xfId="10608"/>
    <cellStyle name="Data 3" xfId="2180"/>
    <cellStyle name="Data 4" xfId="10609"/>
    <cellStyle name="Date" xfId="2181"/>
    <cellStyle name="Date [mm-dd-yyyy]" xfId="2183"/>
    <cellStyle name="Date [mm-dd-yyyy] 2" xfId="2184"/>
    <cellStyle name="Date [mm-d-yyyy]" xfId="2182"/>
    <cellStyle name="Date [mm-d-yyyy] 2" xfId="5696"/>
    <cellStyle name="Date [mm-d-yyyy] 2 2" xfId="10578"/>
    <cellStyle name="Date [mmm-yyyy]" xfId="2185"/>
    <cellStyle name="Date [mmm-yyyy] 2" xfId="5697"/>
    <cellStyle name="Date Aligned" xfId="2186"/>
    <cellStyle name="Date Aligned*" xfId="2187"/>
    <cellStyle name="Date Short" xfId="2188"/>
    <cellStyle name="date_ Pies " xfId="2189"/>
    <cellStyle name="DblLineDollarAcct" xfId="2190"/>
    <cellStyle name="DblLineDollarAcct 2" xfId="10568"/>
    <cellStyle name="DblLinePercent" xfId="2191"/>
    <cellStyle name="Dezimal [0]_A17 - 31.03.1998" xfId="2192"/>
    <cellStyle name="Dezimal_A17 - 31.03.1998" xfId="2193"/>
    <cellStyle name="Dia" xfId="2194"/>
    <cellStyle name="Dollar_ Pies " xfId="2195"/>
    <cellStyle name="DollarAccounting" xfId="2196"/>
    <cellStyle name="DollarAccounting 2" xfId="10569"/>
    <cellStyle name="Dotted Line" xfId="2197"/>
    <cellStyle name="Dotted Line 2" xfId="2198"/>
    <cellStyle name="Dotted Line 3" xfId="2199"/>
    <cellStyle name="Double Accounting" xfId="2200"/>
    <cellStyle name="Double Accounting 2" xfId="10570"/>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2" xfId="10571"/>
    <cellStyle name="Entrée 3" xfId="10607"/>
    <cellStyle name="Entrée 4" xfId="9785"/>
    <cellStyle name="Euro" xfId="2210"/>
    <cellStyle name="Explanatory Text 2" xfId="41"/>
    <cellStyle name="Explanatory Text 2 2" xfId="2211"/>
    <cellStyle name="Explanatory Text 2 3" xfId="22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fact" xfId="2220"/>
    <cellStyle name="fact 2" xfId="5698"/>
    <cellStyle name="FieldName" xfId="2221"/>
    <cellStyle name="FieldName 2" xfId="10572"/>
    <cellStyle name="FieldName 3" xfId="10606"/>
    <cellStyle name="FieldName 4" xfId="9786"/>
    <cellStyle name="Fijo" xfId="2222"/>
    <cellStyle name="Financiero" xfId="2223"/>
    <cellStyle name="Fixed" xfId="2224"/>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2" xfId="42"/>
    <cellStyle name="Good 2 2" xfId="2227"/>
    <cellStyle name="Good 2 3" xfId="2228"/>
    <cellStyle name="Good 2 4" xfId="2229"/>
    <cellStyle name="Good 2 5" xfId="2230"/>
    <cellStyle name="Good 2 6" xfId="2231"/>
    <cellStyle name="Good 2 7" xfId="2232"/>
    <cellStyle name="Good 2 8" xfId="2233"/>
    <cellStyle name="Good 2 9" xfId="2234"/>
    <cellStyle name="Good 3" xfId="2235"/>
    <cellStyle name="Grey" xfId="2236"/>
    <cellStyle name="GWN Table Body" xfId="2237"/>
    <cellStyle name="GWN Table Header" xfId="2238"/>
    <cellStyle name="GWN Table Left Header" xfId="2239"/>
    <cellStyle name="GWN Table Note" xfId="2240"/>
    <cellStyle name="GWN Table Title" xfId="2241"/>
    <cellStyle name="hard no" xfId="2242"/>
    <cellStyle name="hard no 2" xfId="10605"/>
    <cellStyle name="Hard Percent" xfId="2243"/>
    <cellStyle name="hardno" xfId="2244"/>
    <cellStyle name="Header" xfId="2245"/>
    <cellStyle name="Header1" xfId="2246"/>
    <cellStyle name="Header1 2" xfId="10604"/>
    <cellStyle name="Header2" xfId="2247"/>
    <cellStyle name="Header2 2" xfId="10573"/>
    <cellStyle name="Header2 3" xfId="10603"/>
    <cellStyle name="Header2 4" xfId="9787"/>
    <cellStyle name="Heading" xfId="2248"/>
    <cellStyle name="Heading 1 2" xfId="43"/>
    <cellStyle name="Heading 1 2 2" xfId="2249"/>
    <cellStyle name="Heading 1 2 3" xfId="2250"/>
    <cellStyle name="Heading 1 2 4" xfId="2251"/>
    <cellStyle name="Heading 1 2 5" xfId="2252"/>
    <cellStyle name="Heading 1 2 6" xfId="2253"/>
    <cellStyle name="Heading 1 3" xfId="2254"/>
    <cellStyle name="Heading 2 2" xfId="44"/>
    <cellStyle name="Heading 2 2 2" xfId="2255"/>
    <cellStyle name="Heading 2 2 3" xfId="2256"/>
    <cellStyle name="Heading 2 2 4" xfId="2257"/>
    <cellStyle name="Heading 2 2 5" xfId="2258"/>
    <cellStyle name="Heading 2 2 6" xfId="2259"/>
    <cellStyle name="Heading 2 3" xfId="2260"/>
    <cellStyle name="Heading 3 2" xfId="45"/>
    <cellStyle name="Heading 3 2 2" xfId="2261"/>
    <cellStyle name="Heading 3 2 3" xfId="2262"/>
    <cellStyle name="Heading 3 2 4" xfId="2263"/>
    <cellStyle name="Heading 3 2 5" xfId="2264"/>
    <cellStyle name="Heading 3 2 6" xfId="2265"/>
    <cellStyle name="Heading 3 2 7" xfId="2266"/>
    <cellStyle name="Heading 3 2 8" xfId="9746"/>
    <cellStyle name="Heading 3 3" xfId="2267"/>
    <cellStyle name="Heading 4 2" xfId="46"/>
    <cellStyle name="Heading 4 2 2" xfId="2268"/>
    <cellStyle name="Heading 4 3" xfId="2269"/>
    <cellStyle name="Heading2" xfId="2270"/>
    <cellStyle name="Heading3" xfId="2271"/>
    <cellStyle name="HeadingColumn" xfId="2272"/>
    <cellStyle name="HeadingS" xfId="2273"/>
    <cellStyle name="HeadingYear" xfId="2274"/>
    <cellStyle name="HeadingYear 2" xfId="10602"/>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2" xfId="2284"/>
    <cellStyle name="Hyperlink 2 2 2" xfId="2285"/>
    <cellStyle name="Hyperlink 2 3" xfId="2286"/>
    <cellStyle name="Hyperlink 2 3 2" xfId="2287"/>
    <cellStyle name="Hyperlink 2 4" xfId="2288"/>
    <cellStyle name="Hyperlink 2 5" xfId="2289"/>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2" xfId="2298"/>
    <cellStyle name="Hyperlink 3 3" xfId="229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5" xfId="2307"/>
    <cellStyle name="InLink_Acquis_CapitalCost " xfId="2308"/>
    <cellStyle name="Input (1dp#)_ Pies " xfId="2309"/>
    <cellStyle name="Input [yellow]" xfId="2310"/>
    <cellStyle name="Input [yellow] 2" xfId="10601"/>
    <cellStyle name="Input 2" xfId="47"/>
    <cellStyle name="Input 2 10" xfId="9747"/>
    <cellStyle name="Input 2 10 2" xfId="10648"/>
    <cellStyle name="Input 2 10 3" xfId="10677"/>
    <cellStyle name="Input 2 10 4" xfId="9798"/>
    <cellStyle name="Input 2 11" xfId="10645"/>
    <cellStyle name="Input 2 2" xfId="65"/>
    <cellStyle name="Input 2 2 2" xfId="85"/>
    <cellStyle name="Input 2 2 2 2" xfId="9767"/>
    <cellStyle name="Input 2 2 2 2 2" xfId="10668"/>
    <cellStyle name="Input 2 2 2 2 3" xfId="10691"/>
    <cellStyle name="Input 2 2 2 2 4" xfId="9818"/>
    <cellStyle name="Input 2 2 2 3" xfId="10627"/>
    <cellStyle name="Input 2 2 3" xfId="9753"/>
    <cellStyle name="Input 2 2 3 2" xfId="10654"/>
    <cellStyle name="Input 2 2 3 3" xfId="10681"/>
    <cellStyle name="Input 2 2 3 4" xfId="9804"/>
    <cellStyle name="Input 2 2 4" xfId="10639"/>
    <cellStyle name="Input 2 3" xfId="79"/>
    <cellStyle name="Input 2 3 2" xfId="9761"/>
    <cellStyle name="Input 2 3 2 2" xfId="10662"/>
    <cellStyle name="Input 2 3 2 3" xfId="10687"/>
    <cellStyle name="Input 2 3 2 4" xfId="9812"/>
    <cellStyle name="Input 2 3 3" xfId="10631"/>
    <cellStyle name="Input 2 4" xfId="2311"/>
    <cellStyle name="Input 2 5" xfId="2312"/>
    <cellStyle name="Input 2 6" xfId="2313"/>
    <cellStyle name="Input 2 7" xfId="2314"/>
    <cellStyle name="Input 2 8" xfId="2315"/>
    <cellStyle name="Input 2 9" xfId="2316"/>
    <cellStyle name="Input 3" xfId="2317"/>
    <cellStyle name="InputBlueFont" xfId="2318"/>
    <cellStyle name="InputGen" xfId="2319"/>
    <cellStyle name="InputKeepColour" xfId="2320"/>
    <cellStyle name="InputKeepPale" xfId="2321"/>
    <cellStyle name="InputVariColour" xfId="2322"/>
    <cellStyle name="Integer" xfId="2323"/>
    <cellStyle name="Invisible" xfId="2324"/>
    <cellStyle name="Item" xfId="2325"/>
    <cellStyle name="Items_Obligatory" xfId="2326"/>
    <cellStyle name="ItemTypeClass" xfId="2327"/>
    <cellStyle name="ItemTypeClass 2" xfId="6861"/>
    <cellStyle name="ItemTypeClass 2 2" xfId="10596"/>
    <cellStyle name="ItemTypeClass 2 3" xfId="10577"/>
    <cellStyle name="ItemTypeClass 2 4" xfId="9792"/>
    <cellStyle name="ItemTypeClass 3" xfId="10574"/>
    <cellStyle name="ItemTypeClass 4" xfId="10600"/>
    <cellStyle name="ItemTypeClass 5" xfId="9788"/>
    <cellStyle name="KP_Normal" xfId="2328"/>
    <cellStyle name="Lien hypertexte visité_index" xfId="2329"/>
    <cellStyle name="Lien hypertexte_index" xfId="2330"/>
    <cellStyle name="ligne_detail" xfId="2331"/>
    <cellStyle name="Line" xfId="2332"/>
    <cellStyle name="Line 2" xfId="5699"/>
    <cellStyle name="Link Currency (0)" xfId="2333"/>
    <cellStyle name="Link Currency (2)" xfId="2334"/>
    <cellStyle name="Link Units (0)" xfId="2335"/>
    <cellStyle name="Link Units (1)" xfId="2336"/>
    <cellStyle name="Link Units (2)" xfId="2337"/>
    <cellStyle name="Linked Cell 2" xfId="48"/>
    <cellStyle name="Linked Cell 2 2" xfId="2338"/>
    <cellStyle name="Linked Cell 2 3" xfId="2339"/>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m/d/yy" xfId="2347"/>
    <cellStyle name="m/d/yy 2" xfId="5700"/>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2" xfId="49"/>
    <cellStyle name="Neutral 2 2" xfId="2377"/>
    <cellStyle name="Neutral 2 3" xfId="2378"/>
    <cellStyle name="Neutral 2 4" xfId="2379"/>
    <cellStyle name="Neutral 2 5" xfId="2380"/>
    <cellStyle name="Neutral 2 6" xfId="2381"/>
    <cellStyle name="Neutral 2 7" xfId="2382"/>
    <cellStyle name="Neutral 2 8" xfId="2383"/>
    <cellStyle name="Neutral 2 9" xfId="2384"/>
    <cellStyle name="Neutral 3" xfId="2385"/>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0]" xfId="2394"/>
    <cellStyle name="Normal [1]" xfId="2395"/>
    <cellStyle name="Normal [3]" xfId="2396"/>
    <cellStyle name="Normal [3] 2" xfId="2397"/>
    <cellStyle name="Normal [3] 3" xfId="2398"/>
    <cellStyle name="Normal 10" xfId="2399"/>
    <cellStyle name="Normal 10 2" xfId="2400"/>
    <cellStyle name="Normal 10 3" xfId="2401"/>
    <cellStyle name="Normal 10 4" xfId="2402"/>
    <cellStyle name="Normal 10 5" xfId="2403"/>
    <cellStyle name="Normal 10 6" xfId="2404"/>
    <cellStyle name="Normal 10 7" xfId="669"/>
    <cellStyle name="Normal 11" xfId="2405"/>
    <cellStyle name="Normal 11 2" xfId="2406"/>
    <cellStyle name="Normal 11 2 2" xfId="2407"/>
    <cellStyle name="Normal 11 3" xfId="2408"/>
    <cellStyle name="Normal 11 4" xfId="2409"/>
    <cellStyle name="Normal 11 5" xfId="2410"/>
    <cellStyle name="Normal 11 6" xfId="2411"/>
    <cellStyle name="Normal 11 7" xfId="2412"/>
    <cellStyle name="Normal 12" xfId="2413"/>
    <cellStyle name="Normal 12 2" xfId="2414"/>
    <cellStyle name="Normal 12 3" xfId="2415"/>
    <cellStyle name="Normal 12 4" xfId="2416"/>
    <cellStyle name="Normal 12 5" xfId="2417"/>
    <cellStyle name="Normal 13" xfId="2418"/>
    <cellStyle name="Normal 13 2" xfId="2419"/>
    <cellStyle name="Normal 13 3" xfId="2420"/>
    <cellStyle name="Normal 13 4" xfId="10599"/>
    <cellStyle name="Normal 14" xfId="2421"/>
    <cellStyle name="Normal 14 2" xfId="2422"/>
    <cellStyle name="Normal 14 3" xfId="2423"/>
    <cellStyle name="Normal 15" xfId="2424"/>
    <cellStyle name="Normal 15 2" xfId="2425"/>
    <cellStyle name="Normal 15 2 2" xfId="2426"/>
    <cellStyle name="Normal 15 3" xfId="2427"/>
    <cellStyle name="Normal 15 4" xfId="2428"/>
    <cellStyle name="Normal 16" xfId="2429"/>
    <cellStyle name="Normal 16 2" xfId="2430"/>
    <cellStyle name="Normal 16 3" xfId="2431"/>
    <cellStyle name="Normal 17" xfId="2432"/>
    <cellStyle name="Normal 17 6" xfId="9773"/>
    <cellStyle name="Normal 18" xfId="2433"/>
    <cellStyle name="Normal 18 2" xfId="2434"/>
    <cellStyle name="Normal 19" xfId="2435"/>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2" xfId="51"/>
    <cellStyle name="Normal 2 2 2 2" xfId="2456"/>
    <cellStyle name="Normal 2 2 2 2 2" xfId="2457"/>
    <cellStyle name="Normal 2 2 2 3" xfId="2458"/>
    <cellStyle name="Normal 2 2 2 4" xfId="2459"/>
    <cellStyle name="Normal 2 2 2 5" xfId="2460"/>
    <cellStyle name="Normal 2 2 2 6" xfId="2461"/>
    <cellStyle name="Normal 2 2 3" xfId="2462"/>
    <cellStyle name="Normal 2 2 4" xfId="2463"/>
    <cellStyle name="Normal 2 2 4 2" xfId="2464"/>
    <cellStyle name="Normal 2 2 4 3" xfId="2465"/>
    <cellStyle name="Normal 2 2 5" xfId="2466"/>
    <cellStyle name="Normal 2 2 6" xfId="2467"/>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3" xfId="2492"/>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8" xfId="2503"/>
    <cellStyle name="Normal 2 38 2" xfId="2504"/>
    <cellStyle name="Normal 2 39" xfId="2505"/>
    <cellStyle name="Normal 2 4" xfId="614"/>
    <cellStyle name="Normal 2 4 2" xfId="2506"/>
    <cellStyle name="Normal 2 4 3" xfId="2507"/>
    <cellStyle name="Normal 2 4 4" xfId="2508"/>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5" xfId="623"/>
    <cellStyle name="Normal 2 5 2" xfId="2517"/>
    <cellStyle name="Normal 2 5 3" xfId="2518"/>
    <cellStyle name="Normal 2 6" xfId="2519"/>
    <cellStyle name="Normal 2 6 2" xfId="2520"/>
    <cellStyle name="Normal 2 7" xfId="2521"/>
    <cellStyle name="Normal 2 7 2" xfId="2522"/>
    <cellStyle name="Normal 2 8" xfId="2523"/>
    <cellStyle name="Normal 2 8 2" xfId="2524"/>
    <cellStyle name="Normal 2 9" xfId="2525"/>
    <cellStyle name="Normal 2 9 2" xfId="2526"/>
    <cellStyle name="Normal 20" xfId="2527"/>
    <cellStyle name="Normal 21" xfId="2528"/>
    <cellStyle name="Normal 22" xfId="2529"/>
    <cellStyle name="Normal 23" xfId="2530"/>
    <cellStyle name="Normal 24" xfId="253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1" xfId="3078"/>
    <cellStyle name="Normal 3 12" xfId="3079"/>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2" xfId="3087"/>
    <cellStyle name="Normal 3 2 2 2" xfId="3088"/>
    <cellStyle name="Normal 3 2 3" xfId="3089"/>
    <cellStyle name="Normal 3 2 4" xfId="3090"/>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3" xfId="3113"/>
    <cellStyle name="Normal 3 3 4" xfId="3114"/>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3" xfId="3128"/>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0" xfId="3141"/>
    <cellStyle name="Normal 3 51" xfId="3142"/>
    <cellStyle name="Normal 3 52" xfId="3143"/>
    <cellStyle name="Normal 3 53" xfId="3144"/>
    <cellStyle name="Normal 3 6" xfId="3145"/>
    <cellStyle name="Normal 3 7" xfId="3146"/>
    <cellStyle name="Normal 3 8" xfId="3147"/>
    <cellStyle name="Normal 3 9" xfId="3148"/>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3" xfId="3369"/>
    <cellStyle name="Normal 33 2" xfId="3370"/>
    <cellStyle name="Normal 34" xfId="3371"/>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8" xfId="3591"/>
    <cellStyle name="Normal 39" xfId="3592"/>
    <cellStyle name="Normal 4" xfId="53"/>
    <cellStyle name="Normal-- 4" xfId="4544"/>
    <cellStyle name="Normal 4 10" xfId="3593"/>
    <cellStyle name="Normal 4 10 2" xfId="3594"/>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1" xfId="3605"/>
    <cellStyle name="Normal 4 11 2" xfId="3606"/>
    <cellStyle name="Normal 4 110" xfId="3607"/>
    <cellStyle name="Normal 4 111" xfId="3608"/>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3" xfId="3620"/>
    <cellStyle name="Normal 4 13 2" xfId="3621"/>
    <cellStyle name="Normal 4 14" xfId="3622"/>
    <cellStyle name="Normal 4 14 2" xfId="3623"/>
    <cellStyle name="Normal 4 15" xfId="3624"/>
    <cellStyle name="Normal 4 15 2" xfId="3625"/>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2" xfId="3635"/>
    <cellStyle name="Normal 4 2 3" xfId="3636"/>
    <cellStyle name="Normal 4 2 4" xfId="3637"/>
    <cellStyle name="Normal 4 2 5" xfId="3638"/>
    <cellStyle name="Normal 4 2 6" xfId="3639"/>
    <cellStyle name="Normal 4 2 7" xfId="3640"/>
    <cellStyle name="Normal 4 2 8" xfId="3641"/>
    <cellStyle name="Normal 4 2 9" xfId="3642"/>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3" xfId="3728"/>
    <cellStyle name="Normal 4 3 4" xfId="3729"/>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3" xfId="3746"/>
    <cellStyle name="Normal 4 4 4" xfId="3747"/>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0" xfId="3818"/>
    <cellStyle name="Normal 41" xfId="3819"/>
    <cellStyle name="Normal 42" xfId="3820"/>
    <cellStyle name="Normal 43" xfId="3821"/>
    <cellStyle name="Normal 44" xfId="3822"/>
    <cellStyle name="Normal 45" xfId="3823"/>
    <cellStyle name="Normal 46" xfId="3824"/>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1" xfId="3937"/>
    <cellStyle name="Normal 5 11 2" xfId="3938"/>
    <cellStyle name="Normal 5 110" xfId="3939"/>
    <cellStyle name="Normal 5 111" xfId="3940"/>
    <cellStyle name="Normal 5 112" xfId="3941"/>
    <cellStyle name="Normal 5 113" xfId="3942"/>
    <cellStyle name="Normal 5 12" xfId="3943"/>
    <cellStyle name="Normal 5 12 2" xfId="3944"/>
    <cellStyle name="Normal 5 13" xfId="3945"/>
    <cellStyle name="Normal 5 13 2" xfId="3946"/>
    <cellStyle name="Normal 5 14" xfId="3947"/>
    <cellStyle name="Normal 5 14 2" xfId="3948"/>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3" xfId="3960"/>
    <cellStyle name="Normal 5 2 4" xfId="3961"/>
    <cellStyle name="Normal 5 2 5" xfId="3962"/>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1" xfId="4186"/>
    <cellStyle name="Normal 6 11 2" xfId="4187"/>
    <cellStyle name="Normal 6 110" xfId="4188"/>
    <cellStyle name="Normal 6 111" xfId="4189"/>
    <cellStyle name="Normal 6 112" xfId="4190"/>
    <cellStyle name="Normal 6 113" xfId="4191"/>
    <cellStyle name="Normal 6 114" xfId="4192"/>
    <cellStyle name="Normal 6 115" xfId="4193"/>
    <cellStyle name="Normal 6 116" xfId="4194"/>
    <cellStyle name="Normal 6 117" xfId="4195"/>
    <cellStyle name="Normal 6 118" xfId="9774"/>
    <cellStyle name="Normal 6 118 2" xfId="9777"/>
    <cellStyle name="Normal 6 12" xfId="4196"/>
    <cellStyle name="Normal 6 12 2" xfId="4197"/>
    <cellStyle name="Normal 6 13" xfId="4198"/>
    <cellStyle name="Normal 6 13 2" xfId="4199"/>
    <cellStyle name="Normal 6 14" xfId="4200"/>
    <cellStyle name="Normal 6 14 2" xfId="4201"/>
    <cellStyle name="Normal 6 15" xfId="4202"/>
    <cellStyle name="Normal 6 15 2" xfId="4203"/>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3" xfId="4214"/>
    <cellStyle name="Normal 6 2 4" xfId="4215"/>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3" xfId="4245"/>
    <cellStyle name="Normal 6 3 4" xfId="424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2" xfId="4329"/>
    <cellStyle name="Normal 60 3" xfId="4330"/>
    <cellStyle name="Normal 60 4" xfId="4331"/>
    <cellStyle name="Normal 60 5" xfId="4332"/>
    <cellStyle name="Normal 60 6" xfId="4333"/>
    <cellStyle name="Normal 60 7" xfId="4334"/>
    <cellStyle name="Normal 60 8" xfId="4335"/>
    <cellStyle name="Normal 61 2" xfId="4336"/>
    <cellStyle name="Normal 61 3" xfId="4337"/>
    <cellStyle name="Normal 61 4" xfId="4338"/>
    <cellStyle name="Normal 61 5" xfId="4339"/>
    <cellStyle name="Normal 61 6" xfId="4340"/>
    <cellStyle name="Normal 61 7" xfId="4341"/>
    <cellStyle name="Normal 61 8" xfId="4342"/>
    <cellStyle name="Normal 62 2" xfId="4343"/>
    <cellStyle name="Normal 62 3" xfId="4344"/>
    <cellStyle name="Normal 62 4" xfId="4345"/>
    <cellStyle name="Normal 62 5" xfId="4346"/>
    <cellStyle name="Normal 62 6" xfId="4347"/>
    <cellStyle name="Normal 62 7" xfId="4348"/>
    <cellStyle name="Normal 62 8" xfId="4349"/>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3" xfId="4399"/>
    <cellStyle name="Normal 7 2 4" xfId="4400"/>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4" xfId="4421"/>
    <cellStyle name="Normal 7 5" xfId="4422"/>
    <cellStyle name="Normal 7 6" xfId="4423"/>
    <cellStyle name="Normal 7 7" xfId="4424"/>
    <cellStyle name="Normal 7 8" xfId="4425"/>
    <cellStyle name="Normal 7 9" xfId="4426"/>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3" xfId="4484"/>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0" xfId="4526"/>
    <cellStyle name="Normal 8 41" xfId="4527"/>
    <cellStyle name="Normal 8 42" xfId="4528"/>
    <cellStyle name="Normal 8 5" xfId="4529"/>
    <cellStyle name="Normal 8 6" xfId="4530"/>
    <cellStyle name="Normal 8 7" xfId="4531"/>
    <cellStyle name="Normal 8 8" xfId="4532"/>
    <cellStyle name="Normal 8 9" xfId="4533"/>
    <cellStyle name="Normal 9" xfId="4534"/>
    <cellStyle name="Normal 9 2" xfId="4535"/>
    <cellStyle name="Normal 9 2 2" xfId="4536"/>
    <cellStyle name="Normal 9 3" xfId="4537"/>
    <cellStyle name="Normal 9 4" xfId="4538"/>
    <cellStyle name="Normal 9 5" xfId="4539"/>
    <cellStyle name="Normal 9 6" xfId="4540"/>
    <cellStyle name="Normal2" xfId="4549"/>
    <cellStyle name="Normale_97.98.us" xfId="4550"/>
    <cellStyle name="NormalGB" xfId="4551"/>
    <cellStyle name="Normalx" xfId="4552"/>
    <cellStyle name="Note 2" xfId="56"/>
    <cellStyle name="Note 2 10" xfId="4553"/>
    <cellStyle name="Note 2 11" xfId="4554"/>
    <cellStyle name="Note 2 12" xfId="9749"/>
    <cellStyle name="Note 2 12 2" xfId="10650"/>
    <cellStyle name="Note 2 12 3" xfId="9800"/>
    <cellStyle name="Note 2 2" xfId="67"/>
    <cellStyle name="Note 2 2 2" xfId="87"/>
    <cellStyle name="Note 2 2 2 2" xfId="4555"/>
    <cellStyle name="Note 2 2 2 3" xfId="4556"/>
    <cellStyle name="Note 2 2 2 4" xfId="9769"/>
    <cellStyle name="Note 2 2 2 4 2" xfId="10670"/>
    <cellStyle name="Note 2 2 2 4 3" xfId="9820"/>
    <cellStyle name="Note 2 2 3" xfId="4557"/>
    <cellStyle name="Note 2 2 4" xfId="4558"/>
    <cellStyle name="Note 2 2 5" xfId="9755"/>
    <cellStyle name="Note 2 2 5 2" xfId="10656"/>
    <cellStyle name="Note 2 2 5 3" xfId="9806"/>
    <cellStyle name="Note 2 3" xfId="81"/>
    <cellStyle name="Note 2 3 2" xfId="4559"/>
    <cellStyle name="Note 2 3 3" xfId="9763"/>
    <cellStyle name="Note 2 3 3 2" xfId="10664"/>
    <cellStyle name="Note 2 3 3 3" xfId="9814"/>
    <cellStyle name="Note 2 4" xfId="4560"/>
    <cellStyle name="Note 2 5" xfId="4561"/>
    <cellStyle name="Note 2 6" xfId="4562"/>
    <cellStyle name="Note 2 7" xfId="4563"/>
    <cellStyle name="Note 2 8" xfId="4564"/>
    <cellStyle name="Note 2 9" xfId="4565"/>
    <cellStyle name="Note 3" xfId="55"/>
    <cellStyle name="Note 3 2" xfId="66"/>
    <cellStyle name="Note 3 2 2" xfId="86"/>
    <cellStyle name="Note 3 2 2 2" xfId="9768"/>
    <cellStyle name="Note 3 2 2 2 2" xfId="10669"/>
    <cellStyle name="Note 3 2 2 2 3" xfId="9819"/>
    <cellStyle name="Note 3 2 3" xfId="9754"/>
    <cellStyle name="Note 3 2 3 2" xfId="10655"/>
    <cellStyle name="Note 3 2 3 3" xfId="9805"/>
    <cellStyle name="Note 3 3" xfId="80"/>
    <cellStyle name="Note 3 3 2" xfId="9762"/>
    <cellStyle name="Note 3 3 2 2" xfId="10663"/>
    <cellStyle name="Note 3 3 2 3" xfId="9813"/>
    <cellStyle name="Note 3 4" xfId="9748"/>
    <cellStyle name="Note 3 4 2" xfId="10649"/>
    <cellStyle name="Note 3 4 3" xfId="9799"/>
    <cellStyle name="Note 4" xfId="4566"/>
    <cellStyle name="Note 4 2" xfId="4567"/>
    <cellStyle name="Note 5" xfId="4568"/>
    <cellStyle name="Note 5 2" xfId="4569"/>
    <cellStyle name="Note 6" xfId="4570"/>
    <cellStyle name="Note 6 2" xfId="4571"/>
    <cellStyle name="Note 7" xfId="4572"/>
    <cellStyle name="Note 7 2" xfId="4573"/>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r 0 dec" xfId="4598"/>
    <cellStyle name="Nr 0 dec - Input" xfId="4599"/>
    <cellStyle name="Nr 0 dec - Subtotal" xfId="4600"/>
    <cellStyle name="Nr 0 dec - Subtotal 2" xfId="10579"/>
    <cellStyle name="Nr 0 dec - Subtotal 3" xfId="10590"/>
    <cellStyle name="Nr 0 dec - Subtotal 4" xfId="9789"/>
    <cellStyle name="Nr 0 dec_Data" xfId="4601"/>
    <cellStyle name="Nr 1 dec" xfId="4602"/>
    <cellStyle name="Nr 1 dec - Input" xfId="4603"/>
    <cellStyle name="Nr, 0 dec" xfId="4604"/>
    <cellStyle name="number" xfId="4605"/>
    <cellStyle name="Number, 1 dec" xfId="4606"/>
    <cellStyle name="Output (1dp#)" xfId="4607"/>
    <cellStyle name="Output (1dpx)_ Pies " xfId="4608"/>
    <cellStyle name="Output 2" xfId="57"/>
    <cellStyle name="Output 2 10" xfId="9750"/>
    <cellStyle name="Output 2 10 2" xfId="10651"/>
    <cellStyle name="Output 2 10 3" xfId="10678"/>
    <cellStyle name="Output 2 10 4" xfId="9801"/>
    <cellStyle name="Output 2 11" xfId="10644"/>
    <cellStyle name="Output 2 2" xfId="68"/>
    <cellStyle name="Output 2 2 2" xfId="88"/>
    <cellStyle name="Output 2 2 2 2" xfId="9770"/>
    <cellStyle name="Output 2 2 2 2 2" xfId="10671"/>
    <cellStyle name="Output 2 2 2 2 3" xfId="10692"/>
    <cellStyle name="Output 2 2 2 2 4" xfId="9821"/>
    <cellStyle name="Output 2 2 2 3" xfId="10626"/>
    <cellStyle name="Output 2 2 3" xfId="9756"/>
    <cellStyle name="Output 2 2 3 2" xfId="10657"/>
    <cellStyle name="Output 2 2 3 3" xfId="10682"/>
    <cellStyle name="Output 2 2 3 4" xfId="9807"/>
    <cellStyle name="Output 2 2 4" xfId="10638"/>
    <cellStyle name="Output 2 3" xfId="82"/>
    <cellStyle name="Output 2 3 2" xfId="9764"/>
    <cellStyle name="Output 2 3 2 2" xfId="10665"/>
    <cellStyle name="Output 2 3 2 3" xfId="10688"/>
    <cellStyle name="Output 2 3 2 4" xfId="9815"/>
    <cellStyle name="Output 2 3 3" xfId="10630"/>
    <cellStyle name="Output 2 4" xfId="4609"/>
    <cellStyle name="Output 2 5" xfId="4610"/>
    <cellStyle name="Output 2 6" xfId="4611"/>
    <cellStyle name="Output 2 7" xfId="4612"/>
    <cellStyle name="Output 2 8" xfId="4613"/>
    <cellStyle name="Output 2 9" xfId="4614"/>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50"/>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3" xfId="10"/>
    <cellStyle name="Percent 2 4" xfId="4662"/>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2" xfId="4730"/>
    <cellStyle name="Percent 3 2 2 2" xfId="4731"/>
    <cellStyle name="Percent 3 2 3" xfId="4732"/>
    <cellStyle name="Percent 3 2 4" xfId="4733"/>
    <cellStyle name="Percent 3 3" xfId="4734"/>
    <cellStyle name="Percent 3 4" xfId="4735"/>
    <cellStyle name="Percent 4" xfId="4736"/>
    <cellStyle name="Percent 4 2" xfId="4737"/>
    <cellStyle name="Percent 4 2 2" xfId="4738"/>
    <cellStyle name="Percent 4 2 3" xfId="4739"/>
    <cellStyle name="Percent 4 3" xfId="4740"/>
    <cellStyle name="Percent 4 3 2" xfId="4741"/>
    <cellStyle name="Percent 4 3 2 2" xfId="4742"/>
    <cellStyle name="Percent 4 3 3" xfId="4743"/>
    <cellStyle name="Percent 4 4" xfId="4744"/>
    <cellStyle name="Percent 5" xfId="4745"/>
    <cellStyle name="Percent 5 2" xfId="4746"/>
    <cellStyle name="Percent 5 2 2" xfId="4747"/>
    <cellStyle name="Percent 5 2 2 2" xfId="4748"/>
    <cellStyle name="Percent 5 2 3" xfId="4749"/>
    <cellStyle name="Percent 6" xfId="4750"/>
    <cellStyle name="Percent 6 2" xfId="4751"/>
    <cellStyle name="Percent 6 2 2" xfId="4752"/>
    <cellStyle name="Percent 6 2 2 2" xfId="4753"/>
    <cellStyle name="Percent 6 2 3" xfId="4754"/>
    <cellStyle name="Percent 6 3" xfId="4755"/>
    <cellStyle name="Percent 6 3 2" xfId="4756"/>
    <cellStyle name="Percent 6 3 2 2" xfId="4757"/>
    <cellStyle name="Percent 6 3 3" xfId="4758"/>
    <cellStyle name="Percent 7" xfId="4759"/>
    <cellStyle name="Percent 7 2" xfId="4760"/>
    <cellStyle name="Percent 7 2 2" xfId="4761"/>
    <cellStyle name="Percent 7 2 2 2" xfId="4762"/>
    <cellStyle name="Percent 7 2 3" xfId="4763"/>
    <cellStyle name="Percent 7 3" xfId="4764"/>
    <cellStyle name="Percent 7 3 2" xfId="4765"/>
    <cellStyle name="Percent 7 4" xfId="4766"/>
    <cellStyle name="Percent 8" xfId="4767"/>
    <cellStyle name="Percent 9" xfId="476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Int" xfId="4790"/>
    <cellStyle name="PSSpacer" xfId="4791"/>
    <cellStyle name="RatioX" xfId="4792"/>
    <cellStyle name="Red font" xfId="4793"/>
    <cellStyle name="ref" xfId="4794"/>
    <cellStyle name="Right" xfId="4795"/>
    <cellStyle name="Salomon Logo" xfId="4796"/>
    <cellStyle name="Salomon Logo 2" xfId="9848"/>
    <cellStyle name="ScripFactor" xfId="4797"/>
    <cellStyle name="SectionHeading" xfId="4798"/>
    <cellStyle name="SectionHeading 2" xfId="9847"/>
    <cellStyle name="Shade" xfId="4799"/>
    <cellStyle name="Shade 2" xfId="9846"/>
    <cellStyle name="Shaded" xfId="4800"/>
    <cellStyle name="Single Accounting" xfId="4801"/>
    <cellStyle name="Single Accounting 2" xfId="10580"/>
    <cellStyle name="SingleLineAcctgn" xfId="4802"/>
    <cellStyle name="SingleLineAcctgn 2" xfId="10581"/>
    <cellStyle name="SingleLinePercent" xfId="4803"/>
    <cellStyle name="Source Superscript" xfId="4804"/>
    <cellStyle name="Source Text" xfId="4805"/>
    <cellStyle name="ssp " xfId="4806"/>
    <cellStyle name="ssp  2" xfId="9845"/>
    <cellStyle name="Standard" xfId="4807"/>
    <cellStyle name="Style 1" xfId="4808"/>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10582"/>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10583"/>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2" xfId="4932"/>
    <cellStyle name="Style 21 3" xfId="9844"/>
    <cellStyle name="Style 22" xfId="4933"/>
    <cellStyle name="Style 22 2" xfId="4934"/>
    <cellStyle name="Style 22 2 2" xfId="9842"/>
    <cellStyle name="Style 22 3" xfId="4935"/>
    <cellStyle name="Style 22 3 2" xfId="9841"/>
    <cellStyle name="Style 22 4" xfId="4936"/>
    <cellStyle name="Style 22 5" xfId="9843"/>
    <cellStyle name="Style 23" xfId="59"/>
    <cellStyle name="Style 23 2" xfId="60"/>
    <cellStyle name="Style 23 2 2" xfId="76"/>
    <cellStyle name="Style 23 2 2 2" xfId="121"/>
    <cellStyle name="Style 23 2 2 2 2" xfId="10623"/>
    <cellStyle name="Style 23 2 2 3" xfId="9758"/>
    <cellStyle name="Style 23 2 2 3 2" xfId="10659"/>
    <cellStyle name="Style 23 2 2 3 3" xfId="10684"/>
    <cellStyle name="Style 23 2 2 3 4" xfId="9809"/>
    <cellStyle name="Style 23 2 2 4" xfId="10634"/>
    <cellStyle name="Style 23 2 3" xfId="10642"/>
    <cellStyle name="Style 23 3" xfId="77"/>
    <cellStyle name="Style 23 3 2" xfId="120"/>
    <cellStyle name="Style 23 3 2 2" xfId="10624"/>
    <cellStyle name="Style 23 3 3" xfId="9759"/>
    <cellStyle name="Style 23 3 3 2" xfId="10660"/>
    <cellStyle name="Style 23 3 3 3" xfId="10685"/>
    <cellStyle name="Style 23 3 3 4" xfId="9810"/>
    <cellStyle name="Style 23 3 4" xfId="10633"/>
    <cellStyle name="Style 23 4" xfId="10643"/>
    <cellStyle name="Style 24" xfId="4937"/>
    <cellStyle name="Style 24 2" xfId="4938"/>
    <cellStyle name="Style 24 3" xfId="4939"/>
    <cellStyle name="Style 24 4" xfId="4940"/>
    <cellStyle name="Style 24 5" xfId="9840"/>
    <cellStyle name="Style 25" xfId="4941"/>
    <cellStyle name="Style 25 2" xfId="4942"/>
    <cellStyle name="Style 25 2 2" xfId="9838"/>
    <cellStyle name="Style 25 3" xfId="4943"/>
    <cellStyle name="Style 25 4" xfId="9839"/>
    <cellStyle name="Style 26" xfId="4944"/>
    <cellStyle name="Style 26 2" xfId="4945"/>
    <cellStyle name="Style 26 3" xfId="4946"/>
    <cellStyle name="Style 26 4" xfId="4947"/>
    <cellStyle name="Style 26 5" xfId="9837"/>
    <cellStyle name="Style 27" xfId="4948"/>
    <cellStyle name="Style 28" xfId="4949"/>
    <cellStyle name="Style 29" xfId="4950"/>
    <cellStyle name="Style 3" xfId="4951"/>
    <cellStyle name="Style 3 2" xfId="10584"/>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 2" xfId="10585"/>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Border 2" xfId="9836"/>
    <cellStyle name="TableColumnHeader" xfId="5047"/>
    <cellStyle name="TableColumnHeader 2" xfId="8566"/>
    <cellStyle name="TableColumnHeader 2 2" xfId="10618"/>
    <cellStyle name="TableColumnHeader 2 3" xfId="9795"/>
    <cellStyle name="TableColumnHeader 3" xfId="10586"/>
    <cellStyle name="TableColumnHeader 4" xfId="9835"/>
    <cellStyle name="TableColumnHeader 5" xfId="9790"/>
    <cellStyle name="TableHeading" xfId="5048"/>
    <cellStyle name="TableHeading 2" xfId="9834"/>
    <cellStyle name="TableHighlight" xfId="5049"/>
    <cellStyle name="TableNote" xfId="5050"/>
    <cellStyle name="test a style" xfId="5051"/>
    <cellStyle name="test a style 2" xfId="6212"/>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2" xfId="62"/>
    <cellStyle name="Total 2 10" xfId="5070"/>
    <cellStyle name="Total 2 11" xfId="9751"/>
    <cellStyle name="Total 2 11 2" xfId="10652"/>
    <cellStyle name="Total 2 11 3" xfId="10679"/>
    <cellStyle name="Total 2 11 4" xfId="9802"/>
    <cellStyle name="Total 2 12" xfId="10641"/>
    <cellStyle name="Total 2 2" xfId="69"/>
    <cellStyle name="Total 2 2 2" xfId="89"/>
    <cellStyle name="Total 2 2 2 2" xfId="9771"/>
    <cellStyle name="Total 2 2 2 2 2" xfId="10672"/>
    <cellStyle name="Total 2 2 2 2 3" xfId="10693"/>
    <cellStyle name="Total 2 2 2 2 4" xfId="9822"/>
    <cellStyle name="Total 2 2 2 3" xfId="10625"/>
    <cellStyle name="Total 2 2 3" xfId="9757"/>
    <cellStyle name="Total 2 2 3 2" xfId="10658"/>
    <cellStyle name="Total 2 2 3 3" xfId="10683"/>
    <cellStyle name="Total 2 2 3 4" xfId="9808"/>
    <cellStyle name="Total 2 2 4" xfId="10637"/>
    <cellStyle name="Total 2 3" xfId="83"/>
    <cellStyle name="Total 2 3 2" xfId="9765"/>
    <cellStyle name="Total 2 3 2 2" xfId="10666"/>
    <cellStyle name="Total 2 3 2 3" xfId="10689"/>
    <cellStyle name="Total 2 3 2 4" xfId="9816"/>
    <cellStyle name="Total 2 3 3" xfId="10629"/>
    <cellStyle name="Total 2 4" xfId="5071"/>
    <cellStyle name="Total 2 5" xfId="5072"/>
    <cellStyle name="Total 2 6" xfId="5073"/>
    <cellStyle name="Total 2 7" xfId="5074"/>
    <cellStyle name="Total 2 8" xfId="5075"/>
    <cellStyle name="Total 2 9" xfId="5076"/>
    <cellStyle name="Total 3" xfId="5077"/>
    <cellStyle name="Total 3 2" xfId="9833"/>
    <cellStyle name="Total Bold" xfId="5078"/>
    <cellStyle name="Total Bold 2" xfId="10587"/>
    <cellStyle name="Total Bold 3" xfId="9832"/>
    <cellStyle name="Totals" xfId="5079"/>
    <cellStyle name="Totals 2" xfId="8567"/>
    <cellStyle name="Totals 2 2" xfId="10619"/>
    <cellStyle name="Totals 2 3" xfId="9857"/>
    <cellStyle name="Totals 2 4" xfId="9796"/>
    <cellStyle name="Totals 3" xfId="10588"/>
    <cellStyle name="Totals 4" xfId="9831"/>
    <cellStyle name="Totals 5" xfId="9791"/>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n" xfId="5103"/>
    <cellStyle name="YesNo" xfId="5104"/>
    <cellStyle name="쬞\?1@" xfId="5105"/>
    <cellStyle name="千位分隔 2" xfId="5106"/>
    <cellStyle name="千位分隔 2 2" xfId="10589"/>
    <cellStyle name="常规 2" xfId="5107"/>
    <cellStyle name="標準_car_JP" xfId="5108"/>
  </cellStyles>
  <dxfs count="26">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 xmlns:a16="http://schemas.microsoft.com/office/drawing/2014/main" id="{00000000-0008-0000-0000-000004000000}"/>
            </a:ext>
          </a:extLst>
        </xdr:cNvPr>
        <xdr:cNvGrpSpPr/>
      </xdr:nvGrpSpPr>
      <xdr:grpSpPr>
        <a:xfrm>
          <a:off x="5041" y="0"/>
          <a:ext cx="11447183" cy="2363319"/>
          <a:chOff x="10997237" y="5479676"/>
          <a:chExt cx="8857420" cy="2022148"/>
        </a:xfrm>
      </xdr:grpSpPr>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 xmlns:a16="http://schemas.microsoft.com/office/drawing/2014/main" id="{00000000-0008-0000-0A00-000002000000}"/>
            </a:ext>
          </a:extLst>
        </xdr:cNvPr>
        <xdr:cNvGrpSpPr/>
      </xdr:nvGrpSpPr>
      <xdr:grpSpPr>
        <a:xfrm>
          <a:off x="0" y="0"/>
          <a:ext cx="20600940" cy="1981970"/>
          <a:chOff x="10997237" y="5479676"/>
          <a:chExt cx="8857420" cy="1900278"/>
        </a:xfrm>
      </xdr:grpSpPr>
      <xdr:pic>
        <xdr:nvPicPr>
          <xdr:cNvPr id="3" name="Picture 2">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 xmlns:a16="http://schemas.microsoft.com/office/drawing/2014/main" id="{00000000-0008-0000-0B00-000002000000}"/>
            </a:ext>
          </a:extLst>
        </xdr:cNvPr>
        <xdr:cNvGrpSpPr/>
      </xdr:nvGrpSpPr>
      <xdr:grpSpPr>
        <a:xfrm>
          <a:off x="95250" y="152400"/>
          <a:ext cx="29131213" cy="1862431"/>
          <a:chOff x="10997237" y="5479676"/>
          <a:chExt cx="8857420" cy="1900278"/>
        </a:xfrm>
      </xdr:grpSpPr>
      <xdr:pic>
        <xdr:nvPicPr>
          <xdr:cNvPr id="3" name="Picture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 xmlns:a16="http://schemas.microsoft.com/office/drawing/2014/main" id="{00000000-0008-0000-0C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 xmlns:a16="http://schemas.microsoft.com/office/drawing/2014/main" id="{00000000-0008-0000-0C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 xmlns:a16="http://schemas.microsoft.com/office/drawing/2014/main" id="{00000000-0008-0000-0C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 xmlns:a16="http://schemas.microsoft.com/office/drawing/2014/main" id="{00000000-0008-0000-0100-000002000000}"/>
            </a:ext>
          </a:extLst>
        </xdr:cNvPr>
        <xdr:cNvGrpSpPr/>
      </xdr:nvGrpSpPr>
      <xdr:grpSpPr>
        <a:xfrm>
          <a:off x="297519" y="278361"/>
          <a:ext cx="16363068" cy="2181064"/>
          <a:chOff x="11012846" y="5479676"/>
          <a:chExt cx="8857420" cy="1900278"/>
        </a:xfrm>
      </xdr:grpSpPr>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 xmlns:a16="http://schemas.microsoft.com/office/drawing/2014/main" id="{00000000-0008-0000-0200-000004000000}"/>
            </a:ext>
          </a:extLst>
        </xdr:cNvPr>
        <xdr:cNvGrpSpPr/>
      </xdr:nvGrpSpPr>
      <xdr:grpSpPr>
        <a:xfrm>
          <a:off x="123825" y="76200"/>
          <a:ext cx="19253297" cy="1973118"/>
          <a:chOff x="10997237" y="5479676"/>
          <a:chExt cx="8857420" cy="1900278"/>
        </a:xfrm>
      </xdr:grpSpPr>
      <xdr:pic>
        <xdr:nvPicPr>
          <xdr:cNvPr id="5" name="Picture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 xmlns:a16="http://schemas.microsoft.com/office/drawing/2014/main" id="{00000000-0008-0000-0400-000002000000}"/>
            </a:ext>
          </a:extLst>
        </xdr:cNvPr>
        <xdr:cNvGrpSpPr/>
      </xdr:nvGrpSpPr>
      <xdr:grpSpPr>
        <a:xfrm>
          <a:off x="135155" y="47006"/>
          <a:ext cx="19676845" cy="2344551"/>
          <a:chOff x="11005139" y="5482585"/>
          <a:chExt cx="8857420" cy="1900278"/>
        </a:xfrm>
      </xdr:grpSpPr>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53</xdr:row>
          <xdr:rowOff>28575</xdr:rowOff>
        </xdr:from>
        <xdr:to>
          <xdr:col>2</xdr:col>
          <xdr:colOff>1381125</xdr:colOff>
          <xdr:row>54</xdr:row>
          <xdr:rowOff>161925</xdr:rowOff>
        </xdr:to>
        <xdr:sp macro="" textlink="">
          <xdr:nvSpPr>
            <xdr:cNvPr id="3074" name="Check Box 2" hidden="1">
              <a:extLst>
                <a:ext uri="{63B3BB69-23CF-44E3-9099-C40C66FF867C}">
                  <a14:compatExt spid="_x0000_s3074"/>
                </a:ext>
                <a:ext uri="{FF2B5EF4-FFF2-40B4-BE49-F238E27FC236}">
                  <a16:creationId xmlns=""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56</xdr:row>
          <xdr:rowOff>28575</xdr:rowOff>
        </xdr:from>
        <xdr:to>
          <xdr:col>2</xdr:col>
          <xdr:colOff>1381125</xdr:colOff>
          <xdr:row>57</xdr:row>
          <xdr:rowOff>161925</xdr:rowOff>
        </xdr:to>
        <xdr:sp macro="" textlink="">
          <xdr:nvSpPr>
            <xdr:cNvPr id="3100" name="Check Box 28" hidden="1">
              <a:extLst>
                <a:ext uri="{63B3BB69-23CF-44E3-9099-C40C66FF867C}">
                  <a14:compatExt spid="_x0000_s3100"/>
                </a:ext>
                <a:ext uri="{FF2B5EF4-FFF2-40B4-BE49-F238E27FC236}">
                  <a16:creationId xmlns=""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59</xdr:row>
          <xdr:rowOff>28575</xdr:rowOff>
        </xdr:from>
        <xdr:to>
          <xdr:col>2</xdr:col>
          <xdr:colOff>1381125</xdr:colOff>
          <xdr:row>60</xdr:row>
          <xdr:rowOff>161925</xdr:rowOff>
        </xdr:to>
        <xdr:sp macro="" textlink="">
          <xdr:nvSpPr>
            <xdr:cNvPr id="3101" name="Check Box 29" hidden="1">
              <a:extLst>
                <a:ext uri="{63B3BB69-23CF-44E3-9099-C40C66FF867C}">
                  <a14:compatExt spid="_x0000_s3101"/>
                </a:ext>
                <a:ext uri="{FF2B5EF4-FFF2-40B4-BE49-F238E27FC236}">
                  <a16:creationId xmlns=""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62</xdr:row>
          <xdr:rowOff>28575</xdr:rowOff>
        </xdr:from>
        <xdr:to>
          <xdr:col>2</xdr:col>
          <xdr:colOff>1381125</xdr:colOff>
          <xdr:row>63</xdr:row>
          <xdr:rowOff>161925</xdr:rowOff>
        </xdr:to>
        <xdr:sp macro="" textlink="">
          <xdr:nvSpPr>
            <xdr:cNvPr id="3102" name="Check Box 30" hidden="1">
              <a:extLst>
                <a:ext uri="{63B3BB69-23CF-44E3-9099-C40C66FF867C}">
                  <a14:compatExt spid="_x0000_s3102"/>
                </a:ext>
                <a:ext uri="{FF2B5EF4-FFF2-40B4-BE49-F238E27FC236}">
                  <a16:creationId xmlns=""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65</xdr:row>
          <xdr:rowOff>28575</xdr:rowOff>
        </xdr:from>
        <xdr:to>
          <xdr:col>2</xdr:col>
          <xdr:colOff>1381125</xdr:colOff>
          <xdr:row>66</xdr:row>
          <xdr:rowOff>161925</xdr:rowOff>
        </xdr:to>
        <xdr:sp macro="" textlink="">
          <xdr:nvSpPr>
            <xdr:cNvPr id="3103" name="Check Box 31" hidden="1">
              <a:extLst>
                <a:ext uri="{63B3BB69-23CF-44E3-9099-C40C66FF867C}">
                  <a14:compatExt spid="_x0000_s3103"/>
                </a:ext>
                <a:ext uri="{FF2B5EF4-FFF2-40B4-BE49-F238E27FC236}">
                  <a16:creationId xmlns=""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(2022)</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68</xdr:row>
          <xdr:rowOff>38100</xdr:rowOff>
        </xdr:from>
        <xdr:to>
          <xdr:col>2</xdr:col>
          <xdr:colOff>1381125</xdr:colOff>
          <xdr:row>69</xdr:row>
          <xdr:rowOff>180975</xdr:rowOff>
        </xdr:to>
        <xdr:sp macro="" textlink="">
          <xdr:nvSpPr>
            <xdr:cNvPr id="3104" name="Check Box 32" hidden="1">
              <a:extLst>
                <a:ext uri="{63B3BB69-23CF-44E3-9099-C40C66FF867C}">
                  <a14:compatExt spid="_x0000_s3104"/>
                </a:ext>
                <a:ext uri="{FF2B5EF4-FFF2-40B4-BE49-F238E27FC236}">
                  <a16:creationId xmlns=""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71</xdr:row>
          <xdr:rowOff>38100</xdr:rowOff>
        </xdr:from>
        <xdr:to>
          <xdr:col>2</xdr:col>
          <xdr:colOff>1381125</xdr:colOff>
          <xdr:row>72</xdr:row>
          <xdr:rowOff>180975</xdr:rowOff>
        </xdr:to>
        <xdr:sp macro="" textlink="">
          <xdr:nvSpPr>
            <xdr:cNvPr id="3105" name="Check Box 33" hidden="1">
              <a:extLst>
                <a:ext uri="{63B3BB69-23CF-44E3-9099-C40C66FF867C}">
                  <a14:compatExt spid="_x0000_s3105"/>
                </a:ext>
                <a:ext uri="{FF2B5EF4-FFF2-40B4-BE49-F238E27FC236}">
                  <a16:creationId xmlns=""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74</xdr:row>
          <xdr:rowOff>38100</xdr:rowOff>
        </xdr:from>
        <xdr:to>
          <xdr:col>2</xdr:col>
          <xdr:colOff>1371600</xdr:colOff>
          <xdr:row>75</xdr:row>
          <xdr:rowOff>171450</xdr:rowOff>
        </xdr:to>
        <xdr:sp macro="" textlink="">
          <xdr:nvSpPr>
            <xdr:cNvPr id="3106" name="Check Box 34" hidden="1">
              <a:extLst>
                <a:ext uri="{63B3BB69-23CF-44E3-9099-C40C66FF867C}">
                  <a14:compatExt spid="_x0000_s3106"/>
                </a:ext>
                <a:ext uri="{FF2B5EF4-FFF2-40B4-BE49-F238E27FC236}">
                  <a16:creationId xmlns=""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77</xdr:row>
          <xdr:rowOff>76200</xdr:rowOff>
        </xdr:from>
        <xdr:to>
          <xdr:col>2</xdr:col>
          <xdr:colOff>1381125</xdr:colOff>
          <xdr:row>79</xdr:row>
          <xdr:rowOff>9525</xdr:rowOff>
        </xdr:to>
        <xdr:sp macro="" textlink="">
          <xdr:nvSpPr>
            <xdr:cNvPr id="3109" name="Check Box 37" hidden="1">
              <a:extLst>
                <a:ext uri="{63B3BB69-23CF-44E3-9099-C40C66FF867C}">
                  <a14:compatExt spid="_x0000_s3109"/>
                </a:ext>
                <a:ext uri="{FF2B5EF4-FFF2-40B4-BE49-F238E27FC236}">
                  <a16:creationId xmlns=""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 xmlns:a16="http://schemas.microsoft.com/office/drawing/2014/main" id="{00000000-0008-0000-0500-000002000000}"/>
            </a:ext>
          </a:extLst>
        </xdr:cNvPr>
        <xdr:cNvGrpSpPr/>
      </xdr:nvGrpSpPr>
      <xdr:grpSpPr>
        <a:xfrm>
          <a:off x="238125" y="38100"/>
          <a:ext cx="16640629" cy="2090964"/>
          <a:chOff x="10964411" y="5491703"/>
          <a:chExt cx="8857420" cy="1913598"/>
        </a:xfrm>
      </xdr:grpSpPr>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 xmlns:a16="http://schemas.microsoft.com/office/drawing/2014/main" id="{00000000-0008-0000-0600-000002000000}"/>
            </a:ext>
          </a:extLst>
        </xdr:cNvPr>
        <xdr:cNvGrpSpPr/>
      </xdr:nvGrpSpPr>
      <xdr:grpSpPr>
        <a:xfrm>
          <a:off x="102950" y="0"/>
          <a:ext cx="20209353" cy="2186626"/>
          <a:chOff x="10997237" y="5479676"/>
          <a:chExt cx="8857420" cy="1900278"/>
        </a:xfrm>
      </xdr:grpSpPr>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 xmlns:a16="http://schemas.microsoft.com/office/drawing/2014/main" id="{00000000-0008-0000-0700-000003000000}"/>
            </a:ext>
          </a:extLst>
        </xdr:cNvPr>
        <xdr:cNvGrpSpPr/>
      </xdr:nvGrpSpPr>
      <xdr:grpSpPr>
        <a:xfrm>
          <a:off x="511680" y="281441"/>
          <a:ext cx="16157073" cy="1562944"/>
          <a:chOff x="11207347" y="5630816"/>
          <a:chExt cx="8999966" cy="1385141"/>
        </a:xfrm>
      </xdr:grpSpPr>
      <xdr:sp macro="" textlink="">
        <xdr:nvSpPr>
          <xdr:cNvPr id="5" name="Rectangle 4">
            <a:extLst>
              <a:ext uri="{FF2B5EF4-FFF2-40B4-BE49-F238E27FC236}">
                <a16:creationId xmlns=""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 xmlns:a16="http://schemas.microsoft.com/office/drawing/2014/main" id="{00000000-0008-0000-0800-000003000000}"/>
            </a:ext>
          </a:extLst>
        </xdr:cNvPr>
        <xdr:cNvGrpSpPr/>
      </xdr:nvGrpSpPr>
      <xdr:grpSpPr>
        <a:xfrm>
          <a:off x="417711" y="216648"/>
          <a:ext cx="18372207" cy="2232145"/>
          <a:chOff x="11176383" y="5659979"/>
          <a:chExt cx="6311801" cy="1821373"/>
        </a:xfrm>
      </xdr:grpSpPr>
      <xdr:sp macro="" textlink="">
        <xdr:nvSpPr>
          <xdr:cNvPr id="4" name="Rectangle 3">
            <a:extLst>
              <a:ext uri="{FF2B5EF4-FFF2-40B4-BE49-F238E27FC236}">
                <a16:creationId xmlns=""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a:extLst>
            <a:ext uri="{FF2B5EF4-FFF2-40B4-BE49-F238E27FC236}">
              <a16:creationId xmlns=""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 xmlns:a16="http://schemas.microsoft.com/office/drawing/2014/main" id="{00000000-0008-0000-0900-000002000000}"/>
            </a:ext>
          </a:extLst>
        </xdr:cNvPr>
        <xdr:cNvGrpSpPr/>
      </xdr:nvGrpSpPr>
      <xdr:grpSpPr>
        <a:xfrm>
          <a:off x="323274" y="134471"/>
          <a:ext cx="19246271" cy="2034623"/>
          <a:chOff x="10997237" y="5479676"/>
          <a:chExt cx="8857420" cy="1900278"/>
        </a:xfrm>
      </xdr:grpSpPr>
      <xdr:pic>
        <xdr:nvPicPr>
          <xdr:cNvPr id="3" name="Picture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Finance/Management/Financial%20Statements/Monthly%202009/09-SEP-2009/SFR%20Sept%20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nance/Management/Budgets/2009%20Budget/Operating/E&amp;O%20Budget%202009%20-%20Revisions%20Sept%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afety%20backup\2014%20IRM\LH%20CDM%20reports%20from%20MS\2006-2010%20Final%20OPA%20CDM%20Results.London%20Hydro%20Inc.%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nance/Regulatory%20files/Energy%20and%20Distribution%20Statistics/2012%20STATS/Year%202012%20Elec%20Stats%20-%20Final%20resul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Regulatory%20files/Rate%20Applications/Year%202015%20IRM%20Rate%20Application/Submission%20-%20Sep%2026%202014/London_Hydro_2015_IRM_Rate_Generator%20-%20version%201.1_20140926.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File1.londonhydro.com\share\Finance\Management\Budgets\2006%20Budget\Operating\E&amp;O%20Budget%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Management/Financial%20Statements/Monthly%202009/09-SEP-2009/SFR%20Sept%20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File1.londonhydro.com\share\Finance\Management\99%20Budget\NEWCHARTOFACCOU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File1.londonhydro.com\share\Finance\Management\Budgets\2007%20Budget\Operating\E&amp;O%20Budget%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DC%20FTY%20-%20LF/CostAl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File1.londonhydro.com\share\Finance\Management\Budgets\2006%20Budget\Operating\FINANCE%20Budget%202006%20(Revised%20Dec%20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bfs01\Home\BenumMa\Assignments\2007%20EDR%20Model\2007_irmmodel_op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2005\RP-2005-0020\EB-2005-0389\Board\Applications\Decision%20Material\London%20Hydro%202006%20EDR_modified%20for%20smart%20met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Distr."/>
      <sheetName val="Reports to run"/>
      <sheetName val="Cover"/>
      <sheetName val="Index"/>
      <sheetName val="KPI"/>
      <sheetName val="KPI Graphics"/>
      <sheetName val="KPI MED"/>
      <sheetName val="STMT OPS"/>
      <sheetName val="CNTRLBYDEPT"/>
      <sheetName val="CNTRLLBLS"/>
      <sheetName val="CAPEX"/>
      <sheetName val="BALSHT"/>
      <sheetName val="SCFP"/>
      <sheetName val="CEO Recap"/>
      <sheetName val="SecCoverA"/>
      <sheetName val="SecCoverB"/>
      <sheetName val="SecCoverC"/>
      <sheetName val="SecCoverD"/>
      <sheetName val="SecCoverE"/>
      <sheetName val="SecCoverF"/>
      <sheetName val="FS Data"/>
      <sheetName val="Stats Data"/>
      <sheetName val="Tax Calc"/>
      <sheetName val="Audit"/>
      <sheetName val="DropDow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Object</v>
          </cell>
          <cell r="B1" t="str">
            <v>OCC03</v>
          </cell>
          <cell r="C1" t="str">
            <v>OCC15</v>
          </cell>
          <cell r="D1" t="str">
            <v>BCC14</v>
          </cell>
          <cell r="F1" t="str">
            <v>BCC10</v>
          </cell>
        </row>
        <row r="2">
          <cell r="B2" t="str">
            <v xml:space="preserve">110 - Cash &amp; Equivalents            </v>
          </cell>
        </row>
        <row r="3">
          <cell r="B3" t="str">
            <v xml:space="preserve">110 - Cash &amp; Equivalents            </v>
          </cell>
        </row>
        <row r="4">
          <cell r="B4" t="str">
            <v xml:space="preserve">110 - Cash &amp; Equivalents            </v>
          </cell>
        </row>
        <row r="5">
          <cell r="B5" t="str">
            <v xml:space="preserve">110 - Cash &amp; Equivalents            </v>
          </cell>
        </row>
        <row r="6">
          <cell r="B6" t="str">
            <v xml:space="preserve">110 - Cash &amp; Equivalents            </v>
          </cell>
        </row>
        <row r="7">
          <cell r="B7" t="str">
            <v xml:space="preserve">120 - Accounts Receivable           </v>
          </cell>
        </row>
        <row r="8">
          <cell r="B8" t="str">
            <v xml:space="preserve">120 - Accounts Receivable           </v>
          </cell>
        </row>
        <row r="9">
          <cell r="B9" t="str">
            <v xml:space="preserve">120 - Accounts Receivable           </v>
          </cell>
        </row>
        <row r="10">
          <cell r="B10" t="str">
            <v xml:space="preserve">120 - Accounts Receivable           </v>
          </cell>
        </row>
        <row r="11">
          <cell r="B11" t="str">
            <v xml:space="preserve">120 - Accounts Receivable           </v>
          </cell>
        </row>
        <row r="12">
          <cell r="B12" t="str">
            <v xml:space="preserve">120 - Accounts Receivable           </v>
          </cell>
        </row>
        <row r="13">
          <cell r="B13" t="str">
            <v xml:space="preserve">120 - Accounts Receivable           </v>
          </cell>
        </row>
        <row r="14">
          <cell r="B14" t="str">
            <v xml:space="preserve">120 - Accounts Receivable           </v>
          </cell>
        </row>
        <row r="15">
          <cell r="B15" t="str">
            <v xml:space="preserve">120 - Accounts Receivable           </v>
          </cell>
        </row>
        <row r="16">
          <cell r="B16" t="str">
            <v xml:space="preserve">120 - Accounts Receivable           </v>
          </cell>
        </row>
        <row r="17">
          <cell r="B17" t="str">
            <v xml:space="preserve">120 - Accounts Receivable           </v>
          </cell>
        </row>
        <row r="18">
          <cell r="B18" t="str">
            <v xml:space="preserve">120 - Accounts Receivable           </v>
          </cell>
        </row>
        <row r="19">
          <cell r="B19" t="str">
            <v xml:space="preserve">120 - Accounts Receivable           </v>
          </cell>
        </row>
        <row r="20">
          <cell r="B20" t="str">
            <v xml:space="preserve">120 - Accounts Receivable           </v>
          </cell>
        </row>
        <row r="21">
          <cell r="B21" t="str">
            <v xml:space="preserve">120 - Accounts Receivable           </v>
          </cell>
        </row>
        <row r="22">
          <cell r="B22" t="str">
            <v xml:space="preserve">120 - Accounts Receivable           </v>
          </cell>
        </row>
        <row r="23">
          <cell r="B23" t="str">
            <v xml:space="preserve">120 - Accounts Receivable           </v>
          </cell>
        </row>
        <row r="24">
          <cell r="B24" t="str">
            <v xml:space="preserve">120 - Accounts Receivable           </v>
          </cell>
        </row>
        <row r="25">
          <cell r="B25" t="str">
            <v xml:space="preserve">120 - Accounts Receivable           </v>
          </cell>
        </row>
        <row r="26">
          <cell r="B26" t="str">
            <v xml:space="preserve">120 - Accounts Receivable           </v>
          </cell>
        </row>
        <row r="27">
          <cell r="B27" t="str">
            <v xml:space="preserve">120 - Accounts Receivable           </v>
          </cell>
        </row>
        <row r="28">
          <cell r="B28" t="str">
            <v xml:space="preserve">120 - Accounts Receivable           </v>
          </cell>
        </row>
        <row r="29">
          <cell r="B29" t="str">
            <v xml:space="preserve">120 - Accounts Receivable           </v>
          </cell>
        </row>
        <row r="30">
          <cell r="B30" t="str">
            <v xml:space="preserve">123 - Income Taxes Receivable       </v>
          </cell>
        </row>
        <row r="31">
          <cell r="B31" t="str">
            <v xml:space="preserve">130 - Inventory                     </v>
          </cell>
        </row>
        <row r="32">
          <cell r="B32" t="str">
            <v xml:space="preserve">130 - Inventory                     </v>
          </cell>
        </row>
        <row r="33">
          <cell r="B33" t="str">
            <v xml:space="preserve">130 - Inventory                     </v>
          </cell>
        </row>
        <row r="34">
          <cell r="B34" t="str">
            <v xml:space="preserve">130 - Inventory                     </v>
          </cell>
        </row>
        <row r="35">
          <cell r="B35" t="str">
            <v xml:space="preserve">130 - Inventory                     </v>
          </cell>
        </row>
        <row r="36">
          <cell r="B36" t="str">
            <v xml:space="preserve">130 - Inventory                     </v>
          </cell>
        </row>
        <row r="37">
          <cell r="B37" t="str">
            <v xml:space="preserve">130 - Inventory                     </v>
          </cell>
        </row>
        <row r="38">
          <cell r="B38" t="str">
            <v xml:space="preserve">130 - Inventory                     </v>
          </cell>
        </row>
        <row r="39">
          <cell r="B39" t="str">
            <v xml:space="preserve">130 - Inventory                     </v>
          </cell>
        </row>
        <row r="40">
          <cell r="B40" t="str">
            <v xml:space="preserve">130 - Inventory                     </v>
          </cell>
        </row>
        <row r="41">
          <cell r="B41" t="str">
            <v xml:space="preserve">130 - Inventory                     </v>
          </cell>
        </row>
        <row r="42">
          <cell r="B42" t="str">
            <v xml:space="preserve">130 - Inventory                     </v>
          </cell>
        </row>
        <row r="43">
          <cell r="B43" t="str">
            <v xml:space="preserve">130 - Inventory                     </v>
          </cell>
        </row>
        <row r="44">
          <cell r="B44" t="str">
            <v xml:space="preserve">130 - Inventory                     </v>
          </cell>
        </row>
        <row r="45">
          <cell r="B45" t="str">
            <v xml:space="preserve">140 - Prepaid Expenses              </v>
          </cell>
        </row>
        <row r="46">
          <cell r="B46" t="str">
            <v xml:space="preserve">140 - Prepaid Expenses              </v>
          </cell>
        </row>
        <row r="47">
          <cell r="B47" t="str">
            <v xml:space="preserve">140 - Prepaid Expenses              </v>
          </cell>
        </row>
        <row r="48">
          <cell r="B48" t="str">
            <v xml:space="preserve">140 - Prepaid Expenses              </v>
          </cell>
        </row>
        <row r="49">
          <cell r="B49" t="str">
            <v xml:space="preserve">140 - Prepaid Expenses              </v>
          </cell>
        </row>
        <row r="50">
          <cell r="B50" t="str">
            <v xml:space="preserve">140 - Prepaid Expenses              </v>
          </cell>
        </row>
        <row r="51">
          <cell r="B51" t="str">
            <v xml:space="preserve">125 - Regulatory Amts Recov - Cur   </v>
          </cell>
        </row>
        <row r="52">
          <cell r="B52" t="str">
            <v xml:space="preserve">160 - Regulatory Amts Recov - LT    </v>
          </cell>
        </row>
        <row r="53">
          <cell r="B53" t="str">
            <v xml:space="preserve">160 - Regulatory Amts Recov - LT    </v>
          </cell>
        </row>
        <row r="54">
          <cell r="B54" t="str">
            <v xml:space="preserve">160 - Regulatory Amts Recov - LT    </v>
          </cell>
        </row>
        <row r="55">
          <cell r="B55" t="str">
            <v xml:space="preserve">160 - Regulatory Amts Recov - LT    </v>
          </cell>
        </row>
        <row r="56">
          <cell r="B56" t="str">
            <v xml:space="preserve">160 - Regulatory Amts Recov - LT    </v>
          </cell>
        </row>
        <row r="57">
          <cell r="B57" t="str">
            <v xml:space="preserve">160 - Regulatory Amts Recov - LT    </v>
          </cell>
        </row>
        <row r="58">
          <cell r="B58" t="str">
            <v xml:space="preserve">160 - Regulatory Amts Recov - LT    </v>
          </cell>
        </row>
        <row r="59">
          <cell r="B59" t="str">
            <v xml:space="preserve">160 - Regulatory Amts Recov - LT    </v>
          </cell>
        </row>
        <row r="60">
          <cell r="B60" t="str">
            <v xml:space="preserve">160 - Regulatory Amts Recov - LT    </v>
          </cell>
        </row>
        <row r="61">
          <cell r="B61" t="str">
            <v xml:space="preserve">160 - Regulatory Amts Recov - LT    </v>
          </cell>
        </row>
        <row r="62">
          <cell r="B62" t="str">
            <v xml:space="preserve">160 - Regulatory Amts Recov - LT    </v>
          </cell>
        </row>
        <row r="63">
          <cell r="B63" t="str">
            <v xml:space="preserve">160 - Regulatory Amts Recov - LT    </v>
          </cell>
        </row>
        <row r="64">
          <cell r="B64" t="str">
            <v xml:space="preserve">165 - Future Income Taxes           </v>
          </cell>
        </row>
        <row r="65">
          <cell r="B65" t="str">
            <v xml:space="preserve">200 - Capital Assets                </v>
          </cell>
        </row>
        <row r="66">
          <cell r="B66" t="str">
            <v xml:space="preserve">200 - Capital Assets                </v>
          </cell>
        </row>
        <row r="67">
          <cell r="B67" t="str">
            <v xml:space="preserve">200 - Capital Assets                </v>
          </cell>
        </row>
        <row r="68">
          <cell r="B68" t="str">
            <v xml:space="preserve">200 - Capital Assets                </v>
          </cell>
        </row>
        <row r="69">
          <cell r="B69" t="str">
            <v xml:space="preserve">200 - Capital Assets                </v>
          </cell>
        </row>
        <row r="70">
          <cell r="B70" t="str">
            <v xml:space="preserve">200 - Capital Assets                </v>
          </cell>
        </row>
        <row r="71">
          <cell r="B71" t="str">
            <v xml:space="preserve">200 - Capital Assets                </v>
          </cell>
        </row>
        <row r="72">
          <cell r="B72" t="str">
            <v xml:space="preserve">200 - Capital Assets                </v>
          </cell>
        </row>
        <row r="73">
          <cell r="B73" t="str">
            <v xml:space="preserve">200 - Capital Assets                </v>
          </cell>
        </row>
        <row r="74">
          <cell r="B74" t="str">
            <v xml:space="preserve">200 - Capital Assets                </v>
          </cell>
        </row>
        <row r="75">
          <cell r="B75" t="str">
            <v xml:space="preserve">200 - Capital Assets                </v>
          </cell>
        </row>
        <row r="76">
          <cell r="B76" t="str">
            <v xml:space="preserve">200 - Capital Assets                </v>
          </cell>
        </row>
        <row r="77">
          <cell r="B77" t="str">
            <v xml:space="preserve">200 - Capital Assets                </v>
          </cell>
        </row>
        <row r="78">
          <cell r="B78" t="str">
            <v xml:space="preserve">200 - Capital Assets                </v>
          </cell>
        </row>
        <row r="79">
          <cell r="B79" t="str">
            <v xml:space="preserve">200 - Capital Assets                </v>
          </cell>
        </row>
        <row r="80">
          <cell r="B80" t="str">
            <v xml:space="preserve">200 - Capital Assets                </v>
          </cell>
        </row>
        <row r="81">
          <cell r="B81" t="str">
            <v xml:space="preserve">200 - Capital Assets                </v>
          </cell>
        </row>
        <row r="82">
          <cell r="B82" t="str">
            <v xml:space="preserve">200 - Capital Assets                </v>
          </cell>
        </row>
        <row r="83">
          <cell r="B83" t="str">
            <v xml:space="preserve">200 - Capital Assets                </v>
          </cell>
        </row>
        <row r="84">
          <cell r="B84" t="str">
            <v xml:space="preserve">200 - Capital Assets                </v>
          </cell>
        </row>
        <row r="85">
          <cell r="B85" t="str">
            <v xml:space="preserve">200 - Capital Assets                </v>
          </cell>
        </row>
        <row r="86">
          <cell r="B86" t="str">
            <v xml:space="preserve">200 - Capital Assets                </v>
          </cell>
        </row>
        <row r="87">
          <cell r="B87" t="str">
            <v xml:space="preserve">200 - Capital Assets                </v>
          </cell>
        </row>
        <row r="88">
          <cell r="B88" t="str">
            <v xml:space="preserve">200 - Capital Assets                </v>
          </cell>
        </row>
        <row r="89">
          <cell r="B89" t="str">
            <v xml:space="preserve">200 - Capital Assets                </v>
          </cell>
        </row>
        <row r="90">
          <cell r="B90" t="str">
            <v xml:space="preserve">200 - Capital Assets                </v>
          </cell>
        </row>
        <row r="91">
          <cell r="B91" t="str">
            <v xml:space="preserve">200 - Capital Assets                </v>
          </cell>
        </row>
        <row r="92">
          <cell r="B92" t="str">
            <v xml:space="preserve">200 - Capital Assets                </v>
          </cell>
        </row>
        <row r="93">
          <cell r="B93" t="str">
            <v xml:space="preserve">200 - Capital Assets                </v>
          </cell>
        </row>
        <row r="94">
          <cell r="B94" t="str">
            <v xml:space="preserve">200 - Capital Assets                </v>
          </cell>
        </row>
        <row r="95">
          <cell r="B95" t="str">
            <v xml:space="preserve">200 - Capital Assets                </v>
          </cell>
        </row>
        <row r="96">
          <cell r="B96" t="str">
            <v xml:space="preserve">200 - Capital Assets                </v>
          </cell>
        </row>
        <row r="97">
          <cell r="B97" t="str">
            <v xml:space="preserve">200 - Capital Assets                </v>
          </cell>
        </row>
        <row r="98">
          <cell r="B98" t="str">
            <v xml:space="preserve">200 - Capital Assets                </v>
          </cell>
        </row>
        <row r="99">
          <cell r="B99" t="str">
            <v xml:space="preserve">200 - Capital Assets                </v>
          </cell>
        </row>
        <row r="100">
          <cell r="B100" t="str">
            <v xml:space="preserve">200 - Capital Assets                </v>
          </cell>
        </row>
        <row r="101">
          <cell r="B101" t="str">
            <v xml:space="preserve">200 - Capital Assets                </v>
          </cell>
        </row>
        <row r="102">
          <cell r="B102" t="str">
            <v xml:space="preserve">200 - Capital Assets                </v>
          </cell>
          <cell r="F102" t="str">
            <v>E</v>
          </cell>
        </row>
        <row r="103">
          <cell r="B103" t="str">
            <v xml:space="preserve">200 - Capital Assets                </v>
          </cell>
          <cell r="F103" t="str">
            <v>F</v>
          </cell>
        </row>
        <row r="104">
          <cell r="B104" t="str">
            <v xml:space="preserve">250 - Work-In-Progress              </v>
          </cell>
          <cell r="F104" t="str">
            <v>A</v>
          </cell>
        </row>
        <row r="105">
          <cell r="B105" t="str">
            <v xml:space="preserve">250 - Work-In-Progress              </v>
          </cell>
          <cell r="F105" t="str">
            <v>B</v>
          </cell>
        </row>
        <row r="106">
          <cell r="B106" t="str">
            <v xml:space="preserve">250 - Work-In-Progress              </v>
          </cell>
          <cell r="F106" t="str">
            <v>C</v>
          </cell>
        </row>
        <row r="107">
          <cell r="B107" t="str">
            <v xml:space="preserve">250 - Work-In-Progress              </v>
          </cell>
          <cell r="F107" t="str">
            <v>D</v>
          </cell>
        </row>
        <row r="108">
          <cell r="B108" t="str">
            <v xml:space="preserve">250 - Work-In-Progress              </v>
          </cell>
          <cell r="F108" t="str">
            <v>E</v>
          </cell>
        </row>
        <row r="109">
          <cell r="B109" t="str">
            <v xml:space="preserve">250 - Work-In-Progress              </v>
          </cell>
          <cell r="F109" t="str">
            <v>F</v>
          </cell>
        </row>
        <row r="110">
          <cell r="B110" t="str">
            <v xml:space="preserve">250 - Work-In-Progress              </v>
          </cell>
          <cell r="F110" t="str">
            <v>G</v>
          </cell>
        </row>
        <row r="111">
          <cell r="B111" t="str">
            <v xml:space="preserve">250 - Work-In-Progress              </v>
          </cell>
          <cell r="F111" t="str">
            <v>H</v>
          </cell>
        </row>
        <row r="112">
          <cell r="B112" t="str">
            <v xml:space="preserve">250 - Work-In-Progress              </v>
          </cell>
          <cell r="F112" t="str">
            <v>L</v>
          </cell>
        </row>
        <row r="113">
          <cell r="B113" t="str">
            <v xml:space="preserve">250 - Work-In-Progress              </v>
          </cell>
          <cell r="F113" t="str">
            <v>M</v>
          </cell>
        </row>
        <row r="114">
          <cell r="B114" t="str">
            <v xml:space="preserve">250 - Work-In-Progress              </v>
          </cell>
          <cell r="F114" t="str">
            <v>MM</v>
          </cell>
        </row>
        <row r="115">
          <cell r="B115" t="str">
            <v xml:space="preserve">250 - Work-In-Progress              </v>
          </cell>
          <cell r="F115" t="str">
            <v>N</v>
          </cell>
        </row>
        <row r="116">
          <cell r="B116" t="str">
            <v xml:space="preserve">250 - Work-In-Progress              </v>
          </cell>
          <cell r="F116" t="str">
            <v>O</v>
          </cell>
        </row>
        <row r="117">
          <cell r="B117" t="str">
            <v xml:space="preserve">250 - Work-In-Progress              </v>
          </cell>
          <cell r="F117" t="str">
            <v>Q</v>
          </cell>
        </row>
        <row r="118">
          <cell r="B118" t="str">
            <v xml:space="preserve">250 - Work-In-Progress              </v>
          </cell>
          <cell r="F118" t="str">
            <v>R</v>
          </cell>
        </row>
        <row r="119">
          <cell r="B119" t="str">
            <v xml:space="preserve">250 - Work-In-Progress              </v>
          </cell>
          <cell r="F119" t="str">
            <v>T</v>
          </cell>
        </row>
        <row r="120">
          <cell r="B120" t="str">
            <v xml:space="preserve">250 - Work-In-Progress              </v>
          </cell>
          <cell r="F120" t="str">
            <v>V</v>
          </cell>
        </row>
        <row r="121">
          <cell r="B121" t="str">
            <v xml:space="preserve">250 - Work-In-Progress              </v>
          </cell>
          <cell r="F121" t="str">
            <v>W</v>
          </cell>
        </row>
        <row r="122">
          <cell r="B122" t="str">
            <v xml:space="preserve">200 - Capital Assets                </v>
          </cell>
        </row>
        <row r="123">
          <cell r="B123" t="str">
            <v xml:space="preserve">200 - Capital Assets                </v>
          </cell>
          <cell r="F123" t="str">
            <v>A</v>
          </cell>
        </row>
        <row r="124">
          <cell r="B124" t="str">
            <v xml:space="preserve">200 - Capital Assets                </v>
          </cell>
          <cell r="F124" t="str">
            <v>B</v>
          </cell>
        </row>
        <row r="125">
          <cell r="B125" t="str">
            <v xml:space="preserve">200 - Capital Assets                </v>
          </cell>
          <cell r="F125" t="str">
            <v>C</v>
          </cell>
        </row>
        <row r="126">
          <cell r="B126" t="str">
            <v xml:space="preserve">200 - Capital Assets                </v>
          </cell>
          <cell r="F126" t="str">
            <v>CC</v>
          </cell>
        </row>
        <row r="127">
          <cell r="B127" t="str">
            <v xml:space="preserve">200 - Capital Assets                </v>
          </cell>
          <cell r="F127" t="str">
            <v>D</v>
          </cell>
        </row>
        <row r="128">
          <cell r="B128" t="str">
            <v xml:space="preserve">200 - Capital Assets                </v>
          </cell>
          <cell r="F128" t="str">
            <v>E</v>
          </cell>
        </row>
        <row r="129">
          <cell r="B129" t="str">
            <v xml:space="preserve">200 - Capital Assets                </v>
          </cell>
          <cell r="F129" t="str">
            <v>F</v>
          </cell>
        </row>
        <row r="130">
          <cell r="B130" t="str">
            <v xml:space="preserve">200 - Capital Assets                </v>
          </cell>
          <cell r="F130" t="str">
            <v>G</v>
          </cell>
        </row>
        <row r="131">
          <cell r="B131" t="str">
            <v xml:space="preserve">200 - Capital Assets                </v>
          </cell>
          <cell r="F131" t="str">
            <v>H</v>
          </cell>
        </row>
        <row r="132">
          <cell r="B132" t="str">
            <v xml:space="preserve">200 - Capital Assets                </v>
          </cell>
          <cell r="F132" t="str">
            <v>I</v>
          </cell>
        </row>
        <row r="133">
          <cell r="B133" t="str">
            <v xml:space="preserve">200 - Capital Assets                </v>
          </cell>
          <cell r="F133" t="str">
            <v>L</v>
          </cell>
        </row>
        <row r="134">
          <cell r="B134" t="str">
            <v xml:space="preserve">200 - Capital Assets                </v>
          </cell>
          <cell r="F134" t="str">
            <v>M</v>
          </cell>
        </row>
        <row r="135">
          <cell r="B135" t="str">
            <v xml:space="preserve">200 - Capital Assets                </v>
          </cell>
          <cell r="F135" t="str">
            <v>MM</v>
          </cell>
        </row>
        <row r="136">
          <cell r="B136" t="str">
            <v xml:space="preserve">200 - Capital Assets                </v>
          </cell>
          <cell r="F136" t="str">
            <v>Q</v>
          </cell>
        </row>
        <row r="137">
          <cell r="B137" t="str">
            <v xml:space="preserve">200 - Capital Assets                </v>
          </cell>
          <cell r="F137" t="str">
            <v>R</v>
          </cell>
        </row>
        <row r="138">
          <cell r="B138" t="str">
            <v xml:space="preserve">200 - Capital Assets                </v>
          </cell>
          <cell r="F138" t="str">
            <v>T</v>
          </cell>
        </row>
        <row r="139">
          <cell r="B139" t="str">
            <v xml:space="preserve">200 - Capital Assets                </v>
          </cell>
          <cell r="F139" t="str">
            <v>V</v>
          </cell>
        </row>
        <row r="140">
          <cell r="B140" t="str">
            <v xml:space="preserve">200 - Capital Assets                </v>
          </cell>
          <cell r="F140" t="str">
            <v>W</v>
          </cell>
        </row>
        <row r="141">
          <cell r="B141" t="str">
            <v xml:space="preserve">200 - Capital Assets                </v>
          </cell>
          <cell r="F141" t="str">
            <v>X</v>
          </cell>
        </row>
        <row r="142">
          <cell r="B142" t="str">
            <v xml:space="preserve">200 - Capital Assets                </v>
          </cell>
          <cell r="F142" t="str">
            <v>ZZ</v>
          </cell>
        </row>
        <row r="143">
          <cell r="B143" t="str">
            <v xml:space="preserve">200 - Capital Assets                </v>
          </cell>
        </row>
        <row r="144">
          <cell r="B144" t="str">
            <v xml:space="preserve">200 - Capital Assets                </v>
          </cell>
          <cell r="F144" t="str">
            <v>A</v>
          </cell>
        </row>
        <row r="145">
          <cell r="B145" t="str">
            <v xml:space="preserve">200 - Capital Assets                </v>
          </cell>
          <cell r="F145" t="str">
            <v>B</v>
          </cell>
        </row>
        <row r="146">
          <cell r="B146" t="str">
            <v xml:space="preserve">200 - Capital Assets                </v>
          </cell>
          <cell r="F146" t="str">
            <v>C</v>
          </cell>
        </row>
        <row r="147">
          <cell r="B147" t="str">
            <v xml:space="preserve">200 - Capital Assets                </v>
          </cell>
          <cell r="F147" t="str">
            <v>CC</v>
          </cell>
        </row>
        <row r="148">
          <cell r="B148" t="str">
            <v xml:space="preserve">200 - Capital Assets                </v>
          </cell>
          <cell r="F148" t="str">
            <v>D</v>
          </cell>
        </row>
        <row r="149">
          <cell r="B149" t="str">
            <v xml:space="preserve">200 - Capital Assets                </v>
          </cell>
          <cell r="F149" t="str">
            <v>E</v>
          </cell>
        </row>
        <row r="150">
          <cell r="B150" t="str">
            <v xml:space="preserve">200 - Capital Assets                </v>
          </cell>
          <cell r="F150" t="str">
            <v>F</v>
          </cell>
        </row>
        <row r="151">
          <cell r="B151" t="str">
            <v xml:space="preserve">200 - Capital Assets                </v>
          </cell>
          <cell r="F151" t="str">
            <v>G</v>
          </cell>
        </row>
        <row r="152">
          <cell r="B152" t="str">
            <v xml:space="preserve">200 - Capital Assets                </v>
          </cell>
          <cell r="F152" t="str">
            <v>H</v>
          </cell>
        </row>
        <row r="153">
          <cell r="B153" t="str">
            <v xml:space="preserve">200 - Capital Assets                </v>
          </cell>
          <cell r="F153" t="str">
            <v>L</v>
          </cell>
        </row>
        <row r="154">
          <cell r="B154" t="str">
            <v xml:space="preserve">200 - Capital Assets                </v>
          </cell>
          <cell r="F154" t="str">
            <v>M</v>
          </cell>
        </row>
        <row r="155">
          <cell r="B155" t="str">
            <v xml:space="preserve">200 - Capital Assets                </v>
          </cell>
          <cell r="F155" t="str">
            <v>T</v>
          </cell>
        </row>
        <row r="156">
          <cell r="B156" t="str">
            <v xml:space="preserve">200 - Capital Assets                </v>
          </cell>
          <cell r="F156" t="str">
            <v>W</v>
          </cell>
        </row>
        <row r="157">
          <cell r="B157" t="str">
            <v xml:space="preserve">200 - Capital Assets                </v>
          </cell>
          <cell r="F157" t="str">
            <v>ZZ</v>
          </cell>
        </row>
        <row r="158">
          <cell r="B158" t="str">
            <v xml:space="preserve">200 - Capital Assets                </v>
          </cell>
        </row>
        <row r="159">
          <cell r="B159" t="str">
            <v xml:space="preserve">200 - Capital Assets                </v>
          </cell>
          <cell r="F159" t="str">
            <v>A</v>
          </cell>
        </row>
        <row r="160">
          <cell r="B160" t="str">
            <v xml:space="preserve">200 - Capital Assets                </v>
          </cell>
          <cell r="F160" t="str">
            <v>B</v>
          </cell>
        </row>
        <row r="161">
          <cell r="B161" t="str">
            <v xml:space="preserve">200 - Capital Assets                </v>
          </cell>
          <cell r="F161" t="str">
            <v>C</v>
          </cell>
        </row>
        <row r="162">
          <cell r="B162" t="str">
            <v xml:space="preserve">200 - Capital Assets                </v>
          </cell>
          <cell r="F162" t="str">
            <v>CC</v>
          </cell>
        </row>
        <row r="163">
          <cell r="B163" t="str">
            <v xml:space="preserve">200 - Capital Assets                </v>
          </cell>
          <cell r="F163" t="str">
            <v>D</v>
          </cell>
        </row>
        <row r="164">
          <cell r="B164" t="str">
            <v xml:space="preserve">200 - Capital Assets                </v>
          </cell>
          <cell r="F164" t="str">
            <v>E</v>
          </cell>
        </row>
        <row r="165">
          <cell r="B165" t="str">
            <v xml:space="preserve">200 - Capital Assets                </v>
          </cell>
          <cell r="F165" t="str">
            <v>F</v>
          </cell>
        </row>
        <row r="166">
          <cell r="B166" t="str">
            <v xml:space="preserve">200 - Capital Assets                </v>
          </cell>
          <cell r="F166" t="str">
            <v>G</v>
          </cell>
        </row>
        <row r="167">
          <cell r="B167" t="str">
            <v xml:space="preserve">200 - Capital Assets                </v>
          </cell>
          <cell r="F167" t="str">
            <v>H</v>
          </cell>
        </row>
        <row r="168">
          <cell r="B168" t="str">
            <v xml:space="preserve">200 - Capital Assets                </v>
          </cell>
          <cell r="F168" t="str">
            <v>L</v>
          </cell>
        </row>
        <row r="169">
          <cell r="B169" t="str">
            <v xml:space="preserve">200 - Capital Assets                </v>
          </cell>
          <cell r="F169" t="str">
            <v>M</v>
          </cell>
        </row>
        <row r="170">
          <cell r="B170" t="str">
            <v xml:space="preserve">200 - Capital Assets                </v>
          </cell>
          <cell r="F170" t="str">
            <v>R</v>
          </cell>
        </row>
        <row r="171">
          <cell r="B171" t="str">
            <v xml:space="preserve">200 - Capital Assets                </v>
          </cell>
          <cell r="F171" t="str">
            <v>W</v>
          </cell>
        </row>
        <row r="172">
          <cell r="B172" t="str">
            <v xml:space="preserve">200 - Capital Assets                </v>
          </cell>
          <cell r="F172" t="str">
            <v>ZZ</v>
          </cell>
        </row>
        <row r="173">
          <cell r="B173" t="str">
            <v xml:space="preserve">200 - Capital Assets                </v>
          </cell>
        </row>
        <row r="174">
          <cell r="B174" t="str">
            <v xml:space="preserve">200 - Capital Assets                </v>
          </cell>
          <cell r="F174" t="str">
            <v>A</v>
          </cell>
        </row>
        <row r="175">
          <cell r="B175" t="str">
            <v xml:space="preserve">200 - Capital Assets                </v>
          </cell>
          <cell r="F175" t="str">
            <v>B</v>
          </cell>
        </row>
        <row r="176">
          <cell r="B176" t="str">
            <v xml:space="preserve">200 - Capital Assets                </v>
          </cell>
          <cell r="F176" t="str">
            <v>C</v>
          </cell>
        </row>
        <row r="177">
          <cell r="B177" t="str">
            <v xml:space="preserve">200 - Capital Assets                </v>
          </cell>
          <cell r="F177" t="str">
            <v>D</v>
          </cell>
        </row>
        <row r="178">
          <cell r="B178" t="str">
            <v xml:space="preserve">200 - Capital Assets                </v>
          </cell>
          <cell r="F178" t="str">
            <v>E</v>
          </cell>
        </row>
        <row r="179">
          <cell r="B179" t="str">
            <v xml:space="preserve">200 - Capital Assets                </v>
          </cell>
          <cell r="F179" t="str">
            <v>F</v>
          </cell>
        </row>
        <row r="180">
          <cell r="B180" t="str">
            <v xml:space="preserve">200 - Capital Assets                </v>
          </cell>
          <cell r="F180" t="str">
            <v>G</v>
          </cell>
        </row>
        <row r="181">
          <cell r="B181" t="str">
            <v xml:space="preserve">200 - Capital Assets                </v>
          </cell>
          <cell r="F181" t="str">
            <v>H</v>
          </cell>
        </row>
        <row r="182">
          <cell r="B182" t="str">
            <v xml:space="preserve">200 - Capital Assets                </v>
          </cell>
          <cell r="F182" t="str">
            <v>L</v>
          </cell>
        </row>
        <row r="183">
          <cell r="B183" t="str">
            <v xml:space="preserve">200 - Capital Assets                </v>
          </cell>
          <cell r="F183" t="str">
            <v>M</v>
          </cell>
        </row>
        <row r="184">
          <cell r="B184" t="str">
            <v xml:space="preserve">200 - Capital Assets                </v>
          </cell>
          <cell r="F184" t="str">
            <v>W</v>
          </cell>
        </row>
        <row r="185">
          <cell r="B185" t="str">
            <v xml:space="preserve">200 - Capital Assets                </v>
          </cell>
          <cell r="F185" t="str">
            <v>ZZ</v>
          </cell>
        </row>
        <row r="186">
          <cell r="B186" t="str">
            <v xml:space="preserve">200 - Capital Assets                </v>
          </cell>
        </row>
        <row r="187">
          <cell r="B187" t="str">
            <v xml:space="preserve">200 - Capital Assets                </v>
          </cell>
          <cell r="F187" t="str">
            <v>E</v>
          </cell>
        </row>
        <row r="188">
          <cell r="B188" t="str">
            <v xml:space="preserve">200 - Capital Assets                </v>
          </cell>
          <cell r="F188" t="str">
            <v>M</v>
          </cell>
        </row>
        <row r="189">
          <cell r="B189" t="str">
            <v xml:space="preserve">200 - Capital Assets                </v>
          </cell>
          <cell r="F189" t="str">
            <v>ZZ</v>
          </cell>
        </row>
        <row r="190">
          <cell r="B190" t="str">
            <v xml:space="preserve">200 - Capital Assets                </v>
          </cell>
        </row>
        <row r="191">
          <cell r="B191" t="str">
            <v xml:space="preserve">200 - Capital Assets                </v>
          </cell>
          <cell r="F191" t="str">
            <v>A</v>
          </cell>
        </row>
        <row r="192">
          <cell r="B192" t="str">
            <v xml:space="preserve">200 - Capital Assets                </v>
          </cell>
          <cell r="F192" t="str">
            <v>B</v>
          </cell>
        </row>
        <row r="193">
          <cell r="B193" t="str">
            <v xml:space="preserve">200 - Capital Assets                </v>
          </cell>
          <cell r="F193" t="str">
            <v>C</v>
          </cell>
        </row>
        <row r="194">
          <cell r="B194" t="str">
            <v xml:space="preserve">200 - Capital Assets                </v>
          </cell>
          <cell r="F194" t="str">
            <v>CC</v>
          </cell>
        </row>
        <row r="195">
          <cell r="B195" t="str">
            <v xml:space="preserve">200 - Capital Assets                </v>
          </cell>
          <cell r="F195" t="str">
            <v>D</v>
          </cell>
        </row>
        <row r="196">
          <cell r="B196" t="str">
            <v xml:space="preserve">200 - Capital Assets                </v>
          </cell>
          <cell r="F196" t="str">
            <v>E</v>
          </cell>
        </row>
        <row r="197">
          <cell r="B197" t="str">
            <v xml:space="preserve">200 - Capital Assets                </v>
          </cell>
          <cell r="F197" t="str">
            <v>F</v>
          </cell>
        </row>
        <row r="198">
          <cell r="B198" t="str">
            <v xml:space="preserve">200 - Capital Assets                </v>
          </cell>
          <cell r="F198" t="str">
            <v>G</v>
          </cell>
        </row>
        <row r="199">
          <cell r="B199" t="str">
            <v xml:space="preserve">200 - Capital Assets                </v>
          </cell>
          <cell r="F199" t="str">
            <v>H</v>
          </cell>
        </row>
        <row r="200">
          <cell r="B200" t="str">
            <v xml:space="preserve">200 - Capital Assets                </v>
          </cell>
          <cell r="F200" t="str">
            <v>I</v>
          </cell>
        </row>
        <row r="201">
          <cell r="B201" t="str">
            <v xml:space="preserve">200 - Capital Assets                </v>
          </cell>
          <cell r="F201" t="str">
            <v>L</v>
          </cell>
        </row>
        <row r="202">
          <cell r="B202" t="str">
            <v xml:space="preserve">200 - Capital Assets                </v>
          </cell>
          <cell r="F202" t="str">
            <v>M</v>
          </cell>
        </row>
        <row r="203">
          <cell r="B203" t="str">
            <v xml:space="preserve">200 - Capital Assets                </v>
          </cell>
          <cell r="F203" t="str">
            <v>MM</v>
          </cell>
        </row>
        <row r="204">
          <cell r="B204" t="str">
            <v xml:space="preserve">200 - Capital Assets                </v>
          </cell>
          <cell r="F204" t="str">
            <v>Q</v>
          </cell>
        </row>
        <row r="205">
          <cell r="B205" t="str">
            <v xml:space="preserve">200 - Capital Assets                </v>
          </cell>
          <cell r="F205" t="str">
            <v>R</v>
          </cell>
        </row>
        <row r="206">
          <cell r="B206" t="str">
            <v xml:space="preserve">200 - Capital Assets                </v>
          </cell>
          <cell r="F206" t="str">
            <v>T</v>
          </cell>
        </row>
        <row r="207">
          <cell r="B207" t="str">
            <v xml:space="preserve">200 - Capital Assets                </v>
          </cell>
          <cell r="F207" t="str">
            <v>V</v>
          </cell>
        </row>
        <row r="208">
          <cell r="B208" t="str">
            <v xml:space="preserve">200 - Capital Assets                </v>
          </cell>
          <cell r="F208" t="str">
            <v>W</v>
          </cell>
        </row>
        <row r="209">
          <cell r="B209" t="str">
            <v xml:space="preserve">200 - Capital Assets                </v>
          </cell>
          <cell r="F209" t="str">
            <v>X</v>
          </cell>
        </row>
        <row r="210">
          <cell r="B210" t="str">
            <v xml:space="preserve">200 - Capital Assets                </v>
          </cell>
          <cell r="F210" t="str">
            <v>ZZ</v>
          </cell>
        </row>
        <row r="211">
          <cell r="B211" t="str">
            <v xml:space="preserve">200 - Capital Assets                </v>
          </cell>
        </row>
        <row r="212">
          <cell r="B212" t="str">
            <v xml:space="preserve">200 - Capital Assets                </v>
          </cell>
          <cell r="F212" t="str">
            <v>A</v>
          </cell>
        </row>
        <row r="213">
          <cell r="B213" t="str">
            <v xml:space="preserve">200 - Capital Assets                </v>
          </cell>
          <cell r="F213" t="str">
            <v>B</v>
          </cell>
        </row>
        <row r="214">
          <cell r="B214" t="str">
            <v xml:space="preserve">200 - Capital Assets                </v>
          </cell>
          <cell r="F214" t="str">
            <v>C</v>
          </cell>
        </row>
        <row r="215">
          <cell r="B215" t="str">
            <v xml:space="preserve">200 - Capital Assets                </v>
          </cell>
          <cell r="F215" t="str">
            <v>CC</v>
          </cell>
        </row>
        <row r="216">
          <cell r="B216" t="str">
            <v xml:space="preserve">200 - Capital Assets                </v>
          </cell>
          <cell r="F216" t="str">
            <v>D</v>
          </cell>
        </row>
        <row r="217">
          <cell r="B217" t="str">
            <v xml:space="preserve">200 - Capital Assets                </v>
          </cell>
          <cell r="F217" t="str">
            <v>E</v>
          </cell>
        </row>
        <row r="218">
          <cell r="B218" t="str">
            <v xml:space="preserve">200 - Capital Assets                </v>
          </cell>
          <cell r="F218" t="str">
            <v>F</v>
          </cell>
        </row>
        <row r="219">
          <cell r="B219" t="str">
            <v xml:space="preserve">200 - Capital Assets                </v>
          </cell>
          <cell r="F219" t="str">
            <v>G</v>
          </cell>
        </row>
        <row r="220">
          <cell r="B220" t="str">
            <v xml:space="preserve">200 - Capital Assets                </v>
          </cell>
          <cell r="F220" t="str">
            <v>H</v>
          </cell>
        </row>
        <row r="221">
          <cell r="B221" t="str">
            <v xml:space="preserve">200 - Capital Assets                </v>
          </cell>
          <cell r="F221" t="str">
            <v>L</v>
          </cell>
        </row>
        <row r="222">
          <cell r="B222" t="str">
            <v xml:space="preserve">200 - Capital Assets                </v>
          </cell>
          <cell r="F222" t="str">
            <v>M</v>
          </cell>
        </row>
        <row r="223">
          <cell r="B223" t="str">
            <v xml:space="preserve">200 - Capital Assets                </v>
          </cell>
          <cell r="F223" t="str">
            <v>W</v>
          </cell>
        </row>
        <row r="224">
          <cell r="B224" t="str">
            <v xml:space="preserve">200 - Capital Assets                </v>
          </cell>
        </row>
        <row r="225">
          <cell r="B225" t="str">
            <v xml:space="preserve">200 - Capital Assets                </v>
          </cell>
          <cell r="F225" t="str">
            <v>A</v>
          </cell>
        </row>
        <row r="226">
          <cell r="B226" t="str">
            <v xml:space="preserve">200 - Capital Assets                </v>
          </cell>
          <cell r="F226" t="str">
            <v>C</v>
          </cell>
        </row>
        <row r="227">
          <cell r="B227" t="str">
            <v xml:space="preserve">200 - Capital Assets                </v>
          </cell>
          <cell r="F227" t="str">
            <v>D</v>
          </cell>
        </row>
        <row r="228">
          <cell r="B228" t="str">
            <v xml:space="preserve">200 - Capital Assets                </v>
          </cell>
          <cell r="F228" t="str">
            <v>E</v>
          </cell>
        </row>
        <row r="229">
          <cell r="B229" t="str">
            <v xml:space="preserve">200 - Capital Assets                </v>
          </cell>
          <cell r="F229" t="str">
            <v>F</v>
          </cell>
        </row>
        <row r="230">
          <cell r="B230" t="str">
            <v xml:space="preserve">200 - Capital Assets                </v>
          </cell>
          <cell r="F230" t="str">
            <v>H</v>
          </cell>
        </row>
        <row r="231">
          <cell r="B231" t="str">
            <v xml:space="preserve">200 - Capital Assets                </v>
          </cell>
          <cell r="F231" t="str">
            <v>L</v>
          </cell>
        </row>
        <row r="232">
          <cell r="B232" t="str">
            <v xml:space="preserve">200 - Capital Assets                </v>
          </cell>
          <cell r="F232" t="str">
            <v>M</v>
          </cell>
        </row>
        <row r="233">
          <cell r="B233" t="str">
            <v xml:space="preserve">200 - Capital Assets                </v>
          </cell>
          <cell r="F233" t="str">
            <v>N</v>
          </cell>
        </row>
        <row r="234">
          <cell r="B234" t="str">
            <v xml:space="preserve">200 - Capital Assets                </v>
          </cell>
          <cell r="F234" t="str">
            <v>O</v>
          </cell>
        </row>
        <row r="235">
          <cell r="B235" t="str">
            <v xml:space="preserve">200 - Capital Assets                </v>
          </cell>
          <cell r="F235" t="str">
            <v>Q</v>
          </cell>
        </row>
        <row r="236">
          <cell r="B236" t="str">
            <v xml:space="preserve">200 - Capital Assets                </v>
          </cell>
          <cell r="F236" t="str">
            <v>R</v>
          </cell>
        </row>
        <row r="237">
          <cell r="B237" t="str">
            <v xml:space="preserve">200 - Capital Assets                </v>
          </cell>
          <cell r="F237" t="str">
            <v>T</v>
          </cell>
        </row>
        <row r="238">
          <cell r="B238" t="str">
            <v xml:space="preserve">200 - Capital Assets                </v>
          </cell>
          <cell r="F238" t="str">
            <v>V</v>
          </cell>
        </row>
        <row r="239">
          <cell r="B239" t="str">
            <v xml:space="preserve">200 - Capital Assets                </v>
          </cell>
        </row>
        <row r="240">
          <cell r="B240" t="str">
            <v xml:space="preserve">200 - Capital Assets                </v>
          </cell>
          <cell r="F240" t="str">
            <v>H</v>
          </cell>
        </row>
        <row r="241">
          <cell r="B241" t="str">
            <v xml:space="preserve">200 - Capital Assets                </v>
          </cell>
          <cell r="F241" t="str">
            <v>L</v>
          </cell>
        </row>
        <row r="242">
          <cell r="B242" t="str">
            <v xml:space="preserve">200 - Capital Assets                </v>
          </cell>
          <cell r="F242" t="str">
            <v>M</v>
          </cell>
        </row>
        <row r="243">
          <cell r="B243" t="str">
            <v xml:space="preserve">200 - Capital Assets                </v>
          </cell>
          <cell r="F243" t="str">
            <v>N</v>
          </cell>
        </row>
        <row r="244">
          <cell r="B244" t="str">
            <v xml:space="preserve">200 - Capital Assets                </v>
          </cell>
          <cell r="F244" t="str">
            <v>R</v>
          </cell>
        </row>
        <row r="245">
          <cell r="B245" t="str">
            <v xml:space="preserve">200 - Capital Assets                </v>
          </cell>
          <cell r="F245" t="str">
            <v>T</v>
          </cell>
        </row>
        <row r="246">
          <cell r="B246" t="str">
            <v xml:space="preserve">200 - Capital Assets                </v>
          </cell>
          <cell r="F246" t="str">
            <v>V</v>
          </cell>
        </row>
        <row r="247">
          <cell r="B247" t="str">
            <v xml:space="preserve">200 - Capital Assets                </v>
          </cell>
          <cell r="F247" t="str">
            <v>W</v>
          </cell>
        </row>
        <row r="248">
          <cell r="B248" t="str">
            <v xml:space="preserve">200 - Capital Assets                </v>
          </cell>
        </row>
        <row r="249">
          <cell r="B249" t="str">
            <v xml:space="preserve">200 - Capital Assets                </v>
          </cell>
          <cell r="F249" t="str">
            <v>C</v>
          </cell>
        </row>
        <row r="250">
          <cell r="B250" t="str">
            <v xml:space="preserve">200 - Capital Assets                </v>
          </cell>
          <cell r="F250" t="str">
            <v>H</v>
          </cell>
        </row>
        <row r="251">
          <cell r="B251" t="str">
            <v xml:space="preserve">200 - Capital Assets                </v>
          </cell>
          <cell r="F251" t="str">
            <v>I</v>
          </cell>
        </row>
        <row r="252">
          <cell r="B252" t="str">
            <v xml:space="preserve">200 - Capital Assets                </v>
          </cell>
          <cell r="F252" t="str">
            <v>L</v>
          </cell>
        </row>
        <row r="253">
          <cell r="B253" t="str">
            <v xml:space="preserve">200 - Capital Assets                </v>
          </cell>
          <cell r="F253" t="str">
            <v>R</v>
          </cell>
        </row>
        <row r="254">
          <cell r="B254" t="str">
            <v xml:space="preserve">200 - Capital Assets                </v>
          </cell>
          <cell r="F254" t="str">
            <v>T</v>
          </cell>
        </row>
        <row r="255">
          <cell r="B255" t="str">
            <v xml:space="preserve">200 - Capital Assets                </v>
          </cell>
          <cell r="F255" t="str">
            <v>V</v>
          </cell>
        </row>
        <row r="256">
          <cell r="B256" t="str">
            <v xml:space="preserve">200 - Capital Assets                </v>
          </cell>
          <cell r="F256" t="str">
            <v>W</v>
          </cell>
        </row>
        <row r="257">
          <cell r="B257" t="str">
            <v xml:space="preserve">200 - Capital Assets                </v>
          </cell>
        </row>
        <row r="258">
          <cell r="B258" t="str">
            <v xml:space="preserve">200 - Capital Assets                </v>
          </cell>
          <cell r="F258" t="str">
            <v>A</v>
          </cell>
        </row>
        <row r="259">
          <cell r="B259" t="str">
            <v xml:space="preserve">200 - Capital Assets                </v>
          </cell>
          <cell r="F259" t="str">
            <v>B</v>
          </cell>
        </row>
        <row r="260">
          <cell r="B260" t="str">
            <v xml:space="preserve">200 - Capital Assets                </v>
          </cell>
          <cell r="F260" t="str">
            <v>C</v>
          </cell>
        </row>
        <row r="261">
          <cell r="B261" t="str">
            <v xml:space="preserve">200 - Capital Assets                </v>
          </cell>
          <cell r="F261" t="str">
            <v>CC</v>
          </cell>
        </row>
        <row r="262">
          <cell r="B262" t="str">
            <v xml:space="preserve">200 - Capital Assets                </v>
          </cell>
          <cell r="F262" t="str">
            <v>D</v>
          </cell>
        </row>
        <row r="263">
          <cell r="B263" t="str">
            <v xml:space="preserve">200 - Capital Assets                </v>
          </cell>
          <cell r="F263" t="str">
            <v>E</v>
          </cell>
        </row>
        <row r="264">
          <cell r="B264" t="str">
            <v xml:space="preserve">200 - Capital Assets                </v>
          </cell>
          <cell r="F264" t="str">
            <v>F</v>
          </cell>
        </row>
        <row r="265">
          <cell r="B265" t="str">
            <v xml:space="preserve">200 - Capital Assets                </v>
          </cell>
          <cell r="F265" t="str">
            <v>G</v>
          </cell>
        </row>
        <row r="266">
          <cell r="B266" t="str">
            <v xml:space="preserve">200 - Capital Assets                </v>
          </cell>
          <cell r="F266" t="str">
            <v>H</v>
          </cell>
        </row>
        <row r="267">
          <cell r="B267" t="str">
            <v xml:space="preserve">200 - Capital Assets                </v>
          </cell>
          <cell r="F267" t="str">
            <v>I</v>
          </cell>
        </row>
        <row r="268">
          <cell r="B268" t="str">
            <v xml:space="preserve">200 - Capital Assets                </v>
          </cell>
          <cell r="F268" t="str">
            <v>L</v>
          </cell>
        </row>
        <row r="269">
          <cell r="B269" t="str">
            <v xml:space="preserve">200 - Capital Assets                </v>
          </cell>
          <cell r="F269" t="str">
            <v>M</v>
          </cell>
        </row>
        <row r="270">
          <cell r="B270" t="str">
            <v xml:space="preserve">200 - Capital Assets                </v>
          </cell>
          <cell r="F270" t="str">
            <v>MM</v>
          </cell>
        </row>
        <row r="271">
          <cell r="B271" t="str">
            <v xml:space="preserve">200 - Capital Assets                </v>
          </cell>
          <cell r="F271" t="str">
            <v>N</v>
          </cell>
        </row>
        <row r="272">
          <cell r="B272" t="str">
            <v xml:space="preserve">200 - Capital Assets                </v>
          </cell>
          <cell r="F272" t="str">
            <v>O</v>
          </cell>
        </row>
        <row r="273">
          <cell r="B273" t="str">
            <v xml:space="preserve">200 - Capital Assets                </v>
          </cell>
          <cell r="F273" t="str">
            <v>Q</v>
          </cell>
        </row>
        <row r="274">
          <cell r="B274" t="str">
            <v xml:space="preserve">200 - Capital Assets                </v>
          </cell>
          <cell r="F274" t="str">
            <v>R</v>
          </cell>
        </row>
        <row r="275">
          <cell r="B275" t="str">
            <v xml:space="preserve">200 - Capital Assets                </v>
          </cell>
          <cell r="F275" t="str">
            <v>T</v>
          </cell>
        </row>
        <row r="276">
          <cell r="B276" t="str">
            <v xml:space="preserve">200 - Capital Assets                </v>
          </cell>
          <cell r="F276" t="str">
            <v>V</v>
          </cell>
        </row>
        <row r="277">
          <cell r="B277" t="str">
            <v xml:space="preserve">200 - Capital Assets                </v>
          </cell>
          <cell r="F277" t="str">
            <v>W</v>
          </cell>
        </row>
        <row r="278">
          <cell r="B278" t="str">
            <v xml:space="preserve">200 - Capital Assets                </v>
          </cell>
          <cell r="F278" t="str">
            <v>X</v>
          </cell>
        </row>
        <row r="279">
          <cell r="B279" t="str">
            <v xml:space="preserve">200 - Capital Assets                </v>
          </cell>
          <cell r="F279" t="str">
            <v>ZZ</v>
          </cell>
        </row>
        <row r="280">
          <cell r="B280" t="str">
            <v xml:space="preserve">200 - Capital Assets                </v>
          </cell>
        </row>
        <row r="281">
          <cell r="B281" t="str">
            <v xml:space="preserve">200 - Capital Assets                </v>
          </cell>
          <cell r="F281" t="str">
            <v>A</v>
          </cell>
        </row>
        <row r="282">
          <cell r="B282" t="str">
            <v xml:space="preserve">200 - Capital Assets                </v>
          </cell>
          <cell r="F282" t="str">
            <v>C</v>
          </cell>
        </row>
        <row r="283">
          <cell r="B283" t="str">
            <v xml:space="preserve">200 - Capital Assets                </v>
          </cell>
          <cell r="F283" t="str">
            <v>CC</v>
          </cell>
        </row>
        <row r="284">
          <cell r="B284" t="str">
            <v xml:space="preserve">200 - Capital Assets                </v>
          </cell>
          <cell r="F284" t="str">
            <v>E</v>
          </cell>
        </row>
        <row r="285">
          <cell r="B285" t="str">
            <v xml:space="preserve">200 - Capital Assets                </v>
          </cell>
          <cell r="F285" t="str">
            <v>F</v>
          </cell>
        </row>
        <row r="286">
          <cell r="B286" t="str">
            <v xml:space="preserve">200 - Capital Assets                </v>
          </cell>
          <cell r="F286" t="str">
            <v>G</v>
          </cell>
        </row>
        <row r="287">
          <cell r="B287" t="str">
            <v xml:space="preserve">200 - Capital Assets                </v>
          </cell>
          <cell r="F287" t="str">
            <v>H</v>
          </cell>
        </row>
        <row r="288">
          <cell r="B288" t="str">
            <v xml:space="preserve">200 - Capital Assets                </v>
          </cell>
          <cell r="F288" t="str">
            <v>L</v>
          </cell>
        </row>
        <row r="289">
          <cell r="B289" t="str">
            <v xml:space="preserve">200 - Capital Assets                </v>
          </cell>
          <cell r="F289" t="str">
            <v>M</v>
          </cell>
        </row>
        <row r="290">
          <cell r="B290" t="str">
            <v xml:space="preserve">200 - Capital Assets                </v>
          </cell>
        </row>
        <row r="291">
          <cell r="B291" t="str">
            <v xml:space="preserve">200 - Capital Assets                </v>
          </cell>
          <cell r="F291" t="str">
            <v>A</v>
          </cell>
        </row>
        <row r="292">
          <cell r="B292" t="str">
            <v xml:space="preserve">200 - Capital Assets                </v>
          </cell>
          <cell r="F292" t="str">
            <v>B</v>
          </cell>
        </row>
        <row r="293">
          <cell r="B293" t="str">
            <v xml:space="preserve">200 - Capital Assets                </v>
          </cell>
          <cell r="F293" t="str">
            <v>C</v>
          </cell>
        </row>
        <row r="294">
          <cell r="B294" t="str">
            <v xml:space="preserve">200 - Capital Assets                </v>
          </cell>
          <cell r="F294" t="str">
            <v>CC</v>
          </cell>
        </row>
        <row r="295">
          <cell r="B295" t="str">
            <v xml:space="preserve">200 - Capital Assets                </v>
          </cell>
          <cell r="F295" t="str">
            <v>D</v>
          </cell>
        </row>
        <row r="296">
          <cell r="B296" t="str">
            <v xml:space="preserve">200 - Capital Assets                </v>
          </cell>
          <cell r="F296" t="str">
            <v>E</v>
          </cell>
        </row>
        <row r="297">
          <cell r="B297" t="str">
            <v xml:space="preserve">200 - Capital Assets                </v>
          </cell>
          <cell r="F297" t="str">
            <v>F</v>
          </cell>
        </row>
        <row r="298">
          <cell r="B298" t="str">
            <v xml:space="preserve">200 - Capital Assets                </v>
          </cell>
          <cell r="F298" t="str">
            <v>G</v>
          </cell>
        </row>
        <row r="299">
          <cell r="B299" t="str">
            <v xml:space="preserve">200 - Capital Assets                </v>
          </cell>
          <cell r="F299" t="str">
            <v>H</v>
          </cell>
        </row>
        <row r="300">
          <cell r="B300" t="str">
            <v xml:space="preserve">200 - Capital Assets                </v>
          </cell>
          <cell r="F300" t="str">
            <v>L</v>
          </cell>
        </row>
        <row r="301">
          <cell r="B301" t="str">
            <v xml:space="preserve">200 - Capital Assets                </v>
          </cell>
          <cell r="F301" t="str">
            <v>W</v>
          </cell>
        </row>
        <row r="302">
          <cell r="B302" t="str">
            <v xml:space="preserve">200 - Capital Assets                </v>
          </cell>
        </row>
        <row r="303">
          <cell r="B303" t="str">
            <v xml:space="preserve">200 - Capital Assets                </v>
          </cell>
          <cell r="F303" t="str">
            <v>C</v>
          </cell>
        </row>
        <row r="304">
          <cell r="B304" t="str">
            <v xml:space="preserve">200 - Capital Assets                </v>
          </cell>
          <cell r="F304" t="str">
            <v>E</v>
          </cell>
        </row>
        <row r="305">
          <cell r="B305" t="str">
            <v xml:space="preserve">200 - Capital Assets                </v>
          </cell>
          <cell r="F305" t="str">
            <v>G</v>
          </cell>
        </row>
        <row r="306">
          <cell r="B306" t="str">
            <v xml:space="preserve">200 - Capital Assets                </v>
          </cell>
        </row>
        <row r="307">
          <cell r="B307" t="str">
            <v xml:space="preserve">200 - Capital Assets                </v>
          </cell>
          <cell r="F307" t="str">
            <v>A</v>
          </cell>
        </row>
        <row r="308">
          <cell r="B308" t="str">
            <v xml:space="preserve">200 - Capital Assets                </v>
          </cell>
          <cell r="F308" t="str">
            <v>B</v>
          </cell>
        </row>
        <row r="309">
          <cell r="B309" t="str">
            <v xml:space="preserve">200 - Capital Assets                </v>
          </cell>
          <cell r="F309" t="str">
            <v>C</v>
          </cell>
        </row>
        <row r="310">
          <cell r="B310" t="str">
            <v xml:space="preserve">200 - Capital Assets                </v>
          </cell>
          <cell r="F310" t="str">
            <v>CC</v>
          </cell>
        </row>
        <row r="311">
          <cell r="B311" t="str">
            <v xml:space="preserve">200 - Capital Assets                </v>
          </cell>
          <cell r="F311" t="str">
            <v>D</v>
          </cell>
        </row>
        <row r="312">
          <cell r="B312" t="str">
            <v xml:space="preserve">200 - Capital Assets                </v>
          </cell>
          <cell r="F312" t="str">
            <v>E</v>
          </cell>
        </row>
        <row r="313">
          <cell r="B313" t="str">
            <v xml:space="preserve">200 - Capital Assets                </v>
          </cell>
          <cell r="F313" t="str">
            <v>F</v>
          </cell>
        </row>
        <row r="314">
          <cell r="B314" t="str">
            <v xml:space="preserve">200 - Capital Assets                </v>
          </cell>
          <cell r="F314" t="str">
            <v>G</v>
          </cell>
        </row>
        <row r="315">
          <cell r="B315" t="str">
            <v xml:space="preserve">200 - Capital Assets                </v>
          </cell>
          <cell r="F315" t="str">
            <v>H</v>
          </cell>
        </row>
        <row r="316">
          <cell r="B316" t="str">
            <v xml:space="preserve">200 - Capital Assets                </v>
          </cell>
          <cell r="F316" t="str">
            <v>L</v>
          </cell>
        </row>
        <row r="317">
          <cell r="B317" t="str">
            <v xml:space="preserve">200 - Capital Assets                </v>
          </cell>
          <cell r="F317" t="str">
            <v>W</v>
          </cell>
        </row>
        <row r="318">
          <cell r="B318" t="str">
            <v xml:space="preserve">200 - Capital Assets                </v>
          </cell>
          <cell r="F318" t="str">
            <v>ZZ</v>
          </cell>
        </row>
        <row r="319">
          <cell r="B319" t="str">
            <v xml:space="preserve">200 - Capital Assets                </v>
          </cell>
        </row>
        <row r="320">
          <cell r="B320" t="str">
            <v xml:space="preserve">200 - Capital Assets                </v>
          </cell>
          <cell r="F320" t="str">
            <v>A</v>
          </cell>
        </row>
        <row r="321">
          <cell r="B321" t="str">
            <v xml:space="preserve">200 - Capital Assets                </v>
          </cell>
          <cell r="F321" t="str">
            <v>B</v>
          </cell>
        </row>
        <row r="322">
          <cell r="B322" t="str">
            <v xml:space="preserve">200 - Capital Assets                </v>
          </cell>
          <cell r="F322" t="str">
            <v>C</v>
          </cell>
        </row>
        <row r="323">
          <cell r="B323" t="str">
            <v xml:space="preserve">200 - Capital Assets                </v>
          </cell>
          <cell r="F323" t="str">
            <v>CC</v>
          </cell>
        </row>
        <row r="324">
          <cell r="B324" t="str">
            <v xml:space="preserve">200 - Capital Assets                </v>
          </cell>
          <cell r="F324" t="str">
            <v>D</v>
          </cell>
        </row>
        <row r="325">
          <cell r="B325" t="str">
            <v xml:space="preserve">200 - Capital Assets                </v>
          </cell>
          <cell r="F325" t="str">
            <v>E</v>
          </cell>
        </row>
        <row r="326">
          <cell r="B326" t="str">
            <v xml:space="preserve">200 - Capital Assets                </v>
          </cell>
          <cell r="F326" t="str">
            <v>F</v>
          </cell>
        </row>
        <row r="327">
          <cell r="B327" t="str">
            <v xml:space="preserve">200 - Capital Assets                </v>
          </cell>
          <cell r="F327" t="str">
            <v>G</v>
          </cell>
        </row>
        <row r="328">
          <cell r="B328" t="str">
            <v xml:space="preserve">200 - Capital Assets                </v>
          </cell>
          <cell r="F328" t="str">
            <v>H</v>
          </cell>
        </row>
        <row r="329">
          <cell r="B329" t="str">
            <v xml:space="preserve">200 - Capital Assets                </v>
          </cell>
          <cell r="F329" t="str">
            <v>L</v>
          </cell>
        </row>
        <row r="330">
          <cell r="B330" t="str">
            <v xml:space="preserve">200 - Capital Assets                </v>
          </cell>
          <cell r="F330" t="str">
            <v>R</v>
          </cell>
        </row>
        <row r="331">
          <cell r="B331" t="str">
            <v xml:space="preserve">200 - Capital Assets                </v>
          </cell>
          <cell r="F331" t="str">
            <v>W</v>
          </cell>
        </row>
        <row r="332">
          <cell r="B332" t="str">
            <v xml:space="preserve">200 - Capital Assets                </v>
          </cell>
        </row>
        <row r="333">
          <cell r="B333" t="str">
            <v xml:space="preserve">200 - Capital Assets                </v>
          </cell>
          <cell r="F333" t="str">
            <v>A</v>
          </cell>
        </row>
        <row r="334">
          <cell r="B334" t="str">
            <v xml:space="preserve">200 - Capital Assets                </v>
          </cell>
          <cell r="F334" t="str">
            <v>B</v>
          </cell>
        </row>
        <row r="335">
          <cell r="B335" t="str">
            <v xml:space="preserve">200 - Capital Assets                </v>
          </cell>
          <cell r="F335" t="str">
            <v>C</v>
          </cell>
        </row>
        <row r="336">
          <cell r="B336" t="str">
            <v xml:space="preserve">200 - Capital Assets                </v>
          </cell>
          <cell r="F336" t="str">
            <v>D</v>
          </cell>
        </row>
        <row r="337">
          <cell r="B337" t="str">
            <v xml:space="preserve">200 - Capital Assets                </v>
          </cell>
          <cell r="F337" t="str">
            <v>E</v>
          </cell>
        </row>
        <row r="338">
          <cell r="B338" t="str">
            <v xml:space="preserve">200 - Capital Assets                </v>
          </cell>
          <cell r="F338" t="str">
            <v>F</v>
          </cell>
        </row>
        <row r="339">
          <cell r="B339" t="str">
            <v xml:space="preserve">200 - Capital Assets                </v>
          </cell>
          <cell r="F339" t="str">
            <v>G</v>
          </cell>
        </row>
        <row r="340">
          <cell r="B340" t="str">
            <v xml:space="preserve">200 - Capital Assets                </v>
          </cell>
          <cell r="F340" t="str">
            <v>H</v>
          </cell>
        </row>
        <row r="341">
          <cell r="B341" t="str">
            <v xml:space="preserve">200 - Capital Assets                </v>
          </cell>
          <cell r="F341" t="str">
            <v>L</v>
          </cell>
        </row>
        <row r="342">
          <cell r="B342" t="str">
            <v xml:space="preserve">200 - Capital Assets                </v>
          </cell>
          <cell r="F342" t="str">
            <v>M</v>
          </cell>
        </row>
        <row r="343">
          <cell r="B343" t="str">
            <v xml:space="preserve">200 - Capital Assets                </v>
          </cell>
          <cell r="F343" t="str">
            <v>R</v>
          </cell>
        </row>
        <row r="344">
          <cell r="B344" t="str">
            <v xml:space="preserve">200 - Capital Assets                </v>
          </cell>
          <cell r="F344" t="str">
            <v>W</v>
          </cell>
        </row>
        <row r="345">
          <cell r="B345" t="str">
            <v xml:space="preserve">200 - Capital Assets                </v>
          </cell>
          <cell r="F345" t="str">
            <v>ZZ</v>
          </cell>
        </row>
        <row r="346">
          <cell r="B346" t="str">
            <v xml:space="preserve">200 - Capital Assets                </v>
          </cell>
        </row>
        <row r="347">
          <cell r="B347" t="str">
            <v xml:space="preserve">200 - Capital Assets                </v>
          </cell>
          <cell r="F347" t="str">
            <v>A</v>
          </cell>
        </row>
        <row r="348">
          <cell r="B348" t="str">
            <v xml:space="preserve">200 - Capital Assets                </v>
          </cell>
          <cell r="F348" t="str">
            <v>B</v>
          </cell>
        </row>
        <row r="349">
          <cell r="B349" t="str">
            <v xml:space="preserve">200 - Capital Assets                </v>
          </cell>
          <cell r="F349" t="str">
            <v>C</v>
          </cell>
        </row>
        <row r="350">
          <cell r="B350" t="str">
            <v xml:space="preserve">200 - Capital Assets                </v>
          </cell>
          <cell r="F350" t="str">
            <v>CC</v>
          </cell>
        </row>
        <row r="351">
          <cell r="B351" t="str">
            <v xml:space="preserve">200 - Capital Assets                </v>
          </cell>
          <cell r="F351" t="str">
            <v>D</v>
          </cell>
        </row>
        <row r="352">
          <cell r="B352" t="str">
            <v xml:space="preserve">200 - Capital Assets                </v>
          </cell>
          <cell r="F352" t="str">
            <v>E</v>
          </cell>
        </row>
        <row r="353">
          <cell r="B353" t="str">
            <v xml:space="preserve">200 - Capital Assets                </v>
          </cell>
          <cell r="F353" t="str">
            <v>F</v>
          </cell>
        </row>
        <row r="354">
          <cell r="B354" t="str">
            <v xml:space="preserve">200 - Capital Assets                </v>
          </cell>
          <cell r="F354" t="str">
            <v>G</v>
          </cell>
        </row>
        <row r="355">
          <cell r="B355" t="str">
            <v xml:space="preserve">200 - Capital Assets                </v>
          </cell>
          <cell r="F355" t="str">
            <v>H</v>
          </cell>
        </row>
        <row r="356">
          <cell r="B356" t="str">
            <v xml:space="preserve">200 - Capital Assets                </v>
          </cell>
          <cell r="F356" t="str">
            <v>L</v>
          </cell>
        </row>
        <row r="357">
          <cell r="B357" t="str">
            <v xml:space="preserve">200 - Capital Assets                </v>
          </cell>
          <cell r="F357" t="str">
            <v>M</v>
          </cell>
        </row>
        <row r="358">
          <cell r="B358" t="str">
            <v xml:space="preserve">200 - Capital Assets                </v>
          </cell>
          <cell r="F358" t="str">
            <v>O</v>
          </cell>
        </row>
        <row r="359">
          <cell r="B359" t="str">
            <v xml:space="preserve">200 - Capital Assets                </v>
          </cell>
          <cell r="F359" t="str">
            <v>ZZ</v>
          </cell>
        </row>
        <row r="360">
          <cell r="B360" t="str">
            <v xml:space="preserve">200 - Capital Assets                </v>
          </cell>
        </row>
        <row r="361">
          <cell r="B361" t="str">
            <v xml:space="preserve">200 - Capital Assets                </v>
          </cell>
          <cell r="F361" t="str">
            <v>A</v>
          </cell>
        </row>
        <row r="362">
          <cell r="B362" t="str">
            <v xml:space="preserve">200 - Capital Assets                </v>
          </cell>
          <cell r="F362" t="str">
            <v>B</v>
          </cell>
        </row>
        <row r="363">
          <cell r="B363" t="str">
            <v xml:space="preserve">200 - Capital Assets                </v>
          </cell>
          <cell r="F363" t="str">
            <v>C</v>
          </cell>
        </row>
        <row r="364">
          <cell r="B364" t="str">
            <v xml:space="preserve">200 - Capital Assets                </v>
          </cell>
          <cell r="F364" t="str">
            <v>CC</v>
          </cell>
        </row>
        <row r="365">
          <cell r="B365" t="str">
            <v xml:space="preserve">200 - Capital Assets                </v>
          </cell>
          <cell r="F365" t="str">
            <v>D</v>
          </cell>
        </row>
        <row r="366">
          <cell r="B366" t="str">
            <v xml:space="preserve">200 - Capital Assets                </v>
          </cell>
          <cell r="F366" t="str">
            <v>E</v>
          </cell>
        </row>
        <row r="367">
          <cell r="B367" t="str">
            <v xml:space="preserve">200 - Capital Assets                </v>
          </cell>
          <cell r="F367" t="str">
            <v>F</v>
          </cell>
        </row>
        <row r="368">
          <cell r="B368" t="str">
            <v xml:space="preserve">200 - Capital Assets                </v>
          </cell>
          <cell r="F368" t="str">
            <v>G</v>
          </cell>
        </row>
        <row r="369">
          <cell r="B369" t="str">
            <v xml:space="preserve">200 - Capital Assets                </v>
          </cell>
          <cell r="F369" t="str">
            <v>H</v>
          </cell>
        </row>
        <row r="370">
          <cell r="B370" t="str">
            <v xml:space="preserve">200 - Capital Assets                </v>
          </cell>
          <cell r="F370" t="str">
            <v>L</v>
          </cell>
        </row>
        <row r="371">
          <cell r="B371" t="str">
            <v xml:space="preserve">200 - Capital Assets                </v>
          </cell>
          <cell r="F371" t="str">
            <v>M</v>
          </cell>
        </row>
        <row r="372">
          <cell r="B372" t="str">
            <v xml:space="preserve">200 - Capital Assets                </v>
          </cell>
          <cell r="F372" t="str">
            <v>R</v>
          </cell>
        </row>
        <row r="373">
          <cell r="B373" t="str">
            <v xml:space="preserve">200 - Capital Assets                </v>
          </cell>
          <cell r="F373" t="str">
            <v>ZZ</v>
          </cell>
        </row>
        <row r="374">
          <cell r="B374" t="str">
            <v xml:space="preserve">200 - Capital Assets                </v>
          </cell>
        </row>
        <row r="375">
          <cell r="B375" t="str">
            <v xml:space="preserve">200 - Capital Assets                </v>
          </cell>
          <cell r="F375" t="str">
            <v>A</v>
          </cell>
        </row>
        <row r="376">
          <cell r="B376" t="str">
            <v xml:space="preserve">200 - Capital Assets                </v>
          </cell>
          <cell r="F376" t="str">
            <v>B</v>
          </cell>
        </row>
        <row r="377">
          <cell r="B377" t="str">
            <v xml:space="preserve">200 - Capital Assets                </v>
          </cell>
          <cell r="F377" t="str">
            <v>C</v>
          </cell>
        </row>
        <row r="378">
          <cell r="B378" t="str">
            <v xml:space="preserve">200 - Capital Assets                </v>
          </cell>
          <cell r="F378" t="str">
            <v>CC</v>
          </cell>
        </row>
        <row r="379">
          <cell r="B379" t="str">
            <v xml:space="preserve">200 - Capital Assets                </v>
          </cell>
          <cell r="F379" t="str">
            <v>D</v>
          </cell>
        </row>
        <row r="380">
          <cell r="B380" t="str">
            <v xml:space="preserve">200 - Capital Assets                </v>
          </cell>
          <cell r="F380" t="str">
            <v>E</v>
          </cell>
        </row>
        <row r="381">
          <cell r="B381" t="str">
            <v xml:space="preserve">200 - Capital Assets                </v>
          </cell>
          <cell r="F381" t="str">
            <v>F</v>
          </cell>
        </row>
        <row r="382">
          <cell r="B382" t="str">
            <v xml:space="preserve">200 - Capital Assets                </v>
          </cell>
          <cell r="F382" t="str">
            <v>G</v>
          </cell>
        </row>
        <row r="383">
          <cell r="B383" t="str">
            <v xml:space="preserve">200 - Capital Assets                </v>
          </cell>
          <cell r="F383" t="str">
            <v>H</v>
          </cell>
        </row>
        <row r="384">
          <cell r="B384" t="str">
            <v xml:space="preserve">200 - Capital Assets                </v>
          </cell>
          <cell r="F384" t="str">
            <v>L</v>
          </cell>
        </row>
        <row r="385">
          <cell r="B385" t="str">
            <v xml:space="preserve">200 - Capital Assets                </v>
          </cell>
          <cell r="F385" t="str">
            <v>ZZ</v>
          </cell>
        </row>
        <row r="386">
          <cell r="B386" t="str">
            <v xml:space="preserve">200 - Capital Assets                </v>
          </cell>
        </row>
        <row r="387">
          <cell r="B387" t="str">
            <v xml:space="preserve">200 - Capital Assets                </v>
          </cell>
          <cell r="F387" t="str">
            <v>A</v>
          </cell>
        </row>
        <row r="388">
          <cell r="B388" t="str">
            <v xml:space="preserve">200 - Capital Assets                </v>
          </cell>
          <cell r="F388" t="str">
            <v>B</v>
          </cell>
        </row>
        <row r="389">
          <cell r="B389" t="str">
            <v xml:space="preserve">200 - Capital Assets                </v>
          </cell>
          <cell r="F389" t="str">
            <v>C</v>
          </cell>
        </row>
        <row r="390">
          <cell r="B390" t="str">
            <v xml:space="preserve">200 - Capital Assets                </v>
          </cell>
          <cell r="F390" t="str">
            <v>D</v>
          </cell>
        </row>
        <row r="391">
          <cell r="B391" t="str">
            <v xml:space="preserve">200 - Capital Assets                </v>
          </cell>
          <cell r="F391" t="str">
            <v>E</v>
          </cell>
        </row>
        <row r="392">
          <cell r="B392" t="str">
            <v xml:space="preserve">200 - Capital Assets                </v>
          </cell>
          <cell r="F392" t="str">
            <v>F</v>
          </cell>
        </row>
        <row r="393">
          <cell r="B393" t="str">
            <v xml:space="preserve">200 - Capital Assets                </v>
          </cell>
          <cell r="F393" t="str">
            <v>G</v>
          </cell>
        </row>
        <row r="394">
          <cell r="B394" t="str">
            <v xml:space="preserve">200 - Capital Assets                </v>
          </cell>
          <cell r="F394" t="str">
            <v>L</v>
          </cell>
        </row>
        <row r="395">
          <cell r="B395" t="str">
            <v xml:space="preserve">200 - Capital Assets                </v>
          </cell>
          <cell r="F395" t="str">
            <v>ZZ</v>
          </cell>
        </row>
        <row r="396">
          <cell r="B396" t="str">
            <v xml:space="preserve">200 - Capital Assets                </v>
          </cell>
        </row>
        <row r="397">
          <cell r="B397" t="str">
            <v xml:space="preserve">200 - Capital Assets                </v>
          </cell>
          <cell r="F397" t="str">
            <v>A</v>
          </cell>
        </row>
        <row r="398">
          <cell r="B398" t="str">
            <v xml:space="preserve">200 - Capital Assets                </v>
          </cell>
          <cell r="F398" t="str">
            <v>B</v>
          </cell>
        </row>
        <row r="399">
          <cell r="B399" t="str">
            <v xml:space="preserve">200 - Capital Assets                </v>
          </cell>
          <cell r="F399" t="str">
            <v>C</v>
          </cell>
        </row>
        <row r="400">
          <cell r="B400" t="str">
            <v xml:space="preserve">200 - Capital Assets                </v>
          </cell>
          <cell r="F400" t="str">
            <v>CC</v>
          </cell>
        </row>
        <row r="401">
          <cell r="B401" t="str">
            <v xml:space="preserve">200 - Capital Assets                </v>
          </cell>
          <cell r="F401" t="str">
            <v>D</v>
          </cell>
        </row>
        <row r="402">
          <cell r="B402" t="str">
            <v xml:space="preserve">200 - Capital Assets                </v>
          </cell>
          <cell r="F402" t="str">
            <v>E</v>
          </cell>
        </row>
        <row r="403">
          <cell r="B403" t="str">
            <v xml:space="preserve">200 - Capital Assets                </v>
          </cell>
          <cell r="F403" t="str">
            <v>F</v>
          </cell>
        </row>
        <row r="404">
          <cell r="B404" t="str">
            <v xml:space="preserve">200 - Capital Assets                </v>
          </cell>
          <cell r="F404" t="str">
            <v>G</v>
          </cell>
        </row>
        <row r="405">
          <cell r="B405" t="str">
            <v xml:space="preserve">200 - Capital Assets                </v>
          </cell>
          <cell r="F405" t="str">
            <v>H</v>
          </cell>
        </row>
        <row r="406">
          <cell r="B406" t="str">
            <v xml:space="preserve">200 - Capital Assets                </v>
          </cell>
          <cell r="F406" t="str">
            <v>L</v>
          </cell>
        </row>
        <row r="407">
          <cell r="B407" t="str">
            <v xml:space="preserve">200 - Capital Assets                </v>
          </cell>
          <cell r="F407" t="str">
            <v>M</v>
          </cell>
        </row>
        <row r="408">
          <cell r="B408" t="str">
            <v xml:space="preserve">200 - Capital Assets                </v>
          </cell>
          <cell r="F408" t="str">
            <v>ZZ</v>
          </cell>
        </row>
        <row r="409">
          <cell r="B409" t="str">
            <v xml:space="preserve">200 - Capital Assets                </v>
          </cell>
        </row>
        <row r="410">
          <cell r="B410" t="str">
            <v xml:space="preserve">200 - Capital Assets                </v>
          </cell>
          <cell r="F410" t="str">
            <v>A</v>
          </cell>
        </row>
        <row r="411">
          <cell r="B411" t="str">
            <v xml:space="preserve">200 - Capital Assets                </v>
          </cell>
          <cell r="F411" t="str">
            <v>B</v>
          </cell>
        </row>
        <row r="412">
          <cell r="B412" t="str">
            <v xml:space="preserve">200 - Capital Assets                </v>
          </cell>
          <cell r="F412" t="str">
            <v>C</v>
          </cell>
        </row>
        <row r="413">
          <cell r="B413" t="str">
            <v xml:space="preserve">200 - Capital Assets                </v>
          </cell>
          <cell r="F413" t="str">
            <v>CC</v>
          </cell>
        </row>
        <row r="414">
          <cell r="B414" t="str">
            <v xml:space="preserve">200 - Capital Assets                </v>
          </cell>
          <cell r="F414" t="str">
            <v>D</v>
          </cell>
        </row>
        <row r="415">
          <cell r="B415" t="str">
            <v xml:space="preserve">200 - Capital Assets                </v>
          </cell>
          <cell r="F415" t="str">
            <v>E</v>
          </cell>
        </row>
        <row r="416">
          <cell r="B416" t="str">
            <v xml:space="preserve">200 - Capital Assets                </v>
          </cell>
          <cell r="F416" t="str">
            <v>F</v>
          </cell>
        </row>
        <row r="417">
          <cell r="B417" t="str">
            <v xml:space="preserve">200 - Capital Assets                </v>
          </cell>
          <cell r="F417" t="str">
            <v>G</v>
          </cell>
        </row>
        <row r="418">
          <cell r="B418" t="str">
            <v xml:space="preserve">200 - Capital Assets                </v>
          </cell>
          <cell r="F418" t="str">
            <v>H</v>
          </cell>
        </row>
        <row r="419">
          <cell r="B419" t="str">
            <v xml:space="preserve">200 - Capital Assets                </v>
          </cell>
          <cell r="F419" t="str">
            <v>L</v>
          </cell>
        </row>
        <row r="420">
          <cell r="B420" t="str">
            <v xml:space="preserve">200 - Capital Assets                </v>
          </cell>
          <cell r="F420" t="str">
            <v>M</v>
          </cell>
        </row>
        <row r="421">
          <cell r="B421" t="str">
            <v xml:space="preserve">200 - Capital Assets                </v>
          </cell>
          <cell r="F421" t="str">
            <v>O</v>
          </cell>
        </row>
        <row r="422">
          <cell r="B422" t="str">
            <v xml:space="preserve">200 - Capital Assets                </v>
          </cell>
          <cell r="F422" t="str">
            <v>R</v>
          </cell>
        </row>
        <row r="423">
          <cell r="B423" t="str">
            <v xml:space="preserve">200 - Capital Assets                </v>
          </cell>
          <cell r="F423" t="str">
            <v>T</v>
          </cell>
        </row>
        <row r="424">
          <cell r="B424" t="str">
            <v xml:space="preserve">200 - Capital Assets                </v>
          </cell>
          <cell r="F424" t="str">
            <v>ZZ</v>
          </cell>
        </row>
        <row r="425">
          <cell r="B425" t="str">
            <v xml:space="preserve">200 - Capital Assets                </v>
          </cell>
        </row>
        <row r="426">
          <cell r="B426" t="str">
            <v xml:space="preserve">200 - Capital Assets                </v>
          </cell>
          <cell r="F426" t="str">
            <v>A</v>
          </cell>
        </row>
        <row r="427">
          <cell r="B427" t="str">
            <v xml:space="preserve">200 - Capital Assets                </v>
          </cell>
          <cell r="F427" t="str">
            <v>B</v>
          </cell>
        </row>
        <row r="428">
          <cell r="B428" t="str">
            <v xml:space="preserve">200 - Capital Assets                </v>
          </cell>
          <cell r="F428" t="str">
            <v>C</v>
          </cell>
        </row>
        <row r="429">
          <cell r="B429" t="str">
            <v xml:space="preserve">200 - Capital Assets                </v>
          </cell>
          <cell r="F429" t="str">
            <v>CC</v>
          </cell>
        </row>
        <row r="430">
          <cell r="B430" t="str">
            <v xml:space="preserve">200 - Capital Assets                </v>
          </cell>
          <cell r="F430" t="str">
            <v>D</v>
          </cell>
        </row>
        <row r="431">
          <cell r="B431" t="str">
            <v xml:space="preserve">200 - Capital Assets                </v>
          </cell>
          <cell r="F431" t="str">
            <v>E</v>
          </cell>
        </row>
        <row r="432">
          <cell r="B432" t="str">
            <v xml:space="preserve">200 - Capital Assets                </v>
          </cell>
          <cell r="F432" t="str">
            <v>F</v>
          </cell>
        </row>
        <row r="433">
          <cell r="B433" t="str">
            <v xml:space="preserve">200 - Capital Assets                </v>
          </cell>
          <cell r="F433" t="str">
            <v>G</v>
          </cell>
        </row>
        <row r="434">
          <cell r="B434" t="str">
            <v xml:space="preserve">200 - Capital Assets                </v>
          </cell>
          <cell r="F434" t="str">
            <v>H</v>
          </cell>
        </row>
        <row r="435">
          <cell r="B435" t="str">
            <v xml:space="preserve">200 - Capital Assets                </v>
          </cell>
          <cell r="F435" t="str">
            <v>L</v>
          </cell>
        </row>
        <row r="436">
          <cell r="B436" t="str">
            <v xml:space="preserve">200 - Capital Assets                </v>
          </cell>
          <cell r="F436" t="str">
            <v>M</v>
          </cell>
        </row>
        <row r="437">
          <cell r="B437" t="str">
            <v xml:space="preserve">200 - Capital Assets                </v>
          </cell>
          <cell r="F437" t="str">
            <v>O</v>
          </cell>
        </row>
        <row r="438">
          <cell r="B438" t="str">
            <v xml:space="preserve">200 - Capital Assets                </v>
          </cell>
          <cell r="F438" t="str">
            <v>Q</v>
          </cell>
        </row>
        <row r="439">
          <cell r="B439" t="str">
            <v xml:space="preserve">200 - Capital Assets                </v>
          </cell>
          <cell r="F439" t="str">
            <v>R</v>
          </cell>
        </row>
        <row r="440">
          <cell r="B440" t="str">
            <v xml:space="preserve">200 - Capital Assets                </v>
          </cell>
          <cell r="F440" t="str">
            <v>V</v>
          </cell>
        </row>
        <row r="441">
          <cell r="B441" t="str">
            <v xml:space="preserve">200 - Capital Assets                </v>
          </cell>
          <cell r="F441" t="str">
            <v>ZZ</v>
          </cell>
        </row>
        <row r="442">
          <cell r="B442" t="str">
            <v xml:space="preserve">200 - Capital Assets                </v>
          </cell>
        </row>
        <row r="443">
          <cell r="B443" t="str">
            <v xml:space="preserve">200 - Capital Assets                </v>
          </cell>
          <cell r="F443" t="str">
            <v>A</v>
          </cell>
        </row>
        <row r="444">
          <cell r="B444" t="str">
            <v xml:space="preserve">200 - Capital Assets                </v>
          </cell>
          <cell r="F444" t="str">
            <v>B</v>
          </cell>
        </row>
        <row r="445">
          <cell r="B445" t="str">
            <v xml:space="preserve">200 - Capital Assets                </v>
          </cell>
          <cell r="F445" t="str">
            <v>C</v>
          </cell>
        </row>
        <row r="446">
          <cell r="B446" t="str">
            <v xml:space="preserve">200 - Capital Assets                </v>
          </cell>
          <cell r="F446" t="str">
            <v>CC</v>
          </cell>
        </row>
        <row r="447">
          <cell r="B447" t="str">
            <v xml:space="preserve">200 - Capital Assets                </v>
          </cell>
          <cell r="F447" t="str">
            <v>D</v>
          </cell>
        </row>
        <row r="448">
          <cell r="B448" t="str">
            <v xml:space="preserve">200 - Capital Assets                </v>
          </cell>
          <cell r="F448" t="str">
            <v>E</v>
          </cell>
        </row>
        <row r="449">
          <cell r="B449" t="str">
            <v xml:space="preserve">200 - Capital Assets                </v>
          </cell>
          <cell r="F449" t="str">
            <v>F</v>
          </cell>
        </row>
        <row r="450">
          <cell r="B450" t="str">
            <v xml:space="preserve">200 - Capital Assets                </v>
          </cell>
          <cell r="F450" t="str">
            <v>G</v>
          </cell>
        </row>
        <row r="451">
          <cell r="B451" t="str">
            <v xml:space="preserve">200 - Capital Assets                </v>
          </cell>
          <cell r="F451" t="str">
            <v>H</v>
          </cell>
        </row>
        <row r="452">
          <cell r="B452" t="str">
            <v xml:space="preserve">200 - Capital Assets                </v>
          </cell>
          <cell r="F452" t="str">
            <v>L</v>
          </cell>
        </row>
        <row r="453">
          <cell r="B453" t="str">
            <v xml:space="preserve">200 - Capital Assets                </v>
          </cell>
        </row>
        <row r="454">
          <cell r="B454" t="str">
            <v xml:space="preserve">200 - Capital Assets                </v>
          </cell>
          <cell r="F454" t="str">
            <v>A</v>
          </cell>
        </row>
        <row r="455">
          <cell r="B455" t="str">
            <v xml:space="preserve">200 - Capital Assets                </v>
          </cell>
          <cell r="F455" t="str">
            <v>B</v>
          </cell>
        </row>
        <row r="456">
          <cell r="B456" t="str">
            <v xml:space="preserve">200 - Capital Assets                </v>
          </cell>
          <cell r="F456" t="str">
            <v>C</v>
          </cell>
        </row>
        <row r="457">
          <cell r="B457" t="str">
            <v xml:space="preserve">200 - Capital Assets                </v>
          </cell>
          <cell r="F457" t="str">
            <v>CC</v>
          </cell>
        </row>
        <row r="458">
          <cell r="B458" t="str">
            <v xml:space="preserve">200 - Capital Assets                </v>
          </cell>
          <cell r="F458" t="str">
            <v>D</v>
          </cell>
        </row>
        <row r="459">
          <cell r="B459" t="str">
            <v xml:space="preserve">200 - Capital Assets                </v>
          </cell>
          <cell r="F459" t="str">
            <v>E</v>
          </cell>
        </row>
        <row r="460">
          <cell r="B460" t="str">
            <v xml:space="preserve">200 - Capital Assets                </v>
          </cell>
          <cell r="F460" t="str">
            <v>F</v>
          </cell>
        </row>
        <row r="461">
          <cell r="B461" t="str">
            <v xml:space="preserve">200 - Capital Assets                </v>
          </cell>
          <cell r="F461" t="str">
            <v>G</v>
          </cell>
        </row>
        <row r="462">
          <cell r="B462" t="str">
            <v xml:space="preserve">200 - Capital Assets                </v>
          </cell>
          <cell r="F462" t="str">
            <v>H</v>
          </cell>
        </row>
        <row r="463">
          <cell r="B463" t="str">
            <v xml:space="preserve">200 - Capital Assets                </v>
          </cell>
          <cell r="F463" t="str">
            <v>M</v>
          </cell>
        </row>
        <row r="464">
          <cell r="B464" t="str">
            <v xml:space="preserve">200 - Capital Assets                </v>
          </cell>
          <cell r="F464" t="str">
            <v>ZZ</v>
          </cell>
        </row>
        <row r="465">
          <cell r="B465" t="str">
            <v xml:space="preserve">200 - Capital Assets                </v>
          </cell>
        </row>
        <row r="466">
          <cell r="B466" t="str">
            <v xml:space="preserve">200 - Capital Assets                </v>
          </cell>
          <cell r="F466" t="str">
            <v>L</v>
          </cell>
        </row>
        <row r="467">
          <cell r="B467" t="str">
            <v xml:space="preserve">200 - Capital Assets                </v>
          </cell>
          <cell r="F467" t="str">
            <v>M</v>
          </cell>
        </row>
        <row r="468">
          <cell r="B468" t="str">
            <v xml:space="preserve">200 - Capital Assets                </v>
          </cell>
          <cell r="F468" t="str">
            <v>T</v>
          </cell>
        </row>
        <row r="469">
          <cell r="B469" t="str">
            <v xml:space="preserve">200 - Capital Assets                </v>
          </cell>
        </row>
        <row r="470">
          <cell r="B470" t="str">
            <v xml:space="preserve">200 - Capital Assets                </v>
          </cell>
        </row>
        <row r="471">
          <cell r="B471" t="str">
            <v xml:space="preserve">200 - Capital Assets                </v>
          </cell>
          <cell r="F471" t="str">
            <v>A</v>
          </cell>
        </row>
        <row r="472">
          <cell r="B472" t="str">
            <v xml:space="preserve">200 - Capital Assets                </v>
          </cell>
          <cell r="F472" t="str">
            <v>B</v>
          </cell>
        </row>
        <row r="473">
          <cell r="B473" t="str">
            <v xml:space="preserve">200 - Capital Assets                </v>
          </cell>
          <cell r="F473" t="str">
            <v>C</v>
          </cell>
        </row>
        <row r="474">
          <cell r="B474" t="str">
            <v xml:space="preserve">200 - Capital Assets                </v>
          </cell>
          <cell r="F474" t="str">
            <v>CC</v>
          </cell>
        </row>
        <row r="475">
          <cell r="B475" t="str">
            <v xml:space="preserve">200 - Capital Assets                </v>
          </cell>
          <cell r="F475" t="str">
            <v>D</v>
          </cell>
        </row>
        <row r="476">
          <cell r="B476" t="str">
            <v xml:space="preserve">200 - Capital Assets                </v>
          </cell>
          <cell r="F476" t="str">
            <v>E</v>
          </cell>
        </row>
        <row r="477">
          <cell r="B477" t="str">
            <v xml:space="preserve">200 - Capital Assets                </v>
          </cell>
          <cell r="F477" t="str">
            <v>F</v>
          </cell>
        </row>
        <row r="478">
          <cell r="B478" t="str">
            <v xml:space="preserve">200 - Capital Assets                </v>
          </cell>
          <cell r="F478" t="str">
            <v>G</v>
          </cell>
        </row>
        <row r="479">
          <cell r="B479" t="str">
            <v xml:space="preserve">200 - Capital Assets                </v>
          </cell>
          <cell r="F479" t="str">
            <v>H</v>
          </cell>
        </row>
        <row r="480">
          <cell r="B480" t="str">
            <v xml:space="preserve">200 - Capital Assets                </v>
          </cell>
          <cell r="F480" t="str">
            <v>L</v>
          </cell>
        </row>
        <row r="481">
          <cell r="B481" t="str">
            <v xml:space="preserve">200 - Capital Assets                </v>
          </cell>
          <cell r="F481" t="str">
            <v>M</v>
          </cell>
        </row>
        <row r="482">
          <cell r="B482" t="str">
            <v xml:space="preserve">200 - Capital Assets                </v>
          </cell>
          <cell r="F482" t="str">
            <v>R</v>
          </cell>
        </row>
        <row r="483">
          <cell r="B483" t="str">
            <v xml:space="preserve">200 - Capital Assets                </v>
          </cell>
          <cell r="F483" t="str">
            <v>ZZ</v>
          </cell>
        </row>
        <row r="484">
          <cell r="B484" t="str">
            <v xml:space="preserve">200 - Capital Assets                </v>
          </cell>
        </row>
        <row r="485">
          <cell r="B485" t="str">
            <v xml:space="preserve">200 - Capital Assets                </v>
          </cell>
          <cell r="F485" t="str">
            <v>A</v>
          </cell>
        </row>
        <row r="486">
          <cell r="B486" t="str">
            <v xml:space="preserve">200 - Capital Assets                </v>
          </cell>
          <cell r="F486" t="str">
            <v>B</v>
          </cell>
        </row>
        <row r="487">
          <cell r="B487" t="str">
            <v xml:space="preserve">200 - Capital Assets                </v>
          </cell>
          <cell r="F487" t="str">
            <v>C</v>
          </cell>
        </row>
        <row r="488">
          <cell r="B488" t="str">
            <v xml:space="preserve">200 - Capital Assets                </v>
          </cell>
          <cell r="F488" t="str">
            <v>CC</v>
          </cell>
        </row>
        <row r="489">
          <cell r="B489" t="str">
            <v xml:space="preserve">200 - Capital Assets                </v>
          </cell>
          <cell r="F489" t="str">
            <v>D</v>
          </cell>
        </row>
        <row r="490">
          <cell r="B490" t="str">
            <v xml:space="preserve">200 - Capital Assets                </v>
          </cell>
          <cell r="F490" t="str">
            <v>E</v>
          </cell>
        </row>
        <row r="491">
          <cell r="B491" t="str">
            <v xml:space="preserve">200 - Capital Assets                </v>
          </cell>
          <cell r="F491" t="str">
            <v>F</v>
          </cell>
        </row>
        <row r="492">
          <cell r="B492" t="str">
            <v xml:space="preserve">200 - Capital Assets                </v>
          </cell>
          <cell r="F492" t="str">
            <v>G</v>
          </cell>
        </row>
        <row r="493">
          <cell r="B493" t="str">
            <v xml:space="preserve">200 - Capital Assets                </v>
          </cell>
          <cell r="F493" t="str">
            <v>H</v>
          </cell>
        </row>
        <row r="494">
          <cell r="B494" t="str">
            <v xml:space="preserve">200 - Capital Assets                </v>
          </cell>
          <cell r="F494" t="str">
            <v>L</v>
          </cell>
        </row>
        <row r="495">
          <cell r="B495" t="str">
            <v xml:space="preserve">200 - Capital Assets                </v>
          </cell>
          <cell r="F495" t="str">
            <v>M</v>
          </cell>
        </row>
        <row r="496">
          <cell r="B496" t="str">
            <v xml:space="preserve">200 - Capital Assets                </v>
          </cell>
          <cell r="F496" t="str">
            <v>MM</v>
          </cell>
        </row>
        <row r="497">
          <cell r="B497" t="str">
            <v xml:space="preserve">200 - Capital Assets                </v>
          </cell>
          <cell r="F497" t="str">
            <v>Q</v>
          </cell>
        </row>
        <row r="498">
          <cell r="B498" t="str">
            <v xml:space="preserve">200 - Capital Assets                </v>
          </cell>
          <cell r="F498" t="str">
            <v>T</v>
          </cell>
        </row>
        <row r="499">
          <cell r="B499" t="str">
            <v xml:space="preserve">200 - Capital Assets                </v>
          </cell>
          <cell r="F499" t="str">
            <v>W</v>
          </cell>
        </row>
        <row r="500">
          <cell r="B500" t="str">
            <v xml:space="preserve">200 - Capital Assets                </v>
          </cell>
          <cell r="F500" t="str">
            <v>ZZ</v>
          </cell>
        </row>
        <row r="501">
          <cell r="B501" t="str">
            <v xml:space="preserve">200 - Capital Assets                </v>
          </cell>
        </row>
        <row r="502">
          <cell r="B502" t="str">
            <v xml:space="preserve">200 - Capital Assets                </v>
          </cell>
          <cell r="F502" t="str">
            <v>A</v>
          </cell>
        </row>
        <row r="503">
          <cell r="B503" t="str">
            <v xml:space="preserve">200 - Capital Assets                </v>
          </cell>
          <cell r="F503" t="str">
            <v>B</v>
          </cell>
        </row>
        <row r="504">
          <cell r="B504" t="str">
            <v xml:space="preserve">200 - Capital Assets                </v>
          </cell>
          <cell r="F504" t="str">
            <v>C</v>
          </cell>
        </row>
        <row r="505">
          <cell r="B505" t="str">
            <v xml:space="preserve">200 - Capital Assets                </v>
          </cell>
          <cell r="F505" t="str">
            <v>CC</v>
          </cell>
        </row>
        <row r="506">
          <cell r="B506" t="str">
            <v xml:space="preserve">200 - Capital Assets                </v>
          </cell>
          <cell r="F506" t="str">
            <v>D</v>
          </cell>
        </row>
        <row r="507">
          <cell r="B507" t="str">
            <v xml:space="preserve">200 - Capital Assets                </v>
          </cell>
          <cell r="F507" t="str">
            <v>E</v>
          </cell>
        </row>
        <row r="508">
          <cell r="B508" t="str">
            <v xml:space="preserve">200 - Capital Assets                </v>
          </cell>
          <cell r="F508" t="str">
            <v>F</v>
          </cell>
        </row>
        <row r="509">
          <cell r="B509" t="str">
            <v xml:space="preserve">200 - Capital Assets                </v>
          </cell>
          <cell r="F509" t="str">
            <v>G</v>
          </cell>
        </row>
        <row r="510">
          <cell r="B510" t="str">
            <v xml:space="preserve">200 - Capital Assets                </v>
          </cell>
          <cell r="F510" t="str">
            <v>H</v>
          </cell>
        </row>
        <row r="511">
          <cell r="B511" t="str">
            <v xml:space="preserve">200 - Capital Assets                </v>
          </cell>
          <cell r="F511" t="str">
            <v>L</v>
          </cell>
        </row>
        <row r="512">
          <cell r="B512" t="str">
            <v xml:space="preserve">200 - Capital Assets                </v>
          </cell>
          <cell r="F512" t="str">
            <v>M</v>
          </cell>
        </row>
        <row r="513">
          <cell r="B513" t="str">
            <v xml:space="preserve">200 - Capital Assets                </v>
          </cell>
          <cell r="F513" t="str">
            <v>ZZ</v>
          </cell>
        </row>
        <row r="514">
          <cell r="B514" t="str">
            <v xml:space="preserve">200 - Capital Assets                </v>
          </cell>
        </row>
        <row r="515">
          <cell r="B515" t="str">
            <v xml:space="preserve">200 - Capital Assets                </v>
          </cell>
        </row>
        <row r="516">
          <cell r="B516" t="str">
            <v xml:space="preserve">200 - Capital Assets                </v>
          </cell>
          <cell r="F516" t="str">
            <v>A</v>
          </cell>
        </row>
        <row r="517">
          <cell r="B517" t="str">
            <v xml:space="preserve">200 - Capital Assets                </v>
          </cell>
          <cell r="F517" t="str">
            <v>B</v>
          </cell>
        </row>
        <row r="518">
          <cell r="B518" t="str">
            <v xml:space="preserve">200 - Capital Assets                </v>
          </cell>
          <cell r="F518" t="str">
            <v>C</v>
          </cell>
        </row>
        <row r="519">
          <cell r="B519" t="str">
            <v xml:space="preserve">200 - Capital Assets                </v>
          </cell>
          <cell r="F519" t="str">
            <v>CC</v>
          </cell>
        </row>
        <row r="520">
          <cell r="B520" t="str">
            <v xml:space="preserve">200 - Capital Assets                </v>
          </cell>
          <cell r="F520" t="str">
            <v>D</v>
          </cell>
        </row>
        <row r="521">
          <cell r="B521" t="str">
            <v xml:space="preserve">200 - Capital Assets                </v>
          </cell>
          <cell r="F521" t="str">
            <v>E</v>
          </cell>
        </row>
        <row r="522">
          <cell r="B522" t="str">
            <v xml:space="preserve">200 - Capital Assets                </v>
          </cell>
          <cell r="F522" t="str">
            <v>F</v>
          </cell>
        </row>
        <row r="523">
          <cell r="B523" t="str">
            <v xml:space="preserve">200 - Capital Assets                </v>
          </cell>
          <cell r="F523" t="str">
            <v>G</v>
          </cell>
        </row>
        <row r="524">
          <cell r="B524" t="str">
            <v xml:space="preserve">200 - Capital Assets                </v>
          </cell>
          <cell r="F524" t="str">
            <v>H</v>
          </cell>
        </row>
        <row r="525">
          <cell r="B525" t="str">
            <v xml:space="preserve">200 - Capital Assets                </v>
          </cell>
          <cell r="F525" t="str">
            <v>M</v>
          </cell>
        </row>
        <row r="526">
          <cell r="B526" t="str">
            <v xml:space="preserve">200 - Capital Assets                </v>
          </cell>
          <cell r="F526" t="str">
            <v>R</v>
          </cell>
        </row>
        <row r="527">
          <cell r="B527" t="str">
            <v xml:space="preserve">200 - Capital Assets                </v>
          </cell>
          <cell r="F527" t="str">
            <v>W</v>
          </cell>
        </row>
        <row r="528">
          <cell r="B528" t="str">
            <v xml:space="preserve">200 - Capital Assets                </v>
          </cell>
          <cell r="F528" t="str">
            <v>ZZ</v>
          </cell>
        </row>
        <row r="529">
          <cell r="B529" t="str">
            <v xml:space="preserve">200 - Capital Assets                </v>
          </cell>
        </row>
        <row r="530">
          <cell r="B530" t="str">
            <v xml:space="preserve">200 - Capital Assets                </v>
          </cell>
          <cell r="F530" t="str">
            <v>A</v>
          </cell>
        </row>
        <row r="531">
          <cell r="B531" t="str">
            <v xml:space="preserve">200 - Capital Assets                </v>
          </cell>
          <cell r="F531" t="str">
            <v>B</v>
          </cell>
        </row>
        <row r="532">
          <cell r="B532" t="str">
            <v xml:space="preserve">200 - Capital Assets                </v>
          </cell>
          <cell r="F532" t="str">
            <v>C</v>
          </cell>
        </row>
        <row r="533">
          <cell r="B533" t="str">
            <v xml:space="preserve">200 - Capital Assets                </v>
          </cell>
          <cell r="F533" t="str">
            <v>CC</v>
          </cell>
        </row>
        <row r="534">
          <cell r="B534" t="str">
            <v xml:space="preserve">200 - Capital Assets                </v>
          </cell>
          <cell r="F534" t="str">
            <v>D</v>
          </cell>
        </row>
        <row r="535">
          <cell r="B535" t="str">
            <v xml:space="preserve">200 - Capital Assets                </v>
          </cell>
          <cell r="F535" t="str">
            <v>E</v>
          </cell>
        </row>
        <row r="536">
          <cell r="B536" t="str">
            <v xml:space="preserve">200 - Capital Assets                </v>
          </cell>
          <cell r="F536" t="str">
            <v>F</v>
          </cell>
        </row>
        <row r="537">
          <cell r="B537" t="str">
            <v xml:space="preserve">200 - Capital Assets                </v>
          </cell>
          <cell r="F537" t="str">
            <v>G</v>
          </cell>
        </row>
        <row r="538">
          <cell r="B538" t="str">
            <v xml:space="preserve">200 - Capital Assets                </v>
          </cell>
          <cell r="F538" t="str">
            <v>H</v>
          </cell>
        </row>
        <row r="539">
          <cell r="B539" t="str">
            <v xml:space="preserve">200 - Capital Assets                </v>
          </cell>
          <cell r="F539" t="str">
            <v>I</v>
          </cell>
        </row>
        <row r="540">
          <cell r="B540" t="str">
            <v xml:space="preserve">200 - Capital Assets                </v>
          </cell>
          <cell r="F540" t="str">
            <v>L</v>
          </cell>
        </row>
        <row r="541">
          <cell r="B541" t="str">
            <v xml:space="preserve">200 - Capital Assets                </v>
          </cell>
          <cell r="F541" t="str">
            <v>M</v>
          </cell>
        </row>
        <row r="542">
          <cell r="B542" t="str">
            <v xml:space="preserve">200 - Capital Assets                </v>
          </cell>
          <cell r="F542" t="str">
            <v>MM</v>
          </cell>
        </row>
        <row r="543">
          <cell r="B543" t="str">
            <v xml:space="preserve">200 - Capital Assets                </v>
          </cell>
          <cell r="F543" t="str">
            <v>N</v>
          </cell>
        </row>
        <row r="544">
          <cell r="B544" t="str">
            <v xml:space="preserve">200 - Capital Assets                </v>
          </cell>
          <cell r="F544" t="str">
            <v>O</v>
          </cell>
        </row>
        <row r="545">
          <cell r="B545" t="str">
            <v xml:space="preserve">200 - Capital Assets                </v>
          </cell>
          <cell r="F545" t="str">
            <v>Q</v>
          </cell>
        </row>
        <row r="546">
          <cell r="B546" t="str">
            <v xml:space="preserve">200 - Capital Assets                </v>
          </cell>
          <cell r="F546" t="str">
            <v>R</v>
          </cell>
        </row>
        <row r="547">
          <cell r="B547" t="str">
            <v xml:space="preserve">200 - Capital Assets                </v>
          </cell>
          <cell r="F547" t="str">
            <v>T</v>
          </cell>
        </row>
        <row r="548">
          <cell r="B548" t="str">
            <v xml:space="preserve">200 - Capital Assets                </v>
          </cell>
          <cell r="F548" t="str">
            <v>V</v>
          </cell>
        </row>
        <row r="549">
          <cell r="B549" t="str">
            <v xml:space="preserve">200 - Capital Assets                </v>
          </cell>
          <cell r="F549" t="str">
            <v>W</v>
          </cell>
        </row>
        <row r="550">
          <cell r="B550" t="str">
            <v xml:space="preserve">200 - Capital Assets                </v>
          </cell>
          <cell r="F550" t="str">
            <v>X</v>
          </cell>
        </row>
        <row r="551">
          <cell r="B551" t="str">
            <v xml:space="preserve">200 - Capital Assets                </v>
          </cell>
          <cell r="F551" t="str">
            <v>ZZ</v>
          </cell>
        </row>
        <row r="552">
          <cell r="B552" t="str">
            <v xml:space="preserve">200 - Capital Assets                </v>
          </cell>
        </row>
        <row r="553">
          <cell r="B553" t="str">
            <v xml:space="preserve">200 - Capital Assets                </v>
          </cell>
        </row>
        <row r="554">
          <cell r="B554" t="str">
            <v xml:space="preserve">200 - Capital Assets                </v>
          </cell>
        </row>
        <row r="555">
          <cell r="B555" t="str">
            <v xml:space="preserve">200 - Capital Assets                </v>
          </cell>
        </row>
        <row r="556">
          <cell r="B556" t="str">
            <v xml:space="preserve">200 - Capital Assets                </v>
          </cell>
        </row>
        <row r="557">
          <cell r="B557" t="str">
            <v xml:space="preserve">200 - Capital Assets                </v>
          </cell>
        </row>
        <row r="558">
          <cell r="B558" t="str">
            <v xml:space="preserve">200 - Capital Assets                </v>
          </cell>
        </row>
        <row r="559">
          <cell r="B559" t="str">
            <v xml:space="preserve">200 - Capital Assets                </v>
          </cell>
        </row>
        <row r="560">
          <cell r="B560" t="str">
            <v xml:space="preserve">200 - Capital Assets                </v>
          </cell>
        </row>
        <row r="561">
          <cell r="B561" t="str">
            <v xml:space="preserve">200 - Capital Assets                </v>
          </cell>
        </row>
        <row r="562">
          <cell r="B562" t="str">
            <v xml:space="preserve">200 - Capital Assets                </v>
          </cell>
        </row>
        <row r="563">
          <cell r="B563" t="str">
            <v xml:space="preserve">200 - Capital Assets                </v>
          </cell>
        </row>
        <row r="564">
          <cell r="B564" t="str">
            <v xml:space="preserve">200 - Capital Assets                </v>
          </cell>
        </row>
        <row r="565">
          <cell r="B565" t="str">
            <v xml:space="preserve">200 - Capital Assets                </v>
          </cell>
        </row>
        <row r="566">
          <cell r="B566" t="str">
            <v xml:space="preserve">200 - Capital Assets                </v>
          </cell>
        </row>
        <row r="567">
          <cell r="B567" t="str">
            <v xml:space="preserve">200 - Capital Assets                </v>
          </cell>
        </row>
        <row r="568">
          <cell r="B568" t="str">
            <v xml:space="preserve">200 - Capital Assets                </v>
          </cell>
        </row>
        <row r="569">
          <cell r="B569" t="str">
            <v xml:space="preserve">200 - Capital Assets                </v>
          </cell>
        </row>
        <row r="570">
          <cell r="B570" t="str">
            <v xml:space="preserve">200 - Capital Assets                </v>
          </cell>
        </row>
        <row r="571">
          <cell r="B571" t="str">
            <v xml:space="preserve">200 - Capital Assets                </v>
          </cell>
        </row>
        <row r="572">
          <cell r="B572" t="str">
            <v xml:space="preserve">200 - Capital Assets                </v>
          </cell>
        </row>
        <row r="573">
          <cell r="B573" t="str">
            <v xml:space="preserve">200 - Capital Assets                </v>
          </cell>
        </row>
        <row r="574">
          <cell r="B574" t="str">
            <v xml:space="preserve">200 - Capital Assets                </v>
          </cell>
        </row>
        <row r="575">
          <cell r="B575" t="str">
            <v xml:space="preserve">305 - A/P -Trade                    </v>
          </cell>
        </row>
        <row r="576">
          <cell r="B576" t="str">
            <v xml:space="preserve">305 - A/P -Trade                    </v>
          </cell>
        </row>
        <row r="577">
          <cell r="B577" t="str">
            <v xml:space="preserve">305 - A/P -Trade                    </v>
          </cell>
        </row>
        <row r="578">
          <cell r="B578" t="str">
            <v xml:space="preserve">305 - A/P -Trade                    </v>
          </cell>
        </row>
        <row r="579">
          <cell r="B579" t="str">
            <v xml:space="preserve">305 - A/P -Trade                    </v>
          </cell>
        </row>
        <row r="580">
          <cell r="B580" t="str">
            <v xml:space="preserve">302 - Due to IESO                   </v>
          </cell>
        </row>
        <row r="581">
          <cell r="B581" t="str">
            <v xml:space="preserve">305 - A/P -Trade                    </v>
          </cell>
        </row>
        <row r="582">
          <cell r="B582" t="str">
            <v xml:space="preserve">310 - Due to Related Parties        </v>
          </cell>
        </row>
        <row r="583">
          <cell r="B583" t="str">
            <v xml:space="preserve">310 - Due to Related Parties        </v>
          </cell>
        </row>
        <row r="584">
          <cell r="B584" t="str">
            <v xml:space="preserve">305 - A/P -Trade                    </v>
          </cell>
        </row>
        <row r="585">
          <cell r="B585" t="str">
            <v xml:space="preserve">305 - A/P -Trade                    </v>
          </cell>
        </row>
        <row r="586">
          <cell r="B586" t="str">
            <v xml:space="preserve">305 - A/P -Trade                    </v>
          </cell>
        </row>
        <row r="587">
          <cell r="B587" t="str">
            <v xml:space="preserve">305 - A/P -Trade                    </v>
          </cell>
        </row>
        <row r="588">
          <cell r="B588" t="str">
            <v xml:space="preserve">305 - A/P -Trade                    </v>
          </cell>
        </row>
        <row r="589">
          <cell r="B589" t="str">
            <v xml:space="preserve">305 - A/P -Trade                    </v>
          </cell>
        </row>
        <row r="590">
          <cell r="B590" t="str">
            <v xml:space="preserve">305 - A/P -Trade                    </v>
          </cell>
        </row>
        <row r="591">
          <cell r="B591" t="str">
            <v xml:space="preserve">305 - A/P -Trade                    </v>
          </cell>
        </row>
        <row r="592">
          <cell r="B592" t="str">
            <v xml:space="preserve">305 - A/P -Trade                    </v>
          </cell>
        </row>
        <row r="593">
          <cell r="B593" t="str">
            <v xml:space="preserve">305 - A/P -Trade                    </v>
          </cell>
        </row>
        <row r="594">
          <cell r="B594" t="str">
            <v xml:space="preserve">305 - A/P -Trade                    </v>
          </cell>
        </row>
        <row r="595">
          <cell r="B595" t="str">
            <v xml:space="preserve">305 - A/P -Trade                    </v>
          </cell>
        </row>
        <row r="596">
          <cell r="B596" t="str">
            <v xml:space="preserve">305 - A/P -Trade                    </v>
          </cell>
        </row>
        <row r="597">
          <cell r="B597" t="str">
            <v xml:space="preserve">305 - A/P -Trade                    </v>
          </cell>
        </row>
        <row r="598">
          <cell r="B598" t="str">
            <v xml:space="preserve">305 - A/P -Trade                    </v>
          </cell>
        </row>
        <row r="599">
          <cell r="B599" t="str">
            <v xml:space="preserve">305 - A/P -Trade                    </v>
          </cell>
        </row>
        <row r="600">
          <cell r="B600" t="str">
            <v xml:space="preserve">305 - A/P -Trade                    </v>
          </cell>
        </row>
        <row r="601">
          <cell r="B601" t="str">
            <v xml:space="preserve">305 - A/P -Trade                    </v>
          </cell>
        </row>
        <row r="602">
          <cell r="B602" t="str">
            <v xml:space="preserve">305 - A/P -Trade                    </v>
          </cell>
        </row>
        <row r="603">
          <cell r="B603" t="str">
            <v xml:space="preserve">315 - Income Taxes Payable          </v>
          </cell>
        </row>
        <row r="604">
          <cell r="B604" t="str">
            <v xml:space="preserve">315 - Income Taxes Payable          </v>
          </cell>
        </row>
        <row r="605">
          <cell r="B605" t="str">
            <v xml:space="preserve">330 - Future Income Taxes           </v>
          </cell>
        </row>
        <row r="606">
          <cell r="B606" t="str">
            <v xml:space="preserve">325 - Customer &amp; Other Deposits     </v>
          </cell>
        </row>
        <row r="607">
          <cell r="B607" t="str">
            <v xml:space="preserve">325 - Customer &amp; Other Deposits     </v>
          </cell>
        </row>
        <row r="608">
          <cell r="B608" t="str">
            <v xml:space="preserve">325 - Customer &amp; Other Deposits     </v>
          </cell>
        </row>
        <row r="609">
          <cell r="B609" t="str">
            <v xml:space="preserve">325 - Customer &amp; Other Deposits     </v>
          </cell>
        </row>
        <row r="610">
          <cell r="B610" t="str">
            <v xml:space="preserve">325 - Customer &amp; Other Deposits     </v>
          </cell>
        </row>
        <row r="611">
          <cell r="B611" t="str">
            <v xml:space="preserve">325 - Customer &amp; Other Deposits     </v>
          </cell>
        </row>
        <row r="612">
          <cell r="B612" t="str">
            <v xml:space="preserve">312 - Regulatory Liabilities        </v>
          </cell>
        </row>
        <row r="613">
          <cell r="B613" t="str">
            <v xml:space="preserve">305 - A/P -Trade                    </v>
          </cell>
        </row>
        <row r="614">
          <cell r="B614" t="str">
            <v xml:space="preserve">305 - A/P -Trade                    </v>
          </cell>
        </row>
        <row r="615">
          <cell r="B615" t="str">
            <v xml:space="preserve">305 - A/P -Trade                    </v>
          </cell>
        </row>
        <row r="616">
          <cell r="B616" t="str">
            <v xml:space="preserve">305 - A/P -Trade                    </v>
          </cell>
        </row>
        <row r="617">
          <cell r="B617" t="str">
            <v xml:space="preserve">312 - Regulatory Liabilities        </v>
          </cell>
        </row>
        <row r="618">
          <cell r="B618" t="str">
            <v xml:space="preserve">305 - A/P -Trade                    </v>
          </cell>
        </row>
        <row r="619">
          <cell r="B619" t="str">
            <v xml:space="preserve">310 - Due to Related Parties        </v>
          </cell>
        </row>
        <row r="620">
          <cell r="B620" t="str">
            <v xml:space="preserve">320 - Dividends Payable             </v>
          </cell>
        </row>
        <row r="621">
          <cell r="B621" t="str">
            <v xml:space="preserve">350 - Regulatory Liabilities - LT   </v>
          </cell>
        </row>
        <row r="622">
          <cell r="B622" t="str">
            <v xml:space="preserve">355 - Customer Deposits Payable     </v>
          </cell>
        </row>
        <row r="623">
          <cell r="B623" t="str">
            <v xml:space="preserve">355 - Customer Deposits Payable     </v>
          </cell>
        </row>
        <row r="624">
          <cell r="B624" t="str">
            <v xml:space="preserve">355 - Customer Deposits Payable     </v>
          </cell>
        </row>
        <row r="625">
          <cell r="B625" t="str">
            <v xml:space="preserve">355 - Customer Deposits Payable     </v>
          </cell>
        </row>
        <row r="626">
          <cell r="B626" t="str">
            <v xml:space="preserve">355 - Customer Deposits Payable     </v>
          </cell>
        </row>
        <row r="627">
          <cell r="B627" t="str">
            <v xml:space="preserve">355 - Customer Deposits Payable     </v>
          </cell>
        </row>
        <row r="628">
          <cell r="B628" t="str">
            <v xml:space="preserve">365 - Post Retirement Provision     </v>
          </cell>
        </row>
        <row r="629">
          <cell r="B629" t="str">
            <v xml:space="preserve">360 - Dividends Payable LT          </v>
          </cell>
        </row>
        <row r="630">
          <cell r="B630" t="str">
            <v xml:space="preserve">370 - LT Debt due to Shareholder    </v>
          </cell>
        </row>
        <row r="631">
          <cell r="B631" t="str">
            <v xml:space="preserve">405 - Share Capital                 </v>
          </cell>
        </row>
        <row r="632">
          <cell r="B632" t="str">
            <v xml:space="preserve">405 - Share Capital                 </v>
          </cell>
        </row>
        <row r="633">
          <cell r="B633" t="str">
            <v xml:space="preserve">405 - Share Capital                 </v>
          </cell>
        </row>
        <row r="634">
          <cell r="B634" t="str">
            <v xml:space="preserve">407 - Retained Earnings             </v>
          </cell>
        </row>
        <row r="635">
          <cell r="B635" t="str">
            <v xml:space="preserve">407 - Retained Earnings             </v>
          </cell>
        </row>
        <row r="636">
          <cell r="B636" t="str">
            <v xml:space="preserve">407 - Retained Earnings             </v>
          </cell>
          <cell r="C636" t="str">
            <v xml:space="preserve">DR - Distribution Revenue          </v>
          </cell>
        </row>
        <row r="637">
          <cell r="B637" t="str">
            <v xml:space="preserve">407 - Retained Earnings             </v>
          </cell>
          <cell r="C637" t="str">
            <v xml:space="preserve">DR - Distribution Revenue          </v>
          </cell>
        </row>
        <row r="638">
          <cell r="B638" t="str">
            <v xml:space="preserve">407 - Retained Earnings             </v>
          </cell>
          <cell r="C638" t="str">
            <v xml:space="preserve">DR - Distribution Revenue          </v>
          </cell>
        </row>
        <row r="639">
          <cell r="B639" t="str">
            <v xml:space="preserve">407 - Retained Earnings             </v>
          </cell>
          <cell r="C639" t="str">
            <v xml:space="preserve">DR - Distribution Revenue          </v>
          </cell>
        </row>
        <row r="640">
          <cell r="B640" t="str">
            <v xml:space="preserve">407 - Retained Earnings             </v>
          </cell>
          <cell r="C640" t="str">
            <v xml:space="preserve">DR - Distribution Revenue          </v>
          </cell>
        </row>
        <row r="641">
          <cell r="B641" t="str">
            <v xml:space="preserve">407 - Retained Earnings             </v>
          </cell>
          <cell r="C641" t="str">
            <v xml:space="preserve">DR - Distribution Revenue          </v>
          </cell>
        </row>
        <row r="642">
          <cell r="B642" t="str">
            <v xml:space="preserve">407 - Retained Earnings             </v>
          </cell>
          <cell r="C642" t="str">
            <v xml:space="preserve">DR - Distribution Revenue          </v>
          </cell>
        </row>
        <row r="643">
          <cell r="B643" t="str">
            <v xml:space="preserve">407 - Retained Earnings             </v>
          </cell>
          <cell r="C643" t="str">
            <v xml:space="preserve">DR - Distribution Revenue          </v>
          </cell>
        </row>
        <row r="644">
          <cell r="B644" t="str">
            <v xml:space="preserve">407 - Retained Earnings             </v>
          </cell>
          <cell r="C644" t="str">
            <v xml:space="preserve">DR - Distribution Revenue          </v>
          </cell>
        </row>
        <row r="645">
          <cell r="B645" t="str">
            <v xml:space="preserve">407 - Retained Earnings             </v>
          </cell>
          <cell r="C645" t="str">
            <v xml:space="preserve">DR - Distribution Revenue          </v>
          </cell>
        </row>
        <row r="646">
          <cell r="B646" t="str">
            <v xml:space="preserve">407 - Retained Earnings             </v>
          </cell>
          <cell r="C646" t="str">
            <v xml:space="preserve">DR - Distribution Revenue          </v>
          </cell>
        </row>
        <row r="647">
          <cell r="B647" t="str">
            <v xml:space="preserve">407 - Retained Earnings             </v>
          </cell>
          <cell r="C647" t="str">
            <v xml:space="preserve">DR - Distribution Revenue          </v>
          </cell>
        </row>
        <row r="648">
          <cell r="B648" t="str">
            <v xml:space="preserve">407 - Retained Earnings             </v>
          </cell>
          <cell r="C648" t="str">
            <v xml:space="preserve">DR - Distribution Revenue          </v>
          </cell>
        </row>
        <row r="649">
          <cell r="B649" t="str">
            <v xml:space="preserve">407 - Retained Earnings             </v>
          </cell>
          <cell r="C649" t="str">
            <v xml:space="preserve">DR - Distribution Revenue          </v>
          </cell>
        </row>
        <row r="650">
          <cell r="B650" t="str">
            <v xml:space="preserve">407 - Retained Earnings             </v>
          </cell>
          <cell r="C650" t="str">
            <v xml:space="preserve">DR - Distribution Revenue          </v>
          </cell>
        </row>
        <row r="651">
          <cell r="B651" t="str">
            <v xml:space="preserve">407 - Retained Earnings             </v>
          </cell>
          <cell r="C651" t="str">
            <v xml:space="preserve">DR - Distribution Revenue          </v>
          </cell>
        </row>
        <row r="652">
          <cell r="B652" t="str">
            <v xml:space="preserve">407 - Retained Earnings             </v>
          </cell>
          <cell r="C652" t="str">
            <v xml:space="preserve">DR - Distribution Revenue          </v>
          </cell>
        </row>
        <row r="653">
          <cell r="B653" t="str">
            <v xml:space="preserve">407 - Retained Earnings             </v>
          </cell>
          <cell r="C653" t="str">
            <v xml:space="preserve">ORV - Other Revenue                 </v>
          </cell>
        </row>
        <row r="654">
          <cell r="B654" t="str">
            <v xml:space="preserve">407 - Retained Earnings             </v>
          </cell>
          <cell r="C654" t="str">
            <v xml:space="preserve">ORV - Other Revenue                 </v>
          </cell>
        </row>
        <row r="655">
          <cell r="B655" t="str">
            <v xml:space="preserve">407 - Retained Earnings             </v>
          </cell>
          <cell r="C655" t="str">
            <v xml:space="preserve">ORV - Other Revenue                 </v>
          </cell>
        </row>
        <row r="656">
          <cell r="B656" t="str">
            <v xml:space="preserve">407 - Retained Earnings             </v>
          </cell>
          <cell r="C656" t="str">
            <v xml:space="preserve">ORV - Other Revenue                 </v>
          </cell>
        </row>
        <row r="657">
          <cell r="B657" t="str">
            <v xml:space="preserve">407 - Retained Earnings             </v>
          </cell>
          <cell r="C657" t="str">
            <v xml:space="preserve">ORV - Other Revenue                 </v>
          </cell>
        </row>
        <row r="658">
          <cell r="B658" t="str">
            <v xml:space="preserve">407 - Retained Earnings             </v>
          </cell>
          <cell r="C658" t="str">
            <v xml:space="preserve">DR - Distribution Revenue          </v>
          </cell>
        </row>
        <row r="659">
          <cell r="B659" t="str">
            <v xml:space="preserve">407 - Retained Earnings             </v>
          </cell>
          <cell r="C659" t="str">
            <v xml:space="preserve">DR - Distribution Revenue          </v>
          </cell>
        </row>
        <row r="660">
          <cell r="B660" t="str">
            <v xml:space="preserve">407 - Retained Earnings             </v>
          </cell>
          <cell r="C660" t="str">
            <v xml:space="preserve">DR - Distribution Revenue          </v>
          </cell>
        </row>
        <row r="661">
          <cell r="B661" t="str">
            <v xml:space="preserve">407 - Retained Earnings             </v>
          </cell>
          <cell r="C661" t="str">
            <v xml:space="preserve">RGA - Regulatory Adjustments        </v>
          </cell>
        </row>
        <row r="662">
          <cell r="B662" t="str">
            <v xml:space="preserve">407 - Retained Earnings             </v>
          </cell>
          <cell r="C662" t="str">
            <v xml:space="preserve">DR - Distribution Revenue          </v>
          </cell>
        </row>
        <row r="663">
          <cell r="B663" t="str">
            <v xml:space="preserve">407 - Retained Earnings             </v>
          </cell>
          <cell r="C663" t="str">
            <v xml:space="preserve">DR - Distribution Revenue          </v>
          </cell>
        </row>
        <row r="664">
          <cell r="B664" t="str">
            <v xml:space="preserve">407 - Retained Earnings             </v>
          </cell>
          <cell r="C664" t="str">
            <v xml:space="preserve">DR - Distribution Revenue          </v>
          </cell>
        </row>
        <row r="665">
          <cell r="B665" t="str">
            <v xml:space="preserve">407 - Retained Earnings             </v>
          </cell>
          <cell r="C665" t="str">
            <v xml:space="preserve">ORV - Other Revenue                 </v>
          </cell>
        </row>
        <row r="666">
          <cell r="B666" t="str">
            <v xml:space="preserve">407 - Retained Earnings             </v>
          </cell>
          <cell r="C666" t="str">
            <v xml:space="preserve">ORV - Other Revenue                 </v>
          </cell>
        </row>
        <row r="667">
          <cell r="B667" t="str">
            <v xml:space="preserve">407 - Retained Earnings             </v>
          </cell>
          <cell r="C667" t="str">
            <v xml:space="preserve">ORV - Other Revenue                 </v>
          </cell>
        </row>
        <row r="668">
          <cell r="B668" t="str">
            <v xml:space="preserve">407 - Retained Earnings             </v>
          </cell>
          <cell r="C668" t="str">
            <v xml:space="preserve">ORV - Other Revenue                 </v>
          </cell>
        </row>
        <row r="669">
          <cell r="B669" t="str">
            <v xml:space="preserve">407 - Retained Earnings             </v>
          </cell>
          <cell r="C669" t="str">
            <v xml:space="preserve">ORV - Other Revenue                 </v>
          </cell>
        </row>
        <row r="670">
          <cell r="B670" t="str">
            <v xml:space="preserve">407 - Retained Earnings             </v>
          </cell>
          <cell r="C670" t="str">
            <v xml:space="preserve">ORV - Other Revenue                 </v>
          </cell>
        </row>
        <row r="671">
          <cell r="B671" t="str">
            <v xml:space="preserve">407 - Retained Earnings             </v>
          </cell>
          <cell r="C671" t="str">
            <v xml:space="preserve">ORV - Other Revenue                 </v>
          </cell>
        </row>
        <row r="672">
          <cell r="B672" t="str">
            <v xml:space="preserve">407 - Retained Earnings             </v>
          </cell>
          <cell r="C672" t="str">
            <v xml:space="preserve">ORV - Other Revenue                 </v>
          </cell>
        </row>
        <row r="673">
          <cell r="B673" t="str">
            <v xml:space="preserve">407 - Retained Earnings             </v>
          </cell>
          <cell r="C673" t="str">
            <v xml:space="preserve">ORV - Other Revenue                 </v>
          </cell>
        </row>
        <row r="674">
          <cell r="B674" t="str">
            <v xml:space="preserve">407 - Retained Earnings             </v>
          </cell>
          <cell r="C674" t="str">
            <v xml:space="preserve">ORV - Other Revenue                 </v>
          </cell>
        </row>
        <row r="675">
          <cell r="B675" t="str">
            <v xml:space="preserve">407 - Retained Earnings             </v>
          </cell>
          <cell r="C675" t="str">
            <v xml:space="preserve">ORV - Other Revenue                 </v>
          </cell>
        </row>
        <row r="676">
          <cell r="B676" t="str">
            <v xml:space="preserve">407 - Retained Earnings             </v>
          </cell>
          <cell r="C676" t="str">
            <v xml:space="preserve">ORV - Other Revenue                 </v>
          </cell>
        </row>
        <row r="677">
          <cell r="B677" t="str">
            <v xml:space="preserve">407 - Retained Earnings             </v>
          </cell>
          <cell r="C677" t="str">
            <v xml:space="preserve">ORV - Other Revenue                 </v>
          </cell>
        </row>
        <row r="678">
          <cell r="B678" t="str">
            <v xml:space="preserve">407 - Retained Earnings             </v>
          </cell>
          <cell r="C678" t="str">
            <v xml:space="preserve">ORV - Other Revenue                 </v>
          </cell>
        </row>
        <row r="679">
          <cell r="B679" t="str">
            <v xml:space="preserve">407 - Retained Earnings             </v>
          </cell>
          <cell r="C679" t="str">
            <v xml:space="preserve">ORV - Other Revenue                 </v>
          </cell>
        </row>
        <row r="680">
          <cell r="B680" t="str">
            <v xml:space="preserve">407 - Retained Earnings             </v>
          </cell>
          <cell r="C680" t="str">
            <v xml:space="preserve">ORV - Other Revenue                 </v>
          </cell>
        </row>
        <row r="681">
          <cell r="B681" t="str">
            <v xml:space="preserve">407 - Retained Earnings             </v>
          </cell>
          <cell r="C681" t="str">
            <v xml:space="preserve">ORV - Other Revenue                 </v>
          </cell>
        </row>
        <row r="682">
          <cell r="B682" t="str">
            <v xml:space="preserve">407 - Retained Earnings             </v>
          </cell>
          <cell r="C682" t="str">
            <v xml:space="preserve">ORV - Other Revenue                 </v>
          </cell>
        </row>
        <row r="683">
          <cell r="B683" t="str">
            <v xml:space="preserve">407 - Retained Earnings             </v>
          </cell>
          <cell r="C683" t="str">
            <v xml:space="preserve">ORV - Other Revenue                 </v>
          </cell>
        </row>
        <row r="684">
          <cell r="B684" t="str">
            <v xml:space="preserve">407 - Retained Earnings             </v>
          </cell>
          <cell r="C684" t="str">
            <v xml:space="preserve">ORV - Other Revenue                 </v>
          </cell>
        </row>
        <row r="685">
          <cell r="B685" t="str">
            <v xml:space="preserve">407 - Retained Earnings             </v>
          </cell>
          <cell r="C685" t="str">
            <v xml:space="preserve">ORV - Other Revenue                 </v>
          </cell>
        </row>
        <row r="686">
          <cell r="B686" t="str">
            <v xml:space="preserve">407 - Retained Earnings             </v>
          </cell>
          <cell r="C686" t="str">
            <v xml:space="preserve">ORV - Other Revenue                 </v>
          </cell>
        </row>
        <row r="687">
          <cell r="B687" t="str">
            <v xml:space="preserve">407 - Retained Earnings             </v>
          </cell>
          <cell r="C687" t="str">
            <v xml:space="preserve">ORV - Other Revenue                 </v>
          </cell>
        </row>
        <row r="688">
          <cell r="B688" t="str">
            <v xml:space="preserve">407 - Retained Earnings             </v>
          </cell>
          <cell r="C688" t="str">
            <v xml:space="preserve">DR - Distribution Revenue          </v>
          </cell>
        </row>
        <row r="689">
          <cell r="B689" t="str">
            <v xml:space="preserve">407 - Retained Earnings             </v>
          </cell>
          <cell r="C689" t="str">
            <v xml:space="preserve">DR - Distribution Revenue          </v>
          </cell>
        </row>
        <row r="690">
          <cell r="B690" t="str">
            <v xml:space="preserve">407 - Retained Earnings             </v>
          </cell>
          <cell r="C690" t="str">
            <v xml:space="preserve">DR - Distribution Revenue          </v>
          </cell>
        </row>
        <row r="691">
          <cell r="B691" t="str">
            <v xml:space="preserve">407 - Retained Earnings             </v>
          </cell>
          <cell r="C691" t="str">
            <v xml:space="preserve">DR - Distribution Revenue          </v>
          </cell>
        </row>
        <row r="692">
          <cell r="B692" t="str">
            <v xml:space="preserve">407 - Retained Earnings             </v>
          </cell>
          <cell r="C692" t="str">
            <v xml:space="preserve">DR - Distribution Revenue          </v>
          </cell>
        </row>
        <row r="693">
          <cell r="B693" t="str">
            <v xml:space="preserve">407 - Retained Earnings             </v>
          </cell>
          <cell r="C693" t="str">
            <v xml:space="preserve">DR - Distribution Revenue          </v>
          </cell>
        </row>
        <row r="694">
          <cell r="B694" t="str">
            <v xml:space="preserve">407 - Retained Earnings             </v>
          </cell>
          <cell r="C694" t="str">
            <v xml:space="preserve">ORV - Other Revenue                 </v>
          </cell>
        </row>
        <row r="695">
          <cell r="B695" t="str">
            <v xml:space="preserve">407 - Retained Earnings             </v>
          </cell>
          <cell r="C695" t="str">
            <v xml:space="preserve">LAB - Labour and Benefits           </v>
          </cell>
          <cell r="D695" t="str">
            <v>EO</v>
          </cell>
        </row>
        <row r="696">
          <cell r="B696" t="str">
            <v xml:space="preserve">407 - Retained Earnings             </v>
          </cell>
          <cell r="C696" t="str">
            <v xml:space="preserve">LAB - Labour and Benefits           </v>
          </cell>
          <cell r="D696" t="str">
            <v>EO</v>
          </cell>
        </row>
        <row r="697">
          <cell r="B697" t="str">
            <v xml:space="preserve">407 - Retained Earnings             </v>
          </cell>
          <cell r="C697" t="str">
            <v xml:space="preserve">ORV - Other Revenue                 </v>
          </cell>
        </row>
        <row r="698">
          <cell r="B698" t="str">
            <v xml:space="preserve">407 - Retained Earnings             </v>
          </cell>
          <cell r="C698" t="str">
            <v xml:space="preserve">LAB - Labour and Benefits           </v>
          </cell>
          <cell r="D698" t="str">
            <v>EO</v>
          </cell>
        </row>
        <row r="699">
          <cell r="B699" t="str">
            <v xml:space="preserve">407 - Retained Earnings             </v>
          </cell>
          <cell r="C699" t="str">
            <v xml:space="preserve">LAB - Labour and Benefits           </v>
          </cell>
          <cell r="D699" t="str">
            <v>EO</v>
          </cell>
        </row>
        <row r="700">
          <cell r="B700" t="str">
            <v xml:space="preserve">407 - Retained Earnings             </v>
          </cell>
          <cell r="C700" t="str">
            <v xml:space="preserve">ORV - Other Revenue                 </v>
          </cell>
        </row>
        <row r="701">
          <cell r="B701" t="str">
            <v xml:space="preserve">407 - Retained Earnings             </v>
          </cell>
          <cell r="C701" t="str">
            <v xml:space="preserve">LAB - Labour and Benefits           </v>
          </cell>
          <cell r="D701" t="str">
            <v>EO</v>
          </cell>
        </row>
        <row r="702">
          <cell r="B702" t="str">
            <v xml:space="preserve">407 - Retained Earnings             </v>
          </cell>
          <cell r="C702" t="str">
            <v xml:space="preserve">LAB - Labour and Benefits           </v>
          </cell>
          <cell r="D702" t="str">
            <v>EO</v>
          </cell>
        </row>
        <row r="703">
          <cell r="B703" t="str">
            <v xml:space="preserve">407 - Retained Earnings             </v>
          </cell>
          <cell r="C703" t="str">
            <v xml:space="preserve">ORV - Other Revenue                 </v>
          </cell>
        </row>
        <row r="704">
          <cell r="B704" t="str">
            <v xml:space="preserve">407 - Retained Earnings             </v>
          </cell>
          <cell r="C704" t="str">
            <v xml:space="preserve">LAB - Labour and Benefits           </v>
          </cell>
          <cell r="D704" t="str">
            <v>EO</v>
          </cell>
        </row>
        <row r="705">
          <cell r="B705" t="str">
            <v xml:space="preserve">407 - Retained Earnings             </v>
          </cell>
          <cell r="C705" t="str">
            <v xml:space="preserve">LAB - Labour and Benefits           </v>
          </cell>
          <cell r="D705" t="str">
            <v>EO</v>
          </cell>
        </row>
        <row r="706">
          <cell r="B706" t="str">
            <v xml:space="preserve">407 - Retained Earnings             </v>
          </cell>
          <cell r="C706" t="str">
            <v xml:space="preserve">ORV - Other Revenue                 </v>
          </cell>
        </row>
        <row r="707">
          <cell r="B707" t="str">
            <v xml:space="preserve">407 - Retained Earnings             </v>
          </cell>
          <cell r="C707" t="str">
            <v xml:space="preserve">LAB - Labour and Benefits           </v>
          </cell>
          <cell r="D707" t="str">
            <v>EO</v>
          </cell>
        </row>
        <row r="708">
          <cell r="B708" t="str">
            <v xml:space="preserve">407 - Retained Earnings             </v>
          </cell>
          <cell r="C708" t="str">
            <v xml:space="preserve">LAB - Labour and Benefits           </v>
          </cell>
          <cell r="D708" t="str">
            <v>EO</v>
          </cell>
        </row>
        <row r="709">
          <cell r="B709" t="str">
            <v xml:space="preserve">407 - Retained Earnings             </v>
          </cell>
          <cell r="C709" t="str">
            <v xml:space="preserve">ORV - Other Revenue                 </v>
          </cell>
        </row>
        <row r="710">
          <cell r="B710" t="str">
            <v xml:space="preserve">407 - Retained Earnings             </v>
          </cell>
          <cell r="C710" t="str">
            <v xml:space="preserve">LAB - Labour and Benefits           </v>
          </cell>
          <cell r="D710" t="str">
            <v>EO</v>
          </cell>
        </row>
        <row r="711">
          <cell r="B711" t="str">
            <v xml:space="preserve">407 - Retained Earnings             </v>
          </cell>
          <cell r="C711" t="str">
            <v xml:space="preserve">LAB - Labour and Benefits           </v>
          </cell>
          <cell r="D711" t="str">
            <v>EO</v>
          </cell>
        </row>
        <row r="712">
          <cell r="B712" t="str">
            <v xml:space="preserve">407 - Retained Earnings             </v>
          </cell>
          <cell r="C712" t="str">
            <v xml:space="preserve">ORV - Other Revenue                 </v>
          </cell>
        </row>
        <row r="713">
          <cell r="B713" t="str">
            <v xml:space="preserve">407 - Retained Earnings             </v>
          </cell>
          <cell r="C713" t="str">
            <v xml:space="preserve">ORV - Other Revenue                 </v>
          </cell>
        </row>
        <row r="714">
          <cell r="B714" t="str">
            <v xml:space="preserve">407 - Retained Earnings             </v>
          </cell>
          <cell r="C714" t="str">
            <v xml:space="preserve">PSV - Professional Services         </v>
          </cell>
          <cell r="D714" t="str">
            <v>EO</v>
          </cell>
        </row>
        <row r="715">
          <cell r="B715" t="str">
            <v xml:space="preserve">407 - Retained Earnings             </v>
          </cell>
          <cell r="C715" t="str">
            <v xml:space="preserve">PSV - Professional Services         </v>
          </cell>
          <cell r="D715" t="str">
            <v>EO</v>
          </cell>
        </row>
        <row r="716">
          <cell r="B716" t="str">
            <v xml:space="preserve">407 - Retained Earnings             </v>
          </cell>
          <cell r="C716" t="str">
            <v xml:space="preserve">PSV - Professional Services         </v>
          </cell>
          <cell r="D716" t="str">
            <v>EO</v>
          </cell>
        </row>
        <row r="717">
          <cell r="B717" t="str">
            <v xml:space="preserve">407 - Retained Earnings             </v>
          </cell>
          <cell r="C717" t="str">
            <v xml:space="preserve">PSV - Professional Services         </v>
          </cell>
          <cell r="D717" t="str">
            <v>EO</v>
          </cell>
        </row>
        <row r="718">
          <cell r="B718" t="str">
            <v xml:space="preserve">407 - Retained Earnings             </v>
          </cell>
          <cell r="C718" t="str">
            <v xml:space="preserve">ORV - Other Revenue                 </v>
          </cell>
        </row>
        <row r="719">
          <cell r="B719" t="str">
            <v xml:space="preserve">407 - Retained Earnings             </v>
          </cell>
          <cell r="C719" t="str">
            <v xml:space="preserve">PSV - Professional Services         </v>
          </cell>
          <cell r="D719" t="str">
            <v>EO</v>
          </cell>
        </row>
        <row r="720">
          <cell r="B720" t="str">
            <v xml:space="preserve">407 - Retained Earnings             </v>
          </cell>
          <cell r="C720" t="str">
            <v xml:space="preserve">PSV - Professional Services         </v>
          </cell>
          <cell r="D720" t="str">
            <v>EO</v>
          </cell>
        </row>
        <row r="721">
          <cell r="B721" t="str">
            <v xml:space="preserve">407 - Retained Earnings             </v>
          </cell>
          <cell r="C721" t="str">
            <v xml:space="preserve">ORV - Other Revenue                 </v>
          </cell>
        </row>
        <row r="722">
          <cell r="B722" t="str">
            <v xml:space="preserve">407 - Retained Earnings             </v>
          </cell>
          <cell r="C722" t="str">
            <v xml:space="preserve">PSV - Professional Services         </v>
          </cell>
          <cell r="D722" t="str">
            <v>EO</v>
          </cell>
        </row>
        <row r="723">
          <cell r="B723" t="str">
            <v xml:space="preserve">407 - Retained Earnings             </v>
          </cell>
          <cell r="C723" t="str">
            <v xml:space="preserve">PSV - Professional Services         </v>
          </cell>
          <cell r="D723" t="str">
            <v>EO</v>
          </cell>
        </row>
        <row r="724">
          <cell r="B724" t="str">
            <v xml:space="preserve">407 - Retained Earnings             </v>
          </cell>
          <cell r="C724" t="str">
            <v xml:space="preserve">ORV - Other Revenue                 </v>
          </cell>
        </row>
        <row r="725">
          <cell r="B725" t="str">
            <v xml:space="preserve">407 - Retained Earnings             </v>
          </cell>
          <cell r="C725" t="str">
            <v xml:space="preserve">PSV - Professional Services         </v>
          </cell>
          <cell r="D725" t="str">
            <v>EO</v>
          </cell>
        </row>
        <row r="726">
          <cell r="B726" t="str">
            <v xml:space="preserve">407 - Retained Earnings             </v>
          </cell>
          <cell r="C726" t="str">
            <v xml:space="preserve">PSV - Professional Services         </v>
          </cell>
          <cell r="D726" t="str">
            <v>EO</v>
          </cell>
        </row>
        <row r="727">
          <cell r="B727" t="str">
            <v xml:space="preserve">407 - Retained Earnings             </v>
          </cell>
          <cell r="C727" t="str">
            <v xml:space="preserve">ORV - Other Revenue                 </v>
          </cell>
        </row>
        <row r="728">
          <cell r="B728" t="str">
            <v xml:space="preserve">407 - Retained Earnings             </v>
          </cell>
          <cell r="C728" t="str">
            <v xml:space="preserve">PSV - Professional Services         </v>
          </cell>
          <cell r="D728" t="str">
            <v>EO</v>
          </cell>
        </row>
        <row r="729">
          <cell r="B729" t="str">
            <v xml:space="preserve">407 - Retained Earnings             </v>
          </cell>
          <cell r="C729" t="str">
            <v xml:space="preserve">PSV - Professional Services         </v>
          </cell>
          <cell r="D729" t="str">
            <v>EO</v>
          </cell>
        </row>
        <row r="730">
          <cell r="B730" t="str">
            <v xml:space="preserve">407 - Retained Earnings             </v>
          </cell>
          <cell r="C730" t="str">
            <v xml:space="preserve">ORV - Other Revenue                 </v>
          </cell>
        </row>
        <row r="731">
          <cell r="B731" t="str">
            <v xml:space="preserve">407 - Retained Earnings             </v>
          </cell>
          <cell r="C731" t="str">
            <v xml:space="preserve">PSV - Professional Services         </v>
          </cell>
          <cell r="D731" t="str">
            <v>EO</v>
          </cell>
        </row>
        <row r="732">
          <cell r="B732" t="str">
            <v xml:space="preserve">407 - Retained Earnings             </v>
          </cell>
          <cell r="C732" t="str">
            <v xml:space="preserve">ORV - Other Revenue                 </v>
          </cell>
        </row>
        <row r="733">
          <cell r="B733" t="str">
            <v xml:space="preserve">407 - Retained Earnings             </v>
          </cell>
          <cell r="C733" t="str">
            <v xml:space="preserve">MS - Materials &amp; Supplies          </v>
          </cell>
          <cell r="D733" t="str">
            <v>EO</v>
          </cell>
        </row>
        <row r="734">
          <cell r="B734" t="str">
            <v xml:space="preserve">407 - Retained Earnings             </v>
          </cell>
          <cell r="C734" t="str">
            <v xml:space="preserve">MS - Materials &amp; Supplies          </v>
          </cell>
          <cell r="D734" t="str">
            <v>EO</v>
          </cell>
        </row>
        <row r="735">
          <cell r="B735" t="str">
            <v xml:space="preserve">407 - Retained Earnings             </v>
          </cell>
          <cell r="C735" t="str">
            <v xml:space="preserve">ORV - Other Revenue                 </v>
          </cell>
        </row>
        <row r="736">
          <cell r="B736" t="str">
            <v xml:space="preserve">407 - Retained Earnings             </v>
          </cell>
          <cell r="C736" t="str">
            <v xml:space="preserve">MS - Materials &amp; Supplies          </v>
          </cell>
          <cell r="D736" t="str">
            <v>EO</v>
          </cell>
        </row>
        <row r="737">
          <cell r="B737" t="str">
            <v xml:space="preserve">407 - Retained Earnings             </v>
          </cell>
          <cell r="C737" t="str">
            <v xml:space="preserve">MS - Materials &amp; Supplies          </v>
          </cell>
          <cell r="D737" t="str">
            <v>EO</v>
          </cell>
        </row>
        <row r="738">
          <cell r="B738" t="str">
            <v xml:space="preserve">407 - Retained Earnings             </v>
          </cell>
          <cell r="C738" t="str">
            <v xml:space="preserve">ORV - Other Revenue                 </v>
          </cell>
        </row>
        <row r="739">
          <cell r="B739" t="str">
            <v xml:space="preserve">407 - Retained Earnings             </v>
          </cell>
          <cell r="C739" t="str">
            <v xml:space="preserve">MS - Materials &amp; Supplies          </v>
          </cell>
          <cell r="D739" t="str">
            <v>EO</v>
          </cell>
        </row>
        <row r="740">
          <cell r="B740" t="str">
            <v xml:space="preserve">407 - Retained Earnings             </v>
          </cell>
          <cell r="C740" t="str">
            <v xml:space="preserve">MS - Materials &amp; Supplies          </v>
          </cell>
          <cell r="D740" t="str">
            <v>EO</v>
          </cell>
        </row>
        <row r="741">
          <cell r="B741" t="str">
            <v xml:space="preserve">407 - Retained Earnings             </v>
          </cell>
          <cell r="C741" t="str">
            <v xml:space="preserve">ORV - Other Revenue                 </v>
          </cell>
        </row>
        <row r="742">
          <cell r="B742" t="str">
            <v xml:space="preserve">407 - Retained Earnings             </v>
          </cell>
          <cell r="C742" t="str">
            <v xml:space="preserve">MS - Materials &amp; Supplies          </v>
          </cell>
          <cell r="D742" t="str">
            <v>EO</v>
          </cell>
        </row>
        <row r="743">
          <cell r="B743" t="str">
            <v xml:space="preserve">407 - Retained Earnings             </v>
          </cell>
          <cell r="C743" t="str">
            <v xml:space="preserve">ORV - Other Revenue                 </v>
          </cell>
        </row>
        <row r="744">
          <cell r="B744" t="str">
            <v xml:space="preserve">407 - Retained Earnings             </v>
          </cell>
          <cell r="C744" t="str">
            <v xml:space="preserve">MS - Materials &amp; Supplies          </v>
          </cell>
          <cell r="D744" t="str">
            <v>EO</v>
          </cell>
        </row>
        <row r="745">
          <cell r="B745" t="str">
            <v xml:space="preserve">407 - Retained Earnings             </v>
          </cell>
          <cell r="C745" t="str">
            <v xml:space="preserve">MS - Materials &amp; Supplies          </v>
          </cell>
          <cell r="D745" t="str">
            <v>EO</v>
          </cell>
        </row>
        <row r="746">
          <cell r="B746" t="str">
            <v xml:space="preserve">407 - Retained Earnings             </v>
          </cell>
          <cell r="C746" t="str">
            <v xml:space="preserve">ORV - Other Revenue                 </v>
          </cell>
        </row>
        <row r="747">
          <cell r="B747" t="str">
            <v xml:space="preserve">407 - Retained Earnings             </v>
          </cell>
          <cell r="C747" t="str">
            <v xml:space="preserve">MS - Materials &amp; Supplies          </v>
          </cell>
          <cell r="D747" t="str">
            <v>EO</v>
          </cell>
        </row>
        <row r="748">
          <cell r="B748" t="str">
            <v xml:space="preserve">407 - Retained Earnings             </v>
          </cell>
          <cell r="C748" t="str">
            <v xml:space="preserve">MS - Materials &amp; Supplies          </v>
          </cell>
          <cell r="D748" t="str">
            <v>EO</v>
          </cell>
        </row>
        <row r="749">
          <cell r="B749" t="str">
            <v xml:space="preserve">407 - Retained Earnings             </v>
          </cell>
          <cell r="C749" t="str">
            <v xml:space="preserve">ORV - Other Revenue                 </v>
          </cell>
        </row>
        <row r="750">
          <cell r="B750" t="str">
            <v xml:space="preserve">407 - Retained Earnings             </v>
          </cell>
          <cell r="C750" t="str">
            <v xml:space="preserve">MS - Materials &amp; Supplies          </v>
          </cell>
          <cell r="D750" t="str">
            <v>EO</v>
          </cell>
        </row>
        <row r="751">
          <cell r="B751" t="str">
            <v xml:space="preserve">407 - Retained Earnings             </v>
          </cell>
          <cell r="C751" t="str">
            <v xml:space="preserve">MS - Materials &amp; Supplies          </v>
          </cell>
          <cell r="D751" t="str">
            <v>EO</v>
          </cell>
        </row>
        <row r="752">
          <cell r="B752" t="str">
            <v xml:space="preserve">407 - Retained Earnings             </v>
          </cell>
          <cell r="C752" t="str">
            <v xml:space="preserve">ORV - Other Revenue                 </v>
          </cell>
        </row>
        <row r="753">
          <cell r="B753" t="str">
            <v xml:space="preserve">407 - Retained Earnings             </v>
          </cell>
          <cell r="C753" t="str">
            <v xml:space="preserve">MS - Materials &amp; Supplies          </v>
          </cell>
          <cell r="D753" t="str">
            <v>EO</v>
          </cell>
        </row>
        <row r="754">
          <cell r="B754" t="str">
            <v xml:space="preserve">407 - Retained Earnings             </v>
          </cell>
          <cell r="C754" t="str">
            <v xml:space="preserve">ORV - Other Revenue                 </v>
          </cell>
        </row>
        <row r="755">
          <cell r="B755" t="str">
            <v xml:space="preserve">407 - Retained Earnings             </v>
          </cell>
          <cell r="C755" t="str">
            <v xml:space="preserve">ORV - Other Revenue                 </v>
          </cell>
        </row>
        <row r="756">
          <cell r="B756" t="str">
            <v xml:space="preserve">407 - Retained Earnings             </v>
          </cell>
          <cell r="C756" t="str">
            <v xml:space="preserve">MS - Materials &amp; Supplies          </v>
          </cell>
          <cell r="D756" t="str">
            <v>EO</v>
          </cell>
        </row>
        <row r="757">
          <cell r="B757" t="str">
            <v xml:space="preserve">407 - Retained Earnings             </v>
          </cell>
          <cell r="C757" t="str">
            <v xml:space="preserve">ALL - Internal Allocations          </v>
          </cell>
          <cell r="D757" t="str">
            <v>EO</v>
          </cell>
        </row>
        <row r="758">
          <cell r="B758" t="str">
            <v xml:space="preserve">407 - Retained Earnings             </v>
          </cell>
          <cell r="C758" t="str">
            <v xml:space="preserve">ALL - Internal Allocations          </v>
          </cell>
          <cell r="D758" t="str">
            <v>EO</v>
          </cell>
        </row>
        <row r="759">
          <cell r="B759" t="str">
            <v xml:space="preserve">407 - Retained Earnings             </v>
          </cell>
          <cell r="C759" t="str">
            <v xml:space="preserve">ORV - Other Revenue                 </v>
          </cell>
        </row>
        <row r="760">
          <cell r="B760" t="str">
            <v xml:space="preserve">407 - Retained Earnings             </v>
          </cell>
          <cell r="C760" t="str">
            <v xml:space="preserve">ALL - Internal Allocations          </v>
          </cell>
          <cell r="D760" t="str">
            <v>EO</v>
          </cell>
        </row>
        <row r="761">
          <cell r="B761" t="str">
            <v xml:space="preserve">407 - Retained Earnings             </v>
          </cell>
          <cell r="C761" t="str">
            <v xml:space="preserve">ALL - Internal Allocations          </v>
          </cell>
          <cell r="D761" t="str">
            <v>EO</v>
          </cell>
        </row>
        <row r="762">
          <cell r="B762" t="str">
            <v xml:space="preserve">407 - Retained Earnings             </v>
          </cell>
          <cell r="C762" t="str">
            <v xml:space="preserve">ORV - Other Revenue                 </v>
          </cell>
        </row>
        <row r="763">
          <cell r="B763" t="str">
            <v xml:space="preserve">407 - Retained Earnings             </v>
          </cell>
          <cell r="C763" t="str">
            <v xml:space="preserve">ALL - Internal Allocations          </v>
          </cell>
          <cell r="D763" t="str">
            <v>EO</v>
          </cell>
        </row>
        <row r="764">
          <cell r="B764" t="str">
            <v xml:space="preserve">407 - Retained Earnings             </v>
          </cell>
          <cell r="C764" t="str">
            <v xml:space="preserve">ALL - Internal Allocations          </v>
          </cell>
          <cell r="D764" t="str">
            <v>EO</v>
          </cell>
        </row>
        <row r="765">
          <cell r="B765" t="str">
            <v xml:space="preserve">407 - Retained Earnings             </v>
          </cell>
          <cell r="C765" t="str">
            <v xml:space="preserve">ORV - Other Revenue                 </v>
          </cell>
        </row>
        <row r="766">
          <cell r="B766" t="str">
            <v xml:space="preserve">407 - Retained Earnings             </v>
          </cell>
          <cell r="C766" t="str">
            <v xml:space="preserve">ORV - Other Revenue                 </v>
          </cell>
        </row>
        <row r="767">
          <cell r="B767" t="str">
            <v xml:space="preserve">407 - Retained Earnings             </v>
          </cell>
          <cell r="C767" t="str">
            <v xml:space="preserve">REC - Cost Recoveries               </v>
          </cell>
          <cell r="D767" t="str">
            <v>EO</v>
          </cell>
        </row>
        <row r="768">
          <cell r="B768" t="str">
            <v xml:space="preserve">407 - Retained Earnings             </v>
          </cell>
          <cell r="C768" t="str">
            <v xml:space="preserve">REC - Cost Recoveries               </v>
          </cell>
          <cell r="D768" t="str">
            <v>EO</v>
          </cell>
        </row>
        <row r="769">
          <cell r="B769" t="str">
            <v xml:space="preserve">407 - Retained Earnings             </v>
          </cell>
          <cell r="C769" t="str">
            <v xml:space="preserve">LAB - Labour and Benefits           </v>
          </cell>
          <cell r="D769" t="str">
            <v>CS</v>
          </cell>
        </row>
        <row r="770">
          <cell r="B770" t="str">
            <v xml:space="preserve">407 - Retained Earnings             </v>
          </cell>
          <cell r="C770" t="str">
            <v xml:space="preserve">LAB - Labour and Benefits           </v>
          </cell>
          <cell r="D770" t="str">
            <v>CSP</v>
          </cell>
        </row>
        <row r="771">
          <cell r="B771" t="str">
            <v xml:space="preserve">407 - Retained Earnings             </v>
          </cell>
          <cell r="C771" t="str">
            <v xml:space="preserve">LAB - Labour and Benefits           </v>
          </cell>
          <cell r="D771" t="str">
            <v>EO</v>
          </cell>
        </row>
        <row r="772">
          <cell r="B772" t="str">
            <v xml:space="preserve">407 - Retained Earnings             </v>
          </cell>
          <cell r="C772" t="str">
            <v xml:space="preserve">LAB - Labour and Benefits           </v>
          </cell>
          <cell r="D772" t="str">
            <v>EO</v>
          </cell>
        </row>
        <row r="773">
          <cell r="B773" t="str">
            <v xml:space="preserve">407 - Retained Earnings             </v>
          </cell>
          <cell r="C773" t="str">
            <v xml:space="preserve">LAB - Labour and Benefits           </v>
          </cell>
          <cell r="D773" t="str">
            <v>EO</v>
          </cell>
        </row>
        <row r="774">
          <cell r="B774" t="str">
            <v xml:space="preserve">407 - Retained Earnings             </v>
          </cell>
          <cell r="C774" t="str">
            <v xml:space="preserve">LAB - Labour and Benefits           </v>
          </cell>
          <cell r="D774" t="str">
            <v>EO</v>
          </cell>
        </row>
        <row r="775">
          <cell r="B775" t="str">
            <v xml:space="preserve">407 - Retained Earnings             </v>
          </cell>
          <cell r="C775" t="str">
            <v xml:space="preserve">LAB - Labour and Benefits           </v>
          </cell>
          <cell r="D775" t="str">
            <v>FS</v>
          </cell>
        </row>
        <row r="776">
          <cell r="B776" t="str">
            <v xml:space="preserve">407 - Retained Earnings             </v>
          </cell>
          <cell r="C776" t="str">
            <v xml:space="preserve">LAB - Labour and Benefits           </v>
          </cell>
          <cell r="D776" t="str">
            <v>HR</v>
          </cell>
        </row>
        <row r="777">
          <cell r="B777" t="str">
            <v xml:space="preserve">407 - Retained Earnings             </v>
          </cell>
          <cell r="C777" t="str">
            <v xml:space="preserve">LAB - Labour and Benefits           </v>
          </cell>
          <cell r="D777" t="str">
            <v>IS</v>
          </cell>
        </row>
        <row r="778">
          <cell r="B778" t="str">
            <v xml:space="preserve">407 - Retained Earnings             </v>
          </cell>
          <cell r="C778" t="str">
            <v xml:space="preserve">LAB - Labour and Benefits           </v>
          </cell>
          <cell r="D778" t="str">
            <v>CSP</v>
          </cell>
        </row>
        <row r="779">
          <cell r="B779" t="str">
            <v xml:space="preserve">407 - Retained Earnings             </v>
          </cell>
          <cell r="C779" t="str">
            <v xml:space="preserve">LAB - Labour and Benefits           </v>
          </cell>
          <cell r="D779" t="str">
            <v>EO</v>
          </cell>
        </row>
        <row r="780">
          <cell r="B780" t="str">
            <v xml:space="preserve">407 - Retained Earnings             </v>
          </cell>
          <cell r="C780" t="str">
            <v xml:space="preserve">LAB - Labour and Benefits           </v>
          </cell>
          <cell r="D780" t="str">
            <v>EO</v>
          </cell>
        </row>
        <row r="781">
          <cell r="B781" t="str">
            <v xml:space="preserve">407 - Retained Earnings             </v>
          </cell>
          <cell r="C781" t="str">
            <v xml:space="preserve">LAB - Labour and Benefits           </v>
          </cell>
          <cell r="D781" t="str">
            <v>EO</v>
          </cell>
        </row>
        <row r="782">
          <cell r="B782" t="str">
            <v xml:space="preserve">407 - Retained Earnings             </v>
          </cell>
          <cell r="C782" t="str">
            <v xml:space="preserve">LAB - Labour and Benefits           </v>
          </cell>
          <cell r="D782" t="str">
            <v>EO</v>
          </cell>
        </row>
        <row r="783">
          <cell r="B783" t="str">
            <v xml:space="preserve">407 - Retained Earnings             </v>
          </cell>
          <cell r="C783" t="str">
            <v xml:space="preserve">LAB - Labour and Benefits           </v>
          </cell>
          <cell r="D783" t="str">
            <v>FS</v>
          </cell>
        </row>
        <row r="784">
          <cell r="B784" t="str">
            <v xml:space="preserve">407 - Retained Earnings             </v>
          </cell>
          <cell r="C784" t="str">
            <v xml:space="preserve">LAB - Labour and Benefits           </v>
          </cell>
          <cell r="D784" t="str">
            <v>HR</v>
          </cell>
        </row>
        <row r="785">
          <cell r="B785" t="str">
            <v xml:space="preserve">407 - Retained Earnings             </v>
          </cell>
          <cell r="C785" t="str">
            <v xml:space="preserve">LAB - Labour and Benefits           </v>
          </cell>
          <cell r="D785" t="str">
            <v>IS</v>
          </cell>
        </row>
        <row r="786">
          <cell r="B786" t="str">
            <v xml:space="preserve">407 - Retained Earnings             </v>
          </cell>
          <cell r="C786" t="str">
            <v xml:space="preserve">LAB - Labour and Benefits           </v>
          </cell>
          <cell r="D786" t="str">
            <v>CSP</v>
          </cell>
        </row>
        <row r="787">
          <cell r="B787" t="str">
            <v xml:space="preserve">407 - Retained Earnings             </v>
          </cell>
          <cell r="C787" t="str">
            <v xml:space="preserve">LAB - Labour and Benefits           </v>
          </cell>
          <cell r="D787" t="str">
            <v>EO</v>
          </cell>
        </row>
        <row r="788">
          <cell r="B788" t="str">
            <v xml:space="preserve">407 - Retained Earnings             </v>
          </cell>
          <cell r="C788" t="str">
            <v xml:space="preserve">LAB - Labour and Benefits           </v>
          </cell>
          <cell r="D788" t="str">
            <v>EO</v>
          </cell>
        </row>
        <row r="789">
          <cell r="B789" t="str">
            <v xml:space="preserve">407 - Retained Earnings             </v>
          </cell>
          <cell r="C789" t="str">
            <v xml:space="preserve">LAB - Labour and Benefits           </v>
          </cell>
          <cell r="D789" t="str">
            <v>EO</v>
          </cell>
        </row>
        <row r="790">
          <cell r="B790" t="str">
            <v xml:space="preserve">407 - Retained Earnings             </v>
          </cell>
          <cell r="C790" t="str">
            <v xml:space="preserve">LAB - Labour and Benefits           </v>
          </cell>
          <cell r="D790" t="str">
            <v>EO</v>
          </cell>
        </row>
        <row r="791">
          <cell r="B791" t="str">
            <v xml:space="preserve">407 - Retained Earnings             </v>
          </cell>
          <cell r="C791" t="str">
            <v xml:space="preserve">LAB - Labour and Benefits           </v>
          </cell>
          <cell r="D791" t="str">
            <v>FS</v>
          </cell>
        </row>
        <row r="792">
          <cell r="B792" t="str">
            <v xml:space="preserve">407 - Retained Earnings             </v>
          </cell>
          <cell r="C792" t="str">
            <v xml:space="preserve">LAB - Labour and Benefits           </v>
          </cell>
          <cell r="D792" t="str">
            <v>IS</v>
          </cell>
        </row>
        <row r="793">
          <cell r="B793" t="str">
            <v xml:space="preserve">407 - Retained Earnings             </v>
          </cell>
          <cell r="C793" t="str">
            <v xml:space="preserve">LAB - Labour and Benefits           </v>
          </cell>
          <cell r="D793" t="str">
            <v>CSP</v>
          </cell>
        </row>
        <row r="794">
          <cell r="B794" t="str">
            <v xml:space="preserve">407 - Retained Earnings             </v>
          </cell>
          <cell r="C794" t="str">
            <v xml:space="preserve">LAB - Labour and Benefits           </v>
          </cell>
          <cell r="D794" t="str">
            <v>EO</v>
          </cell>
        </row>
        <row r="795">
          <cell r="B795" t="str">
            <v xml:space="preserve">407 - Retained Earnings             </v>
          </cell>
          <cell r="C795" t="str">
            <v xml:space="preserve">LAB - Labour and Benefits           </v>
          </cell>
          <cell r="D795" t="str">
            <v>EO</v>
          </cell>
        </row>
        <row r="796">
          <cell r="B796" t="str">
            <v xml:space="preserve">407 - Retained Earnings             </v>
          </cell>
          <cell r="C796" t="str">
            <v xml:space="preserve">LAB - Labour and Benefits           </v>
          </cell>
          <cell r="D796" t="str">
            <v>EO</v>
          </cell>
        </row>
        <row r="797">
          <cell r="B797" t="str">
            <v xml:space="preserve">407 - Retained Earnings             </v>
          </cell>
          <cell r="C797" t="str">
            <v xml:space="preserve">LAB - Labour and Benefits           </v>
          </cell>
          <cell r="D797" t="str">
            <v>EO</v>
          </cell>
        </row>
        <row r="798">
          <cell r="B798" t="str">
            <v xml:space="preserve">407 - Retained Earnings             </v>
          </cell>
          <cell r="C798" t="str">
            <v xml:space="preserve">LAB - Labour and Benefits           </v>
          </cell>
          <cell r="D798" t="str">
            <v>IS</v>
          </cell>
        </row>
        <row r="799">
          <cell r="B799" t="str">
            <v xml:space="preserve">407 - Retained Earnings             </v>
          </cell>
          <cell r="C799" t="str">
            <v xml:space="preserve">LAB - Labour and Benefits           </v>
          </cell>
          <cell r="D799" t="str">
            <v>EO</v>
          </cell>
        </row>
        <row r="800">
          <cell r="B800" t="str">
            <v xml:space="preserve">407 - Retained Earnings             </v>
          </cell>
          <cell r="C800" t="str">
            <v xml:space="preserve">LAB - Labour and Benefits           </v>
          </cell>
          <cell r="D800" t="str">
            <v>EO</v>
          </cell>
        </row>
        <row r="801">
          <cell r="B801" t="str">
            <v xml:space="preserve">407 - Retained Earnings             </v>
          </cell>
          <cell r="C801" t="str">
            <v xml:space="preserve">LAB - Labour and Benefits           </v>
          </cell>
          <cell r="D801" t="str">
            <v>EO</v>
          </cell>
        </row>
        <row r="802">
          <cell r="B802" t="str">
            <v xml:space="preserve">407 - Retained Earnings             </v>
          </cell>
          <cell r="C802" t="str">
            <v xml:space="preserve">LAB - Labour and Benefits           </v>
          </cell>
          <cell r="D802" t="str">
            <v>EO</v>
          </cell>
        </row>
        <row r="803">
          <cell r="B803" t="str">
            <v xml:space="preserve">407 - Retained Earnings             </v>
          </cell>
          <cell r="C803" t="str">
            <v xml:space="preserve">LAB - Labour and Benefits           </v>
          </cell>
          <cell r="D803" t="str">
            <v>EO</v>
          </cell>
        </row>
        <row r="804">
          <cell r="B804" t="str">
            <v xml:space="preserve">407 - Retained Earnings             </v>
          </cell>
          <cell r="C804" t="str">
            <v xml:space="preserve">LAB - Labour and Benefits           </v>
          </cell>
          <cell r="D804" t="str">
            <v>CSP</v>
          </cell>
        </row>
        <row r="805">
          <cell r="B805" t="str">
            <v xml:space="preserve">407 - Retained Earnings             </v>
          </cell>
          <cell r="C805" t="str">
            <v xml:space="preserve">LAB - Labour and Benefits           </v>
          </cell>
          <cell r="D805" t="str">
            <v>EO</v>
          </cell>
        </row>
        <row r="806">
          <cell r="B806" t="str">
            <v xml:space="preserve">407 - Retained Earnings             </v>
          </cell>
          <cell r="C806" t="str">
            <v xml:space="preserve">LAB - Labour and Benefits           </v>
          </cell>
          <cell r="D806" t="str">
            <v>EO</v>
          </cell>
        </row>
        <row r="807">
          <cell r="B807" t="str">
            <v xml:space="preserve">407 - Retained Earnings             </v>
          </cell>
          <cell r="C807" t="str">
            <v xml:space="preserve">LAB - Labour and Benefits           </v>
          </cell>
          <cell r="D807" t="str">
            <v>CS</v>
          </cell>
        </row>
        <row r="808">
          <cell r="B808" t="str">
            <v xml:space="preserve">407 - Retained Earnings             </v>
          </cell>
          <cell r="C808" t="str">
            <v xml:space="preserve">LAB - Labour and Benefits           </v>
          </cell>
          <cell r="D808" t="str">
            <v>CSP</v>
          </cell>
        </row>
        <row r="809">
          <cell r="B809" t="str">
            <v xml:space="preserve">407 - Retained Earnings             </v>
          </cell>
          <cell r="C809" t="str">
            <v xml:space="preserve">LAB - Labour and Benefits           </v>
          </cell>
          <cell r="D809" t="str">
            <v>EO</v>
          </cell>
        </row>
        <row r="810">
          <cell r="B810" t="str">
            <v xml:space="preserve">407 - Retained Earnings             </v>
          </cell>
          <cell r="C810" t="str">
            <v xml:space="preserve">LAB - Labour and Benefits           </v>
          </cell>
          <cell r="D810" t="str">
            <v>EO</v>
          </cell>
        </row>
        <row r="811">
          <cell r="B811" t="str">
            <v xml:space="preserve">407 - Retained Earnings             </v>
          </cell>
          <cell r="C811" t="str">
            <v xml:space="preserve">LAB - Labour and Benefits           </v>
          </cell>
          <cell r="D811" t="str">
            <v>EO</v>
          </cell>
        </row>
        <row r="812">
          <cell r="B812" t="str">
            <v xml:space="preserve">407 - Retained Earnings             </v>
          </cell>
          <cell r="C812" t="str">
            <v xml:space="preserve">LAB - Labour and Benefits           </v>
          </cell>
          <cell r="D812" t="str">
            <v>EO</v>
          </cell>
        </row>
        <row r="813">
          <cell r="B813" t="str">
            <v xml:space="preserve">407 - Retained Earnings             </v>
          </cell>
          <cell r="C813" t="str">
            <v xml:space="preserve">LAB - Labour and Benefits           </v>
          </cell>
          <cell r="D813" t="str">
            <v>FS</v>
          </cell>
        </row>
        <row r="814">
          <cell r="B814" t="str">
            <v xml:space="preserve">407 - Retained Earnings             </v>
          </cell>
          <cell r="C814" t="str">
            <v xml:space="preserve">LAB - Labour and Benefits           </v>
          </cell>
          <cell r="D814" t="str">
            <v>HR</v>
          </cell>
        </row>
        <row r="815">
          <cell r="B815" t="str">
            <v xml:space="preserve">407 - Retained Earnings             </v>
          </cell>
          <cell r="C815" t="str">
            <v xml:space="preserve">LAB - Labour and Benefits           </v>
          </cell>
          <cell r="D815" t="str">
            <v>IS</v>
          </cell>
        </row>
        <row r="816">
          <cell r="B816" t="str">
            <v xml:space="preserve">407 - Retained Earnings             </v>
          </cell>
          <cell r="C816" t="str">
            <v xml:space="preserve">LAB - Labour and Benefits           </v>
          </cell>
          <cell r="D816" t="str">
            <v>CS</v>
          </cell>
        </row>
        <row r="817">
          <cell r="B817" t="str">
            <v xml:space="preserve">407 - Retained Earnings             </v>
          </cell>
          <cell r="C817" t="str">
            <v xml:space="preserve">LAB - Labour and Benefits           </v>
          </cell>
          <cell r="D817" t="str">
            <v>CSP</v>
          </cell>
        </row>
        <row r="818">
          <cell r="B818" t="str">
            <v xml:space="preserve">407 - Retained Earnings             </v>
          </cell>
          <cell r="C818" t="str">
            <v xml:space="preserve">LAB - Labour and Benefits           </v>
          </cell>
          <cell r="D818" t="str">
            <v>EO</v>
          </cell>
        </row>
        <row r="819">
          <cell r="B819" t="str">
            <v xml:space="preserve">407 - Retained Earnings             </v>
          </cell>
          <cell r="C819" t="str">
            <v xml:space="preserve">LAB - Labour and Benefits           </v>
          </cell>
          <cell r="D819" t="str">
            <v>EO</v>
          </cell>
        </row>
        <row r="820">
          <cell r="B820" t="str">
            <v xml:space="preserve">407 - Retained Earnings             </v>
          </cell>
          <cell r="C820" t="str">
            <v xml:space="preserve">LAB - Labour and Benefits           </v>
          </cell>
          <cell r="D820" t="str">
            <v>EO</v>
          </cell>
        </row>
        <row r="821">
          <cell r="B821" t="str">
            <v xml:space="preserve">407 - Retained Earnings             </v>
          </cell>
          <cell r="C821" t="str">
            <v xml:space="preserve">LAB - Labour and Benefits           </v>
          </cell>
          <cell r="D821" t="str">
            <v>EO</v>
          </cell>
        </row>
        <row r="822">
          <cell r="B822" t="str">
            <v xml:space="preserve">407 - Retained Earnings             </v>
          </cell>
          <cell r="C822" t="str">
            <v xml:space="preserve">LAB - Labour and Benefits           </v>
          </cell>
          <cell r="D822" t="str">
            <v>FS</v>
          </cell>
        </row>
        <row r="823">
          <cell r="B823" t="str">
            <v xml:space="preserve">407 - Retained Earnings             </v>
          </cell>
          <cell r="C823" t="str">
            <v xml:space="preserve">LAB - Labour and Benefits           </v>
          </cell>
          <cell r="D823" t="str">
            <v>HR</v>
          </cell>
        </row>
        <row r="824">
          <cell r="B824" t="str">
            <v xml:space="preserve">407 - Retained Earnings             </v>
          </cell>
          <cell r="C824" t="str">
            <v xml:space="preserve">LAB - Labour and Benefits           </v>
          </cell>
          <cell r="D824" t="str">
            <v>IS</v>
          </cell>
        </row>
        <row r="825">
          <cell r="B825" t="str">
            <v xml:space="preserve">407 - Retained Earnings             </v>
          </cell>
          <cell r="C825" t="str">
            <v xml:space="preserve">LAB - Labour and Benefits           </v>
          </cell>
          <cell r="D825" t="str">
            <v>CSP</v>
          </cell>
        </row>
        <row r="826">
          <cell r="B826" t="str">
            <v xml:space="preserve">407 - Retained Earnings             </v>
          </cell>
          <cell r="C826" t="str">
            <v xml:space="preserve">LAB - Labour and Benefits           </v>
          </cell>
          <cell r="D826" t="str">
            <v>EO</v>
          </cell>
        </row>
        <row r="827">
          <cell r="B827" t="str">
            <v xml:space="preserve">407 - Retained Earnings             </v>
          </cell>
          <cell r="C827" t="str">
            <v xml:space="preserve">LAB - Labour and Benefits           </v>
          </cell>
          <cell r="D827" t="str">
            <v>EO</v>
          </cell>
        </row>
        <row r="828">
          <cell r="B828" t="str">
            <v xml:space="preserve">407 - Retained Earnings             </v>
          </cell>
          <cell r="C828" t="str">
            <v xml:space="preserve">LAB - Labour and Benefits           </v>
          </cell>
          <cell r="D828" t="str">
            <v>EO</v>
          </cell>
        </row>
        <row r="829">
          <cell r="B829" t="str">
            <v xml:space="preserve">407 - Retained Earnings             </v>
          </cell>
          <cell r="C829" t="str">
            <v xml:space="preserve">LAB - Labour and Benefits           </v>
          </cell>
          <cell r="D829" t="str">
            <v>EO</v>
          </cell>
        </row>
        <row r="830">
          <cell r="B830" t="str">
            <v xml:space="preserve">407 - Retained Earnings             </v>
          </cell>
          <cell r="C830" t="str">
            <v xml:space="preserve">LAB - Labour and Benefits           </v>
          </cell>
          <cell r="D830" t="str">
            <v>FS</v>
          </cell>
        </row>
        <row r="831">
          <cell r="B831" t="str">
            <v xml:space="preserve">407 - Retained Earnings             </v>
          </cell>
          <cell r="C831" t="str">
            <v xml:space="preserve">LAB - Labour and Benefits           </v>
          </cell>
          <cell r="D831" t="str">
            <v>HR</v>
          </cell>
        </row>
        <row r="832">
          <cell r="B832" t="str">
            <v xml:space="preserve">407 - Retained Earnings             </v>
          </cell>
          <cell r="C832" t="str">
            <v xml:space="preserve">LAB - Labour and Benefits           </v>
          </cell>
          <cell r="D832" t="str">
            <v>IS</v>
          </cell>
        </row>
        <row r="833">
          <cell r="B833" t="str">
            <v xml:space="preserve">407 - Retained Earnings             </v>
          </cell>
          <cell r="C833" t="str">
            <v xml:space="preserve">LAB - Labour and Benefits           </v>
          </cell>
          <cell r="D833" t="str">
            <v>CS</v>
          </cell>
        </row>
        <row r="834">
          <cell r="B834" t="str">
            <v xml:space="preserve">407 - Retained Earnings             </v>
          </cell>
          <cell r="C834" t="str">
            <v xml:space="preserve">LAB - Labour and Benefits           </v>
          </cell>
          <cell r="D834" t="str">
            <v>CSP</v>
          </cell>
        </row>
        <row r="835">
          <cell r="B835" t="str">
            <v xml:space="preserve">407 - Retained Earnings             </v>
          </cell>
          <cell r="C835" t="str">
            <v xml:space="preserve">LAB - Labour and Benefits           </v>
          </cell>
          <cell r="D835" t="str">
            <v>EO</v>
          </cell>
        </row>
        <row r="836">
          <cell r="B836" t="str">
            <v xml:space="preserve">407 - Retained Earnings             </v>
          </cell>
          <cell r="C836" t="str">
            <v xml:space="preserve">LAB - Labour and Benefits           </v>
          </cell>
          <cell r="D836" t="str">
            <v>EO</v>
          </cell>
        </row>
        <row r="837">
          <cell r="B837" t="str">
            <v xml:space="preserve">407 - Retained Earnings             </v>
          </cell>
          <cell r="C837" t="str">
            <v xml:space="preserve">LAB - Labour and Benefits           </v>
          </cell>
          <cell r="D837" t="str">
            <v>EO</v>
          </cell>
        </row>
        <row r="838">
          <cell r="B838" t="str">
            <v xml:space="preserve">407 - Retained Earnings             </v>
          </cell>
          <cell r="C838" t="str">
            <v xml:space="preserve">LAB - Labour and Benefits           </v>
          </cell>
          <cell r="D838" t="str">
            <v>EO</v>
          </cell>
        </row>
        <row r="839">
          <cell r="B839" t="str">
            <v xml:space="preserve">407 - Retained Earnings             </v>
          </cell>
          <cell r="C839" t="str">
            <v xml:space="preserve">LAB - Labour and Benefits           </v>
          </cell>
          <cell r="D839" t="str">
            <v>FS</v>
          </cell>
        </row>
        <row r="840">
          <cell r="B840" t="str">
            <v xml:space="preserve">407 - Retained Earnings             </v>
          </cell>
          <cell r="C840" t="str">
            <v xml:space="preserve">LAB - Labour and Benefits           </v>
          </cell>
          <cell r="D840" t="str">
            <v>HR</v>
          </cell>
        </row>
        <row r="841">
          <cell r="B841" t="str">
            <v xml:space="preserve">407 - Retained Earnings             </v>
          </cell>
          <cell r="C841" t="str">
            <v xml:space="preserve">LAB - Labour and Benefits           </v>
          </cell>
          <cell r="D841" t="str">
            <v>IS</v>
          </cell>
        </row>
        <row r="842">
          <cell r="B842" t="str">
            <v xml:space="preserve">407 - Retained Earnings             </v>
          </cell>
          <cell r="C842" t="str">
            <v xml:space="preserve">LAB - Labour and Benefits           </v>
          </cell>
          <cell r="D842" t="str">
            <v>CS</v>
          </cell>
        </row>
        <row r="843">
          <cell r="B843" t="str">
            <v xml:space="preserve">407 - Retained Earnings             </v>
          </cell>
          <cell r="C843" t="str">
            <v xml:space="preserve">LAB - Labour and Benefits           </v>
          </cell>
          <cell r="D843" t="str">
            <v>CSP</v>
          </cell>
        </row>
        <row r="844">
          <cell r="B844" t="str">
            <v xml:space="preserve">407 - Retained Earnings             </v>
          </cell>
          <cell r="C844" t="str">
            <v xml:space="preserve">LAB - Labour and Benefits           </v>
          </cell>
          <cell r="D844" t="str">
            <v>EO</v>
          </cell>
        </row>
        <row r="845">
          <cell r="B845" t="str">
            <v xml:space="preserve">407 - Retained Earnings             </v>
          </cell>
          <cell r="C845" t="str">
            <v xml:space="preserve">LAB - Labour and Benefits           </v>
          </cell>
          <cell r="D845" t="str">
            <v>EO</v>
          </cell>
        </row>
        <row r="846">
          <cell r="B846" t="str">
            <v xml:space="preserve">407 - Retained Earnings             </v>
          </cell>
          <cell r="C846" t="str">
            <v xml:space="preserve">LAB - Labour and Benefits           </v>
          </cell>
          <cell r="D846" t="str">
            <v>EO</v>
          </cell>
        </row>
        <row r="847">
          <cell r="B847" t="str">
            <v xml:space="preserve">407 - Retained Earnings             </v>
          </cell>
          <cell r="C847" t="str">
            <v xml:space="preserve">LAB - Labour and Benefits           </v>
          </cell>
          <cell r="D847" t="str">
            <v>EO</v>
          </cell>
        </row>
        <row r="848">
          <cell r="B848" t="str">
            <v xml:space="preserve">407 - Retained Earnings             </v>
          </cell>
          <cell r="C848" t="str">
            <v xml:space="preserve">LAB - Labour and Benefits           </v>
          </cell>
          <cell r="D848" t="str">
            <v>FS</v>
          </cell>
        </row>
        <row r="849">
          <cell r="B849" t="str">
            <v xml:space="preserve">407 - Retained Earnings             </v>
          </cell>
          <cell r="C849" t="str">
            <v xml:space="preserve">LAB - Labour and Benefits           </v>
          </cell>
          <cell r="D849" t="str">
            <v>HR</v>
          </cell>
        </row>
        <row r="850">
          <cell r="B850" t="str">
            <v xml:space="preserve">407 - Retained Earnings             </v>
          </cell>
          <cell r="C850" t="str">
            <v xml:space="preserve">LAB - Labour and Benefits           </v>
          </cell>
          <cell r="D850" t="str">
            <v>IS</v>
          </cell>
        </row>
        <row r="851">
          <cell r="B851" t="str">
            <v xml:space="preserve">407 - Retained Earnings             </v>
          </cell>
          <cell r="C851" t="str">
            <v xml:space="preserve">LAB - Labour and Benefits           </v>
          </cell>
          <cell r="D851" t="str">
            <v>CS</v>
          </cell>
        </row>
        <row r="852">
          <cell r="B852" t="str">
            <v xml:space="preserve">407 - Retained Earnings             </v>
          </cell>
          <cell r="C852" t="str">
            <v xml:space="preserve">LAB - Labour and Benefits           </v>
          </cell>
          <cell r="D852" t="str">
            <v>CSP</v>
          </cell>
        </row>
        <row r="853">
          <cell r="B853" t="str">
            <v xml:space="preserve">407 - Retained Earnings             </v>
          </cell>
          <cell r="C853" t="str">
            <v xml:space="preserve">LAB - Labour and Benefits           </v>
          </cell>
          <cell r="D853" t="str">
            <v>EO</v>
          </cell>
        </row>
        <row r="854">
          <cell r="B854" t="str">
            <v xml:space="preserve">407 - Retained Earnings             </v>
          </cell>
          <cell r="C854" t="str">
            <v xml:space="preserve">LAB - Labour and Benefits           </v>
          </cell>
          <cell r="D854" t="str">
            <v>EO</v>
          </cell>
        </row>
        <row r="855">
          <cell r="B855" t="str">
            <v xml:space="preserve">407 - Retained Earnings             </v>
          </cell>
          <cell r="C855" t="str">
            <v xml:space="preserve">LAB - Labour and Benefits           </v>
          </cell>
          <cell r="D855" t="str">
            <v>EO</v>
          </cell>
        </row>
        <row r="856">
          <cell r="B856" t="str">
            <v xml:space="preserve">407 - Retained Earnings             </v>
          </cell>
          <cell r="C856" t="str">
            <v xml:space="preserve">LAB - Labour and Benefits           </v>
          </cell>
          <cell r="D856" t="str">
            <v>EO</v>
          </cell>
        </row>
        <row r="857">
          <cell r="B857" t="str">
            <v xml:space="preserve">407 - Retained Earnings             </v>
          </cell>
          <cell r="C857" t="str">
            <v xml:space="preserve">LAB - Labour and Benefits           </v>
          </cell>
          <cell r="D857" t="str">
            <v>FS</v>
          </cell>
        </row>
        <row r="858">
          <cell r="B858" t="str">
            <v xml:space="preserve">407 - Retained Earnings             </v>
          </cell>
          <cell r="C858" t="str">
            <v xml:space="preserve">LAB - Labour and Benefits           </v>
          </cell>
          <cell r="D858" t="str">
            <v>HR</v>
          </cell>
        </row>
        <row r="859">
          <cell r="B859" t="str">
            <v xml:space="preserve">407 - Retained Earnings             </v>
          </cell>
          <cell r="C859" t="str">
            <v xml:space="preserve">LAB - Labour and Benefits           </v>
          </cell>
          <cell r="D859" t="str">
            <v>IS</v>
          </cell>
        </row>
        <row r="860">
          <cell r="B860" t="str">
            <v xml:space="preserve">407 - Retained Earnings             </v>
          </cell>
          <cell r="C860" t="str">
            <v xml:space="preserve">LAB - Labour and Benefits           </v>
          </cell>
          <cell r="D860" t="str">
            <v>EO</v>
          </cell>
        </row>
        <row r="861">
          <cell r="B861" t="str">
            <v xml:space="preserve">407 - Retained Earnings             </v>
          </cell>
          <cell r="C861" t="str">
            <v xml:space="preserve">LAB - Labour and Benefits           </v>
          </cell>
          <cell r="D861" t="str">
            <v>FS</v>
          </cell>
        </row>
        <row r="862">
          <cell r="B862" t="str">
            <v xml:space="preserve">407 - Retained Earnings             </v>
          </cell>
          <cell r="C862" t="str">
            <v xml:space="preserve">LAB - Labour and Benefits           </v>
          </cell>
          <cell r="D862" t="str">
            <v>CSP</v>
          </cell>
        </row>
        <row r="863">
          <cell r="B863" t="str">
            <v xml:space="preserve">407 - Retained Earnings             </v>
          </cell>
          <cell r="C863" t="str">
            <v xml:space="preserve">LAB - Labour and Benefits           </v>
          </cell>
          <cell r="D863" t="str">
            <v>EO</v>
          </cell>
        </row>
        <row r="864">
          <cell r="B864" t="str">
            <v xml:space="preserve">407 - Retained Earnings             </v>
          </cell>
          <cell r="C864" t="str">
            <v xml:space="preserve">LAB - Labour and Benefits           </v>
          </cell>
          <cell r="D864" t="str">
            <v>EO</v>
          </cell>
        </row>
        <row r="865">
          <cell r="B865" t="str">
            <v xml:space="preserve">407 - Retained Earnings             </v>
          </cell>
          <cell r="C865" t="str">
            <v xml:space="preserve">LAB - Labour and Benefits           </v>
          </cell>
          <cell r="D865" t="str">
            <v>EO</v>
          </cell>
        </row>
        <row r="866">
          <cell r="B866" t="str">
            <v xml:space="preserve">407 - Retained Earnings             </v>
          </cell>
          <cell r="C866" t="str">
            <v xml:space="preserve">LAB - Labour and Benefits           </v>
          </cell>
          <cell r="D866" t="str">
            <v>EO</v>
          </cell>
        </row>
        <row r="867">
          <cell r="B867" t="str">
            <v xml:space="preserve">407 - Retained Earnings             </v>
          </cell>
          <cell r="C867" t="str">
            <v xml:space="preserve">LAB - Labour and Benefits           </v>
          </cell>
          <cell r="D867" t="str">
            <v>IS</v>
          </cell>
        </row>
        <row r="868">
          <cell r="B868" t="str">
            <v xml:space="preserve">407 - Retained Earnings             </v>
          </cell>
          <cell r="C868" t="str">
            <v xml:space="preserve">LAB - Labour and Benefits           </v>
          </cell>
          <cell r="D868" t="str">
            <v>CS</v>
          </cell>
        </row>
        <row r="869">
          <cell r="B869" t="str">
            <v xml:space="preserve">407 - Retained Earnings             </v>
          </cell>
          <cell r="C869" t="str">
            <v xml:space="preserve">LAB - Labour and Benefits           </v>
          </cell>
          <cell r="D869" t="str">
            <v>CS</v>
          </cell>
        </row>
        <row r="870">
          <cell r="B870" t="str">
            <v xml:space="preserve">407 - Retained Earnings             </v>
          </cell>
          <cell r="C870" t="str">
            <v xml:space="preserve">LAB - Labour and Benefits           </v>
          </cell>
          <cell r="D870" t="str">
            <v>CSP</v>
          </cell>
        </row>
        <row r="871">
          <cell r="B871" t="str">
            <v xml:space="preserve">407 - Retained Earnings             </v>
          </cell>
          <cell r="C871" t="str">
            <v xml:space="preserve">LAB - Labour and Benefits           </v>
          </cell>
          <cell r="D871" t="str">
            <v>EO</v>
          </cell>
        </row>
        <row r="872">
          <cell r="B872" t="str">
            <v xml:space="preserve">407 - Retained Earnings             </v>
          </cell>
          <cell r="C872" t="str">
            <v xml:space="preserve">LAB - Labour and Benefits           </v>
          </cell>
          <cell r="D872" t="str">
            <v>EO</v>
          </cell>
        </row>
        <row r="873">
          <cell r="B873" t="str">
            <v xml:space="preserve">407 - Retained Earnings             </v>
          </cell>
          <cell r="C873" t="str">
            <v xml:space="preserve">LAB - Labour and Benefits           </v>
          </cell>
          <cell r="D873" t="str">
            <v>EO</v>
          </cell>
        </row>
        <row r="874">
          <cell r="B874" t="str">
            <v xml:space="preserve">407 - Retained Earnings             </v>
          </cell>
          <cell r="C874" t="str">
            <v xml:space="preserve">LAB - Labour and Benefits           </v>
          </cell>
          <cell r="D874" t="str">
            <v>EO</v>
          </cell>
        </row>
        <row r="875">
          <cell r="B875" t="str">
            <v xml:space="preserve">407 - Retained Earnings             </v>
          </cell>
          <cell r="C875" t="str">
            <v xml:space="preserve">LAB - Labour and Benefits           </v>
          </cell>
          <cell r="D875" t="str">
            <v>FS</v>
          </cell>
        </row>
        <row r="876">
          <cell r="B876" t="str">
            <v xml:space="preserve">407 - Retained Earnings             </v>
          </cell>
          <cell r="C876" t="str">
            <v xml:space="preserve">LAB - Labour and Benefits           </v>
          </cell>
          <cell r="D876" t="str">
            <v>HR</v>
          </cell>
        </row>
        <row r="877">
          <cell r="B877" t="str">
            <v xml:space="preserve">407 - Retained Earnings             </v>
          </cell>
          <cell r="C877" t="str">
            <v xml:space="preserve">LAB - Labour and Benefits           </v>
          </cell>
          <cell r="D877" t="str">
            <v>IS</v>
          </cell>
        </row>
        <row r="878">
          <cell r="B878" t="str">
            <v xml:space="preserve">407 - Retained Earnings             </v>
          </cell>
          <cell r="C878" t="str">
            <v xml:space="preserve">LAB - Labour and Benefits           </v>
          </cell>
          <cell r="D878" t="str">
            <v>EO</v>
          </cell>
        </row>
        <row r="879">
          <cell r="B879" t="str">
            <v xml:space="preserve">407 - Retained Earnings             </v>
          </cell>
          <cell r="C879" t="str">
            <v xml:space="preserve">LAB - Labour and Benefits           </v>
          </cell>
          <cell r="D879" t="str">
            <v>EO</v>
          </cell>
        </row>
        <row r="880">
          <cell r="B880" t="str">
            <v xml:space="preserve">407 - Retained Earnings             </v>
          </cell>
          <cell r="C880" t="str">
            <v xml:space="preserve">LAB - Labour and Benefits           </v>
          </cell>
          <cell r="D880" t="str">
            <v>CSP</v>
          </cell>
        </row>
        <row r="881">
          <cell r="B881" t="str">
            <v xml:space="preserve">407 - Retained Earnings             </v>
          </cell>
          <cell r="C881" t="str">
            <v xml:space="preserve">LAB - Labour and Benefits           </v>
          </cell>
          <cell r="D881" t="str">
            <v>EO</v>
          </cell>
        </row>
        <row r="882">
          <cell r="B882" t="str">
            <v xml:space="preserve">407 - Retained Earnings             </v>
          </cell>
          <cell r="C882" t="str">
            <v xml:space="preserve">LAB - Labour and Benefits           </v>
          </cell>
          <cell r="D882" t="str">
            <v>EO</v>
          </cell>
        </row>
        <row r="883">
          <cell r="B883" t="str">
            <v xml:space="preserve">407 - Retained Earnings             </v>
          </cell>
          <cell r="C883" t="str">
            <v xml:space="preserve">LAB - Labour and Benefits           </v>
          </cell>
          <cell r="D883" t="str">
            <v>EO</v>
          </cell>
        </row>
        <row r="884">
          <cell r="B884" t="str">
            <v xml:space="preserve">407 - Retained Earnings             </v>
          </cell>
          <cell r="C884" t="str">
            <v xml:space="preserve">LAB - Labour and Benefits           </v>
          </cell>
          <cell r="D884" t="str">
            <v>IS</v>
          </cell>
        </row>
        <row r="885">
          <cell r="B885" t="str">
            <v xml:space="preserve">407 - Retained Earnings             </v>
          </cell>
          <cell r="C885" t="str">
            <v xml:space="preserve">LAB - Labour and Benefits           </v>
          </cell>
          <cell r="D885" t="str">
            <v>EO</v>
          </cell>
        </row>
        <row r="886">
          <cell r="B886" t="str">
            <v xml:space="preserve">407 - Retained Earnings             </v>
          </cell>
          <cell r="C886" t="str">
            <v xml:space="preserve">LAB - Labour and Benefits           </v>
          </cell>
          <cell r="D886" t="str">
            <v>EO</v>
          </cell>
        </row>
        <row r="887">
          <cell r="B887" t="str">
            <v xml:space="preserve">407 - Retained Earnings             </v>
          </cell>
          <cell r="C887" t="str">
            <v xml:space="preserve">LAB - Labour and Benefits           </v>
          </cell>
          <cell r="D887" t="str">
            <v>EO</v>
          </cell>
        </row>
        <row r="888">
          <cell r="B888" t="str">
            <v xml:space="preserve">407 - Retained Earnings             </v>
          </cell>
          <cell r="C888" t="str">
            <v xml:space="preserve">LAB - Labour and Benefits           </v>
          </cell>
          <cell r="D888" t="str">
            <v>EO</v>
          </cell>
        </row>
        <row r="889">
          <cell r="B889" t="str">
            <v xml:space="preserve">407 - Retained Earnings             </v>
          </cell>
          <cell r="C889" t="str">
            <v xml:space="preserve">LAB - Labour and Benefits           </v>
          </cell>
          <cell r="D889" t="str">
            <v>CSP</v>
          </cell>
        </row>
        <row r="890">
          <cell r="B890" t="str">
            <v xml:space="preserve">407 - Retained Earnings             </v>
          </cell>
          <cell r="C890" t="str">
            <v xml:space="preserve">LAB - Labour and Benefits           </v>
          </cell>
          <cell r="D890" t="str">
            <v>EO</v>
          </cell>
        </row>
        <row r="891">
          <cell r="B891" t="str">
            <v xml:space="preserve">407 - Retained Earnings             </v>
          </cell>
          <cell r="C891" t="str">
            <v xml:space="preserve">LAB - Labour and Benefits           </v>
          </cell>
          <cell r="D891" t="str">
            <v>EO</v>
          </cell>
        </row>
        <row r="892">
          <cell r="B892" t="str">
            <v xml:space="preserve">407 - Retained Earnings             </v>
          </cell>
          <cell r="C892" t="str">
            <v xml:space="preserve">LAB - Labour and Benefits           </v>
          </cell>
          <cell r="D892" t="str">
            <v>EO</v>
          </cell>
        </row>
        <row r="893">
          <cell r="B893" t="str">
            <v xml:space="preserve">407 - Retained Earnings             </v>
          </cell>
          <cell r="C893" t="str">
            <v xml:space="preserve">LAB - Labour and Benefits           </v>
          </cell>
          <cell r="D893" t="str">
            <v>EO</v>
          </cell>
        </row>
        <row r="894">
          <cell r="B894" t="str">
            <v xml:space="preserve">407 - Retained Earnings             </v>
          </cell>
          <cell r="C894" t="str">
            <v xml:space="preserve">LAB - Labour and Benefits           </v>
          </cell>
          <cell r="D894" t="str">
            <v>IS</v>
          </cell>
        </row>
        <row r="895">
          <cell r="B895" t="str">
            <v xml:space="preserve">407 - Retained Earnings             </v>
          </cell>
          <cell r="C895" t="str">
            <v xml:space="preserve">LAB - Labour and Benefits           </v>
          </cell>
          <cell r="D895" t="str">
            <v>CS</v>
          </cell>
        </row>
        <row r="896">
          <cell r="B896" t="str">
            <v xml:space="preserve">407 - Retained Earnings             </v>
          </cell>
          <cell r="C896" t="str">
            <v xml:space="preserve">LAB - Labour and Benefits           </v>
          </cell>
          <cell r="D896" t="str">
            <v>CSP</v>
          </cell>
        </row>
        <row r="897">
          <cell r="B897" t="str">
            <v xml:space="preserve">407 - Retained Earnings             </v>
          </cell>
          <cell r="C897" t="str">
            <v xml:space="preserve">LAB - Labour and Benefits           </v>
          </cell>
          <cell r="D897" t="str">
            <v>EO</v>
          </cell>
        </row>
        <row r="898">
          <cell r="B898" t="str">
            <v xml:space="preserve">407 - Retained Earnings             </v>
          </cell>
          <cell r="C898" t="str">
            <v xml:space="preserve">LAB - Labour and Benefits           </v>
          </cell>
          <cell r="D898" t="str">
            <v>EO</v>
          </cell>
        </row>
        <row r="899">
          <cell r="B899" t="str">
            <v xml:space="preserve">407 - Retained Earnings             </v>
          </cell>
          <cell r="C899" t="str">
            <v xml:space="preserve">LAB - Labour and Benefits           </v>
          </cell>
          <cell r="D899" t="str">
            <v>EO</v>
          </cell>
        </row>
        <row r="900">
          <cell r="B900" t="str">
            <v xml:space="preserve">407 - Retained Earnings             </v>
          </cell>
          <cell r="C900" t="str">
            <v xml:space="preserve">LAB - Labour and Benefits           </v>
          </cell>
          <cell r="D900" t="str">
            <v>EO</v>
          </cell>
        </row>
        <row r="901">
          <cell r="B901" t="str">
            <v xml:space="preserve">407 - Retained Earnings             </v>
          </cell>
          <cell r="C901" t="str">
            <v xml:space="preserve">LAB - Labour and Benefits           </v>
          </cell>
          <cell r="D901" t="str">
            <v>FS</v>
          </cell>
        </row>
        <row r="902">
          <cell r="B902" t="str">
            <v xml:space="preserve">407 - Retained Earnings             </v>
          </cell>
          <cell r="C902" t="str">
            <v xml:space="preserve">LAB - Labour and Benefits           </v>
          </cell>
          <cell r="D902" t="str">
            <v>IS</v>
          </cell>
        </row>
        <row r="903">
          <cell r="B903" t="str">
            <v xml:space="preserve">407 - Retained Earnings             </v>
          </cell>
          <cell r="C903" t="str">
            <v xml:space="preserve">LAB - Labour and Benefits           </v>
          </cell>
          <cell r="D903" t="str">
            <v>CS</v>
          </cell>
        </row>
        <row r="904">
          <cell r="B904" t="str">
            <v xml:space="preserve">407 - Retained Earnings             </v>
          </cell>
          <cell r="C904" t="str">
            <v xml:space="preserve">LAB - Labour and Benefits           </v>
          </cell>
          <cell r="D904" t="str">
            <v>CSP</v>
          </cell>
        </row>
        <row r="905">
          <cell r="B905" t="str">
            <v xml:space="preserve">407 - Retained Earnings             </v>
          </cell>
          <cell r="C905" t="str">
            <v xml:space="preserve">LAB - Labour and Benefits           </v>
          </cell>
          <cell r="D905" t="str">
            <v>EO</v>
          </cell>
        </row>
        <row r="906">
          <cell r="B906" t="str">
            <v xml:space="preserve">407 - Retained Earnings             </v>
          </cell>
          <cell r="C906" t="str">
            <v xml:space="preserve">LAB - Labour and Benefits           </v>
          </cell>
          <cell r="D906" t="str">
            <v>EO</v>
          </cell>
        </row>
        <row r="907">
          <cell r="B907" t="str">
            <v xml:space="preserve">407 - Retained Earnings             </v>
          </cell>
          <cell r="C907" t="str">
            <v xml:space="preserve">LAB - Labour and Benefits           </v>
          </cell>
          <cell r="D907" t="str">
            <v>EO</v>
          </cell>
        </row>
        <row r="908">
          <cell r="B908" t="str">
            <v xml:space="preserve">407 - Retained Earnings             </v>
          </cell>
          <cell r="C908" t="str">
            <v xml:space="preserve">LAB - Labour and Benefits           </v>
          </cell>
          <cell r="D908" t="str">
            <v>EO</v>
          </cell>
        </row>
        <row r="909">
          <cell r="B909" t="str">
            <v xml:space="preserve">407 - Retained Earnings             </v>
          </cell>
          <cell r="C909" t="str">
            <v xml:space="preserve">LAB - Labour and Benefits           </v>
          </cell>
          <cell r="D909" t="str">
            <v>FS</v>
          </cell>
        </row>
        <row r="910">
          <cell r="B910" t="str">
            <v xml:space="preserve">407 - Retained Earnings             </v>
          </cell>
          <cell r="C910" t="str">
            <v xml:space="preserve">LAB - Labour and Benefits           </v>
          </cell>
          <cell r="D910" t="str">
            <v>IS</v>
          </cell>
        </row>
        <row r="911">
          <cell r="B911" t="str">
            <v xml:space="preserve">407 - Retained Earnings             </v>
          </cell>
          <cell r="C911" t="str">
            <v xml:space="preserve">LAB - Labour and Benefits           </v>
          </cell>
          <cell r="D911" t="str">
            <v>CS</v>
          </cell>
        </row>
        <row r="912">
          <cell r="B912" t="str">
            <v xml:space="preserve">407 - Retained Earnings             </v>
          </cell>
          <cell r="C912" t="str">
            <v xml:space="preserve">LAB - Labour and Benefits           </v>
          </cell>
          <cell r="D912" t="str">
            <v>CSP</v>
          </cell>
        </row>
        <row r="913">
          <cell r="B913" t="str">
            <v xml:space="preserve">407 - Retained Earnings             </v>
          </cell>
          <cell r="C913" t="str">
            <v xml:space="preserve">LAB - Labour and Benefits           </v>
          </cell>
          <cell r="D913" t="str">
            <v>EO</v>
          </cell>
        </row>
        <row r="914">
          <cell r="B914" t="str">
            <v xml:space="preserve">407 - Retained Earnings             </v>
          </cell>
          <cell r="C914" t="str">
            <v xml:space="preserve">LAB - Labour and Benefits           </v>
          </cell>
          <cell r="D914" t="str">
            <v>EO</v>
          </cell>
        </row>
        <row r="915">
          <cell r="B915" t="str">
            <v xml:space="preserve">407 - Retained Earnings             </v>
          </cell>
          <cell r="C915" t="str">
            <v xml:space="preserve">LAB - Labour and Benefits           </v>
          </cell>
          <cell r="D915" t="str">
            <v>EO</v>
          </cell>
        </row>
        <row r="916">
          <cell r="B916" t="str">
            <v xml:space="preserve">407 - Retained Earnings             </v>
          </cell>
          <cell r="C916" t="str">
            <v xml:space="preserve">LAB - Labour and Benefits           </v>
          </cell>
          <cell r="D916" t="str">
            <v>EO</v>
          </cell>
        </row>
        <row r="917">
          <cell r="B917" t="str">
            <v xml:space="preserve">407 - Retained Earnings             </v>
          </cell>
          <cell r="C917" t="str">
            <v xml:space="preserve">LAB - Labour and Benefits           </v>
          </cell>
          <cell r="D917" t="str">
            <v>FS</v>
          </cell>
        </row>
        <row r="918">
          <cell r="B918" t="str">
            <v xml:space="preserve">407 - Retained Earnings             </v>
          </cell>
          <cell r="C918" t="str">
            <v xml:space="preserve">LAB - Labour and Benefits           </v>
          </cell>
          <cell r="D918" t="str">
            <v>HR</v>
          </cell>
        </row>
        <row r="919">
          <cell r="B919" t="str">
            <v xml:space="preserve">407 - Retained Earnings             </v>
          </cell>
          <cell r="C919" t="str">
            <v xml:space="preserve">LAB - Labour and Benefits           </v>
          </cell>
          <cell r="D919" t="str">
            <v>IS</v>
          </cell>
        </row>
        <row r="920">
          <cell r="B920" t="str">
            <v xml:space="preserve">407 - Retained Earnings             </v>
          </cell>
          <cell r="C920" t="str">
            <v xml:space="preserve">LAB - Labour and Benefits           </v>
          </cell>
          <cell r="D920" t="str">
            <v>CB</v>
          </cell>
        </row>
        <row r="921">
          <cell r="B921" t="str">
            <v xml:space="preserve">407 - Retained Earnings             </v>
          </cell>
          <cell r="C921" t="str">
            <v xml:space="preserve">LAB - Labour and Benefits           </v>
          </cell>
          <cell r="D921" t="str">
            <v>CB</v>
          </cell>
        </row>
        <row r="922">
          <cell r="B922" t="str">
            <v xml:space="preserve">407 - Retained Earnings             </v>
          </cell>
          <cell r="C922" t="str">
            <v xml:space="preserve">LAB - Labour and Benefits           </v>
          </cell>
          <cell r="D922" t="str">
            <v>CB</v>
          </cell>
        </row>
        <row r="923">
          <cell r="B923" t="str">
            <v xml:space="preserve">407 - Retained Earnings             </v>
          </cell>
          <cell r="C923" t="str">
            <v xml:space="preserve">LAB - Labour and Benefits           </v>
          </cell>
          <cell r="D923" t="str">
            <v>CB</v>
          </cell>
        </row>
        <row r="924">
          <cell r="B924" t="str">
            <v xml:space="preserve">407 - Retained Earnings             </v>
          </cell>
          <cell r="C924" t="str">
            <v xml:space="preserve">LAB - Labour and Benefits           </v>
          </cell>
          <cell r="D924" t="str">
            <v>CB</v>
          </cell>
        </row>
        <row r="925">
          <cell r="B925" t="str">
            <v xml:space="preserve">407 - Retained Earnings             </v>
          </cell>
          <cell r="C925" t="str">
            <v xml:space="preserve">LAB - Labour and Benefits           </v>
          </cell>
          <cell r="D925" t="str">
            <v>CB</v>
          </cell>
        </row>
        <row r="926">
          <cell r="B926" t="str">
            <v xml:space="preserve">407 - Retained Earnings             </v>
          </cell>
          <cell r="C926" t="str">
            <v xml:space="preserve">LAB - Labour and Benefits           </v>
          </cell>
          <cell r="D926" t="str">
            <v>CB</v>
          </cell>
        </row>
        <row r="927">
          <cell r="B927" t="str">
            <v xml:space="preserve">407 - Retained Earnings             </v>
          </cell>
          <cell r="C927" t="str">
            <v xml:space="preserve">LAB - Labour and Benefits           </v>
          </cell>
          <cell r="D927" t="str">
            <v>CB</v>
          </cell>
        </row>
        <row r="928">
          <cell r="B928" t="str">
            <v xml:space="preserve">407 - Retained Earnings             </v>
          </cell>
          <cell r="C928" t="str">
            <v xml:space="preserve">LAB - Labour and Benefits           </v>
          </cell>
          <cell r="D928" t="str">
            <v>CB</v>
          </cell>
        </row>
        <row r="929">
          <cell r="B929" t="str">
            <v xml:space="preserve">407 - Retained Earnings             </v>
          </cell>
          <cell r="C929" t="str">
            <v xml:space="preserve">LAB - Labour and Benefits           </v>
          </cell>
          <cell r="D929" t="str">
            <v>CB</v>
          </cell>
        </row>
        <row r="930">
          <cell r="B930" t="str">
            <v xml:space="preserve">407 - Retained Earnings             </v>
          </cell>
          <cell r="C930" t="str">
            <v xml:space="preserve">LAB - Labour and Benefits           </v>
          </cell>
          <cell r="D930" t="str">
            <v>CB</v>
          </cell>
        </row>
        <row r="931">
          <cell r="B931" t="str">
            <v xml:space="preserve">407 - Retained Earnings             </v>
          </cell>
          <cell r="C931" t="str">
            <v xml:space="preserve">LAB - Labour and Benefits           </v>
          </cell>
          <cell r="D931" t="str">
            <v>CB</v>
          </cell>
        </row>
        <row r="932">
          <cell r="B932" t="str">
            <v xml:space="preserve">407 - Retained Earnings             </v>
          </cell>
          <cell r="C932" t="str">
            <v xml:space="preserve">LAB - Labour and Benefits           </v>
          </cell>
          <cell r="D932" t="str">
            <v>CB</v>
          </cell>
        </row>
        <row r="933">
          <cell r="B933" t="str">
            <v xml:space="preserve">407 - Retained Earnings             </v>
          </cell>
          <cell r="C933" t="str">
            <v xml:space="preserve">LAB - Labour and Benefits           </v>
          </cell>
          <cell r="D933" t="str">
            <v>CB</v>
          </cell>
        </row>
        <row r="934">
          <cell r="B934" t="str">
            <v xml:space="preserve">407 - Retained Earnings             </v>
          </cell>
          <cell r="C934" t="str">
            <v xml:space="preserve">LAB - Labour and Benefits           </v>
          </cell>
          <cell r="D934" t="str">
            <v>CB</v>
          </cell>
        </row>
        <row r="935">
          <cell r="B935" t="str">
            <v xml:space="preserve">407 - Retained Earnings             </v>
          </cell>
          <cell r="C935" t="str">
            <v xml:space="preserve">EMP - Corporate Employee Expenses   </v>
          </cell>
          <cell r="D935" t="str">
            <v>CSP</v>
          </cell>
        </row>
        <row r="936">
          <cell r="B936" t="str">
            <v xml:space="preserve">407 - Retained Earnings             </v>
          </cell>
          <cell r="C936" t="str">
            <v xml:space="preserve">EMP - Corporate Employee Expenses   </v>
          </cell>
          <cell r="D936" t="str">
            <v>EO</v>
          </cell>
        </row>
        <row r="937">
          <cell r="B937" t="str">
            <v xml:space="preserve">407 - Retained Earnings             </v>
          </cell>
          <cell r="C937" t="str">
            <v xml:space="preserve">EMP - Corporate Employee Expenses   </v>
          </cell>
          <cell r="D937" t="str">
            <v>EO</v>
          </cell>
        </row>
        <row r="938">
          <cell r="B938" t="str">
            <v xml:space="preserve">407 - Retained Earnings             </v>
          </cell>
          <cell r="C938" t="str">
            <v xml:space="preserve">EMP - Corporate Employee Expenses   </v>
          </cell>
          <cell r="D938" t="str">
            <v>EO</v>
          </cell>
        </row>
        <row r="939">
          <cell r="B939" t="str">
            <v xml:space="preserve">407 - Retained Earnings             </v>
          </cell>
          <cell r="C939" t="str">
            <v xml:space="preserve">EMP - Corporate Employee Expenses   </v>
          </cell>
          <cell r="D939" t="str">
            <v>EO</v>
          </cell>
        </row>
        <row r="940">
          <cell r="B940" t="str">
            <v xml:space="preserve">407 - Retained Earnings             </v>
          </cell>
          <cell r="C940" t="str">
            <v xml:space="preserve">EMP - Corporate Employee Expenses   </v>
          </cell>
          <cell r="D940" t="str">
            <v>IS</v>
          </cell>
        </row>
        <row r="941">
          <cell r="B941" t="str">
            <v xml:space="preserve">407 - Retained Earnings             </v>
          </cell>
          <cell r="C941" t="str">
            <v xml:space="preserve">EMP - Corporate Employee Expenses   </v>
          </cell>
          <cell r="D941" t="str">
            <v>CS</v>
          </cell>
        </row>
        <row r="942">
          <cell r="B942" t="str">
            <v xml:space="preserve">407 - Retained Earnings             </v>
          </cell>
          <cell r="C942" t="str">
            <v xml:space="preserve">EMP - Corporate Employee Expenses   </v>
          </cell>
          <cell r="D942" t="str">
            <v>CSP</v>
          </cell>
        </row>
        <row r="943">
          <cell r="B943" t="str">
            <v xml:space="preserve">407 - Retained Earnings             </v>
          </cell>
          <cell r="C943" t="str">
            <v xml:space="preserve">EMP - Corporate Employee Expenses   </v>
          </cell>
          <cell r="D943" t="str">
            <v>EO</v>
          </cell>
        </row>
        <row r="944">
          <cell r="B944" t="str">
            <v xml:space="preserve">407 - Retained Earnings             </v>
          </cell>
          <cell r="C944" t="str">
            <v xml:space="preserve">EMP - Corporate Employee Expenses   </v>
          </cell>
          <cell r="D944" t="str">
            <v>EO</v>
          </cell>
        </row>
        <row r="945">
          <cell r="B945" t="str">
            <v xml:space="preserve">407 - Retained Earnings             </v>
          </cell>
          <cell r="C945" t="str">
            <v xml:space="preserve">EMP - Corporate Employee Expenses   </v>
          </cell>
          <cell r="D945" t="str">
            <v>EO</v>
          </cell>
        </row>
        <row r="946">
          <cell r="B946" t="str">
            <v xml:space="preserve">407 - Retained Earnings             </v>
          </cell>
          <cell r="C946" t="str">
            <v xml:space="preserve">EMP - Corporate Employee Expenses   </v>
          </cell>
          <cell r="D946" t="str">
            <v>EO</v>
          </cell>
        </row>
        <row r="947">
          <cell r="B947" t="str">
            <v xml:space="preserve">407 - Retained Earnings             </v>
          </cell>
          <cell r="C947" t="str">
            <v xml:space="preserve">EMP - Corporate Employee Expenses   </v>
          </cell>
          <cell r="D947" t="str">
            <v>HR</v>
          </cell>
        </row>
        <row r="948">
          <cell r="B948" t="str">
            <v xml:space="preserve">407 - Retained Earnings             </v>
          </cell>
          <cell r="C948" t="str">
            <v xml:space="preserve">EMP - Corporate Employee Expenses   </v>
          </cell>
          <cell r="D948" t="str">
            <v>CS</v>
          </cell>
        </row>
        <row r="949">
          <cell r="B949" t="str">
            <v xml:space="preserve">407 - Retained Earnings             </v>
          </cell>
          <cell r="C949" t="str">
            <v xml:space="preserve">EMP - Corporate Employee Expenses   </v>
          </cell>
          <cell r="D949" t="str">
            <v>CSP</v>
          </cell>
        </row>
        <row r="950">
          <cell r="B950" t="str">
            <v xml:space="preserve">407 - Retained Earnings             </v>
          </cell>
          <cell r="C950" t="str">
            <v xml:space="preserve">EMP - Corporate Employee Expenses   </v>
          </cell>
          <cell r="D950" t="str">
            <v>EO</v>
          </cell>
        </row>
        <row r="951">
          <cell r="B951" t="str">
            <v xml:space="preserve">407 - Retained Earnings             </v>
          </cell>
          <cell r="C951" t="str">
            <v xml:space="preserve">EMP - Corporate Employee Expenses   </v>
          </cell>
          <cell r="D951" t="str">
            <v>EO</v>
          </cell>
        </row>
        <row r="952">
          <cell r="B952" t="str">
            <v xml:space="preserve">407 - Retained Earnings             </v>
          </cell>
          <cell r="C952" t="str">
            <v xml:space="preserve">EMP - Corporate Employee Expenses   </v>
          </cell>
          <cell r="D952" t="str">
            <v>EO</v>
          </cell>
        </row>
        <row r="953">
          <cell r="B953" t="str">
            <v xml:space="preserve">407 - Retained Earnings             </v>
          </cell>
          <cell r="C953" t="str">
            <v xml:space="preserve">EMP - Corporate Employee Expenses   </v>
          </cell>
          <cell r="D953" t="str">
            <v>EO</v>
          </cell>
        </row>
        <row r="954">
          <cell r="B954" t="str">
            <v xml:space="preserve">407 - Retained Earnings             </v>
          </cell>
          <cell r="C954" t="str">
            <v xml:space="preserve">EMP - Corporate Employee Expenses   </v>
          </cell>
          <cell r="D954" t="str">
            <v>FS</v>
          </cell>
        </row>
        <row r="955">
          <cell r="B955" t="str">
            <v xml:space="preserve">407 - Retained Earnings             </v>
          </cell>
          <cell r="C955" t="str">
            <v xml:space="preserve">EMP - Corporate Employee Expenses   </v>
          </cell>
          <cell r="D955" t="str">
            <v>HR</v>
          </cell>
        </row>
        <row r="956">
          <cell r="B956" t="str">
            <v xml:space="preserve">407 - Retained Earnings             </v>
          </cell>
          <cell r="C956" t="str">
            <v xml:space="preserve">EMP - Corporate Employee Expenses   </v>
          </cell>
          <cell r="D956" t="str">
            <v>IS</v>
          </cell>
        </row>
        <row r="957">
          <cell r="B957" t="str">
            <v xml:space="preserve">407 - Retained Earnings             </v>
          </cell>
          <cell r="C957" t="str">
            <v xml:space="preserve">EMP - Corporate Employee Expenses   </v>
          </cell>
          <cell r="D957" t="str">
            <v>CSP</v>
          </cell>
        </row>
        <row r="958">
          <cell r="B958" t="str">
            <v xml:space="preserve">407 - Retained Earnings             </v>
          </cell>
          <cell r="C958" t="str">
            <v xml:space="preserve">EMP - Corporate Employee Expenses   </v>
          </cell>
          <cell r="D958" t="str">
            <v>EO</v>
          </cell>
        </row>
        <row r="959">
          <cell r="B959" t="str">
            <v xml:space="preserve">407 - Retained Earnings             </v>
          </cell>
          <cell r="C959" t="str">
            <v xml:space="preserve">EMP - Corporate Employee Expenses   </v>
          </cell>
          <cell r="D959" t="str">
            <v>EO</v>
          </cell>
        </row>
        <row r="960">
          <cell r="B960" t="str">
            <v xml:space="preserve">407 - Retained Earnings             </v>
          </cell>
          <cell r="C960" t="str">
            <v xml:space="preserve">EMP - Corporate Employee Expenses   </v>
          </cell>
          <cell r="D960" t="str">
            <v>EO</v>
          </cell>
        </row>
        <row r="961">
          <cell r="B961" t="str">
            <v xml:space="preserve">407 - Retained Earnings             </v>
          </cell>
          <cell r="C961" t="str">
            <v xml:space="preserve">EMP - Corporate Employee Expenses   </v>
          </cell>
          <cell r="D961" t="str">
            <v>EO</v>
          </cell>
        </row>
        <row r="962">
          <cell r="B962" t="str">
            <v xml:space="preserve">407 - Retained Earnings             </v>
          </cell>
          <cell r="C962" t="str">
            <v xml:space="preserve">EMP - Corporate Employee Expenses   </v>
          </cell>
          <cell r="D962" t="str">
            <v>HR</v>
          </cell>
        </row>
        <row r="963">
          <cell r="B963" t="str">
            <v xml:space="preserve">407 - Retained Earnings             </v>
          </cell>
          <cell r="C963" t="str">
            <v xml:space="preserve">EMP - Corporate Employee Expenses   </v>
          </cell>
          <cell r="D963" t="str">
            <v>CS</v>
          </cell>
        </row>
        <row r="964">
          <cell r="B964" t="str">
            <v xml:space="preserve">407 - Retained Earnings             </v>
          </cell>
          <cell r="C964" t="str">
            <v xml:space="preserve">EMP - Corporate Employee Expenses   </v>
          </cell>
          <cell r="D964" t="str">
            <v>CSP</v>
          </cell>
        </row>
        <row r="965">
          <cell r="B965" t="str">
            <v xml:space="preserve">407 - Retained Earnings             </v>
          </cell>
          <cell r="C965" t="str">
            <v xml:space="preserve">EMP - Corporate Employee Expenses   </v>
          </cell>
          <cell r="D965" t="str">
            <v>EO</v>
          </cell>
        </row>
        <row r="966">
          <cell r="B966" t="str">
            <v xml:space="preserve">407 - Retained Earnings             </v>
          </cell>
          <cell r="C966" t="str">
            <v xml:space="preserve">EMP - Corporate Employee Expenses   </v>
          </cell>
          <cell r="D966" t="str">
            <v>EO</v>
          </cell>
        </row>
        <row r="967">
          <cell r="B967" t="str">
            <v xml:space="preserve">407 - Retained Earnings             </v>
          </cell>
          <cell r="C967" t="str">
            <v xml:space="preserve">EMP - Corporate Employee Expenses   </v>
          </cell>
          <cell r="D967" t="str">
            <v>EO</v>
          </cell>
        </row>
        <row r="968">
          <cell r="B968" t="str">
            <v xml:space="preserve">407 - Retained Earnings             </v>
          </cell>
          <cell r="C968" t="str">
            <v xml:space="preserve">EMP - Corporate Employee Expenses   </v>
          </cell>
          <cell r="D968" t="str">
            <v>EO</v>
          </cell>
        </row>
        <row r="969">
          <cell r="B969" t="str">
            <v xml:space="preserve">407 - Retained Earnings             </v>
          </cell>
          <cell r="C969" t="str">
            <v xml:space="preserve">EMP - Corporate Employee Expenses   </v>
          </cell>
          <cell r="D969" t="str">
            <v>FS</v>
          </cell>
        </row>
        <row r="970">
          <cell r="B970" t="str">
            <v xml:space="preserve">407 - Retained Earnings             </v>
          </cell>
          <cell r="C970" t="str">
            <v xml:space="preserve">EMP - Corporate Employee Expenses   </v>
          </cell>
          <cell r="D970" t="str">
            <v>HR</v>
          </cell>
        </row>
        <row r="971">
          <cell r="B971" t="str">
            <v xml:space="preserve">407 - Retained Earnings             </v>
          </cell>
          <cell r="C971" t="str">
            <v xml:space="preserve">EMP - Corporate Employee Expenses   </v>
          </cell>
          <cell r="D971" t="str">
            <v>IS</v>
          </cell>
        </row>
        <row r="972">
          <cell r="B972" t="str">
            <v xml:space="preserve">407 - Retained Earnings             </v>
          </cell>
          <cell r="C972" t="str">
            <v xml:space="preserve">EMP - Corporate Employee Expenses   </v>
          </cell>
          <cell r="D972" t="str">
            <v>CSP</v>
          </cell>
        </row>
        <row r="973">
          <cell r="B973" t="str">
            <v xml:space="preserve">407 - Retained Earnings             </v>
          </cell>
          <cell r="C973" t="str">
            <v xml:space="preserve">EMP - Corporate Employee Expenses   </v>
          </cell>
          <cell r="D973" t="str">
            <v>EO</v>
          </cell>
        </row>
        <row r="974">
          <cell r="B974" t="str">
            <v xml:space="preserve">407 - Retained Earnings             </v>
          </cell>
          <cell r="C974" t="str">
            <v xml:space="preserve">EMP - Corporate Employee Expenses   </v>
          </cell>
          <cell r="D974" t="str">
            <v>EO</v>
          </cell>
        </row>
        <row r="975">
          <cell r="B975" t="str">
            <v xml:space="preserve">407 - Retained Earnings             </v>
          </cell>
          <cell r="C975" t="str">
            <v xml:space="preserve">EMP - Corporate Employee Expenses   </v>
          </cell>
          <cell r="D975" t="str">
            <v>EO</v>
          </cell>
        </row>
        <row r="976">
          <cell r="B976" t="str">
            <v xml:space="preserve">407 - Retained Earnings             </v>
          </cell>
          <cell r="C976" t="str">
            <v xml:space="preserve">EMP - Corporate Employee Expenses   </v>
          </cell>
          <cell r="D976" t="str">
            <v>CSP</v>
          </cell>
        </row>
        <row r="977">
          <cell r="B977" t="str">
            <v xml:space="preserve">407 - Retained Earnings             </v>
          </cell>
          <cell r="C977" t="str">
            <v xml:space="preserve">EMP - Corporate Employee Expenses   </v>
          </cell>
          <cell r="D977" t="str">
            <v>EO</v>
          </cell>
        </row>
        <row r="978">
          <cell r="B978" t="str">
            <v xml:space="preserve">407 - Retained Earnings             </v>
          </cell>
          <cell r="C978" t="str">
            <v xml:space="preserve">EMP - Corporate Employee Expenses   </v>
          </cell>
          <cell r="D978" t="str">
            <v>EO</v>
          </cell>
        </row>
        <row r="979">
          <cell r="B979" t="str">
            <v xml:space="preserve">407 - Retained Earnings             </v>
          </cell>
          <cell r="C979" t="str">
            <v xml:space="preserve">EMP - Corporate Employee Expenses   </v>
          </cell>
          <cell r="D979" t="str">
            <v>EO</v>
          </cell>
        </row>
        <row r="980">
          <cell r="B980" t="str">
            <v xml:space="preserve">407 - Retained Earnings             </v>
          </cell>
          <cell r="C980" t="str">
            <v xml:space="preserve">EMP - Corporate Employee Expenses   </v>
          </cell>
          <cell r="D980" t="str">
            <v>EO</v>
          </cell>
        </row>
        <row r="981">
          <cell r="B981" t="str">
            <v xml:space="preserve">407 - Retained Earnings             </v>
          </cell>
          <cell r="C981" t="str">
            <v xml:space="preserve">EMP - Corporate Employee Expenses   </v>
          </cell>
          <cell r="D981" t="str">
            <v>HR</v>
          </cell>
        </row>
        <row r="982">
          <cell r="B982" t="str">
            <v xml:space="preserve">407 - Retained Earnings             </v>
          </cell>
          <cell r="C982" t="str">
            <v xml:space="preserve">EMP - Corporate Employee Expenses   </v>
          </cell>
          <cell r="D982" t="str">
            <v>CS</v>
          </cell>
        </row>
        <row r="983">
          <cell r="B983" t="str">
            <v xml:space="preserve">407 - Retained Earnings             </v>
          </cell>
          <cell r="C983" t="str">
            <v xml:space="preserve">EMP - Corporate Employee Expenses   </v>
          </cell>
          <cell r="D983" t="str">
            <v>CSP</v>
          </cell>
        </row>
        <row r="984">
          <cell r="B984" t="str">
            <v xml:space="preserve">407 - Retained Earnings             </v>
          </cell>
          <cell r="C984" t="str">
            <v xml:space="preserve">EMP - Corporate Employee Expenses   </v>
          </cell>
          <cell r="D984" t="str">
            <v>EO</v>
          </cell>
        </row>
        <row r="985">
          <cell r="B985" t="str">
            <v xml:space="preserve">407 - Retained Earnings             </v>
          </cell>
          <cell r="C985" t="str">
            <v xml:space="preserve">EMP - Corporate Employee Expenses   </v>
          </cell>
          <cell r="D985" t="str">
            <v>EO</v>
          </cell>
        </row>
        <row r="986">
          <cell r="B986" t="str">
            <v xml:space="preserve">407 - Retained Earnings             </v>
          </cell>
          <cell r="C986" t="str">
            <v xml:space="preserve">EMP - Corporate Employee Expenses   </v>
          </cell>
          <cell r="D986" t="str">
            <v>EO</v>
          </cell>
        </row>
        <row r="987">
          <cell r="B987" t="str">
            <v xml:space="preserve">407 - Retained Earnings             </v>
          </cell>
          <cell r="C987" t="str">
            <v xml:space="preserve">EMP - Corporate Employee Expenses   </v>
          </cell>
          <cell r="D987" t="str">
            <v>EO</v>
          </cell>
        </row>
        <row r="988">
          <cell r="B988" t="str">
            <v xml:space="preserve">407 - Retained Earnings             </v>
          </cell>
          <cell r="C988" t="str">
            <v xml:space="preserve">EMP - Corporate Employee Expenses   </v>
          </cell>
          <cell r="D988" t="str">
            <v>FS</v>
          </cell>
        </row>
        <row r="989">
          <cell r="B989" t="str">
            <v xml:space="preserve">407 - Retained Earnings             </v>
          </cell>
          <cell r="C989" t="str">
            <v xml:space="preserve">EMP - Corporate Employee Expenses   </v>
          </cell>
          <cell r="D989" t="str">
            <v>HR</v>
          </cell>
        </row>
        <row r="990">
          <cell r="B990" t="str">
            <v xml:space="preserve">407 - Retained Earnings             </v>
          </cell>
          <cell r="C990" t="str">
            <v xml:space="preserve">EMP - Corporate Employee Expenses   </v>
          </cell>
          <cell r="D990" t="str">
            <v>IS</v>
          </cell>
        </row>
        <row r="991">
          <cell r="B991" t="str">
            <v xml:space="preserve">407 - Retained Earnings             </v>
          </cell>
          <cell r="C991" t="str">
            <v xml:space="preserve">EMP - Corporate Employee Expenses   </v>
          </cell>
          <cell r="D991" t="str">
            <v>HR</v>
          </cell>
        </row>
        <row r="992">
          <cell r="B992" t="str">
            <v xml:space="preserve">407 - Retained Earnings             </v>
          </cell>
          <cell r="C992" t="str">
            <v xml:space="preserve">EMP - Corporate Employee Expenses   </v>
          </cell>
          <cell r="D992" t="str">
            <v>HR</v>
          </cell>
        </row>
        <row r="993">
          <cell r="B993" t="str">
            <v xml:space="preserve">407 - Retained Earnings             </v>
          </cell>
          <cell r="C993" t="str">
            <v xml:space="preserve">EMP - Corporate Employee Expenses   </v>
          </cell>
          <cell r="D993" t="str">
            <v>HR</v>
          </cell>
        </row>
        <row r="994">
          <cell r="B994" t="str">
            <v xml:space="preserve">407 - Retained Earnings             </v>
          </cell>
          <cell r="C994" t="str">
            <v xml:space="preserve">EMP - Corporate Employee Expenses   </v>
          </cell>
          <cell r="D994" t="str">
            <v>HR</v>
          </cell>
        </row>
        <row r="995">
          <cell r="B995" t="str">
            <v xml:space="preserve">407 - Retained Earnings             </v>
          </cell>
          <cell r="C995" t="str">
            <v xml:space="preserve">EMP - Corporate Employee Expenses   </v>
          </cell>
          <cell r="D995" t="str">
            <v>HR</v>
          </cell>
        </row>
        <row r="996">
          <cell r="B996" t="str">
            <v xml:space="preserve">407 - Retained Earnings             </v>
          </cell>
          <cell r="C996" t="str">
            <v xml:space="preserve">EMP - Corporate Employee Expenses   </v>
          </cell>
          <cell r="D996" t="str">
            <v>CS</v>
          </cell>
        </row>
        <row r="997">
          <cell r="B997" t="str">
            <v xml:space="preserve">407 - Retained Earnings             </v>
          </cell>
          <cell r="C997" t="str">
            <v xml:space="preserve">EMP - Corporate Employee Expenses   </v>
          </cell>
          <cell r="D997" t="str">
            <v>CSP</v>
          </cell>
        </row>
        <row r="998">
          <cell r="B998" t="str">
            <v xml:space="preserve">407 - Retained Earnings             </v>
          </cell>
          <cell r="C998" t="str">
            <v xml:space="preserve">EMP - Corporate Employee Expenses   </v>
          </cell>
          <cell r="D998" t="str">
            <v>EO</v>
          </cell>
        </row>
        <row r="999">
          <cell r="B999" t="str">
            <v xml:space="preserve">407 - Retained Earnings             </v>
          </cell>
          <cell r="C999" t="str">
            <v xml:space="preserve">EMP - Corporate Employee Expenses   </v>
          </cell>
          <cell r="D999" t="str">
            <v>EO</v>
          </cell>
        </row>
        <row r="1000">
          <cell r="B1000" t="str">
            <v xml:space="preserve">407 - Retained Earnings             </v>
          </cell>
          <cell r="C1000" t="str">
            <v xml:space="preserve">EMP - Corporate Employee Expenses   </v>
          </cell>
          <cell r="D1000" t="str">
            <v>EO</v>
          </cell>
        </row>
        <row r="1001">
          <cell r="B1001" t="str">
            <v xml:space="preserve">407 - Retained Earnings             </v>
          </cell>
          <cell r="C1001" t="str">
            <v xml:space="preserve">EMP - Corporate Employee Expenses   </v>
          </cell>
          <cell r="D1001" t="str">
            <v>EO</v>
          </cell>
        </row>
        <row r="1002">
          <cell r="B1002" t="str">
            <v xml:space="preserve">407 - Retained Earnings             </v>
          </cell>
          <cell r="C1002" t="str">
            <v xml:space="preserve">EMP - Corporate Employee Expenses   </v>
          </cell>
          <cell r="D1002" t="str">
            <v>FS</v>
          </cell>
        </row>
        <row r="1003">
          <cell r="B1003" t="str">
            <v xml:space="preserve">407 - Retained Earnings             </v>
          </cell>
          <cell r="C1003" t="str">
            <v xml:space="preserve">EMP - Corporate Employee Expenses   </v>
          </cell>
          <cell r="D1003" t="str">
            <v>HR</v>
          </cell>
        </row>
        <row r="1004">
          <cell r="B1004" t="str">
            <v xml:space="preserve">407 - Retained Earnings             </v>
          </cell>
          <cell r="C1004" t="str">
            <v xml:space="preserve">EMP - Corporate Employee Expenses   </v>
          </cell>
          <cell r="D1004" t="str">
            <v>IS</v>
          </cell>
        </row>
        <row r="1005">
          <cell r="B1005" t="str">
            <v xml:space="preserve">407 - Retained Earnings             </v>
          </cell>
          <cell r="C1005" t="str">
            <v xml:space="preserve">EMP - Corporate Employee Expenses   </v>
          </cell>
          <cell r="D1005" t="str">
            <v>CS</v>
          </cell>
        </row>
        <row r="1006">
          <cell r="B1006" t="str">
            <v xml:space="preserve">407 - Retained Earnings             </v>
          </cell>
          <cell r="C1006" t="str">
            <v xml:space="preserve">EMP - Corporate Employee Expenses   </v>
          </cell>
          <cell r="D1006" t="str">
            <v>CSP</v>
          </cell>
        </row>
        <row r="1007">
          <cell r="B1007" t="str">
            <v xml:space="preserve">407 - Retained Earnings             </v>
          </cell>
          <cell r="C1007" t="str">
            <v xml:space="preserve">EMP - Corporate Employee Expenses   </v>
          </cell>
          <cell r="D1007" t="str">
            <v>EO</v>
          </cell>
        </row>
        <row r="1008">
          <cell r="B1008" t="str">
            <v xml:space="preserve">407 - Retained Earnings             </v>
          </cell>
          <cell r="C1008" t="str">
            <v xml:space="preserve">EMP - Corporate Employee Expenses   </v>
          </cell>
          <cell r="D1008" t="str">
            <v>EO</v>
          </cell>
        </row>
        <row r="1009">
          <cell r="B1009" t="str">
            <v xml:space="preserve">407 - Retained Earnings             </v>
          </cell>
          <cell r="C1009" t="str">
            <v xml:space="preserve">EMP - Corporate Employee Expenses   </v>
          </cell>
          <cell r="D1009" t="str">
            <v>EO</v>
          </cell>
        </row>
        <row r="1010">
          <cell r="B1010" t="str">
            <v xml:space="preserve">407 - Retained Earnings             </v>
          </cell>
          <cell r="C1010" t="str">
            <v xml:space="preserve">EMP - Corporate Employee Expenses   </v>
          </cell>
          <cell r="D1010" t="str">
            <v>EO</v>
          </cell>
        </row>
        <row r="1011">
          <cell r="B1011" t="str">
            <v xml:space="preserve">407 - Retained Earnings             </v>
          </cell>
          <cell r="C1011" t="str">
            <v xml:space="preserve">EMP - Corporate Employee Expenses   </v>
          </cell>
          <cell r="D1011" t="str">
            <v>FS</v>
          </cell>
        </row>
        <row r="1012">
          <cell r="B1012" t="str">
            <v xml:space="preserve">407 - Retained Earnings             </v>
          </cell>
          <cell r="C1012" t="str">
            <v xml:space="preserve">EMP - Corporate Employee Expenses   </v>
          </cell>
          <cell r="D1012" t="str">
            <v>HR</v>
          </cell>
        </row>
        <row r="1013">
          <cell r="B1013" t="str">
            <v xml:space="preserve">407 - Retained Earnings             </v>
          </cell>
          <cell r="C1013" t="str">
            <v xml:space="preserve">EMP - Corporate Employee Expenses   </v>
          </cell>
          <cell r="D1013" t="str">
            <v>IS</v>
          </cell>
        </row>
        <row r="1014">
          <cell r="B1014" t="str">
            <v xml:space="preserve">407 - Retained Earnings             </v>
          </cell>
          <cell r="C1014" t="str">
            <v xml:space="preserve">EMP - Corporate Employee Expenses   </v>
          </cell>
          <cell r="D1014" t="str">
            <v>CS</v>
          </cell>
        </row>
        <row r="1015">
          <cell r="B1015" t="str">
            <v xml:space="preserve">407 - Retained Earnings             </v>
          </cell>
          <cell r="C1015" t="str">
            <v xml:space="preserve">EMP - Corporate Employee Expenses   </v>
          </cell>
          <cell r="D1015" t="str">
            <v>CSP</v>
          </cell>
        </row>
        <row r="1016">
          <cell r="B1016" t="str">
            <v xml:space="preserve">407 - Retained Earnings             </v>
          </cell>
          <cell r="C1016" t="str">
            <v xml:space="preserve">EMP - Corporate Employee Expenses   </v>
          </cell>
          <cell r="D1016" t="str">
            <v>EO</v>
          </cell>
        </row>
        <row r="1017">
          <cell r="B1017" t="str">
            <v xml:space="preserve">407 - Retained Earnings             </v>
          </cell>
          <cell r="C1017" t="str">
            <v xml:space="preserve">EMP - Corporate Employee Expenses   </v>
          </cell>
          <cell r="D1017" t="str">
            <v>EO</v>
          </cell>
        </row>
        <row r="1018">
          <cell r="B1018" t="str">
            <v xml:space="preserve">407 - Retained Earnings             </v>
          </cell>
          <cell r="C1018" t="str">
            <v xml:space="preserve">EMP - Corporate Employee Expenses   </v>
          </cell>
          <cell r="D1018" t="str">
            <v>EO</v>
          </cell>
        </row>
        <row r="1019">
          <cell r="B1019" t="str">
            <v xml:space="preserve">407 - Retained Earnings             </v>
          </cell>
          <cell r="C1019" t="str">
            <v xml:space="preserve">EMP - Corporate Employee Expenses   </v>
          </cell>
          <cell r="D1019" t="str">
            <v>EO</v>
          </cell>
        </row>
        <row r="1020">
          <cell r="B1020" t="str">
            <v xml:space="preserve">407 - Retained Earnings             </v>
          </cell>
          <cell r="C1020" t="str">
            <v xml:space="preserve">EMP - Corporate Employee Expenses   </v>
          </cell>
          <cell r="D1020" t="str">
            <v>FS</v>
          </cell>
        </row>
        <row r="1021">
          <cell r="B1021" t="str">
            <v xml:space="preserve">407 - Retained Earnings             </v>
          </cell>
          <cell r="C1021" t="str">
            <v xml:space="preserve">EMP - Corporate Employee Expenses   </v>
          </cell>
          <cell r="D1021" t="str">
            <v>HR</v>
          </cell>
        </row>
        <row r="1022">
          <cell r="B1022" t="str">
            <v xml:space="preserve">407 - Retained Earnings             </v>
          </cell>
          <cell r="C1022" t="str">
            <v xml:space="preserve">EMP - Corporate Employee Expenses   </v>
          </cell>
          <cell r="D1022" t="str">
            <v>IS</v>
          </cell>
        </row>
        <row r="1023">
          <cell r="B1023" t="str">
            <v xml:space="preserve">407 - Retained Earnings             </v>
          </cell>
          <cell r="C1023" t="str">
            <v xml:space="preserve">EMP - Corporate Employee Expenses   </v>
          </cell>
          <cell r="D1023" t="str">
            <v>CS</v>
          </cell>
        </row>
        <row r="1024">
          <cell r="B1024" t="str">
            <v xml:space="preserve">407 - Retained Earnings             </v>
          </cell>
          <cell r="C1024" t="str">
            <v xml:space="preserve">EMP - Corporate Employee Expenses   </v>
          </cell>
          <cell r="D1024" t="str">
            <v>CSP</v>
          </cell>
        </row>
        <row r="1025">
          <cell r="B1025" t="str">
            <v xml:space="preserve">407 - Retained Earnings             </v>
          </cell>
          <cell r="C1025" t="str">
            <v xml:space="preserve">EMP - Corporate Employee Expenses   </v>
          </cell>
          <cell r="D1025" t="str">
            <v>EO</v>
          </cell>
        </row>
        <row r="1026">
          <cell r="B1026" t="str">
            <v xml:space="preserve">407 - Retained Earnings             </v>
          </cell>
          <cell r="C1026" t="str">
            <v xml:space="preserve">EMP - Corporate Employee Expenses   </v>
          </cell>
          <cell r="D1026" t="str">
            <v>EO</v>
          </cell>
        </row>
        <row r="1027">
          <cell r="B1027" t="str">
            <v xml:space="preserve">407 - Retained Earnings             </v>
          </cell>
          <cell r="C1027" t="str">
            <v xml:space="preserve">EMP - Corporate Employee Expenses   </v>
          </cell>
          <cell r="D1027" t="str">
            <v>EO</v>
          </cell>
        </row>
        <row r="1028">
          <cell r="B1028" t="str">
            <v xml:space="preserve">407 - Retained Earnings             </v>
          </cell>
          <cell r="C1028" t="str">
            <v xml:space="preserve">EMP - Corporate Employee Expenses   </v>
          </cell>
          <cell r="D1028" t="str">
            <v>FS</v>
          </cell>
        </row>
        <row r="1029">
          <cell r="B1029" t="str">
            <v xml:space="preserve">407 - Retained Earnings             </v>
          </cell>
          <cell r="C1029" t="str">
            <v xml:space="preserve">EMP - Corporate Employee Expenses   </v>
          </cell>
          <cell r="D1029" t="str">
            <v>HR</v>
          </cell>
        </row>
        <row r="1030">
          <cell r="B1030" t="str">
            <v xml:space="preserve">407 - Retained Earnings             </v>
          </cell>
          <cell r="C1030" t="str">
            <v xml:space="preserve">EMP - Corporate Employee Expenses   </v>
          </cell>
          <cell r="D1030" t="str">
            <v>IS</v>
          </cell>
        </row>
        <row r="1031">
          <cell r="B1031" t="str">
            <v xml:space="preserve">407 - Retained Earnings             </v>
          </cell>
          <cell r="C1031" t="str">
            <v xml:space="preserve">EMP - Corporate Employee Expenses   </v>
          </cell>
          <cell r="D1031" t="str">
            <v>CS</v>
          </cell>
        </row>
        <row r="1032">
          <cell r="B1032" t="str">
            <v xml:space="preserve">407 - Retained Earnings             </v>
          </cell>
          <cell r="C1032" t="str">
            <v xml:space="preserve">EMP - Corporate Employee Expenses   </v>
          </cell>
          <cell r="D1032" t="str">
            <v>CSP</v>
          </cell>
        </row>
        <row r="1033">
          <cell r="B1033" t="str">
            <v xml:space="preserve">407 - Retained Earnings             </v>
          </cell>
          <cell r="C1033" t="str">
            <v xml:space="preserve">EMP - Corporate Employee Expenses   </v>
          </cell>
          <cell r="D1033" t="str">
            <v>EO</v>
          </cell>
        </row>
        <row r="1034">
          <cell r="B1034" t="str">
            <v xml:space="preserve">407 - Retained Earnings             </v>
          </cell>
          <cell r="C1034" t="str">
            <v xml:space="preserve">EMP - Corporate Employee Expenses   </v>
          </cell>
          <cell r="D1034" t="str">
            <v>EO</v>
          </cell>
        </row>
        <row r="1035">
          <cell r="B1035" t="str">
            <v xml:space="preserve">407 - Retained Earnings             </v>
          </cell>
          <cell r="C1035" t="str">
            <v xml:space="preserve">EMP - Corporate Employee Expenses   </v>
          </cell>
          <cell r="D1035" t="str">
            <v>EO</v>
          </cell>
        </row>
        <row r="1036">
          <cell r="B1036" t="str">
            <v xml:space="preserve">407 - Retained Earnings             </v>
          </cell>
          <cell r="C1036" t="str">
            <v xml:space="preserve">EMP - Corporate Employee Expenses   </v>
          </cell>
          <cell r="D1036" t="str">
            <v>EO</v>
          </cell>
        </row>
        <row r="1037">
          <cell r="B1037" t="str">
            <v xml:space="preserve">407 - Retained Earnings             </v>
          </cell>
          <cell r="C1037" t="str">
            <v xml:space="preserve">EMP - Corporate Employee Expenses   </v>
          </cell>
          <cell r="D1037" t="str">
            <v>FS</v>
          </cell>
        </row>
        <row r="1038">
          <cell r="B1038" t="str">
            <v xml:space="preserve">407 - Retained Earnings             </v>
          </cell>
          <cell r="C1038" t="str">
            <v xml:space="preserve">EMP - Corporate Employee Expenses   </v>
          </cell>
          <cell r="D1038" t="str">
            <v>HR</v>
          </cell>
        </row>
        <row r="1039">
          <cell r="B1039" t="str">
            <v xml:space="preserve">407 - Retained Earnings             </v>
          </cell>
          <cell r="C1039" t="str">
            <v xml:space="preserve">EMP - Corporate Employee Expenses   </v>
          </cell>
          <cell r="D1039" t="str">
            <v>IS</v>
          </cell>
        </row>
        <row r="1040">
          <cell r="B1040" t="str">
            <v xml:space="preserve">407 - Retained Earnings             </v>
          </cell>
          <cell r="C1040" t="str">
            <v xml:space="preserve">EMP - Corporate Employee Expenses   </v>
          </cell>
          <cell r="D1040" t="str">
            <v>CS</v>
          </cell>
        </row>
        <row r="1041">
          <cell r="B1041" t="str">
            <v xml:space="preserve">407 - Retained Earnings             </v>
          </cell>
          <cell r="C1041" t="str">
            <v xml:space="preserve">EMP - Corporate Employee Expenses   </v>
          </cell>
          <cell r="D1041" t="str">
            <v>CSP</v>
          </cell>
        </row>
        <row r="1042">
          <cell r="B1042" t="str">
            <v xml:space="preserve">407 - Retained Earnings             </v>
          </cell>
          <cell r="C1042" t="str">
            <v xml:space="preserve">EMP - Corporate Employee Expenses   </v>
          </cell>
          <cell r="D1042" t="str">
            <v>EO</v>
          </cell>
        </row>
        <row r="1043">
          <cell r="B1043" t="str">
            <v xml:space="preserve">407 - Retained Earnings             </v>
          </cell>
          <cell r="C1043" t="str">
            <v xml:space="preserve">EMP - Corporate Employee Expenses   </v>
          </cell>
          <cell r="D1043" t="str">
            <v>EO</v>
          </cell>
        </row>
        <row r="1044">
          <cell r="B1044" t="str">
            <v xml:space="preserve">407 - Retained Earnings             </v>
          </cell>
          <cell r="C1044" t="str">
            <v xml:space="preserve">EMP - Corporate Employee Expenses   </v>
          </cell>
          <cell r="D1044" t="str">
            <v>EO</v>
          </cell>
        </row>
        <row r="1045">
          <cell r="B1045" t="str">
            <v xml:space="preserve">407 - Retained Earnings             </v>
          </cell>
          <cell r="C1045" t="str">
            <v xml:space="preserve">EMP - Corporate Employee Expenses   </v>
          </cell>
          <cell r="D1045" t="str">
            <v>EO</v>
          </cell>
        </row>
        <row r="1046">
          <cell r="B1046" t="str">
            <v xml:space="preserve">407 - Retained Earnings             </v>
          </cell>
          <cell r="C1046" t="str">
            <v xml:space="preserve">EMP - Corporate Employee Expenses   </v>
          </cell>
          <cell r="D1046" t="str">
            <v>FS</v>
          </cell>
        </row>
        <row r="1047">
          <cell r="B1047" t="str">
            <v xml:space="preserve">407 - Retained Earnings             </v>
          </cell>
          <cell r="C1047" t="str">
            <v xml:space="preserve">EMP - Corporate Employee Expenses   </v>
          </cell>
          <cell r="D1047" t="str">
            <v>HR</v>
          </cell>
        </row>
        <row r="1048">
          <cell r="B1048" t="str">
            <v xml:space="preserve">407 - Retained Earnings             </v>
          </cell>
          <cell r="C1048" t="str">
            <v xml:space="preserve">EMP - Corporate Employee Expenses   </v>
          </cell>
          <cell r="D1048" t="str">
            <v>IS</v>
          </cell>
        </row>
        <row r="1049">
          <cell r="B1049" t="str">
            <v xml:space="preserve">407 - Retained Earnings             </v>
          </cell>
          <cell r="C1049" t="str">
            <v xml:space="preserve">EMP - Corporate Employee Expenses   </v>
          </cell>
          <cell r="D1049" t="str">
            <v>HR</v>
          </cell>
        </row>
        <row r="1050">
          <cell r="B1050" t="str">
            <v xml:space="preserve">407 - Retained Earnings             </v>
          </cell>
          <cell r="C1050" t="str">
            <v xml:space="preserve">REG - Rental Regulatory and Other   </v>
          </cell>
          <cell r="D1050" t="str">
            <v>CS</v>
          </cell>
        </row>
        <row r="1051">
          <cell r="B1051" t="str">
            <v xml:space="preserve">407 - Retained Earnings             </v>
          </cell>
          <cell r="C1051" t="str">
            <v xml:space="preserve">REG - Rental Regulatory and Other   </v>
          </cell>
          <cell r="D1051" t="str">
            <v>CSP</v>
          </cell>
        </row>
        <row r="1052">
          <cell r="B1052" t="str">
            <v xml:space="preserve">407 - Retained Earnings             </v>
          </cell>
          <cell r="C1052" t="str">
            <v xml:space="preserve">REG - Rental Regulatory and Other   </v>
          </cell>
          <cell r="D1052" t="str">
            <v>EO</v>
          </cell>
        </row>
        <row r="1053">
          <cell r="B1053" t="str">
            <v xml:space="preserve">407 - Retained Earnings             </v>
          </cell>
          <cell r="C1053" t="str">
            <v xml:space="preserve">REG - Rental Regulatory and Other   </v>
          </cell>
          <cell r="D1053" t="str">
            <v>EO</v>
          </cell>
        </row>
        <row r="1054">
          <cell r="B1054" t="str">
            <v xml:space="preserve">407 - Retained Earnings             </v>
          </cell>
          <cell r="C1054" t="str">
            <v xml:space="preserve">REG - Rental Regulatory and Other   </v>
          </cell>
          <cell r="D1054" t="str">
            <v>EO</v>
          </cell>
        </row>
        <row r="1055">
          <cell r="B1055" t="str">
            <v xml:space="preserve">407 - Retained Earnings             </v>
          </cell>
          <cell r="C1055" t="str">
            <v xml:space="preserve">REG - Rental Regulatory and Other   </v>
          </cell>
          <cell r="D1055" t="str">
            <v>EO</v>
          </cell>
        </row>
        <row r="1056">
          <cell r="B1056" t="str">
            <v xml:space="preserve">407 - Retained Earnings             </v>
          </cell>
          <cell r="C1056" t="str">
            <v xml:space="preserve">REG - Rental Regulatory and Other   </v>
          </cell>
          <cell r="D1056" t="str">
            <v>HR</v>
          </cell>
        </row>
        <row r="1057">
          <cell r="B1057" t="str">
            <v xml:space="preserve">407 - Retained Earnings             </v>
          </cell>
          <cell r="C1057" t="str">
            <v xml:space="preserve">REG - Rental Regulatory and Other   </v>
          </cell>
          <cell r="D1057" t="str">
            <v>IS</v>
          </cell>
        </row>
        <row r="1058">
          <cell r="B1058" t="str">
            <v xml:space="preserve">407 - Retained Earnings             </v>
          </cell>
          <cell r="C1058" t="str">
            <v xml:space="preserve">REG - Rental Regulatory and Other   </v>
          </cell>
          <cell r="D1058" t="str">
            <v>CS</v>
          </cell>
        </row>
        <row r="1059">
          <cell r="B1059" t="str">
            <v xml:space="preserve">407 - Retained Earnings             </v>
          </cell>
          <cell r="C1059" t="str">
            <v xml:space="preserve">REG - Rental Regulatory and Other   </v>
          </cell>
          <cell r="D1059" t="str">
            <v>CSP</v>
          </cell>
        </row>
        <row r="1060">
          <cell r="B1060" t="str">
            <v xml:space="preserve">407 - Retained Earnings             </v>
          </cell>
          <cell r="C1060" t="str">
            <v xml:space="preserve">REG - Rental Regulatory and Other   </v>
          </cell>
          <cell r="D1060" t="str">
            <v>EO</v>
          </cell>
        </row>
        <row r="1061">
          <cell r="B1061" t="str">
            <v xml:space="preserve">407 - Retained Earnings             </v>
          </cell>
          <cell r="C1061" t="str">
            <v xml:space="preserve">REG - Rental Regulatory and Other   </v>
          </cell>
          <cell r="D1061" t="str">
            <v>EO</v>
          </cell>
        </row>
        <row r="1062">
          <cell r="B1062" t="str">
            <v xml:space="preserve">407 - Retained Earnings             </v>
          </cell>
          <cell r="C1062" t="str">
            <v xml:space="preserve">REG - Rental Regulatory and Other   </v>
          </cell>
          <cell r="D1062" t="str">
            <v>EO</v>
          </cell>
        </row>
        <row r="1063">
          <cell r="B1063" t="str">
            <v xml:space="preserve">407 - Retained Earnings             </v>
          </cell>
          <cell r="C1063" t="str">
            <v xml:space="preserve">REG - Rental Regulatory and Other   </v>
          </cell>
          <cell r="D1063" t="str">
            <v>EO</v>
          </cell>
        </row>
        <row r="1064">
          <cell r="B1064" t="str">
            <v xml:space="preserve">407 - Retained Earnings             </v>
          </cell>
          <cell r="C1064" t="str">
            <v xml:space="preserve">REG - Rental Regulatory and Other   </v>
          </cell>
          <cell r="D1064" t="str">
            <v>FS</v>
          </cell>
        </row>
        <row r="1065">
          <cell r="B1065" t="str">
            <v xml:space="preserve">407 - Retained Earnings             </v>
          </cell>
          <cell r="C1065" t="str">
            <v xml:space="preserve">REG - Rental Regulatory and Other   </v>
          </cell>
          <cell r="D1065" t="str">
            <v>HR</v>
          </cell>
        </row>
        <row r="1066">
          <cell r="B1066" t="str">
            <v xml:space="preserve">407 - Retained Earnings             </v>
          </cell>
          <cell r="C1066" t="str">
            <v xml:space="preserve">REG - Rental Regulatory and Other   </v>
          </cell>
          <cell r="D1066" t="str">
            <v>IS</v>
          </cell>
        </row>
        <row r="1067">
          <cell r="B1067" t="str">
            <v xml:space="preserve">407 - Retained Earnings             </v>
          </cell>
          <cell r="C1067" t="str">
            <v xml:space="preserve">REG - Rental Regulatory and Other   </v>
          </cell>
          <cell r="D1067" t="str">
            <v>CS</v>
          </cell>
        </row>
        <row r="1068">
          <cell r="B1068" t="str">
            <v xml:space="preserve">407 - Retained Earnings             </v>
          </cell>
          <cell r="C1068" t="str">
            <v xml:space="preserve">REG - Rental Regulatory and Other   </v>
          </cell>
          <cell r="D1068" t="str">
            <v>CSP</v>
          </cell>
        </row>
        <row r="1069">
          <cell r="B1069" t="str">
            <v xml:space="preserve">407 - Retained Earnings             </v>
          </cell>
          <cell r="C1069" t="str">
            <v xml:space="preserve">REG - Rental Regulatory and Other   </v>
          </cell>
          <cell r="D1069" t="str">
            <v>EO</v>
          </cell>
        </row>
        <row r="1070">
          <cell r="B1070" t="str">
            <v xml:space="preserve">407 - Retained Earnings             </v>
          </cell>
          <cell r="C1070" t="str">
            <v xml:space="preserve">REG - Rental Regulatory and Other   </v>
          </cell>
          <cell r="D1070" t="str">
            <v>EO</v>
          </cell>
        </row>
        <row r="1071">
          <cell r="B1071" t="str">
            <v xml:space="preserve">407 - Retained Earnings             </v>
          </cell>
          <cell r="C1071" t="str">
            <v xml:space="preserve">REG - Rental Regulatory and Other   </v>
          </cell>
          <cell r="D1071" t="str">
            <v>EO</v>
          </cell>
        </row>
        <row r="1072">
          <cell r="B1072" t="str">
            <v xml:space="preserve">407 - Retained Earnings             </v>
          </cell>
          <cell r="C1072" t="str">
            <v xml:space="preserve">REG - Rental Regulatory and Other   </v>
          </cell>
          <cell r="D1072" t="str">
            <v>EO</v>
          </cell>
        </row>
        <row r="1073">
          <cell r="B1073" t="str">
            <v xml:space="preserve">407 - Retained Earnings             </v>
          </cell>
          <cell r="C1073" t="str">
            <v xml:space="preserve">REG - Rental Regulatory and Other   </v>
          </cell>
          <cell r="D1073" t="str">
            <v>FS</v>
          </cell>
        </row>
        <row r="1074">
          <cell r="B1074" t="str">
            <v xml:space="preserve">407 - Retained Earnings             </v>
          </cell>
          <cell r="C1074" t="str">
            <v xml:space="preserve">REG - Rental Regulatory and Other   </v>
          </cell>
          <cell r="D1074" t="str">
            <v>HR</v>
          </cell>
        </row>
        <row r="1075">
          <cell r="B1075" t="str">
            <v xml:space="preserve">407 - Retained Earnings             </v>
          </cell>
          <cell r="C1075" t="str">
            <v xml:space="preserve">REG - Rental Regulatory and Other   </v>
          </cell>
          <cell r="D1075" t="str">
            <v>IS</v>
          </cell>
        </row>
        <row r="1076">
          <cell r="B1076" t="str">
            <v xml:space="preserve">407 - Retained Earnings             </v>
          </cell>
          <cell r="C1076" t="str">
            <v xml:space="preserve">REG - Rental Regulatory and Other   </v>
          </cell>
          <cell r="D1076" t="str">
            <v>CS</v>
          </cell>
        </row>
        <row r="1077">
          <cell r="B1077" t="str">
            <v xml:space="preserve">407 - Retained Earnings             </v>
          </cell>
          <cell r="C1077" t="str">
            <v xml:space="preserve">REG - Rental Regulatory and Other   </v>
          </cell>
          <cell r="D1077" t="str">
            <v>CSP</v>
          </cell>
        </row>
        <row r="1078">
          <cell r="B1078" t="str">
            <v xml:space="preserve">407 - Retained Earnings             </v>
          </cell>
          <cell r="C1078" t="str">
            <v xml:space="preserve">REG - Rental Regulatory and Other   </v>
          </cell>
          <cell r="D1078" t="str">
            <v>EO</v>
          </cell>
        </row>
        <row r="1079">
          <cell r="B1079" t="str">
            <v xml:space="preserve">407 - Retained Earnings             </v>
          </cell>
          <cell r="C1079" t="str">
            <v xml:space="preserve">REG - Rental Regulatory and Other   </v>
          </cell>
          <cell r="D1079" t="str">
            <v>EO</v>
          </cell>
        </row>
        <row r="1080">
          <cell r="B1080" t="str">
            <v xml:space="preserve">407 - Retained Earnings             </v>
          </cell>
          <cell r="C1080" t="str">
            <v xml:space="preserve">REG - Rental Regulatory and Other   </v>
          </cell>
          <cell r="D1080" t="str">
            <v>EO</v>
          </cell>
        </row>
        <row r="1081">
          <cell r="B1081" t="str">
            <v xml:space="preserve">407 - Retained Earnings             </v>
          </cell>
          <cell r="C1081" t="str">
            <v xml:space="preserve">REG - Rental Regulatory and Other   </v>
          </cell>
          <cell r="D1081" t="str">
            <v>EO</v>
          </cell>
        </row>
        <row r="1082">
          <cell r="B1082" t="str">
            <v xml:space="preserve">407 - Retained Earnings             </v>
          </cell>
          <cell r="C1082" t="str">
            <v xml:space="preserve">REG - Rental Regulatory and Other   </v>
          </cell>
          <cell r="D1082" t="str">
            <v>FS</v>
          </cell>
        </row>
        <row r="1083">
          <cell r="B1083" t="str">
            <v xml:space="preserve">407 - Retained Earnings             </v>
          </cell>
          <cell r="C1083" t="str">
            <v xml:space="preserve">REG - Rental Regulatory and Other   </v>
          </cell>
          <cell r="D1083" t="str">
            <v>HR</v>
          </cell>
        </row>
        <row r="1084">
          <cell r="B1084" t="str">
            <v xml:space="preserve">407 - Retained Earnings             </v>
          </cell>
          <cell r="C1084" t="str">
            <v xml:space="preserve">REG - Rental Regulatory and Other   </v>
          </cell>
          <cell r="D1084" t="str">
            <v>IS</v>
          </cell>
        </row>
        <row r="1085">
          <cell r="B1085" t="str">
            <v xml:space="preserve">407 - Retained Earnings             </v>
          </cell>
          <cell r="C1085" t="str">
            <v xml:space="preserve">REG - Rental Regulatory and Other   </v>
          </cell>
          <cell r="D1085" t="str">
            <v>CS</v>
          </cell>
        </row>
        <row r="1086">
          <cell r="B1086" t="str">
            <v xml:space="preserve">407 - Retained Earnings             </v>
          </cell>
          <cell r="C1086" t="str">
            <v xml:space="preserve">REG - Rental Regulatory and Other   </v>
          </cell>
          <cell r="D1086" t="str">
            <v>EO</v>
          </cell>
        </row>
        <row r="1087">
          <cell r="B1087" t="str">
            <v xml:space="preserve">407 - Retained Earnings             </v>
          </cell>
          <cell r="C1087" t="str">
            <v xml:space="preserve">REG - Rental Regulatory and Other   </v>
          </cell>
          <cell r="D1087" t="str">
            <v>EO</v>
          </cell>
        </row>
        <row r="1088">
          <cell r="B1088" t="str">
            <v xml:space="preserve">407 - Retained Earnings             </v>
          </cell>
          <cell r="C1088" t="str">
            <v>OFF - Office Equipment Serv and Mtce</v>
          </cell>
          <cell r="D1088" t="str">
            <v>CS</v>
          </cell>
        </row>
        <row r="1089">
          <cell r="B1089" t="str">
            <v xml:space="preserve">407 - Retained Earnings             </v>
          </cell>
          <cell r="C1089" t="str">
            <v>OFF - Office Equipment Serv and Mtce</v>
          </cell>
          <cell r="D1089" t="str">
            <v>CSP</v>
          </cell>
        </row>
        <row r="1090">
          <cell r="B1090" t="str">
            <v xml:space="preserve">407 - Retained Earnings             </v>
          </cell>
          <cell r="C1090" t="str">
            <v>OFF - Office Equipment Serv and Mtce</v>
          </cell>
          <cell r="D1090" t="str">
            <v>EO</v>
          </cell>
        </row>
        <row r="1091">
          <cell r="B1091" t="str">
            <v xml:space="preserve">407 - Retained Earnings             </v>
          </cell>
          <cell r="C1091" t="str">
            <v>OFF - Office Equipment Serv and Mtce</v>
          </cell>
          <cell r="D1091" t="str">
            <v>EO</v>
          </cell>
        </row>
        <row r="1092">
          <cell r="B1092" t="str">
            <v xml:space="preserve">407 - Retained Earnings             </v>
          </cell>
          <cell r="C1092" t="str">
            <v>OFF - Office Equipment Serv and Mtce</v>
          </cell>
          <cell r="D1092" t="str">
            <v>EO</v>
          </cell>
        </row>
        <row r="1093">
          <cell r="B1093" t="str">
            <v xml:space="preserve">407 - Retained Earnings             </v>
          </cell>
          <cell r="C1093" t="str">
            <v>OFF - Office Equipment Serv and Mtce</v>
          </cell>
          <cell r="D1093" t="str">
            <v>EO</v>
          </cell>
        </row>
        <row r="1094">
          <cell r="B1094" t="str">
            <v xml:space="preserve">407 - Retained Earnings             </v>
          </cell>
          <cell r="C1094" t="str">
            <v>OFF - Office Equipment Serv and Mtce</v>
          </cell>
          <cell r="D1094" t="str">
            <v>FS</v>
          </cell>
        </row>
        <row r="1095">
          <cell r="B1095" t="str">
            <v xml:space="preserve">407 - Retained Earnings             </v>
          </cell>
          <cell r="C1095" t="str">
            <v>OFF - Office Equipment Serv and Mtce</v>
          </cell>
          <cell r="D1095" t="str">
            <v>HR</v>
          </cell>
        </row>
        <row r="1096">
          <cell r="B1096" t="str">
            <v xml:space="preserve">407 - Retained Earnings             </v>
          </cell>
          <cell r="C1096" t="str">
            <v>OFF - Office Equipment Serv and Mtce</v>
          </cell>
          <cell r="D1096" t="str">
            <v>IS</v>
          </cell>
        </row>
        <row r="1097">
          <cell r="B1097" t="str">
            <v xml:space="preserve">407 - Retained Earnings             </v>
          </cell>
          <cell r="C1097" t="str">
            <v>OFF - Office Equipment Serv and Mtce</v>
          </cell>
          <cell r="D1097" t="str">
            <v>EO</v>
          </cell>
        </row>
        <row r="1098">
          <cell r="B1098" t="str">
            <v xml:space="preserve">407 - Retained Earnings             </v>
          </cell>
          <cell r="C1098" t="str">
            <v>OFF - Office Equipment Serv and Mtce</v>
          </cell>
          <cell r="D1098" t="str">
            <v>HR</v>
          </cell>
        </row>
        <row r="1099">
          <cell r="B1099" t="str">
            <v xml:space="preserve">407 - Retained Earnings             </v>
          </cell>
          <cell r="C1099" t="str">
            <v>OFF - Office Equipment Serv and Mtce</v>
          </cell>
          <cell r="D1099" t="str">
            <v>IS</v>
          </cell>
        </row>
        <row r="1100">
          <cell r="B1100" t="str">
            <v xml:space="preserve">407 - Retained Earnings             </v>
          </cell>
          <cell r="C1100" t="str">
            <v>OFF - Office Equipment Serv and Mtce</v>
          </cell>
          <cell r="D1100" t="str">
            <v>CS</v>
          </cell>
        </row>
        <row r="1101">
          <cell r="B1101" t="str">
            <v xml:space="preserve">407 - Retained Earnings             </v>
          </cell>
          <cell r="C1101" t="str">
            <v>OFF - Office Equipment Serv and Mtce</v>
          </cell>
          <cell r="D1101" t="str">
            <v>CSP</v>
          </cell>
        </row>
        <row r="1102">
          <cell r="B1102" t="str">
            <v xml:space="preserve">407 - Retained Earnings             </v>
          </cell>
          <cell r="C1102" t="str">
            <v>OFF - Office Equipment Serv and Mtce</v>
          </cell>
          <cell r="D1102" t="str">
            <v>EO</v>
          </cell>
        </row>
        <row r="1103">
          <cell r="B1103" t="str">
            <v xml:space="preserve">407 - Retained Earnings             </v>
          </cell>
          <cell r="C1103" t="str">
            <v>OFF - Office Equipment Serv and Mtce</v>
          </cell>
          <cell r="D1103" t="str">
            <v>EO</v>
          </cell>
        </row>
        <row r="1104">
          <cell r="B1104" t="str">
            <v xml:space="preserve">407 - Retained Earnings             </v>
          </cell>
          <cell r="C1104" t="str">
            <v>OFF - Office Equipment Serv and Mtce</v>
          </cell>
          <cell r="D1104" t="str">
            <v>EO</v>
          </cell>
        </row>
        <row r="1105">
          <cell r="B1105" t="str">
            <v xml:space="preserve">407 - Retained Earnings             </v>
          </cell>
          <cell r="C1105" t="str">
            <v>OFF - Office Equipment Serv and Mtce</v>
          </cell>
          <cell r="D1105" t="str">
            <v>EO</v>
          </cell>
        </row>
        <row r="1106">
          <cell r="B1106" t="str">
            <v xml:space="preserve">407 - Retained Earnings             </v>
          </cell>
          <cell r="C1106" t="str">
            <v>OFF - Office Equipment Serv and Mtce</v>
          </cell>
          <cell r="D1106" t="str">
            <v>FS</v>
          </cell>
        </row>
        <row r="1107">
          <cell r="B1107" t="str">
            <v xml:space="preserve">407 - Retained Earnings             </v>
          </cell>
          <cell r="C1107" t="str">
            <v>OFF - Office Equipment Serv and Mtce</v>
          </cell>
          <cell r="D1107" t="str">
            <v>HR</v>
          </cell>
        </row>
        <row r="1108">
          <cell r="B1108" t="str">
            <v xml:space="preserve">407 - Retained Earnings             </v>
          </cell>
          <cell r="C1108" t="str">
            <v>OFF - Office Equipment Serv and Mtce</v>
          </cell>
          <cell r="D1108" t="str">
            <v>IS</v>
          </cell>
        </row>
        <row r="1109">
          <cell r="B1109" t="str">
            <v xml:space="preserve">407 - Retained Earnings             </v>
          </cell>
          <cell r="C1109" t="str">
            <v>OFF - Office Equipment Serv and Mtce</v>
          </cell>
          <cell r="D1109" t="str">
            <v>CS</v>
          </cell>
        </row>
        <row r="1110">
          <cell r="B1110" t="str">
            <v xml:space="preserve">407 - Retained Earnings             </v>
          </cell>
          <cell r="C1110" t="str">
            <v>OFF - Office Equipment Serv and Mtce</v>
          </cell>
          <cell r="D1110" t="str">
            <v>CSP</v>
          </cell>
        </row>
        <row r="1111">
          <cell r="B1111" t="str">
            <v xml:space="preserve">407 - Retained Earnings             </v>
          </cell>
          <cell r="C1111" t="str">
            <v>OFF - Office Equipment Serv and Mtce</v>
          </cell>
          <cell r="D1111" t="str">
            <v>EO</v>
          </cell>
        </row>
        <row r="1112">
          <cell r="B1112" t="str">
            <v xml:space="preserve">407 - Retained Earnings             </v>
          </cell>
          <cell r="C1112" t="str">
            <v>OFF - Office Equipment Serv and Mtce</v>
          </cell>
          <cell r="D1112" t="str">
            <v>EO</v>
          </cell>
        </row>
        <row r="1113">
          <cell r="B1113" t="str">
            <v xml:space="preserve">407 - Retained Earnings             </v>
          </cell>
          <cell r="C1113" t="str">
            <v>OFF - Office Equipment Serv and Mtce</v>
          </cell>
          <cell r="D1113" t="str">
            <v>EO</v>
          </cell>
        </row>
        <row r="1114">
          <cell r="B1114" t="str">
            <v xml:space="preserve">407 - Retained Earnings             </v>
          </cell>
          <cell r="C1114" t="str">
            <v>OFF - Office Equipment Serv and Mtce</v>
          </cell>
          <cell r="D1114" t="str">
            <v>EO</v>
          </cell>
        </row>
        <row r="1115">
          <cell r="B1115" t="str">
            <v xml:space="preserve">407 - Retained Earnings             </v>
          </cell>
          <cell r="C1115" t="str">
            <v>OFF - Office Equipment Serv and Mtce</v>
          </cell>
          <cell r="D1115" t="str">
            <v>FS</v>
          </cell>
        </row>
        <row r="1116">
          <cell r="B1116" t="str">
            <v xml:space="preserve">407 - Retained Earnings             </v>
          </cell>
          <cell r="C1116" t="str">
            <v>OFF - Office Equipment Serv and Mtce</v>
          </cell>
          <cell r="D1116" t="str">
            <v>HR</v>
          </cell>
        </row>
        <row r="1117">
          <cell r="B1117" t="str">
            <v xml:space="preserve">407 - Retained Earnings             </v>
          </cell>
          <cell r="C1117" t="str">
            <v>OFF - Office Equipment Serv and Mtce</v>
          </cell>
          <cell r="D1117" t="str">
            <v>IS</v>
          </cell>
        </row>
        <row r="1118">
          <cell r="B1118" t="str">
            <v xml:space="preserve">407 - Retained Earnings             </v>
          </cell>
          <cell r="C1118" t="str">
            <v>OFF - Office Equipment Serv and Mtce</v>
          </cell>
          <cell r="D1118" t="str">
            <v>EO</v>
          </cell>
        </row>
        <row r="1119">
          <cell r="B1119" t="str">
            <v xml:space="preserve">407 - Retained Earnings             </v>
          </cell>
          <cell r="C1119" t="str">
            <v>OFF - Office Equipment Serv and Mtce</v>
          </cell>
          <cell r="D1119" t="str">
            <v>EO</v>
          </cell>
        </row>
        <row r="1120">
          <cell r="B1120" t="str">
            <v xml:space="preserve">407 - Retained Earnings             </v>
          </cell>
          <cell r="C1120" t="str">
            <v>OFF - Office Equipment Serv and Mtce</v>
          </cell>
          <cell r="D1120" t="str">
            <v>EO</v>
          </cell>
        </row>
        <row r="1121">
          <cell r="B1121" t="str">
            <v xml:space="preserve">407 - Retained Earnings             </v>
          </cell>
          <cell r="C1121" t="str">
            <v>OFF - Office Equipment Serv and Mtce</v>
          </cell>
          <cell r="D1121" t="str">
            <v>EO</v>
          </cell>
        </row>
        <row r="1122">
          <cell r="B1122" t="str">
            <v xml:space="preserve">407 - Retained Earnings             </v>
          </cell>
          <cell r="C1122" t="str">
            <v>OFF - Office Equipment Serv and Mtce</v>
          </cell>
          <cell r="D1122" t="str">
            <v>IS</v>
          </cell>
        </row>
        <row r="1123">
          <cell r="B1123" t="str">
            <v xml:space="preserve">407 - Retained Earnings             </v>
          </cell>
          <cell r="C1123" t="str">
            <v>OFF - Office Equipment Serv and Mtce</v>
          </cell>
          <cell r="D1123" t="str">
            <v>CS</v>
          </cell>
        </row>
        <row r="1124">
          <cell r="B1124" t="str">
            <v xml:space="preserve">407 - Retained Earnings             </v>
          </cell>
          <cell r="C1124" t="str">
            <v>OFF - Office Equipment Serv and Mtce</v>
          </cell>
          <cell r="D1124" t="str">
            <v>CSP</v>
          </cell>
        </row>
        <row r="1125">
          <cell r="B1125" t="str">
            <v xml:space="preserve">407 - Retained Earnings             </v>
          </cell>
          <cell r="C1125" t="str">
            <v>OFF - Office Equipment Serv and Mtce</v>
          </cell>
          <cell r="D1125" t="str">
            <v>EO</v>
          </cell>
        </row>
        <row r="1126">
          <cell r="B1126" t="str">
            <v xml:space="preserve">407 - Retained Earnings             </v>
          </cell>
          <cell r="C1126" t="str">
            <v>OFF - Office Equipment Serv and Mtce</v>
          </cell>
          <cell r="D1126" t="str">
            <v>EO</v>
          </cell>
        </row>
        <row r="1127">
          <cell r="B1127" t="str">
            <v xml:space="preserve">407 - Retained Earnings             </v>
          </cell>
          <cell r="C1127" t="str">
            <v>OFF - Office Equipment Serv and Mtce</v>
          </cell>
          <cell r="D1127" t="str">
            <v>EO</v>
          </cell>
        </row>
        <row r="1128">
          <cell r="B1128" t="str">
            <v xml:space="preserve">407 - Retained Earnings             </v>
          </cell>
          <cell r="C1128" t="str">
            <v>OFF - Office Equipment Serv and Mtce</v>
          </cell>
          <cell r="D1128" t="str">
            <v>EO</v>
          </cell>
        </row>
        <row r="1129">
          <cell r="B1129" t="str">
            <v xml:space="preserve">407 - Retained Earnings             </v>
          </cell>
          <cell r="C1129" t="str">
            <v>OFF - Office Equipment Serv and Mtce</v>
          </cell>
          <cell r="D1129" t="str">
            <v>FS</v>
          </cell>
        </row>
        <row r="1130">
          <cell r="B1130" t="str">
            <v xml:space="preserve">407 - Retained Earnings             </v>
          </cell>
          <cell r="C1130" t="str">
            <v>OFF - Office Equipment Serv and Mtce</v>
          </cell>
          <cell r="D1130" t="str">
            <v>HR</v>
          </cell>
        </row>
        <row r="1131">
          <cell r="B1131" t="str">
            <v xml:space="preserve">407 - Retained Earnings             </v>
          </cell>
          <cell r="C1131" t="str">
            <v>OFF - Office Equipment Serv and Mtce</v>
          </cell>
          <cell r="D1131" t="str">
            <v>IS</v>
          </cell>
        </row>
        <row r="1132">
          <cell r="B1132" t="str">
            <v xml:space="preserve">407 - Retained Earnings             </v>
          </cell>
          <cell r="C1132" t="str">
            <v>OFF - Office Equipment Serv and Mtce</v>
          </cell>
          <cell r="D1132" t="str">
            <v>CS</v>
          </cell>
        </row>
        <row r="1133">
          <cell r="B1133" t="str">
            <v xml:space="preserve">407 - Retained Earnings             </v>
          </cell>
          <cell r="C1133" t="str">
            <v>OFF - Office Equipment Serv and Mtce</v>
          </cell>
          <cell r="D1133" t="str">
            <v>CSP</v>
          </cell>
        </row>
        <row r="1134">
          <cell r="B1134" t="str">
            <v xml:space="preserve">407 - Retained Earnings             </v>
          </cell>
          <cell r="C1134" t="str">
            <v>OFF - Office Equipment Serv and Mtce</v>
          </cell>
          <cell r="D1134" t="str">
            <v>EO</v>
          </cell>
        </row>
        <row r="1135">
          <cell r="B1135" t="str">
            <v xml:space="preserve">407 - Retained Earnings             </v>
          </cell>
          <cell r="C1135" t="str">
            <v>OFF - Office Equipment Serv and Mtce</v>
          </cell>
          <cell r="D1135" t="str">
            <v>EO</v>
          </cell>
        </row>
        <row r="1136">
          <cell r="B1136" t="str">
            <v xml:space="preserve">407 - Retained Earnings             </v>
          </cell>
          <cell r="C1136" t="str">
            <v>OFF - Office Equipment Serv and Mtce</v>
          </cell>
          <cell r="D1136" t="str">
            <v>EO</v>
          </cell>
        </row>
        <row r="1137">
          <cell r="B1137" t="str">
            <v xml:space="preserve">407 - Retained Earnings             </v>
          </cell>
          <cell r="C1137" t="str">
            <v>OFF - Office Equipment Serv and Mtce</v>
          </cell>
          <cell r="D1137" t="str">
            <v>EO</v>
          </cell>
        </row>
        <row r="1138">
          <cell r="B1138" t="str">
            <v xml:space="preserve">407 - Retained Earnings             </v>
          </cell>
          <cell r="C1138" t="str">
            <v>OFF - Office Equipment Serv and Mtce</v>
          </cell>
          <cell r="D1138" t="str">
            <v>HR</v>
          </cell>
        </row>
        <row r="1139">
          <cell r="B1139" t="str">
            <v xml:space="preserve">407 - Retained Earnings             </v>
          </cell>
          <cell r="C1139" t="str">
            <v>OFF - Office Equipment Serv and Mtce</v>
          </cell>
          <cell r="D1139" t="str">
            <v>IS</v>
          </cell>
        </row>
        <row r="1140">
          <cell r="B1140" t="str">
            <v xml:space="preserve">407 - Retained Earnings             </v>
          </cell>
          <cell r="C1140" t="str">
            <v xml:space="preserve">PSG - Postage                       </v>
          </cell>
          <cell r="D1140" t="str">
            <v>CSP</v>
          </cell>
        </row>
        <row r="1141">
          <cell r="B1141" t="str">
            <v xml:space="preserve">407 - Retained Earnings             </v>
          </cell>
          <cell r="C1141" t="str">
            <v>OFF - Office Equipment Serv and Mtce</v>
          </cell>
          <cell r="D1141" t="str">
            <v>CS</v>
          </cell>
        </row>
        <row r="1142">
          <cell r="B1142" t="str">
            <v xml:space="preserve">407 - Retained Earnings             </v>
          </cell>
          <cell r="C1142" t="str">
            <v>OFF - Office Equipment Serv and Mtce</v>
          </cell>
          <cell r="D1142" t="str">
            <v>CSP</v>
          </cell>
        </row>
        <row r="1143">
          <cell r="B1143" t="str">
            <v xml:space="preserve">407 - Retained Earnings             </v>
          </cell>
          <cell r="C1143" t="str">
            <v>OFF - Office Equipment Serv and Mtce</v>
          </cell>
          <cell r="D1143" t="str">
            <v>EO</v>
          </cell>
        </row>
        <row r="1144">
          <cell r="B1144" t="str">
            <v xml:space="preserve">407 - Retained Earnings             </v>
          </cell>
          <cell r="C1144" t="str">
            <v>OFF - Office Equipment Serv and Mtce</v>
          </cell>
          <cell r="D1144" t="str">
            <v>EO</v>
          </cell>
        </row>
        <row r="1145">
          <cell r="B1145" t="str">
            <v xml:space="preserve">407 - Retained Earnings             </v>
          </cell>
          <cell r="C1145" t="str">
            <v>OFF - Office Equipment Serv and Mtce</v>
          </cell>
          <cell r="D1145" t="str">
            <v>EO</v>
          </cell>
        </row>
        <row r="1146">
          <cell r="B1146" t="str">
            <v xml:space="preserve">407 - Retained Earnings             </v>
          </cell>
          <cell r="C1146" t="str">
            <v>OFF - Office Equipment Serv and Mtce</v>
          </cell>
          <cell r="D1146" t="str">
            <v>EO</v>
          </cell>
        </row>
        <row r="1147">
          <cell r="B1147" t="str">
            <v xml:space="preserve">407 - Retained Earnings             </v>
          </cell>
          <cell r="C1147" t="str">
            <v>OFF - Office Equipment Serv and Mtce</v>
          </cell>
          <cell r="D1147" t="str">
            <v>FS</v>
          </cell>
        </row>
        <row r="1148">
          <cell r="B1148" t="str">
            <v xml:space="preserve">407 - Retained Earnings             </v>
          </cell>
          <cell r="C1148" t="str">
            <v>OFF - Office Equipment Serv and Mtce</v>
          </cell>
          <cell r="D1148" t="str">
            <v>HR</v>
          </cell>
        </row>
        <row r="1149">
          <cell r="B1149" t="str">
            <v xml:space="preserve">407 - Retained Earnings             </v>
          </cell>
          <cell r="C1149" t="str">
            <v>OFF - Office Equipment Serv and Mtce</v>
          </cell>
          <cell r="D1149" t="str">
            <v>IS</v>
          </cell>
        </row>
        <row r="1150">
          <cell r="B1150" t="str">
            <v xml:space="preserve">407 - Retained Earnings             </v>
          </cell>
          <cell r="C1150" t="str">
            <v xml:space="preserve">ALL - Internal Allocations          </v>
          </cell>
          <cell r="D1150" t="str">
            <v>CS</v>
          </cell>
        </row>
        <row r="1151">
          <cell r="B1151" t="str">
            <v xml:space="preserve">407 - Retained Earnings             </v>
          </cell>
          <cell r="C1151" t="str">
            <v xml:space="preserve">ALL - Internal Allocations          </v>
          </cell>
          <cell r="D1151" t="str">
            <v>CSP</v>
          </cell>
        </row>
        <row r="1152">
          <cell r="B1152" t="str">
            <v xml:space="preserve">407 - Retained Earnings             </v>
          </cell>
          <cell r="C1152" t="str">
            <v xml:space="preserve">ALL - Internal Allocations          </v>
          </cell>
          <cell r="D1152" t="str">
            <v>EO</v>
          </cell>
        </row>
        <row r="1153">
          <cell r="B1153" t="str">
            <v xml:space="preserve">407 - Retained Earnings             </v>
          </cell>
          <cell r="C1153" t="str">
            <v xml:space="preserve">ALL - Internal Allocations          </v>
          </cell>
          <cell r="D1153" t="str">
            <v>EO</v>
          </cell>
        </row>
        <row r="1154">
          <cell r="B1154" t="str">
            <v xml:space="preserve">407 - Retained Earnings             </v>
          </cell>
          <cell r="C1154" t="str">
            <v xml:space="preserve">ALL - Internal Allocations          </v>
          </cell>
          <cell r="D1154" t="str">
            <v>EO</v>
          </cell>
        </row>
        <row r="1155">
          <cell r="B1155" t="str">
            <v xml:space="preserve">407 - Retained Earnings             </v>
          </cell>
          <cell r="C1155" t="str">
            <v xml:space="preserve">ALL - Internal Allocations          </v>
          </cell>
          <cell r="D1155" t="str">
            <v>EO</v>
          </cell>
        </row>
        <row r="1156">
          <cell r="B1156" t="str">
            <v xml:space="preserve">407 - Retained Earnings             </v>
          </cell>
          <cell r="C1156" t="str">
            <v xml:space="preserve">ALL - Internal Allocations          </v>
          </cell>
          <cell r="D1156" t="str">
            <v>FS</v>
          </cell>
        </row>
        <row r="1157">
          <cell r="B1157" t="str">
            <v xml:space="preserve">407 - Retained Earnings             </v>
          </cell>
          <cell r="C1157" t="str">
            <v xml:space="preserve">ALL - Internal Allocations          </v>
          </cell>
          <cell r="D1157" t="str">
            <v>HR</v>
          </cell>
        </row>
        <row r="1158">
          <cell r="B1158" t="str">
            <v xml:space="preserve">407 - Retained Earnings             </v>
          </cell>
          <cell r="C1158" t="str">
            <v xml:space="preserve">ALL - Internal Allocations          </v>
          </cell>
          <cell r="D1158" t="str">
            <v>IS</v>
          </cell>
        </row>
        <row r="1159">
          <cell r="B1159" t="str">
            <v xml:space="preserve">407 - Retained Earnings             </v>
          </cell>
          <cell r="C1159" t="str">
            <v xml:space="preserve">PSV - Professional Services         </v>
          </cell>
          <cell r="D1159" t="str">
            <v>CS</v>
          </cell>
        </row>
        <row r="1160">
          <cell r="B1160" t="str">
            <v xml:space="preserve">407 - Retained Earnings             </v>
          </cell>
          <cell r="C1160" t="str">
            <v xml:space="preserve">PSV - Professional Services         </v>
          </cell>
          <cell r="D1160" t="str">
            <v>EO</v>
          </cell>
        </row>
        <row r="1161">
          <cell r="B1161" t="str">
            <v xml:space="preserve">407 - Retained Earnings             </v>
          </cell>
          <cell r="C1161" t="str">
            <v xml:space="preserve">PSV - Professional Services         </v>
          </cell>
          <cell r="D1161" t="str">
            <v>FS</v>
          </cell>
        </row>
        <row r="1162">
          <cell r="B1162" t="str">
            <v xml:space="preserve">407 - Retained Earnings             </v>
          </cell>
          <cell r="C1162" t="str">
            <v xml:space="preserve">PSV - Professional Services         </v>
          </cell>
          <cell r="D1162" t="str">
            <v>FS</v>
          </cell>
        </row>
        <row r="1163">
          <cell r="B1163" t="str">
            <v xml:space="preserve">407 - Retained Earnings             </v>
          </cell>
          <cell r="C1163" t="str">
            <v xml:space="preserve">PSV - Professional Services         </v>
          </cell>
          <cell r="D1163" t="str">
            <v>HR</v>
          </cell>
        </row>
        <row r="1164">
          <cell r="B1164" t="str">
            <v xml:space="preserve">407 - Retained Earnings             </v>
          </cell>
          <cell r="C1164" t="str">
            <v xml:space="preserve">PSV - Professional Services         </v>
          </cell>
          <cell r="D1164" t="str">
            <v>CS</v>
          </cell>
        </row>
        <row r="1165">
          <cell r="B1165" t="str">
            <v xml:space="preserve">407 - Retained Earnings             </v>
          </cell>
          <cell r="C1165" t="str">
            <v xml:space="preserve">PSV - Professional Services         </v>
          </cell>
          <cell r="D1165" t="str">
            <v>CSP</v>
          </cell>
        </row>
        <row r="1166">
          <cell r="B1166" t="str">
            <v xml:space="preserve">407 - Retained Earnings             </v>
          </cell>
          <cell r="C1166" t="str">
            <v xml:space="preserve">PSV - Professional Services         </v>
          </cell>
          <cell r="D1166" t="str">
            <v>EO</v>
          </cell>
        </row>
        <row r="1167">
          <cell r="B1167" t="str">
            <v xml:space="preserve">407 - Retained Earnings             </v>
          </cell>
          <cell r="C1167" t="str">
            <v xml:space="preserve">PSV - Professional Services         </v>
          </cell>
          <cell r="D1167" t="str">
            <v>FS</v>
          </cell>
        </row>
        <row r="1168">
          <cell r="B1168" t="str">
            <v xml:space="preserve">407 - Retained Earnings             </v>
          </cell>
          <cell r="C1168" t="str">
            <v xml:space="preserve">PSV - Professional Services         </v>
          </cell>
          <cell r="D1168" t="str">
            <v>HR</v>
          </cell>
        </row>
        <row r="1169">
          <cell r="B1169" t="str">
            <v xml:space="preserve">407 - Retained Earnings             </v>
          </cell>
          <cell r="C1169" t="str">
            <v xml:space="preserve">PSV - Professional Services         </v>
          </cell>
          <cell r="D1169" t="str">
            <v>EO</v>
          </cell>
        </row>
        <row r="1170">
          <cell r="B1170" t="str">
            <v xml:space="preserve">407 - Retained Earnings             </v>
          </cell>
          <cell r="C1170" t="str">
            <v xml:space="preserve">PSV - Professional Services         </v>
          </cell>
          <cell r="D1170" t="str">
            <v>FS</v>
          </cell>
        </row>
        <row r="1171">
          <cell r="B1171" t="str">
            <v xml:space="preserve">407 - Retained Earnings             </v>
          </cell>
          <cell r="C1171" t="str">
            <v xml:space="preserve">PSV - Professional Services         </v>
          </cell>
          <cell r="D1171" t="str">
            <v>CS</v>
          </cell>
        </row>
        <row r="1172">
          <cell r="B1172" t="str">
            <v xml:space="preserve">407 - Retained Earnings             </v>
          </cell>
          <cell r="C1172" t="str">
            <v xml:space="preserve">PSV - Professional Services         </v>
          </cell>
          <cell r="D1172" t="str">
            <v>CSP</v>
          </cell>
        </row>
        <row r="1173">
          <cell r="B1173" t="str">
            <v xml:space="preserve">407 - Retained Earnings             </v>
          </cell>
          <cell r="C1173" t="str">
            <v xml:space="preserve">PSV - Professional Services         </v>
          </cell>
          <cell r="D1173" t="str">
            <v>EO</v>
          </cell>
        </row>
        <row r="1174">
          <cell r="B1174" t="str">
            <v xml:space="preserve">407 - Retained Earnings             </v>
          </cell>
          <cell r="C1174" t="str">
            <v xml:space="preserve">PSV - Professional Services         </v>
          </cell>
          <cell r="D1174" t="str">
            <v>EO</v>
          </cell>
        </row>
        <row r="1175">
          <cell r="B1175" t="str">
            <v xml:space="preserve">407 - Retained Earnings             </v>
          </cell>
          <cell r="C1175" t="str">
            <v xml:space="preserve">PSV - Professional Services         </v>
          </cell>
          <cell r="D1175" t="str">
            <v>FS</v>
          </cell>
        </row>
        <row r="1176">
          <cell r="B1176" t="str">
            <v xml:space="preserve">407 - Retained Earnings             </v>
          </cell>
          <cell r="C1176" t="str">
            <v xml:space="preserve">PSV - Professional Services         </v>
          </cell>
          <cell r="D1176" t="str">
            <v>HR</v>
          </cell>
        </row>
        <row r="1177">
          <cell r="B1177" t="str">
            <v xml:space="preserve">407 - Retained Earnings             </v>
          </cell>
          <cell r="C1177" t="str">
            <v xml:space="preserve">PSV - Professional Services         </v>
          </cell>
          <cell r="D1177" t="str">
            <v>IS</v>
          </cell>
        </row>
        <row r="1178">
          <cell r="B1178" t="str">
            <v xml:space="preserve">407 - Retained Earnings             </v>
          </cell>
          <cell r="C1178" t="str">
            <v xml:space="preserve">PSV - Professional Services         </v>
          </cell>
          <cell r="D1178" t="str">
            <v>EO</v>
          </cell>
        </row>
        <row r="1179">
          <cell r="B1179" t="str">
            <v xml:space="preserve">407 - Retained Earnings             </v>
          </cell>
          <cell r="C1179" t="str">
            <v xml:space="preserve">PSV - Professional Services         </v>
          </cell>
          <cell r="D1179" t="str">
            <v>CSP</v>
          </cell>
        </row>
        <row r="1180">
          <cell r="B1180" t="str">
            <v xml:space="preserve">407 - Retained Earnings             </v>
          </cell>
          <cell r="C1180" t="str">
            <v xml:space="preserve">PSV - Professional Services         </v>
          </cell>
          <cell r="D1180" t="str">
            <v>CSP</v>
          </cell>
        </row>
        <row r="1181">
          <cell r="B1181" t="str">
            <v xml:space="preserve">407 - Retained Earnings             </v>
          </cell>
          <cell r="C1181" t="str">
            <v xml:space="preserve">PSV - Professional Services         </v>
          </cell>
          <cell r="D1181" t="str">
            <v>IS</v>
          </cell>
        </row>
        <row r="1182">
          <cell r="B1182" t="str">
            <v xml:space="preserve">407 - Retained Earnings             </v>
          </cell>
          <cell r="C1182" t="str">
            <v xml:space="preserve">PSV - Professional Services         </v>
          </cell>
          <cell r="D1182" t="str">
            <v>IS</v>
          </cell>
        </row>
        <row r="1183">
          <cell r="B1183" t="str">
            <v xml:space="preserve">407 - Retained Earnings             </v>
          </cell>
          <cell r="C1183" t="str">
            <v xml:space="preserve">PSV - Professional Services         </v>
          </cell>
          <cell r="D1183" t="str">
            <v>CSP</v>
          </cell>
        </row>
        <row r="1184">
          <cell r="B1184" t="str">
            <v xml:space="preserve">407 - Retained Earnings             </v>
          </cell>
          <cell r="C1184" t="str">
            <v xml:space="preserve">PSV - Professional Services         </v>
          </cell>
          <cell r="D1184" t="str">
            <v>CSP</v>
          </cell>
        </row>
        <row r="1185">
          <cell r="B1185" t="str">
            <v xml:space="preserve">407 - Retained Earnings             </v>
          </cell>
          <cell r="C1185" t="str">
            <v xml:space="preserve">PSV - Professional Services         </v>
          </cell>
          <cell r="D1185" t="str">
            <v>CS</v>
          </cell>
        </row>
        <row r="1186">
          <cell r="B1186" t="str">
            <v xml:space="preserve">407 - Retained Earnings             </v>
          </cell>
          <cell r="C1186" t="str">
            <v xml:space="preserve">PTX - Property Taxes                </v>
          </cell>
          <cell r="D1186" t="str">
            <v>CS</v>
          </cell>
        </row>
        <row r="1187">
          <cell r="B1187" t="str">
            <v xml:space="preserve">407 - Retained Earnings             </v>
          </cell>
          <cell r="C1187" t="str">
            <v xml:space="preserve">PTX - Property Taxes                </v>
          </cell>
          <cell r="D1187" t="str">
            <v>EO</v>
          </cell>
        </row>
        <row r="1188">
          <cell r="B1188" t="str">
            <v xml:space="preserve">407 - Retained Earnings             </v>
          </cell>
          <cell r="C1188" t="str">
            <v xml:space="preserve">PTX - Property Taxes                </v>
          </cell>
          <cell r="D1188" t="str">
            <v>EO</v>
          </cell>
        </row>
        <row r="1189">
          <cell r="B1189" t="str">
            <v xml:space="preserve">407 - Retained Earnings             </v>
          </cell>
          <cell r="C1189" t="str">
            <v xml:space="preserve">PSV - Professional Services         </v>
          </cell>
          <cell r="D1189" t="str">
            <v>CS</v>
          </cell>
        </row>
        <row r="1190">
          <cell r="B1190" t="str">
            <v xml:space="preserve">407 - Retained Earnings             </v>
          </cell>
          <cell r="C1190" t="str">
            <v xml:space="preserve">PSV - Professional Services         </v>
          </cell>
          <cell r="D1190" t="str">
            <v>CSP</v>
          </cell>
        </row>
        <row r="1191">
          <cell r="B1191" t="str">
            <v xml:space="preserve">407 - Retained Earnings             </v>
          </cell>
          <cell r="C1191" t="str">
            <v xml:space="preserve">PSV - Professional Services         </v>
          </cell>
          <cell r="D1191" t="str">
            <v>EO</v>
          </cell>
        </row>
        <row r="1192">
          <cell r="B1192" t="str">
            <v xml:space="preserve">407 - Retained Earnings             </v>
          </cell>
          <cell r="C1192" t="str">
            <v xml:space="preserve">PSV - Professional Services         </v>
          </cell>
          <cell r="D1192" t="str">
            <v>EO</v>
          </cell>
        </row>
        <row r="1193">
          <cell r="B1193" t="str">
            <v xml:space="preserve">407 - Retained Earnings             </v>
          </cell>
          <cell r="C1193" t="str">
            <v xml:space="preserve">PSV - Professional Services         </v>
          </cell>
          <cell r="D1193" t="str">
            <v>EO</v>
          </cell>
        </row>
        <row r="1194">
          <cell r="B1194" t="str">
            <v xml:space="preserve">407 - Retained Earnings             </v>
          </cell>
          <cell r="C1194" t="str">
            <v xml:space="preserve">PSV - Professional Services         </v>
          </cell>
          <cell r="D1194" t="str">
            <v>EO</v>
          </cell>
        </row>
        <row r="1195">
          <cell r="B1195" t="str">
            <v xml:space="preserve">407 - Retained Earnings             </v>
          </cell>
          <cell r="C1195" t="str">
            <v xml:space="preserve">PSV - Professional Services         </v>
          </cell>
          <cell r="D1195" t="str">
            <v>HR</v>
          </cell>
        </row>
        <row r="1196">
          <cell r="B1196" t="str">
            <v xml:space="preserve">407 - Retained Earnings             </v>
          </cell>
          <cell r="C1196" t="str">
            <v xml:space="preserve">PSV - Professional Services         </v>
          </cell>
          <cell r="D1196" t="str">
            <v>IS</v>
          </cell>
        </row>
        <row r="1197">
          <cell r="B1197" t="str">
            <v xml:space="preserve">407 - Retained Earnings             </v>
          </cell>
          <cell r="C1197" t="str">
            <v xml:space="preserve">PSV - Professional Services         </v>
          </cell>
          <cell r="D1197" t="str">
            <v>EO</v>
          </cell>
        </row>
        <row r="1198">
          <cell r="B1198" t="str">
            <v xml:space="preserve">407 - Retained Earnings             </v>
          </cell>
          <cell r="C1198" t="str">
            <v xml:space="preserve">PSV - Professional Services         </v>
          </cell>
          <cell r="D1198" t="str">
            <v>EO</v>
          </cell>
        </row>
        <row r="1199">
          <cell r="B1199" t="str">
            <v xml:space="preserve">407 - Retained Earnings             </v>
          </cell>
          <cell r="C1199" t="str">
            <v xml:space="preserve">PSV - Professional Services         </v>
          </cell>
          <cell r="D1199" t="str">
            <v>EO</v>
          </cell>
        </row>
        <row r="1200">
          <cell r="B1200" t="str">
            <v xml:space="preserve">407 - Retained Earnings             </v>
          </cell>
          <cell r="C1200" t="str">
            <v xml:space="preserve">PSV - Professional Services         </v>
          </cell>
          <cell r="D1200" t="str">
            <v>CSP</v>
          </cell>
        </row>
        <row r="1201">
          <cell r="B1201" t="str">
            <v xml:space="preserve">407 - Retained Earnings             </v>
          </cell>
          <cell r="C1201" t="str">
            <v xml:space="preserve">PSV - Professional Services         </v>
          </cell>
          <cell r="D1201" t="str">
            <v>CSP</v>
          </cell>
        </row>
        <row r="1202">
          <cell r="B1202" t="str">
            <v xml:space="preserve">407 - Retained Earnings             </v>
          </cell>
          <cell r="C1202" t="str">
            <v xml:space="preserve">PSV - Professional Services         </v>
          </cell>
          <cell r="D1202" t="str">
            <v>CSP</v>
          </cell>
        </row>
        <row r="1203">
          <cell r="B1203" t="str">
            <v xml:space="preserve">407 - Retained Earnings             </v>
          </cell>
          <cell r="C1203" t="str">
            <v xml:space="preserve">PSV - Professional Services         </v>
          </cell>
          <cell r="D1203" t="str">
            <v>CSP</v>
          </cell>
        </row>
        <row r="1204">
          <cell r="B1204" t="str">
            <v xml:space="preserve">407 - Retained Earnings             </v>
          </cell>
          <cell r="C1204" t="str">
            <v xml:space="preserve">PSV - Professional Services         </v>
          </cell>
          <cell r="D1204" t="str">
            <v>CSP</v>
          </cell>
        </row>
        <row r="1205">
          <cell r="B1205" t="str">
            <v xml:space="preserve">407 - Retained Earnings             </v>
          </cell>
          <cell r="C1205" t="str">
            <v xml:space="preserve">PSV - Professional Services         </v>
          </cell>
          <cell r="D1205" t="str">
            <v>CS</v>
          </cell>
        </row>
        <row r="1206">
          <cell r="B1206" t="str">
            <v xml:space="preserve">407 - Retained Earnings             </v>
          </cell>
          <cell r="C1206" t="str">
            <v xml:space="preserve">FAC - Facilities Maint and Repair   </v>
          </cell>
          <cell r="D1206" t="str">
            <v>EO</v>
          </cell>
        </row>
        <row r="1207">
          <cell r="B1207" t="str">
            <v xml:space="preserve">407 - Retained Earnings             </v>
          </cell>
          <cell r="C1207" t="str">
            <v xml:space="preserve">PTX - Property Taxes                </v>
          </cell>
          <cell r="D1207" t="str">
            <v>EO</v>
          </cell>
        </row>
        <row r="1208">
          <cell r="B1208" t="str">
            <v xml:space="preserve">407 - Retained Earnings             </v>
          </cell>
          <cell r="C1208" t="str">
            <v xml:space="preserve">FAC - Facilities Maint and Repair   </v>
          </cell>
          <cell r="D1208" t="str">
            <v>EO</v>
          </cell>
        </row>
        <row r="1209">
          <cell r="B1209" t="str">
            <v xml:space="preserve">407 - Retained Earnings             </v>
          </cell>
          <cell r="C1209" t="str">
            <v xml:space="preserve">FAC - Facilities Maint and Repair   </v>
          </cell>
          <cell r="D1209" t="str">
            <v>EO</v>
          </cell>
        </row>
        <row r="1210">
          <cell r="B1210" t="str">
            <v xml:space="preserve">407 - Retained Earnings             </v>
          </cell>
          <cell r="C1210" t="str">
            <v xml:space="preserve">FAC - Facilities Maint and Repair   </v>
          </cell>
          <cell r="D1210" t="str">
            <v>EO</v>
          </cell>
        </row>
        <row r="1211">
          <cell r="B1211" t="str">
            <v xml:space="preserve">407 - Retained Earnings             </v>
          </cell>
          <cell r="C1211" t="str">
            <v xml:space="preserve">FAC - Facilities Maint and Repair   </v>
          </cell>
          <cell r="D1211" t="str">
            <v>EO</v>
          </cell>
        </row>
        <row r="1212">
          <cell r="B1212" t="str">
            <v xml:space="preserve">407 - Retained Earnings             </v>
          </cell>
          <cell r="C1212" t="str">
            <v xml:space="preserve">FAC - Facilities Maint and Repair   </v>
          </cell>
          <cell r="D1212" t="str">
            <v>EO</v>
          </cell>
        </row>
        <row r="1213">
          <cell r="B1213" t="str">
            <v xml:space="preserve">407 - Retained Earnings             </v>
          </cell>
          <cell r="C1213" t="str">
            <v xml:space="preserve">FAC - Facilities Maint and Repair   </v>
          </cell>
          <cell r="D1213" t="str">
            <v>EO</v>
          </cell>
        </row>
        <row r="1214">
          <cell r="B1214" t="str">
            <v xml:space="preserve">407 - Retained Earnings             </v>
          </cell>
          <cell r="C1214" t="str">
            <v xml:space="preserve">FAC - Facilities Maint and Repair   </v>
          </cell>
          <cell r="D1214" t="str">
            <v>EO</v>
          </cell>
        </row>
        <row r="1215">
          <cell r="B1215" t="str">
            <v xml:space="preserve">407 - Retained Earnings             </v>
          </cell>
          <cell r="C1215" t="str">
            <v xml:space="preserve">FAC - Facilities Maint and Repair   </v>
          </cell>
          <cell r="D1215" t="str">
            <v>EO</v>
          </cell>
        </row>
        <row r="1216">
          <cell r="B1216" t="str">
            <v xml:space="preserve">407 - Retained Earnings             </v>
          </cell>
          <cell r="C1216" t="str">
            <v xml:space="preserve">FAC - Facilities Maint and Repair   </v>
          </cell>
          <cell r="D1216" t="str">
            <v>EO</v>
          </cell>
        </row>
        <row r="1217">
          <cell r="B1217" t="str">
            <v xml:space="preserve">407 - Retained Earnings             </v>
          </cell>
          <cell r="C1217" t="str">
            <v xml:space="preserve">FAC - Facilities Maint and Repair   </v>
          </cell>
          <cell r="D1217" t="str">
            <v>EO</v>
          </cell>
        </row>
        <row r="1218">
          <cell r="B1218" t="str">
            <v xml:space="preserve">407 - Retained Earnings             </v>
          </cell>
          <cell r="C1218" t="str">
            <v xml:space="preserve">FAC - Facilities Maint and Repair   </v>
          </cell>
          <cell r="D1218" t="str">
            <v>EO</v>
          </cell>
        </row>
        <row r="1219">
          <cell r="B1219" t="str">
            <v xml:space="preserve">407 - Retained Earnings             </v>
          </cell>
          <cell r="C1219" t="str">
            <v xml:space="preserve">FAC - Facilities Maint and Repair   </v>
          </cell>
          <cell r="D1219" t="str">
            <v>EO</v>
          </cell>
        </row>
        <row r="1220">
          <cell r="B1220" t="str">
            <v xml:space="preserve">407 - Retained Earnings             </v>
          </cell>
          <cell r="C1220" t="str">
            <v xml:space="preserve">FAC - Facilities Maint and Repair   </v>
          </cell>
          <cell r="D1220" t="str">
            <v>EO</v>
          </cell>
        </row>
        <row r="1221">
          <cell r="B1221" t="str">
            <v xml:space="preserve">407 - Retained Earnings             </v>
          </cell>
          <cell r="C1221" t="str">
            <v xml:space="preserve">FAC - Facilities Maint and Repair   </v>
          </cell>
          <cell r="D1221" t="str">
            <v>EO</v>
          </cell>
        </row>
        <row r="1222">
          <cell r="B1222" t="str">
            <v xml:space="preserve">407 - Retained Earnings             </v>
          </cell>
          <cell r="C1222" t="str">
            <v xml:space="preserve">FAC - Facilities Maint and Repair   </v>
          </cell>
          <cell r="D1222" t="str">
            <v>EO</v>
          </cell>
        </row>
        <row r="1223">
          <cell r="B1223" t="str">
            <v xml:space="preserve">407 - Retained Earnings             </v>
          </cell>
          <cell r="C1223" t="str">
            <v xml:space="preserve">FAC - Facilities Maint and Repair   </v>
          </cell>
          <cell r="D1223" t="str">
            <v>EO</v>
          </cell>
        </row>
        <row r="1224">
          <cell r="B1224" t="str">
            <v xml:space="preserve">407 - Retained Earnings             </v>
          </cell>
          <cell r="C1224" t="str">
            <v xml:space="preserve">FAC - Facilities Maint and Repair   </v>
          </cell>
          <cell r="D1224" t="str">
            <v>EO</v>
          </cell>
        </row>
        <row r="1225">
          <cell r="B1225" t="str">
            <v xml:space="preserve">407 - Retained Earnings             </v>
          </cell>
          <cell r="C1225" t="str">
            <v xml:space="preserve">FAC - Facilities Maint and Repair   </v>
          </cell>
          <cell r="D1225" t="str">
            <v>EO</v>
          </cell>
        </row>
        <row r="1226">
          <cell r="B1226" t="str">
            <v xml:space="preserve">407 - Retained Earnings             </v>
          </cell>
          <cell r="C1226" t="str">
            <v xml:space="preserve">FAC - Facilities Maint and Repair   </v>
          </cell>
          <cell r="D1226" t="str">
            <v>EO</v>
          </cell>
        </row>
        <row r="1227">
          <cell r="B1227" t="str">
            <v xml:space="preserve">407 - Retained Earnings             </v>
          </cell>
          <cell r="C1227" t="str">
            <v xml:space="preserve">FAC - Facilities Maint and Repair   </v>
          </cell>
          <cell r="D1227" t="str">
            <v>EO</v>
          </cell>
        </row>
        <row r="1228">
          <cell r="B1228" t="str">
            <v xml:space="preserve">407 - Retained Earnings             </v>
          </cell>
          <cell r="C1228" t="str">
            <v xml:space="preserve">FAC - Facilities Maint and Repair   </v>
          </cell>
          <cell r="D1228" t="str">
            <v>EO</v>
          </cell>
        </row>
        <row r="1229">
          <cell r="B1229" t="str">
            <v xml:space="preserve">407 - Retained Earnings             </v>
          </cell>
          <cell r="C1229" t="str">
            <v xml:space="preserve">FAC - Facilities Maint and Repair   </v>
          </cell>
          <cell r="D1229" t="str">
            <v>EO</v>
          </cell>
        </row>
        <row r="1230">
          <cell r="B1230" t="str">
            <v xml:space="preserve">407 - Retained Earnings             </v>
          </cell>
          <cell r="C1230" t="str">
            <v xml:space="preserve">MS - Materials &amp; Supplies          </v>
          </cell>
          <cell r="D1230" t="str">
            <v>CSP</v>
          </cell>
        </row>
        <row r="1231">
          <cell r="B1231" t="str">
            <v xml:space="preserve">407 - Retained Earnings             </v>
          </cell>
          <cell r="C1231" t="str">
            <v xml:space="preserve">MS - Materials &amp; Supplies          </v>
          </cell>
          <cell r="D1231" t="str">
            <v>EO</v>
          </cell>
        </row>
        <row r="1232">
          <cell r="B1232" t="str">
            <v xml:space="preserve">407 - Retained Earnings             </v>
          </cell>
          <cell r="C1232" t="str">
            <v xml:space="preserve">MS - Materials &amp; Supplies          </v>
          </cell>
          <cell r="D1232" t="str">
            <v>EO</v>
          </cell>
        </row>
        <row r="1233">
          <cell r="B1233" t="str">
            <v xml:space="preserve">407 - Retained Earnings             </v>
          </cell>
          <cell r="C1233" t="str">
            <v xml:space="preserve">MS - Materials &amp; Supplies          </v>
          </cell>
          <cell r="D1233" t="str">
            <v>EO</v>
          </cell>
        </row>
        <row r="1234">
          <cell r="B1234" t="str">
            <v xml:space="preserve">407 - Retained Earnings             </v>
          </cell>
          <cell r="C1234" t="str">
            <v xml:space="preserve">MS - Materials &amp; Supplies          </v>
          </cell>
          <cell r="D1234" t="str">
            <v>EO</v>
          </cell>
        </row>
        <row r="1235">
          <cell r="B1235" t="str">
            <v xml:space="preserve">407 - Retained Earnings             </v>
          </cell>
          <cell r="C1235" t="str">
            <v xml:space="preserve">MS - Materials &amp; Supplies          </v>
          </cell>
          <cell r="D1235" t="str">
            <v>CS</v>
          </cell>
        </row>
        <row r="1236">
          <cell r="B1236" t="str">
            <v xml:space="preserve">407 - Retained Earnings             </v>
          </cell>
          <cell r="C1236" t="str">
            <v xml:space="preserve">MS - Materials &amp; Supplies          </v>
          </cell>
          <cell r="D1236" t="str">
            <v>CSP</v>
          </cell>
        </row>
        <row r="1237">
          <cell r="B1237" t="str">
            <v xml:space="preserve">407 - Retained Earnings             </v>
          </cell>
          <cell r="C1237" t="str">
            <v xml:space="preserve">MS - Materials &amp; Supplies          </v>
          </cell>
          <cell r="D1237" t="str">
            <v>EO</v>
          </cell>
        </row>
        <row r="1238">
          <cell r="B1238" t="str">
            <v xml:space="preserve">407 - Retained Earnings             </v>
          </cell>
          <cell r="C1238" t="str">
            <v xml:space="preserve">MS - Materials &amp; Supplies          </v>
          </cell>
          <cell r="D1238" t="str">
            <v>EO</v>
          </cell>
        </row>
        <row r="1239">
          <cell r="B1239" t="str">
            <v xml:space="preserve">407 - Retained Earnings             </v>
          </cell>
          <cell r="C1239" t="str">
            <v xml:space="preserve">MS - Materials &amp; Supplies          </v>
          </cell>
          <cell r="D1239" t="str">
            <v>EO</v>
          </cell>
        </row>
        <row r="1240">
          <cell r="B1240" t="str">
            <v xml:space="preserve">407 - Retained Earnings             </v>
          </cell>
          <cell r="C1240" t="str">
            <v xml:space="preserve">MS - Materials &amp; Supplies          </v>
          </cell>
          <cell r="D1240" t="str">
            <v>FS</v>
          </cell>
        </row>
        <row r="1241">
          <cell r="B1241" t="str">
            <v xml:space="preserve">407 - Retained Earnings             </v>
          </cell>
          <cell r="C1241" t="str">
            <v xml:space="preserve">MS - Materials &amp; Supplies          </v>
          </cell>
          <cell r="D1241" t="str">
            <v>HR</v>
          </cell>
        </row>
        <row r="1242">
          <cell r="B1242" t="str">
            <v xml:space="preserve">407 - Retained Earnings             </v>
          </cell>
          <cell r="C1242" t="str">
            <v xml:space="preserve">MS - Materials &amp; Supplies          </v>
          </cell>
          <cell r="D1242" t="str">
            <v>CS</v>
          </cell>
        </row>
        <row r="1243">
          <cell r="B1243" t="str">
            <v xml:space="preserve">407 - Retained Earnings             </v>
          </cell>
          <cell r="C1243" t="str">
            <v xml:space="preserve">MS - Materials &amp; Supplies          </v>
          </cell>
          <cell r="D1243" t="str">
            <v>CSP</v>
          </cell>
        </row>
        <row r="1244">
          <cell r="B1244" t="str">
            <v xml:space="preserve">407 - Retained Earnings             </v>
          </cell>
          <cell r="C1244" t="str">
            <v xml:space="preserve">MS - Materials &amp; Supplies          </v>
          </cell>
          <cell r="D1244" t="str">
            <v>EO</v>
          </cell>
        </row>
        <row r="1245">
          <cell r="B1245" t="str">
            <v xml:space="preserve">407 - Retained Earnings             </v>
          </cell>
          <cell r="C1245" t="str">
            <v xml:space="preserve">MS - Materials &amp; Supplies          </v>
          </cell>
          <cell r="D1245" t="str">
            <v>EO</v>
          </cell>
        </row>
        <row r="1246">
          <cell r="B1246" t="str">
            <v xml:space="preserve">407 - Retained Earnings             </v>
          </cell>
          <cell r="C1246" t="str">
            <v xml:space="preserve">MS - Materials &amp; Supplies          </v>
          </cell>
          <cell r="D1246" t="str">
            <v>EO</v>
          </cell>
        </row>
        <row r="1247">
          <cell r="B1247" t="str">
            <v xml:space="preserve">407 - Retained Earnings             </v>
          </cell>
          <cell r="C1247" t="str">
            <v xml:space="preserve">MS - Materials &amp; Supplies          </v>
          </cell>
          <cell r="D1247" t="str">
            <v>EO</v>
          </cell>
        </row>
        <row r="1248">
          <cell r="B1248" t="str">
            <v xml:space="preserve">407 - Retained Earnings             </v>
          </cell>
          <cell r="C1248" t="str">
            <v xml:space="preserve">MS - Materials &amp; Supplies          </v>
          </cell>
          <cell r="D1248" t="str">
            <v>FS</v>
          </cell>
        </row>
        <row r="1249">
          <cell r="B1249" t="str">
            <v xml:space="preserve">407 - Retained Earnings             </v>
          </cell>
          <cell r="C1249" t="str">
            <v xml:space="preserve">MS - Materials &amp; Supplies          </v>
          </cell>
          <cell r="D1249" t="str">
            <v>HR</v>
          </cell>
        </row>
        <row r="1250">
          <cell r="B1250" t="str">
            <v xml:space="preserve">407 - Retained Earnings             </v>
          </cell>
          <cell r="C1250" t="str">
            <v xml:space="preserve">MS - Materials &amp; Supplies          </v>
          </cell>
          <cell r="D1250" t="str">
            <v>IS</v>
          </cell>
        </row>
        <row r="1251">
          <cell r="B1251" t="str">
            <v xml:space="preserve">407 - Retained Earnings             </v>
          </cell>
          <cell r="C1251" t="str">
            <v xml:space="preserve">MS - Materials &amp; Supplies          </v>
          </cell>
          <cell r="D1251" t="str">
            <v>CS</v>
          </cell>
        </row>
        <row r="1252">
          <cell r="B1252" t="str">
            <v xml:space="preserve">407 - Retained Earnings             </v>
          </cell>
          <cell r="C1252" t="str">
            <v xml:space="preserve">MS - Materials &amp; Supplies          </v>
          </cell>
          <cell r="D1252" t="str">
            <v>CSP</v>
          </cell>
        </row>
        <row r="1253">
          <cell r="B1253" t="str">
            <v xml:space="preserve">407 - Retained Earnings             </v>
          </cell>
          <cell r="C1253" t="str">
            <v xml:space="preserve">MS - Materials &amp; Supplies          </v>
          </cell>
          <cell r="D1253" t="str">
            <v>EO</v>
          </cell>
        </row>
        <row r="1254">
          <cell r="B1254" t="str">
            <v xml:space="preserve">407 - Retained Earnings             </v>
          </cell>
          <cell r="C1254" t="str">
            <v xml:space="preserve">MS - Materials &amp; Supplies          </v>
          </cell>
          <cell r="D1254" t="str">
            <v>EO</v>
          </cell>
        </row>
        <row r="1255">
          <cell r="B1255" t="str">
            <v xml:space="preserve">407 - Retained Earnings             </v>
          </cell>
          <cell r="C1255" t="str">
            <v xml:space="preserve">MS - Materials &amp; Supplies          </v>
          </cell>
          <cell r="D1255" t="str">
            <v>EO</v>
          </cell>
        </row>
        <row r="1256">
          <cell r="B1256" t="str">
            <v xml:space="preserve">407 - Retained Earnings             </v>
          </cell>
          <cell r="C1256" t="str">
            <v xml:space="preserve">MS - Materials &amp; Supplies          </v>
          </cell>
          <cell r="D1256" t="str">
            <v>EO</v>
          </cell>
        </row>
        <row r="1257">
          <cell r="B1257" t="str">
            <v xml:space="preserve">407 - Retained Earnings             </v>
          </cell>
          <cell r="C1257" t="str">
            <v xml:space="preserve">MS - Materials &amp; Supplies          </v>
          </cell>
          <cell r="D1257" t="str">
            <v>FS</v>
          </cell>
        </row>
        <row r="1258">
          <cell r="B1258" t="str">
            <v xml:space="preserve">407 - Retained Earnings             </v>
          </cell>
          <cell r="C1258" t="str">
            <v xml:space="preserve">MS - Materials &amp; Supplies          </v>
          </cell>
          <cell r="D1258" t="str">
            <v>HR</v>
          </cell>
        </row>
        <row r="1259">
          <cell r="B1259" t="str">
            <v xml:space="preserve">407 - Retained Earnings             </v>
          </cell>
          <cell r="C1259" t="str">
            <v xml:space="preserve">MS - Materials &amp; Supplies          </v>
          </cell>
          <cell r="D1259" t="str">
            <v>IS</v>
          </cell>
        </row>
        <row r="1260">
          <cell r="B1260" t="str">
            <v xml:space="preserve">407 - Retained Earnings             </v>
          </cell>
          <cell r="C1260" t="str">
            <v xml:space="preserve">MS - Materials &amp; Supplies          </v>
          </cell>
          <cell r="D1260" t="str">
            <v>CS</v>
          </cell>
        </row>
        <row r="1261">
          <cell r="B1261" t="str">
            <v xml:space="preserve">407 - Retained Earnings             </v>
          </cell>
          <cell r="C1261" t="str">
            <v xml:space="preserve">MS - Materials &amp; Supplies          </v>
          </cell>
          <cell r="D1261" t="str">
            <v>CSP</v>
          </cell>
        </row>
        <row r="1262">
          <cell r="B1262" t="str">
            <v xml:space="preserve">407 - Retained Earnings             </v>
          </cell>
          <cell r="C1262" t="str">
            <v xml:space="preserve">MS - Materials &amp; Supplies          </v>
          </cell>
          <cell r="D1262" t="str">
            <v>EO</v>
          </cell>
        </row>
        <row r="1263">
          <cell r="B1263" t="str">
            <v xml:space="preserve">407 - Retained Earnings             </v>
          </cell>
          <cell r="C1263" t="str">
            <v xml:space="preserve">MS - Materials &amp; Supplies          </v>
          </cell>
          <cell r="D1263" t="str">
            <v>EO</v>
          </cell>
        </row>
        <row r="1264">
          <cell r="B1264" t="str">
            <v xml:space="preserve">407 - Retained Earnings             </v>
          </cell>
          <cell r="C1264" t="str">
            <v xml:space="preserve">MS - Materials &amp; Supplies          </v>
          </cell>
          <cell r="D1264" t="str">
            <v>EO</v>
          </cell>
        </row>
        <row r="1265">
          <cell r="B1265" t="str">
            <v xml:space="preserve">407 - Retained Earnings             </v>
          </cell>
          <cell r="C1265" t="str">
            <v xml:space="preserve">MS - Materials &amp; Supplies          </v>
          </cell>
          <cell r="D1265" t="str">
            <v>EO</v>
          </cell>
        </row>
        <row r="1266">
          <cell r="B1266" t="str">
            <v xml:space="preserve">407 - Retained Earnings             </v>
          </cell>
          <cell r="C1266" t="str">
            <v xml:space="preserve">MS - Materials &amp; Supplies          </v>
          </cell>
          <cell r="D1266" t="str">
            <v>FS</v>
          </cell>
        </row>
        <row r="1267">
          <cell r="B1267" t="str">
            <v xml:space="preserve">407 - Retained Earnings             </v>
          </cell>
          <cell r="C1267" t="str">
            <v xml:space="preserve">MS - Materials &amp; Supplies          </v>
          </cell>
          <cell r="D1267" t="str">
            <v>HR</v>
          </cell>
        </row>
        <row r="1268">
          <cell r="B1268" t="str">
            <v xml:space="preserve">407 - Retained Earnings             </v>
          </cell>
          <cell r="C1268" t="str">
            <v xml:space="preserve">MS - Materials &amp; Supplies          </v>
          </cell>
          <cell r="D1268" t="str">
            <v>IS</v>
          </cell>
        </row>
        <row r="1269">
          <cell r="B1269" t="str">
            <v xml:space="preserve">407 - Retained Earnings             </v>
          </cell>
          <cell r="C1269" t="str">
            <v xml:space="preserve">MS - Materials &amp; Supplies          </v>
          </cell>
          <cell r="D1269" t="str">
            <v>CS</v>
          </cell>
        </row>
        <row r="1270">
          <cell r="B1270" t="str">
            <v xml:space="preserve">407 - Retained Earnings             </v>
          </cell>
          <cell r="C1270" t="str">
            <v xml:space="preserve">MS - Materials &amp; Supplies          </v>
          </cell>
          <cell r="D1270" t="str">
            <v>CSP</v>
          </cell>
        </row>
        <row r="1271">
          <cell r="B1271" t="str">
            <v xml:space="preserve">407 - Retained Earnings             </v>
          </cell>
          <cell r="C1271" t="str">
            <v xml:space="preserve">MS - Materials &amp; Supplies          </v>
          </cell>
          <cell r="D1271" t="str">
            <v>EO</v>
          </cell>
        </row>
        <row r="1272">
          <cell r="B1272" t="str">
            <v xml:space="preserve">407 - Retained Earnings             </v>
          </cell>
          <cell r="C1272" t="str">
            <v xml:space="preserve">MS - Materials &amp; Supplies          </v>
          </cell>
          <cell r="D1272" t="str">
            <v>EO</v>
          </cell>
        </row>
        <row r="1273">
          <cell r="B1273" t="str">
            <v xml:space="preserve">407 - Retained Earnings             </v>
          </cell>
          <cell r="C1273" t="str">
            <v xml:space="preserve">MS - Materials &amp; Supplies          </v>
          </cell>
          <cell r="D1273" t="str">
            <v>EO</v>
          </cell>
        </row>
        <row r="1274">
          <cell r="B1274" t="str">
            <v xml:space="preserve">407 - Retained Earnings             </v>
          </cell>
          <cell r="C1274" t="str">
            <v xml:space="preserve">MS - Materials &amp; Supplies          </v>
          </cell>
          <cell r="D1274" t="str">
            <v>EO</v>
          </cell>
        </row>
        <row r="1275">
          <cell r="B1275" t="str">
            <v xml:space="preserve">407 - Retained Earnings             </v>
          </cell>
          <cell r="C1275" t="str">
            <v xml:space="preserve">MS - Materials &amp; Supplies          </v>
          </cell>
          <cell r="D1275" t="str">
            <v>FS</v>
          </cell>
        </row>
        <row r="1276">
          <cell r="B1276" t="str">
            <v xml:space="preserve">407 - Retained Earnings             </v>
          </cell>
          <cell r="C1276" t="str">
            <v xml:space="preserve">MS - Materials &amp; Supplies          </v>
          </cell>
          <cell r="D1276" t="str">
            <v>HR</v>
          </cell>
        </row>
        <row r="1277">
          <cell r="B1277" t="str">
            <v xml:space="preserve">407 - Retained Earnings             </v>
          </cell>
          <cell r="C1277" t="str">
            <v xml:space="preserve">MS - Materials &amp; Supplies          </v>
          </cell>
          <cell r="D1277" t="str">
            <v>IS</v>
          </cell>
        </row>
        <row r="1278">
          <cell r="B1278" t="str">
            <v xml:space="preserve">407 - Retained Earnings             </v>
          </cell>
          <cell r="C1278" t="str">
            <v xml:space="preserve">MS - Materials &amp; Supplies          </v>
          </cell>
          <cell r="D1278" t="str">
            <v>CS</v>
          </cell>
        </row>
        <row r="1279">
          <cell r="B1279" t="str">
            <v xml:space="preserve">407 - Retained Earnings             </v>
          </cell>
          <cell r="C1279" t="str">
            <v xml:space="preserve">MS - Materials &amp; Supplies          </v>
          </cell>
          <cell r="D1279" t="str">
            <v>CSP</v>
          </cell>
        </row>
        <row r="1280">
          <cell r="B1280" t="str">
            <v xml:space="preserve">407 - Retained Earnings             </v>
          </cell>
          <cell r="C1280" t="str">
            <v xml:space="preserve">MS - Materials &amp; Supplies          </v>
          </cell>
          <cell r="D1280" t="str">
            <v>EO</v>
          </cell>
        </row>
        <row r="1281">
          <cell r="B1281" t="str">
            <v xml:space="preserve">407 - Retained Earnings             </v>
          </cell>
          <cell r="C1281" t="str">
            <v xml:space="preserve">MS - Materials &amp; Supplies          </v>
          </cell>
          <cell r="D1281" t="str">
            <v>EO</v>
          </cell>
        </row>
        <row r="1282">
          <cell r="B1282" t="str">
            <v xml:space="preserve">407 - Retained Earnings             </v>
          </cell>
          <cell r="C1282" t="str">
            <v xml:space="preserve">MS - Materials &amp; Supplies          </v>
          </cell>
          <cell r="D1282" t="str">
            <v>EO</v>
          </cell>
        </row>
        <row r="1283">
          <cell r="B1283" t="str">
            <v xml:space="preserve">407 - Retained Earnings             </v>
          </cell>
          <cell r="C1283" t="str">
            <v xml:space="preserve">MS - Materials &amp; Supplies          </v>
          </cell>
          <cell r="D1283" t="str">
            <v>EO</v>
          </cell>
        </row>
        <row r="1284">
          <cell r="B1284" t="str">
            <v xml:space="preserve">407 - Retained Earnings             </v>
          </cell>
          <cell r="C1284" t="str">
            <v xml:space="preserve">MS - Materials &amp; Supplies          </v>
          </cell>
          <cell r="D1284" t="str">
            <v>FS</v>
          </cell>
        </row>
        <row r="1285">
          <cell r="B1285" t="str">
            <v xml:space="preserve">407 - Retained Earnings             </v>
          </cell>
          <cell r="C1285" t="str">
            <v xml:space="preserve">MS - Materials &amp; Supplies          </v>
          </cell>
          <cell r="D1285" t="str">
            <v>HR</v>
          </cell>
        </row>
        <row r="1286">
          <cell r="B1286" t="str">
            <v xml:space="preserve">407 - Retained Earnings             </v>
          </cell>
          <cell r="C1286" t="str">
            <v xml:space="preserve">MS - Materials &amp; Supplies          </v>
          </cell>
          <cell r="D1286" t="str">
            <v>IS</v>
          </cell>
        </row>
        <row r="1287">
          <cell r="B1287" t="str">
            <v xml:space="preserve">407 - Retained Earnings             </v>
          </cell>
          <cell r="C1287" t="str">
            <v xml:space="preserve">MS - Materials &amp; Supplies          </v>
          </cell>
          <cell r="D1287" t="str">
            <v>CS</v>
          </cell>
        </row>
        <row r="1288">
          <cell r="B1288" t="str">
            <v xml:space="preserve">407 - Retained Earnings             </v>
          </cell>
          <cell r="C1288" t="str">
            <v xml:space="preserve">MS - Materials &amp; Supplies          </v>
          </cell>
          <cell r="D1288" t="str">
            <v>CSP</v>
          </cell>
        </row>
        <row r="1289">
          <cell r="B1289" t="str">
            <v xml:space="preserve">407 - Retained Earnings             </v>
          </cell>
          <cell r="C1289" t="str">
            <v xml:space="preserve">MS - Materials &amp; Supplies          </v>
          </cell>
          <cell r="D1289" t="str">
            <v>EO</v>
          </cell>
        </row>
        <row r="1290">
          <cell r="B1290" t="str">
            <v xml:space="preserve">407 - Retained Earnings             </v>
          </cell>
          <cell r="C1290" t="str">
            <v xml:space="preserve">MS - Materials &amp; Supplies          </v>
          </cell>
          <cell r="D1290" t="str">
            <v>EO</v>
          </cell>
        </row>
        <row r="1291">
          <cell r="B1291" t="str">
            <v xml:space="preserve">407 - Retained Earnings             </v>
          </cell>
          <cell r="C1291" t="str">
            <v xml:space="preserve">MS - Materials &amp; Supplies          </v>
          </cell>
          <cell r="D1291" t="str">
            <v>EO</v>
          </cell>
        </row>
        <row r="1292">
          <cell r="B1292" t="str">
            <v xml:space="preserve">407 - Retained Earnings             </v>
          </cell>
          <cell r="C1292" t="str">
            <v xml:space="preserve">MS - Materials &amp; Supplies          </v>
          </cell>
          <cell r="D1292" t="str">
            <v>HR</v>
          </cell>
        </row>
        <row r="1293">
          <cell r="B1293" t="str">
            <v xml:space="preserve">407 - Retained Earnings             </v>
          </cell>
          <cell r="C1293" t="str">
            <v xml:space="preserve">MS - Materials &amp; Supplies          </v>
          </cell>
          <cell r="D1293" t="str">
            <v>CS</v>
          </cell>
        </row>
        <row r="1294">
          <cell r="B1294" t="str">
            <v xml:space="preserve">407 - Retained Earnings             </v>
          </cell>
          <cell r="C1294" t="str">
            <v xml:space="preserve">MS - Materials &amp; Supplies          </v>
          </cell>
          <cell r="D1294" t="str">
            <v>CSP</v>
          </cell>
        </row>
        <row r="1295">
          <cell r="B1295" t="str">
            <v xml:space="preserve">407 - Retained Earnings             </v>
          </cell>
          <cell r="C1295" t="str">
            <v xml:space="preserve">MS - Materials &amp; Supplies          </v>
          </cell>
          <cell r="D1295" t="str">
            <v>EO</v>
          </cell>
        </row>
        <row r="1296">
          <cell r="B1296" t="str">
            <v xml:space="preserve">407 - Retained Earnings             </v>
          </cell>
          <cell r="C1296" t="str">
            <v xml:space="preserve">MS - Materials &amp; Supplies          </v>
          </cell>
          <cell r="D1296" t="str">
            <v>EO</v>
          </cell>
        </row>
        <row r="1297">
          <cell r="B1297" t="str">
            <v xml:space="preserve">407 - Retained Earnings             </v>
          </cell>
          <cell r="C1297" t="str">
            <v xml:space="preserve">MS - Materials &amp; Supplies          </v>
          </cell>
          <cell r="D1297" t="str">
            <v>EO</v>
          </cell>
        </row>
        <row r="1298">
          <cell r="B1298" t="str">
            <v xml:space="preserve">407 - Retained Earnings             </v>
          </cell>
          <cell r="C1298" t="str">
            <v xml:space="preserve">MS - Materials &amp; Supplies          </v>
          </cell>
          <cell r="D1298" t="str">
            <v>EO</v>
          </cell>
        </row>
        <row r="1299">
          <cell r="B1299" t="str">
            <v xml:space="preserve">407 - Retained Earnings             </v>
          </cell>
          <cell r="C1299" t="str">
            <v xml:space="preserve">MS - Materials &amp; Supplies          </v>
          </cell>
          <cell r="D1299" t="str">
            <v>FS</v>
          </cell>
        </row>
        <row r="1300">
          <cell r="B1300" t="str">
            <v xml:space="preserve">407 - Retained Earnings             </v>
          </cell>
          <cell r="C1300" t="str">
            <v xml:space="preserve">MS - Materials &amp; Supplies          </v>
          </cell>
          <cell r="D1300" t="str">
            <v>HR</v>
          </cell>
        </row>
        <row r="1301">
          <cell r="B1301" t="str">
            <v xml:space="preserve">407 - Retained Earnings             </v>
          </cell>
          <cell r="C1301" t="str">
            <v xml:space="preserve">MS - Materials &amp; Supplies          </v>
          </cell>
          <cell r="D1301" t="str">
            <v>IS</v>
          </cell>
        </row>
        <row r="1302">
          <cell r="B1302" t="str">
            <v xml:space="preserve">407 - Retained Earnings             </v>
          </cell>
          <cell r="C1302" t="str">
            <v xml:space="preserve">MS - Materials &amp; Supplies          </v>
          </cell>
          <cell r="D1302" t="str">
            <v>EO</v>
          </cell>
        </row>
        <row r="1303">
          <cell r="B1303" t="str">
            <v xml:space="preserve">407 - Retained Earnings             </v>
          </cell>
          <cell r="C1303" t="str">
            <v xml:space="preserve">ALL - Internal Allocations          </v>
          </cell>
          <cell r="D1303" t="str">
            <v>CS</v>
          </cell>
        </row>
        <row r="1304">
          <cell r="B1304" t="str">
            <v xml:space="preserve">407 - Retained Earnings             </v>
          </cell>
          <cell r="C1304" t="str">
            <v xml:space="preserve">ALL - Internal Allocations          </v>
          </cell>
          <cell r="D1304" t="str">
            <v>CSP</v>
          </cell>
        </row>
        <row r="1305">
          <cell r="B1305" t="str">
            <v xml:space="preserve">407 - Retained Earnings             </v>
          </cell>
          <cell r="C1305" t="str">
            <v xml:space="preserve">ALL - Internal Allocations          </v>
          </cell>
          <cell r="D1305" t="str">
            <v>EO</v>
          </cell>
        </row>
        <row r="1306">
          <cell r="B1306" t="str">
            <v xml:space="preserve">407 - Retained Earnings             </v>
          </cell>
          <cell r="C1306" t="str">
            <v xml:space="preserve">ALL - Internal Allocations          </v>
          </cell>
          <cell r="D1306" t="str">
            <v>EO</v>
          </cell>
        </row>
        <row r="1307">
          <cell r="B1307" t="str">
            <v xml:space="preserve">407 - Retained Earnings             </v>
          </cell>
          <cell r="C1307" t="str">
            <v xml:space="preserve">ALL - Internal Allocations          </v>
          </cell>
          <cell r="D1307" t="str">
            <v>EO</v>
          </cell>
        </row>
        <row r="1308">
          <cell r="B1308" t="str">
            <v xml:space="preserve">407 - Retained Earnings             </v>
          </cell>
          <cell r="C1308" t="str">
            <v xml:space="preserve">ALL - Internal Allocations          </v>
          </cell>
          <cell r="D1308" t="str">
            <v>EO</v>
          </cell>
        </row>
        <row r="1309">
          <cell r="B1309" t="str">
            <v xml:space="preserve">407 - Retained Earnings             </v>
          </cell>
          <cell r="C1309" t="str">
            <v xml:space="preserve">ALL - Internal Allocations          </v>
          </cell>
          <cell r="D1309" t="str">
            <v>FS</v>
          </cell>
        </row>
        <row r="1310">
          <cell r="B1310" t="str">
            <v xml:space="preserve">407 - Retained Earnings             </v>
          </cell>
          <cell r="C1310" t="str">
            <v xml:space="preserve">ALL - Internal Allocations          </v>
          </cell>
          <cell r="D1310" t="str">
            <v>HR</v>
          </cell>
        </row>
        <row r="1311">
          <cell r="B1311" t="str">
            <v xml:space="preserve">407 - Retained Earnings             </v>
          </cell>
          <cell r="C1311" t="str">
            <v xml:space="preserve">ALL - Internal Allocations          </v>
          </cell>
          <cell r="D1311" t="str">
            <v>IS</v>
          </cell>
        </row>
        <row r="1312">
          <cell r="B1312" t="str">
            <v xml:space="preserve">407 - Retained Earnings             </v>
          </cell>
          <cell r="C1312" t="str">
            <v xml:space="preserve">SSP - Studies and Special Projects  </v>
          </cell>
          <cell r="D1312" t="str">
            <v>CS</v>
          </cell>
        </row>
        <row r="1313">
          <cell r="B1313" t="str">
            <v xml:space="preserve">407 - Retained Earnings             </v>
          </cell>
          <cell r="C1313" t="str">
            <v xml:space="preserve">SSP - Studies and Special Projects  </v>
          </cell>
          <cell r="D1313" t="str">
            <v>CSP</v>
          </cell>
        </row>
        <row r="1314">
          <cell r="B1314" t="str">
            <v xml:space="preserve">407 - Retained Earnings             </v>
          </cell>
          <cell r="C1314" t="str">
            <v xml:space="preserve">SSP - Studies and Special Projects  </v>
          </cell>
          <cell r="D1314" t="str">
            <v>EO</v>
          </cell>
        </row>
        <row r="1315">
          <cell r="B1315" t="str">
            <v xml:space="preserve">407 - Retained Earnings             </v>
          </cell>
          <cell r="C1315" t="str">
            <v xml:space="preserve">SSP - Studies and Special Projects  </v>
          </cell>
          <cell r="D1315" t="str">
            <v>EO</v>
          </cell>
        </row>
        <row r="1316">
          <cell r="B1316" t="str">
            <v xml:space="preserve">407 - Retained Earnings             </v>
          </cell>
          <cell r="C1316" t="str">
            <v xml:space="preserve">SSP - Studies and Special Projects  </v>
          </cell>
          <cell r="D1316" t="str">
            <v>EO</v>
          </cell>
        </row>
        <row r="1317">
          <cell r="B1317" t="str">
            <v xml:space="preserve">407 - Retained Earnings             </v>
          </cell>
          <cell r="C1317" t="str">
            <v xml:space="preserve">SSP - Studies and Special Projects  </v>
          </cell>
          <cell r="D1317" t="str">
            <v>HR</v>
          </cell>
        </row>
        <row r="1318">
          <cell r="B1318" t="str">
            <v xml:space="preserve">407 - Retained Earnings             </v>
          </cell>
          <cell r="C1318" t="str">
            <v xml:space="preserve">REG - Rental Regulatory and Other   </v>
          </cell>
          <cell r="D1318" t="str">
            <v>FS</v>
          </cell>
        </row>
        <row r="1319">
          <cell r="B1319" t="str">
            <v xml:space="preserve">407 - Retained Earnings             </v>
          </cell>
          <cell r="C1319" t="str">
            <v xml:space="preserve">REG - Rental Regulatory and Other   </v>
          </cell>
          <cell r="D1319" t="str">
            <v>CS</v>
          </cell>
        </row>
        <row r="1320">
          <cell r="B1320" t="str">
            <v xml:space="preserve">407 - Retained Earnings             </v>
          </cell>
          <cell r="C1320" t="str">
            <v xml:space="preserve">REG - Rental Regulatory and Other   </v>
          </cell>
          <cell r="D1320" t="str">
            <v>CSP</v>
          </cell>
        </row>
        <row r="1321">
          <cell r="B1321" t="str">
            <v xml:space="preserve">407 - Retained Earnings             </v>
          </cell>
          <cell r="C1321" t="str">
            <v xml:space="preserve">REG - Rental Regulatory and Other   </v>
          </cell>
          <cell r="D1321" t="str">
            <v>EO</v>
          </cell>
        </row>
        <row r="1322">
          <cell r="B1322" t="str">
            <v xml:space="preserve">407 - Retained Earnings             </v>
          </cell>
          <cell r="C1322" t="str">
            <v xml:space="preserve">REG - Rental Regulatory and Other   </v>
          </cell>
          <cell r="D1322" t="str">
            <v>HR</v>
          </cell>
        </row>
        <row r="1323">
          <cell r="B1323" t="str">
            <v xml:space="preserve">407 - Retained Earnings             </v>
          </cell>
          <cell r="C1323" t="str">
            <v xml:space="preserve">REG - Rental Regulatory and Other   </v>
          </cell>
          <cell r="D1323" t="str">
            <v>HR</v>
          </cell>
        </row>
        <row r="1324">
          <cell r="B1324" t="str">
            <v xml:space="preserve">407 - Retained Earnings             </v>
          </cell>
          <cell r="C1324" t="str">
            <v xml:space="preserve">BD - Bad Debts                     </v>
          </cell>
          <cell r="D1324" t="str">
            <v>CSP</v>
          </cell>
        </row>
        <row r="1325">
          <cell r="B1325" t="str">
            <v xml:space="preserve">407 - Retained Earnings             </v>
          </cell>
          <cell r="C1325" t="str">
            <v xml:space="preserve">ORV - Other Revenue                 </v>
          </cell>
        </row>
        <row r="1326">
          <cell r="B1326" t="str">
            <v xml:space="preserve">407 - Retained Earnings             </v>
          </cell>
          <cell r="C1326" t="str">
            <v xml:space="preserve">REG - Rental Regulatory and Other   </v>
          </cell>
          <cell r="D1326" t="str">
            <v>CS</v>
          </cell>
        </row>
        <row r="1327">
          <cell r="B1327" t="str">
            <v xml:space="preserve">407 - Retained Earnings             </v>
          </cell>
          <cell r="C1327" t="str">
            <v xml:space="preserve">REG - Rental Regulatory and Other   </v>
          </cell>
          <cell r="D1327" t="str">
            <v>CSP</v>
          </cell>
        </row>
        <row r="1328">
          <cell r="B1328" t="str">
            <v xml:space="preserve">407 - Retained Earnings             </v>
          </cell>
          <cell r="C1328" t="str">
            <v xml:space="preserve">REG - Rental Regulatory and Other   </v>
          </cell>
          <cell r="D1328" t="str">
            <v>EO</v>
          </cell>
        </row>
        <row r="1329">
          <cell r="B1329" t="str">
            <v xml:space="preserve">407 - Retained Earnings             </v>
          </cell>
          <cell r="C1329" t="str">
            <v xml:space="preserve">REG - Rental Regulatory and Other   </v>
          </cell>
          <cell r="D1329" t="str">
            <v>EO</v>
          </cell>
        </row>
        <row r="1330">
          <cell r="B1330" t="str">
            <v xml:space="preserve">407 - Retained Earnings             </v>
          </cell>
          <cell r="C1330" t="str">
            <v xml:space="preserve">REG - Rental Regulatory and Other   </v>
          </cell>
          <cell r="D1330" t="str">
            <v>EO</v>
          </cell>
        </row>
        <row r="1331">
          <cell r="B1331" t="str">
            <v xml:space="preserve">407 - Retained Earnings             </v>
          </cell>
          <cell r="C1331" t="str">
            <v xml:space="preserve">REG - Rental Regulatory and Other   </v>
          </cell>
          <cell r="D1331" t="str">
            <v>EO</v>
          </cell>
        </row>
        <row r="1332">
          <cell r="B1332" t="str">
            <v xml:space="preserve">407 - Retained Earnings             </v>
          </cell>
          <cell r="C1332" t="str">
            <v xml:space="preserve">REG - Rental Regulatory and Other   </v>
          </cell>
          <cell r="D1332" t="str">
            <v>FS</v>
          </cell>
        </row>
        <row r="1333">
          <cell r="B1333" t="str">
            <v xml:space="preserve">407 - Retained Earnings             </v>
          </cell>
          <cell r="C1333" t="str">
            <v xml:space="preserve">REG - Rental Regulatory and Other   </v>
          </cell>
          <cell r="D1333" t="str">
            <v>HR</v>
          </cell>
        </row>
        <row r="1334">
          <cell r="B1334" t="str">
            <v xml:space="preserve">407 - Retained Earnings             </v>
          </cell>
          <cell r="C1334" t="str">
            <v xml:space="preserve">REG - Rental Regulatory and Other   </v>
          </cell>
          <cell r="D1334" t="str">
            <v>IS</v>
          </cell>
        </row>
        <row r="1335">
          <cell r="B1335" t="str">
            <v xml:space="preserve">407 - Retained Earnings             </v>
          </cell>
          <cell r="C1335" t="str">
            <v xml:space="preserve">REG - Rental Regulatory and Other   </v>
          </cell>
          <cell r="D1335" t="str">
            <v>CS</v>
          </cell>
        </row>
        <row r="1336">
          <cell r="B1336" t="str">
            <v xml:space="preserve">407 - Retained Earnings             </v>
          </cell>
          <cell r="C1336" t="str">
            <v xml:space="preserve">REG - Rental Regulatory and Other   </v>
          </cell>
          <cell r="D1336" t="str">
            <v>CSP</v>
          </cell>
        </row>
        <row r="1337">
          <cell r="B1337" t="str">
            <v xml:space="preserve">407 - Retained Earnings             </v>
          </cell>
          <cell r="C1337" t="str">
            <v xml:space="preserve">REG - Rental Regulatory and Other   </v>
          </cell>
          <cell r="D1337" t="str">
            <v>EO</v>
          </cell>
        </row>
        <row r="1338">
          <cell r="B1338" t="str">
            <v xml:space="preserve">407 - Retained Earnings             </v>
          </cell>
          <cell r="C1338" t="str">
            <v xml:space="preserve">REG - Rental Regulatory and Other   </v>
          </cell>
          <cell r="D1338" t="str">
            <v>HR</v>
          </cell>
        </row>
        <row r="1339">
          <cell r="B1339" t="str">
            <v xml:space="preserve">407 - Retained Earnings             </v>
          </cell>
          <cell r="C1339" t="str">
            <v xml:space="preserve">REG - Rental Regulatory and Other   </v>
          </cell>
          <cell r="D1339" t="str">
            <v>EO</v>
          </cell>
        </row>
        <row r="1340">
          <cell r="B1340" t="str">
            <v xml:space="preserve">407 - Retained Earnings             </v>
          </cell>
          <cell r="C1340" t="str">
            <v xml:space="preserve">REG - Rental Regulatory and Other   </v>
          </cell>
          <cell r="D1340" t="str">
            <v>EO</v>
          </cell>
        </row>
        <row r="1341">
          <cell r="B1341" t="str">
            <v xml:space="preserve">407 - Retained Earnings             </v>
          </cell>
          <cell r="C1341" t="str">
            <v xml:space="preserve">REG - Rental Regulatory and Other   </v>
          </cell>
          <cell r="D1341" t="str">
            <v>EO</v>
          </cell>
        </row>
        <row r="1342">
          <cell r="B1342" t="str">
            <v xml:space="preserve">407 - Retained Earnings             </v>
          </cell>
          <cell r="C1342" t="str">
            <v xml:space="preserve">REG - Rental Regulatory and Other   </v>
          </cell>
          <cell r="D1342" t="str">
            <v>EO</v>
          </cell>
        </row>
        <row r="1343">
          <cell r="B1343" t="str">
            <v xml:space="preserve">407 - Retained Earnings             </v>
          </cell>
          <cell r="C1343" t="str">
            <v xml:space="preserve">INV - Inventory Obsolescence        </v>
          </cell>
          <cell r="D1343" t="str">
            <v>EO</v>
          </cell>
        </row>
        <row r="1344">
          <cell r="B1344" t="str">
            <v xml:space="preserve">407 - Retained Earnings             </v>
          </cell>
          <cell r="C1344" t="str">
            <v xml:space="preserve">REG - Rental Regulatory and Other   </v>
          </cell>
          <cell r="D1344" t="str">
            <v>EO</v>
          </cell>
        </row>
        <row r="1345">
          <cell r="B1345" t="str">
            <v xml:space="preserve">407 - Retained Earnings             </v>
          </cell>
          <cell r="C1345" t="str">
            <v xml:space="preserve">REG - Rental Regulatory and Other   </v>
          </cell>
          <cell r="D1345" t="str">
            <v>EO</v>
          </cell>
        </row>
        <row r="1346">
          <cell r="B1346" t="str">
            <v xml:space="preserve">407 - Retained Earnings             </v>
          </cell>
          <cell r="C1346" t="str">
            <v xml:space="preserve">REG - Rental Regulatory and Other   </v>
          </cell>
          <cell r="D1346" t="str">
            <v>FS</v>
          </cell>
        </row>
        <row r="1347">
          <cell r="B1347" t="str">
            <v xml:space="preserve">407 - Retained Earnings             </v>
          </cell>
          <cell r="C1347" t="str">
            <v xml:space="preserve">REG - Rental Regulatory and Other   </v>
          </cell>
          <cell r="D1347" t="str">
            <v>FS</v>
          </cell>
        </row>
        <row r="1348">
          <cell r="B1348" t="str">
            <v xml:space="preserve">407 - Retained Earnings             </v>
          </cell>
          <cell r="C1348" t="str">
            <v xml:space="preserve">REG - Rental Regulatory and Other   </v>
          </cell>
          <cell r="D1348" t="str">
            <v>FS</v>
          </cell>
        </row>
        <row r="1349">
          <cell r="B1349" t="str">
            <v xml:space="preserve">407 - Retained Earnings             </v>
          </cell>
          <cell r="C1349" t="str">
            <v xml:space="preserve">SSP - Studies and Special Projects  </v>
          </cell>
          <cell r="D1349" t="str">
            <v>EO</v>
          </cell>
        </row>
        <row r="1350">
          <cell r="B1350" t="str">
            <v xml:space="preserve">407 - Retained Earnings             </v>
          </cell>
          <cell r="C1350" t="str">
            <v xml:space="preserve">FLT - Fleet Operations and Mtce     </v>
          </cell>
          <cell r="D1350" t="str">
            <v>EO</v>
          </cell>
        </row>
        <row r="1351">
          <cell r="B1351" t="str">
            <v xml:space="preserve">407 - Retained Earnings             </v>
          </cell>
          <cell r="C1351" t="str">
            <v xml:space="preserve">FLT - Fleet Operations and Mtce     </v>
          </cell>
          <cell r="D1351" t="str">
            <v>EO</v>
          </cell>
        </row>
        <row r="1352">
          <cell r="B1352" t="str">
            <v xml:space="preserve">407 - Retained Earnings             </v>
          </cell>
          <cell r="C1352" t="str">
            <v xml:space="preserve">FLT - Fleet Operations and Mtce     </v>
          </cell>
          <cell r="D1352" t="str">
            <v>EO</v>
          </cell>
        </row>
        <row r="1353">
          <cell r="B1353" t="str">
            <v xml:space="preserve">407 - Retained Earnings             </v>
          </cell>
          <cell r="C1353" t="str">
            <v xml:space="preserve">FLT - Fleet Operations and Mtce     </v>
          </cell>
          <cell r="D1353" t="str">
            <v>EO</v>
          </cell>
        </row>
        <row r="1354">
          <cell r="B1354" t="str">
            <v xml:space="preserve">407 - Retained Earnings             </v>
          </cell>
          <cell r="C1354" t="str">
            <v xml:space="preserve">FLT - Fleet Operations and Mtce     </v>
          </cell>
          <cell r="D1354" t="str">
            <v>EO</v>
          </cell>
        </row>
        <row r="1355">
          <cell r="B1355" t="str">
            <v xml:space="preserve">407 - Retained Earnings             </v>
          </cell>
          <cell r="C1355" t="str">
            <v xml:space="preserve">FLT - Fleet Operations and Mtce     </v>
          </cell>
          <cell r="D1355" t="str">
            <v>EO</v>
          </cell>
        </row>
        <row r="1356">
          <cell r="B1356" t="str">
            <v xml:space="preserve">407 - Retained Earnings             </v>
          </cell>
          <cell r="C1356" t="str">
            <v xml:space="preserve">FLT - Fleet Operations and Mtce     </v>
          </cell>
          <cell r="D1356" t="str">
            <v>EO</v>
          </cell>
        </row>
        <row r="1357">
          <cell r="B1357" t="str">
            <v xml:space="preserve">407 - Retained Earnings             </v>
          </cell>
          <cell r="C1357" t="str">
            <v xml:space="preserve">FLT - Fleet Operations and Mtce     </v>
          </cell>
          <cell r="D1357" t="str">
            <v>EO</v>
          </cell>
        </row>
        <row r="1358">
          <cell r="B1358" t="str">
            <v xml:space="preserve">407 - Retained Earnings             </v>
          </cell>
          <cell r="C1358" t="str">
            <v xml:space="preserve">FLT - Fleet Operations and Mtce     </v>
          </cell>
          <cell r="D1358" t="str">
            <v>EO</v>
          </cell>
        </row>
        <row r="1359">
          <cell r="B1359" t="str">
            <v xml:space="preserve">407 - Retained Earnings             </v>
          </cell>
          <cell r="C1359" t="str">
            <v xml:space="preserve">FLT - Fleet Operations and Mtce     </v>
          </cell>
          <cell r="D1359" t="str">
            <v>EO</v>
          </cell>
        </row>
        <row r="1360">
          <cell r="B1360" t="str">
            <v xml:space="preserve">407 - Retained Earnings             </v>
          </cell>
          <cell r="C1360" t="str">
            <v xml:space="preserve">FLT - Fleet Operations and Mtce     </v>
          </cell>
          <cell r="D1360" t="str">
            <v>EO</v>
          </cell>
        </row>
        <row r="1361">
          <cell r="B1361" t="str">
            <v xml:space="preserve">407 - Retained Earnings             </v>
          </cell>
          <cell r="C1361" t="str">
            <v xml:space="preserve">FLT - Fleet Operations and Mtce     </v>
          </cell>
          <cell r="D1361" t="str">
            <v>EO</v>
          </cell>
        </row>
        <row r="1362">
          <cell r="B1362" t="str">
            <v xml:space="preserve">407 - Retained Earnings             </v>
          </cell>
          <cell r="C1362" t="str">
            <v xml:space="preserve">LAB - Labour and Benefits           </v>
          </cell>
          <cell r="D1362" t="str">
            <v>CB</v>
          </cell>
        </row>
        <row r="1363">
          <cell r="B1363" t="str">
            <v xml:space="preserve">407 - Retained Earnings             </v>
          </cell>
          <cell r="C1363" t="str">
            <v xml:space="preserve">ALL - Internal Allocations          </v>
          </cell>
          <cell r="D1363" t="str">
            <v>EO</v>
          </cell>
        </row>
        <row r="1364">
          <cell r="B1364" t="str">
            <v xml:space="preserve">407 - Retained Earnings             </v>
          </cell>
          <cell r="C1364" t="str">
            <v xml:space="preserve">ALL - Internal Allocations          </v>
          </cell>
          <cell r="D1364" t="str">
            <v>EO</v>
          </cell>
        </row>
        <row r="1365">
          <cell r="B1365" t="str">
            <v xml:space="preserve">407 - Retained Earnings             </v>
          </cell>
          <cell r="C1365" t="str">
            <v xml:space="preserve">REC - Cost Recoveries               </v>
          </cell>
          <cell r="D1365" t="str">
            <v>CSP</v>
          </cell>
        </row>
        <row r="1366">
          <cell r="B1366" t="str">
            <v xml:space="preserve">407 - Retained Earnings             </v>
          </cell>
          <cell r="C1366" t="str">
            <v xml:space="preserve">REC - Cost Recoveries               </v>
          </cell>
          <cell r="D1366" t="str">
            <v>EO</v>
          </cell>
        </row>
        <row r="1367">
          <cell r="B1367" t="str">
            <v xml:space="preserve">407 - Retained Earnings             </v>
          </cell>
          <cell r="C1367" t="str">
            <v xml:space="preserve">REC - Cost Recoveries               </v>
          </cell>
          <cell r="D1367" t="str">
            <v>EO</v>
          </cell>
        </row>
        <row r="1368">
          <cell r="B1368" t="str">
            <v xml:space="preserve">407 - Retained Earnings             </v>
          </cell>
          <cell r="C1368" t="str">
            <v xml:space="preserve">REC - Cost Recoveries               </v>
          </cell>
          <cell r="D1368" t="str">
            <v>EO</v>
          </cell>
        </row>
        <row r="1369">
          <cell r="B1369" t="str">
            <v xml:space="preserve">407 - Retained Earnings             </v>
          </cell>
          <cell r="C1369" t="str">
            <v xml:space="preserve">REC - Cost Recoveries               </v>
          </cell>
          <cell r="D1369" t="str">
            <v>IS</v>
          </cell>
        </row>
        <row r="1370">
          <cell r="B1370" t="str">
            <v xml:space="preserve">407 - Retained Earnings             </v>
          </cell>
          <cell r="C1370" t="str">
            <v xml:space="preserve">REC - Cost Recoveries               </v>
          </cell>
          <cell r="D1370" t="str">
            <v>CSP</v>
          </cell>
        </row>
        <row r="1371">
          <cell r="B1371" t="str">
            <v xml:space="preserve">407 - Retained Earnings             </v>
          </cell>
          <cell r="C1371" t="str">
            <v xml:space="preserve">REC - Cost Recoveries               </v>
          </cell>
          <cell r="D1371" t="str">
            <v>EO</v>
          </cell>
        </row>
        <row r="1372">
          <cell r="B1372" t="str">
            <v xml:space="preserve">407 - Retained Earnings             </v>
          </cell>
          <cell r="C1372" t="str">
            <v xml:space="preserve">REC - Cost Recoveries               </v>
          </cell>
          <cell r="D1372" t="str">
            <v>EO</v>
          </cell>
        </row>
        <row r="1373">
          <cell r="B1373" t="str">
            <v xml:space="preserve">407 - Retained Earnings             </v>
          </cell>
          <cell r="C1373" t="str">
            <v xml:space="preserve">REC - Cost Recoveries               </v>
          </cell>
          <cell r="D1373" t="str">
            <v>IS</v>
          </cell>
        </row>
        <row r="1374">
          <cell r="B1374" t="str">
            <v xml:space="preserve">407 - Retained Earnings             </v>
          </cell>
          <cell r="C1374" t="str">
            <v xml:space="preserve">ORV - Other Revenue                 </v>
          </cell>
        </row>
        <row r="1375">
          <cell r="B1375" t="str">
            <v xml:space="preserve">407 - Retained Earnings             </v>
          </cell>
          <cell r="C1375" t="str">
            <v xml:space="preserve">INT - Interest expense              </v>
          </cell>
        </row>
        <row r="1376">
          <cell r="B1376" t="str">
            <v xml:space="preserve">407 - Retained Earnings             </v>
          </cell>
          <cell r="C1376" t="str">
            <v xml:space="preserve">INT - Interest expense              </v>
          </cell>
        </row>
        <row r="1377">
          <cell r="B1377" t="str">
            <v xml:space="preserve">407 - Retained Earnings             </v>
          </cell>
          <cell r="C1377" t="str">
            <v xml:space="preserve">INT - Interest expense              </v>
          </cell>
        </row>
        <row r="1378">
          <cell r="B1378" t="str">
            <v xml:space="preserve">407 - Retained Earnings             </v>
          </cell>
          <cell r="C1378" t="str">
            <v xml:space="preserve">INT - Interest expense              </v>
          </cell>
        </row>
        <row r="1379">
          <cell r="B1379" t="str">
            <v xml:space="preserve">407 - Retained Earnings             </v>
          </cell>
          <cell r="C1379" t="str">
            <v xml:space="preserve">INT - Interest expense              </v>
          </cell>
        </row>
        <row r="1380">
          <cell r="B1380" t="str">
            <v xml:space="preserve">407 - Retained Earnings             </v>
          </cell>
          <cell r="C1380" t="str">
            <v>DEP - Amortization of Capital Assets</v>
          </cell>
        </row>
        <row r="1381">
          <cell r="B1381" t="str">
            <v xml:space="preserve">407 - Retained Earnings             </v>
          </cell>
          <cell r="C1381" t="str">
            <v>DEP - Amortization of Capital Assets</v>
          </cell>
        </row>
        <row r="1382">
          <cell r="B1382" t="str">
            <v xml:space="preserve">407 - Retained Earnings             </v>
          </cell>
          <cell r="C1382" t="str">
            <v>DEP - Amortization of Capital Assets</v>
          </cell>
        </row>
        <row r="1383">
          <cell r="B1383" t="str">
            <v xml:space="preserve">407 - Retained Earnings             </v>
          </cell>
          <cell r="C1383" t="str">
            <v>DEP - Amortization of Capital Assets</v>
          </cell>
        </row>
        <row r="1384">
          <cell r="B1384" t="str">
            <v xml:space="preserve">407 - Retained Earnings             </v>
          </cell>
          <cell r="C1384" t="str">
            <v>DEP - Amortization of Capital Assets</v>
          </cell>
        </row>
        <row r="1385">
          <cell r="B1385" t="str">
            <v xml:space="preserve">407 - Retained Earnings             </v>
          </cell>
          <cell r="C1385" t="str">
            <v>DEP - Amortization of Capital Assets</v>
          </cell>
        </row>
        <row r="1386">
          <cell r="B1386" t="str">
            <v xml:space="preserve">407 - Retained Earnings             </v>
          </cell>
          <cell r="C1386" t="str">
            <v>DEP - Amortization of Capital Assets</v>
          </cell>
        </row>
        <row r="1387">
          <cell r="B1387" t="str">
            <v xml:space="preserve">407 - Retained Earnings             </v>
          </cell>
          <cell r="C1387" t="str">
            <v>DEP - Amortization of Capital Assets</v>
          </cell>
        </row>
        <row r="1388">
          <cell r="B1388" t="str">
            <v xml:space="preserve">407 - Retained Earnings             </v>
          </cell>
          <cell r="C1388" t="str">
            <v>DEP - Amortization of Capital Assets</v>
          </cell>
        </row>
        <row r="1389">
          <cell r="B1389" t="str">
            <v xml:space="preserve">407 - Retained Earnings             </v>
          </cell>
          <cell r="C1389" t="str">
            <v>DEP - Amortization of Capital Assets</v>
          </cell>
        </row>
        <row r="1390">
          <cell r="B1390" t="str">
            <v xml:space="preserve">407 - Retained Earnings             </v>
          </cell>
          <cell r="C1390" t="str">
            <v>DEP - Amortization of Capital Assets</v>
          </cell>
        </row>
        <row r="1391">
          <cell r="B1391" t="str">
            <v xml:space="preserve">407 - Retained Earnings             </v>
          </cell>
          <cell r="C1391" t="str">
            <v>DEP - Amortization of Capital Assets</v>
          </cell>
        </row>
        <row r="1392">
          <cell r="B1392" t="str">
            <v xml:space="preserve">407 - Retained Earnings             </v>
          </cell>
          <cell r="C1392" t="str">
            <v>DEP - Amortization of Capital Assets</v>
          </cell>
        </row>
        <row r="1393">
          <cell r="B1393" t="str">
            <v xml:space="preserve">407 - Retained Earnings             </v>
          </cell>
          <cell r="C1393" t="str">
            <v>DEP - Amortization of Capital Assets</v>
          </cell>
        </row>
        <row r="1394">
          <cell r="B1394" t="str">
            <v xml:space="preserve">407 - Retained Earnings             </v>
          </cell>
          <cell r="C1394" t="str">
            <v>DEP - Amortization of Capital Assets</v>
          </cell>
        </row>
        <row r="1395">
          <cell r="B1395" t="str">
            <v xml:space="preserve">407 - Retained Earnings             </v>
          </cell>
          <cell r="C1395" t="str">
            <v>DEP - Amortization of Capital Assets</v>
          </cell>
        </row>
        <row r="1396">
          <cell r="B1396" t="str">
            <v xml:space="preserve">407 - Retained Earnings             </v>
          </cell>
          <cell r="C1396" t="str">
            <v>DEP - Amortization of Capital Assets</v>
          </cell>
        </row>
        <row r="1397">
          <cell r="B1397" t="str">
            <v xml:space="preserve">407 - Retained Earnings             </v>
          </cell>
          <cell r="C1397" t="str">
            <v>DEP - Amortization of Capital Assets</v>
          </cell>
        </row>
        <row r="1398">
          <cell r="B1398" t="str">
            <v xml:space="preserve">407 - Retained Earnings             </v>
          </cell>
          <cell r="C1398" t="str">
            <v>DEP - Amortization of Capital Assets</v>
          </cell>
        </row>
        <row r="1399">
          <cell r="B1399" t="str">
            <v xml:space="preserve">407 - Retained Earnings             </v>
          </cell>
          <cell r="C1399" t="str">
            <v>DEP - Amortization of Capital Assets</v>
          </cell>
        </row>
        <row r="1400">
          <cell r="B1400" t="str">
            <v xml:space="preserve">407 - Retained Earnings             </v>
          </cell>
          <cell r="C1400" t="str">
            <v xml:space="preserve">ITX - Income Tax                    </v>
          </cell>
        </row>
        <row r="1401">
          <cell r="B1401" t="str">
            <v xml:space="preserve">407 - Retained Earnings             </v>
          </cell>
          <cell r="C1401" t="str">
            <v xml:space="preserve">CTX - Capital Tax                   </v>
          </cell>
        </row>
        <row r="1402">
          <cell r="B1402" t="str">
            <v xml:space="preserve">407 - Retained Earnings             </v>
          </cell>
          <cell r="C1402" t="str">
            <v xml:space="preserve">DTX - Deferred Tax                  </v>
          </cell>
        </row>
      </sheetData>
      <sheetData sheetId="21"/>
      <sheetData sheetId="22"/>
      <sheetData sheetId="23"/>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d Tab"/>
      <sheetName val="RevJE"/>
      <sheetName val="Revisions-Sept08"/>
      <sheetName val="Revisions-May08"/>
      <sheetName val="Guidelines"/>
      <sheetName val="Narrative"/>
      <sheetName val="Narrative-Other"/>
      <sheetName val="Assumptions"/>
      <sheetName val="Bud to Bud Chng"/>
      <sheetName val="Prstn"/>
      <sheetName val="Summ All BU's"/>
      <sheetName val="Prof Serv Summary"/>
      <sheetName val="Lab Alloc"/>
      <sheetName val="Cap-OT Rec"/>
      <sheetName val="Bgt-Bgt"/>
      <sheetName val="Proj-Bgt"/>
      <sheetName val="BU Summary"/>
      <sheetName val="Labour"/>
      <sheetName val="Labour Changes"/>
      <sheetName val="Lbr Change-EE Detail"/>
      <sheetName val="Labour 2008"/>
      <sheetName val="16"/>
      <sheetName val="16 lbr"/>
      <sheetName val="17"/>
      <sheetName val="17 lbr"/>
      <sheetName val="18"/>
      <sheetName val="18 lbr"/>
      <sheetName val="18 sbl"/>
      <sheetName val="19"/>
      <sheetName val="19 lbr"/>
      <sheetName val="19 sbl"/>
      <sheetName val="20"/>
      <sheetName val="20 lbr"/>
      <sheetName val="21"/>
      <sheetName val="21 lbr"/>
      <sheetName val="21 sbl"/>
      <sheetName val="22"/>
      <sheetName val="22 lbr"/>
      <sheetName val="23"/>
      <sheetName val="23 lbr"/>
      <sheetName val="23 sbl"/>
      <sheetName val="24"/>
      <sheetName val="24 lbr"/>
      <sheetName val="24 sbl"/>
      <sheetName val="25"/>
      <sheetName val="25 lbr"/>
      <sheetName val="25 sbl"/>
      <sheetName val="27"/>
      <sheetName val="27 lbr"/>
      <sheetName val="28"/>
      <sheetName val="28 lbr"/>
      <sheetName val="29"/>
      <sheetName val="29 lbr"/>
      <sheetName val="38"/>
      <sheetName val="40"/>
      <sheetName val="40 lbr"/>
      <sheetName val="40 sbl"/>
      <sheetName val="80"/>
      <sheetName val="80 lbr"/>
      <sheetName val="80 sbl"/>
      <sheetName val="82"/>
      <sheetName val="82 lbr"/>
      <sheetName val="84"/>
      <sheetName val="84 lbr"/>
      <sheetName val="OT &amp; EE Expenses"/>
      <sheetName val="Lab Rec"/>
      <sheetName val="OM 8126"/>
      <sheetName val="Capital 8127"/>
      <sheetName val="Premiums"/>
      <sheetName val="Vehicles"/>
      <sheetName val="BUpload"/>
      <sheetName val="PUpload"/>
      <sheetName val="AvailLab"/>
      <sheetName val="Vac Hours"/>
      <sheetName val="DATA"/>
      <sheetName val="Misc Calc"/>
      <sheetName val="Audit"/>
      <sheetName val="OEB"/>
      <sheetName val="OEB SBL"/>
      <sheetName val="OEB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1">
          <cell r="C1">
            <v>14103300</v>
          </cell>
        </row>
      </sheetData>
      <sheetData sheetId="78"/>
      <sheetData sheetId="7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Filter"/>
      <sheetName val="Allocation Methodology"/>
      <sheetName val="Summary - LDC"/>
      <sheetName val="Summary - Prov"/>
      <sheetName val="Annual Net Demand Savings - LDC"/>
      <sheetName val="Annual Net Energy Savings - LDC"/>
      <sheetName val="Annual Net Demand Savings -Prov"/>
      <sheetName val="Annual Net Energy Savings -Prov"/>
      <sheetName val="Initiative Level - LDC"/>
      <sheetName val="Initiative Level - Prov"/>
      <sheetName val="Measures - LDC"/>
      <sheetName val="Measures - Prov"/>
      <sheetName val="Local Distribution Companies"/>
    </sheetNames>
    <sheetDataSet>
      <sheetData sheetId="0"/>
      <sheetData sheetId="1"/>
      <sheetData sheetId="2"/>
      <sheetData sheetId="3"/>
      <sheetData sheetId="4" refreshError="1"/>
      <sheetData sheetId="5" refreshError="1"/>
      <sheetData sheetId="6" refreshError="1"/>
      <sheetData sheetId="7" refreshError="1"/>
      <sheetData sheetId="8"/>
      <sheetData sheetId="9"/>
      <sheetData sheetId="10"/>
      <sheetData sheetId="11"/>
      <sheetData sheetId="12">
        <row r="9">
          <cell r="B9" t="str">
            <v>Algoma Power Inc.</v>
          </cell>
        </row>
        <row r="10">
          <cell r="B10" t="str">
            <v>Atikokan Hydro Inc.</v>
          </cell>
        </row>
        <row r="11">
          <cell r="B11" t="str">
            <v>Attawapiskat Power Corporation</v>
          </cell>
        </row>
        <row r="12">
          <cell r="B12" t="str">
            <v>Bluewater Power Distribution Corporation</v>
          </cell>
        </row>
        <row r="13">
          <cell r="B13" t="str">
            <v>Brant County Power Inc.</v>
          </cell>
        </row>
        <row r="14">
          <cell r="B14" t="str">
            <v>Brantford Power Inc.</v>
          </cell>
        </row>
        <row r="15">
          <cell r="B15" t="str">
            <v>Burlington Hydro Inc.</v>
          </cell>
        </row>
        <row r="16">
          <cell r="B16" t="str">
            <v>COLLUS Power Corporation</v>
          </cell>
        </row>
        <row r="17">
          <cell r="B17" t="str">
            <v>Cambridge and North Dumfries Hydro Inc.</v>
          </cell>
        </row>
        <row r="18">
          <cell r="B18" t="str">
            <v>Canadian Niagara Power Inc.</v>
          </cell>
        </row>
        <row r="19">
          <cell r="B19" t="str">
            <v>Centre Wellington Hydro Ltd.</v>
          </cell>
        </row>
        <row r="20">
          <cell r="B20" t="str">
            <v>Chapleau Public Utilities Corporation</v>
          </cell>
        </row>
        <row r="21">
          <cell r="B21" t="str">
            <v>Chatham-Kent Hydro Inc.</v>
          </cell>
        </row>
        <row r="22">
          <cell r="B22" t="str">
            <v>Clinton Power Corporation</v>
          </cell>
        </row>
        <row r="23">
          <cell r="B23" t="str">
            <v>Cooperative Hydro Embrun Inc.</v>
          </cell>
        </row>
        <row r="24">
          <cell r="B24" t="str">
            <v>E.L.K. Energy Inc.</v>
          </cell>
        </row>
        <row r="25">
          <cell r="B25" t="str">
            <v>ENWIN Utilities Ltd.</v>
          </cell>
        </row>
        <row r="26">
          <cell r="B26" t="str">
            <v>Enersource Hydro Mississauga Inc.</v>
          </cell>
        </row>
        <row r="27">
          <cell r="B27" t="str">
            <v>Erie Thames Powerlines Corporation</v>
          </cell>
        </row>
        <row r="28">
          <cell r="B28" t="str">
            <v>Espanola Regional Hydro Distribution Corporation</v>
          </cell>
        </row>
        <row r="29">
          <cell r="B29" t="str">
            <v>Essex Powerlines Corporation</v>
          </cell>
        </row>
        <row r="30">
          <cell r="B30" t="str">
            <v>Festival Hydro Inc.</v>
          </cell>
        </row>
        <row r="31">
          <cell r="B31" t="str">
            <v>Fort Albany Power Corporation</v>
          </cell>
        </row>
        <row r="32">
          <cell r="B32" t="str">
            <v>Fort Frances Power Corporation</v>
          </cell>
        </row>
        <row r="33">
          <cell r="B33" t="str">
            <v>Greater Sudbury Hydro Inc.</v>
          </cell>
        </row>
        <row r="34">
          <cell r="B34" t="str">
            <v>Grimsby Power Inc.</v>
          </cell>
        </row>
        <row r="35">
          <cell r="B35" t="str">
            <v>Guelph Hydro Electric Systems Inc.</v>
          </cell>
        </row>
        <row r="36">
          <cell r="B36" t="str">
            <v>Haldimand County Hydro Inc.</v>
          </cell>
        </row>
        <row r="37">
          <cell r="B37" t="str">
            <v>Halton Hills Hydro Inc.</v>
          </cell>
        </row>
        <row r="38">
          <cell r="B38" t="str">
            <v>Hearst Power Distribution Company Limited</v>
          </cell>
        </row>
        <row r="39">
          <cell r="B39" t="str">
            <v>Horizon Utilities Corporation</v>
          </cell>
        </row>
        <row r="40">
          <cell r="B40" t="str">
            <v>Hydro 2000 Inc.</v>
          </cell>
        </row>
        <row r="41">
          <cell r="B41" t="str">
            <v>Hydro Hawkesbury Inc.</v>
          </cell>
        </row>
        <row r="42">
          <cell r="B42" t="str">
            <v>Hydro One Brampton Networks Inc.</v>
          </cell>
        </row>
        <row r="43">
          <cell r="B43" t="str">
            <v>Hydro One Networks Inc.</v>
          </cell>
        </row>
        <row r="44">
          <cell r="B44" t="str">
            <v>Hydro Ottawa Limited</v>
          </cell>
        </row>
        <row r="45">
          <cell r="B45" t="str">
            <v>Innisfil Hydro Distribution Systems Limited</v>
          </cell>
        </row>
        <row r="46">
          <cell r="B46" t="str">
            <v>Kashechewan Power Corporation</v>
          </cell>
        </row>
        <row r="47">
          <cell r="B47" t="str">
            <v>Kenora Hydro Electric Corporation Ltd.</v>
          </cell>
        </row>
        <row r="48">
          <cell r="B48" t="str">
            <v>Kingston Hydro Corporation</v>
          </cell>
        </row>
        <row r="49">
          <cell r="B49" t="str">
            <v>Kitchener-Wilmot Hydro Inc.</v>
          </cell>
        </row>
        <row r="50">
          <cell r="B50" t="str">
            <v>Lakefront Utilities Inc.</v>
          </cell>
        </row>
        <row r="51">
          <cell r="B51" t="str">
            <v>Lakeland Power Distribution Ltd.</v>
          </cell>
        </row>
        <row r="52">
          <cell r="B52" t="str">
            <v>London Hydro Inc.</v>
          </cell>
        </row>
        <row r="53">
          <cell r="B53" t="str">
            <v>Middlesex Power Distribution Corporation</v>
          </cell>
        </row>
        <row r="54">
          <cell r="B54" t="str">
            <v>Midland Power Utility Corporation</v>
          </cell>
        </row>
        <row r="55">
          <cell r="B55" t="str">
            <v>Milton Hydro Distribution Inc.</v>
          </cell>
        </row>
        <row r="56">
          <cell r="B56" t="str">
            <v>Newmarket - Tay Power Distribution Ltd.</v>
          </cell>
        </row>
        <row r="57">
          <cell r="B57" t="str">
            <v>Niagara Peninsula Energy Inc.</v>
          </cell>
        </row>
        <row r="58">
          <cell r="B58" t="str">
            <v>Niagara-on-the-Lake Hydro Inc.</v>
          </cell>
        </row>
        <row r="59">
          <cell r="B59" t="str">
            <v>Norfolk Power Distribution Inc.</v>
          </cell>
        </row>
        <row r="60">
          <cell r="B60" t="str">
            <v>North Bay Hydro Distribution Limited</v>
          </cell>
        </row>
        <row r="61">
          <cell r="B61" t="str">
            <v>Northern Ontario Wires Inc.</v>
          </cell>
        </row>
        <row r="62">
          <cell r="B62" t="str">
            <v>Oakville Hydro Electricity Distribution Inc.</v>
          </cell>
        </row>
        <row r="63">
          <cell r="B63" t="str">
            <v>Orangeville Hydro Limited</v>
          </cell>
        </row>
        <row r="64">
          <cell r="B64" t="str">
            <v>Orillia Power Distribution Corporation</v>
          </cell>
        </row>
        <row r="65">
          <cell r="B65" t="str">
            <v>Oshawa PUC Networks Inc.</v>
          </cell>
        </row>
        <row r="66">
          <cell r="B66" t="str">
            <v>Ottawa River Power Corporation</v>
          </cell>
        </row>
        <row r="67">
          <cell r="B67" t="str">
            <v>PUC Distribution Inc.</v>
          </cell>
        </row>
        <row r="68">
          <cell r="B68" t="str">
            <v>Parry Sound Power Corporation</v>
          </cell>
        </row>
        <row r="69">
          <cell r="B69" t="str">
            <v>Peterborough Distribution Incorporated</v>
          </cell>
        </row>
        <row r="70">
          <cell r="B70" t="str">
            <v>Port Colborne Hydro Inc.</v>
          </cell>
        </row>
        <row r="71">
          <cell r="B71" t="str">
            <v>PowerStream Inc.</v>
          </cell>
        </row>
        <row r="72">
          <cell r="B72" t="str">
            <v>Renfrew Hydro Inc.</v>
          </cell>
        </row>
        <row r="73">
          <cell r="B73" t="str">
            <v>Rideau St. Lawrence Distribution Inc.</v>
          </cell>
        </row>
        <row r="74">
          <cell r="B74" t="str">
            <v>Sioux Lookout Hydro Inc.</v>
          </cell>
        </row>
        <row r="75">
          <cell r="B75" t="str">
            <v>St. Thomas Energy Inc.</v>
          </cell>
        </row>
        <row r="76">
          <cell r="B76" t="str">
            <v>Thunder Bay Hydro Electricity Distribution Inc.</v>
          </cell>
        </row>
        <row r="77">
          <cell r="B77" t="str">
            <v>Tillsonburg Hydro Inc.</v>
          </cell>
        </row>
        <row r="78">
          <cell r="B78" t="str">
            <v>Toronto Hydro-Electric System Limited</v>
          </cell>
        </row>
        <row r="79">
          <cell r="B79" t="str">
            <v>Veridian Connections Inc.</v>
          </cell>
        </row>
        <row r="80">
          <cell r="B80" t="str">
            <v>Wasaga Distribution Inc.</v>
          </cell>
        </row>
        <row r="81">
          <cell r="B81" t="str">
            <v>Waterloo North Hydro Inc.</v>
          </cell>
        </row>
        <row r="82">
          <cell r="B82" t="str">
            <v>Welland Hydro-Electric System Corp.</v>
          </cell>
        </row>
        <row r="83">
          <cell r="B83" t="str">
            <v>Wellington North Power Inc.</v>
          </cell>
        </row>
        <row r="84">
          <cell r="B84" t="str">
            <v>West Coast Huron Energy Inc.</v>
          </cell>
        </row>
        <row r="85">
          <cell r="B85" t="str">
            <v>West Perth Power Inc.</v>
          </cell>
        </row>
        <row r="86">
          <cell r="B86" t="str">
            <v>Westario Power Inc.</v>
          </cell>
        </row>
        <row r="87">
          <cell r="B87" t="str">
            <v>Whitby Hydro Electric Corporation</v>
          </cell>
        </row>
        <row r="88">
          <cell r="B88" t="str">
            <v>Woodstock Hydro Services Inc.</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blld scenarios"/>
      <sheetName val="Unbilled results"/>
      <sheetName val="Relationships"/>
      <sheetName val="SFR stats"/>
      <sheetName val="Customer Counts"/>
      <sheetName val="Manual Bills"/>
      <sheetName val="GL Corr"/>
      <sheetName val="GL"/>
      <sheetName val="Purchases &amp; Losses"/>
      <sheetName val="Distrib Stats &amp; Unbill Distrib"/>
      <sheetName val="Energy Stats "/>
      <sheetName val="Non-Comm Chgs"/>
      <sheetName val="Unbilled Energy"/>
      <sheetName val="RSVA gl"/>
      <sheetName val="RSVA"/>
      <sheetName val="RSVA accts"/>
      <sheetName val="GA Analysis"/>
      <sheetName val="COP"/>
      <sheetName val="GL Balances 2012"/>
      <sheetName val="Day 1 2 or 3 jnls"/>
      <sheetName val="IESO invoice distribution preli"/>
      <sheetName val="IESO invoice distribution"/>
      <sheetName val="IESO Credit forms"/>
      <sheetName val="IESO Credits"/>
      <sheetName val="FCLDE Transm Conn"/>
      <sheetName val="BalSheet Pres"/>
      <sheetName val="YE WP fixed price credits"/>
      <sheetName val="Board report"/>
      <sheetName val="YE FS Note 5"/>
      <sheetName val="YE present"/>
      <sheetName val="Customer Billing analysis"/>
      <sheetName val="StatsC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61">
          <cell r="C161">
            <v>-271500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Related Link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STS - Billing Det &amp; Rates"/>
      <sheetName val="10. STS - Rebased Rev"/>
      <sheetName val="9. STS - Billing Det &amp; Rate HID"/>
      <sheetName val="11. STS - Tax Change"/>
      <sheetName val="12. STS - Tax Change Rate Rider"/>
      <sheetName val="13. RTSR Rate Sheet"/>
      <sheetName val="14. RTSR RRR Data"/>
      <sheetName val="14. RTSR RRR Data Copy"/>
      <sheetName val="15. RTSR - UTRs &amp; Sub-Tx"/>
      <sheetName val="16. RTSR - Historical Wholesale"/>
      <sheetName val="17. RTSR - Current Wholesale"/>
      <sheetName val="18. RTSR - Forecast Wholesale"/>
      <sheetName val="19. RTSR Ntwrk to Curren WS"/>
      <sheetName val="20. RTSR Adj Conn to Current WS"/>
      <sheetName val="21. RTSR Adj Ntwk to Forcast WS"/>
      <sheetName val="22. RTSR Adj Conn. to Forcst WS"/>
      <sheetName val="23. RTSR Final 2015 RTS Rates"/>
      <sheetName val="24. Rev2Cost_GDPIPI"/>
      <sheetName val="24. hidden"/>
      <sheetName val="25. Other Charges &amp; LF"/>
      <sheetName val="26. Proposed Rates"/>
      <sheetName val="26. Hidden"/>
      <sheetName val="27. Final Tariff Schedule"/>
      <sheetName val="14. Bill Impacts"/>
      <sheetName val="28. Bill Impacts"/>
      <sheetName val="lis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O2" t="str">
            <v>$/kWh</v>
          </cell>
        </row>
        <row r="3">
          <cell r="O3" t="str">
            <v>$/kW</v>
          </cell>
        </row>
        <row r="4">
          <cell r="O4" t="str">
            <v>$/kVA</v>
          </cell>
        </row>
      </sheetData>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Moves"/>
      <sheetName val="Prsnt Rec"/>
      <sheetName val="Revisions"/>
      <sheetName val="Guidelines"/>
      <sheetName val="Assumptions"/>
      <sheetName val="Prstn"/>
      <sheetName val="Summ All BU's"/>
      <sheetName val="Prof Serv Summary"/>
      <sheetName val="Lab Alloc"/>
      <sheetName val="Cap-OT Rec"/>
      <sheetName val="Bgt-Bgt"/>
      <sheetName val="Proj-Bgt"/>
      <sheetName val="BU Summary"/>
      <sheetName val="Labour Changes"/>
      <sheetName val="Labour"/>
      <sheetName val="16"/>
      <sheetName val="16 lbr"/>
      <sheetName val="17"/>
      <sheetName val="17 lbr"/>
      <sheetName val="18"/>
      <sheetName val="18 lbr"/>
      <sheetName val="19"/>
      <sheetName val="19 lbr"/>
      <sheetName val="20"/>
      <sheetName val="20 lbr"/>
      <sheetName val="21"/>
      <sheetName val="21 lbr"/>
      <sheetName val="22"/>
      <sheetName val="22 lbr"/>
      <sheetName val="23"/>
      <sheetName val="23 lbr"/>
      <sheetName val="24"/>
      <sheetName val="24 lbr"/>
      <sheetName val="25"/>
      <sheetName val="25 lbr"/>
      <sheetName val="27"/>
      <sheetName val="27 lbr"/>
      <sheetName val="28"/>
      <sheetName val="28 lbr"/>
      <sheetName val="29"/>
      <sheetName val="29 lbr"/>
      <sheetName val="38"/>
      <sheetName val="40"/>
      <sheetName val="40 lbr"/>
      <sheetName val="80"/>
      <sheetName val="80 lbr"/>
      <sheetName val="82"/>
      <sheetName val="82 lbr"/>
      <sheetName val="84"/>
      <sheetName val="84 lbr"/>
      <sheetName val="Lab Rec"/>
      <sheetName val="OM 8126"/>
      <sheetName val="Capital 8127"/>
      <sheetName val="Premiums"/>
      <sheetName val="Vehicles"/>
      <sheetName val="BUpload"/>
      <sheetName val="PUpload"/>
      <sheetName val="Pay Steps"/>
      <sheetName val="Misc Calc"/>
      <sheetName val="AvailLab"/>
      <sheetName val="DATA"/>
      <sheetName val="Audit"/>
      <sheetName val="Prsnt"/>
      <sheetName val="41"/>
      <sheetName val="41 l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Distr."/>
      <sheetName val="Reports to run"/>
      <sheetName val="Cover"/>
      <sheetName val="Index"/>
      <sheetName val="KPI"/>
      <sheetName val="KPI Graphics"/>
      <sheetName val="KPI MED"/>
      <sheetName val="STMT OPS"/>
      <sheetName val="CNTRLBYDEPT"/>
      <sheetName val="CNTRLLBLS"/>
      <sheetName val="CAPEX"/>
      <sheetName val="BALSHT"/>
      <sheetName val="SCFP"/>
      <sheetName val="CEO Recap"/>
      <sheetName val="SecCoverA"/>
      <sheetName val="SecCoverB"/>
      <sheetName val="SecCoverC"/>
      <sheetName val="SecCoverD"/>
      <sheetName val="SecCoverE"/>
      <sheetName val="SecCoverF"/>
      <sheetName val="FS Data"/>
      <sheetName val="Stats Data"/>
      <sheetName val="Tax Calc"/>
      <sheetName val="Au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Object</v>
          </cell>
          <cell r="B1" t="str">
            <v>OCC03</v>
          </cell>
          <cell r="C1" t="str">
            <v>OCC15</v>
          </cell>
          <cell r="D1" t="str">
            <v>BCC14</v>
          </cell>
          <cell r="F1" t="str">
            <v>BCC10</v>
          </cell>
          <cell r="G1" t="str">
            <v>Current Period Actuals</v>
          </cell>
          <cell r="H1" t="str">
            <v>Current Period Actuals Prior Year</v>
          </cell>
          <cell r="I1" t="str">
            <v>Current Period Budgets</v>
          </cell>
          <cell r="K1" t="str">
            <v>Current Period Budget Balance Sheet</v>
          </cell>
          <cell r="M1" t="str">
            <v>YTD Actuals</v>
          </cell>
          <cell r="N1" t="str">
            <v>YTD Actuals Prior Year</v>
          </cell>
          <cell r="O1" t="str">
            <v>YTD Budgets</v>
          </cell>
          <cell r="Q1" t="str">
            <v>YTD Budgeted Balance Sheet</v>
          </cell>
          <cell r="T1" t="str">
            <v>Annual Actuals Prior Year</v>
          </cell>
          <cell r="U1" t="str">
            <v>Annual Budget</v>
          </cell>
          <cell r="W1" t="str">
            <v>Final Budgeted Balance Sheet</v>
          </cell>
          <cell r="Y1" t="str">
            <v>YTD Capital Spending</v>
          </cell>
          <cell r="AA1" t="str">
            <v>YTD Capital Spending Budget</v>
          </cell>
          <cell r="AG1" t="str">
            <v>Annual Budget Capital Spending</v>
          </cell>
          <cell r="AI1" t="str">
            <v>BS Period 13</v>
          </cell>
          <cell r="AL1" t="str">
            <v>Fobject</v>
          </cell>
        </row>
        <row r="2">
          <cell r="A2" t="str">
            <v>1010</v>
          </cell>
          <cell r="B2" t="str">
            <v xml:space="preserve">110 - Cash &amp; Equivalents            </v>
          </cell>
          <cell r="G2">
            <v>0</v>
          </cell>
          <cell r="H2">
            <v>0</v>
          </cell>
          <cell r="I2">
            <v>0</v>
          </cell>
          <cell r="K2">
            <v>-3857400</v>
          </cell>
          <cell r="M2">
            <v>0</v>
          </cell>
          <cell r="N2">
            <v>0</v>
          </cell>
          <cell r="O2">
            <v>0</v>
          </cell>
          <cell r="Q2">
            <v>7843400.0099999998</v>
          </cell>
          <cell r="T2">
            <v>0</v>
          </cell>
          <cell r="U2">
            <v>0</v>
          </cell>
          <cell r="W2">
            <v>9972500.0099999998</v>
          </cell>
          <cell r="Y2">
            <v>0</v>
          </cell>
          <cell r="AA2">
            <v>0</v>
          </cell>
          <cell r="AG2">
            <v>0</v>
          </cell>
          <cell r="AI2">
            <v>-19126499.989999998</v>
          </cell>
          <cell r="AL2">
            <v>1010</v>
          </cell>
        </row>
        <row r="3">
          <cell r="A3" t="str">
            <v>1011</v>
          </cell>
          <cell r="B3" t="str">
            <v xml:space="preserve">110 - Cash &amp; Equivalents            </v>
          </cell>
          <cell r="G3">
            <v>5857351.5</v>
          </cell>
          <cell r="H3">
            <v>-22348386.510000002</v>
          </cell>
          <cell r="I3">
            <v>0</v>
          </cell>
          <cell r="K3">
            <v>0</v>
          </cell>
          <cell r="M3">
            <v>18099434.68</v>
          </cell>
          <cell r="N3">
            <v>4911869.57</v>
          </cell>
          <cell r="O3">
            <v>0</v>
          </cell>
          <cell r="Q3">
            <v>0</v>
          </cell>
          <cell r="T3">
            <v>6608085.9699999997</v>
          </cell>
          <cell r="U3">
            <v>0</v>
          </cell>
          <cell r="W3">
            <v>0</v>
          </cell>
          <cell r="Y3">
            <v>11491348.710000001</v>
          </cell>
          <cell r="AA3">
            <v>0</v>
          </cell>
          <cell r="AG3">
            <v>0</v>
          </cell>
          <cell r="AI3">
            <v>0</v>
          </cell>
          <cell r="AL3">
            <v>1011</v>
          </cell>
        </row>
        <row r="4">
          <cell r="A4" t="str">
            <v>1012</v>
          </cell>
          <cell r="B4" t="str">
            <v xml:space="preserve">110 - Cash &amp; Equivalents            </v>
          </cell>
          <cell r="G4">
            <v>0</v>
          </cell>
          <cell r="H4">
            <v>0</v>
          </cell>
          <cell r="I4">
            <v>0</v>
          </cell>
          <cell r="K4">
            <v>0</v>
          </cell>
          <cell r="M4">
            <v>500000</v>
          </cell>
          <cell r="N4">
            <v>500000</v>
          </cell>
          <cell r="O4">
            <v>0</v>
          </cell>
          <cell r="Q4">
            <v>0</v>
          </cell>
          <cell r="T4">
            <v>500000</v>
          </cell>
          <cell r="U4">
            <v>0</v>
          </cell>
          <cell r="W4">
            <v>0</v>
          </cell>
          <cell r="Y4">
            <v>0</v>
          </cell>
          <cell r="AA4">
            <v>0</v>
          </cell>
          <cell r="AG4">
            <v>0</v>
          </cell>
          <cell r="AI4">
            <v>0</v>
          </cell>
          <cell r="AL4">
            <v>1012</v>
          </cell>
        </row>
        <row r="5">
          <cell r="A5" t="str">
            <v>1015</v>
          </cell>
          <cell r="B5" t="str">
            <v xml:space="preserve">110 - Cash &amp; Equivalents            </v>
          </cell>
          <cell r="G5">
            <v>0</v>
          </cell>
          <cell r="H5">
            <v>0</v>
          </cell>
          <cell r="I5">
            <v>0</v>
          </cell>
          <cell r="K5">
            <v>0</v>
          </cell>
          <cell r="M5">
            <v>500</v>
          </cell>
          <cell r="N5">
            <v>500</v>
          </cell>
          <cell r="O5">
            <v>0</v>
          </cell>
          <cell r="Q5">
            <v>0</v>
          </cell>
          <cell r="T5">
            <v>500</v>
          </cell>
          <cell r="U5">
            <v>0</v>
          </cell>
          <cell r="W5">
            <v>0</v>
          </cell>
          <cell r="Y5">
            <v>0</v>
          </cell>
          <cell r="AA5">
            <v>0</v>
          </cell>
          <cell r="AG5">
            <v>0</v>
          </cell>
          <cell r="AI5">
            <v>0</v>
          </cell>
          <cell r="AL5">
            <v>1015</v>
          </cell>
        </row>
        <row r="6">
          <cell r="A6" t="str">
            <v>1020</v>
          </cell>
          <cell r="B6" t="str">
            <v xml:space="preserve">110 - Cash &amp; Equivalents            </v>
          </cell>
          <cell r="G6">
            <v>0</v>
          </cell>
          <cell r="H6">
            <v>22950550</v>
          </cell>
          <cell r="I6">
            <v>0</v>
          </cell>
          <cell r="K6">
            <v>0</v>
          </cell>
          <cell r="M6">
            <v>0</v>
          </cell>
          <cell r="N6">
            <v>22950550</v>
          </cell>
          <cell r="O6">
            <v>0</v>
          </cell>
          <cell r="Q6">
            <v>0</v>
          </cell>
          <cell r="T6">
            <v>21990200</v>
          </cell>
          <cell r="U6">
            <v>0</v>
          </cell>
          <cell r="W6">
            <v>0</v>
          </cell>
          <cell r="Y6">
            <v>-21990200</v>
          </cell>
          <cell r="AA6">
            <v>0</v>
          </cell>
          <cell r="AG6">
            <v>0</v>
          </cell>
          <cell r="AI6">
            <v>0</v>
          </cell>
          <cell r="AL6">
            <v>1020</v>
          </cell>
        </row>
        <row r="7">
          <cell r="A7" t="str">
            <v>1100</v>
          </cell>
          <cell r="B7" t="str">
            <v xml:space="preserve">120 - Accounts Receivable           </v>
          </cell>
          <cell r="G7">
            <v>0</v>
          </cell>
          <cell r="H7">
            <v>0</v>
          </cell>
          <cell r="I7">
            <v>0</v>
          </cell>
          <cell r="K7">
            <v>-4267000</v>
          </cell>
          <cell r="M7">
            <v>0</v>
          </cell>
          <cell r="N7">
            <v>0</v>
          </cell>
          <cell r="O7">
            <v>0</v>
          </cell>
          <cell r="Q7">
            <v>49992000</v>
          </cell>
          <cell r="T7">
            <v>0</v>
          </cell>
          <cell r="U7">
            <v>0</v>
          </cell>
          <cell r="W7">
            <v>49506000</v>
          </cell>
          <cell r="Y7">
            <v>0</v>
          </cell>
          <cell r="AA7">
            <v>0</v>
          </cell>
          <cell r="AG7">
            <v>0</v>
          </cell>
          <cell r="AI7">
            <v>3766000</v>
          </cell>
          <cell r="AL7">
            <v>1100</v>
          </cell>
        </row>
        <row r="8">
          <cell r="A8" t="str">
            <v>1101</v>
          </cell>
          <cell r="B8" t="str">
            <v xml:space="preserve">120 - Accounts Receivable           </v>
          </cell>
          <cell r="G8">
            <v>-3206917.13</v>
          </cell>
          <cell r="H8">
            <v>848997.86</v>
          </cell>
          <cell r="I8">
            <v>0</v>
          </cell>
          <cell r="K8">
            <v>0</v>
          </cell>
          <cell r="M8">
            <v>36663209.270000003</v>
          </cell>
          <cell r="N8">
            <v>26630369.399999999</v>
          </cell>
          <cell r="O8">
            <v>0</v>
          </cell>
          <cell r="Q8">
            <v>0</v>
          </cell>
          <cell r="T8">
            <v>22335773.260000002</v>
          </cell>
          <cell r="U8">
            <v>0</v>
          </cell>
          <cell r="W8">
            <v>0</v>
          </cell>
          <cell r="Y8">
            <v>14327436.01</v>
          </cell>
          <cell r="AA8">
            <v>0</v>
          </cell>
          <cell r="AG8">
            <v>0</v>
          </cell>
          <cell r="AI8">
            <v>0</v>
          </cell>
          <cell r="AL8">
            <v>1101</v>
          </cell>
        </row>
        <row r="9">
          <cell r="A9" t="str">
            <v>1102</v>
          </cell>
          <cell r="B9" t="str">
            <v xml:space="preserve">120 - Accounts Receivable           </v>
          </cell>
          <cell r="G9">
            <v>-5645.8</v>
          </cell>
          <cell r="H9">
            <v>112617.76</v>
          </cell>
          <cell r="I9">
            <v>0</v>
          </cell>
          <cell r="K9">
            <v>0</v>
          </cell>
          <cell r="M9">
            <v>1345.59</v>
          </cell>
          <cell r="N9">
            <v>-124205.67</v>
          </cell>
          <cell r="O9">
            <v>0</v>
          </cell>
          <cell r="Q9">
            <v>0</v>
          </cell>
          <cell r="T9">
            <v>-313383.42</v>
          </cell>
          <cell r="U9">
            <v>0</v>
          </cell>
          <cell r="W9">
            <v>0</v>
          </cell>
          <cell r="Y9">
            <v>314729.01</v>
          </cell>
          <cell r="AA9">
            <v>0</v>
          </cell>
          <cell r="AG9">
            <v>0</v>
          </cell>
          <cell r="AI9">
            <v>0</v>
          </cell>
          <cell r="AL9">
            <v>1102</v>
          </cell>
        </row>
        <row r="10">
          <cell r="A10" t="str">
            <v>1103</v>
          </cell>
          <cell r="B10" t="str">
            <v xml:space="preserve">120 - Accounts Receivable           </v>
          </cell>
          <cell r="G10">
            <v>-400000</v>
          </cell>
          <cell r="H10">
            <v>-300000</v>
          </cell>
          <cell r="I10">
            <v>0</v>
          </cell>
          <cell r="K10">
            <v>0</v>
          </cell>
          <cell r="M10">
            <v>3617226.89</v>
          </cell>
          <cell r="N10">
            <v>3594226.89</v>
          </cell>
          <cell r="O10">
            <v>0</v>
          </cell>
          <cell r="Q10">
            <v>0</v>
          </cell>
          <cell r="T10">
            <v>4172026.89</v>
          </cell>
          <cell r="U10">
            <v>0</v>
          </cell>
          <cell r="W10">
            <v>0</v>
          </cell>
          <cell r="Y10">
            <v>-554800</v>
          </cell>
          <cell r="AA10">
            <v>0</v>
          </cell>
          <cell r="AG10">
            <v>0</v>
          </cell>
          <cell r="AI10">
            <v>0</v>
          </cell>
          <cell r="AL10">
            <v>1103</v>
          </cell>
        </row>
        <row r="11">
          <cell r="A11" t="str">
            <v>1104</v>
          </cell>
          <cell r="B11" t="str">
            <v xml:space="preserve">120 - Accounts Receivable           </v>
          </cell>
          <cell r="G11">
            <v>-1610274.32</v>
          </cell>
          <cell r="H11">
            <v>-248248.39</v>
          </cell>
          <cell r="I11">
            <v>0</v>
          </cell>
          <cell r="K11">
            <v>0</v>
          </cell>
          <cell r="M11">
            <v>1492019.36</v>
          </cell>
          <cell r="N11">
            <v>747072.03</v>
          </cell>
          <cell r="O11">
            <v>0</v>
          </cell>
          <cell r="Q11">
            <v>0</v>
          </cell>
          <cell r="T11">
            <v>1282849.95</v>
          </cell>
          <cell r="U11">
            <v>0</v>
          </cell>
          <cell r="W11">
            <v>0</v>
          </cell>
          <cell r="Y11">
            <v>209169.41</v>
          </cell>
          <cell r="AA11">
            <v>0</v>
          </cell>
          <cell r="AG11">
            <v>0</v>
          </cell>
          <cell r="AI11">
            <v>0</v>
          </cell>
          <cell r="AL11">
            <v>1104</v>
          </cell>
        </row>
        <row r="12">
          <cell r="A12" t="str">
            <v>1105</v>
          </cell>
          <cell r="B12" t="str">
            <v xml:space="preserve">120 - Accounts Receivable           </v>
          </cell>
          <cell r="G12">
            <v>-2809.58</v>
          </cell>
          <cell r="H12">
            <v>4468.37</v>
          </cell>
          <cell r="I12">
            <v>0</v>
          </cell>
          <cell r="K12">
            <v>0</v>
          </cell>
          <cell r="M12">
            <v>12269.36</v>
          </cell>
          <cell r="N12">
            <v>8368.3700000000008</v>
          </cell>
          <cell r="O12">
            <v>0</v>
          </cell>
          <cell r="Q12">
            <v>0</v>
          </cell>
          <cell r="T12">
            <v>0</v>
          </cell>
          <cell r="U12">
            <v>0</v>
          </cell>
          <cell r="W12">
            <v>0</v>
          </cell>
          <cell r="Y12">
            <v>12269.36</v>
          </cell>
          <cell r="AA12">
            <v>0</v>
          </cell>
          <cell r="AG12">
            <v>0</v>
          </cell>
          <cell r="AI12">
            <v>0</v>
          </cell>
          <cell r="AL12">
            <v>1105</v>
          </cell>
        </row>
        <row r="13">
          <cell r="A13" t="str">
            <v>1106</v>
          </cell>
          <cell r="B13" t="str">
            <v xml:space="preserve">120 - Accounts Receivable           </v>
          </cell>
          <cell r="G13">
            <v>-463.54</v>
          </cell>
          <cell r="H13">
            <v>-126.4</v>
          </cell>
          <cell r="I13">
            <v>0</v>
          </cell>
          <cell r="K13">
            <v>0</v>
          </cell>
          <cell r="M13">
            <v>7155.56</v>
          </cell>
          <cell r="N13">
            <v>75260.33</v>
          </cell>
          <cell r="O13">
            <v>0</v>
          </cell>
          <cell r="Q13">
            <v>0</v>
          </cell>
          <cell r="T13">
            <v>48687.19</v>
          </cell>
          <cell r="U13">
            <v>0</v>
          </cell>
          <cell r="W13">
            <v>0</v>
          </cell>
          <cell r="Y13">
            <v>-41531.629999999997</v>
          </cell>
          <cell r="AA13">
            <v>0</v>
          </cell>
          <cell r="AG13">
            <v>0</v>
          </cell>
          <cell r="AI13">
            <v>0</v>
          </cell>
          <cell r="AL13">
            <v>1106</v>
          </cell>
        </row>
        <row r="14">
          <cell r="A14" t="str">
            <v>1107</v>
          </cell>
          <cell r="B14" t="str">
            <v xml:space="preserve">120 - Accounts Receivable           </v>
          </cell>
          <cell r="G14">
            <v>0</v>
          </cell>
          <cell r="H14">
            <v>-2.23</v>
          </cell>
          <cell r="I14">
            <v>0</v>
          </cell>
          <cell r="K14">
            <v>0</v>
          </cell>
          <cell r="M14">
            <v>14027.12</v>
          </cell>
          <cell r="N14">
            <v>2400.94</v>
          </cell>
          <cell r="O14">
            <v>0</v>
          </cell>
          <cell r="Q14">
            <v>0</v>
          </cell>
          <cell r="T14">
            <v>2929.15</v>
          </cell>
          <cell r="U14">
            <v>0</v>
          </cell>
          <cell r="W14">
            <v>0</v>
          </cell>
          <cell r="Y14">
            <v>11097.97</v>
          </cell>
          <cell r="AA14">
            <v>0</v>
          </cell>
          <cell r="AG14">
            <v>0</v>
          </cell>
          <cell r="AI14">
            <v>0</v>
          </cell>
          <cell r="AL14">
            <v>1107</v>
          </cell>
        </row>
        <row r="15">
          <cell r="A15" t="str">
            <v>1108</v>
          </cell>
          <cell r="B15" t="str">
            <v xml:space="preserve">120 - Accounts Receivable           </v>
          </cell>
          <cell r="G15">
            <v>529</v>
          </cell>
          <cell r="H15">
            <v>2752.04</v>
          </cell>
          <cell r="I15">
            <v>0</v>
          </cell>
          <cell r="K15">
            <v>0</v>
          </cell>
          <cell r="M15">
            <v>1458.38</v>
          </cell>
          <cell r="N15">
            <v>3476.42</v>
          </cell>
          <cell r="O15">
            <v>0</v>
          </cell>
          <cell r="Q15">
            <v>0</v>
          </cell>
          <cell r="T15">
            <v>724.38</v>
          </cell>
          <cell r="U15">
            <v>0</v>
          </cell>
          <cell r="W15">
            <v>0</v>
          </cell>
          <cell r="Y15">
            <v>734</v>
          </cell>
          <cell r="AA15">
            <v>0</v>
          </cell>
          <cell r="AG15">
            <v>0</v>
          </cell>
          <cell r="AI15">
            <v>0</v>
          </cell>
          <cell r="AL15">
            <v>1108</v>
          </cell>
        </row>
        <row r="16">
          <cell r="A16" t="str">
            <v>1109</v>
          </cell>
          <cell r="B16" t="str">
            <v xml:space="preserve">120 - Accounts Receivable           </v>
          </cell>
          <cell r="G16">
            <v>161178.37</v>
          </cell>
          <cell r="H16">
            <v>73717.37</v>
          </cell>
          <cell r="I16">
            <v>0</v>
          </cell>
          <cell r="K16">
            <v>0</v>
          </cell>
          <cell r="M16">
            <v>698124.7</v>
          </cell>
          <cell r="N16">
            <v>469898.49</v>
          </cell>
          <cell r="O16">
            <v>0</v>
          </cell>
          <cell r="Q16">
            <v>0</v>
          </cell>
          <cell r="T16">
            <v>309392.24</v>
          </cell>
          <cell r="U16">
            <v>0</v>
          </cell>
          <cell r="W16">
            <v>0</v>
          </cell>
          <cell r="Y16">
            <v>388732.46</v>
          </cell>
          <cell r="AA16">
            <v>0</v>
          </cell>
          <cell r="AG16">
            <v>0</v>
          </cell>
          <cell r="AI16">
            <v>0</v>
          </cell>
          <cell r="AL16">
            <v>1109</v>
          </cell>
        </row>
        <row r="17">
          <cell r="A17" t="str">
            <v>1116</v>
          </cell>
          <cell r="B17" t="str">
            <v xml:space="preserve">120 - Accounts Receivable           </v>
          </cell>
          <cell r="G17">
            <v>0</v>
          </cell>
          <cell r="H17">
            <v>0</v>
          </cell>
          <cell r="I17">
            <v>0</v>
          </cell>
          <cell r="K17">
            <v>0</v>
          </cell>
          <cell r="M17">
            <v>0</v>
          </cell>
          <cell r="N17">
            <v>0</v>
          </cell>
          <cell r="O17">
            <v>0</v>
          </cell>
          <cell r="Q17">
            <v>0</v>
          </cell>
          <cell r="T17">
            <v>0</v>
          </cell>
          <cell r="U17">
            <v>0</v>
          </cell>
          <cell r="W17">
            <v>0</v>
          </cell>
          <cell r="Y17">
            <v>0</v>
          </cell>
          <cell r="AA17">
            <v>0</v>
          </cell>
          <cell r="AG17">
            <v>0</v>
          </cell>
          <cell r="AI17">
            <v>0</v>
          </cell>
          <cell r="AL17">
            <v>1116</v>
          </cell>
        </row>
        <row r="18">
          <cell r="A18" t="str">
            <v>1117</v>
          </cell>
          <cell r="B18" t="str">
            <v xml:space="preserve">120 - Accounts Receivable           </v>
          </cell>
          <cell r="G18">
            <v>6229</v>
          </cell>
          <cell r="H18">
            <v>6229</v>
          </cell>
          <cell r="I18">
            <v>0</v>
          </cell>
          <cell r="K18">
            <v>0</v>
          </cell>
          <cell r="M18">
            <v>57608.98</v>
          </cell>
          <cell r="N18">
            <v>129034.98</v>
          </cell>
          <cell r="O18">
            <v>0</v>
          </cell>
          <cell r="Q18">
            <v>0</v>
          </cell>
          <cell r="T18">
            <v>74747.98</v>
          </cell>
          <cell r="U18">
            <v>0</v>
          </cell>
          <cell r="W18">
            <v>0</v>
          </cell>
          <cell r="Y18">
            <v>-17139</v>
          </cell>
          <cell r="AA18">
            <v>0</v>
          </cell>
          <cell r="AG18">
            <v>0</v>
          </cell>
          <cell r="AI18">
            <v>0</v>
          </cell>
          <cell r="AL18">
            <v>1117</v>
          </cell>
        </row>
        <row r="19">
          <cell r="A19" t="str">
            <v>1131</v>
          </cell>
          <cell r="B19" t="str">
            <v xml:space="preserve">120 - Accounts Receivable           </v>
          </cell>
          <cell r="G19">
            <v>-31.44</v>
          </cell>
          <cell r="H19">
            <v>0</v>
          </cell>
          <cell r="I19">
            <v>0</v>
          </cell>
          <cell r="K19">
            <v>0</v>
          </cell>
          <cell r="M19">
            <v>-31.44</v>
          </cell>
          <cell r="N19">
            <v>0</v>
          </cell>
          <cell r="O19">
            <v>0</v>
          </cell>
          <cell r="Q19">
            <v>0</v>
          </cell>
          <cell r="T19">
            <v>0</v>
          </cell>
          <cell r="U19">
            <v>0</v>
          </cell>
          <cell r="W19">
            <v>0</v>
          </cell>
          <cell r="Y19">
            <v>-31.44</v>
          </cell>
          <cell r="AA19">
            <v>0</v>
          </cell>
          <cell r="AG19">
            <v>0</v>
          </cell>
          <cell r="AI19">
            <v>0</v>
          </cell>
          <cell r="AL19">
            <v>1131</v>
          </cell>
        </row>
        <row r="20">
          <cell r="A20" t="str">
            <v>1132</v>
          </cell>
          <cell r="B20" t="str">
            <v xml:space="preserve">120 - Accounts Receivable           </v>
          </cell>
          <cell r="G20">
            <v>432466.89</v>
          </cell>
          <cell r="H20">
            <v>30.69</v>
          </cell>
          <cell r="I20">
            <v>0</v>
          </cell>
          <cell r="K20">
            <v>0</v>
          </cell>
          <cell r="M20">
            <v>496158.45</v>
          </cell>
          <cell r="N20">
            <v>30.69</v>
          </cell>
          <cell r="O20">
            <v>0</v>
          </cell>
          <cell r="Q20">
            <v>0</v>
          </cell>
          <cell r="T20">
            <v>6.49</v>
          </cell>
          <cell r="U20">
            <v>0</v>
          </cell>
          <cell r="W20">
            <v>0</v>
          </cell>
          <cell r="Y20">
            <v>496151.96</v>
          </cell>
          <cell r="AA20">
            <v>0</v>
          </cell>
          <cell r="AG20">
            <v>0</v>
          </cell>
          <cell r="AI20">
            <v>0</v>
          </cell>
          <cell r="AL20">
            <v>1132</v>
          </cell>
        </row>
        <row r="21">
          <cell r="A21" t="str">
            <v>1133</v>
          </cell>
          <cell r="B21" t="str">
            <v xml:space="preserve">120 - Accounts Receivable           </v>
          </cell>
          <cell r="G21">
            <v>4423.8100000000004</v>
          </cell>
          <cell r="H21">
            <v>0</v>
          </cell>
          <cell r="I21">
            <v>0</v>
          </cell>
          <cell r="K21">
            <v>0</v>
          </cell>
          <cell r="M21">
            <v>0</v>
          </cell>
          <cell r="N21">
            <v>0</v>
          </cell>
          <cell r="O21">
            <v>0</v>
          </cell>
          <cell r="Q21">
            <v>0</v>
          </cell>
          <cell r="T21">
            <v>0</v>
          </cell>
          <cell r="U21">
            <v>0</v>
          </cell>
          <cell r="W21">
            <v>0</v>
          </cell>
          <cell r="Y21">
            <v>0</v>
          </cell>
          <cell r="AA21">
            <v>0</v>
          </cell>
          <cell r="AG21">
            <v>0</v>
          </cell>
          <cell r="AI21">
            <v>0</v>
          </cell>
          <cell r="AL21">
            <v>1133</v>
          </cell>
        </row>
        <row r="22">
          <cell r="A22" t="str">
            <v>1135</v>
          </cell>
          <cell r="B22" t="str">
            <v xml:space="preserve">120 - Accounts Receivable           </v>
          </cell>
          <cell r="G22">
            <v>0</v>
          </cell>
          <cell r="H22">
            <v>0</v>
          </cell>
          <cell r="I22">
            <v>0</v>
          </cell>
          <cell r="K22">
            <v>0</v>
          </cell>
          <cell r="M22">
            <v>-0.02</v>
          </cell>
          <cell r="N22">
            <v>-0.01</v>
          </cell>
          <cell r="O22">
            <v>0</v>
          </cell>
          <cell r="Q22">
            <v>0</v>
          </cell>
          <cell r="T22">
            <v>-0.01</v>
          </cell>
          <cell r="U22">
            <v>0</v>
          </cell>
          <cell r="W22">
            <v>0</v>
          </cell>
          <cell r="Y22">
            <v>-0.01</v>
          </cell>
          <cell r="AA22">
            <v>0</v>
          </cell>
          <cell r="AG22">
            <v>0</v>
          </cell>
          <cell r="AI22">
            <v>0</v>
          </cell>
          <cell r="AL22">
            <v>1135</v>
          </cell>
        </row>
        <row r="23">
          <cell r="A23" t="str">
            <v>1136</v>
          </cell>
          <cell r="B23" t="str">
            <v xml:space="preserve">120 - Accounts Receivable           </v>
          </cell>
          <cell r="G23">
            <v>-7984511.8700000001</v>
          </cell>
          <cell r="H23">
            <v>-1624878.57</v>
          </cell>
          <cell r="I23">
            <v>0</v>
          </cell>
          <cell r="K23">
            <v>0</v>
          </cell>
          <cell r="M23">
            <v>17884899.510000002</v>
          </cell>
          <cell r="N23">
            <v>17375651.379999999</v>
          </cell>
          <cell r="O23">
            <v>0</v>
          </cell>
          <cell r="Q23">
            <v>0</v>
          </cell>
          <cell r="T23">
            <v>19248268.09</v>
          </cell>
          <cell r="U23">
            <v>0</v>
          </cell>
          <cell r="W23">
            <v>0</v>
          </cell>
          <cell r="Y23">
            <v>-1363368.58</v>
          </cell>
          <cell r="AA23">
            <v>0</v>
          </cell>
          <cell r="AG23">
            <v>0</v>
          </cell>
          <cell r="AI23">
            <v>0</v>
          </cell>
          <cell r="AL23">
            <v>1136</v>
          </cell>
        </row>
        <row r="24">
          <cell r="A24" t="str">
            <v>1152</v>
          </cell>
          <cell r="B24" t="str">
            <v xml:space="preserve">120 - Accounts Receivable           </v>
          </cell>
          <cell r="G24">
            <v>3885.71</v>
          </cell>
          <cell r="H24">
            <v>5286.65</v>
          </cell>
          <cell r="I24">
            <v>0</v>
          </cell>
          <cell r="K24">
            <v>0</v>
          </cell>
          <cell r="M24">
            <v>56863.79</v>
          </cell>
          <cell r="N24">
            <v>53606.87</v>
          </cell>
          <cell r="O24">
            <v>0</v>
          </cell>
          <cell r="Q24">
            <v>0</v>
          </cell>
          <cell r="T24">
            <v>55205.61</v>
          </cell>
          <cell r="U24">
            <v>0</v>
          </cell>
          <cell r="W24">
            <v>0</v>
          </cell>
          <cell r="Y24">
            <v>1658.18</v>
          </cell>
          <cell r="AA24">
            <v>0</v>
          </cell>
          <cell r="AG24">
            <v>0</v>
          </cell>
          <cell r="AI24">
            <v>0</v>
          </cell>
          <cell r="AL24">
            <v>1152</v>
          </cell>
        </row>
        <row r="25">
          <cell r="A25" t="str">
            <v>1155</v>
          </cell>
          <cell r="B25" t="str">
            <v xml:space="preserve">120 - Accounts Receivable           </v>
          </cell>
          <cell r="G25">
            <v>0</v>
          </cell>
          <cell r="H25">
            <v>-1500</v>
          </cell>
          <cell r="I25">
            <v>0</v>
          </cell>
          <cell r="K25">
            <v>0</v>
          </cell>
          <cell r="M25">
            <v>0</v>
          </cell>
          <cell r="N25">
            <v>0</v>
          </cell>
          <cell r="O25">
            <v>0</v>
          </cell>
          <cell r="Q25">
            <v>0</v>
          </cell>
          <cell r="T25">
            <v>0</v>
          </cell>
          <cell r="U25">
            <v>0</v>
          </cell>
          <cell r="W25">
            <v>0</v>
          </cell>
          <cell r="Y25">
            <v>0</v>
          </cell>
          <cell r="AA25">
            <v>0</v>
          </cell>
          <cell r="AG25">
            <v>0</v>
          </cell>
          <cell r="AI25">
            <v>0</v>
          </cell>
          <cell r="AL25">
            <v>1155</v>
          </cell>
        </row>
        <row r="26">
          <cell r="A26" t="str">
            <v>1201</v>
          </cell>
          <cell r="B26" t="str">
            <v xml:space="preserve">120 - Accounts Receivable           </v>
          </cell>
          <cell r="G26">
            <v>-149000</v>
          </cell>
          <cell r="H26">
            <v>-83000</v>
          </cell>
          <cell r="I26">
            <v>0</v>
          </cell>
          <cell r="K26">
            <v>0</v>
          </cell>
          <cell r="M26">
            <v>-1688828.93</v>
          </cell>
          <cell r="N26">
            <v>-1600807.71</v>
          </cell>
          <cell r="O26">
            <v>0</v>
          </cell>
          <cell r="Q26">
            <v>0</v>
          </cell>
          <cell r="T26">
            <v>-1153828.93</v>
          </cell>
          <cell r="U26">
            <v>0</v>
          </cell>
          <cell r="W26">
            <v>0</v>
          </cell>
          <cell r="Y26">
            <v>-535000</v>
          </cell>
          <cell r="AA26">
            <v>0</v>
          </cell>
          <cell r="AG26">
            <v>0</v>
          </cell>
          <cell r="AI26">
            <v>0</v>
          </cell>
          <cell r="AL26">
            <v>1201</v>
          </cell>
        </row>
        <row r="27">
          <cell r="A27" t="str">
            <v>1202</v>
          </cell>
          <cell r="B27" t="str">
            <v xml:space="preserve">120 - Accounts Receivable           </v>
          </cell>
          <cell r="G27">
            <v>-9497.24</v>
          </cell>
          <cell r="H27">
            <v>46641.89</v>
          </cell>
          <cell r="I27">
            <v>0</v>
          </cell>
          <cell r="K27">
            <v>0</v>
          </cell>
          <cell r="M27">
            <v>260291.25</v>
          </cell>
          <cell r="N27">
            <v>412389.43</v>
          </cell>
          <cell r="O27">
            <v>0</v>
          </cell>
          <cell r="Q27">
            <v>0</v>
          </cell>
          <cell r="T27">
            <v>0</v>
          </cell>
          <cell r="U27">
            <v>0</v>
          </cell>
          <cell r="W27">
            <v>0</v>
          </cell>
          <cell r="Y27">
            <v>260291.25</v>
          </cell>
          <cell r="AA27">
            <v>0</v>
          </cell>
          <cell r="AG27">
            <v>0</v>
          </cell>
          <cell r="AI27">
            <v>0</v>
          </cell>
          <cell r="AL27">
            <v>1202</v>
          </cell>
        </row>
        <row r="28">
          <cell r="A28" t="str">
            <v>1203</v>
          </cell>
          <cell r="B28" t="str">
            <v xml:space="preserve">120 - Accounts Receivable           </v>
          </cell>
          <cell r="G28">
            <v>-16283.79</v>
          </cell>
          <cell r="H28">
            <v>-1847.95</v>
          </cell>
          <cell r="I28">
            <v>0</v>
          </cell>
          <cell r="K28">
            <v>0</v>
          </cell>
          <cell r="M28">
            <v>-322476.28999999998</v>
          </cell>
          <cell r="N28">
            <v>-347047.2</v>
          </cell>
          <cell r="O28">
            <v>0</v>
          </cell>
          <cell r="Q28">
            <v>0</v>
          </cell>
          <cell r="T28">
            <v>-323002.7</v>
          </cell>
          <cell r="U28">
            <v>0</v>
          </cell>
          <cell r="W28">
            <v>0</v>
          </cell>
          <cell r="Y28">
            <v>526.41</v>
          </cell>
          <cell r="AA28">
            <v>0</v>
          </cell>
          <cell r="AG28">
            <v>0</v>
          </cell>
          <cell r="AI28">
            <v>0</v>
          </cell>
          <cell r="AL28">
            <v>1203</v>
          </cell>
        </row>
        <row r="29">
          <cell r="A29" t="str">
            <v>1204</v>
          </cell>
          <cell r="B29" t="str">
            <v xml:space="preserve">120 - Accounts Receivable           </v>
          </cell>
          <cell r="G29">
            <v>0</v>
          </cell>
          <cell r="H29">
            <v>-2300.84</v>
          </cell>
          <cell r="I29">
            <v>0</v>
          </cell>
          <cell r="K29">
            <v>0</v>
          </cell>
          <cell r="M29">
            <v>8284.42</v>
          </cell>
          <cell r="N29">
            <v>35624.68</v>
          </cell>
          <cell r="O29">
            <v>0</v>
          </cell>
          <cell r="Q29">
            <v>0</v>
          </cell>
          <cell r="T29">
            <v>0</v>
          </cell>
          <cell r="U29">
            <v>0</v>
          </cell>
          <cell r="W29">
            <v>0</v>
          </cell>
          <cell r="Y29">
            <v>8284.42</v>
          </cell>
          <cell r="AA29">
            <v>0</v>
          </cell>
          <cell r="AG29">
            <v>0</v>
          </cell>
          <cell r="AI29">
            <v>0</v>
          </cell>
          <cell r="AL29">
            <v>1204</v>
          </cell>
        </row>
        <row r="30">
          <cell r="A30" t="str">
            <v>1251</v>
          </cell>
          <cell r="B30" t="str">
            <v xml:space="preserve">123 - Income Taxes Receivable       </v>
          </cell>
          <cell r="G30">
            <v>51000</v>
          </cell>
          <cell r="H30">
            <v>0</v>
          </cell>
          <cell r="I30">
            <v>0</v>
          </cell>
          <cell r="K30">
            <v>-238000</v>
          </cell>
          <cell r="M30">
            <v>420830.64</v>
          </cell>
          <cell r="N30">
            <v>0</v>
          </cell>
          <cell r="O30">
            <v>0</v>
          </cell>
          <cell r="Q30">
            <v>220000</v>
          </cell>
          <cell r="T30">
            <v>471523.48</v>
          </cell>
          <cell r="U30">
            <v>0</v>
          </cell>
          <cell r="W30">
            <v>-2000</v>
          </cell>
          <cell r="Y30">
            <v>-50692.84</v>
          </cell>
          <cell r="AA30">
            <v>0</v>
          </cell>
          <cell r="AG30">
            <v>0</v>
          </cell>
          <cell r="AI30">
            <v>-474000</v>
          </cell>
          <cell r="AL30">
            <v>1251</v>
          </cell>
        </row>
        <row r="31">
          <cell r="A31" t="str">
            <v>1300</v>
          </cell>
          <cell r="B31" t="str">
            <v xml:space="preserve">130 - Inventory                     </v>
          </cell>
          <cell r="G31">
            <v>0</v>
          </cell>
          <cell r="H31">
            <v>0</v>
          </cell>
          <cell r="I31">
            <v>0</v>
          </cell>
          <cell r="K31">
            <v>100000</v>
          </cell>
          <cell r="M31">
            <v>0</v>
          </cell>
          <cell r="N31">
            <v>0</v>
          </cell>
          <cell r="O31">
            <v>0</v>
          </cell>
          <cell r="Q31">
            <v>4100000</v>
          </cell>
          <cell r="T31">
            <v>0</v>
          </cell>
          <cell r="U31">
            <v>0</v>
          </cell>
          <cell r="W31">
            <v>3900000</v>
          </cell>
          <cell r="Y31">
            <v>0</v>
          </cell>
          <cell r="AA31">
            <v>0</v>
          </cell>
          <cell r="AG31">
            <v>0</v>
          </cell>
          <cell r="AI31">
            <v>-223000</v>
          </cell>
          <cell r="AL31">
            <v>1300</v>
          </cell>
        </row>
        <row r="32">
          <cell r="A32" t="str">
            <v>1301</v>
          </cell>
          <cell r="B32" t="str">
            <v xml:space="preserve">130 - Inventory                     </v>
          </cell>
          <cell r="G32">
            <v>87369.21</v>
          </cell>
          <cell r="H32">
            <v>56994.78</v>
          </cell>
          <cell r="I32">
            <v>0</v>
          </cell>
          <cell r="K32">
            <v>0</v>
          </cell>
          <cell r="M32">
            <v>175633.13</v>
          </cell>
          <cell r="N32">
            <v>446620.52</v>
          </cell>
          <cell r="O32">
            <v>0</v>
          </cell>
          <cell r="Q32">
            <v>0</v>
          </cell>
          <cell r="T32">
            <v>450340.33</v>
          </cell>
          <cell r="U32">
            <v>0</v>
          </cell>
          <cell r="W32">
            <v>0</v>
          </cell>
          <cell r="Y32">
            <v>-274707.20000000001</v>
          </cell>
          <cell r="AA32">
            <v>0</v>
          </cell>
          <cell r="AG32">
            <v>0</v>
          </cell>
          <cell r="AI32">
            <v>0</v>
          </cell>
          <cell r="AL32">
            <v>1301</v>
          </cell>
        </row>
        <row r="33">
          <cell r="A33" t="str">
            <v>1302</v>
          </cell>
          <cell r="B33" t="str">
            <v xml:space="preserve">130 - Inventory                     </v>
          </cell>
          <cell r="G33">
            <v>8289.1</v>
          </cell>
          <cell r="H33">
            <v>9644.2900000000009</v>
          </cell>
          <cell r="I33">
            <v>0</v>
          </cell>
          <cell r="K33">
            <v>0</v>
          </cell>
          <cell r="M33">
            <v>1431685.79</v>
          </cell>
          <cell r="N33">
            <v>1617356.89</v>
          </cell>
          <cell r="O33">
            <v>0</v>
          </cell>
          <cell r="Q33">
            <v>0</v>
          </cell>
          <cell r="T33">
            <v>1379924.26</v>
          </cell>
          <cell r="U33">
            <v>0</v>
          </cell>
          <cell r="W33">
            <v>0</v>
          </cell>
          <cell r="Y33">
            <v>51761.53</v>
          </cell>
          <cell r="AA33">
            <v>0</v>
          </cell>
          <cell r="AG33">
            <v>0</v>
          </cell>
          <cell r="AI33">
            <v>0</v>
          </cell>
          <cell r="AL33">
            <v>1302</v>
          </cell>
        </row>
        <row r="34">
          <cell r="A34" t="str">
            <v>1303</v>
          </cell>
          <cell r="B34" t="str">
            <v xml:space="preserve">130 - Inventory                     </v>
          </cell>
          <cell r="G34">
            <v>63040.93</v>
          </cell>
          <cell r="H34">
            <v>-73934.759999999995</v>
          </cell>
          <cell r="I34">
            <v>0</v>
          </cell>
          <cell r="K34">
            <v>0</v>
          </cell>
          <cell r="M34">
            <v>1343696.8</v>
          </cell>
          <cell r="N34">
            <v>1300599.68</v>
          </cell>
          <cell r="O34">
            <v>0</v>
          </cell>
          <cell r="Q34">
            <v>0</v>
          </cell>
          <cell r="T34">
            <v>1246464.83</v>
          </cell>
          <cell r="U34">
            <v>0</v>
          </cell>
          <cell r="W34">
            <v>0</v>
          </cell>
          <cell r="Y34">
            <v>97231.97</v>
          </cell>
          <cell r="AA34">
            <v>0</v>
          </cell>
          <cell r="AG34">
            <v>0</v>
          </cell>
          <cell r="AI34">
            <v>0</v>
          </cell>
          <cell r="AL34">
            <v>1303</v>
          </cell>
        </row>
        <row r="35">
          <cell r="A35" t="str">
            <v>1304</v>
          </cell>
          <cell r="B35" t="str">
            <v xml:space="preserve">130 - Inventory                     </v>
          </cell>
          <cell r="G35">
            <v>10088.94</v>
          </cell>
          <cell r="H35">
            <v>-349131.52000000002</v>
          </cell>
          <cell r="I35">
            <v>0</v>
          </cell>
          <cell r="K35">
            <v>0</v>
          </cell>
          <cell r="M35">
            <v>928495.21</v>
          </cell>
          <cell r="N35">
            <v>695080.1</v>
          </cell>
          <cell r="O35">
            <v>0</v>
          </cell>
          <cell r="Q35">
            <v>0</v>
          </cell>
          <cell r="T35">
            <v>627886.21</v>
          </cell>
          <cell r="U35">
            <v>0</v>
          </cell>
          <cell r="W35">
            <v>0</v>
          </cell>
          <cell r="Y35">
            <v>300609</v>
          </cell>
          <cell r="AA35">
            <v>0</v>
          </cell>
          <cell r="AG35">
            <v>0</v>
          </cell>
          <cell r="AI35">
            <v>0</v>
          </cell>
          <cell r="AL35">
            <v>1304</v>
          </cell>
        </row>
        <row r="36">
          <cell r="A36" t="str">
            <v>1305</v>
          </cell>
          <cell r="B36" t="str">
            <v xml:space="preserve">130 - Inventory                     </v>
          </cell>
          <cell r="G36">
            <v>-473.39</v>
          </cell>
          <cell r="H36">
            <v>7206.21</v>
          </cell>
          <cell r="I36">
            <v>0</v>
          </cell>
          <cell r="K36">
            <v>0</v>
          </cell>
          <cell r="M36">
            <v>63255.3</v>
          </cell>
          <cell r="N36">
            <v>58534.07</v>
          </cell>
          <cell r="O36">
            <v>0</v>
          </cell>
          <cell r="Q36">
            <v>0</v>
          </cell>
          <cell r="T36">
            <v>63216.15</v>
          </cell>
          <cell r="U36">
            <v>0</v>
          </cell>
          <cell r="W36">
            <v>0</v>
          </cell>
          <cell r="Y36">
            <v>39.15</v>
          </cell>
          <cell r="AA36">
            <v>0</v>
          </cell>
          <cell r="AG36">
            <v>0</v>
          </cell>
          <cell r="AI36">
            <v>0</v>
          </cell>
          <cell r="AL36">
            <v>1305</v>
          </cell>
        </row>
        <row r="37">
          <cell r="A37" t="str">
            <v>1307</v>
          </cell>
          <cell r="B37" t="str">
            <v xml:space="preserve">130 - Inventory                     </v>
          </cell>
          <cell r="G37">
            <v>13328.99</v>
          </cell>
          <cell r="H37">
            <v>16001.11</v>
          </cell>
          <cell r="I37">
            <v>0</v>
          </cell>
          <cell r="K37">
            <v>0</v>
          </cell>
          <cell r="M37">
            <v>139460.47</v>
          </cell>
          <cell r="N37">
            <v>143945.01999999999</v>
          </cell>
          <cell r="O37">
            <v>0</v>
          </cell>
          <cell r="Q37">
            <v>0</v>
          </cell>
          <cell r="T37">
            <v>118046.5</v>
          </cell>
          <cell r="U37">
            <v>0</v>
          </cell>
          <cell r="W37">
            <v>0</v>
          </cell>
          <cell r="Y37">
            <v>21413.97</v>
          </cell>
          <cell r="AA37">
            <v>0</v>
          </cell>
          <cell r="AG37">
            <v>0</v>
          </cell>
          <cell r="AI37">
            <v>0</v>
          </cell>
          <cell r="AL37">
            <v>1307</v>
          </cell>
        </row>
        <row r="38">
          <cell r="A38" t="str">
            <v>1310</v>
          </cell>
          <cell r="B38" t="str">
            <v xml:space="preserve">130 - Inventory                     </v>
          </cell>
          <cell r="G38">
            <v>0</v>
          </cell>
          <cell r="H38">
            <v>20202.68</v>
          </cell>
          <cell r="I38">
            <v>0</v>
          </cell>
          <cell r="K38">
            <v>0</v>
          </cell>
          <cell r="M38">
            <v>23500</v>
          </cell>
          <cell r="N38">
            <v>57068.160000000003</v>
          </cell>
          <cell r="O38">
            <v>0</v>
          </cell>
          <cell r="Q38">
            <v>0</v>
          </cell>
          <cell r="T38">
            <v>19594</v>
          </cell>
          <cell r="U38">
            <v>0</v>
          </cell>
          <cell r="W38">
            <v>0</v>
          </cell>
          <cell r="Y38">
            <v>3906</v>
          </cell>
          <cell r="AA38">
            <v>0</v>
          </cell>
          <cell r="AG38">
            <v>0</v>
          </cell>
          <cell r="AI38">
            <v>0</v>
          </cell>
          <cell r="AL38">
            <v>1310</v>
          </cell>
        </row>
        <row r="39">
          <cell r="A39" t="str">
            <v>1311</v>
          </cell>
          <cell r="B39" t="str">
            <v xml:space="preserve">130 - Inventory                     </v>
          </cell>
          <cell r="G39">
            <v>270</v>
          </cell>
          <cell r="H39">
            <v>-2061.11</v>
          </cell>
          <cell r="I39">
            <v>0</v>
          </cell>
          <cell r="K39">
            <v>0</v>
          </cell>
          <cell r="M39">
            <v>36686.379999999997</v>
          </cell>
          <cell r="N39">
            <v>40505.03</v>
          </cell>
          <cell r="O39">
            <v>0</v>
          </cell>
          <cell r="Q39">
            <v>0</v>
          </cell>
          <cell r="T39">
            <v>36970.58</v>
          </cell>
          <cell r="U39">
            <v>0</v>
          </cell>
          <cell r="W39">
            <v>0</v>
          </cell>
          <cell r="Y39">
            <v>-284.2</v>
          </cell>
          <cell r="AA39">
            <v>0</v>
          </cell>
          <cell r="AG39">
            <v>0</v>
          </cell>
          <cell r="AI39">
            <v>0</v>
          </cell>
          <cell r="AL39">
            <v>1311</v>
          </cell>
        </row>
        <row r="40">
          <cell r="A40" t="str">
            <v>1312</v>
          </cell>
          <cell r="B40" t="str">
            <v xml:space="preserve">130 - Inventory                     </v>
          </cell>
          <cell r="G40">
            <v>-4031.02</v>
          </cell>
          <cell r="H40">
            <v>-2657.78</v>
          </cell>
          <cell r="I40">
            <v>0</v>
          </cell>
          <cell r="K40">
            <v>0</v>
          </cell>
          <cell r="M40">
            <v>-199449.99</v>
          </cell>
          <cell r="N40">
            <v>-163346.15</v>
          </cell>
          <cell r="O40">
            <v>0</v>
          </cell>
          <cell r="Q40">
            <v>0</v>
          </cell>
          <cell r="T40">
            <v>-173864.95</v>
          </cell>
          <cell r="U40">
            <v>0</v>
          </cell>
          <cell r="W40">
            <v>0</v>
          </cell>
          <cell r="Y40">
            <v>-25585.040000000001</v>
          </cell>
          <cell r="AA40">
            <v>0</v>
          </cell>
          <cell r="AG40">
            <v>0</v>
          </cell>
          <cell r="AI40">
            <v>0</v>
          </cell>
          <cell r="AL40">
            <v>1312</v>
          </cell>
        </row>
        <row r="41">
          <cell r="A41" t="str">
            <v>1313</v>
          </cell>
          <cell r="B41" t="str">
            <v xml:space="preserve">130 - Inventory                     </v>
          </cell>
          <cell r="G41">
            <v>0</v>
          </cell>
          <cell r="H41">
            <v>-6440</v>
          </cell>
          <cell r="I41">
            <v>0</v>
          </cell>
          <cell r="K41">
            <v>0</v>
          </cell>
          <cell r="M41">
            <v>140839.57999999999</v>
          </cell>
          <cell r="N41">
            <v>321803.58</v>
          </cell>
          <cell r="O41">
            <v>0</v>
          </cell>
          <cell r="Q41">
            <v>0</v>
          </cell>
          <cell r="T41">
            <v>170785.58</v>
          </cell>
          <cell r="U41">
            <v>0</v>
          </cell>
          <cell r="W41">
            <v>0</v>
          </cell>
          <cell r="Y41">
            <v>-29946</v>
          </cell>
          <cell r="AA41">
            <v>0</v>
          </cell>
          <cell r="AG41">
            <v>0</v>
          </cell>
          <cell r="AI41">
            <v>0</v>
          </cell>
          <cell r="AL41">
            <v>1313</v>
          </cell>
        </row>
        <row r="42">
          <cell r="A42" t="str">
            <v>1314</v>
          </cell>
          <cell r="B42" t="str">
            <v xml:space="preserve">130 - Inventory                     </v>
          </cell>
          <cell r="G42">
            <v>19693.21</v>
          </cell>
          <cell r="H42">
            <v>25559.439999999999</v>
          </cell>
          <cell r="I42">
            <v>0</v>
          </cell>
          <cell r="K42">
            <v>0</v>
          </cell>
          <cell r="M42">
            <v>62790.99</v>
          </cell>
          <cell r="N42">
            <v>73553.14</v>
          </cell>
          <cell r="O42">
            <v>0</v>
          </cell>
          <cell r="Q42">
            <v>0</v>
          </cell>
          <cell r="T42">
            <v>65538.92</v>
          </cell>
          <cell r="U42">
            <v>0</v>
          </cell>
          <cell r="W42">
            <v>0</v>
          </cell>
          <cell r="Y42">
            <v>-2747.93</v>
          </cell>
          <cell r="AA42">
            <v>0</v>
          </cell>
          <cell r="AG42">
            <v>0</v>
          </cell>
          <cell r="AI42">
            <v>0</v>
          </cell>
          <cell r="AL42">
            <v>1314</v>
          </cell>
        </row>
        <row r="43">
          <cell r="A43" t="str">
            <v>1317</v>
          </cell>
          <cell r="B43" t="str">
            <v xml:space="preserve">130 - Inventory                     </v>
          </cell>
          <cell r="G43">
            <v>2251.7800000000002</v>
          </cell>
          <cell r="H43">
            <v>168.79</v>
          </cell>
          <cell r="I43">
            <v>0</v>
          </cell>
          <cell r="K43">
            <v>0</v>
          </cell>
          <cell r="M43">
            <v>104312.28</v>
          </cell>
          <cell r="N43">
            <v>95580.85</v>
          </cell>
          <cell r="O43">
            <v>0</v>
          </cell>
          <cell r="Q43">
            <v>0</v>
          </cell>
          <cell r="T43">
            <v>117345.83</v>
          </cell>
          <cell r="U43">
            <v>0</v>
          </cell>
          <cell r="W43">
            <v>0</v>
          </cell>
          <cell r="Y43">
            <v>-13033.55</v>
          </cell>
          <cell r="AA43">
            <v>0</v>
          </cell>
          <cell r="AG43">
            <v>0</v>
          </cell>
          <cell r="AI43">
            <v>0</v>
          </cell>
          <cell r="AL43">
            <v>1317</v>
          </cell>
        </row>
        <row r="44">
          <cell r="A44" t="str">
            <v>1330</v>
          </cell>
          <cell r="B44" t="str">
            <v xml:space="preserve">130 - Inventory                     </v>
          </cell>
          <cell r="G44">
            <v>0</v>
          </cell>
          <cell r="H44">
            <v>-757.96</v>
          </cell>
          <cell r="I44">
            <v>0</v>
          </cell>
          <cell r="K44">
            <v>0</v>
          </cell>
          <cell r="M44">
            <v>0</v>
          </cell>
          <cell r="N44">
            <v>230.24</v>
          </cell>
          <cell r="O44">
            <v>0</v>
          </cell>
          <cell r="Q44">
            <v>0</v>
          </cell>
          <cell r="T44">
            <v>850.67</v>
          </cell>
          <cell r="U44">
            <v>0</v>
          </cell>
          <cell r="W44">
            <v>0</v>
          </cell>
          <cell r="Y44">
            <v>-850.67</v>
          </cell>
          <cell r="AA44">
            <v>0</v>
          </cell>
          <cell r="AG44">
            <v>0</v>
          </cell>
          <cell r="AI44">
            <v>0</v>
          </cell>
          <cell r="AL44">
            <v>1330</v>
          </cell>
        </row>
        <row r="45">
          <cell r="A45" t="str">
            <v>1400</v>
          </cell>
          <cell r="B45" t="str">
            <v xml:space="preserve">140 - Prepaid Expenses              </v>
          </cell>
          <cell r="G45">
            <v>0</v>
          </cell>
          <cell r="H45">
            <v>0</v>
          </cell>
          <cell r="I45">
            <v>0</v>
          </cell>
          <cell r="K45">
            <v>-111000</v>
          </cell>
          <cell r="M45">
            <v>0</v>
          </cell>
          <cell r="N45">
            <v>0</v>
          </cell>
          <cell r="O45">
            <v>0</v>
          </cell>
          <cell r="Q45">
            <v>832000</v>
          </cell>
          <cell r="T45">
            <v>0</v>
          </cell>
          <cell r="U45">
            <v>0</v>
          </cell>
          <cell r="W45">
            <v>926000</v>
          </cell>
          <cell r="Y45">
            <v>0</v>
          </cell>
          <cell r="AA45">
            <v>0</v>
          </cell>
          <cell r="AG45">
            <v>0</v>
          </cell>
          <cell r="AI45">
            <v>-6000</v>
          </cell>
          <cell r="AL45">
            <v>1400</v>
          </cell>
        </row>
        <row r="46">
          <cell r="A46" t="str">
            <v>1401</v>
          </cell>
          <cell r="B46" t="str">
            <v xml:space="preserve">140 - Prepaid Expenses              </v>
          </cell>
          <cell r="G46">
            <v>-36979.39</v>
          </cell>
          <cell r="H46">
            <v>-38575.01</v>
          </cell>
          <cell r="I46">
            <v>0</v>
          </cell>
          <cell r="K46">
            <v>0</v>
          </cell>
          <cell r="M46">
            <v>110938.13</v>
          </cell>
          <cell r="N46">
            <v>115724.97</v>
          </cell>
          <cell r="O46">
            <v>0</v>
          </cell>
          <cell r="Q46">
            <v>0</v>
          </cell>
          <cell r="T46">
            <v>312961.88</v>
          </cell>
          <cell r="U46">
            <v>0</v>
          </cell>
          <cell r="W46">
            <v>0</v>
          </cell>
          <cell r="Y46">
            <v>-202023.75</v>
          </cell>
          <cell r="AA46">
            <v>0</v>
          </cell>
          <cell r="AG46">
            <v>0</v>
          </cell>
          <cell r="AI46">
            <v>0</v>
          </cell>
          <cell r="AL46">
            <v>1401</v>
          </cell>
        </row>
        <row r="47">
          <cell r="A47" t="str">
            <v>1404</v>
          </cell>
          <cell r="B47" t="str">
            <v xml:space="preserve">140 - Prepaid Expenses              </v>
          </cell>
          <cell r="G47">
            <v>0</v>
          </cell>
          <cell r="H47">
            <v>0</v>
          </cell>
          <cell r="I47">
            <v>0</v>
          </cell>
          <cell r="K47">
            <v>0</v>
          </cell>
          <cell r="M47">
            <v>86712.16</v>
          </cell>
          <cell r="N47">
            <v>86712.16</v>
          </cell>
          <cell r="O47">
            <v>0</v>
          </cell>
          <cell r="Q47">
            <v>0</v>
          </cell>
          <cell r="T47">
            <v>86712.16</v>
          </cell>
          <cell r="U47">
            <v>0</v>
          </cell>
          <cell r="W47">
            <v>0</v>
          </cell>
          <cell r="Y47">
            <v>0</v>
          </cell>
          <cell r="AA47">
            <v>0</v>
          </cell>
          <cell r="AG47">
            <v>0</v>
          </cell>
          <cell r="AI47">
            <v>0</v>
          </cell>
          <cell r="AL47">
            <v>1404</v>
          </cell>
        </row>
        <row r="48">
          <cell r="A48" t="str">
            <v>1405</v>
          </cell>
          <cell r="B48" t="str">
            <v xml:space="preserve">140 - Prepaid Expenses              </v>
          </cell>
          <cell r="G48">
            <v>-26080.26</v>
          </cell>
          <cell r="H48">
            <v>-30832.46</v>
          </cell>
          <cell r="I48">
            <v>0</v>
          </cell>
          <cell r="K48">
            <v>0</v>
          </cell>
          <cell r="M48">
            <v>22231.98</v>
          </cell>
          <cell r="N48">
            <v>45653.52</v>
          </cell>
          <cell r="O48">
            <v>0</v>
          </cell>
          <cell r="Q48">
            <v>0</v>
          </cell>
          <cell r="T48">
            <v>0</v>
          </cell>
          <cell r="U48">
            <v>0</v>
          </cell>
          <cell r="W48">
            <v>0</v>
          </cell>
          <cell r="Y48">
            <v>22231.98</v>
          </cell>
          <cell r="AA48">
            <v>0</v>
          </cell>
          <cell r="AG48">
            <v>0</v>
          </cell>
          <cell r="AI48">
            <v>0</v>
          </cell>
          <cell r="AL48">
            <v>1405</v>
          </cell>
        </row>
        <row r="49">
          <cell r="A49" t="str">
            <v>1406</v>
          </cell>
          <cell r="B49" t="str">
            <v xml:space="preserve">140 - Prepaid Expenses              </v>
          </cell>
          <cell r="G49">
            <v>-41202.28</v>
          </cell>
          <cell r="H49">
            <v>59617.68</v>
          </cell>
          <cell r="I49">
            <v>0</v>
          </cell>
          <cell r="K49">
            <v>0</v>
          </cell>
          <cell r="M49">
            <v>124783.91</v>
          </cell>
          <cell r="N49">
            <v>308023.17</v>
          </cell>
          <cell r="O49">
            <v>0</v>
          </cell>
          <cell r="Q49">
            <v>0</v>
          </cell>
          <cell r="T49">
            <v>269950.06</v>
          </cell>
          <cell r="U49">
            <v>0</v>
          </cell>
          <cell r="W49">
            <v>0</v>
          </cell>
          <cell r="Y49">
            <v>-145166.15</v>
          </cell>
          <cell r="AA49">
            <v>0</v>
          </cell>
          <cell r="AG49">
            <v>0</v>
          </cell>
          <cell r="AI49">
            <v>0</v>
          </cell>
          <cell r="AL49">
            <v>1406</v>
          </cell>
        </row>
        <row r="50">
          <cell r="A50" t="str">
            <v>1407</v>
          </cell>
          <cell r="B50" t="str">
            <v xml:space="preserve">140 - Prepaid Expenses              </v>
          </cell>
          <cell r="G50">
            <v>-39502.629999999997</v>
          </cell>
          <cell r="H50">
            <v>77704.679999999993</v>
          </cell>
          <cell r="I50">
            <v>0</v>
          </cell>
          <cell r="K50">
            <v>0</v>
          </cell>
          <cell r="M50">
            <v>409251.57</v>
          </cell>
          <cell r="N50">
            <v>417734.73</v>
          </cell>
          <cell r="O50">
            <v>0</v>
          </cell>
          <cell r="Q50">
            <v>0</v>
          </cell>
          <cell r="T50">
            <v>261960.17</v>
          </cell>
          <cell r="U50">
            <v>0</v>
          </cell>
          <cell r="W50">
            <v>0</v>
          </cell>
          <cell r="Y50">
            <v>147291.4</v>
          </cell>
          <cell r="AA50">
            <v>0</v>
          </cell>
          <cell r="AG50">
            <v>0</v>
          </cell>
          <cell r="AI50">
            <v>0</v>
          </cell>
          <cell r="AL50">
            <v>1407</v>
          </cell>
        </row>
        <row r="51">
          <cell r="A51" t="str">
            <v>1480</v>
          </cell>
          <cell r="B51" t="str">
            <v xml:space="preserve">125 - Regulatory Amts Recov - Cur   </v>
          </cell>
          <cell r="G51">
            <v>1752000</v>
          </cell>
          <cell r="H51">
            <v>98382.69</v>
          </cell>
          <cell r="I51">
            <v>0</v>
          </cell>
          <cell r="K51">
            <v>-26000</v>
          </cell>
          <cell r="M51">
            <v>1752000</v>
          </cell>
          <cell r="N51">
            <v>98382.69</v>
          </cell>
          <cell r="O51">
            <v>0</v>
          </cell>
          <cell r="Q51">
            <v>546000</v>
          </cell>
          <cell r="T51">
            <v>395023.58</v>
          </cell>
          <cell r="U51">
            <v>0</v>
          </cell>
          <cell r="W51">
            <v>470000</v>
          </cell>
          <cell r="Y51">
            <v>1356976.42</v>
          </cell>
          <cell r="AA51">
            <v>0</v>
          </cell>
          <cell r="AG51">
            <v>0</v>
          </cell>
          <cell r="AI51">
            <v>75000</v>
          </cell>
          <cell r="AL51">
            <v>1480</v>
          </cell>
        </row>
        <row r="52">
          <cell r="A52" t="str">
            <v>1501</v>
          </cell>
          <cell r="B52" t="str">
            <v xml:space="preserve">160 - Regulatory Amts Recov - LT    </v>
          </cell>
          <cell r="G52">
            <v>0</v>
          </cell>
          <cell r="H52">
            <v>0</v>
          </cell>
          <cell r="I52">
            <v>0</v>
          </cell>
          <cell r="K52">
            <v>1332000</v>
          </cell>
          <cell r="M52">
            <v>0</v>
          </cell>
          <cell r="N52">
            <v>0</v>
          </cell>
          <cell r="O52">
            <v>0</v>
          </cell>
          <cell r="Q52">
            <v>8304000</v>
          </cell>
          <cell r="T52">
            <v>0</v>
          </cell>
          <cell r="U52">
            <v>0</v>
          </cell>
          <cell r="W52">
            <v>10817000</v>
          </cell>
          <cell r="Y52">
            <v>0</v>
          </cell>
          <cell r="AA52">
            <v>0</v>
          </cell>
          <cell r="AG52">
            <v>0</v>
          </cell>
          <cell r="AI52">
            <v>10027000</v>
          </cell>
          <cell r="AL52">
            <v>1501</v>
          </cell>
        </row>
        <row r="53">
          <cell r="A53" t="str">
            <v>1508</v>
          </cell>
          <cell r="B53" t="str">
            <v xml:space="preserve">160 - Regulatory Amts Recov - LT    </v>
          </cell>
          <cell r="G53">
            <v>-2177024.79</v>
          </cell>
          <cell r="H53">
            <v>-36887.89</v>
          </cell>
          <cell r="I53">
            <v>0</v>
          </cell>
          <cell r="K53">
            <v>0</v>
          </cell>
          <cell r="M53">
            <v>-0.03</v>
          </cell>
          <cell r="N53">
            <v>417627.3</v>
          </cell>
          <cell r="O53">
            <v>0</v>
          </cell>
          <cell r="Q53">
            <v>0</v>
          </cell>
          <cell r="T53">
            <v>458899.99</v>
          </cell>
          <cell r="U53">
            <v>0</v>
          </cell>
          <cell r="W53">
            <v>0</v>
          </cell>
          <cell r="Y53">
            <v>-458900.02</v>
          </cell>
          <cell r="AA53">
            <v>0</v>
          </cell>
          <cell r="AG53">
            <v>0</v>
          </cell>
          <cell r="AI53">
            <v>0</v>
          </cell>
          <cell r="AL53">
            <v>1508</v>
          </cell>
        </row>
        <row r="54">
          <cell r="A54" t="str">
            <v>1509</v>
          </cell>
          <cell r="B54" t="str">
            <v xml:space="preserve">160 - Regulatory Amts Recov - LT    </v>
          </cell>
          <cell r="G54">
            <v>-30809.72</v>
          </cell>
          <cell r="H54">
            <v>-2567.48</v>
          </cell>
          <cell r="I54">
            <v>0</v>
          </cell>
          <cell r="K54">
            <v>0</v>
          </cell>
          <cell r="M54">
            <v>0</v>
          </cell>
          <cell r="N54">
            <v>28242.240000000002</v>
          </cell>
          <cell r="O54">
            <v>0</v>
          </cell>
          <cell r="Q54">
            <v>0</v>
          </cell>
          <cell r="T54">
            <v>30809.72</v>
          </cell>
          <cell r="U54">
            <v>0</v>
          </cell>
          <cell r="W54">
            <v>0</v>
          </cell>
          <cell r="Y54">
            <v>-30809.72</v>
          </cell>
          <cell r="AA54">
            <v>0</v>
          </cell>
          <cell r="AG54">
            <v>0</v>
          </cell>
          <cell r="AI54">
            <v>0</v>
          </cell>
          <cell r="AL54">
            <v>1509</v>
          </cell>
        </row>
        <row r="55">
          <cell r="A55" t="str">
            <v>1520</v>
          </cell>
          <cell r="B55" t="str">
            <v xml:space="preserve">160 - Regulatory Amts Recov - LT    </v>
          </cell>
          <cell r="G55">
            <v>1061096.58</v>
          </cell>
          <cell r="H55">
            <v>0</v>
          </cell>
          <cell r="I55">
            <v>0</v>
          </cell>
          <cell r="K55">
            <v>0</v>
          </cell>
          <cell r="M55">
            <v>1061096.58</v>
          </cell>
          <cell r="N55">
            <v>0</v>
          </cell>
          <cell r="O55">
            <v>0</v>
          </cell>
          <cell r="Q55">
            <v>0</v>
          </cell>
          <cell r="T55">
            <v>0</v>
          </cell>
          <cell r="U55">
            <v>0</v>
          </cell>
          <cell r="W55">
            <v>0</v>
          </cell>
          <cell r="Y55">
            <v>1061096.58</v>
          </cell>
          <cell r="AA55">
            <v>0</v>
          </cell>
          <cell r="AG55">
            <v>0</v>
          </cell>
          <cell r="AI55">
            <v>0</v>
          </cell>
          <cell r="AL55">
            <v>1520</v>
          </cell>
        </row>
        <row r="56">
          <cell r="A56" t="str">
            <v>1521</v>
          </cell>
          <cell r="B56" t="str">
            <v xml:space="preserve">160 - Regulatory Amts Recov - LT    </v>
          </cell>
          <cell r="G56">
            <v>55449</v>
          </cell>
          <cell r="H56">
            <v>0</v>
          </cell>
          <cell r="I56">
            <v>0</v>
          </cell>
          <cell r="K56">
            <v>0</v>
          </cell>
          <cell r="M56">
            <v>-5968.65</v>
          </cell>
          <cell r="N56">
            <v>0</v>
          </cell>
          <cell r="O56">
            <v>0</v>
          </cell>
          <cell r="Q56">
            <v>0</v>
          </cell>
          <cell r="T56">
            <v>0</v>
          </cell>
          <cell r="U56">
            <v>0</v>
          </cell>
          <cell r="W56">
            <v>0</v>
          </cell>
          <cell r="Y56">
            <v>-5968.65</v>
          </cell>
          <cell r="AA56">
            <v>0</v>
          </cell>
          <cell r="AG56">
            <v>0</v>
          </cell>
          <cell r="AI56">
            <v>0</v>
          </cell>
          <cell r="AL56">
            <v>1521</v>
          </cell>
        </row>
        <row r="57">
          <cell r="A57" t="str">
            <v>1550</v>
          </cell>
          <cell r="B57" t="str">
            <v xml:space="preserve">160 - Regulatory Amts Recov - LT    </v>
          </cell>
          <cell r="G57">
            <v>-23278.13</v>
          </cell>
          <cell r="H57">
            <v>-373.79</v>
          </cell>
          <cell r="I57">
            <v>0</v>
          </cell>
          <cell r="K57">
            <v>0</v>
          </cell>
          <cell r="M57">
            <v>0</v>
          </cell>
          <cell r="N57">
            <v>8869.44</v>
          </cell>
          <cell r="O57">
            <v>0</v>
          </cell>
          <cell r="Q57">
            <v>0</v>
          </cell>
          <cell r="T57">
            <v>10773.09</v>
          </cell>
          <cell r="U57">
            <v>0</v>
          </cell>
          <cell r="W57">
            <v>0</v>
          </cell>
          <cell r="Y57">
            <v>-10773.09</v>
          </cell>
          <cell r="AA57">
            <v>0</v>
          </cell>
          <cell r="AG57">
            <v>0</v>
          </cell>
          <cell r="AI57">
            <v>0</v>
          </cell>
          <cell r="AL57">
            <v>1550</v>
          </cell>
        </row>
        <row r="58">
          <cell r="A58" t="str">
            <v>1555</v>
          </cell>
          <cell r="B58" t="str">
            <v xml:space="preserve">160 - Regulatory Amts Recov - LT    </v>
          </cell>
          <cell r="G58">
            <v>-1085854.1499999999</v>
          </cell>
          <cell r="H58">
            <v>0</v>
          </cell>
          <cell r="I58">
            <v>0</v>
          </cell>
          <cell r="K58">
            <v>0</v>
          </cell>
          <cell r="M58">
            <v>198565.08</v>
          </cell>
          <cell r="N58">
            <v>0</v>
          </cell>
          <cell r="O58">
            <v>0</v>
          </cell>
          <cell r="Q58">
            <v>0</v>
          </cell>
          <cell r="T58">
            <v>0</v>
          </cell>
          <cell r="U58">
            <v>0</v>
          </cell>
          <cell r="W58">
            <v>0</v>
          </cell>
          <cell r="Y58">
            <v>198565.08</v>
          </cell>
          <cell r="AA58">
            <v>0</v>
          </cell>
          <cell r="AG58">
            <v>0</v>
          </cell>
          <cell r="AI58">
            <v>0</v>
          </cell>
          <cell r="AL58">
            <v>1555</v>
          </cell>
        </row>
        <row r="59">
          <cell r="A59" t="str">
            <v>1556</v>
          </cell>
          <cell r="B59" t="str">
            <v xml:space="preserve">160 - Regulatory Amts Recov - LT    </v>
          </cell>
          <cell r="G59">
            <v>-225520.11</v>
          </cell>
          <cell r="H59">
            <v>0</v>
          </cell>
          <cell r="I59">
            <v>0</v>
          </cell>
          <cell r="K59">
            <v>0</v>
          </cell>
          <cell r="M59">
            <v>32988.25</v>
          </cell>
          <cell r="N59">
            <v>0</v>
          </cell>
          <cell r="O59">
            <v>0</v>
          </cell>
          <cell r="Q59">
            <v>0</v>
          </cell>
          <cell r="T59">
            <v>0</v>
          </cell>
          <cell r="U59">
            <v>0</v>
          </cell>
          <cell r="W59">
            <v>0</v>
          </cell>
          <cell r="Y59">
            <v>32988.25</v>
          </cell>
          <cell r="AA59">
            <v>0</v>
          </cell>
          <cell r="AG59">
            <v>0</v>
          </cell>
          <cell r="AI59">
            <v>0</v>
          </cell>
          <cell r="AL59">
            <v>1556</v>
          </cell>
        </row>
        <row r="60">
          <cell r="A60" t="str">
            <v>1590</v>
          </cell>
          <cell r="B60" t="str">
            <v xml:space="preserve">160 - Regulatory Amts Recov - LT    </v>
          </cell>
          <cell r="G60">
            <v>0</v>
          </cell>
          <cell r="H60">
            <v>-56885.78</v>
          </cell>
          <cell r="I60">
            <v>0</v>
          </cell>
          <cell r="K60">
            <v>0</v>
          </cell>
          <cell r="M60">
            <v>684525.01</v>
          </cell>
          <cell r="N60">
            <v>627470.56000000006</v>
          </cell>
          <cell r="O60">
            <v>0</v>
          </cell>
          <cell r="Q60">
            <v>0</v>
          </cell>
          <cell r="T60">
            <v>684587.94</v>
          </cell>
          <cell r="U60">
            <v>0</v>
          </cell>
          <cell r="W60">
            <v>0</v>
          </cell>
          <cell r="Y60">
            <v>-62.93</v>
          </cell>
          <cell r="AA60">
            <v>0</v>
          </cell>
          <cell r="AG60">
            <v>0</v>
          </cell>
          <cell r="AI60">
            <v>0</v>
          </cell>
          <cell r="AL60">
            <v>1590</v>
          </cell>
        </row>
        <row r="61">
          <cell r="A61" t="str">
            <v>1591</v>
          </cell>
          <cell r="B61" t="str">
            <v xml:space="preserve">160 - Regulatory Amts Recov - LT    </v>
          </cell>
          <cell r="G61">
            <v>0</v>
          </cell>
          <cell r="H61">
            <v>0</v>
          </cell>
          <cell r="I61">
            <v>0</v>
          </cell>
          <cell r="K61">
            <v>0</v>
          </cell>
          <cell r="M61">
            <v>0</v>
          </cell>
          <cell r="N61">
            <v>0</v>
          </cell>
          <cell r="O61">
            <v>0</v>
          </cell>
          <cell r="Q61">
            <v>0</v>
          </cell>
          <cell r="T61">
            <v>0</v>
          </cell>
          <cell r="U61">
            <v>0</v>
          </cell>
          <cell r="W61">
            <v>0</v>
          </cell>
          <cell r="Y61">
            <v>0</v>
          </cell>
          <cell r="AA61">
            <v>0</v>
          </cell>
          <cell r="AG61">
            <v>0</v>
          </cell>
          <cell r="AI61">
            <v>0</v>
          </cell>
          <cell r="AL61">
            <v>1591</v>
          </cell>
        </row>
        <row r="62">
          <cell r="A62" t="str">
            <v>1593</v>
          </cell>
          <cell r="B62" t="str">
            <v xml:space="preserve">160 - Regulatory Amts Recov - LT    </v>
          </cell>
          <cell r="G62">
            <v>40000</v>
          </cell>
          <cell r="H62">
            <v>0</v>
          </cell>
          <cell r="I62">
            <v>0</v>
          </cell>
          <cell r="K62">
            <v>0</v>
          </cell>
          <cell r="M62">
            <v>40000</v>
          </cell>
          <cell r="N62">
            <v>0</v>
          </cell>
          <cell r="O62">
            <v>0</v>
          </cell>
          <cell r="Q62">
            <v>0</v>
          </cell>
          <cell r="T62">
            <v>0</v>
          </cell>
          <cell r="U62">
            <v>0</v>
          </cell>
          <cell r="W62">
            <v>0</v>
          </cell>
          <cell r="Y62">
            <v>40000</v>
          </cell>
          <cell r="AA62">
            <v>0</v>
          </cell>
          <cell r="AG62">
            <v>0</v>
          </cell>
          <cell r="AI62">
            <v>0</v>
          </cell>
          <cell r="AL62">
            <v>1593</v>
          </cell>
        </row>
        <row r="63">
          <cell r="A63" t="str">
            <v>1595</v>
          </cell>
          <cell r="B63" t="str">
            <v xml:space="preserve">160 - Regulatory Amts Recov - LT    </v>
          </cell>
          <cell r="G63">
            <v>0</v>
          </cell>
          <cell r="H63">
            <v>0</v>
          </cell>
          <cell r="I63">
            <v>0</v>
          </cell>
          <cell r="K63">
            <v>0</v>
          </cell>
          <cell r="M63">
            <v>0</v>
          </cell>
          <cell r="N63">
            <v>0</v>
          </cell>
          <cell r="O63">
            <v>0</v>
          </cell>
          <cell r="Q63">
            <v>0</v>
          </cell>
          <cell r="T63">
            <v>-395023.58</v>
          </cell>
          <cell r="U63">
            <v>0</v>
          </cell>
          <cell r="W63">
            <v>0</v>
          </cell>
          <cell r="Y63">
            <v>395023.58</v>
          </cell>
          <cell r="AA63">
            <v>0</v>
          </cell>
          <cell r="AG63">
            <v>0</v>
          </cell>
          <cell r="AI63">
            <v>0</v>
          </cell>
          <cell r="AL63">
            <v>1595</v>
          </cell>
        </row>
        <row r="64">
          <cell r="A64" t="str">
            <v>1650</v>
          </cell>
          <cell r="B64" t="str">
            <v xml:space="preserve">165 - Future Income Taxes           </v>
          </cell>
          <cell r="G64">
            <v>0</v>
          </cell>
          <cell r="H64">
            <v>41667</v>
          </cell>
          <cell r="I64">
            <v>0</v>
          </cell>
          <cell r="K64">
            <v>41000</v>
          </cell>
          <cell r="M64">
            <v>7223002.9199999999</v>
          </cell>
          <cell r="N64">
            <v>7826002.9199999999</v>
          </cell>
          <cell r="O64">
            <v>0</v>
          </cell>
          <cell r="Q64">
            <v>8515000</v>
          </cell>
          <cell r="T64">
            <v>8140002.9199999999</v>
          </cell>
          <cell r="U64">
            <v>0</v>
          </cell>
          <cell r="W64">
            <v>8640000</v>
          </cell>
          <cell r="Y64">
            <v>-917000</v>
          </cell>
          <cell r="AA64">
            <v>0</v>
          </cell>
          <cell r="AG64">
            <v>0</v>
          </cell>
          <cell r="AI64">
            <v>500000</v>
          </cell>
          <cell r="AL64">
            <v>1650</v>
          </cell>
        </row>
        <row r="65">
          <cell r="A65" t="str">
            <v>1790</v>
          </cell>
          <cell r="B65" t="str">
            <v xml:space="preserve">200 - Capital Assets                </v>
          </cell>
          <cell r="G65">
            <v>0</v>
          </cell>
          <cell r="H65">
            <v>0</v>
          </cell>
          <cell r="I65">
            <v>0</v>
          </cell>
          <cell r="K65">
            <v>3294000</v>
          </cell>
          <cell r="M65">
            <v>0</v>
          </cell>
          <cell r="N65">
            <v>0</v>
          </cell>
          <cell r="O65">
            <v>0</v>
          </cell>
          <cell r="Q65">
            <v>395084000</v>
          </cell>
          <cell r="T65">
            <v>0</v>
          </cell>
          <cell r="U65">
            <v>0</v>
          </cell>
          <cell r="W65">
            <v>400092000</v>
          </cell>
          <cell r="Y65">
            <v>0</v>
          </cell>
          <cell r="AA65">
            <v>0</v>
          </cell>
          <cell r="AG65">
            <v>0</v>
          </cell>
          <cell r="AI65">
            <v>28297000</v>
          </cell>
          <cell r="AL65">
            <v>1790</v>
          </cell>
        </row>
        <row r="66">
          <cell r="A66" t="str">
            <v>1800</v>
          </cell>
          <cell r="B66" t="str">
            <v xml:space="preserve">200 - Capital Assets                </v>
          </cell>
          <cell r="G66">
            <v>0</v>
          </cell>
          <cell r="H66">
            <v>0</v>
          </cell>
          <cell r="I66">
            <v>0</v>
          </cell>
          <cell r="K66">
            <v>0</v>
          </cell>
          <cell r="M66">
            <v>385689.89</v>
          </cell>
          <cell r="N66">
            <v>316953.68</v>
          </cell>
          <cell r="O66">
            <v>0</v>
          </cell>
          <cell r="Q66">
            <v>0</v>
          </cell>
          <cell r="T66">
            <v>316953.68</v>
          </cell>
          <cell r="U66">
            <v>0</v>
          </cell>
          <cell r="W66">
            <v>0</v>
          </cell>
          <cell r="Y66">
            <v>68736.210000000006</v>
          </cell>
          <cell r="AA66">
            <v>0</v>
          </cell>
          <cell r="AG66">
            <v>0</v>
          </cell>
          <cell r="AI66">
            <v>0</v>
          </cell>
          <cell r="AL66">
            <v>1800</v>
          </cell>
        </row>
        <row r="67">
          <cell r="A67" t="str">
            <v>1801</v>
          </cell>
          <cell r="B67" t="str">
            <v xml:space="preserve">200 - Capital Assets                </v>
          </cell>
          <cell r="G67">
            <v>0</v>
          </cell>
          <cell r="H67">
            <v>0</v>
          </cell>
          <cell r="I67">
            <v>0</v>
          </cell>
          <cell r="K67">
            <v>0</v>
          </cell>
          <cell r="M67">
            <v>351446.42</v>
          </cell>
          <cell r="N67">
            <v>344880.77</v>
          </cell>
          <cell r="O67">
            <v>0</v>
          </cell>
          <cell r="Q67">
            <v>0</v>
          </cell>
          <cell r="T67">
            <v>349221.22</v>
          </cell>
          <cell r="U67">
            <v>0</v>
          </cell>
          <cell r="W67">
            <v>0</v>
          </cell>
          <cell r="Y67">
            <v>2225.1999999999998</v>
          </cell>
          <cell r="AA67">
            <v>0</v>
          </cell>
          <cell r="AG67">
            <v>0</v>
          </cell>
          <cell r="AI67">
            <v>0</v>
          </cell>
          <cell r="AL67">
            <v>1801</v>
          </cell>
        </row>
        <row r="68">
          <cell r="A68" t="str">
            <v>1802</v>
          </cell>
          <cell r="B68" t="str">
            <v xml:space="preserve">200 - Capital Assets                </v>
          </cell>
          <cell r="G68">
            <v>0</v>
          </cell>
          <cell r="H68">
            <v>0</v>
          </cell>
          <cell r="I68">
            <v>0</v>
          </cell>
          <cell r="K68">
            <v>0</v>
          </cell>
          <cell r="M68">
            <v>328581.78999999998</v>
          </cell>
          <cell r="N68">
            <v>328581.78999999998</v>
          </cell>
          <cell r="O68">
            <v>0</v>
          </cell>
          <cell r="Q68">
            <v>0</v>
          </cell>
          <cell r="T68">
            <v>328581.78999999998</v>
          </cell>
          <cell r="U68">
            <v>0</v>
          </cell>
          <cell r="W68">
            <v>0</v>
          </cell>
          <cell r="Y68">
            <v>0</v>
          </cell>
          <cell r="AA68">
            <v>0</v>
          </cell>
          <cell r="AG68">
            <v>0</v>
          </cell>
          <cell r="AI68">
            <v>0</v>
          </cell>
          <cell r="AL68">
            <v>1802</v>
          </cell>
        </row>
        <row r="69">
          <cell r="A69" t="str">
            <v>1805</v>
          </cell>
          <cell r="B69" t="str">
            <v xml:space="preserve">200 - Capital Assets                </v>
          </cell>
          <cell r="G69">
            <v>23876.2</v>
          </cell>
          <cell r="H69">
            <v>0</v>
          </cell>
          <cell r="I69">
            <v>0</v>
          </cell>
          <cell r="K69">
            <v>0</v>
          </cell>
          <cell r="M69">
            <v>1486635.56</v>
          </cell>
          <cell r="N69">
            <v>1294437.19</v>
          </cell>
          <cell r="O69">
            <v>0</v>
          </cell>
          <cell r="Q69">
            <v>0</v>
          </cell>
          <cell r="T69">
            <v>1462759.36</v>
          </cell>
          <cell r="U69">
            <v>0</v>
          </cell>
          <cell r="W69">
            <v>0</v>
          </cell>
          <cell r="Y69">
            <v>23876.2</v>
          </cell>
          <cell r="AA69">
            <v>0</v>
          </cell>
          <cell r="AG69">
            <v>0</v>
          </cell>
          <cell r="AI69">
            <v>0</v>
          </cell>
          <cell r="AL69">
            <v>1805</v>
          </cell>
        </row>
        <row r="70">
          <cell r="A70" t="str">
            <v>1806</v>
          </cell>
          <cell r="B70" t="str">
            <v xml:space="preserve">200 - Capital Assets                </v>
          </cell>
          <cell r="G70">
            <v>0</v>
          </cell>
          <cell r="H70">
            <v>0</v>
          </cell>
          <cell r="I70">
            <v>0</v>
          </cell>
          <cell r="K70">
            <v>0</v>
          </cell>
          <cell r="M70">
            <v>1249020.04</v>
          </cell>
          <cell r="N70">
            <v>1249020.04</v>
          </cell>
          <cell r="O70">
            <v>0</v>
          </cell>
          <cell r="Q70">
            <v>0</v>
          </cell>
          <cell r="T70">
            <v>1249020.04</v>
          </cell>
          <cell r="U70">
            <v>0</v>
          </cell>
          <cell r="W70">
            <v>0</v>
          </cell>
          <cell r="Y70">
            <v>0</v>
          </cell>
          <cell r="AA70">
            <v>0</v>
          </cell>
          <cell r="AG70">
            <v>0</v>
          </cell>
          <cell r="AI70">
            <v>0</v>
          </cell>
          <cell r="AL70">
            <v>1806</v>
          </cell>
        </row>
        <row r="71">
          <cell r="A71" t="str">
            <v>1807</v>
          </cell>
          <cell r="B71" t="str">
            <v xml:space="preserve">200 - Capital Assets                </v>
          </cell>
          <cell r="G71">
            <v>0</v>
          </cell>
          <cell r="H71">
            <v>0</v>
          </cell>
          <cell r="I71">
            <v>0</v>
          </cell>
          <cell r="K71">
            <v>0</v>
          </cell>
          <cell r="M71">
            <v>4142403.87</v>
          </cell>
          <cell r="N71">
            <v>4142403.87</v>
          </cell>
          <cell r="O71">
            <v>0</v>
          </cell>
          <cell r="Q71">
            <v>0</v>
          </cell>
          <cell r="T71">
            <v>4142403.87</v>
          </cell>
          <cell r="U71">
            <v>0</v>
          </cell>
          <cell r="W71">
            <v>0</v>
          </cell>
          <cell r="Y71">
            <v>0</v>
          </cell>
          <cell r="AA71">
            <v>0</v>
          </cell>
          <cell r="AG71">
            <v>0</v>
          </cell>
          <cell r="AI71">
            <v>0</v>
          </cell>
          <cell r="AL71">
            <v>1807</v>
          </cell>
        </row>
        <row r="72">
          <cell r="A72" t="str">
            <v>1820</v>
          </cell>
          <cell r="B72" t="str">
            <v xml:space="preserve">200 - Capital Assets                </v>
          </cell>
          <cell r="G72">
            <v>14204.4</v>
          </cell>
          <cell r="H72">
            <v>125655.85</v>
          </cell>
          <cell r="I72">
            <v>0</v>
          </cell>
          <cell r="K72">
            <v>0</v>
          </cell>
          <cell r="M72">
            <v>12267550.01</v>
          </cell>
          <cell r="N72">
            <v>11365661.24</v>
          </cell>
          <cell r="O72">
            <v>0</v>
          </cell>
          <cell r="Q72">
            <v>0</v>
          </cell>
          <cell r="T72">
            <v>12480051.07</v>
          </cell>
          <cell r="U72">
            <v>0</v>
          </cell>
          <cell r="W72">
            <v>0</v>
          </cell>
          <cell r="Y72">
            <v>-212501.06</v>
          </cell>
          <cell r="AA72">
            <v>0</v>
          </cell>
          <cell r="AG72">
            <v>0</v>
          </cell>
          <cell r="AI72">
            <v>0</v>
          </cell>
          <cell r="AL72">
            <v>1820</v>
          </cell>
        </row>
        <row r="73">
          <cell r="A73" t="str">
            <v>1830</v>
          </cell>
          <cell r="B73" t="str">
            <v xml:space="preserve">200 - Capital Assets                </v>
          </cell>
          <cell r="G73">
            <v>430235.58</v>
          </cell>
          <cell r="H73">
            <v>878386.22</v>
          </cell>
          <cell r="I73">
            <v>0</v>
          </cell>
          <cell r="K73">
            <v>0</v>
          </cell>
          <cell r="M73">
            <v>13648039.23</v>
          </cell>
          <cell r="N73">
            <v>11938869.16</v>
          </cell>
          <cell r="O73">
            <v>0</v>
          </cell>
          <cell r="Q73">
            <v>0</v>
          </cell>
          <cell r="T73">
            <v>12403573.85</v>
          </cell>
          <cell r="U73">
            <v>0</v>
          </cell>
          <cell r="W73">
            <v>0</v>
          </cell>
          <cell r="Y73">
            <v>1244465.3799999999</v>
          </cell>
          <cell r="AA73">
            <v>0</v>
          </cell>
          <cell r="AG73">
            <v>0</v>
          </cell>
          <cell r="AI73">
            <v>0</v>
          </cell>
          <cell r="AL73">
            <v>1830</v>
          </cell>
        </row>
        <row r="74">
          <cell r="A74" t="str">
            <v>1835</v>
          </cell>
          <cell r="B74" t="str">
            <v xml:space="preserve">200 - Capital Assets                </v>
          </cell>
          <cell r="G74">
            <v>581798.87</v>
          </cell>
          <cell r="H74">
            <v>1418966.01</v>
          </cell>
          <cell r="I74">
            <v>0</v>
          </cell>
          <cell r="K74">
            <v>0</v>
          </cell>
          <cell r="M74">
            <v>72331781.019999996</v>
          </cell>
          <cell r="N74">
            <v>70959058.859999999</v>
          </cell>
          <cell r="O74">
            <v>0</v>
          </cell>
          <cell r="Q74">
            <v>0</v>
          </cell>
          <cell r="T74">
            <v>70390495.659999996</v>
          </cell>
          <cell r="U74">
            <v>0</v>
          </cell>
          <cell r="W74">
            <v>0</v>
          </cell>
          <cell r="Y74">
            <v>1941285.36</v>
          </cell>
          <cell r="AA74">
            <v>0</v>
          </cell>
          <cell r="AG74">
            <v>0</v>
          </cell>
          <cell r="AI74">
            <v>0</v>
          </cell>
          <cell r="AL74">
            <v>1835</v>
          </cell>
        </row>
        <row r="75">
          <cell r="A75" t="str">
            <v>1836</v>
          </cell>
          <cell r="B75" t="str">
            <v xml:space="preserve">200 - Capital Assets                </v>
          </cell>
          <cell r="G75">
            <v>0</v>
          </cell>
          <cell r="H75">
            <v>0</v>
          </cell>
          <cell r="I75">
            <v>0</v>
          </cell>
          <cell r="K75">
            <v>0</v>
          </cell>
          <cell r="M75">
            <v>2398414.17</v>
          </cell>
          <cell r="N75">
            <v>2398414.17</v>
          </cell>
          <cell r="O75">
            <v>0</v>
          </cell>
          <cell r="Q75">
            <v>0</v>
          </cell>
          <cell r="T75">
            <v>2398414.17</v>
          </cell>
          <cell r="U75">
            <v>0</v>
          </cell>
          <cell r="W75">
            <v>0</v>
          </cell>
          <cell r="Y75">
            <v>0</v>
          </cell>
          <cell r="AA75">
            <v>0</v>
          </cell>
          <cell r="AG75">
            <v>0</v>
          </cell>
          <cell r="AI75">
            <v>0</v>
          </cell>
          <cell r="AL75">
            <v>1836</v>
          </cell>
        </row>
        <row r="76">
          <cell r="A76" t="str">
            <v>1840</v>
          </cell>
          <cell r="B76" t="str">
            <v xml:space="preserve">200 - Capital Assets                </v>
          </cell>
          <cell r="G76">
            <v>891306.32</v>
          </cell>
          <cell r="H76">
            <v>744946.48</v>
          </cell>
          <cell r="I76">
            <v>0</v>
          </cell>
          <cell r="K76">
            <v>0</v>
          </cell>
          <cell r="M76">
            <v>22097066.02</v>
          </cell>
          <cell r="N76">
            <v>17976554.43</v>
          </cell>
          <cell r="O76">
            <v>0</v>
          </cell>
          <cell r="Q76">
            <v>0</v>
          </cell>
          <cell r="T76">
            <v>19956579.559999999</v>
          </cell>
          <cell r="U76">
            <v>0</v>
          </cell>
          <cell r="W76">
            <v>0</v>
          </cell>
          <cell r="Y76">
            <v>2140486.46</v>
          </cell>
          <cell r="AA76">
            <v>0</v>
          </cell>
          <cell r="AG76">
            <v>0</v>
          </cell>
          <cell r="AI76">
            <v>0</v>
          </cell>
          <cell r="AL76">
            <v>1840</v>
          </cell>
        </row>
        <row r="77">
          <cell r="A77" t="str">
            <v>1845</v>
          </cell>
          <cell r="B77" t="str">
            <v xml:space="preserve">200 - Capital Assets                </v>
          </cell>
          <cell r="G77">
            <v>1093938.72</v>
          </cell>
          <cell r="H77">
            <v>748399.24</v>
          </cell>
          <cell r="I77">
            <v>0</v>
          </cell>
          <cell r="K77">
            <v>0</v>
          </cell>
          <cell r="M77">
            <v>94408854.609999999</v>
          </cell>
          <cell r="N77">
            <v>90378114.230000004</v>
          </cell>
          <cell r="O77">
            <v>0</v>
          </cell>
          <cell r="Q77">
            <v>0</v>
          </cell>
          <cell r="T77">
            <v>92147605.099999994</v>
          </cell>
          <cell r="U77">
            <v>0</v>
          </cell>
          <cell r="W77">
            <v>0</v>
          </cell>
          <cell r="Y77">
            <v>2261249.5099999998</v>
          </cell>
          <cell r="AA77">
            <v>0</v>
          </cell>
          <cell r="AG77">
            <v>0</v>
          </cell>
          <cell r="AI77">
            <v>0</v>
          </cell>
          <cell r="AL77">
            <v>1845</v>
          </cell>
        </row>
        <row r="78">
          <cell r="A78" t="str">
            <v>1846</v>
          </cell>
          <cell r="B78" t="str">
            <v xml:space="preserve">200 - Capital Assets                </v>
          </cell>
          <cell r="G78">
            <v>0</v>
          </cell>
          <cell r="H78">
            <v>0</v>
          </cell>
          <cell r="I78">
            <v>0</v>
          </cell>
          <cell r="K78">
            <v>0</v>
          </cell>
          <cell r="M78">
            <v>0</v>
          </cell>
          <cell r="N78">
            <v>435031.83</v>
          </cell>
          <cell r="O78">
            <v>0</v>
          </cell>
          <cell r="Q78">
            <v>0</v>
          </cell>
          <cell r="T78">
            <v>0</v>
          </cell>
          <cell r="U78">
            <v>0</v>
          </cell>
          <cell r="W78">
            <v>0</v>
          </cell>
          <cell r="Y78">
            <v>0</v>
          </cell>
          <cell r="AA78">
            <v>0</v>
          </cell>
          <cell r="AG78">
            <v>0</v>
          </cell>
          <cell r="AI78">
            <v>0</v>
          </cell>
          <cell r="AL78">
            <v>1846</v>
          </cell>
        </row>
        <row r="79">
          <cell r="A79" t="str">
            <v>1847</v>
          </cell>
          <cell r="B79" t="str">
            <v xml:space="preserve">200 - Capital Assets                </v>
          </cell>
          <cell r="G79">
            <v>0</v>
          </cell>
          <cell r="H79">
            <v>0</v>
          </cell>
          <cell r="I79">
            <v>0</v>
          </cell>
          <cell r="K79">
            <v>0</v>
          </cell>
          <cell r="M79">
            <v>12679364.380000001</v>
          </cell>
          <cell r="N79">
            <v>12679364.380000001</v>
          </cell>
          <cell r="O79">
            <v>0</v>
          </cell>
          <cell r="Q79">
            <v>0</v>
          </cell>
          <cell r="T79">
            <v>12679364.380000001</v>
          </cell>
          <cell r="U79">
            <v>0</v>
          </cell>
          <cell r="W79">
            <v>0</v>
          </cell>
          <cell r="Y79">
            <v>0</v>
          </cell>
          <cell r="AA79">
            <v>0</v>
          </cell>
          <cell r="AG79">
            <v>0</v>
          </cell>
          <cell r="AI79">
            <v>0</v>
          </cell>
          <cell r="AL79">
            <v>1847</v>
          </cell>
        </row>
        <row r="80">
          <cell r="A80" t="str">
            <v>1850</v>
          </cell>
          <cell r="B80" t="str">
            <v xml:space="preserve">200 - Capital Assets                </v>
          </cell>
          <cell r="G80">
            <v>2548865.6</v>
          </cell>
          <cell r="H80">
            <v>1460646.9</v>
          </cell>
          <cell r="I80">
            <v>0</v>
          </cell>
          <cell r="K80">
            <v>0</v>
          </cell>
          <cell r="M80">
            <v>64939797.659999996</v>
          </cell>
          <cell r="N80">
            <v>60088425.030000001</v>
          </cell>
          <cell r="O80">
            <v>0</v>
          </cell>
          <cell r="Q80">
            <v>0</v>
          </cell>
          <cell r="T80">
            <v>62067358.770000003</v>
          </cell>
          <cell r="U80">
            <v>0</v>
          </cell>
          <cell r="W80">
            <v>0</v>
          </cell>
          <cell r="Y80">
            <v>2872438.89</v>
          </cell>
          <cell r="AA80">
            <v>0</v>
          </cell>
          <cell r="AG80">
            <v>0</v>
          </cell>
          <cell r="AI80">
            <v>0</v>
          </cell>
          <cell r="AL80">
            <v>1850</v>
          </cell>
        </row>
        <row r="81">
          <cell r="A81" t="str">
            <v>1855</v>
          </cell>
          <cell r="B81" t="str">
            <v xml:space="preserve">200 - Capital Assets                </v>
          </cell>
          <cell r="G81">
            <v>456930.53</v>
          </cell>
          <cell r="H81">
            <v>581488.4</v>
          </cell>
          <cell r="I81">
            <v>0</v>
          </cell>
          <cell r="K81">
            <v>0</v>
          </cell>
          <cell r="M81">
            <v>10126570.76</v>
          </cell>
          <cell r="N81">
            <v>8681982.3300000001</v>
          </cell>
          <cell r="O81">
            <v>0</v>
          </cell>
          <cell r="Q81">
            <v>0</v>
          </cell>
          <cell r="T81">
            <v>9116278.8599999994</v>
          </cell>
          <cell r="U81">
            <v>0</v>
          </cell>
          <cell r="W81">
            <v>0</v>
          </cell>
          <cell r="Y81">
            <v>1010291.9</v>
          </cell>
          <cell r="AA81">
            <v>0</v>
          </cell>
          <cell r="AG81">
            <v>0</v>
          </cell>
          <cell r="AI81">
            <v>0</v>
          </cell>
          <cell r="AL81">
            <v>1855</v>
          </cell>
        </row>
        <row r="82">
          <cell r="A82" t="str">
            <v>1860</v>
          </cell>
          <cell r="B82" t="str">
            <v xml:space="preserve">200 - Capital Assets                </v>
          </cell>
          <cell r="G82">
            <v>71043.070000000007</v>
          </cell>
          <cell r="H82">
            <v>109696.69</v>
          </cell>
          <cell r="I82">
            <v>0</v>
          </cell>
          <cell r="K82">
            <v>0</v>
          </cell>
          <cell r="M82">
            <v>15665452.310000001</v>
          </cell>
          <cell r="N82">
            <v>15278509.08</v>
          </cell>
          <cell r="O82">
            <v>0</v>
          </cell>
          <cell r="Q82">
            <v>0</v>
          </cell>
          <cell r="T82">
            <v>15383805.32</v>
          </cell>
          <cell r="U82">
            <v>0</v>
          </cell>
          <cell r="W82">
            <v>0</v>
          </cell>
          <cell r="Y82">
            <v>281646.99</v>
          </cell>
          <cell r="AA82">
            <v>0</v>
          </cell>
          <cell r="AG82">
            <v>0</v>
          </cell>
          <cell r="AI82">
            <v>0</v>
          </cell>
          <cell r="AL82">
            <v>1860</v>
          </cell>
        </row>
        <row r="83">
          <cell r="A83" t="str">
            <v>1861</v>
          </cell>
          <cell r="B83" t="str">
            <v xml:space="preserve">200 - Capital Assets                </v>
          </cell>
          <cell r="G83">
            <v>0</v>
          </cell>
          <cell r="H83">
            <v>0</v>
          </cell>
          <cell r="I83">
            <v>0</v>
          </cell>
          <cell r="K83">
            <v>0</v>
          </cell>
          <cell r="M83">
            <v>612443.69999999995</v>
          </cell>
          <cell r="N83">
            <v>612443.69999999995</v>
          </cell>
          <cell r="O83">
            <v>0</v>
          </cell>
          <cell r="Q83">
            <v>0</v>
          </cell>
          <cell r="T83">
            <v>612443.69999999995</v>
          </cell>
          <cell r="U83">
            <v>0</v>
          </cell>
          <cell r="W83">
            <v>0</v>
          </cell>
          <cell r="Y83">
            <v>0</v>
          </cell>
          <cell r="AA83">
            <v>0</v>
          </cell>
          <cell r="AG83">
            <v>0</v>
          </cell>
          <cell r="AI83">
            <v>0</v>
          </cell>
          <cell r="AL83">
            <v>1861</v>
          </cell>
        </row>
        <row r="84">
          <cell r="A84" t="str">
            <v>1862</v>
          </cell>
          <cell r="B84" t="str">
            <v xml:space="preserve">200 - Capital Assets                </v>
          </cell>
          <cell r="G84">
            <v>0</v>
          </cell>
          <cell r="H84">
            <v>0</v>
          </cell>
          <cell r="I84">
            <v>0</v>
          </cell>
          <cell r="K84">
            <v>0</v>
          </cell>
          <cell r="M84">
            <v>1697162.27</v>
          </cell>
          <cell r="N84">
            <v>1697162.27</v>
          </cell>
          <cell r="O84">
            <v>0</v>
          </cell>
          <cell r="Q84">
            <v>0</v>
          </cell>
          <cell r="T84">
            <v>1697162.27</v>
          </cell>
          <cell r="U84">
            <v>0</v>
          </cell>
          <cell r="W84">
            <v>0</v>
          </cell>
          <cell r="Y84">
            <v>0</v>
          </cell>
          <cell r="AA84">
            <v>0</v>
          </cell>
          <cell r="AG84">
            <v>0</v>
          </cell>
          <cell r="AI84">
            <v>0</v>
          </cell>
          <cell r="AL84">
            <v>1862</v>
          </cell>
        </row>
        <row r="85">
          <cell r="A85" t="str">
            <v>1905</v>
          </cell>
          <cell r="B85" t="str">
            <v xml:space="preserve">200 - Capital Assets                </v>
          </cell>
          <cell r="G85">
            <v>169684.89</v>
          </cell>
          <cell r="H85">
            <v>249274.94</v>
          </cell>
          <cell r="I85">
            <v>0</v>
          </cell>
          <cell r="K85">
            <v>0</v>
          </cell>
          <cell r="M85">
            <v>6435886.1500000004</v>
          </cell>
          <cell r="N85">
            <v>4751225.13</v>
          </cell>
          <cell r="O85">
            <v>0</v>
          </cell>
          <cell r="Q85">
            <v>0</v>
          </cell>
          <cell r="T85">
            <v>6158802.3099999996</v>
          </cell>
          <cell r="U85">
            <v>0</v>
          </cell>
          <cell r="W85">
            <v>0</v>
          </cell>
          <cell r="Y85">
            <v>277083.84000000003</v>
          </cell>
          <cell r="AA85">
            <v>0</v>
          </cell>
          <cell r="AG85">
            <v>0</v>
          </cell>
          <cell r="AI85">
            <v>0</v>
          </cell>
          <cell r="AL85">
            <v>1905</v>
          </cell>
        </row>
        <row r="86">
          <cell r="A86" t="str">
            <v>1906</v>
          </cell>
          <cell r="B86" t="str">
            <v xml:space="preserve">200 - Capital Assets                </v>
          </cell>
          <cell r="G86">
            <v>0</v>
          </cell>
          <cell r="H86">
            <v>0</v>
          </cell>
          <cell r="I86">
            <v>0</v>
          </cell>
          <cell r="K86">
            <v>0</v>
          </cell>
          <cell r="M86">
            <v>1070195.6000000001</v>
          </cell>
          <cell r="N86">
            <v>1070195.6000000001</v>
          </cell>
          <cell r="O86">
            <v>0</v>
          </cell>
          <cell r="Q86">
            <v>0</v>
          </cell>
          <cell r="T86">
            <v>1070195.6000000001</v>
          </cell>
          <cell r="U86">
            <v>0</v>
          </cell>
          <cell r="W86">
            <v>0</v>
          </cell>
          <cell r="Y86">
            <v>0</v>
          </cell>
          <cell r="AA86">
            <v>0</v>
          </cell>
          <cell r="AG86">
            <v>0</v>
          </cell>
          <cell r="AI86">
            <v>0</v>
          </cell>
          <cell r="AL86">
            <v>1906</v>
          </cell>
        </row>
        <row r="87">
          <cell r="A87" t="str">
            <v>1907</v>
          </cell>
          <cell r="B87" t="str">
            <v xml:space="preserve">200 - Capital Assets                </v>
          </cell>
          <cell r="G87">
            <v>0</v>
          </cell>
          <cell r="H87">
            <v>0</v>
          </cell>
          <cell r="I87">
            <v>0</v>
          </cell>
          <cell r="K87">
            <v>0</v>
          </cell>
          <cell r="M87">
            <v>6943912.8099999996</v>
          </cell>
          <cell r="N87">
            <v>6943912.8099999996</v>
          </cell>
          <cell r="O87">
            <v>0</v>
          </cell>
          <cell r="Q87">
            <v>0</v>
          </cell>
          <cell r="T87">
            <v>6943912.8099999996</v>
          </cell>
          <cell r="U87">
            <v>0</v>
          </cell>
          <cell r="W87">
            <v>0</v>
          </cell>
          <cell r="Y87">
            <v>0</v>
          </cell>
          <cell r="AA87">
            <v>0</v>
          </cell>
          <cell r="AG87">
            <v>0</v>
          </cell>
          <cell r="AI87">
            <v>0</v>
          </cell>
          <cell r="AL87">
            <v>1907</v>
          </cell>
        </row>
        <row r="88">
          <cell r="A88" t="str">
            <v>1915</v>
          </cell>
          <cell r="B88" t="str">
            <v xml:space="preserve">200 - Capital Assets                </v>
          </cell>
          <cell r="G88">
            <v>1957.23</v>
          </cell>
          <cell r="H88">
            <v>20067.45</v>
          </cell>
          <cell r="I88">
            <v>0</v>
          </cell>
          <cell r="K88">
            <v>0</v>
          </cell>
          <cell r="M88">
            <v>1119592.69</v>
          </cell>
          <cell r="N88">
            <v>1142763.92</v>
          </cell>
          <cell r="O88">
            <v>0</v>
          </cell>
          <cell r="Q88">
            <v>0</v>
          </cell>
          <cell r="T88">
            <v>1020824.09</v>
          </cell>
          <cell r="U88">
            <v>0</v>
          </cell>
          <cell r="W88">
            <v>0</v>
          </cell>
          <cell r="Y88">
            <v>98768.6</v>
          </cell>
          <cell r="AA88">
            <v>0</v>
          </cell>
          <cell r="AG88">
            <v>0</v>
          </cell>
          <cell r="AI88">
            <v>0</v>
          </cell>
          <cell r="AL88">
            <v>1915</v>
          </cell>
        </row>
        <row r="89">
          <cell r="A89" t="str">
            <v>1920</v>
          </cell>
          <cell r="B89" t="str">
            <v xml:space="preserve">200 - Capital Assets                </v>
          </cell>
          <cell r="G89">
            <v>57922.83</v>
          </cell>
          <cell r="H89">
            <v>41859.230000000003</v>
          </cell>
          <cell r="I89">
            <v>0</v>
          </cell>
          <cell r="K89">
            <v>0</v>
          </cell>
          <cell r="M89">
            <v>3935555.87</v>
          </cell>
          <cell r="N89">
            <v>4524799.17</v>
          </cell>
          <cell r="O89">
            <v>0</v>
          </cell>
          <cell r="Q89">
            <v>0</v>
          </cell>
          <cell r="T89">
            <v>3811535.9</v>
          </cell>
          <cell r="U89">
            <v>0</v>
          </cell>
          <cell r="W89">
            <v>0</v>
          </cell>
          <cell r="Y89">
            <v>124019.97</v>
          </cell>
          <cell r="AA89">
            <v>0</v>
          </cell>
          <cell r="AG89">
            <v>0</v>
          </cell>
          <cell r="AI89">
            <v>0</v>
          </cell>
          <cell r="AL89">
            <v>1920</v>
          </cell>
        </row>
        <row r="90">
          <cell r="A90" t="str">
            <v>1925</v>
          </cell>
          <cell r="B90" t="str">
            <v xml:space="preserve">200 - Capital Assets                </v>
          </cell>
          <cell r="G90">
            <v>974105.93</v>
          </cell>
          <cell r="H90">
            <v>85279.1</v>
          </cell>
          <cell r="I90">
            <v>0</v>
          </cell>
          <cell r="K90">
            <v>0</v>
          </cell>
          <cell r="M90">
            <v>16291511.76</v>
          </cell>
          <cell r="N90">
            <v>10345548.25</v>
          </cell>
          <cell r="O90">
            <v>0</v>
          </cell>
          <cell r="Q90">
            <v>0</v>
          </cell>
          <cell r="T90">
            <v>9408899.4100000001</v>
          </cell>
          <cell r="U90">
            <v>0</v>
          </cell>
          <cell r="W90">
            <v>0</v>
          </cell>
          <cell r="Y90">
            <v>6882612.3499999996</v>
          </cell>
          <cell r="AA90">
            <v>0</v>
          </cell>
          <cell r="AG90">
            <v>0</v>
          </cell>
          <cell r="AI90">
            <v>0</v>
          </cell>
          <cell r="AL90">
            <v>1925</v>
          </cell>
        </row>
        <row r="91">
          <cell r="A91" t="str">
            <v>1931</v>
          </cell>
          <cell r="B91" t="str">
            <v xml:space="preserve">200 - Capital Assets                </v>
          </cell>
          <cell r="G91">
            <v>103454.6</v>
          </cell>
          <cell r="H91">
            <v>-4726.37</v>
          </cell>
          <cell r="I91">
            <v>0</v>
          </cell>
          <cell r="K91">
            <v>0</v>
          </cell>
          <cell r="M91">
            <v>2247896.14</v>
          </cell>
          <cell r="N91">
            <v>1560647.37</v>
          </cell>
          <cell r="O91">
            <v>0</v>
          </cell>
          <cell r="Q91">
            <v>0</v>
          </cell>
          <cell r="T91">
            <v>1679465</v>
          </cell>
          <cell r="U91">
            <v>0</v>
          </cell>
          <cell r="W91">
            <v>0</v>
          </cell>
          <cell r="Y91">
            <v>568431.14</v>
          </cell>
          <cell r="AA91">
            <v>0</v>
          </cell>
          <cell r="AG91">
            <v>0</v>
          </cell>
          <cell r="AI91">
            <v>0</v>
          </cell>
          <cell r="AL91">
            <v>1931</v>
          </cell>
        </row>
        <row r="92">
          <cell r="A92" t="str">
            <v>1932</v>
          </cell>
          <cell r="B92" t="str">
            <v xml:space="preserve">200 - Capital Assets                </v>
          </cell>
          <cell r="G92">
            <v>1004.4</v>
          </cell>
          <cell r="H92">
            <v>0</v>
          </cell>
          <cell r="I92">
            <v>0</v>
          </cell>
          <cell r="K92">
            <v>0</v>
          </cell>
          <cell r="M92">
            <v>6668721.6799999997</v>
          </cell>
          <cell r="N92">
            <v>5738352.6200000001</v>
          </cell>
          <cell r="O92">
            <v>0</v>
          </cell>
          <cell r="Q92">
            <v>0</v>
          </cell>
          <cell r="T92">
            <v>6427389.5700000003</v>
          </cell>
          <cell r="U92">
            <v>0</v>
          </cell>
          <cell r="W92">
            <v>0</v>
          </cell>
          <cell r="Y92">
            <v>241332.11</v>
          </cell>
          <cell r="AA92">
            <v>0</v>
          </cell>
          <cell r="AG92">
            <v>0</v>
          </cell>
          <cell r="AI92">
            <v>0</v>
          </cell>
          <cell r="AL92">
            <v>1932</v>
          </cell>
        </row>
        <row r="93">
          <cell r="A93" t="str">
            <v>1933</v>
          </cell>
          <cell r="B93" t="str">
            <v xml:space="preserve">200 - Capital Assets                </v>
          </cell>
          <cell r="G93">
            <v>0</v>
          </cell>
          <cell r="H93">
            <v>0</v>
          </cell>
          <cell r="I93">
            <v>0</v>
          </cell>
          <cell r="K93">
            <v>0</v>
          </cell>
          <cell r="M93">
            <v>115145.82</v>
          </cell>
          <cell r="N93">
            <v>115145.82</v>
          </cell>
          <cell r="O93">
            <v>0</v>
          </cell>
          <cell r="Q93">
            <v>0</v>
          </cell>
          <cell r="T93">
            <v>115145.82</v>
          </cell>
          <cell r="U93">
            <v>0</v>
          </cell>
          <cell r="W93">
            <v>0</v>
          </cell>
          <cell r="Y93">
            <v>0</v>
          </cell>
          <cell r="AA93">
            <v>0</v>
          </cell>
          <cell r="AG93">
            <v>0</v>
          </cell>
          <cell r="AI93">
            <v>0</v>
          </cell>
          <cell r="AL93">
            <v>1933</v>
          </cell>
        </row>
        <row r="94">
          <cell r="A94" t="str">
            <v>1935</v>
          </cell>
          <cell r="B94" t="str">
            <v xml:space="preserve">200 - Capital Assets                </v>
          </cell>
          <cell r="G94">
            <v>1305.29</v>
          </cell>
          <cell r="H94">
            <v>0</v>
          </cell>
          <cell r="I94">
            <v>0</v>
          </cell>
          <cell r="K94">
            <v>0</v>
          </cell>
          <cell r="M94">
            <v>356008.92</v>
          </cell>
          <cell r="N94">
            <v>351661.27</v>
          </cell>
          <cell r="O94">
            <v>0</v>
          </cell>
          <cell r="Q94">
            <v>0</v>
          </cell>
          <cell r="T94">
            <v>351661.27</v>
          </cell>
          <cell r="U94">
            <v>0</v>
          </cell>
          <cell r="W94">
            <v>0</v>
          </cell>
          <cell r="Y94">
            <v>4347.6499999999996</v>
          </cell>
          <cell r="AA94">
            <v>0</v>
          </cell>
          <cell r="AG94">
            <v>0</v>
          </cell>
          <cell r="AI94">
            <v>0</v>
          </cell>
          <cell r="AL94">
            <v>1935</v>
          </cell>
        </row>
        <row r="95">
          <cell r="A95" t="str">
            <v>1940</v>
          </cell>
          <cell r="B95" t="str">
            <v xml:space="preserve">200 - Capital Assets                </v>
          </cell>
          <cell r="G95">
            <v>0</v>
          </cell>
          <cell r="H95">
            <v>2973.35</v>
          </cell>
          <cell r="I95">
            <v>0</v>
          </cell>
          <cell r="K95">
            <v>0</v>
          </cell>
          <cell r="M95">
            <v>1090093.93</v>
          </cell>
          <cell r="N95">
            <v>940882.28</v>
          </cell>
          <cell r="O95">
            <v>0</v>
          </cell>
          <cell r="Q95">
            <v>0</v>
          </cell>
          <cell r="T95">
            <v>1022268.18</v>
          </cell>
          <cell r="U95">
            <v>0</v>
          </cell>
          <cell r="W95">
            <v>0</v>
          </cell>
          <cell r="Y95">
            <v>67825.75</v>
          </cell>
          <cell r="AA95">
            <v>0</v>
          </cell>
          <cell r="AG95">
            <v>0</v>
          </cell>
          <cell r="AI95">
            <v>0</v>
          </cell>
          <cell r="AL95">
            <v>1940</v>
          </cell>
        </row>
        <row r="96">
          <cell r="A96" t="str">
            <v>1945</v>
          </cell>
          <cell r="B96" t="str">
            <v xml:space="preserve">200 - Capital Assets                </v>
          </cell>
          <cell r="G96">
            <v>0</v>
          </cell>
          <cell r="H96">
            <v>0</v>
          </cell>
          <cell r="I96">
            <v>0</v>
          </cell>
          <cell r="K96">
            <v>0</v>
          </cell>
          <cell r="M96">
            <v>310597.77</v>
          </cell>
          <cell r="N96">
            <v>299581.77</v>
          </cell>
          <cell r="O96">
            <v>0</v>
          </cell>
          <cell r="Q96">
            <v>0</v>
          </cell>
          <cell r="T96">
            <v>310597.77</v>
          </cell>
          <cell r="U96">
            <v>0</v>
          </cell>
          <cell r="W96">
            <v>0</v>
          </cell>
          <cell r="Y96">
            <v>0</v>
          </cell>
          <cell r="AA96">
            <v>0</v>
          </cell>
          <cell r="AG96">
            <v>0</v>
          </cell>
          <cell r="AI96">
            <v>0</v>
          </cell>
          <cell r="AL96">
            <v>1945</v>
          </cell>
        </row>
        <row r="97">
          <cell r="A97" t="str">
            <v>1950</v>
          </cell>
          <cell r="B97" t="str">
            <v xml:space="preserve">200 - Capital Assets                </v>
          </cell>
          <cell r="G97">
            <v>8256.2000000000007</v>
          </cell>
          <cell r="H97">
            <v>0</v>
          </cell>
          <cell r="I97">
            <v>0</v>
          </cell>
          <cell r="K97">
            <v>0</v>
          </cell>
          <cell r="M97">
            <v>739140.78</v>
          </cell>
          <cell r="N97">
            <v>653929.18000000005</v>
          </cell>
          <cell r="O97">
            <v>0</v>
          </cell>
          <cell r="Q97">
            <v>0</v>
          </cell>
          <cell r="T97">
            <v>672780.58</v>
          </cell>
          <cell r="U97">
            <v>0</v>
          </cell>
          <cell r="W97">
            <v>0</v>
          </cell>
          <cell r="Y97">
            <v>66360.2</v>
          </cell>
          <cell r="AA97">
            <v>0</v>
          </cell>
          <cell r="AG97">
            <v>0</v>
          </cell>
          <cell r="AI97">
            <v>0</v>
          </cell>
          <cell r="AL97">
            <v>1950</v>
          </cell>
        </row>
        <row r="98">
          <cell r="A98" t="str">
            <v>1960</v>
          </cell>
          <cell r="B98" t="str">
            <v xml:space="preserve">200 - Capital Assets                </v>
          </cell>
          <cell r="G98">
            <v>0</v>
          </cell>
          <cell r="H98">
            <v>0</v>
          </cell>
          <cell r="I98">
            <v>0</v>
          </cell>
          <cell r="K98">
            <v>0</v>
          </cell>
          <cell r="M98">
            <v>0</v>
          </cell>
          <cell r="N98">
            <v>50957.54</v>
          </cell>
          <cell r="O98">
            <v>0</v>
          </cell>
          <cell r="Q98">
            <v>0</v>
          </cell>
          <cell r="T98">
            <v>0</v>
          </cell>
          <cell r="U98">
            <v>0</v>
          </cell>
          <cell r="W98">
            <v>0</v>
          </cell>
          <cell r="Y98">
            <v>0</v>
          </cell>
          <cell r="AA98">
            <v>0</v>
          </cell>
          <cell r="AG98">
            <v>0</v>
          </cell>
          <cell r="AI98">
            <v>0</v>
          </cell>
          <cell r="AL98">
            <v>1960</v>
          </cell>
        </row>
        <row r="99">
          <cell r="A99" t="str">
            <v>1980</v>
          </cell>
          <cell r="B99" t="str">
            <v xml:space="preserve">200 - Capital Assets                </v>
          </cell>
          <cell r="G99">
            <v>30530.15</v>
          </cell>
          <cell r="H99">
            <v>20914.650000000001</v>
          </cell>
          <cell r="I99">
            <v>0</v>
          </cell>
          <cell r="K99">
            <v>0</v>
          </cell>
          <cell r="M99">
            <v>4149452.46</v>
          </cell>
          <cell r="N99">
            <v>4371082.2699999996</v>
          </cell>
          <cell r="O99">
            <v>0</v>
          </cell>
          <cell r="Q99">
            <v>0</v>
          </cell>
          <cell r="T99">
            <v>4043123.23</v>
          </cell>
          <cell r="U99">
            <v>0</v>
          </cell>
          <cell r="W99">
            <v>0</v>
          </cell>
          <cell r="Y99">
            <v>106329.23</v>
          </cell>
          <cell r="AA99">
            <v>0</v>
          </cell>
          <cell r="AG99">
            <v>0</v>
          </cell>
          <cell r="AI99">
            <v>0</v>
          </cell>
          <cell r="AL99">
            <v>1980</v>
          </cell>
        </row>
        <row r="100">
          <cell r="A100" t="str">
            <v>1995</v>
          </cell>
          <cell r="B100" t="str">
            <v xml:space="preserve">200 - Capital Assets                </v>
          </cell>
          <cell r="G100">
            <v>-869781.66</v>
          </cell>
          <cell r="H100">
            <v>-715110.69</v>
          </cell>
          <cell r="I100">
            <v>0</v>
          </cell>
          <cell r="K100">
            <v>-755000</v>
          </cell>
          <cell r="M100">
            <v>-25326953.390000001</v>
          </cell>
          <cell r="N100">
            <v>-20744098.039999999</v>
          </cell>
          <cell r="O100">
            <v>0</v>
          </cell>
          <cell r="Q100">
            <v>-24465000</v>
          </cell>
          <cell r="T100">
            <v>-22453004.93</v>
          </cell>
          <cell r="U100">
            <v>0</v>
          </cell>
          <cell r="W100">
            <v>-25657000</v>
          </cell>
          <cell r="Y100">
            <v>-2873948.46</v>
          </cell>
          <cell r="AA100">
            <v>0</v>
          </cell>
          <cell r="AG100">
            <v>0</v>
          </cell>
          <cell r="AI100">
            <v>-3204000</v>
          </cell>
          <cell r="AL100">
            <v>1995</v>
          </cell>
        </row>
        <row r="101">
          <cell r="A101" t="str">
            <v>2002</v>
          </cell>
          <cell r="B101" t="str">
            <v xml:space="preserve">200 - Capital Assets                </v>
          </cell>
          <cell r="G101">
            <v>0</v>
          </cell>
          <cell r="H101">
            <v>0</v>
          </cell>
          <cell r="I101">
            <v>0</v>
          </cell>
          <cell r="K101">
            <v>0</v>
          </cell>
          <cell r="M101">
            <v>5287258.96</v>
          </cell>
          <cell r="N101">
            <v>5287258.96</v>
          </cell>
          <cell r="O101">
            <v>0</v>
          </cell>
          <cell r="Q101">
            <v>0</v>
          </cell>
          <cell r="T101">
            <v>5287258.96</v>
          </cell>
          <cell r="U101">
            <v>0</v>
          </cell>
          <cell r="W101">
            <v>0</v>
          </cell>
          <cell r="Y101">
            <v>0</v>
          </cell>
          <cell r="AA101">
            <v>0</v>
          </cell>
          <cell r="AG101">
            <v>0</v>
          </cell>
          <cell r="AI101">
            <v>0</v>
          </cell>
          <cell r="AL101">
            <v>2002</v>
          </cell>
        </row>
        <row r="102">
          <cell r="A102" t="str">
            <v>2002</v>
          </cell>
          <cell r="B102" t="str">
            <v xml:space="preserve">200 - Capital Assets                </v>
          </cell>
          <cell r="F102" t="str">
            <v>E</v>
          </cell>
          <cell r="G102">
            <v>0</v>
          </cell>
          <cell r="H102">
            <v>0</v>
          </cell>
          <cell r="I102">
            <v>0</v>
          </cell>
          <cell r="K102">
            <v>0</v>
          </cell>
          <cell r="M102">
            <v>4987.96</v>
          </cell>
          <cell r="N102">
            <v>4987.96</v>
          </cell>
          <cell r="O102">
            <v>0</v>
          </cell>
          <cell r="Q102">
            <v>0</v>
          </cell>
          <cell r="T102">
            <v>4987.96</v>
          </cell>
          <cell r="U102">
            <v>0</v>
          </cell>
          <cell r="W102">
            <v>0</v>
          </cell>
          <cell r="Y102">
            <v>0</v>
          </cell>
          <cell r="AA102">
            <v>0</v>
          </cell>
          <cell r="AG102">
            <v>0</v>
          </cell>
          <cell r="AI102">
            <v>0</v>
          </cell>
          <cell r="AL102">
            <v>2002</v>
          </cell>
        </row>
        <row r="103">
          <cell r="A103" t="str">
            <v>2002</v>
          </cell>
          <cell r="B103" t="str">
            <v xml:space="preserve">200 - Capital Assets                </v>
          </cell>
          <cell r="F103" t="str">
            <v>F</v>
          </cell>
          <cell r="G103">
            <v>0</v>
          </cell>
          <cell r="H103">
            <v>0</v>
          </cell>
          <cell r="I103">
            <v>0</v>
          </cell>
          <cell r="K103">
            <v>0</v>
          </cell>
          <cell r="M103">
            <v>5948.11</v>
          </cell>
          <cell r="N103">
            <v>5948.11</v>
          </cell>
          <cell r="O103">
            <v>0</v>
          </cell>
          <cell r="Q103">
            <v>0</v>
          </cell>
          <cell r="T103">
            <v>5948.11</v>
          </cell>
          <cell r="U103">
            <v>0</v>
          </cell>
          <cell r="W103">
            <v>0</v>
          </cell>
          <cell r="Y103">
            <v>0</v>
          </cell>
          <cell r="AA103">
            <v>0</v>
          </cell>
          <cell r="AG103">
            <v>0</v>
          </cell>
          <cell r="AI103">
            <v>0</v>
          </cell>
          <cell r="AL103">
            <v>2002</v>
          </cell>
        </row>
        <row r="104">
          <cell r="A104" t="str">
            <v>2005</v>
          </cell>
          <cell r="B104" t="str">
            <v xml:space="preserve">250 - Work-In-Progress              </v>
          </cell>
          <cell r="F104" t="str">
            <v>A</v>
          </cell>
          <cell r="G104">
            <v>0</v>
          </cell>
          <cell r="H104">
            <v>0</v>
          </cell>
          <cell r="I104">
            <v>310100</v>
          </cell>
          <cell r="K104">
            <v>0</v>
          </cell>
          <cell r="M104">
            <v>0</v>
          </cell>
          <cell r="N104">
            <v>0</v>
          </cell>
          <cell r="O104">
            <v>2585400</v>
          </cell>
          <cell r="Q104">
            <v>0</v>
          </cell>
          <cell r="T104">
            <v>0</v>
          </cell>
          <cell r="U104">
            <v>3110000</v>
          </cell>
          <cell r="W104">
            <v>0</v>
          </cell>
          <cell r="Y104">
            <v>0</v>
          </cell>
          <cell r="AA104">
            <v>2585400</v>
          </cell>
          <cell r="AG104">
            <v>3110000</v>
          </cell>
          <cell r="AI104">
            <v>0</v>
          </cell>
          <cell r="AL104">
            <v>2005</v>
          </cell>
        </row>
        <row r="105">
          <cell r="A105" t="str">
            <v>2005</v>
          </cell>
          <cell r="B105" t="str">
            <v xml:space="preserve">250 - Work-In-Progress              </v>
          </cell>
          <cell r="F105" t="str">
            <v>B</v>
          </cell>
          <cell r="G105">
            <v>0</v>
          </cell>
          <cell r="H105">
            <v>0</v>
          </cell>
          <cell r="I105">
            <v>45100</v>
          </cell>
          <cell r="K105">
            <v>0</v>
          </cell>
          <cell r="M105">
            <v>0</v>
          </cell>
          <cell r="N105">
            <v>0</v>
          </cell>
          <cell r="O105">
            <v>1730000</v>
          </cell>
          <cell r="Q105">
            <v>0</v>
          </cell>
          <cell r="T105">
            <v>0</v>
          </cell>
          <cell r="U105">
            <v>1825000</v>
          </cell>
          <cell r="W105">
            <v>0</v>
          </cell>
          <cell r="Y105">
            <v>0</v>
          </cell>
          <cell r="AA105">
            <v>1730000</v>
          </cell>
          <cell r="AG105">
            <v>1825000</v>
          </cell>
          <cell r="AI105">
            <v>0</v>
          </cell>
          <cell r="AL105">
            <v>2005</v>
          </cell>
        </row>
        <row r="106">
          <cell r="A106" t="str">
            <v>2005</v>
          </cell>
          <cell r="B106" t="str">
            <v xml:space="preserve">250 - Work-In-Progress              </v>
          </cell>
          <cell r="F106" t="str">
            <v>C</v>
          </cell>
          <cell r="G106">
            <v>0</v>
          </cell>
          <cell r="H106">
            <v>0</v>
          </cell>
          <cell r="I106">
            <v>50000</v>
          </cell>
          <cell r="K106">
            <v>0</v>
          </cell>
          <cell r="M106">
            <v>0</v>
          </cell>
          <cell r="N106">
            <v>0</v>
          </cell>
          <cell r="O106">
            <v>950000</v>
          </cell>
          <cell r="Q106">
            <v>0</v>
          </cell>
          <cell r="T106">
            <v>0</v>
          </cell>
          <cell r="U106">
            <v>1050000</v>
          </cell>
          <cell r="W106">
            <v>0</v>
          </cell>
          <cell r="Y106">
            <v>0</v>
          </cell>
          <cell r="AA106">
            <v>950000</v>
          </cell>
          <cell r="AG106">
            <v>1050000</v>
          </cell>
          <cell r="AI106">
            <v>0</v>
          </cell>
          <cell r="AL106">
            <v>2005</v>
          </cell>
        </row>
        <row r="107">
          <cell r="A107" t="str">
            <v>2005</v>
          </cell>
          <cell r="B107" t="str">
            <v xml:space="preserve">250 - Work-In-Progress              </v>
          </cell>
          <cell r="F107" t="str">
            <v>D</v>
          </cell>
          <cell r="G107">
            <v>0</v>
          </cell>
          <cell r="H107">
            <v>0</v>
          </cell>
          <cell r="I107">
            <v>100000</v>
          </cell>
          <cell r="K107">
            <v>0</v>
          </cell>
          <cell r="M107">
            <v>0</v>
          </cell>
          <cell r="N107">
            <v>0</v>
          </cell>
          <cell r="O107">
            <v>580000</v>
          </cell>
          <cell r="Q107">
            <v>0</v>
          </cell>
          <cell r="T107">
            <v>0</v>
          </cell>
          <cell r="U107">
            <v>750000</v>
          </cell>
          <cell r="W107">
            <v>0</v>
          </cell>
          <cell r="Y107">
            <v>0</v>
          </cell>
          <cell r="AA107">
            <v>580000</v>
          </cell>
          <cell r="AG107">
            <v>750000</v>
          </cell>
          <cell r="AI107">
            <v>0</v>
          </cell>
          <cell r="AL107">
            <v>2005</v>
          </cell>
        </row>
        <row r="108">
          <cell r="A108" t="str">
            <v>2005</v>
          </cell>
          <cell r="B108" t="str">
            <v xml:space="preserve">250 - Work-In-Progress              </v>
          </cell>
          <cell r="F108" t="str">
            <v>E</v>
          </cell>
          <cell r="G108">
            <v>0</v>
          </cell>
          <cell r="H108">
            <v>0</v>
          </cell>
          <cell r="I108">
            <v>895100</v>
          </cell>
          <cell r="K108">
            <v>0</v>
          </cell>
          <cell r="M108">
            <v>0</v>
          </cell>
          <cell r="N108">
            <v>0</v>
          </cell>
          <cell r="O108">
            <v>6405400</v>
          </cell>
          <cell r="Q108">
            <v>0</v>
          </cell>
          <cell r="T108">
            <v>0</v>
          </cell>
          <cell r="U108">
            <v>7900000</v>
          </cell>
          <cell r="W108">
            <v>0</v>
          </cell>
          <cell r="Y108">
            <v>0</v>
          </cell>
          <cell r="AA108">
            <v>6405400</v>
          </cell>
          <cell r="AG108">
            <v>7900000</v>
          </cell>
          <cell r="AI108">
            <v>0</v>
          </cell>
          <cell r="AL108">
            <v>2005</v>
          </cell>
        </row>
        <row r="109">
          <cell r="A109" t="str">
            <v>2005</v>
          </cell>
          <cell r="B109" t="str">
            <v xml:space="preserve">250 - Work-In-Progress              </v>
          </cell>
          <cell r="F109" t="str">
            <v>F</v>
          </cell>
          <cell r="G109">
            <v>0</v>
          </cell>
          <cell r="H109">
            <v>0</v>
          </cell>
          <cell r="I109">
            <v>285000</v>
          </cell>
          <cell r="K109">
            <v>0</v>
          </cell>
          <cell r="M109">
            <v>0</v>
          </cell>
          <cell r="N109">
            <v>0</v>
          </cell>
          <cell r="O109">
            <v>900000</v>
          </cell>
          <cell r="Q109">
            <v>0</v>
          </cell>
          <cell r="T109">
            <v>0</v>
          </cell>
          <cell r="U109">
            <v>1250000</v>
          </cell>
          <cell r="W109">
            <v>0</v>
          </cell>
          <cell r="Y109">
            <v>0</v>
          </cell>
          <cell r="AA109">
            <v>900000</v>
          </cell>
          <cell r="AG109">
            <v>1250000</v>
          </cell>
          <cell r="AI109">
            <v>0</v>
          </cell>
          <cell r="AL109">
            <v>2005</v>
          </cell>
        </row>
        <row r="110">
          <cell r="A110" t="str">
            <v>2005</v>
          </cell>
          <cell r="B110" t="str">
            <v xml:space="preserve">250 - Work-In-Progress              </v>
          </cell>
          <cell r="F110" t="str">
            <v>G</v>
          </cell>
          <cell r="G110">
            <v>0</v>
          </cell>
          <cell r="H110">
            <v>0</v>
          </cell>
          <cell r="I110">
            <v>442600</v>
          </cell>
          <cell r="K110">
            <v>0</v>
          </cell>
          <cell r="M110">
            <v>0</v>
          </cell>
          <cell r="N110">
            <v>0</v>
          </cell>
          <cell r="O110">
            <v>2959900</v>
          </cell>
          <cell r="Q110">
            <v>0</v>
          </cell>
          <cell r="T110">
            <v>0</v>
          </cell>
          <cell r="U110">
            <v>3455000</v>
          </cell>
          <cell r="W110">
            <v>0</v>
          </cell>
          <cell r="Y110">
            <v>0</v>
          </cell>
          <cell r="AA110">
            <v>2959900</v>
          </cell>
          <cell r="AG110">
            <v>3455000</v>
          </cell>
          <cell r="AI110">
            <v>0</v>
          </cell>
          <cell r="AL110">
            <v>2005</v>
          </cell>
        </row>
        <row r="111">
          <cell r="A111" t="str">
            <v>2005</v>
          </cell>
          <cell r="B111" t="str">
            <v xml:space="preserve">250 - Work-In-Progress              </v>
          </cell>
          <cell r="F111" t="str">
            <v>H</v>
          </cell>
          <cell r="G111">
            <v>0</v>
          </cell>
          <cell r="H111">
            <v>0</v>
          </cell>
          <cell r="I111">
            <v>125000</v>
          </cell>
          <cell r="K111">
            <v>0</v>
          </cell>
          <cell r="M111">
            <v>0</v>
          </cell>
          <cell r="N111">
            <v>0</v>
          </cell>
          <cell r="O111">
            <v>130000</v>
          </cell>
          <cell r="Q111">
            <v>0</v>
          </cell>
          <cell r="T111">
            <v>0</v>
          </cell>
          <cell r="U111">
            <v>610000</v>
          </cell>
          <cell r="W111">
            <v>0</v>
          </cell>
          <cell r="Y111">
            <v>0</v>
          </cell>
          <cell r="AA111">
            <v>130000</v>
          </cell>
          <cell r="AG111">
            <v>610000</v>
          </cell>
          <cell r="AI111">
            <v>0</v>
          </cell>
          <cell r="AL111">
            <v>2005</v>
          </cell>
        </row>
        <row r="112">
          <cell r="A112" t="str">
            <v>2005</v>
          </cell>
          <cell r="B112" t="str">
            <v xml:space="preserve">250 - Work-In-Progress              </v>
          </cell>
          <cell r="F112" t="str">
            <v>L</v>
          </cell>
          <cell r="G112">
            <v>0</v>
          </cell>
          <cell r="H112">
            <v>0</v>
          </cell>
          <cell r="I112">
            <v>2272800</v>
          </cell>
          <cell r="K112">
            <v>0</v>
          </cell>
          <cell r="M112">
            <v>0</v>
          </cell>
          <cell r="N112">
            <v>0</v>
          </cell>
          <cell r="O112">
            <v>11683800</v>
          </cell>
          <cell r="Q112">
            <v>0</v>
          </cell>
          <cell r="T112">
            <v>0</v>
          </cell>
          <cell r="U112">
            <v>17868000</v>
          </cell>
          <cell r="W112">
            <v>0</v>
          </cell>
          <cell r="Y112">
            <v>0</v>
          </cell>
          <cell r="AA112">
            <v>11683800</v>
          </cell>
          <cell r="AG112">
            <v>17868000</v>
          </cell>
          <cell r="AI112">
            <v>0</v>
          </cell>
          <cell r="AL112">
            <v>2005</v>
          </cell>
        </row>
        <row r="113">
          <cell r="A113" t="str">
            <v>2005</v>
          </cell>
          <cell r="B113" t="str">
            <v xml:space="preserve">250 - Work-In-Progress              </v>
          </cell>
          <cell r="F113" t="str">
            <v>M</v>
          </cell>
          <cell r="G113">
            <v>0</v>
          </cell>
          <cell r="H113">
            <v>0</v>
          </cell>
          <cell r="I113">
            <v>40800</v>
          </cell>
          <cell r="K113">
            <v>0</v>
          </cell>
          <cell r="M113">
            <v>0</v>
          </cell>
          <cell r="N113">
            <v>0</v>
          </cell>
          <cell r="O113">
            <v>364600</v>
          </cell>
          <cell r="Q113">
            <v>0</v>
          </cell>
          <cell r="T113">
            <v>0</v>
          </cell>
          <cell r="U113">
            <v>482000</v>
          </cell>
          <cell r="W113">
            <v>0</v>
          </cell>
          <cell r="Y113">
            <v>0</v>
          </cell>
          <cell r="AA113">
            <v>364600</v>
          </cell>
          <cell r="AG113">
            <v>482000</v>
          </cell>
          <cell r="AI113">
            <v>0</v>
          </cell>
          <cell r="AL113">
            <v>2005</v>
          </cell>
        </row>
        <row r="114">
          <cell r="A114" t="str">
            <v>2005</v>
          </cell>
          <cell r="B114" t="str">
            <v xml:space="preserve">250 - Work-In-Progress              </v>
          </cell>
          <cell r="F114" t="str">
            <v>MM</v>
          </cell>
          <cell r="G114">
            <v>0</v>
          </cell>
          <cell r="H114">
            <v>0</v>
          </cell>
          <cell r="I114">
            <v>0</v>
          </cell>
          <cell r="K114">
            <v>0</v>
          </cell>
          <cell r="M114">
            <v>0</v>
          </cell>
          <cell r="N114">
            <v>0</v>
          </cell>
          <cell r="O114">
            <v>1000000</v>
          </cell>
          <cell r="Q114">
            <v>0</v>
          </cell>
          <cell r="T114">
            <v>0</v>
          </cell>
          <cell r="U114">
            <v>1000000</v>
          </cell>
          <cell r="W114">
            <v>0</v>
          </cell>
          <cell r="Y114">
            <v>0</v>
          </cell>
          <cell r="AA114">
            <v>1000000</v>
          </cell>
          <cell r="AG114">
            <v>1000000</v>
          </cell>
          <cell r="AI114">
            <v>0</v>
          </cell>
          <cell r="AL114">
            <v>2005</v>
          </cell>
        </row>
        <row r="115">
          <cell r="A115" t="str">
            <v>2005</v>
          </cell>
          <cell r="B115" t="str">
            <v xml:space="preserve">250 - Work-In-Progress              </v>
          </cell>
          <cell r="F115" t="str">
            <v>N</v>
          </cell>
          <cell r="G115">
            <v>0</v>
          </cell>
          <cell r="H115">
            <v>0</v>
          </cell>
          <cell r="I115">
            <v>620000</v>
          </cell>
          <cell r="K115">
            <v>0</v>
          </cell>
          <cell r="M115">
            <v>0</v>
          </cell>
          <cell r="N115">
            <v>0</v>
          </cell>
          <cell r="O115">
            <v>1445000</v>
          </cell>
          <cell r="Q115">
            <v>0</v>
          </cell>
          <cell r="T115">
            <v>0</v>
          </cell>
          <cell r="U115">
            <v>1778000</v>
          </cell>
          <cell r="W115">
            <v>0</v>
          </cell>
          <cell r="Y115">
            <v>0</v>
          </cell>
          <cell r="AA115">
            <v>1445000</v>
          </cell>
          <cell r="AG115">
            <v>1778000</v>
          </cell>
          <cell r="AI115">
            <v>0</v>
          </cell>
          <cell r="AL115">
            <v>2005</v>
          </cell>
        </row>
        <row r="116">
          <cell r="A116" t="str">
            <v>2005</v>
          </cell>
          <cell r="B116" t="str">
            <v xml:space="preserve">250 - Work-In-Progress              </v>
          </cell>
          <cell r="F116" t="str">
            <v>O</v>
          </cell>
          <cell r="G116">
            <v>0</v>
          </cell>
          <cell r="H116">
            <v>0</v>
          </cell>
          <cell r="I116">
            <v>10000</v>
          </cell>
          <cell r="K116">
            <v>0</v>
          </cell>
          <cell r="M116">
            <v>0</v>
          </cell>
          <cell r="N116">
            <v>0</v>
          </cell>
          <cell r="O116">
            <v>102500</v>
          </cell>
          <cell r="Q116">
            <v>0</v>
          </cell>
          <cell r="T116">
            <v>0</v>
          </cell>
          <cell r="U116">
            <v>135000</v>
          </cell>
          <cell r="W116">
            <v>0</v>
          </cell>
          <cell r="Y116">
            <v>0</v>
          </cell>
          <cell r="AA116">
            <v>102500</v>
          </cell>
          <cell r="AG116">
            <v>135000</v>
          </cell>
          <cell r="AI116">
            <v>0</v>
          </cell>
          <cell r="AL116">
            <v>2005</v>
          </cell>
        </row>
        <row r="117">
          <cell r="A117" t="str">
            <v>2005</v>
          </cell>
          <cell r="B117" t="str">
            <v xml:space="preserve">250 - Work-In-Progress              </v>
          </cell>
          <cell r="F117" t="str">
            <v>Q</v>
          </cell>
          <cell r="G117">
            <v>0</v>
          </cell>
          <cell r="H117">
            <v>0</v>
          </cell>
          <cell r="I117">
            <v>4000</v>
          </cell>
          <cell r="K117">
            <v>0</v>
          </cell>
          <cell r="M117">
            <v>0</v>
          </cell>
          <cell r="N117">
            <v>0</v>
          </cell>
          <cell r="O117">
            <v>104500</v>
          </cell>
          <cell r="Q117">
            <v>0</v>
          </cell>
          <cell r="T117">
            <v>0</v>
          </cell>
          <cell r="U117">
            <v>120000</v>
          </cell>
          <cell r="W117">
            <v>0</v>
          </cell>
          <cell r="Y117">
            <v>0</v>
          </cell>
          <cell r="AA117">
            <v>104500</v>
          </cell>
          <cell r="AG117">
            <v>120000</v>
          </cell>
          <cell r="AI117">
            <v>0</v>
          </cell>
          <cell r="AL117">
            <v>2005</v>
          </cell>
        </row>
        <row r="118">
          <cell r="A118" t="str">
            <v>2005</v>
          </cell>
          <cell r="B118" t="str">
            <v xml:space="preserve">250 - Work-In-Progress              </v>
          </cell>
          <cell r="F118" t="str">
            <v>R</v>
          </cell>
          <cell r="G118">
            <v>0</v>
          </cell>
          <cell r="H118">
            <v>0</v>
          </cell>
          <cell r="I118">
            <v>129900</v>
          </cell>
          <cell r="K118">
            <v>0</v>
          </cell>
          <cell r="M118">
            <v>0</v>
          </cell>
          <cell r="N118">
            <v>0</v>
          </cell>
          <cell r="O118">
            <v>1029900</v>
          </cell>
          <cell r="Q118">
            <v>0</v>
          </cell>
          <cell r="T118">
            <v>0</v>
          </cell>
          <cell r="U118">
            <v>1130000</v>
          </cell>
          <cell r="W118">
            <v>0</v>
          </cell>
          <cell r="Y118">
            <v>0</v>
          </cell>
          <cell r="AA118">
            <v>1029900</v>
          </cell>
          <cell r="AG118">
            <v>1130000</v>
          </cell>
          <cell r="AI118">
            <v>0</v>
          </cell>
          <cell r="AL118">
            <v>2005</v>
          </cell>
        </row>
        <row r="119">
          <cell r="A119" t="str">
            <v>2005</v>
          </cell>
          <cell r="B119" t="str">
            <v xml:space="preserve">250 - Work-In-Progress              </v>
          </cell>
          <cell r="F119" t="str">
            <v>T</v>
          </cell>
          <cell r="G119">
            <v>0</v>
          </cell>
          <cell r="H119">
            <v>0</v>
          </cell>
          <cell r="I119">
            <v>10000</v>
          </cell>
          <cell r="K119">
            <v>0</v>
          </cell>
          <cell r="M119">
            <v>0</v>
          </cell>
          <cell r="N119">
            <v>0</v>
          </cell>
          <cell r="O119">
            <v>180000</v>
          </cell>
          <cell r="Q119">
            <v>0</v>
          </cell>
          <cell r="T119">
            <v>0</v>
          </cell>
          <cell r="U119">
            <v>200000</v>
          </cell>
          <cell r="W119">
            <v>0</v>
          </cell>
          <cell r="Y119">
            <v>0</v>
          </cell>
          <cell r="AA119">
            <v>180000</v>
          </cell>
          <cell r="AG119">
            <v>200000</v>
          </cell>
          <cell r="AI119">
            <v>0</v>
          </cell>
          <cell r="AL119">
            <v>2005</v>
          </cell>
        </row>
        <row r="120">
          <cell r="A120" t="str">
            <v>2005</v>
          </cell>
          <cell r="B120" t="str">
            <v xml:space="preserve">250 - Work-In-Progress              </v>
          </cell>
          <cell r="F120" t="str">
            <v>V</v>
          </cell>
          <cell r="G120">
            <v>0</v>
          </cell>
          <cell r="H120">
            <v>0</v>
          </cell>
          <cell r="I120">
            <v>57500</v>
          </cell>
          <cell r="K120">
            <v>0</v>
          </cell>
          <cell r="M120">
            <v>0</v>
          </cell>
          <cell r="N120">
            <v>0</v>
          </cell>
          <cell r="O120">
            <v>868200</v>
          </cell>
          <cell r="Q120">
            <v>0</v>
          </cell>
          <cell r="T120">
            <v>0</v>
          </cell>
          <cell r="U120">
            <v>1041000</v>
          </cell>
          <cell r="W120">
            <v>0</v>
          </cell>
          <cell r="Y120">
            <v>0</v>
          </cell>
          <cell r="AA120">
            <v>868200</v>
          </cell>
          <cell r="AG120">
            <v>1041000</v>
          </cell>
          <cell r="AI120">
            <v>0</v>
          </cell>
          <cell r="AL120">
            <v>2005</v>
          </cell>
        </row>
        <row r="121">
          <cell r="A121" t="str">
            <v>2005</v>
          </cell>
          <cell r="B121" t="str">
            <v xml:space="preserve">250 - Work-In-Progress              </v>
          </cell>
          <cell r="F121" t="str">
            <v>W</v>
          </cell>
          <cell r="G121">
            <v>0</v>
          </cell>
          <cell r="H121">
            <v>0</v>
          </cell>
          <cell r="I121">
            <v>238000</v>
          </cell>
          <cell r="K121">
            <v>0</v>
          </cell>
          <cell r="M121">
            <v>0</v>
          </cell>
          <cell r="N121">
            <v>0</v>
          </cell>
          <cell r="O121">
            <v>1927300</v>
          </cell>
          <cell r="Q121">
            <v>0</v>
          </cell>
          <cell r="T121">
            <v>0</v>
          </cell>
          <cell r="U121">
            <v>2461000</v>
          </cell>
          <cell r="W121">
            <v>0</v>
          </cell>
          <cell r="Y121">
            <v>0</v>
          </cell>
          <cell r="AA121">
            <v>1927300</v>
          </cell>
          <cell r="AG121">
            <v>2461000</v>
          </cell>
          <cell r="AI121">
            <v>0</v>
          </cell>
          <cell r="AL121">
            <v>2005</v>
          </cell>
        </row>
        <row r="122">
          <cell r="A122" t="str">
            <v>2102</v>
          </cell>
          <cell r="B122" t="str">
            <v xml:space="preserve">200 - Capital Assets                </v>
          </cell>
          <cell r="G122">
            <v>0</v>
          </cell>
          <cell r="H122">
            <v>0</v>
          </cell>
          <cell r="I122">
            <v>0</v>
          </cell>
          <cell r="K122">
            <v>0</v>
          </cell>
          <cell r="M122">
            <v>7408561.3700000001</v>
          </cell>
          <cell r="N122">
            <v>7408561.3700000001</v>
          </cell>
          <cell r="O122">
            <v>0</v>
          </cell>
          <cell r="Q122">
            <v>0</v>
          </cell>
          <cell r="T122">
            <v>7408561.3700000001</v>
          </cell>
          <cell r="U122">
            <v>0</v>
          </cell>
          <cell r="W122">
            <v>0</v>
          </cell>
          <cell r="Y122">
            <v>0</v>
          </cell>
          <cell r="AA122">
            <v>0</v>
          </cell>
          <cell r="AG122">
            <v>0</v>
          </cell>
          <cell r="AI122">
            <v>0</v>
          </cell>
          <cell r="AL122">
            <v>2102</v>
          </cell>
        </row>
        <row r="123">
          <cell r="A123" t="str">
            <v>2102</v>
          </cell>
          <cell r="B123" t="str">
            <v xml:space="preserve">200 - Capital Assets                </v>
          </cell>
          <cell r="F123" t="str">
            <v>A</v>
          </cell>
          <cell r="G123">
            <v>23350.32</v>
          </cell>
          <cell r="H123">
            <v>9541.19</v>
          </cell>
          <cell r="I123">
            <v>0</v>
          </cell>
          <cell r="K123">
            <v>0</v>
          </cell>
          <cell r="M123">
            <v>730464.89</v>
          </cell>
          <cell r="N123">
            <v>483182.57</v>
          </cell>
          <cell r="O123">
            <v>0</v>
          </cell>
          <cell r="Q123">
            <v>0</v>
          </cell>
          <cell r="T123">
            <v>526000.78</v>
          </cell>
          <cell r="U123">
            <v>0</v>
          </cell>
          <cell r="W123">
            <v>0</v>
          </cell>
          <cell r="Y123">
            <v>204464.11</v>
          </cell>
          <cell r="AA123">
            <v>0</v>
          </cell>
          <cell r="AG123">
            <v>0</v>
          </cell>
          <cell r="AI123">
            <v>0</v>
          </cell>
          <cell r="AL123">
            <v>2102</v>
          </cell>
        </row>
        <row r="124">
          <cell r="A124" t="str">
            <v>2102</v>
          </cell>
          <cell r="B124" t="str">
            <v xml:space="preserve">200 - Capital Assets                </v>
          </cell>
          <cell r="F124" t="str">
            <v>B</v>
          </cell>
          <cell r="G124">
            <v>20859.5</v>
          </cell>
          <cell r="H124">
            <v>3355.99</v>
          </cell>
          <cell r="I124">
            <v>0</v>
          </cell>
          <cell r="K124">
            <v>0</v>
          </cell>
          <cell r="M124">
            <v>1317081.5</v>
          </cell>
          <cell r="N124">
            <v>1144550.45</v>
          </cell>
          <cell r="O124">
            <v>0</v>
          </cell>
          <cell r="Q124">
            <v>0</v>
          </cell>
          <cell r="T124">
            <v>1169453.8700000001</v>
          </cell>
          <cell r="U124">
            <v>0</v>
          </cell>
          <cell r="W124">
            <v>0</v>
          </cell>
          <cell r="Y124">
            <v>147627.63</v>
          </cell>
          <cell r="AA124">
            <v>0</v>
          </cell>
          <cell r="AG124">
            <v>0</v>
          </cell>
          <cell r="AI124">
            <v>0</v>
          </cell>
          <cell r="AL124">
            <v>2102</v>
          </cell>
        </row>
        <row r="125">
          <cell r="A125" t="str">
            <v>2102</v>
          </cell>
          <cell r="B125" t="str">
            <v xml:space="preserve">200 - Capital Assets                </v>
          </cell>
          <cell r="F125" t="str">
            <v>C</v>
          </cell>
          <cell r="G125">
            <v>9927.11</v>
          </cell>
          <cell r="H125">
            <v>27204.720000000001</v>
          </cell>
          <cell r="I125">
            <v>0</v>
          </cell>
          <cell r="K125">
            <v>0</v>
          </cell>
          <cell r="M125">
            <v>2575402.75</v>
          </cell>
          <cell r="N125">
            <v>2373437.83</v>
          </cell>
          <cell r="O125">
            <v>0</v>
          </cell>
          <cell r="Q125">
            <v>0</v>
          </cell>
          <cell r="T125">
            <v>2440486.69</v>
          </cell>
          <cell r="U125">
            <v>0</v>
          </cell>
          <cell r="W125">
            <v>0</v>
          </cell>
          <cell r="Y125">
            <v>134916.06</v>
          </cell>
          <cell r="AA125">
            <v>0</v>
          </cell>
          <cell r="AG125">
            <v>0</v>
          </cell>
          <cell r="AI125">
            <v>0</v>
          </cell>
          <cell r="AL125">
            <v>2102</v>
          </cell>
        </row>
        <row r="126">
          <cell r="A126" t="str">
            <v>2102</v>
          </cell>
          <cell r="B126" t="str">
            <v xml:space="preserve">200 - Capital Assets                </v>
          </cell>
          <cell r="F126" t="str">
            <v>CC</v>
          </cell>
          <cell r="G126">
            <v>0</v>
          </cell>
          <cell r="H126">
            <v>0</v>
          </cell>
          <cell r="I126">
            <v>0</v>
          </cell>
          <cell r="K126">
            <v>0</v>
          </cell>
          <cell r="M126">
            <v>77677.179999999993</v>
          </cell>
          <cell r="N126">
            <v>77677.179999999993</v>
          </cell>
          <cell r="O126">
            <v>0</v>
          </cell>
          <cell r="Q126">
            <v>0</v>
          </cell>
          <cell r="T126">
            <v>77677.179999999993</v>
          </cell>
          <cell r="U126">
            <v>0</v>
          </cell>
          <cell r="W126">
            <v>0</v>
          </cell>
          <cell r="Y126">
            <v>0</v>
          </cell>
          <cell r="AA126">
            <v>0</v>
          </cell>
          <cell r="AG126">
            <v>0</v>
          </cell>
          <cell r="AI126">
            <v>0</v>
          </cell>
          <cell r="AL126">
            <v>2102</v>
          </cell>
        </row>
        <row r="127">
          <cell r="A127" t="str">
            <v>2102</v>
          </cell>
          <cell r="B127" t="str">
            <v xml:space="preserve">200 - Capital Assets                </v>
          </cell>
          <cell r="F127" t="str">
            <v>D</v>
          </cell>
          <cell r="G127">
            <v>-2224.66</v>
          </cell>
          <cell r="H127">
            <v>608.1</v>
          </cell>
          <cell r="I127">
            <v>0</v>
          </cell>
          <cell r="K127">
            <v>0</v>
          </cell>
          <cell r="M127">
            <v>1233172.47</v>
          </cell>
          <cell r="N127">
            <v>1195379.74</v>
          </cell>
          <cell r="O127">
            <v>0</v>
          </cell>
          <cell r="Q127">
            <v>0</v>
          </cell>
          <cell r="T127">
            <v>1196186.24</v>
          </cell>
          <cell r="U127">
            <v>0</v>
          </cell>
          <cell r="W127">
            <v>0</v>
          </cell>
          <cell r="Y127">
            <v>36986.230000000003</v>
          </cell>
          <cell r="AA127">
            <v>0</v>
          </cell>
          <cell r="AG127">
            <v>0</v>
          </cell>
          <cell r="AI127">
            <v>0</v>
          </cell>
          <cell r="AL127">
            <v>2102</v>
          </cell>
        </row>
        <row r="128">
          <cell r="A128" t="str">
            <v>2102</v>
          </cell>
          <cell r="B128" t="str">
            <v xml:space="preserve">200 - Capital Assets                </v>
          </cell>
          <cell r="F128" t="str">
            <v>E</v>
          </cell>
          <cell r="G128">
            <v>68487.179999999993</v>
          </cell>
          <cell r="H128">
            <v>102592.82</v>
          </cell>
          <cell r="I128">
            <v>0</v>
          </cell>
          <cell r="K128">
            <v>0</v>
          </cell>
          <cell r="M128">
            <v>8389409.8800000008</v>
          </cell>
          <cell r="N128">
            <v>7204150.8399999999</v>
          </cell>
          <cell r="O128">
            <v>0</v>
          </cell>
          <cell r="Q128">
            <v>0</v>
          </cell>
          <cell r="T128">
            <v>7533505.3700000001</v>
          </cell>
          <cell r="U128">
            <v>0</v>
          </cell>
          <cell r="W128">
            <v>0</v>
          </cell>
          <cell r="Y128">
            <v>855904.51</v>
          </cell>
          <cell r="AA128">
            <v>0</v>
          </cell>
          <cell r="AG128">
            <v>0</v>
          </cell>
          <cell r="AI128">
            <v>0</v>
          </cell>
          <cell r="AL128">
            <v>2102</v>
          </cell>
        </row>
        <row r="129">
          <cell r="A129" t="str">
            <v>2102</v>
          </cell>
          <cell r="B129" t="str">
            <v xml:space="preserve">200 - Capital Assets                </v>
          </cell>
          <cell r="F129" t="str">
            <v>F</v>
          </cell>
          <cell r="G129">
            <v>46744.61</v>
          </cell>
          <cell r="H129">
            <v>19072.3</v>
          </cell>
          <cell r="I129">
            <v>0</v>
          </cell>
          <cell r="K129">
            <v>0</v>
          </cell>
          <cell r="M129">
            <v>1333385</v>
          </cell>
          <cell r="N129">
            <v>1141179.42</v>
          </cell>
          <cell r="O129">
            <v>0</v>
          </cell>
          <cell r="Q129">
            <v>0</v>
          </cell>
          <cell r="T129">
            <v>1193105.3899999999</v>
          </cell>
          <cell r="U129">
            <v>0</v>
          </cell>
          <cell r="W129">
            <v>0</v>
          </cell>
          <cell r="Y129">
            <v>140279.60999999999</v>
          </cell>
          <cell r="AA129">
            <v>0</v>
          </cell>
          <cell r="AG129">
            <v>0</v>
          </cell>
          <cell r="AI129">
            <v>0</v>
          </cell>
          <cell r="AL129">
            <v>2102</v>
          </cell>
        </row>
        <row r="130">
          <cell r="A130" t="str">
            <v>2102</v>
          </cell>
          <cell r="B130" t="str">
            <v xml:space="preserve">200 - Capital Assets                </v>
          </cell>
          <cell r="F130" t="str">
            <v>G</v>
          </cell>
          <cell r="G130">
            <v>91547.56</v>
          </cell>
          <cell r="H130">
            <v>55549.57</v>
          </cell>
          <cell r="I130">
            <v>0</v>
          </cell>
          <cell r="K130">
            <v>0</v>
          </cell>
          <cell r="M130">
            <v>3271039.89</v>
          </cell>
          <cell r="N130">
            <v>2465854.7200000002</v>
          </cell>
          <cell r="O130">
            <v>0</v>
          </cell>
          <cell r="Q130">
            <v>0</v>
          </cell>
          <cell r="T130">
            <v>2622873.86</v>
          </cell>
          <cell r="U130">
            <v>0</v>
          </cell>
          <cell r="W130">
            <v>0</v>
          </cell>
          <cell r="Y130">
            <v>648166.03</v>
          </cell>
          <cell r="AA130">
            <v>0</v>
          </cell>
          <cell r="AG130">
            <v>0</v>
          </cell>
          <cell r="AI130">
            <v>0</v>
          </cell>
          <cell r="AL130">
            <v>2102</v>
          </cell>
        </row>
        <row r="131">
          <cell r="A131" t="str">
            <v>2102</v>
          </cell>
          <cell r="B131" t="str">
            <v xml:space="preserve">200 - Capital Assets                </v>
          </cell>
          <cell r="F131" t="str">
            <v>H</v>
          </cell>
          <cell r="G131">
            <v>12877.06</v>
          </cell>
          <cell r="H131">
            <v>11310.96</v>
          </cell>
          <cell r="I131">
            <v>0</v>
          </cell>
          <cell r="K131">
            <v>0</v>
          </cell>
          <cell r="M131">
            <v>407921.08</v>
          </cell>
          <cell r="N131">
            <v>343459.38</v>
          </cell>
          <cell r="O131">
            <v>0</v>
          </cell>
          <cell r="Q131">
            <v>0</v>
          </cell>
          <cell r="T131">
            <v>361917.23</v>
          </cell>
          <cell r="U131">
            <v>0</v>
          </cell>
          <cell r="W131">
            <v>0</v>
          </cell>
          <cell r="Y131">
            <v>46003.85</v>
          </cell>
          <cell r="AA131">
            <v>0</v>
          </cell>
          <cell r="AG131">
            <v>0</v>
          </cell>
          <cell r="AI131">
            <v>0</v>
          </cell>
          <cell r="AL131">
            <v>2102</v>
          </cell>
        </row>
        <row r="132">
          <cell r="A132" t="str">
            <v>2102</v>
          </cell>
          <cell r="B132" t="str">
            <v xml:space="preserve">200 - Capital Assets                </v>
          </cell>
          <cell r="F132" t="str">
            <v>I</v>
          </cell>
          <cell r="G132">
            <v>0</v>
          </cell>
          <cell r="H132">
            <v>0</v>
          </cell>
          <cell r="I132">
            <v>0</v>
          </cell>
          <cell r="K132">
            <v>0</v>
          </cell>
          <cell r="M132">
            <v>740.92</v>
          </cell>
          <cell r="N132">
            <v>740.92</v>
          </cell>
          <cell r="O132">
            <v>0</v>
          </cell>
          <cell r="Q132">
            <v>0</v>
          </cell>
          <cell r="T132">
            <v>740.92</v>
          </cell>
          <cell r="U132">
            <v>0</v>
          </cell>
          <cell r="W132">
            <v>0</v>
          </cell>
          <cell r="Y132">
            <v>0</v>
          </cell>
          <cell r="AA132">
            <v>0</v>
          </cell>
          <cell r="AG132">
            <v>0</v>
          </cell>
          <cell r="AI132">
            <v>0</v>
          </cell>
          <cell r="AL132">
            <v>2102</v>
          </cell>
        </row>
        <row r="133">
          <cell r="A133" t="str">
            <v>2102</v>
          </cell>
          <cell r="B133" t="str">
            <v xml:space="preserve">200 - Capital Assets                </v>
          </cell>
          <cell r="F133" t="str">
            <v>L</v>
          </cell>
          <cell r="G133">
            <v>24747.38</v>
          </cell>
          <cell r="H133">
            <v>0</v>
          </cell>
          <cell r="I133">
            <v>0</v>
          </cell>
          <cell r="K133">
            <v>0</v>
          </cell>
          <cell r="M133">
            <v>100413.75999999999</v>
          </cell>
          <cell r="N133">
            <v>24389.79</v>
          </cell>
          <cell r="O133">
            <v>0</v>
          </cell>
          <cell r="Q133">
            <v>0</v>
          </cell>
          <cell r="T133">
            <v>24389.79</v>
          </cell>
          <cell r="U133">
            <v>0</v>
          </cell>
          <cell r="W133">
            <v>0</v>
          </cell>
          <cell r="Y133">
            <v>76023.97</v>
          </cell>
          <cell r="AA133">
            <v>0</v>
          </cell>
          <cell r="AG133">
            <v>0</v>
          </cell>
          <cell r="AI133">
            <v>0</v>
          </cell>
          <cell r="AL133">
            <v>2102</v>
          </cell>
        </row>
        <row r="134">
          <cell r="A134" t="str">
            <v>2102</v>
          </cell>
          <cell r="B134" t="str">
            <v xml:space="preserve">200 - Capital Assets                </v>
          </cell>
          <cell r="F134" t="str">
            <v>M</v>
          </cell>
          <cell r="G134">
            <v>4355.07</v>
          </cell>
          <cell r="H134">
            <v>4549.16</v>
          </cell>
          <cell r="I134">
            <v>0</v>
          </cell>
          <cell r="K134">
            <v>0</v>
          </cell>
          <cell r="M134">
            <v>707235.6</v>
          </cell>
          <cell r="N134">
            <v>617793.44999999995</v>
          </cell>
          <cell r="O134">
            <v>0</v>
          </cell>
          <cell r="Q134">
            <v>0</v>
          </cell>
          <cell r="T134">
            <v>636783.64</v>
          </cell>
          <cell r="U134">
            <v>0</v>
          </cell>
          <cell r="W134">
            <v>0</v>
          </cell>
          <cell r="Y134">
            <v>70451.960000000006</v>
          </cell>
          <cell r="AA134">
            <v>0</v>
          </cell>
          <cell r="AG134">
            <v>0</v>
          </cell>
          <cell r="AI134">
            <v>0</v>
          </cell>
          <cell r="AL134">
            <v>2102</v>
          </cell>
        </row>
        <row r="135">
          <cell r="A135" t="str">
            <v>2102</v>
          </cell>
          <cell r="B135" t="str">
            <v xml:space="preserve">200 - Capital Assets                </v>
          </cell>
          <cell r="F135" t="str">
            <v>MM</v>
          </cell>
          <cell r="G135">
            <v>0</v>
          </cell>
          <cell r="H135">
            <v>0</v>
          </cell>
          <cell r="I135">
            <v>0</v>
          </cell>
          <cell r="K135">
            <v>0</v>
          </cell>
          <cell r="M135">
            <v>1584.93</v>
          </cell>
          <cell r="N135">
            <v>1584.93</v>
          </cell>
          <cell r="O135">
            <v>0</v>
          </cell>
          <cell r="Q135">
            <v>0</v>
          </cell>
          <cell r="T135">
            <v>1584.93</v>
          </cell>
          <cell r="U135">
            <v>0</v>
          </cell>
          <cell r="W135">
            <v>0</v>
          </cell>
          <cell r="Y135">
            <v>0</v>
          </cell>
          <cell r="AA135">
            <v>0</v>
          </cell>
          <cell r="AG135">
            <v>0</v>
          </cell>
          <cell r="AI135">
            <v>0</v>
          </cell>
          <cell r="AL135">
            <v>2102</v>
          </cell>
        </row>
        <row r="136">
          <cell r="A136" t="str">
            <v>2102</v>
          </cell>
          <cell r="B136" t="str">
            <v xml:space="preserve">200 - Capital Assets                </v>
          </cell>
          <cell r="F136" t="str">
            <v>Q</v>
          </cell>
          <cell r="G136">
            <v>0</v>
          </cell>
          <cell r="H136">
            <v>0</v>
          </cell>
          <cell r="I136">
            <v>0</v>
          </cell>
          <cell r="K136">
            <v>0</v>
          </cell>
          <cell r="M136">
            <v>1533.32</v>
          </cell>
          <cell r="N136">
            <v>1533.32</v>
          </cell>
          <cell r="O136">
            <v>0</v>
          </cell>
          <cell r="Q136">
            <v>0</v>
          </cell>
          <cell r="T136">
            <v>1533.32</v>
          </cell>
          <cell r="U136">
            <v>0</v>
          </cell>
          <cell r="W136">
            <v>0</v>
          </cell>
          <cell r="Y136">
            <v>0</v>
          </cell>
          <cell r="AA136">
            <v>0</v>
          </cell>
          <cell r="AG136">
            <v>0</v>
          </cell>
          <cell r="AI136">
            <v>0</v>
          </cell>
          <cell r="AL136">
            <v>2102</v>
          </cell>
        </row>
        <row r="137">
          <cell r="A137" t="str">
            <v>2102</v>
          </cell>
          <cell r="B137" t="str">
            <v xml:space="preserve">200 - Capital Assets                </v>
          </cell>
          <cell r="F137" t="str">
            <v>R</v>
          </cell>
          <cell r="G137">
            <v>0</v>
          </cell>
          <cell r="H137">
            <v>0</v>
          </cell>
          <cell r="I137">
            <v>0</v>
          </cell>
          <cell r="K137">
            <v>0</v>
          </cell>
          <cell r="M137">
            <v>708.33</v>
          </cell>
          <cell r="N137">
            <v>708.33</v>
          </cell>
          <cell r="O137">
            <v>0</v>
          </cell>
          <cell r="Q137">
            <v>0</v>
          </cell>
          <cell r="T137">
            <v>708.33</v>
          </cell>
          <cell r="U137">
            <v>0</v>
          </cell>
          <cell r="W137">
            <v>0</v>
          </cell>
          <cell r="Y137">
            <v>0</v>
          </cell>
          <cell r="AA137">
            <v>0</v>
          </cell>
          <cell r="AG137">
            <v>0</v>
          </cell>
          <cell r="AI137">
            <v>0</v>
          </cell>
          <cell r="AL137">
            <v>2102</v>
          </cell>
        </row>
        <row r="138">
          <cell r="A138" t="str">
            <v>2102</v>
          </cell>
          <cell r="B138" t="str">
            <v xml:space="preserve">200 - Capital Assets                </v>
          </cell>
          <cell r="F138" t="str">
            <v>T</v>
          </cell>
          <cell r="G138">
            <v>0</v>
          </cell>
          <cell r="H138">
            <v>0</v>
          </cell>
          <cell r="I138">
            <v>0</v>
          </cell>
          <cell r="K138">
            <v>0</v>
          </cell>
          <cell r="M138">
            <v>10568.36</v>
          </cell>
          <cell r="N138">
            <v>10568.36</v>
          </cell>
          <cell r="O138">
            <v>0</v>
          </cell>
          <cell r="Q138">
            <v>0</v>
          </cell>
          <cell r="T138">
            <v>10568.36</v>
          </cell>
          <cell r="U138">
            <v>0</v>
          </cell>
          <cell r="W138">
            <v>0</v>
          </cell>
          <cell r="Y138">
            <v>0</v>
          </cell>
          <cell r="AA138">
            <v>0</v>
          </cell>
          <cell r="AG138">
            <v>0</v>
          </cell>
          <cell r="AI138">
            <v>0</v>
          </cell>
          <cell r="AL138">
            <v>2102</v>
          </cell>
        </row>
        <row r="139">
          <cell r="A139" t="str">
            <v>2102</v>
          </cell>
          <cell r="B139" t="str">
            <v xml:space="preserve">200 - Capital Assets                </v>
          </cell>
          <cell r="F139" t="str">
            <v>V</v>
          </cell>
          <cell r="G139">
            <v>0</v>
          </cell>
          <cell r="H139">
            <v>0</v>
          </cell>
          <cell r="I139">
            <v>0</v>
          </cell>
          <cell r="K139">
            <v>0</v>
          </cell>
          <cell r="M139">
            <v>414.22</v>
          </cell>
          <cell r="N139">
            <v>414.22</v>
          </cell>
          <cell r="O139">
            <v>0</v>
          </cell>
          <cell r="Q139">
            <v>0</v>
          </cell>
          <cell r="T139">
            <v>414.22</v>
          </cell>
          <cell r="U139">
            <v>0</v>
          </cell>
          <cell r="W139">
            <v>0</v>
          </cell>
          <cell r="Y139">
            <v>0</v>
          </cell>
          <cell r="AA139">
            <v>0</v>
          </cell>
          <cell r="AG139">
            <v>0</v>
          </cell>
          <cell r="AI139">
            <v>0</v>
          </cell>
          <cell r="AL139">
            <v>2102</v>
          </cell>
        </row>
        <row r="140">
          <cell r="A140" t="str">
            <v>2102</v>
          </cell>
          <cell r="B140" t="str">
            <v xml:space="preserve">200 - Capital Assets                </v>
          </cell>
          <cell r="F140" t="str">
            <v>W</v>
          </cell>
          <cell r="G140">
            <v>19353.259999999998</v>
          </cell>
          <cell r="H140">
            <v>14674.74</v>
          </cell>
          <cell r="I140">
            <v>0</v>
          </cell>
          <cell r="K140">
            <v>0</v>
          </cell>
          <cell r="M140">
            <v>1055231.17</v>
          </cell>
          <cell r="N140">
            <v>776061.88</v>
          </cell>
          <cell r="O140">
            <v>0</v>
          </cell>
          <cell r="Q140">
            <v>0</v>
          </cell>
          <cell r="T140">
            <v>812125.16</v>
          </cell>
          <cell r="U140">
            <v>0</v>
          </cell>
          <cell r="W140">
            <v>0</v>
          </cell>
          <cell r="Y140">
            <v>243106.01</v>
          </cell>
          <cell r="AA140">
            <v>0</v>
          </cell>
          <cell r="AG140">
            <v>0</v>
          </cell>
          <cell r="AI140">
            <v>0</v>
          </cell>
          <cell r="AL140">
            <v>2102</v>
          </cell>
        </row>
        <row r="141">
          <cell r="A141" t="str">
            <v>2102</v>
          </cell>
          <cell r="B141" t="str">
            <v xml:space="preserve">200 - Capital Assets                </v>
          </cell>
          <cell r="F141" t="str">
            <v>X</v>
          </cell>
          <cell r="G141">
            <v>0</v>
          </cell>
          <cell r="H141">
            <v>0</v>
          </cell>
          <cell r="I141">
            <v>0</v>
          </cell>
          <cell r="K141">
            <v>0</v>
          </cell>
          <cell r="M141">
            <v>20564.82</v>
          </cell>
          <cell r="N141">
            <v>20564.82</v>
          </cell>
          <cell r="O141">
            <v>0</v>
          </cell>
          <cell r="Q141">
            <v>0</v>
          </cell>
          <cell r="T141">
            <v>20564.82</v>
          </cell>
          <cell r="U141">
            <v>0</v>
          </cell>
          <cell r="W141">
            <v>0</v>
          </cell>
          <cell r="Y141">
            <v>0</v>
          </cell>
          <cell r="AA141">
            <v>0</v>
          </cell>
          <cell r="AG141">
            <v>0</v>
          </cell>
          <cell r="AI141">
            <v>0</v>
          </cell>
          <cell r="AL141">
            <v>2102</v>
          </cell>
        </row>
        <row r="142">
          <cell r="A142" t="str">
            <v>2102</v>
          </cell>
          <cell r="B142" t="str">
            <v xml:space="preserve">200 - Capital Assets                </v>
          </cell>
          <cell r="F142" t="str">
            <v>ZZ</v>
          </cell>
          <cell r="G142">
            <v>0</v>
          </cell>
          <cell r="H142">
            <v>0</v>
          </cell>
          <cell r="I142">
            <v>0</v>
          </cell>
          <cell r="K142">
            <v>0</v>
          </cell>
          <cell r="M142">
            <v>17153.400000000001</v>
          </cell>
          <cell r="N142">
            <v>17153.400000000001</v>
          </cell>
          <cell r="O142">
            <v>0</v>
          </cell>
          <cell r="Q142">
            <v>0</v>
          </cell>
          <cell r="T142">
            <v>17153.400000000001</v>
          </cell>
          <cell r="U142">
            <v>0</v>
          </cell>
          <cell r="W142">
            <v>0</v>
          </cell>
          <cell r="Y142">
            <v>0</v>
          </cell>
          <cell r="AA142">
            <v>0</v>
          </cell>
          <cell r="AG142">
            <v>0</v>
          </cell>
          <cell r="AI142">
            <v>0</v>
          </cell>
          <cell r="AL142">
            <v>2102</v>
          </cell>
        </row>
        <row r="143">
          <cell r="A143" t="str">
            <v>2103</v>
          </cell>
          <cell r="B143" t="str">
            <v xml:space="preserve">200 - Capital Assets                </v>
          </cell>
          <cell r="G143">
            <v>0</v>
          </cell>
          <cell r="H143">
            <v>0</v>
          </cell>
          <cell r="I143">
            <v>0</v>
          </cell>
          <cell r="K143">
            <v>0</v>
          </cell>
          <cell r="M143">
            <v>423658.28</v>
          </cell>
          <cell r="N143">
            <v>423658.28</v>
          </cell>
          <cell r="O143">
            <v>0</v>
          </cell>
          <cell r="Q143">
            <v>0</v>
          </cell>
          <cell r="T143">
            <v>423658.28</v>
          </cell>
          <cell r="U143">
            <v>0</v>
          </cell>
          <cell r="W143">
            <v>0</v>
          </cell>
          <cell r="Y143">
            <v>0</v>
          </cell>
          <cell r="AA143">
            <v>0</v>
          </cell>
          <cell r="AG143">
            <v>0</v>
          </cell>
          <cell r="AI143">
            <v>0</v>
          </cell>
          <cell r="AL143">
            <v>2103</v>
          </cell>
        </row>
        <row r="144">
          <cell r="A144" t="str">
            <v>2103</v>
          </cell>
          <cell r="B144" t="str">
            <v xml:space="preserve">200 - Capital Assets                </v>
          </cell>
          <cell r="F144" t="str">
            <v>A</v>
          </cell>
          <cell r="G144">
            <v>2082</v>
          </cell>
          <cell r="H144">
            <v>124.24</v>
          </cell>
          <cell r="I144">
            <v>0</v>
          </cell>
          <cell r="K144">
            <v>0</v>
          </cell>
          <cell r="M144">
            <v>43733.49</v>
          </cell>
          <cell r="N144">
            <v>31191.73</v>
          </cell>
          <cell r="O144">
            <v>0</v>
          </cell>
          <cell r="Q144">
            <v>0</v>
          </cell>
          <cell r="T144">
            <v>31262.45</v>
          </cell>
          <cell r="U144">
            <v>0</v>
          </cell>
          <cell r="W144">
            <v>0</v>
          </cell>
          <cell r="Y144">
            <v>12471.04</v>
          </cell>
          <cell r="AA144">
            <v>0</v>
          </cell>
          <cell r="AG144">
            <v>0</v>
          </cell>
          <cell r="AI144">
            <v>0</v>
          </cell>
          <cell r="AL144">
            <v>2103</v>
          </cell>
        </row>
        <row r="145">
          <cell r="A145" t="str">
            <v>2103</v>
          </cell>
          <cell r="B145" t="str">
            <v xml:space="preserve">200 - Capital Assets                </v>
          </cell>
          <cell r="F145" t="str">
            <v>B</v>
          </cell>
          <cell r="G145">
            <v>1289.99</v>
          </cell>
          <cell r="H145">
            <v>31.06</v>
          </cell>
          <cell r="I145">
            <v>0</v>
          </cell>
          <cell r="K145">
            <v>0</v>
          </cell>
          <cell r="M145">
            <v>54555.06</v>
          </cell>
          <cell r="N145">
            <v>49560.91</v>
          </cell>
          <cell r="O145">
            <v>0</v>
          </cell>
          <cell r="Q145">
            <v>0</v>
          </cell>
          <cell r="T145">
            <v>50938.53</v>
          </cell>
          <cell r="U145">
            <v>0</v>
          </cell>
          <cell r="W145">
            <v>0</v>
          </cell>
          <cell r="Y145">
            <v>3616.53</v>
          </cell>
          <cell r="AA145">
            <v>0</v>
          </cell>
          <cell r="AG145">
            <v>0</v>
          </cell>
          <cell r="AI145">
            <v>0</v>
          </cell>
          <cell r="AL145">
            <v>2103</v>
          </cell>
        </row>
        <row r="146">
          <cell r="A146" t="str">
            <v>2103</v>
          </cell>
          <cell r="B146" t="str">
            <v xml:space="preserve">200 - Capital Assets                </v>
          </cell>
          <cell r="F146" t="str">
            <v>C</v>
          </cell>
          <cell r="G146">
            <v>16.03</v>
          </cell>
          <cell r="H146">
            <v>163.9</v>
          </cell>
          <cell r="I146">
            <v>0</v>
          </cell>
          <cell r="K146">
            <v>0</v>
          </cell>
          <cell r="M146">
            <v>16412.38</v>
          </cell>
          <cell r="N146">
            <v>13930.3</v>
          </cell>
          <cell r="O146">
            <v>0</v>
          </cell>
          <cell r="Q146">
            <v>0</v>
          </cell>
          <cell r="T146">
            <v>14849.41</v>
          </cell>
          <cell r="U146">
            <v>0</v>
          </cell>
          <cell r="W146">
            <v>0</v>
          </cell>
          <cell r="Y146">
            <v>1562.97</v>
          </cell>
          <cell r="AA146">
            <v>0</v>
          </cell>
          <cell r="AG146">
            <v>0</v>
          </cell>
          <cell r="AI146">
            <v>0</v>
          </cell>
          <cell r="AL146">
            <v>2103</v>
          </cell>
        </row>
        <row r="147">
          <cell r="A147" t="str">
            <v>2103</v>
          </cell>
          <cell r="B147" t="str">
            <v xml:space="preserve">200 - Capital Assets                </v>
          </cell>
          <cell r="F147" t="str">
            <v>CC</v>
          </cell>
          <cell r="G147">
            <v>0</v>
          </cell>
          <cell r="H147">
            <v>0</v>
          </cell>
          <cell r="I147">
            <v>0</v>
          </cell>
          <cell r="K147">
            <v>0</v>
          </cell>
          <cell r="M147">
            <v>149.03</v>
          </cell>
          <cell r="N147">
            <v>149.03</v>
          </cell>
          <cell r="O147">
            <v>0</v>
          </cell>
          <cell r="Q147">
            <v>0</v>
          </cell>
          <cell r="T147">
            <v>149.03</v>
          </cell>
          <cell r="U147">
            <v>0</v>
          </cell>
          <cell r="W147">
            <v>0</v>
          </cell>
          <cell r="Y147">
            <v>0</v>
          </cell>
          <cell r="AA147">
            <v>0</v>
          </cell>
          <cell r="AG147">
            <v>0</v>
          </cell>
          <cell r="AI147">
            <v>0</v>
          </cell>
          <cell r="AL147">
            <v>2103</v>
          </cell>
        </row>
        <row r="148">
          <cell r="A148" t="str">
            <v>2103</v>
          </cell>
          <cell r="B148" t="str">
            <v xml:space="preserve">200 - Capital Assets                </v>
          </cell>
          <cell r="F148" t="str">
            <v>D</v>
          </cell>
          <cell r="G148">
            <v>0</v>
          </cell>
          <cell r="H148">
            <v>0</v>
          </cell>
          <cell r="I148">
            <v>0</v>
          </cell>
          <cell r="K148">
            <v>0</v>
          </cell>
          <cell r="M148">
            <v>14699.26</v>
          </cell>
          <cell r="N148">
            <v>14637.14</v>
          </cell>
          <cell r="O148">
            <v>0</v>
          </cell>
          <cell r="Q148">
            <v>0</v>
          </cell>
          <cell r="T148">
            <v>14699.26</v>
          </cell>
          <cell r="U148">
            <v>0</v>
          </cell>
          <cell r="W148">
            <v>0</v>
          </cell>
          <cell r="Y148">
            <v>0</v>
          </cell>
          <cell r="AA148">
            <v>0</v>
          </cell>
          <cell r="AG148">
            <v>0</v>
          </cell>
          <cell r="AI148">
            <v>0</v>
          </cell>
          <cell r="AL148">
            <v>2103</v>
          </cell>
        </row>
        <row r="149">
          <cell r="A149" t="str">
            <v>2103</v>
          </cell>
          <cell r="B149" t="str">
            <v xml:space="preserve">200 - Capital Assets                </v>
          </cell>
          <cell r="F149" t="str">
            <v>E</v>
          </cell>
          <cell r="G149">
            <v>2474.56</v>
          </cell>
          <cell r="H149">
            <v>6905.66</v>
          </cell>
          <cell r="I149">
            <v>0</v>
          </cell>
          <cell r="K149">
            <v>0</v>
          </cell>
          <cell r="M149">
            <v>491699.17</v>
          </cell>
          <cell r="N149">
            <v>421163.5</v>
          </cell>
          <cell r="O149">
            <v>0</v>
          </cell>
          <cell r="Q149">
            <v>0</v>
          </cell>
          <cell r="T149">
            <v>445136.39</v>
          </cell>
          <cell r="U149">
            <v>0</v>
          </cell>
          <cell r="W149">
            <v>0</v>
          </cell>
          <cell r="Y149">
            <v>46562.78</v>
          </cell>
          <cell r="AA149">
            <v>0</v>
          </cell>
          <cell r="AG149">
            <v>0</v>
          </cell>
          <cell r="AI149">
            <v>0</v>
          </cell>
          <cell r="AL149">
            <v>2103</v>
          </cell>
        </row>
        <row r="150">
          <cell r="A150" t="str">
            <v>2103</v>
          </cell>
          <cell r="B150" t="str">
            <v xml:space="preserve">200 - Capital Assets                </v>
          </cell>
          <cell r="F150" t="str">
            <v>F</v>
          </cell>
          <cell r="G150">
            <v>2837.89</v>
          </cell>
          <cell r="H150">
            <v>220.76</v>
          </cell>
          <cell r="I150">
            <v>0</v>
          </cell>
          <cell r="K150">
            <v>0</v>
          </cell>
          <cell r="M150">
            <v>38014.33</v>
          </cell>
          <cell r="N150">
            <v>33247.129999999997</v>
          </cell>
          <cell r="O150">
            <v>0</v>
          </cell>
          <cell r="Q150">
            <v>0</v>
          </cell>
          <cell r="T150">
            <v>33977.879999999997</v>
          </cell>
          <cell r="U150">
            <v>0</v>
          </cell>
          <cell r="W150">
            <v>0</v>
          </cell>
          <cell r="Y150">
            <v>4036.45</v>
          </cell>
          <cell r="AA150">
            <v>0</v>
          </cell>
          <cell r="AG150">
            <v>0</v>
          </cell>
          <cell r="AI150">
            <v>0</v>
          </cell>
          <cell r="AL150">
            <v>2103</v>
          </cell>
        </row>
        <row r="151">
          <cell r="A151" t="str">
            <v>2103</v>
          </cell>
          <cell r="B151" t="str">
            <v xml:space="preserve">200 - Capital Assets                </v>
          </cell>
          <cell r="F151" t="str">
            <v>G</v>
          </cell>
          <cell r="G151">
            <v>725.66</v>
          </cell>
          <cell r="H151">
            <v>201.25</v>
          </cell>
          <cell r="I151">
            <v>0</v>
          </cell>
          <cell r="K151">
            <v>0</v>
          </cell>
          <cell r="M151">
            <v>23974.31</v>
          </cell>
          <cell r="N151">
            <v>21586.48</v>
          </cell>
          <cell r="O151">
            <v>0</v>
          </cell>
          <cell r="Q151">
            <v>0</v>
          </cell>
          <cell r="T151">
            <v>21903.05</v>
          </cell>
          <cell r="U151">
            <v>0</v>
          </cell>
          <cell r="W151">
            <v>0</v>
          </cell>
          <cell r="Y151">
            <v>2071.2600000000002</v>
          </cell>
          <cell r="AA151">
            <v>0</v>
          </cell>
          <cell r="AG151">
            <v>0</v>
          </cell>
          <cell r="AI151">
            <v>0</v>
          </cell>
          <cell r="AL151">
            <v>2103</v>
          </cell>
        </row>
        <row r="152">
          <cell r="A152" t="str">
            <v>2103</v>
          </cell>
          <cell r="B152" t="str">
            <v xml:space="preserve">200 - Capital Assets                </v>
          </cell>
          <cell r="F152" t="str">
            <v>H</v>
          </cell>
          <cell r="G152">
            <v>128.24</v>
          </cell>
          <cell r="H152">
            <v>0</v>
          </cell>
          <cell r="I152">
            <v>0</v>
          </cell>
          <cell r="K152">
            <v>0</v>
          </cell>
          <cell r="M152">
            <v>1603.34</v>
          </cell>
          <cell r="N152">
            <v>1250.68</v>
          </cell>
          <cell r="O152">
            <v>0</v>
          </cell>
          <cell r="Q152">
            <v>0</v>
          </cell>
          <cell r="T152">
            <v>1250.68</v>
          </cell>
          <cell r="U152">
            <v>0</v>
          </cell>
          <cell r="W152">
            <v>0</v>
          </cell>
          <cell r="Y152">
            <v>352.66</v>
          </cell>
          <cell r="AA152">
            <v>0</v>
          </cell>
          <cell r="AG152">
            <v>0</v>
          </cell>
          <cell r="AI152">
            <v>0</v>
          </cell>
          <cell r="AL152">
            <v>2103</v>
          </cell>
        </row>
        <row r="153">
          <cell r="A153" t="str">
            <v>2103</v>
          </cell>
          <cell r="B153" t="str">
            <v xml:space="preserve">200 - Capital Assets                </v>
          </cell>
          <cell r="F153" t="str">
            <v>L</v>
          </cell>
          <cell r="G153">
            <v>1369.99</v>
          </cell>
          <cell r="H153">
            <v>0</v>
          </cell>
          <cell r="I153">
            <v>0</v>
          </cell>
          <cell r="K153">
            <v>0</v>
          </cell>
          <cell r="M153">
            <v>2400.35</v>
          </cell>
          <cell r="N153">
            <v>36.5</v>
          </cell>
          <cell r="O153">
            <v>0</v>
          </cell>
          <cell r="Q153">
            <v>0</v>
          </cell>
          <cell r="T153">
            <v>36.5</v>
          </cell>
          <cell r="U153">
            <v>0</v>
          </cell>
          <cell r="W153">
            <v>0</v>
          </cell>
          <cell r="Y153">
            <v>2363.85</v>
          </cell>
          <cell r="AA153">
            <v>0</v>
          </cell>
          <cell r="AG153">
            <v>0</v>
          </cell>
          <cell r="AI153">
            <v>0</v>
          </cell>
          <cell r="AL153">
            <v>2103</v>
          </cell>
        </row>
        <row r="154">
          <cell r="A154" t="str">
            <v>2103</v>
          </cell>
          <cell r="B154" t="str">
            <v xml:space="preserve">200 - Capital Assets                </v>
          </cell>
          <cell r="F154" t="str">
            <v>M</v>
          </cell>
          <cell r="G154">
            <v>32.06</v>
          </cell>
          <cell r="H154">
            <v>0</v>
          </cell>
          <cell r="I154">
            <v>0</v>
          </cell>
          <cell r="K154">
            <v>0</v>
          </cell>
          <cell r="M154">
            <v>2046.08</v>
          </cell>
          <cell r="N154">
            <v>2014.02</v>
          </cell>
          <cell r="O154">
            <v>0</v>
          </cell>
          <cell r="Q154">
            <v>0</v>
          </cell>
          <cell r="T154">
            <v>2014.02</v>
          </cell>
          <cell r="U154">
            <v>0</v>
          </cell>
          <cell r="W154">
            <v>0</v>
          </cell>
          <cell r="Y154">
            <v>32.06</v>
          </cell>
          <cell r="AA154">
            <v>0</v>
          </cell>
          <cell r="AG154">
            <v>0</v>
          </cell>
          <cell r="AI154">
            <v>0</v>
          </cell>
          <cell r="AL154">
            <v>2103</v>
          </cell>
        </row>
        <row r="155">
          <cell r="A155" t="str">
            <v>2103</v>
          </cell>
          <cell r="B155" t="str">
            <v xml:space="preserve">200 - Capital Assets                </v>
          </cell>
          <cell r="F155" t="str">
            <v>T</v>
          </cell>
          <cell r="G155">
            <v>0</v>
          </cell>
          <cell r="H155">
            <v>0</v>
          </cell>
          <cell r="I155">
            <v>0</v>
          </cell>
          <cell r="K155">
            <v>0</v>
          </cell>
          <cell r="M155">
            <v>82.8</v>
          </cell>
          <cell r="N155">
            <v>82.8</v>
          </cell>
          <cell r="O155">
            <v>0</v>
          </cell>
          <cell r="Q155">
            <v>0</v>
          </cell>
          <cell r="T155">
            <v>82.8</v>
          </cell>
          <cell r="U155">
            <v>0</v>
          </cell>
          <cell r="W155">
            <v>0</v>
          </cell>
          <cell r="Y155">
            <v>0</v>
          </cell>
          <cell r="AA155">
            <v>0</v>
          </cell>
          <cell r="AG155">
            <v>0</v>
          </cell>
          <cell r="AI155">
            <v>0</v>
          </cell>
          <cell r="AL155">
            <v>2103</v>
          </cell>
        </row>
        <row r="156">
          <cell r="A156" t="str">
            <v>2103</v>
          </cell>
          <cell r="B156" t="str">
            <v xml:space="preserve">200 - Capital Assets                </v>
          </cell>
          <cell r="F156" t="str">
            <v>W</v>
          </cell>
          <cell r="G156">
            <v>473.76</v>
          </cell>
          <cell r="H156">
            <v>11452.16</v>
          </cell>
          <cell r="I156">
            <v>0</v>
          </cell>
          <cell r="K156">
            <v>0</v>
          </cell>
          <cell r="M156">
            <v>185412.75</v>
          </cell>
          <cell r="N156">
            <v>95774.32</v>
          </cell>
          <cell r="O156">
            <v>0</v>
          </cell>
          <cell r="Q156">
            <v>0</v>
          </cell>
          <cell r="T156">
            <v>133170.82999999999</v>
          </cell>
          <cell r="U156">
            <v>0</v>
          </cell>
          <cell r="W156">
            <v>0</v>
          </cell>
          <cell r="Y156">
            <v>52241.919999999998</v>
          </cell>
          <cell r="AA156">
            <v>0</v>
          </cell>
          <cell r="AG156">
            <v>0</v>
          </cell>
          <cell r="AI156">
            <v>0</v>
          </cell>
          <cell r="AL156">
            <v>2103</v>
          </cell>
        </row>
        <row r="157">
          <cell r="A157" t="str">
            <v>2103</v>
          </cell>
          <cell r="B157" t="str">
            <v xml:space="preserve">200 - Capital Assets                </v>
          </cell>
          <cell r="F157" t="str">
            <v>ZZ</v>
          </cell>
          <cell r="G157">
            <v>0</v>
          </cell>
          <cell r="H157">
            <v>0</v>
          </cell>
          <cell r="I157">
            <v>0</v>
          </cell>
          <cell r="K157">
            <v>0</v>
          </cell>
          <cell r="M157">
            <v>1895.63</v>
          </cell>
          <cell r="N157">
            <v>1895.63</v>
          </cell>
          <cell r="O157">
            <v>0</v>
          </cell>
          <cell r="Q157">
            <v>0</v>
          </cell>
          <cell r="T157">
            <v>1895.63</v>
          </cell>
          <cell r="U157">
            <v>0</v>
          </cell>
          <cell r="W157">
            <v>0</v>
          </cell>
          <cell r="Y157">
            <v>0</v>
          </cell>
          <cell r="AA157">
            <v>0</v>
          </cell>
          <cell r="AG157">
            <v>0</v>
          </cell>
          <cell r="AI157">
            <v>0</v>
          </cell>
          <cell r="AL157">
            <v>2103</v>
          </cell>
        </row>
        <row r="158">
          <cell r="A158" t="str">
            <v>2104</v>
          </cell>
          <cell r="B158" t="str">
            <v xml:space="preserve">200 - Capital Assets                </v>
          </cell>
          <cell r="G158">
            <v>0</v>
          </cell>
          <cell r="H158">
            <v>0</v>
          </cell>
          <cell r="I158">
            <v>0</v>
          </cell>
          <cell r="K158">
            <v>0</v>
          </cell>
          <cell r="M158">
            <v>950003.19999999995</v>
          </cell>
          <cell r="N158">
            <v>950003.19999999995</v>
          </cell>
          <cell r="O158">
            <v>0</v>
          </cell>
          <cell r="Q158">
            <v>0</v>
          </cell>
          <cell r="T158">
            <v>950003.19999999995</v>
          </cell>
          <cell r="U158">
            <v>0</v>
          </cell>
          <cell r="W158">
            <v>0</v>
          </cell>
          <cell r="Y158">
            <v>0</v>
          </cell>
          <cell r="AA158">
            <v>0</v>
          </cell>
          <cell r="AG158">
            <v>0</v>
          </cell>
          <cell r="AI158">
            <v>0</v>
          </cell>
          <cell r="AL158">
            <v>2104</v>
          </cell>
        </row>
        <row r="159">
          <cell r="A159" t="str">
            <v>2104</v>
          </cell>
          <cell r="B159" t="str">
            <v xml:space="preserve">200 - Capital Assets                </v>
          </cell>
          <cell r="F159" t="str">
            <v>A</v>
          </cell>
          <cell r="G159">
            <v>100.66</v>
          </cell>
          <cell r="H159">
            <v>0</v>
          </cell>
          <cell r="I159">
            <v>0</v>
          </cell>
          <cell r="K159">
            <v>0</v>
          </cell>
          <cell r="M159">
            <v>31133.29</v>
          </cell>
          <cell r="N159">
            <v>18019.759999999998</v>
          </cell>
          <cell r="O159">
            <v>0</v>
          </cell>
          <cell r="Q159">
            <v>0</v>
          </cell>
          <cell r="T159">
            <v>19588.16</v>
          </cell>
          <cell r="U159">
            <v>0</v>
          </cell>
          <cell r="W159">
            <v>0</v>
          </cell>
          <cell r="Y159">
            <v>11545.13</v>
          </cell>
          <cell r="AA159">
            <v>0</v>
          </cell>
          <cell r="AG159">
            <v>0</v>
          </cell>
          <cell r="AI159">
            <v>0</v>
          </cell>
          <cell r="AL159">
            <v>2104</v>
          </cell>
        </row>
        <row r="160">
          <cell r="A160" t="str">
            <v>2104</v>
          </cell>
          <cell r="B160" t="str">
            <v xml:space="preserve">200 - Capital Assets                </v>
          </cell>
          <cell r="F160" t="str">
            <v>B</v>
          </cell>
          <cell r="G160">
            <v>1012.32</v>
          </cell>
          <cell r="H160">
            <v>355.57</v>
          </cell>
          <cell r="I160">
            <v>0</v>
          </cell>
          <cell r="K160">
            <v>0</v>
          </cell>
          <cell r="M160">
            <v>147080.34</v>
          </cell>
          <cell r="N160">
            <v>127984.4</v>
          </cell>
          <cell r="O160">
            <v>0</v>
          </cell>
          <cell r="Q160">
            <v>0</v>
          </cell>
          <cell r="T160">
            <v>129251.65</v>
          </cell>
          <cell r="U160">
            <v>0</v>
          </cell>
          <cell r="W160">
            <v>0</v>
          </cell>
          <cell r="Y160">
            <v>17828.689999999999</v>
          </cell>
          <cell r="AA160">
            <v>0</v>
          </cell>
          <cell r="AG160">
            <v>0</v>
          </cell>
          <cell r="AI160">
            <v>0</v>
          </cell>
          <cell r="AL160">
            <v>2104</v>
          </cell>
        </row>
        <row r="161">
          <cell r="A161" t="str">
            <v>2104</v>
          </cell>
          <cell r="B161" t="str">
            <v xml:space="preserve">200 - Capital Assets                </v>
          </cell>
          <cell r="F161" t="str">
            <v>C</v>
          </cell>
          <cell r="G161">
            <v>12438.88</v>
          </cell>
          <cell r="H161">
            <v>7888.63</v>
          </cell>
          <cell r="I161">
            <v>0</v>
          </cell>
          <cell r="K161">
            <v>0</v>
          </cell>
          <cell r="M161">
            <v>175996.97</v>
          </cell>
          <cell r="N161">
            <v>147448.92000000001</v>
          </cell>
          <cell r="O161">
            <v>0</v>
          </cell>
          <cell r="Q161">
            <v>0</v>
          </cell>
          <cell r="T161">
            <v>149365.72</v>
          </cell>
          <cell r="U161">
            <v>0</v>
          </cell>
          <cell r="W161">
            <v>0</v>
          </cell>
          <cell r="Y161">
            <v>26631.25</v>
          </cell>
          <cell r="AA161">
            <v>0</v>
          </cell>
          <cell r="AG161">
            <v>0</v>
          </cell>
          <cell r="AI161">
            <v>0</v>
          </cell>
          <cell r="AL161">
            <v>2104</v>
          </cell>
        </row>
        <row r="162">
          <cell r="A162" t="str">
            <v>2104</v>
          </cell>
          <cell r="B162" t="str">
            <v xml:space="preserve">200 - Capital Assets                </v>
          </cell>
          <cell r="F162" t="str">
            <v>CC</v>
          </cell>
          <cell r="G162">
            <v>0</v>
          </cell>
          <cell r="H162">
            <v>0</v>
          </cell>
          <cell r="I162">
            <v>0</v>
          </cell>
          <cell r="K162">
            <v>0</v>
          </cell>
          <cell r="M162">
            <v>6964.3</v>
          </cell>
          <cell r="N162">
            <v>6964.3</v>
          </cell>
          <cell r="O162">
            <v>0</v>
          </cell>
          <cell r="Q162">
            <v>0</v>
          </cell>
          <cell r="T162">
            <v>6964.3</v>
          </cell>
          <cell r="U162">
            <v>0</v>
          </cell>
          <cell r="W162">
            <v>0</v>
          </cell>
          <cell r="Y162">
            <v>0</v>
          </cell>
          <cell r="AA162">
            <v>0</v>
          </cell>
          <cell r="AG162">
            <v>0</v>
          </cell>
          <cell r="AI162">
            <v>0</v>
          </cell>
          <cell r="AL162">
            <v>2104</v>
          </cell>
        </row>
        <row r="163">
          <cell r="A163" t="str">
            <v>2104</v>
          </cell>
          <cell r="B163" t="str">
            <v xml:space="preserve">200 - Capital Assets                </v>
          </cell>
          <cell r="F163" t="str">
            <v>D</v>
          </cell>
          <cell r="G163">
            <v>30.59</v>
          </cell>
          <cell r="H163">
            <v>260.27999999999997</v>
          </cell>
          <cell r="I163">
            <v>0</v>
          </cell>
          <cell r="K163">
            <v>0</v>
          </cell>
          <cell r="M163">
            <v>88517.31</v>
          </cell>
          <cell r="N163">
            <v>86474.03</v>
          </cell>
          <cell r="O163">
            <v>0</v>
          </cell>
          <cell r="Q163">
            <v>0</v>
          </cell>
          <cell r="T163">
            <v>86933.3</v>
          </cell>
          <cell r="U163">
            <v>0</v>
          </cell>
          <cell r="W163">
            <v>0</v>
          </cell>
          <cell r="Y163">
            <v>1584.01</v>
          </cell>
          <cell r="AA163">
            <v>0</v>
          </cell>
          <cell r="AG163">
            <v>0</v>
          </cell>
          <cell r="AI163">
            <v>0</v>
          </cell>
          <cell r="AL163">
            <v>2104</v>
          </cell>
        </row>
        <row r="164">
          <cell r="A164" t="str">
            <v>2104</v>
          </cell>
          <cell r="B164" t="str">
            <v xml:space="preserve">200 - Capital Assets                </v>
          </cell>
          <cell r="F164" t="str">
            <v>E</v>
          </cell>
          <cell r="G164">
            <v>7120.86</v>
          </cell>
          <cell r="H164">
            <v>8689.49</v>
          </cell>
          <cell r="I164">
            <v>0</v>
          </cell>
          <cell r="K164">
            <v>0</v>
          </cell>
          <cell r="M164">
            <v>392288.22</v>
          </cell>
          <cell r="N164">
            <v>326761.94</v>
          </cell>
          <cell r="O164">
            <v>0</v>
          </cell>
          <cell r="Q164">
            <v>0</v>
          </cell>
          <cell r="T164">
            <v>356923.97</v>
          </cell>
          <cell r="U164">
            <v>0</v>
          </cell>
          <cell r="W164">
            <v>0</v>
          </cell>
          <cell r="Y164">
            <v>35364.25</v>
          </cell>
          <cell r="AA164">
            <v>0</v>
          </cell>
          <cell r="AG164">
            <v>0</v>
          </cell>
          <cell r="AI164">
            <v>0</v>
          </cell>
          <cell r="AL164">
            <v>2104</v>
          </cell>
        </row>
        <row r="165">
          <cell r="A165" t="str">
            <v>2104</v>
          </cell>
          <cell r="B165" t="str">
            <v xml:space="preserve">200 - Capital Assets                </v>
          </cell>
          <cell r="F165" t="str">
            <v>F</v>
          </cell>
          <cell r="G165">
            <v>9795.27</v>
          </cell>
          <cell r="H165">
            <v>2518.3000000000002</v>
          </cell>
          <cell r="I165">
            <v>0</v>
          </cell>
          <cell r="K165">
            <v>0</v>
          </cell>
          <cell r="M165">
            <v>218481.15</v>
          </cell>
          <cell r="N165">
            <v>175112.12</v>
          </cell>
          <cell r="O165">
            <v>0</v>
          </cell>
          <cell r="Q165">
            <v>0</v>
          </cell>
          <cell r="T165">
            <v>194530.9</v>
          </cell>
          <cell r="U165">
            <v>0</v>
          </cell>
          <cell r="W165">
            <v>0</v>
          </cell>
          <cell r="Y165">
            <v>23950.25</v>
          </cell>
          <cell r="AA165">
            <v>0</v>
          </cell>
          <cell r="AG165">
            <v>0</v>
          </cell>
          <cell r="AI165">
            <v>0</v>
          </cell>
          <cell r="AL165">
            <v>2104</v>
          </cell>
        </row>
        <row r="166">
          <cell r="A166" t="str">
            <v>2104</v>
          </cell>
          <cell r="B166" t="str">
            <v xml:space="preserve">200 - Capital Assets                </v>
          </cell>
          <cell r="F166" t="str">
            <v>G</v>
          </cell>
          <cell r="G166">
            <v>8804.15</v>
          </cell>
          <cell r="H166">
            <v>9693.98</v>
          </cell>
          <cell r="I166">
            <v>0</v>
          </cell>
          <cell r="K166">
            <v>0</v>
          </cell>
          <cell r="M166">
            <v>245450.85</v>
          </cell>
          <cell r="N166">
            <v>152451.48000000001</v>
          </cell>
          <cell r="O166">
            <v>0</v>
          </cell>
          <cell r="Q166">
            <v>0</v>
          </cell>
          <cell r="T166">
            <v>165617.1</v>
          </cell>
          <cell r="U166">
            <v>0</v>
          </cell>
          <cell r="W166">
            <v>0</v>
          </cell>
          <cell r="Y166">
            <v>79833.75</v>
          </cell>
          <cell r="AA166">
            <v>0</v>
          </cell>
          <cell r="AG166">
            <v>0</v>
          </cell>
          <cell r="AI166">
            <v>0</v>
          </cell>
          <cell r="AL166">
            <v>2104</v>
          </cell>
        </row>
        <row r="167">
          <cell r="A167" t="str">
            <v>2104</v>
          </cell>
          <cell r="B167" t="str">
            <v xml:space="preserve">200 - Capital Assets                </v>
          </cell>
          <cell r="F167" t="str">
            <v>H</v>
          </cell>
          <cell r="G167">
            <v>0</v>
          </cell>
          <cell r="H167">
            <v>0</v>
          </cell>
          <cell r="I167">
            <v>0</v>
          </cell>
          <cell r="K167">
            <v>0</v>
          </cell>
          <cell r="M167">
            <v>7585.06</v>
          </cell>
          <cell r="N167">
            <v>6487.36</v>
          </cell>
          <cell r="O167">
            <v>0</v>
          </cell>
          <cell r="Q167">
            <v>0</v>
          </cell>
          <cell r="T167">
            <v>6487.36</v>
          </cell>
          <cell r="U167">
            <v>0</v>
          </cell>
          <cell r="W167">
            <v>0</v>
          </cell>
          <cell r="Y167">
            <v>1097.7</v>
          </cell>
          <cell r="AA167">
            <v>0</v>
          </cell>
          <cell r="AG167">
            <v>0</v>
          </cell>
          <cell r="AI167">
            <v>0</v>
          </cell>
          <cell r="AL167">
            <v>2104</v>
          </cell>
        </row>
        <row r="168">
          <cell r="A168" t="str">
            <v>2104</v>
          </cell>
          <cell r="B168" t="str">
            <v xml:space="preserve">200 - Capital Assets                </v>
          </cell>
          <cell r="F168" t="str">
            <v>L</v>
          </cell>
          <cell r="G168">
            <v>0</v>
          </cell>
          <cell r="H168">
            <v>0</v>
          </cell>
          <cell r="I168">
            <v>0</v>
          </cell>
          <cell r="K168">
            <v>0</v>
          </cell>
          <cell r="M168">
            <v>1499.5</v>
          </cell>
          <cell r="N168">
            <v>0</v>
          </cell>
          <cell r="O168">
            <v>0</v>
          </cell>
          <cell r="Q168">
            <v>0</v>
          </cell>
          <cell r="T168">
            <v>0</v>
          </cell>
          <cell r="U168">
            <v>0</v>
          </cell>
          <cell r="W168">
            <v>0</v>
          </cell>
          <cell r="Y168">
            <v>1499.5</v>
          </cell>
          <cell r="AA168">
            <v>0</v>
          </cell>
          <cell r="AG168">
            <v>0</v>
          </cell>
          <cell r="AI168">
            <v>0</v>
          </cell>
          <cell r="AL168">
            <v>2104</v>
          </cell>
        </row>
        <row r="169">
          <cell r="A169" t="str">
            <v>2104</v>
          </cell>
          <cell r="B169" t="str">
            <v xml:space="preserve">200 - Capital Assets                </v>
          </cell>
          <cell r="F169" t="str">
            <v>M</v>
          </cell>
          <cell r="G169">
            <v>33.82</v>
          </cell>
          <cell r="H169">
            <v>0</v>
          </cell>
          <cell r="I169">
            <v>0</v>
          </cell>
          <cell r="K169">
            <v>0</v>
          </cell>
          <cell r="M169">
            <v>23515.8</v>
          </cell>
          <cell r="N169">
            <v>19169.150000000001</v>
          </cell>
          <cell r="O169">
            <v>0</v>
          </cell>
          <cell r="Q169">
            <v>0</v>
          </cell>
          <cell r="T169">
            <v>19300.189999999999</v>
          </cell>
          <cell r="U169">
            <v>0</v>
          </cell>
          <cell r="W169">
            <v>0</v>
          </cell>
          <cell r="Y169">
            <v>4215.6099999999997</v>
          </cell>
          <cell r="AA169">
            <v>0</v>
          </cell>
          <cell r="AG169">
            <v>0</v>
          </cell>
          <cell r="AI169">
            <v>0</v>
          </cell>
          <cell r="AL169">
            <v>2104</v>
          </cell>
        </row>
        <row r="170">
          <cell r="A170" t="str">
            <v>2104</v>
          </cell>
          <cell r="B170" t="str">
            <v xml:space="preserve">200 - Capital Assets                </v>
          </cell>
          <cell r="F170" t="str">
            <v>R</v>
          </cell>
          <cell r="G170">
            <v>0</v>
          </cell>
          <cell r="H170">
            <v>0</v>
          </cell>
          <cell r="I170">
            <v>0</v>
          </cell>
          <cell r="K170">
            <v>0</v>
          </cell>
          <cell r="M170">
            <v>122.6</v>
          </cell>
          <cell r="N170">
            <v>122.6</v>
          </cell>
          <cell r="O170">
            <v>0</v>
          </cell>
          <cell r="Q170">
            <v>0</v>
          </cell>
          <cell r="T170">
            <v>122.6</v>
          </cell>
          <cell r="U170">
            <v>0</v>
          </cell>
          <cell r="W170">
            <v>0</v>
          </cell>
          <cell r="Y170">
            <v>0</v>
          </cell>
          <cell r="AA170">
            <v>0</v>
          </cell>
          <cell r="AG170">
            <v>0</v>
          </cell>
          <cell r="AI170">
            <v>0</v>
          </cell>
          <cell r="AL170">
            <v>2104</v>
          </cell>
        </row>
        <row r="171">
          <cell r="A171" t="str">
            <v>2104</v>
          </cell>
          <cell r="B171" t="str">
            <v xml:space="preserve">200 - Capital Assets                </v>
          </cell>
          <cell r="F171" t="str">
            <v>W</v>
          </cell>
          <cell r="G171">
            <v>947.52</v>
          </cell>
          <cell r="H171">
            <v>0</v>
          </cell>
          <cell r="I171">
            <v>0</v>
          </cell>
          <cell r="K171">
            <v>0</v>
          </cell>
          <cell r="M171">
            <v>22149.52</v>
          </cell>
          <cell r="N171">
            <v>4487.53</v>
          </cell>
          <cell r="O171">
            <v>0</v>
          </cell>
          <cell r="Q171">
            <v>0</v>
          </cell>
          <cell r="T171">
            <v>4487.53</v>
          </cell>
          <cell r="U171">
            <v>0</v>
          </cell>
          <cell r="W171">
            <v>0</v>
          </cell>
          <cell r="Y171">
            <v>17661.990000000002</v>
          </cell>
          <cell r="AA171">
            <v>0</v>
          </cell>
          <cell r="AG171">
            <v>0</v>
          </cell>
          <cell r="AI171">
            <v>0</v>
          </cell>
          <cell r="AL171">
            <v>2104</v>
          </cell>
        </row>
        <row r="172">
          <cell r="A172" t="str">
            <v>2104</v>
          </cell>
          <cell r="B172" t="str">
            <v xml:space="preserve">200 - Capital Assets                </v>
          </cell>
          <cell r="F172" t="str">
            <v>ZZ</v>
          </cell>
          <cell r="G172">
            <v>0</v>
          </cell>
          <cell r="H172">
            <v>0</v>
          </cell>
          <cell r="I172">
            <v>0</v>
          </cell>
          <cell r="K172">
            <v>0</v>
          </cell>
          <cell r="M172">
            <v>5029.75</v>
          </cell>
          <cell r="N172">
            <v>5029.75</v>
          </cell>
          <cell r="O172">
            <v>0</v>
          </cell>
          <cell r="Q172">
            <v>0</v>
          </cell>
          <cell r="T172">
            <v>5029.75</v>
          </cell>
          <cell r="U172">
            <v>0</v>
          </cell>
          <cell r="W172">
            <v>0</v>
          </cell>
          <cell r="Y172">
            <v>0</v>
          </cell>
          <cell r="AA172">
            <v>0</v>
          </cell>
          <cell r="AG172">
            <v>0</v>
          </cell>
          <cell r="AI172">
            <v>0</v>
          </cell>
          <cell r="AL172">
            <v>2104</v>
          </cell>
        </row>
        <row r="173">
          <cell r="A173" t="str">
            <v>2105</v>
          </cell>
          <cell r="B173" t="str">
            <v xml:space="preserve">200 - Capital Assets                </v>
          </cell>
          <cell r="G173">
            <v>0</v>
          </cell>
          <cell r="H173">
            <v>0</v>
          </cell>
          <cell r="I173">
            <v>0</v>
          </cell>
          <cell r="K173">
            <v>0</v>
          </cell>
          <cell r="M173">
            <v>144669.06</v>
          </cell>
          <cell r="N173">
            <v>144669.06</v>
          </cell>
          <cell r="O173">
            <v>0</v>
          </cell>
          <cell r="Q173">
            <v>0</v>
          </cell>
          <cell r="T173">
            <v>144669.06</v>
          </cell>
          <cell r="U173">
            <v>0</v>
          </cell>
          <cell r="W173">
            <v>0</v>
          </cell>
          <cell r="Y173">
            <v>0</v>
          </cell>
          <cell r="AA173">
            <v>0</v>
          </cell>
          <cell r="AG173">
            <v>0</v>
          </cell>
          <cell r="AI173">
            <v>0</v>
          </cell>
          <cell r="AL173">
            <v>2105</v>
          </cell>
        </row>
        <row r="174">
          <cell r="A174" t="str">
            <v>2105</v>
          </cell>
          <cell r="B174" t="str">
            <v xml:space="preserve">200 - Capital Assets                </v>
          </cell>
          <cell r="F174" t="str">
            <v>A</v>
          </cell>
          <cell r="G174">
            <v>0</v>
          </cell>
          <cell r="H174">
            <v>0</v>
          </cell>
          <cell r="I174">
            <v>0</v>
          </cell>
          <cell r="K174">
            <v>0</v>
          </cell>
          <cell r="M174">
            <v>3110.5</v>
          </cell>
          <cell r="N174">
            <v>2404.84</v>
          </cell>
          <cell r="O174">
            <v>0</v>
          </cell>
          <cell r="Q174">
            <v>0</v>
          </cell>
          <cell r="T174">
            <v>3110.5</v>
          </cell>
          <cell r="U174">
            <v>0</v>
          </cell>
          <cell r="W174">
            <v>0</v>
          </cell>
          <cell r="Y174">
            <v>0</v>
          </cell>
          <cell r="AA174">
            <v>0</v>
          </cell>
          <cell r="AG174">
            <v>0</v>
          </cell>
          <cell r="AI174">
            <v>0</v>
          </cell>
          <cell r="AL174">
            <v>2105</v>
          </cell>
        </row>
        <row r="175">
          <cell r="A175" t="str">
            <v>2105</v>
          </cell>
          <cell r="B175" t="str">
            <v xml:space="preserve">200 - Capital Assets                </v>
          </cell>
          <cell r="F175" t="str">
            <v>B</v>
          </cell>
          <cell r="G175">
            <v>221.51</v>
          </cell>
          <cell r="H175">
            <v>57.84</v>
          </cell>
          <cell r="I175">
            <v>0</v>
          </cell>
          <cell r="K175">
            <v>0</v>
          </cell>
          <cell r="M175">
            <v>23046.79</v>
          </cell>
          <cell r="N175">
            <v>17058.47</v>
          </cell>
          <cell r="O175">
            <v>0</v>
          </cell>
          <cell r="Q175">
            <v>0</v>
          </cell>
          <cell r="T175">
            <v>17152.240000000002</v>
          </cell>
          <cell r="U175">
            <v>0</v>
          </cell>
          <cell r="W175">
            <v>0</v>
          </cell>
          <cell r="Y175">
            <v>5894.55</v>
          </cell>
          <cell r="AA175">
            <v>0</v>
          </cell>
          <cell r="AG175">
            <v>0</v>
          </cell>
          <cell r="AI175">
            <v>0</v>
          </cell>
          <cell r="AL175">
            <v>2105</v>
          </cell>
        </row>
        <row r="176">
          <cell r="A176" t="str">
            <v>2105</v>
          </cell>
          <cell r="B176" t="str">
            <v xml:space="preserve">200 - Capital Assets                </v>
          </cell>
          <cell r="F176" t="str">
            <v>C</v>
          </cell>
          <cell r="G176">
            <v>405.84</v>
          </cell>
          <cell r="H176">
            <v>262.08</v>
          </cell>
          <cell r="I176">
            <v>0</v>
          </cell>
          <cell r="K176">
            <v>0</v>
          </cell>
          <cell r="M176">
            <v>17011.29</v>
          </cell>
          <cell r="N176">
            <v>13974.89</v>
          </cell>
          <cell r="O176">
            <v>0</v>
          </cell>
          <cell r="Q176">
            <v>0</v>
          </cell>
          <cell r="T176">
            <v>14269.76</v>
          </cell>
          <cell r="U176">
            <v>0</v>
          </cell>
          <cell r="W176">
            <v>0</v>
          </cell>
          <cell r="Y176">
            <v>2741.53</v>
          </cell>
          <cell r="AA176">
            <v>0</v>
          </cell>
          <cell r="AG176">
            <v>0</v>
          </cell>
          <cell r="AI176">
            <v>0</v>
          </cell>
          <cell r="AL176">
            <v>2105</v>
          </cell>
        </row>
        <row r="177">
          <cell r="A177" t="str">
            <v>2105</v>
          </cell>
          <cell r="B177" t="str">
            <v xml:space="preserve">200 - Capital Assets                </v>
          </cell>
          <cell r="F177" t="str">
            <v>D</v>
          </cell>
          <cell r="G177">
            <v>0</v>
          </cell>
          <cell r="H177">
            <v>0</v>
          </cell>
          <cell r="I177">
            <v>0</v>
          </cell>
          <cell r="K177">
            <v>0</v>
          </cell>
          <cell r="M177">
            <v>6028.74</v>
          </cell>
          <cell r="N177">
            <v>6028.74</v>
          </cell>
          <cell r="O177">
            <v>0</v>
          </cell>
          <cell r="Q177">
            <v>0</v>
          </cell>
          <cell r="T177">
            <v>6028.74</v>
          </cell>
          <cell r="U177">
            <v>0</v>
          </cell>
          <cell r="W177">
            <v>0</v>
          </cell>
          <cell r="Y177">
            <v>0</v>
          </cell>
          <cell r="AA177">
            <v>0</v>
          </cell>
          <cell r="AG177">
            <v>0</v>
          </cell>
          <cell r="AI177">
            <v>0</v>
          </cell>
          <cell r="AL177">
            <v>2105</v>
          </cell>
        </row>
        <row r="178">
          <cell r="A178" t="str">
            <v>2105</v>
          </cell>
          <cell r="B178" t="str">
            <v xml:space="preserve">200 - Capital Assets                </v>
          </cell>
          <cell r="F178" t="str">
            <v>E</v>
          </cell>
          <cell r="G178">
            <v>0</v>
          </cell>
          <cell r="H178">
            <v>0</v>
          </cell>
          <cell r="I178">
            <v>0</v>
          </cell>
          <cell r="K178">
            <v>0</v>
          </cell>
          <cell r="M178">
            <v>76279.320000000007</v>
          </cell>
          <cell r="N178">
            <v>69104.289999999994</v>
          </cell>
          <cell r="O178">
            <v>0</v>
          </cell>
          <cell r="Q178">
            <v>0</v>
          </cell>
          <cell r="T178">
            <v>72237.429999999993</v>
          </cell>
          <cell r="U178">
            <v>0</v>
          </cell>
          <cell r="W178">
            <v>0</v>
          </cell>
          <cell r="Y178">
            <v>4041.89</v>
          </cell>
          <cell r="AA178">
            <v>0</v>
          </cell>
          <cell r="AG178">
            <v>0</v>
          </cell>
          <cell r="AI178">
            <v>0</v>
          </cell>
          <cell r="AL178">
            <v>2105</v>
          </cell>
        </row>
        <row r="179">
          <cell r="A179" t="str">
            <v>2105</v>
          </cell>
          <cell r="B179" t="str">
            <v xml:space="preserve">200 - Capital Assets                </v>
          </cell>
          <cell r="F179" t="str">
            <v>F</v>
          </cell>
          <cell r="G179">
            <v>20232.259999999998</v>
          </cell>
          <cell r="H179">
            <v>0</v>
          </cell>
          <cell r="I179">
            <v>0</v>
          </cell>
          <cell r="K179">
            <v>0</v>
          </cell>
          <cell r="M179">
            <v>283961.57</v>
          </cell>
          <cell r="N179">
            <v>213064.28</v>
          </cell>
          <cell r="O179">
            <v>0</v>
          </cell>
          <cell r="Q179">
            <v>0</v>
          </cell>
          <cell r="T179">
            <v>217637.12</v>
          </cell>
          <cell r="U179">
            <v>0</v>
          </cell>
          <cell r="W179">
            <v>0</v>
          </cell>
          <cell r="Y179">
            <v>66324.45</v>
          </cell>
          <cell r="AA179">
            <v>0</v>
          </cell>
          <cell r="AG179">
            <v>0</v>
          </cell>
          <cell r="AI179">
            <v>0</v>
          </cell>
          <cell r="AL179">
            <v>2105</v>
          </cell>
        </row>
        <row r="180">
          <cell r="A180" t="str">
            <v>2105</v>
          </cell>
          <cell r="B180" t="str">
            <v xml:space="preserve">200 - Capital Assets                </v>
          </cell>
          <cell r="F180" t="str">
            <v>G</v>
          </cell>
          <cell r="G180">
            <v>405.84</v>
          </cell>
          <cell r="H180">
            <v>0</v>
          </cell>
          <cell r="I180">
            <v>0</v>
          </cell>
          <cell r="K180">
            <v>0</v>
          </cell>
          <cell r="M180">
            <v>41644.47</v>
          </cell>
          <cell r="N180">
            <v>39948.36</v>
          </cell>
          <cell r="O180">
            <v>0</v>
          </cell>
          <cell r="Q180">
            <v>0</v>
          </cell>
          <cell r="T180">
            <v>40683.75</v>
          </cell>
          <cell r="U180">
            <v>0</v>
          </cell>
          <cell r="W180">
            <v>0</v>
          </cell>
          <cell r="Y180">
            <v>960.72</v>
          </cell>
          <cell r="AA180">
            <v>0</v>
          </cell>
          <cell r="AG180">
            <v>0</v>
          </cell>
          <cell r="AI180">
            <v>0</v>
          </cell>
          <cell r="AL180">
            <v>2105</v>
          </cell>
        </row>
        <row r="181">
          <cell r="A181" t="str">
            <v>2105</v>
          </cell>
          <cell r="B181" t="str">
            <v xml:space="preserve">200 - Capital Assets                </v>
          </cell>
          <cell r="F181" t="str">
            <v>H</v>
          </cell>
          <cell r="G181">
            <v>0</v>
          </cell>
          <cell r="H181">
            <v>0</v>
          </cell>
          <cell r="I181">
            <v>0</v>
          </cell>
          <cell r="K181">
            <v>0</v>
          </cell>
          <cell r="M181">
            <v>916.03</v>
          </cell>
          <cell r="N181">
            <v>916.03</v>
          </cell>
          <cell r="O181">
            <v>0</v>
          </cell>
          <cell r="Q181">
            <v>0</v>
          </cell>
          <cell r="T181">
            <v>916.03</v>
          </cell>
          <cell r="U181">
            <v>0</v>
          </cell>
          <cell r="W181">
            <v>0</v>
          </cell>
          <cell r="Y181">
            <v>0</v>
          </cell>
          <cell r="AA181">
            <v>0</v>
          </cell>
          <cell r="AG181">
            <v>0</v>
          </cell>
          <cell r="AI181">
            <v>0</v>
          </cell>
          <cell r="AL181">
            <v>2105</v>
          </cell>
        </row>
        <row r="182">
          <cell r="A182" t="str">
            <v>2105</v>
          </cell>
          <cell r="B182" t="str">
            <v xml:space="preserve">200 - Capital Assets                </v>
          </cell>
          <cell r="F182" t="str">
            <v>L</v>
          </cell>
          <cell r="G182">
            <v>236.74</v>
          </cell>
          <cell r="H182">
            <v>0</v>
          </cell>
          <cell r="I182">
            <v>0</v>
          </cell>
          <cell r="K182">
            <v>0</v>
          </cell>
          <cell r="M182">
            <v>791.94</v>
          </cell>
          <cell r="N182">
            <v>0</v>
          </cell>
          <cell r="O182">
            <v>0</v>
          </cell>
          <cell r="Q182">
            <v>0</v>
          </cell>
          <cell r="T182">
            <v>0</v>
          </cell>
          <cell r="U182">
            <v>0</v>
          </cell>
          <cell r="W182">
            <v>0</v>
          </cell>
          <cell r="Y182">
            <v>791.94</v>
          </cell>
          <cell r="AA182">
            <v>0</v>
          </cell>
          <cell r="AG182">
            <v>0</v>
          </cell>
          <cell r="AI182">
            <v>0</v>
          </cell>
          <cell r="AL182">
            <v>2105</v>
          </cell>
        </row>
        <row r="183">
          <cell r="A183" t="str">
            <v>2105</v>
          </cell>
          <cell r="B183" t="str">
            <v xml:space="preserve">200 - Capital Assets                </v>
          </cell>
          <cell r="F183" t="str">
            <v>M</v>
          </cell>
          <cell r="G183">
            <v>0</v>
          </cell>
          <cell r="H183">
            <v>0</v>
          </cell>
          <cell r="I183">
            <v>0</v>
          </cell>
          <cell r="K183">
            <v>0</v>
          </cell>
          <cell r="M183">
            <v>1326.31</v>
          </cell>
          <cell r="N183">
            <v>853.29</v>
          </cell>
          <cell r="O183">
            <v>0</v>
          </cell>
          <cell r="Q183">
            <v>0</v>
          </cell>
          <cell r="T183">
            <v>883.59</v>
          </cell>
          <cell r="U183">
            <v>0</v>
          </cell>
          <cell r="W183">
            <v>0</v>
          </cell>
          <cell r="Y183">
            <v>442.72</v>
          </cell>
          <cell r="AA183">
            <v>0</v>
          </cell>
          <cell r="AG183">
            <v>0</v>
          </cell>
          <cell r="AI183">
            <v>0</v>
          </cell>
          <cell r="AL183">
            <v>2105</v>
          </cell>
        </row>
        <row r="184">
          <cell r="A184" t="str">
            <v>2105</v>
          </cell>
          <cell r="B184" t="str">
            <v xml:space="preserve">200 - Capital Assets                </v>
          </cell>
          <cell r="F184" t="str">
            <v>W</v>
          </cell>
          <cell r="G184">
            <v>0</v>
          </cell>
          <cell r="H184">
            <v>0</v>
          </cell>
          <cell r="I184">
            <v>0</v>
          </cell>
          <cell r="K184">
            <v>0</v>
          </cell>
          <cell r="M184">
            <v>4430.12</v>
          </cell>
          <cell r="N184">
            <v>3398.12</v>
          </cell>
          <cell r="O184">
            <v>0</v>
          </cell>
          <cell r="Q184">
            <v>0</v>
          </cell>
          <cell r="T184">
            <v>3398.12</v>
          </cell>
          <cell r="U184">
            <v>0</v>
          </cell>
          <cell r="W184">
            <v>0</v>
          </cell>
          <cell r="Y184">
            <v>1032</v>
          </cell>
          <cell r="AA184">
            <v>0</v>
          </cell>
          <cell r="AG184">
            <v>0</v>
          </cell>
          <cell r="AI184">
            <v>0</v>
          </cell>
          <cell r="AL184">
            <v>2105</v>
          </cell>
        </row>
        <row r="185">
          <cell r="A185" t="str">
            <v>2105</v>
          </cell>
          <cell r="B185" t="str">
            <v xml:space="preserve">200 - Capital Assets                </v>
          </cell>
          <cell r="F185" t="str">
            <v>ZZ</v>
          </cell>
          <cell r="G185">
            <v>0</v>
          </cell>
          <cell r="H185">
            <v>0</v>
          </cell>
          <cell r="I185">
            <v>0</v>
          </cell>
          <cell r="K185">
            <v>0</v>
          </cell>
          <cell r="M185">
            <v>15280.02</v>
          </cell>
          <cell r="N185">
            <v>15280.02</v>
          </cell>
          <cell r="O185">
            <v>0</v>
          </cell>
          <cell r="Q185">
            <v>0</v>
          </cell>
          <cell r="T185">
            <v>15280.02</v>
          </cell>
          <cell r="U185">
            <v>0</v>
          </cell>
          <cell r="W185">
            <v>0</v>
          </cell>
          <cell r="Y185">
            <v>0</v>
          </cell>
          <cell r="AA185">
            <v>0</v>
          </cell>
          <cell r="AG185">
            <v>0</v>
          </cell>
          <cell r="AI185">
            <v>0</v>
          </cell>
          <cell r="AL185">
            <v>2105</v>
          </cell>
        </row>
        <row r="186">
          <cell r="A186" t="str">
            <v>2106</v>
          </cell>
          <cell r="B186" t="str">
            <v xml:space="preserve">200 - Capital Assets                </v>
          </cell>
          <cell r="G186">
            <v>0</v>
          </cell>
          <cell r="H186">
            <v>0</v>
          </cell>
          <cell r="I186">
            <v>0</v>
          </cell>
          <cell r="K186">
            <v>0</v>
          </cell>
          <cell r="M186">
            <v>244.2</v>
          </cell>
          <cell r="N186">
            <v>244.2</v>
          </cell>
          <cell r="O186">
            <v>0</v>
          </cell>
          <cell r="Q186">
            <v>0</v>
          </cell>
          <cell r="T186">
            <v>244.2</v>
          </cell>
          <cell r="U186">
            <v>0</v>
          </cell>
          <cell r="W186">
            <v>0</v>
          </cell>
          <cell r="Y186">
            <v>0</v>
          </cell>
          <cell r="AA186">
            <v>0</v>
          </cell>
          <cell r="AG186">
            <v>0</v>
          </cell>
          <cell r="AI186">
            <v>0</v>
          </cell>
          <cell r="AL186">
            <v>2106</v>
          </cell>
        </row>
        <row r="187">
          <cell r="A187" t="str">
            <v>2106</v>
          </cell>
          <cell r="B187" t="str">
            <v xml:space="preserve">200 - Capital Assets                </v>
          </cell>
          <cell r="F187" t="str">
            <v>E</v>
          </cell>
          <cell r="G187">
            <v>0</v>
          </cell>
          <cell r="H187">
            <v>0</v>
          </cell>
          <cell r="I187">
            <v>0</v>
          </cell>
          <cell r="K187">
            <v>0</v>
          </cell>
          <cell r="M187">
            <v>80</v>
          </cell>
          <cell r="N187">
            <v>80</v>
          </cell>
          <cell r="O187">
            <v>0</v>
          </cell>
          <cell r="Q187">
            <v>0</v>
          </cell>
          <cell r="T187">
            <v>80</v>
          </cell>
          <cell r="U187">
            <v>0</v>
          </cell>
          <cell r="W187">
            <v>0</v>
          </cell>
          <cell r="Y187">
            <v>0</v>
          </cell>
          <cell r="AA187">
            <v>0</v>
          </cell>
          <cell r="AG187">
            <v>0</v>
          </cell>
          <cell r="AI187">
            <v>0</v>
          </cell>
          <cell r="AL187">
            <v>2106</v>
          </cell>
        </row>
        <row r="188">
          <cell r="A188" t="str">
            <v>2106</v>
          </cell>
          <cell r="B188" t="str">
            <v xml:space="preserve">200 - Capital Assets                </v>
          </cell>
          <cell r="F188" t="str">
            <v>M</v>
          </cell>
          <cell r="G188">
            <v>0</v>
          </cell>
          <cell r="H188">
            <v>0</v>
          </cell>
          <cell r="I188">
            <v>0</v>
          </cell>
          <cell r="K188">
            <v>0</v>
          </cell>
          <cell r="M188">
            <v>26.2</v>
          </cell>
          <cell r="N188">
            <v>26.2</v>
          </cell>
          <cell r="O188">
            <v>0</v>
          </cell>
          <cell r="Q188">
            <v>0</v>
          </cell>
          <cell r="T188">
            <v>26.2</v>
          </cell>
          <cell r="U188">
            <v>0</v>
          </cell>
          <cell r="W188">
            <v>0</v>
          </cell>
          <cell r="Y188">
            <v>0</v>
          </cell>
          <cell r="AA188">
            <v>0</v>
          </cell>
          <cell r="AG188">
            <v>0</v>
          </cell>
          <cell r="AI188">
            <v>0</v>
          </cell>
          <cell r="AL188">
            <v>2106</v>
          </cell>
        </row>
        <row r="189">
          <cell r="A189" t="str">
            <v>2106</v>
          </cell>
          <cell r="B189" t="str">
            <v xml:space="preserve">200 - Capital Assets                </v>
          </cell>
          <cell r="F189" t="str">
            <v>ZZ</v>
          </cell>
          <cell r="G189">
            <v>0</v>
          </cell>
          <cell r="H189">
            <v>0</v>
          </cell>
          <cell r="I189">
            <v>0</v>
          </cell>
          <cell r="K189">
            <v>0</v>
          </cell>
          <cell r="M189">
            <v>4.8</v>
          </cell>
          <cell r="N189">
            <v>4.8</v>
          </cell>
          <cell r="O189">
            <v>0</v>
          </cell>
          <cell r="Q189">
            <v>0</v>
          </cell>
          <cell r="T189">
            <v>4.8</v>
          </cell>
          <cell r="U189">
            <v>0</v>
          </cell>
          <cell r="W189">
            <v>0</v>
          </cell>
          <cell r="Y189">
            <v>0</v>
          </cell>
          <cell r="AA189">
            <v>0</v>
          </cell>
          <cell r="AG189">
            <v>0</v>
          </cell>
          <cell r="AI189">
            <v>0</v>
          </cell>
          <cell r="AL189">
            <v>2106</v>
          </cell>
        </row>
        <row r="190">
          <cell r="A190" t="str">
            <v>2110</v>
          </cell>
          <cell r="B190" t="str">
            <v xml:space="preserve">200 - Capital Assets                </v>
          </cell>
          <cell r="G190">
            <v>0</v>
          </cell>
          <cell r="H190">
            <v>0</v>
          </cell>
          <cell r="I190">
            <v>0</v>
          </cell>
          <cell r="K190">
            <v>0</v>
          </cell>
          <cell r="M190">
            <v>3186028.36</v>
          </cell>
          <cell r="N190">
            <v>3186028.36</v>
          </cell>
          <cell r="O190">
            <v>0</v>
          </cell>
          <cell r="Q190">
            <v>0</v>
          </cell>
          <cell r="T190">
            <v>3186028.36</v>
          </cell>
          <cell r="U190">
            <v>0</v>
          </cell>
          <cell r="W190">
            <v>0</v>
          </cell>
          <cell r="Y190">
            <v>0</v>
          </cell>
          <cell r="AA190">
            <v>0</v>
          </cell>
          <cell r="AG190">
            <v>0</v>
          </cell>
          <cell r="AI190">
            <v>0</v>
          </cell>
          <cell r="AL190">
            <v>2110</v>
          </cell>
        </row>
        <row r="191">
          <cell r="A191" t="str">
            <v>2110</v>
          </cell>
          <cell r="B191" t="str">
            <v xml:space="preserve">200 - Capital Assets                </v>
          </cell>
          <cell r="F191" t="str">
            <v>A</v>
          </cell>
          <cell r="G191">
            <v>14935.34</v>
          </cell>
          <cell r="H191">
            <v>5942.83</v>
          </cell>
          <cell r="I191">
            <v>0</v>
          </cell>
          <cell r="K191">
            <v>0</v>
          </cell>
          <cell r="M191">
            <v>412235.86</v>
          </cell>
          <cell r="N191">
            <v>253204.3</v>
          </cell>
          <cell r="O191">
            <v>0</v>
          </cell>
          <cell r="Q191">
            <v>0</v>
          </cell>
          <cell r="T191">
            <v>279916.13</v>
          </cell>
          <cell r="U191">
            <v>0</v>
          </cell>
          <cell r="W191">
            <v>0</v>
          </cell>
          <cell r="Y191">
            <v>132319.73000000001</v>
          </cell>
          <cell r="AA191">
            <v>0</v>
          </cell>
          <cell r="AG191">
            <v>0</v>
          </cell>
          <cell r="AI191">
            <v>0</v>
          </cell>
          <cell r="AL191">
            <v>2110</v>
          </cell>
        </row>
        <row r="192">
          <cell r="A192" t="str">
            <v>2110</v>
          </cell>
          <cell r="B192" t="str">
            <v xml:space="preserve">200 - Capital Assets                </v>
          </cell>
          <cell r="F192" t="str">
            <v>B</v>
          </cell>
          <cell r="G192">
            <v>13441.34</v>
          </cell>
          <cell r="H192">
            <v>2087.5300000000002</v>
          </cell>
          <cell r="I192">
            <v>0</v>
          </cell>
          <cell r="K192">
            <v>0</v>
          </cell>
          <cell r="M192">
            <v>723722.12</v>
          </cell>
          <cell r="N192">
            <v>610565.93000000005</v>
          </cell>
          <cell r="O192">
            <v>0</v>
          </cell>
          <cell r="Q192">
            <v>0</v>
          </cell>
          <cell r="T192">
            <v>626567.44999999995</v>
          </cell>
          <cell r="U192">
            <v>0</v>
          </cell>
          <cell r="W192">
            <v>0</v>
          </cell>
          <cell r="Y192">
            <v>97154.67</v>
          </cell>
          <cell r="AA192">
            <v>0</v>
          </cell>
          <cell r="AG192">
            <v>0</v>
          </cell>
          <cell r="AI192">
            <v>0</v>
          </cell>
          <cell r="AL192">
            <v>2110</v>
          </cell>
        </row>
        <row r="193">
          <cell r="A193" t="str">
            <v>2110</v>
          </cell>
          <cell r="B193" t="str">
            <v xml:space="preserve">200 - Capital Assets                </v>
          </cell>
          <cell r="F193" t="str">
            <v>C</v>
          </cell>
          <cell r="G193">
            <v>8340.7000000000007</v>
          </cell>
          <cell r="H193">
            <v>17106.14</v>
          </cell>
          <cell r="I193">
            <v>0</v>
          </cell>
          <cell r="K193">
            <v>0</v>
          </cell>
          <cell r="M193">
            <v>1607958.64</v>
          </cell>
          <cell r="N193">
            <v>1475889.31</v>
          </cell>
          <cell r="O193">
            <v>0</v>
          </cell>
          <cell r="Q193">
            <v>0</v>
          </cell>
          <cell r="T193">
            <v>1518425.6</v>
          </cell>
          <cell r="U193">
            <v>0</v>
          </cell>
          <cell r="W193">
            <v>0</v>
          </cell>
          <cell r="Y193">
            <v>89533.04</v>
          </cell>
          <cell r="AA193">
            <v>0</v>
          </cell>
          <cell r="AG193">
            <v>0</v>
          </cell>
          <cell r="AI193">
            <v>0</v>
          </cell>
          <cell r="AL193">
            <v>2110</v>
          </cell>
        </row>
        <row r="194">
          <cell r="A194" t="str">
            <v>2110</v>
          </cell>
          <cell r="B194" t="str">
            <v xml:space="preserve">200 - Capital Assets                </v>
          </cell>
          <cell r="F194" t="str">
            <v>CC</v>
          </cell>
          <cell r="G194">
            <v>0</v>
          </cell>
          <cell r="H194">
            <v>0</v>
          </cell>
          <cell r="I194">
            <v>0</v>
          </cell>
          <cell r="K194">
            <v>0</v>
          </cell>
          <cell r="M194">
            <v>49050.77</v>
          </cell>
          <cell r="N194">
            <v>49050.77</v>
          </cell>
          <cell r="O194">
            <v>0</v>
          </cell>
          <cell r="Q194">
            <v>0</v>
          </cell>
          <cell r="T194">
            <v>49050.77</v>
          </cell>
          <cell r="U194">
            <v>0</v>
          </cell>
          <cell r="W194">
            <v>0</v>
          </cell>
          <cell r="Y194">
            <v>0</v>
          </cell>
          <cell r="AA194">
            <v>0</v>
          </cell>
          <cell r="AG194">
            <v>0</v>
          </cell>
          <cell r="AI194">
            <v>0</v>
          </cell>
          <cell r="AL194">
            <v>2110</v>
          </cell>
        </row>
        <row r="195">
          <cell r="A195" t="str">
            <v>2110</v>
          </cell>
          <cell r="B195" t="str">
            <v xml:space="preserve">200 - Capital Assets                </v>
          </cell>
          <cell r="F195" t="str">
            <v>D</v>
          </cell>
          <cell r="G195">
            <v>-1379.2</v>
          </cell>
          <cell r="H195">
            <v>377.02</v>
          </cell>
          <cell r="I195">
            <v>0</v>
          </cell>
          <cell r="K195">
            <v>0</v>
          </cell>
          <cell r="M195">
            <v>722507.56</v>
          </cell>
          <cell r="N195">
            <v>698311.66</v>
          </cell>
          <cell r="O195">
            <v>0</v>
          </cell>
          <cell r="Q195">
            <v>0</v>
          </cell>
          <cell r="T195">
            <v>698987.33</v>
          </cell>
          <cell r="U195">
            <v>0</v>
          </cell>
          <cell r="W195">
            <v>0</v>
          </cell>
          <cell r="Y195">
            <v>23520.23</v>
          </cell>
          <cell r="AA195">
            <v>0</v>
          </cell>
          <cell r="AG195">
            <v>0</v>
          </cell>
          <cell r="AI195">
            <v>0</v>
          </cell>
          <cell r="AL195">
            <v>2110</v>
          </cell>
        </row>
        <row r="196">
          <cell r="A196" t="str">
            <v>2110</v>
          </cell>
          <cell r="B196" t="str">
            <v xml:space="preserve">200 - Capital Assets                </v>
          </cell>
          <cell r="F196" t="str">
            <v>E</v>
          </cell>
          <cell r="G196">
            <v>43258.73</v>
          </cell>
          <cell r="H196">
            <v>65125.65</v>
          </cell>
          <cell r="I196">
            <v>0</v>
          </cell>
          <cell r="K196">
            <v>0</v>
          </cell>
          <cell r="M196">
            <v>4944841.24</v>
          </cell>
          <cell r="N196">
            <v>4178880.62</v>
          </cell>
          <cell r="O196">
            <v>0</v>
          </cell>
          <cell r="Q196">
            <v>0</v>
          </cell>
          <cell r="T196">
            <v>4391365.8600000003</v>
          </cell>
          <cell r="U196">
            <v>0</v>
          </cell>
          <cell r="W196">
            <v>0</v>
          </cell>
          <cell r="Y196">
            <v>553475.38</v>
          </cell>
          <cell r="AA196">
            <v>0</v>
          </cell>
          <cell r="AG196">
            <v>0</v>
          </cell>
          <cell r="AI196">
            <v>0</v>
          </cell>
          <cell r="AL196">
            <v>2110</v>
          </cell>
        </row>
        <row r="197">
          <cell r="A197" t="str">
            <v>2110</v>
          </cell>
          <cell r="B197" t="str">
            <v xml:space="preserve">200 - Capital Assets                </v>
          </cell>
          <cell r="F197" t="str">
            <v>F</v>
          </cell>
          <cell r="G197">
            <v>30146.28</v>
          </cell>
          <cell r="H197">
            <v>12164.69</v>
          </cell>
          <cell r="I197">
            <v>0</v>
          </cell>
          <cell r="K197">
            <v>0</v>
          </cell>
          <cell r="M197">
            <v>787256.02</v>
          </cell>
          <cell r="N197">
            <v>660538.72</v>
          </cell>
          <cell r="O197">
            <v>0</v>
          </cell>
          <cell r="Q197">
            <v>0</v>
          </cell>
          <cell r="T197">
            <v>694725.96</v>
          </cell>
          <cell r="U197">
            <v>0</v>
          </cell>
          <cell r="W197">
            <v>0</v>
          </cell>
          <cell r="Y197">
            <v>92530.06</v>
          </cell>
          <cell r="AA197">
            <v>0</v>
          </cell>
          <cell r="AG197">
            <v>0</v>
          </cell>
          <cell r="AI197">
            <v>0</v>
          </cell>
          <cell r="AL197">
            <v>2110</v>
          </cell>
        </row>
        <row r="198">
          <cell r="A198" t="str">
            <v>2110</v>
          </cell>
          <cell r="B198" t="str">
            <v xml:space="preserve">200 - Capital Assets                </v>
          </cell>
          <cell r="F198" t="str">
            <v>G</v>
          </cell>
          <cell r="G198">
            <v>57321.43</v>
          </cell>
          <cell r="H198">
            <v>34993.160000000003</v>
          </cell>
          <cell r="I198">
            <v>0</v>
          </cell>
          <cell r="K198">
            <v>0</v>
          </cell>
          <cell r="M198">
            <v>1875236.84</v>
          </cell>
          <cell r="N198">
            <v>1358001.66</v>
          </cell>
          <cell r="O198">
            <v>0</v>
          </cell>
          <cell r="Q198">
            <v>0</v>
          </cell>
          <cell r="T198">
            <v>1457498.88</v>
          </cell>
          <cell r="U198">
            <v>0</v>
          </cell>
          <cell r="W198">
            <v>0</v>
          </cell>
          <cell r="Y198">
            <v>417737.96</v>
          </cell>
          <cell r="AA198">
            <v>0</v>
          </cell>
          <cell r="AG198">
            <v>0</v>
          </cell>
          <cell r="AI198">
            <v>0</v>
          </cell>
          <cell r="AL198">
            <v>2110</v>
          </cell>
        </row>
        <row r="199">
          <cell r="A199" t="str">
            <v>2110</v>
          </cell>
          <cell r="B199" t="str">
            <v xml:space="preserve">200 - Capital Assets                </v>
          </cell>
          <cell r="F199" t="str">
            <v>H</v>
          </cell>
          <cell r="G199">
            <v>8011.92</v>
          </cell>
          <cell r="H199">
            <v>7012.82</v>
          </cell>
          <cell r="I199">
            <v>0</v>
          </cell>
          <cell r="K199">
            <v>0</v>
          </cell>
          <cell r="M199">
            <v>230759.41</v>
          </cell>
          <cell r="N199">
            <v>190169.42</v>
          </cell>
          <cell r="O199">
            <v>0</v>
          </cell>
          <cell r="Q199">
            <v>0</v>
          </cell>
          <cell r="T199">
            <v>201698.44</v>
          </cell>
          <cell r="U199">
            <v>0</v>
          </cell>
          <cell r="W199">
            <v>0</v>
          </cell>
          <cell r="Y199">
            <v>29060.97</v>
          </cell>
          <cell r="AA199">
            <v>0</v>
          </cell>
          <cell r="AG199">
            <v>0</v>
          </cell>
          <cell r="AI199">
            <v>0</v>
          </cell>
          <cell r="AL199">
            <v>2110</v>
          </cell>
        </row>
        <row r="200">
          <cell r="A200" t="str">
            <v>2110</v>
          </cell>
          <cell r="B200" t="str">
            <v xml:space="preserve">200 - Capital Assets                </v>
          </cell>
          <cell r="F200" t="str">
            <v>I</v>
          </cell>
          <cell r="G200">
            <v>0</v>
          </cell>
          <cell r="H200">
            <v>0</v>
          </cell>
          <cell r="I200">
            <v>0</v>
          </cell>
          <cell r="K200">
            <v>0</v>
          </cell>
          <cell r="M200">
            <v>338.56</v>
          </cell>
          <cell r="N200">
            <v>338.56</v>
          </cell>
          <cell r="O200">
            <v>0</v>
          </cell>
          <cell r="Q200">
            <v>0</v>
          </cell>
          <cell r="T200">
            <v>338.56</v>
          </cell>
          <cell r="U200">
            <v>0</v>
          </cell>
          <cell r="W200">
            <v>0</v>
          </cell>
          <cell r="Y200">
            <v>0</v>
          </cell>
          <cell r="AA200">
            <v>0</v>
          </cell>
          <cell r="AG200">
            <v>0</v>
          </cell>
          <cell r="AI200">
            <v>0</v>
          </cell>
          <cell r="AL200">
            <v>2110</v>
          </cell>
        </row>
        <row r="201">
          <cell r="A201" t="str">
            <v>2110</v>
          </cell>
          <cell r="B201" t="str">
            <v xml:space="preserve">200 - Capital Assets                </v>
          </cell>
          <cell r="F201" t="str">
            <v>L</v>
          </cell>
          <cell r="G201">
            <v>16337.98</v>
          </cell>
          <cell r="H201">
            <v>0</v>
          </cell>
          <cell r="I201">
            <v>0</v>
          </cell>
          <cell r="K201">
            <v>0</v>
          </cell>
          <cell r="M201">
            <v>64751.78</v>
          </cell>
          <cell r="N201">
            <v>15381.96</v>
          </cell>
          <cell r="O201">
            <v>0</v>
          </cell>
          <cell r="Q201">
            <v>0</v>
          </cell>
          <cell r="T201">
            <v>15385</v>
          </cell>
          <cell r="U201">
            <v>0</v>
          </cell>
          <cell r="W201">
            <v>0</v>
          </cell>
          <cell r="Y201">
            <v>49366.78</v>
          </cell>
          <cell r="AA201">
            <v>0</v>
          </cell>
          <cell r="AG201">
            <v>0</v>
          </cell>
          <cell r="AI201">
            <v>0</v>
          </cell>
          <cell r="AL201">
            <v>2110</v>
          </cell>
        </row>
        <row r="202">
          <cell r="A202" t="str">
            <v>2110</v>
          </cell>
          <cell r="B202" t="str">
            <v xml:space="preserve">200 - Capital Assets                </v>
          </cell>
          <cell r="F202" t="str">
            <v>M</v>
          </cell>
          <cell r="G202">
            <v>2707.18</v>
          </cell>
          <cell r="H202">
            <v>2820.53</v>
          </cell>
          <cell r="I202">
            <v>0</v>
          </cell>
          <cell r="K202">
            <v>0</v>
          </cell>
          <cell r="M202">
            <v>369314.87</v>
          </cell>
          <cell r="N202">
            <v>312259.82</v>
          </cell>
          <cell r="O202">
            <v>0</v>
          </cell>
          <cell r="Q202">
            <v>0</v>
          </cell>
          <cell r="T202">
            <v>324129.37</v>
          </cell>
          <cell r="U202">
            <v>0</v>
          </cell>
          <cell r="W202">
            <v>0</v>
          </cell>
          <cell r="Y202">
            <v>45185.5</v>
          </cell>
          <cell r="AA202">
            <v>0</v>
          </cell>
          <cell r="AG202">
            <v>0</v>
          </cell>
          <cell r="AI202">
            <v>0</v>
          </cell>
          <cell r="AL202">
            <v>2110</v>
          </cell>
        </row>
        <row r="203">
          <cell r="A203" t="str">
            <v>2110</v>
          </cell>
          <cell r="B203" t="str">
            <v xml:space="preserve">200 - Capital Assets                </v>
          </cell>
          <cell r="F203" t="str">
            <v>MM</v>
          </cell>
          <cell r="G203">
            <v>0</v>
          </cell>
          <cell r="H203">
            <v>0</v>
          </cell>
          <cell r="I203">
            <v>0</v>
          </cell>
          <cell r="K203">
            <v>0</v>
          </cell>
          <cell r="M203">
            <v>1008.03</v>
          </cell>
          <cell r="N203">
            <v>1007.99</v>
          </cell>
          <cell r="O203">
            <v>0</v>
          </cell>
          <cell r="Q203">
            <v>0</v>
          </cell>
          <cell r="T203">
            <v>1008.03</v>
          </cell>
          <cell r="U203">
            <v>0</v>
          </cell>
          <cell r="W203">
            <v>0</v>
          </cell>
          <cell r="Y203">
            <v>0</v>
          </cell>
          <cell r="AA203">
            <v>0</v>
          </cell>
          <cell r="AG203">
            <v>0</v>
          </cell>
          <cell r="AI203">
            <v>0</v>
          </cell>
          <cell r="AL203">
            <v>2110</v>
          </cell>
        </row>
        <row r="204">
          <cell r="A204" t="str">
            <v>2110</v>
          </cell>
          <cell r="B204" t="str">
            <v xml:space="preserve">200 - Capital Assets                </v>
          </cell>
          <cell r="F204" t="str">
            <v>Q</v>
          </cell>
          <cell r="G204">
            <v>0</v>
          </cell>
          <cell r="H204">
            <v>0</v>
          </cell>
          <cell r="I204">
            <v>0</v>
          </cell>
          <cell r="K204">
            <v>0</v>
          </cell>
          <cell r="M204">
            <v>812.79</v>
          </cell>
          <cell r="N204">
            <v>812.16</v>
          </cell>
          <cell r="O204">
            <v>0</v>
          </cell>
          <cell r="Q204">
            <v>0</v>
          </cell>
          <cell r="T204">
            <v>812.79</v>
          </cell>
          <cell r="U204">
            <v>0</v>
          </cell>
          <cell r="W204">
            <v>0</v>
          </cell>
          <cell r="Y204">
            <v>0</v>
          </cell>
          <cell r="AA204">
            <v>0</v>
          </cell>
          <cell r="AG204">
            <v>0</v>
          </cell>
          <cell r="AI204">
            <v>0</v>
          </cell>
          <cell r="AL204">
            <v>2110</v>
          </cell>
        </row>
        <row r="205">
          <cell r="A205" t="str">
            <v>2110</v>
          </cell>
          <cell r="B205" t="str">
            <v xml:space="preserve">200 - Capital Assets                </v>
          </cell>
          <cell r="F205" t="str">
            <v>R</v>
          </cell>
          <cell r="G205">
            <v>0</v>
          </cell>
          <cell r="H205">
            <v>0</v>
          </cell>
          <cell r="I205">
            <v>0</v>
          </cell>
          <cell r="K205">
            <v>0</v>
          </cell>
          <cell r="M205">
            <v>456.03</v>
          </cell>
          <cell r="N205">
            <v>456.03</v>
          </cell>
          <cell r="O205">
            <v>0</v>
          </cell>
          <cell r="Q205">
            <v>0</v>
          </cell>
          <cell r="T205">
            <v>456.03</v>
          </cell>
          <cell r="U205">
            <v>0</v>
          </cell>
          <cell r="W205">
            <v>0</v>
          </cell>
          <cell r="Y205">
            <v>0</v>
          </cell>
          <cell r="AA205">
            <v>0</v>
          </cell>
          <cell r="AG205">
            <v>0</v>
          </cell>
          <cell r="AI205">
            <v>0</v>
          </cell>
          <cell r="AL205">
            <v>2110</v>
          </cell>
        </row>
        <row r="206">
          <cell r="A206" t="str">
            <v>2110</v>
          </cell>
          <cell r="B206" t="str">
            <v xml:space="preserve">200 - Capital Assets                </v>
          </cell>
          <cell r="F206" t="str">
            <v>T</v>
          </cell>
          <cell r="G206">
            <v>0</v>
          </cell>
          <cell r="H206">
            <v>0</v>
          </cell>
          <cell r="I206">
            <v>0</v>
          </cell>
          <cell r="K206">
            <v>0</v>
          </cell>
          <cell r="M206">
            <v>5960.96</v>
          </cell>
          <cell r="N206">
            <v>5960.96</v>
          </cell>
          <cell r="O206">
            <v>0</v>
          </cell>
          <cell r="Q206">
            <v>0</v>
          </cell>
          <cell r="T206">
            <v>5960.96</v>
          </cell>
          <cell r="U206">
            <v>0</v>
          </cell>
          <cell r="W206">
            <v>0</v>
          </cell>
          <cell r="Y206">
            <v>0</v>
          </cell>
          <cell r="AA206">
            <v>0</v>
          </cell>
          <cell r="AG206">
            <v>0</v>
          </cell>
          <cell r="AI206">
            <v>0</v>
          </cell>
          <cell r="AL206">
            <v>2110</v>
          </cell>
        </row>
        <row r="207">
          <cell r="A207" t="str">
            <v>2110</v>
          </cell>
          <cell r="B207" t="str">
            <v xml:space="preserve">200 - Capital Assets                </v>
          </cell>
          <cell r="F207" t="str">
            <v>V</v>
          </cell>
          <cell r="G207">
            <v>0</v>
          </cell>
          <cell r="H207">
            <v>0</v>
          </cell>
          <cell r="I207">
            <v>0</v>
          </cell>
          <cell r="K207">
            <v>0</v>
          </cell>
          <cell r="M207">
            <v>197.13</v>
          </cell>
          <cell r="N207">
            <v>197.13</v>
          </cell>
          <cell r="O207">
            <v>0</v>
          </cell>
          <cell r="Q207">
            <v>0</v>
          </cell>
          <cell r="T207">
            <v>197.13</v>
          </cell>
          <cell r="U207">
            <v>0</v>
          </cell>
          <cell r="W207">
            <v>0</v>
          </cell>
          <cell r="Y207">
            <v>0</v>
          </cell>
          <cell r="AA207">
            <v>0</v>
          </cell>
          <cell r="AG207">
            <v>0</v>
          </cell>
          <cell r="AI207">
            <v>0</v>
          </cell>
          <cell r="AL207">
            <v>2110</v>
          </cell>
        </row>
        <row r="208">
          <cell r="A208" t="str">
            <v>2110</v>
          </cell>
          <cell r="B208" t="str">
            <v xml:space="preserve">200 - Capital Assets                </v>
          </cell>
          <cell r="F208" t="str">
            <v>W</v>
          </cell>
          <cell r="G208">
            <v>12808.48</v>
          </cell>
          <cell r="H208">
            <v>11617.7</v>
          </cell>
          <cell r="I208">
            <v>0</v>
          </cell>
          <cell r="K208">
            <v>0</v>
          </cell>
          <cell r="M208">
            <v>693126.63</v>
          </cell>
          <cell r="N208">
            <v>470982.55</v>
          </cell>
          <cell r="O208">
            <v>0</v>
          </cell>
          <cell r="Q208">
            <v>0</v>
          </cell>
          <cell r="T208">
            <v>501811.74</v>
          </cell>
          <cell r="U208">
            <v>0</v>
          </cell>
          <cell r="W208">
            <v>0</v>
          </cell>
          <cell r="Y208">
            <v>191314.89</v>
          </cell>
          <cell r="AA208">
            <v>0</v>
          </cell>
          <cell r="AG208">
            <v>0</v>
          </cell>
          <cell r="AI208">
            <v>0</v>
          </cell>
          <cell r="AL208">
            <v>2110</v>
          </cell>
        </row>
        <row r="209">
          <cell r="A209" t="str">
            <v>2110</v>
          </cell>
          <cell r="B209" t="str">
            <v xml:space="preserve">200 - Capital Assets                </v>
          </cell>
          <cell r="F209" t="str">
            <v>X</v>
          </cell>
          <cell r="G209">
            <v>0</v>
          </cell>
          <cell r="H209">
            <v>0</v>
          </cell>
          <cell r="I209">
            <v>0</v>
          </cell>
          <cell r="K209">
            <v>0</v>
          </cell>
          <cell r="M209">
            <v>12668.26</v>
          </cell>
          <cell r="N209">
            <v>12668.26</v>
          </cell>
          <cell r="O209">
            <v>0</v>
          </cell>
          <cell r="Q209">
            <v>0</v>
          </cell>
          <cell r="T209">
            <v>12668.26</v>
          </cell>
          <cell r="U209">
            <v>0</v>
          </cell>
          <cell r="W209">
            <v>0</v>
          </cell>
          <cell r="Y209">
            <v>0</v>
          </cell>
          <cell r="AA209">
            <v>0</v>
          </cell>
          <cell r="AG209">
            <v>0</v>
          </cell>
          <cell r="AI209">
            <v>0</v>
          </cell>
          <cell r="AL209">
            <v>2110</v>
          </cell>
        </row>
        <row r="210">
          <cell r="A210" t="str">
            <v>2110</v>
          </cell>
          <cell r="B210" t="str">
            <v xml:space="preserve">200 - Capital Assets                </v>
          </cell>
          <cell r="F210" t="str">
            <v>ZZ</v>
          </cell>
          <cell r="G210">
            <v>0</v>
          </cell>
          <cell r="H210">
            <v>0</v>
          </cell>
          <cell r="I210">
            <v>0</v>
          </cell>
          <cell r="K210">
            <v>0</v>
          </cell>
          <cell r="M210">
            <v>7403.72</v>
          </cell>
          <cell r="N210">
            <v>7403.72</v>
          </cell>
          <cell r="O210">
            <v>0</v>
          </cell>
          <cell r="Q210">
            <v>0</v>
          </cell>
          <cell r="T210">
            <v>7403.72</v>
          </cell>
          <cell r="U210">
            <v>0</v>
          </cell>
          <cell r="W210">
            <v>0</v>
          </cell>
          <cell r="Y210">
            <v>0</v>
          </cell>
          <cell r="AA210">
            <v>0</v>
          </cell>
          <cell r="AG210">
            <v>0</v>
          </cell>
          <cell r="AI210">
            <v>0</v>
          </cell>
          <cell r="AL210">
            <v>2110</v>
          </cell>
        </row>
        <row r="211">
          <cell r="A211" t="str">
            <v>2118</v>
          </cell>
          <cell r="B211" t="str">
            <v xml:space="preserve">200 - Capital Assets                </v>
          </cell>
          <cell r="G211">
            <v>0</v>
          </cell>
          <cell r="H211">
            <v>0</v>
          </cell>
          <cell r="I211">
            <v>0</v>
          </cell>
          <cell r="K211">
            <v>0</v>
          </cell>
          <cell r="M211">
            <v>15577.22</v>
          </cell>
          <cell r="N211">
            <v>15577.22</v>
          </cell>
          <cell r="O211">
            <v>0</v>
          </cell>
          <cell r="Q211">
            <v>0</v>
          </cell>
          <cell r="T211">
            <v>15577.22</v>
          </cell>
          <cell r="U211">
            <v>0</v>
          </cell>
          <cell r="W211">
            <v>0</v>
          </cell>
          <cell r="Y211">
            <v>0</v>
          </cell>
          <cell r="AA211">
            <v>0</v>
          </cell>
          <cell r="AG211">
            <v>0</v>
          </cell>
          <cell r="AI211">
            <v>0</v>
          </cell>
          <cell r="AL211">
            <v>2118</v>
          </cell>
        </row>
        <row r="212">
          <cell r="A212" t="str">
            <v>2118</v>
          </cell>
          <cell r="B212" t="str">
            <v xml:space="preserve">200 - Capital Assets                </v>
          </cell>
          <cell r="F212" t="str">
            <v>A</v>
          </cell>
          <cell r="G212">
            <v>0</v>
          </cell>
          <cell r="H212">
            <v>0</v>
          </cell>
          <cell r="I212">
            <v>0</v>
          </cell>
          <cell r="K212">
            <v>0</v>
          </cell>
          <cell r="M212">
            <v>2159.04</v>
          </cell>
          <cell r="N212">
            <v>1706.67</v>
          </cell>
          <cell r="O212">
            <v>0</v>
          </cell>
          <cell r="Q212">
            <v>0</v>
          </cell>
          <cell r="T212">
            <v>1706.67</v>
          </cell>
          <cell r="U212">
            <v>0</v>
          </cell>
          <cell r="W212">
            <v>0</v>
          </cell>
          <cell r="Y212">
            <v>452.37</v>
          </cell>
          <cell r="AA212">
            <v>0</v>
          </cell>
          <cell r="AG212">
            <v>0</v>
          </cell>
          <cell r="AI212">
            <v>0</v>
          </cell>
          <cell r="AL212">
            <v>2118</v>
          </cell>
        </row>
        <row r="213">
          <cell r="A213" t="str">
            <v>2118</v>
          </cell>
          <cell r="B213" t="str">
            <v xml:space="preserve">200 - Capital Assets                </v>
          </cell>
          <cell r="F213" t="str">
            <v>B</v>
          </cell>
          <cell r="G213">
            <v>362</v>
          </cell>
          <cell r="H213">
            <v>0</v>
          </cell>
          <cell r="I213">
            <v>0</v>
          </cell>
          <cell r="K213">
            <v>0</v>
          </cell>
          <cell r="M213">
            <v>25544.09</v>
          </cell>
          <cell r="N213">
            <v>20694.810000000001</v>
          </cell>
          <cell r="O213">
            <v>0</v>
          </cell>
          <cell r="Q213">
            <v>0</v>
          </cell>
          <cell r="T213">
            <v>20694.810000000001</v>
          </cell>
          <cell r="U213">
            <v>0</v>
          </cell>
          <cell r="W213">
            <v>0</v>
          </cell>
          <cell r="Y213">
            <v>4849.28</v>
          </cell>
          <cell r="AA213">
            <v>0</v>
          </cell>
          <cell r="AG213">
            <v>0</v>
          </cell>
          <cell r="AI213">
            <v>0</v>
          </cell>
          <cell r="AL213">
            <v>2118</v>
          </cell>
        </row>
        <row r="214">
          <cell r="A214" t="str">
            <v>2118</v>
          </cell>
          <cell r="B214" t="str">
            <v xml:space="preserve">200 - Capital Assets                </v>
          </cell>
          <cell r="F214" t="str">
            <v>C</v>
          </cell>
          <cell r="G214">
            <v>3519.85</v>
          </cell>
          <cell r="H214">
            <v>327.58</v>
          </cell>
          <cell r="I214">
            <v>0</v>
          </cell>
          <cell r="K214">
            <v>0</v>
          </cell>
          <cell r="M214">
            <v>20863.759999999998</v>
          </cell>
          <cell r="N214">
            <v>14593.4</v>
          </cell>
          <cell r="O214">
            <v>0</v>
          </cell>
          <cell r="Q214">
            <v>0</v>
          </cell>
          <cell r="T214">
            <v>14789.96</v>
          </cell>
          <cell r="U214">
            <v>0</v>
          </cell>
          <cell r="W214">
            <v>0</v>
          </cell>
          <cell r="Y214">
            <v>6073.8</v>
          </cell>
          <cell r="AA214">
            <v>0</v>
          </cell>
          <cell r="AG214">
            <v>0</v>
          </cell>
          <cell r="AI214">
            <v>0</v>
          </cell>
          <cell r="AL214">
            <v>2118</v>
          </cell>
        </row>
        <row r="215">
          <cell r="A215" t="str">
            <v>2118</v>
          </cell>
          <cell r="B215" t="str">
            <v xml:space="preserve">200 - Capital Assets                </v>
          </cell>
          <cell r="F215" t="str">
            <v>CC</v>
          </cell>
          <cell r="G215">
            <v>0</v>
          </cell>
          <cell r="H215">
            <v>0</v>
          </cell>
          <cell r="I215">
            <v>0</v>
          </cell>
          <cell r="K215">
            <v>0</v>
          </cell>
          <cell r="M215">
            <v>299.38</v>
          </cell>
          <cell r="N215">
            <v>299.38</v>
          </cell>
          <cell r="O215">
            <v>0</v>
          </cell>
          <cell r="Q215">
            <v>0</v>
          </cell>
          <cell r="T215">
            <v>299.38</v>
          </cell>
          <cell r="U215">
            <v>0</v>
          </cell>
          <cell r="W215">
            <v>0</v>
          </cell>
          <cell r="Y215">
            <v>0</v>
          </cell>
          <cell r="AA215">
            <v>0</v>
          </cell>
          <cell r="AG215">
            <v>0</v>
          </cell>
          <cell r="AI215">
            <v>0</v>
          </cell>
          <cell r="AL215">
            <v>2118</v>
          </cell>
        </row>
        <row r="216">
          <cell r="A216" t="str">
            <v>2118</v>
          </cell>
          <cell r="B216" t="str">
            <v xml:space="preserve">200 - Capital Assets                </v>
          </cell>
          <cell r="F216" t="str">
            <v>D</v>
          </cell>
          <cell r="G216">
            <v>0</v>
          </cell>
          <cell r="H216">
            <v>0</v>
          </cell>
          <cell r="I216">
            <v>0</v>
          </cell>
          <cell r="K216">
            <v>0</v>
          </cell>
          <cell r="M216">
            <v>8459</v>
          </cell>
          <cell r="N216">
            <v>8391.36</v>
          </cell>
          <cell r="O216">
            <v>0</v>
          </cell>
          <cell r="Q216">
            <v>0</v>
          </cell>
          <cell r="T216">
            <v>8391.36</v>
          </cell>
          <cell r="U216">
            <v>0</v>
          </cell>
          <cell r="W216">
            <v>0</v>
          </cell>
          <cell r="Y216">
            <v>67.64</v>
          </cell>
          <cell r="AA216">
            <v>0</v>
          </cell>
          <cell r="AG216">
            <v>0</v>
          </cell>
          <cell r="AI216">
            <v>0</v>
          </cell>
          <cell r="AL216">
            <v>2118</v>
          </cell>
        </row>
        <row r="217">
          <cell r="A217" t="str">
            <v>2118</v>
          </cell>
          <cell r="B217" t="str">
            <v xml:space="preserve">200 - Capital Assets                </v>
          </cell>
          <cell r="F217" t="str">
            <v>E</v>
          </cell>
          <cell r="G217">
            <v>405.84</v>
          </cell>
          <cell r="H217">
            <v>0</v>
          </cell>
          <cell r="I217">
            <v>0</v>
          </cell>
          <cell r="K217">
            <v>0</v>
          </cell>
          <cell r="M217">
            <v>47750.59</v>
          </cell>
          <cell r="N217">
            <v>42589.05</v>
          </cell>
          <cell r="O217">
            <v>0</v>
          </cell>
          <cell r="Q217">
            <v>0</v>
          </cell>
          <cell r="T217">
            <v>44651.29</v>
          </cell>
          <cell r="U217">
            <v>0</v>
          </cell>
          <cell r="W217">
            <v>0</v>
          </cell>
          <cell r="Y217">
            <v>3099.3</v>
          </cell>
          <cell r="AA217">
            <v>0</v>
          </cell>
          <cell r="AG217">
            <v>0</v>
          </cell>
          <cell r="AI217">
            <v>0</v>
          </cell>
          <cell r="AL217">
            <v>2118</v>
          </cell>
        </row>
        <row r="218">
          <cell r="A218" t="str">
            <v>2118</v>
          </cell>
          <cell r="B218" t="str">
            <v xml:space="preserve">200 - Capital Assets                </v>
          </cell>
          <cell r="F218" t="str">
            <v>F</v>
          </cell>
          <cell r="G218">
            <v>871.07</v>
          </cell>
          <cell r="H218">
            <v>470.08</v>
          </cell>
          <cell r="I218">
            <v>0</v>
          </cell>
          <cell r="K218">
            <v>0</v>
          </cell>
          <cell r="M218">
            <v>34095.78</v>
          </cell>
          <cell r="N218">
            <v>26300.43</v>
          </cell>
          <cell r="O218">
            <v>0</v>
          </cell>
          <cell r="Q218">
            <v>0</v>
          </cell>
          <cell r="T218">
            <v>28736.43</v>
          </cell>
          <cell r="U218">
            <v>0</v>
          </cell>
          <cell r="W218">
            <v>0</v>
          </cell>
          <cell r="Y218">
            <v>5359.35</v>
          </cell>
          <cell r="AA218">
            <v>0</v>
          </cell>
          <cell r="AG218">
            <v>0</v>
          </cell>
          <cell r="AI218">
            <v>0</v>
          </cell>
          <cell r="AL218">
            <v>2118</v>
          </cell>
        </row>
        <row r="219">
          <cell r="A219" t="str">
            <v>2118</v>
          </cell>
          <cell r="B219" t="str">
            <v xml:space="preserve">200 - Capital Assets                </v>
          </cell>
          <cell r="F219" t="str">
            <v>G</v>
          </cell>
          <cell r="G219">
            <v>649.36</v>
          </cell>
          <cell r="H219">
            <v>819.98</v>
          </cell>
          <cell r="I219">
            <v>0</v>
          </cell>
          <cell r="K219">
            <v>0</v>
          </cell>
          <cell r="M219">
            <v>37116.22</v>
          </cell>
          <cell r="N219">
            <v>23341.8</v>
          </cell>
          <cell r="O219">
            <v>0</v>
          </cell>
          <cell r="Q219">
            <v>0</v>
          </cell>
          <cell r="T219">
            <v>25071.52</v>
          </cell>
          <cell r="U219">
            <v>0</v>
          </cell>
          <cell r="W219">
            <v>0</v>
          </cell>
          <cell r="Y219">
            <v>12044.7</v>
          </cell>
          <cell r="AA219">
            <v>0</v>
          </cell>
          <cell r="AG219">
            <v>0</v>
          </cell>
          <cell r="AI219">
            <v>0</v>
          </cell>
          <cell r="AL219">
            <v>2118</v>
          </cell>
        </row>
        <row r="220">
          <cell r="A220" t="str">
            <v>2118</v>
          </cell>
          <cell r="B220" t="str">
            <v xml:space="preserve">200 - Capital Assets                </v>
          </cell>
          <cell r="F220" t="str">
            <v>H</v>
          </cell>
          <cell r="G220">
            <v>0</v>
          </cell>
          <cell r="H220">
            <v>0</v>
          </cell>
          <cell r="I220">
            <v>0</v>
          </cell>
          <cell r="K220">
            <v>0</v>
          </cell>
          <cell r="M220">
            <v>698.08</v>
          </cell>
          <cell r="N220">
            <v>698.08</v>
          </cell>
          <cell r="O220">
            <v>0</v>
          </cell>
          <cell r="Q220">
            <v>0</v>
          </cell>
          <cell r="T220">
            <v>698.08</v>
          </cell>
          <cell r="U220">
            <v>0</v>
          </cell>
          <cell r="W220">
            <v>0</v>
          </cell>
          <cell r="Y220">
            <v>0</v>
          </cell>
          <cell r="AA220">
            <v>0</v>
          </cell>
          <cell r="AG220">
            <v>0</v>
          </cell>
          <cell r="AI220">
            <v>0</v>
          </cell>
          <cell r="AL220">
            <v>2118</v>
          </cell>
        </row>
        <row r="221">
          <cell r="A221" t="str">
            <v>2118</v>
          </cell>
          <cell r="B221" t="str">
            <v xml:space="preserve">200 - Capital Assets                </v>
          </cell>
          <cell r="F221" t="str">
            <v>L</v>
          </cell>
          <cell r="G221">
            <v>1118</v>
          </cell>
          <cell r="H221">
            <v>0</v>
          </cell>
          <cell r="I221">
            <v>0</v>
          </cell>
          <cell r="K221">
            <v>0</v>
          </cell>
          <cell r="M221">
            <v>1609.52</v>
          </cell>
          <cell r="N221">
            <v>0</v>
          </cell>
          <cell r="O221">
            <v>0</v>
          </cell>
          <cell r="Q221">
            <v>0</v>
          </cell>
          <cell r="T221">
            <v>0</v>
          </cell>
          <cell r="U221">
            <v>0</v>
          </cell>
          <cell r="W221">
            <v>0</v>
          </cell>
          <cell r="Y221">
            <v>1609.52</v>
          </cell>
          <cell r="AA221">
            <v>0</v>
          </cell>
          <cell r="AG221">
            <v>0</v>
          </cell>
          <cell r="AI221">
            <v>0</v>
          </cell>
          <cell r="AL221">
            <v>2118</v>
          </cell>
        </row>
        <row r="222">
          <cell r="A222" t="str">
            <v>2118</v>
          </cell>
          <cell r="B222" t="str">
            <v xml:space="preserve">200 - Capital Assets                </v>
          </cell>
          <cell r="F222" t="str">
            <v>M</v>
          </cell>
          <cell r="G222">
            <v>0</v>
          </cell>
          <cell r="H222">
            <v>0</v>
          </cell>
          <cell r="I222">
            <v>0</v>
          </cell>
          <cell r="K222">
            <v>0</v>
          </cell>
          <cell r="M222">
            <v>1422.24</v>
          </cell>
          <cell r="N222">
            <v>509.1</v>
          </cell>
          <cell r="O222">
            <v>0</v>
          </cell>
          <cell r="Q222">
            <v>0</v>
          </cell>
          <cell r="T222">
            <v>509.1</v>
          </cell>
          <cell r="U222">
            <v>0</v>
          </cell>
          <cell r="W222">
            <v>0</v>
          </cell>
          <cell r="Y222">
            <v>913.14</v>
          </cell>
          <cell r="AA222">
            <v>0</v>
          </cell>
          <cell r="AG222">
            <v>0</v>
          </cell>
          <cell r="AI222">
            <v>0</v>
          </cell>
          <cell r="AL222">
            <v>2118</v>
          </cell>
        </row>
        <row r="223">
          <cell r="A223" t="str">
            <v>2118</v>
          </cell>
          <cell r="B223" t="str">
            <v xml:space="preserve">200 - Capital Assets                </v>
          </cell>
          <cell r="F223" t="str">
            <v>W</v>
          </cell>
          <cell r="G223">
            <v>984.64</v>
          </cell>
          <cell r="H223">
            <v>0</v>
          </cell>
          <cell r="I223">
            <v>0</v>
          </cell>
          <cell r="K223">
            <v>0</v>
          </cell>
          <cell r="M223">
            <v>49352.14</v>
          </cell>
          <cell r="N223">
            <v>8364.48</v>
          </cell>
          <cell r="O223">
            <v>0</v>
          </cell>
          <cell r="Q223">
            <v>0</v>
          </cell>
          <cell r="T223">
            <v>8364.48</v>
          </cell>
          <cell r="U223">
            <v>0</v>
          </cell>
          <cell r="W223">
            <v>0</v>
          </cell>
          <cell r="Y223">
            <v>40987.660000000003</v>
          </cell>
          <cell r="AA223">
            <v>0</v>
          </cell>
          <cell r="AG223">
            <v>0</v>
          </cell>
          <cell r="AI223">
            <v>0</v>
          </cell>
          <cell r="AL223">
            <v>2118</v>
          </cell>
        </row>
        <row r="224">
          <cell r="A224" t="str">
            <v>2151</v>
          </cell>
          <cell r="B224" t="str">
            <v xml:space="preserve">200 - Capital Assets                </v>
          </cell>
          <cell r="G224">
            <v>0</v>
          </cell>
          <cell r="H224">
            <v>0</v>
          </cell>
          <cell r="I224">
            <v>0</v>
          </cell>
          <cell r="K224">
            <v>0</v>
          </cell>
          <cell r="M224">
            <v>954904.24</v>
          </cell>
          <cell r="N224">
            <v>954904.24</v>
          </cell>
          <cell r="O224">
            <v>0</v>
          </cell>
          <cell r="Q224">
            <v>0</v>
          </cell>
          <cell r="T224">
            <v>954904.24</v>
          </cell>
          <cell r="U224">
            <v>0</v>
          </cell>
          <cell r="W224">
            <v>0</v>
          </cell>
          <cell r="Y224">
            <v>0</v>
          </cell>
          <cell r="AA224">
            <v>0</v>
          </cell>
          <cell r="AG224">
            <v>0</v>
          </cell>
          <cell r="AI224">
            <v>0</v>
          </cell>
          <cell r="AL224">
            <v>2151</v>
          </cell>
        </row>
        <row r="225">
          <cell r="A225" t="str">
            <v>2151</v>
          </cell>
          <cell r="B225" t="str">
            <v xml:space="preserve">200 - Capital Assets                </v>
          </cell>
          <cell r="F225" t="str">
            <v>A</v>
          </cell>
          <cell r="G225">
            <v>0</v>
          </cell>
          <cell r="H225">
            <v>0</v>
          </cell>
          <cell r="I225">
            <v>0</v>
          </cell>
          <cell r="K225">
            <v>0</v>
          </cell>
          <cell r="M225">
            <v>77487.710000000006</v>
          </cell>
          <cell r="N225">
            <v>8786.5</v>
          </cell>
          <cell r="O225">
            <v>0</v>
          </cell>
          <cell r="Q225">
            <v>0</v>
          </cell>
          <cell r="T225">
            <v>77487.710000000006</v>
          </cell>
          <cell r="U225">
            <v>0</v>
          </cell>
          <cell r="W225">
            <v>0</v>
          </cell>
          <cell r="Y225">
            <v>0</v>
          </cell>
          <cell r="AA225">
            <v>0</v>
          </cell>
          <cell r="AG225">
            <v>0</v>
          </cell>
          <cell r="AI225">
            <v>0</v>
          </cell>
          <cell r="AL225">
            <v>2151</v>
          </cell>
        </row>
        <row r="226">
          <cell r="A226" t="str">
            <v>2151</v>
          </cell>
          <cell r="B226" t="str">
            <v xml:space="preserve">200 - Capital Assets                </v>
          </cell>
          <cell r="F226" t="str">
            <v>C</v>
          </cell>
          <cell r="G226">
            <v>0</v>
          </cell>
          <cell r="H226">
            <v>418</v>
          </cell>
          <cell r="I226">
            <v>0</v>
          </cell>
          <cell r="K226">
            <v>0</v>
          </cell>
          <cell r="M226">
            <v>7676.6</v>
          </cell>
          <cell r="N226">
            <v>7676.6</v>
          </cell>
          <cell r="O226">
            <v>0</v>
          </cell>
          <cell r="Q226">
            <v>0</v>
          </cell>
          <cell r="T226">
            <v>7676.6</v>
          </cell>
          <cell r="U226">
            <v>0</v>
          </cell>
          <cell r="W226">
            <v>0</v>
          </cell>
          <cell r="Y226">
            <v>0</v>
          </cell>
          <cell r="AA226">
            <v>0</v>
          </cell>
          <cell r="AG226">
            <v>0</v>
          </cell>
          <cell r="AI226">
            <v>0</v>
          </cell>
          <cell r="AL226">
            <v>2151</v>
          </cell>
        </row>
        <row r="227">
          <cell r="A227" t="str">
            <v>2151</v>
          </cell>
          <cell r="B227" t="str">
            <v xml:space="preserve">200 - Capital Assets                </v>
          </cell>
          <cell r="F227" t="str">
            <v>D</v>
          </cell>
          <cell r="G227">
            <v>0</v>
          </cell>
          <cell r="H227">
            <v>0</v>
          </cell>
          <cell r="I227">
            <v>0</v>
          </cell>
          <cell r="K227">
            <v>0</v>
          </cell>
          <cell r="M227">
            <v>772.17</v>
          </cell>
          <cell r="N227">
            <v>772.17</v>
          </cell>
          <cell r="O227">
            <v>0</v>
          </cell>
          <cell r="Q227">
            <v>0</v>
          </cell>
          <cell r="T227">
            <v>772.17</v>
          </cell>
          <cell r="U227">
            <v>0</v>
          </cell>
          <cell r="W227">
            <v>0</v>
          </cell>
          <cell r="Y227">
            <v>0</v>
          </cell>
          <cell r="AA227">
            <v>0</v>
          </cell>
          <cell r="AG227">
            <v>0</v>
          </cell>
          <cell r="AI227">
            <v>0</v>
          </cell>
          <cell r="AL227">
            <v>2151</v>
          </cell>
        </row>
        <row r="228">
          <cell r="A228" t="str">
            <v>2151</v>
          </cell>
          <cell r="B228" t="str">
            <v xml:space="preserve">200 - Capital Assets                </v>
          </cell>
          <cell r="F228" t="str">
            <v>E</v>
          </cell>
          <cell r="G228">
            <v>0</v>
          </cell>
          <cell r="H228">
            <v>0</v>
          </cell>
          <cell r="I228">
            <v>0</v>
          </cell>
          <cell r="K228">
            <v>0</v>
          </cell>
          <cell r="M228">
            <v>2650</v>
          </cell>
          <cell r="N228">
            <v>650</v>
          </cell>
          <cell r="O228">
            <v>0</v>
          </cell>
          <cell r="Q228">
            <v>0</v>
          </cell>
          <cell r="T228">
            <v>650</v>
          </cell>
          <cell r="U228">
            <v>0</v>
          </cell>
          <cell r="W228">
            <v>0</v>
          </cell>
          <cell r="Y228">
            <v>2000</v>
          </cell>
          <cell r="AA228">
            <v>0</v>
          </cell>
          <cell r="AG228">
            <v>0</v>
          </cell>
          <cell r="AI228">
            <v>0</v>
          </cell>
          <cell r="AL228">
            <v>2151</v>
          </cell>
        </row>
        <row r="229">
          <cell r="A229" t="str">
            <v>2151</v>
          </cell>
          <cell r="B229" t="str">
            <v xml:space="preserve">200 - Capital Assets                </v>
          </cell>
          <cell r="F229" t="str">
            <v>F</v>
          </cell>
          <cell r="G229">
            <v>0</v>
          </cell>
          <cell r="H229">
            <v>0</v>
          </cell>
          <cell r="I229">
            <v>0</v>
          </cell>
          <cell r="K229">
            <v>0</v>
          </cell>
          <cell r="M229">
            <v>9035.35</v>
          </cell>
          <cell r="N229">
            <v>0</v>
          </cell>
          <cell r="O229">
            <v>0</v>
          </cell>
          <cell r="Q229">
            <v>0</v>
          </cell>
          <cell r="T229">
            <v>9035.35</v>
          </cell>
          <cell r="U229">
            <v>0</v>
          </cell>
          <cell r="W229">
            <v>0</v>
          </cell>
          <cell r="Y229">
            <v>0</v>
          </cell>
          <cell r="AA229">
            <v>0</v>
          </cell>
          <cell r="AG229">
            <v>0</v>
          </cell>
          <cell r="AI229">
            <v>0</v>
          </cell>
          <cell r="AL229">
            <v>2151</v>
          </cell>
        </row>
        <row r="230">
          <cell r="A230" t="str">
            <v>2151</v>
          </cell>
          <cell r="B230" t="str">
            <v xml:space="preserve">200 - Capital Assets                </v>
          </cell>
          <cell r="F230" t="str">
            <v>H</v>
          </cell>
          <cell r="G230">
            <v>0</v>
          </cell>
          <cell r="H230">
            <v>0</v>
          </cell>
          <cell r="I230">
            <v>0</v>
          </cell>
          <cell r="K230">
            <v>0</v>
          </cell>
          <cell r="M230">
            <v>36328.71</v>
          </cell>
          <cell r="N230">
            <v>0</v>
          </cell>
          <cell r="O230">
            <v>0</v>
          </cell>
          <cell r="Q230">
            <v>0</v>
          </cell>
          <cell r="T230">
            <v>7560</v>
          </cell>
          <cell r="U230">
            <v>0</v>
          </cell>
          <cell r="W230">
            <v>0</v>
          </cell>
          <cell r="Y230">
            <v>28768.71</v>
          </cell>
          <cell r="AA230">
            <v>0</v>
          </cell>
          <cell r="AG230">
            <v>0</v>
          </cell>
          <cell r="AI230">
            <v>0</v>
          </cell>
          <cell r="AL230">
            <v>2151</v>
          </cell>
        </row>
        <row r="231">
          <cell r="A231" t="str">
            <v>2151</v>
          </cell>
          <cell r="B231" t="str">
            <v xml:space="preserve">200 - Capital Assets                </v>
          </cell>
          <cell r="F231" t="str">
            <v>L</v>
          </cell>
          <cell r="G231">
            <v>10.32</v>
          </cell>
          <cell r="H231">
            <v>0</v>
          </cell>
          <cell r="I231">
            <v>0</v>
          </cell>
          <cell r="K231">
            <v>0</v>
          </cell>
          <cell r="M231">
            <v>1239677.8899999999</v>
          </cell>
          <cell r="N231">
            <v>0</v>
          </cell>
          <cell r="O231">
            <v>0</v>
          </cell>
          <cell r="Q231">
            <v>0</v>
          </cell>
          <cell r="T231">
            <v>0</v>
          </cell>
          <cell r="U231">
            <v>0</v>
          </cell>
          <cell r="W231">
            <v>0</v>
          </cell>
          <cell r="Y231">
            <v>1239677.8899999999</v>
          </cell>
          <cell r="AA231">
            <v>0</v>
          </cell>
          <cell r="AG231">
            <v>0</v>
          </cell>
          <cell r="AI231">
            <v>0</v>
          </cell>
          <cell r="AL231">
            <v>2151</v>
          </cell>
        </row>
        <row r="232">
          <cell r="A232" t="str">
            <v>2151</v>
          </cell>
          <cell r="B232" t="str">
            <v xml:space="preserve">200 - Capital Assets                </v>
          </cell>
          <cell r="F232" t="str">
            <v>M</v>
          </cell>
          <cell r="G232">
            <v>0</v>
          </cell>
          <cell r="H232">
            <v>0</v>
          </cell>
          <cell r="I232">
            <v>0</v>
          </cell>
          <cell r="K232">
            <v>0</v>
          </cell>
          <cell r="M232">
            <v>34973.65</v>
          </cell>
          <cell r="N232">
            <v>34973.65</v>
          </cell>
          <cell r="O232">
            <v>0</v>
          </cell>
          <cell r="Q232">
            <v>0</v>
          </cell>
          <cell r="T232">
            <v>34973.65</v>
          </cell>
          <cell r="U232">
            <v>0</v>
          </cell>
          <cell r="W232">
            <v>0</v>
          </cell>
          <cell r="Y232">
            <v>0</v>
          </cell>
          <cell r="AA232">
            <v>0</v>
          </cell>
          <cell r="AG232">
            <v>0</v>
          </cell>
          <cell r="AI232">
            <v>0</v>
          </cell>
          <cell r="AL232">
            <v>2151</v>
          </cell>
        </row>
        <row r="233">
          <cell r="A233" t="str">
            <v>2151</v>
          </cell>
          <cell r="B233" t="str">
            <v xml:space="preserve">200 - Capital Assets                </v>
          </cell>
          <cell r="F233" t="str">
            <v>N</v>
          </cell>
          <cell r="G233">
            <v>298338.12</v>
          </cell>
          <cell r="H233">
            <v>0</v>
          </cell>
          <cell r="I233">
            <v>0</v>
          </cell>
          <cell r="K233">
            <v>0</v>
          </cell>
          <cell r="M233">
            <v>5691517.7400000002</v>
          </cell>
          <cell r="N233">
            <v>3437611.95</v>
          </cell>
          <cell r="O233">
            <v>0</v>
          </cell>
          <cell r="Q233">
            <v>0</v>
          </cell>
          <cell r="T233">
            <v>4430883.28</v>
          </cell>
          <cell r="U233">
            <v>0</v>
          </cell>
          <cell r="W233">
            <v>0</v>
          </cell>
          <cell r="Y233">
            <v>1260634.46</v>
          </cell>
          <cell r="AA233">
            <v>0</v>
          </cell>
          <cell r="AG233">
            <v>0</v>
          </cell>
          <cell r="AI233">
            <v>0</v>
          </cell>
          <cell r="AL233">
            <v>2151</v>
          </cell>
        </row>
        <row r="234">
          <cell r="A234" t="str">
            <v>2151</v>
          </cell>
          <cell r="B234" t="str">
            <v xml:space="preserve">200 - Capital Assets                </v>
          </cell>
          <cell r="F234" t="str">
            <v>O</v>
          </cell>
          <cell r="G234">
            <v>0</v>
          </cell>
          <cell r="H234">
            <v>0</v>
          </cell>
          <cell r="I234">
            <v>0</v>
          </cell>
          <cell r="K234">
            <v>0</v>
          </cell>
          <cell r="M234">
            <v>684724.42</v>
          </cell>
          <cell r="N234">
            <v>651494.68999999994</v>
          </cell>
          <cell r="O234">
            <v>0</v>
          </cell>
          <cell r="Q234">
            <v>0</v>
          </cell>
          <cell r="T234">
            <v>667784.62</v>
          </cell>
          <cell r="U234">
            <v>0</v>
          </cell>
          <cell r="W234">
            <v>0</v>
          </cell>
          <cell r="Y234">
            <v>16939.8</v>
          </cell>
          <cell r="AA234">
            <v>0</v>
          </cell>
          <cell r="AG234">
            <v>0</v>
          </cell>
          <cell r="AI234">
            <v>0</v>
          </cell>
          <cell r="AL234">
            <v>2151</v>
          </cell>
        </row>
        <row r="235">
          <cell r="A235" t="str">
            <v>2151</v>
          </cell>
          <cell r="B235" t="str">
            <v xml:space="preserve">200 - Capital Assets                </v>
          </cell>
          <cell r="F235" t="str">
            <v>Q</v>
          </cell>
          <cell r="G235">
            <v>1641.24</v>
          </cell>
          <cell r="H235">
            <v>5628.44</v>
          </cell>
          <cell r="I235">
            <v>0</v>
          </cell>
          <cell r="K235">
            <v>0</v>
          </cell>
          <cell r="M235">
            <v>1076519.1499999999</v>
          </cell>
          <cell r="N235">
            <v>952371.82</v>
          </cell>
          <cell r="O235">
            <v>0</v>
          </cell>
          <cell r="Q235">
            <v>0</v>
          </cell>
          <cell r="T235">
            <v>1025473.08</v>
          </cell>
          <cell r="U235">
            <v>0</v>
          </cell>
          <cell r="W235">
            <v>0</v>
          </cell>
          <cell r="Y235">
            <v>51046.07</v>
          </cell>
          <cell r="AA235">
            <v>0</v>
          </cell>
          <cell r="AG235">
            <v>0</v>
          </cell>
          <cell r="AI235">
            <v>0</v>
          </cell>
          <cell r="AL235">
            <v>2151</v>
          </cell>
        </row>
        <row r="236">
          <cell r="A236" t="str">
            <v>2151</v>
          </cell>
          <cell r="B236" t="str">
            <v xml:space="preserve">200 - Capital Assets                </v>
          </cell>
          <cell r="F236" t="str">
            <v>R</v>
          </cell>
          <cell r="G236">
            <v>10002.120000000001</v>
          </cell>
          <cell r="H236">
            <v>24974.55</v>
          </cell>
          <cell r="I236">
            <v>0</v>
          </cell>
          <cell r="K236">
            <v>0</v>
          </cell>
          <cell r="M236">
            <v>854503.44</v>
          </cell>
          <cell r="N236">
            <v>570069.62</v>
          </cell>
          <cell r="O236">
            <v>0</v>
          </cell>
          <cell r="Q236">
            <v>0</v>
          </cell>
          <cell r="T236">
            <v>836021.32</v>
          </cell>
          <cell r="U236">
            <v>0</v>
          </cell>
          <cell r="W236">
            <v>0</v>
          </cell>
          <cell r="Y236">
            <v>18482.12</v>
          </cell>
          <cell r="AA236">
            <v>0</v>
          </cell>
          <cell r="AG236">
            <v>0</v>
          </cell>
          <cell r="AI236">
            <v>0</v>
          </cell>
          <cell r="AL236">
            <v>2151</v>
          </cell>
        </row>
        <row r="237">
          <cell r="A237" t="str">
            <v>2151</v>
          </cell>
          <cell r="B237" t="str">
            <v xml:space="preserve">200 - Capital Assets                </v>
          </cell>
          <cell r="F237" t="str">
            <v>T</v>
          </cell>
          <cell r="G237">
            <v>0</v>
          </cell>
          <cell r="H237">
            <v>0</v>
          </cell>
          <cell r="I237">
            <v>0</v>
          </cell>
          <cell r="K237">
            <v>0</v>
          </cell>
          <cell r="M237">
            <v>1173.1600000000001</v>
          </cell>
          <cell r="N237">
            <v>1173.1600000000001</v>
          </cell>
          <cell r="O237">
            <v>0</v>
          </cell>
          <cell r="Q237">
            <v>0</v>
          </cell>
          <cell r="T237">
            <v>1173.1600000000001</v>
          </cell>
          <cell r="U237">
            <v>0</v>
          </cell>
          <cell r="W237">
            <v>0</v>
          </cell>
          <cell r="Y237">
            <v>0</v>
          </cell>
          <cell r="AA237">
            <v>0</v>
          </cell>
          <cell r="AG237">
            <v>0</v>
          </cell>
          <cell r="AI237">
            <v>0</v>
          </cell>
          <cell r="AL237">
            <v>2151</v>
          </cell>
        </row>
        <row r="238">
          <cell r="A238" t="str">
            <v>2151</v>
          </cell>
          <cell r="B238" t="str">
            <v xml:space="preserve">200 - Capital Assets                </v>
          </cell>
          <cell r="F238" t="str">
            <v>V</v>
          </cell>
          <cell r="G238">
            <v>0</v>
          </cell>
          <cell r="H238">
            <v>0</v>
          </cell>
          <cell r="I238">
            <v>0</v>
          </cell>
          <cell r="K238">
            <v>0</v>
          </cell>
          <cell r="M238">
            <v>906.44</v>
          </cell>
          <cell r="N238">
            <v>0</v>
          </cell>
          <cell r="O238">
            <v>0</v>
          </cell>
          <cell r="Q238">
            <v>0</v>
          </cell>
          <cell r="T238">
            <v>0</v>
          </cell>
          <cell r="U238">
            <v>0</v>
          </cell>
          <cell r="W238">
            <v>0</v>
          </cell>
          <cell r="Y238">
            <v>906.44</v>
          </cell>
          <cell r="AA238">
            <v>0</v>
          </cell>
          <cell r="AG238">
            <v>0</v>
          </cell>
          <cell r="AI238">
            <v>0</v>
          </cell>
          <cell r="AL238">
            <v>2151</v>
          </cell>
        </row>
        <row r="239">
          <cell r="A239" t="str">
            <v>2152</v>
          </cell>
          <cell r="B239" t="str">
            <v xml:space="preserve">200 - Capital Assets                </v>
          </cell>
          <cell r="G239">
            <v>0</v>
          </cell>
          <cell r="H239">
            <v>0</v>
          </cell>
          <cell r="I239">
            <v>0</v>
          </cell>
          <cell r="K239">
            <v>0</v>
          </cell>
          <cell r="M239">
            <v>2191637.83</v>
          </cell>
          <cell r="N239">
            <v>2191637.83</v>
          </cell>
          <cell r="O239">
            <v>0</v>
          </cell>
          <cell r="Q239">
            <v>0</v>
          </cell>
          <cell r="T239">
            <v>2191637.83</v>
          </cell>
          <cell r="U239">
            <v>0</v>
          </cell>
          <cell r="W239">
            <v>0</v>
          </cell>
          <cell r="Y239">
            <v>0</v>
          </cell>
          <cell r="AA239">
            <v>0</v>
          </cell>
          <cell r="AG239">
            <v>0</v>
          </cell>
          <cell r="AI239">
            <v>0</v>
          </cell>
          <cell r="AL239">
            <v>2152</v>
          </cell>
        </row>
        <row r="240">
          <cell r="A240" t="str">
            <v>2152</v>
          </cell>
          <cell r="B240" t="str">
            <v xml:space="preserve">200 - Capital Assets                </v>
          </cell>
          <cell r="F240" t="str">
            <v>H</v>
          </cell>
          <cell r="G240">
            <v>0</v>
          </cell>
          <cell r="H240">
            <v>0</v>
          </cell>
          <cell r="I240">
            <v>0</v>
          </cell>
          <cell r="K240">
            <v>0</v>
          </cell>
          <cell r="M240">
            <v>72779.929999999993</v>
          </cell>
          <cell r="N240">
            <v>70965.53</v>
          </cell>
          <cell r="O240">
            <v>0</v>
          </cell>
          <cell r="Q240">
            <v>0</v>
          </cell>
          <cell r="T240">
            <v>72779.929999999993</v>
          </cell>
          <cell r="U240">
            <v>0</v>
          </cell>
          <cell r="W240">
            <v>0</v>
          </cell>
          <cell r="Y240">
            <v>0</v>
          </cell>
          <cell r="AA240">
            <v>0</v>
          </cell>
          <cell r="AG240">
            <v>0</v>
          </cell>
          <cell r="AI240">
            <v>0</v>
          </cell>
          <cell r="AL240">
            <v>2152</v>
          </cell>
        </row>
        <row r="241">
          <cell r="A241" t="str">
            <v>2152</v>
          </cell>
          <cell r="B241" t="str">
            <v xml:space="preserve">200 - Capital Assets                </v>
          </cell>
          <cell r="F241" t="str">
            <v>L</v>
          </cell>
          <cell r="G241">
            <v>71.290000000000006</v>
          </cell>
          <cell r="H241">
            <v>0</v>
          </cell>
          <cell r="I241">
            <v>0</v>
          </cell>
          <cell r="K241">
            <v>0</v>
          </cell>
          <cell r="M241">
            <v>164532.23000000001</v>
          </cell>
          <cell r="N241">
            <v>0</v>
          </cell>
          <cell r="O241">
            <v>0</v>
          </cell>
          <cell r="Q241">
            <v>0</v>
          </cell>
          <cell r="T241">
            <v>0</v>
          </cell>
          <cell r="U241">
            <v>0</v>
          </cell>
          <cell r="W241">
            <v>0</v>
          </cell>
          <cell r="Y241">
            <v>164532.23000000001</v>
          </cell>
          <cell r="AA241">
            <v>0</v>
          </cell>
          <cell r="AG241">
            <v>0</v>
          </cell>
          <cell r="AI241">
            <v>0</v>
          </cell>
          <cell r="AL241">
            <v>2152</v>
          </cell>
        </row>
        <row r="242">
          <cell r="A242" t="str">
            <v>2152</v>
          </cell>
          <cell r="B242" t="str">
            <v xml:space="preserve">200 - Capital Assets                </v>
          </cell>
          <cell r="F242" t="str">
            <v>M</v>
          </cell>
          <cell r="G242">
            <v>0</v>
          </cell>
          <cell r="H242">
            <v>0</v>
          </cell>
          <cell r="I242">
            <v>0</v>
          </cell>
          <cell r="K242">
            <v>0</v>
          </cell>
          <cell r="M242">
            <v>4089.77</v>
          </cell>
          <cell r="N242">
            <v>4089.77</v>
          </cell>
          <cell r="O242">
            <v>0</v>
          </cell>
          <cell r="Q242">
            <v>0</v>
          </cell>
          <cell r="T242">
            <v>4089.77</v>
          </cell>
          <cell r="U242">
            <v>0</v>
          </cell>
          <cell r="W242">
            <v>0</v>
          </cell>
          <cell r="Y242">
            <v>0</v>
          </cell>
          <cell r="AA242">
            <v>0</v>
          </cell>
          <cell r="AG242">
            <v>0</v>
          </cell>
          <cell r="AI242">
            <v>0</v>
          </cell>
          <cell r="AL242">
            <v>2152</v>
          </cell>
        </row>
        <row r="243">
          <cell r="A243" t="str">
            <v>2152</v>
          </cell>
          <cell r="B243" t="str">
            <v xml:space="preserve">200 - Capital Assets                </v>
          </cell>
          <cell r="F243" t="str">
            <v>N</v>
          </cell>
          <cell r="G243">
            <v>0</v>
          </cell>
          <cell r="H243">
            <v>243</v>
          </cell>
          <cell r="I243">
            <v>0</v>
          </cell>
          <cell r="K243">
            <v>0</v>
          </cell>
          <cell r="M243">
            <v>3464.21</v>
          </cell>
          <cell r="N243">
            <v>3464.21</v>
          </cell>
          <cell r="O243">
            <v>0</v>
          </cell>
          <cell r="Q243">
            <v>0</v>
          </cell>
          <cell r="T243">
            <v>3464.21</v>
          </cell>
          <cell r="U243">
            <v>0</v>
          </cell>
          <cell r="W243">
            <v>0</v>
          </cell>
          <cell r="Y243">
            <v>0</v>
          </cell>
          <cell r="AA243">
            <v>0</v>
          </cell>
          <cell r="AG243">
            <v>0</v>
          </cell>
          <cell r="AI243">
            <v>0</v>
          </cell>
          <cell r="AL243">
            <v>2152</v>
          </cell>
        </row>
        <row r="244">
          <cell r="A244" t="str">
            <v>2152</v>
          </cell>
          <cell r="B244" t="str">
            <v xml:space="preserve">200 - Capital Assets                </v>
          </cell>
          <cell r="F244" t="str">
            <v>R</v>
          </cell>
          <cell r="G244">
            <v>0</v>
          </cell>
          <cell r="H244">
            <v>0</v>
          </cell>
          <cell r="I244">
            <v>0</v>
          </cell>
          <cell r="K244">
            <v>0</v>
          </cell>
          <cell r="M244">
            <v>5915.75</v>
          </cell>
          <cell r="N244">
            <v>0</v>
          </cell>
          <cell r="O244">
            <v>0</v>
          </cell>
          <cell r="Q244">
            <v>0</v>
          </cell>
          <cell r="T244">
            <v>5915.75</v>
          </cell>
          <cell r="U244">
            <v>0</v>
          </cell>
          <cell r="W244">
            <v>0</v>
          </cell>
          <cell r="Y244">
            <v>0</v>
          </cell>
          <cell r="AA244">
            <v>0</v>
          </cell>
          <cell r="AG244">
            <v>0</v>
          </cell>
          <cell r="AI244">
            <v>0</v>
          </cell>
          <cell r="AL244">
            <v>2152</v>
          </cell>
        </row>
        <row r="245">
          <cell r="A245" t="str">
            <v>2152</v>
          </cell>
          <cell r="B245" t="str">
            <v xml:space="preserve">200 - Capital Assets                </v>
          </cell>
          <cell r="F245" t="str">
            <v>T</v>
          </cell>
          <cell r="G245">
            <v>0</v>
          </cell>
          <cell r="H245">
            <v>0</v>
          </cell>
          <cell r="I245">
            <v>0</v>
          </cell>
          <cell r="K245">
            <v>0</v>
          </cell>
          <cell r="M245">
            <v>64858.59</v>
          </cell>
          <cell r="N245">
            <v>64858.59</v>
          </cell>
          <cell r="O245">
            <v>0</v>
          </cell>
          <cell r="Q245">
            <v>0</v>
          </cell>
          <cell r="T245">
            <v>64858.59</v>
          </cell>
          <cell r="U245">
            <v>0</v>
          </cell>
          <cell r="W245">
            <v>0</v>
          </cell>
          <cell r="Y245">
            <v>0</v>
          </cell>
          <cell r="AA245">
            <v>0</v>
          </cell>
          <cell r="AG245">
            <v>0</v>
          </cell>
          <cell r="AI245">
            <v>0</v>
          </cell>
          <cell r="AL245">
            <v>2152</v>
          </cell>
        </row>
        <row r="246">
          <cell r="A246" t="str">
            <v>2152</v>
          </cell>
          <cell r="B246" t="str">
            <v xml:space="preserve">200 - Capital Assets                </v>
          </cell>
          <cell r="F246" t="str">
            <v>V</v>
          </cell>
          <cell r="G246">
            <v>-1435.04</v>
          </cell>
          <cell r="H246">
            <v>23572.69</v>
          </cell>
          <cell r="I246">
            <v>0</v>
          </cell>
          <cell r="K246">
            <v>0</v>
          </cell>
          <cell r="M246">
            <v>4045996.06</v>
          </cell>
          <cell r="N246">
            <v>3868413.37</v>
          </cell>
          <cell r="O246">
            <v>0</v>
          </cell>
          <cell r="Q246">
            <v>0</v>
          </cell>
          <cell r="T246">
            <v>3959559.15</v>
          </cell>
          <cell r="U246">
            <v>0</v>
          </cell>
          <cell r="W246">
            <v>0</v>
          </cell>
          <cell r="Y246">
            <v>86436.91</v>
          </cell>
          <cell r="AA246">
            <v>0</v>
          </cell>
          <cell r="AG246">
            <v>0</v>
          </cell>
          <cell r="AI246">
            <v>0</v>
          </cell>
          <cell r="AL246">
            <v>2152</v>
          </cell>
        </row>
        <row r="247">
          <cell r="A247" t="str">
            <v>2152</v>
          </cell>
          <cell r="B247" t="str">
            <v xml:space="preserve">200 - Capital Assets                </v>
          </cell>
          <cell r="F247" t="str">
            <v>W</v>
          </cell>
          <cell r="G247">
            <v>0</v>
          </cell>
          <cell r="H247">
            <v>0</v>
          </cell>
          <cell r="I247">
            <v>0</v>
          </cell>
          <cell r="K247">
            <v>0</v>
          </cell>
          <cell r="M247">
            <v>54619.3</v>
          </cell>
          <cell r="N247">
            <v>54619.3</v>
          </cell>
          <cell r="O247">
            <v>0</v>
          </cell>
          <cell r="Q247">
            <v>0</v>
          </cell>
          <cell r="T247">
            <v>54619.3</v>
          </cell>
          <cell r="U247">
            <v>0</v>
          </cell>
          <cell r="W247">
            <v>0</v>
          </cell>
          <cell r="Y247">
            <v>0</v>
          </cell>
          <cell r="AA247">
            <v>0</v>
          </cell>
          <cell r="AG247">
            <v>0</v>
          </cell>
          <cell r="AI247">
            <v>0</v>
          </cell>
          <cell r="AL247">
            <v>2152</v>
          </cell>
        </row>
        <row r="248">
          <cell r="A248" t="str">
            <v>2153</v>
          </cell>
          <cell r="B248" t="str">
            <v xml:space="preserve">200 - Capital Assets                </v>
          </cell>
          <cell r="G248">
            <v>0</v>
          </cell>
          <cell r="H248">
            <v>0</v>
          </cell>
          <cell r="I248">
            <v>0</v>
          </cell>
          <cell r="K248">
            <v>0</v>
          </cell>
          <cell r="M248">
            <v>1563600.51</v>
          </cell>
          <cell r="N248">
            <v>1563600.51</v>
          </cell>
          <cell r="O248">
            <v>0</v>
          </cell>
          <cell r="Q248">
            <v>0</v>
          </cell>
          <cell r="T248">
            <v>1563600.51</v>
          </cell>
          <cell r="U248">
            <v>0</v>
          </cell>
          <cell r="W248">
            <v>0</v>
          </cell>
          <cell r="Y248">
            <v>0</v>
          </cell>
          <cell r="AA248">
            <v>0</v>
          </cell>
          <cell r="AG248">
            <v>0</v>
          </cell>
          <cell r="AI248">
            <v>0</v>
          </cell>
          <cell r="AL248">
            <v>2153</v>
          </cell>
        </row>
        <row r="249">
          <cell r="A249" t="str">
            <v>2153</v>
          </cell>
          <cell r="B249" t="str">
            <v xml:space="preserve">200 - Capital Assets                </v>
          </cell>
          <cell r="F249" t="str">
            <v>C</v>
          </cell>
          <cell r="G249">
            <v>0</v>
          </cell>
          <cell r="H249">
            <v>0</v>
          </cell>
          <cell r="I249">
            <v>0</v>
          </cell>
          <cell r="K249">
            <v>0</v>
          </cell>
          <cell r="M249">
            <v>55164.47</v>
          </cell>
          <cell r="N249">
            <v>55164.47</v>
          </cell>
          <cell r="O249">
            <v>0</v>
          </cell>
          <cell r="Q249">
            <v>0</v>
          </cell>
          <cell r="T249">
            <v>55164.47</v>
          </cell>
          <cell r="U249">
            <v>0</v>
          </cell>
          <cell r="W249">
            <v>0</v>
          </cell>
          <cell r="Y249">
            <v>0</v>
          </cell>
          <cell r="AA249">
            <v>0</v>
          </cell>
          <cell r="AG249">
            <v>0</v>
          </cell>
          <cell r="AI249">
            <v>0</v>
          </cell>
          <cell r="AL249">
            <v>2153</v>
          </cell>
        </row>
        <row r="250">
          <cell r="A250" t="str">
            <v>2153</v>
          </cell>
          <cell r="B250" t="str">
            <v xml:space="preserve">200 - Capital Assets                </v>
          </cell>
          <cell r="F250" t="str">
            <v>H</v>
          </cell>
          <cell r="G250">
            <v>0</v>
          </cell>
          <cell r="H250">
            <v>0</v>
          </cell>
          <cell r="I250">
            <v>0</v>
          </cell>
          <cell r="K250">
            <v>0</v>
          </cell>
          <cell r="M250">
            <v>72965.59</v>
          </cell>
          <cell r="N250">
            <v>72965.59</v>
          </cell>
          <cell r="O250">
            <v>0</v>
          </cell>
          <cell r="Q250">
            <v>0</v>
          </cell>
          <cell r="T250">
            <v>72965.59</v>
          </cell>
          <cell r="U250">
            <v>0</v>
          </cell>
          <cell r="W250">
            <v>0</v>
          </cell>
          <cell r="Y250">
            <v>0</v>
          </cell>
          <cell r="AA250">
            <v>0</v>
          </cell>
          <cell r="AG250">
            <v>0</v>
          </cell>
          <cell r="AI250">
            <v>0</v>
          </cell>
          <cell r="AL250">
            <v>2153</v>
          </cell>
        </row>
        <row r="251">
          <cell r="A251" t="str">
            <v>2153</v>
          </cell>
          <cell r="B251" t="str">
            <v xml:space="preserve">200 - Capital Assets                </v>
          </cell>
          <cell r="F251" t="str">
            <v>I</v>
          </cell>
          <cell r="G251">
            <v>0</v>
          </cell>
          <cell r="H251">
            <v>0</v>
          </cell>
          <cell r="I251">
            <v>0</v>
          </cell>
          <cell r="K251">
            <v>0</v>
          </cell>
          <cell r="M251">
            <v>11739.6</v>
          </cell>
          <cell r="N251">
            <v>11739.6</v>
          </cell>
          <cell r="O251">
            <v>0</v>
          </cell>
          <cell r="Q251">
            <v>0</v>
          </cell>
          <cell r="T251">
            <v>11739.6</v>
          </cell>
          <cell r="U251">
            <v>0</v>
          </cell>
          <cell r="W251">
            <v>0</v>
          </cell>
          <cell r="Y251">
            <v>0</v>
          </cell>
          <cell r="AA251">
            <v>0</v>
          </cell>
          <cell r="AG251">
            <v>0</v>
          </cell>
          <cell r="AI251">
            <v>0</v>
          </cell>
          <cell r="AL251">
            <v>2153</v>
          </cell>
        </row>
        <row r="252">
          <cell r="A252" t="str">
            <v>2153</v>
          </cell>
          <cell r="B252" t="str">
            <v xml:space="preserve">200 - Capital Assets                </v>
          </cell>
          <cell r="F252" t="str">
            <v>L</v>
          </cell>
          <cell r="G252">
            <v>818.04</v>
          </cell>
          <cell r="H252">
            <v>0</v>
          </cell>
          <cell r="I252">
            <v>0</v>
          </cell>
          <cell r="K252">
            <v>0</v>
          </cell>
          <cell r="M252">
            <v>8938.08</v>
          </cell>
          <cell r="N252">
            <v>0</v>
          </cell>
          <cell r="O252">
            <v>0</v>
          </cell>
          <cell r="Q252">
            <v>0</v>
          </cell>
          <cell r="T252">
            <v>0</v>
          </cell>
          <cell r="U252">
            <v>0</v>
          </cell>
          <cell r="W252">
            <v>0</v>
          </cell>
          <cell r="Y252">
            <v>8938.08</v>
          </cell>
          <cell r="AA252">
            <v>0</v>
          </cell>
          <cell r="AG252">
            <v>0</v>
          </cell>
          <cell r="AI252">
            <v>0</v>
          </cell>
          <cell r="AL252">
            <v>2153</v>
          </cell>
        </row>
        <row r="253">
          <cell r="A253" t="str">
            <v>2153</v>
          </cell>
          <cell r="B253" t="str">
            <v xml:space="preserve">200 - Capital Assets                </v>
          </cell>
          <cell r="F253" t="str">
            <v>R</v>
          </cell>
          <cell r="G253">
            <v>0</v>
          </cell>
          <cell r="H253">
            <v>0</v>
          </cell>
          <cell r="I253">
            <v>0</v>
          </cell>
          <cell r="K253">
            <v>0</v>
          </cell>
          <cell r="M253">
            <v>5546.78</v>
          </cell>
          <cell r="N253">
            <v>5546.78</v>
          </cell>
          <cell r="O253">
            <v>0</v>
          </cell>
          <cell r="Q253">
            <v>0</v>
          </cell>
          <cell r="T253">
            <v>5546.78</v>
          </cell>
          <cell r="U253">
            <v>0</v>
          </cell>
          <cell r="W253">
            <v>0</v>
          </cell>
          <cell r="Y253">
            <v>0</v>
          </cell>
          <cell r="AA253">
            <v>0</v>
          </cell>
          <cell r="AG253">
            <v>0</v>
          </cell>
          <cell r="AI253">
            <v>0</v>
          </cell>
          <cell r="AL253">
            <v>2153</v>
          </cell>
        </row>
        <row r="254">
          <cell r="A254" t="str">
            <v>2153</v>
          </cell>
          <cell r="B254" t="str">
            <v xml:space="preserve">200 - Capital Assets                </v>
          </cell>
          <cell r="F254" t="str">
            <v>T</v>
          </cell>
          <cell r="G254">
            <v>0</v>
          </cell>
          <cell r="H254">
            <v>0</v>
          </cell>
          <cell r="I254">
            <v>0</v>
          </cell>
          <cell r="K254">
            <v>0</v>
          </cell>
          <cell r="M254">
            <v>203017.59</v>
          </cell>
          <cell r="N254">
            <v>203017.59</v>
          </cell>
          <cell r="O254">
            <v>0</v>
          </cell>
          <cell r="Q254">
            <v>0</v>
          </cell>
          <cell r="T254">
            <v>203017.59</v>
          </cell>
          <cell r="U254">
            <v>0</v>
          </cell>
          <cell r="W254">
            <v>0</v>
          </cell>
          <cell r="Y254">
            <v>0</v>
          </cell>
          <cell r="AA254">
            <v>0</v>
          </cell>
          <cell r="AG254">
            <v>0</v>
          </cell>
          <cell r="AI254">
            <v>0</v>
          </cell>
          <cell r="AL254">
            <v>2153</v>
          </cell>
        </row>
        <row r="255">
          <cell r="A255" t="str">
            <v>2153</v>
          </cell>
          <cell r="B255" t="str">
            <v xml:space="preserve">200 - Capital Assets                </v>
          </cell>
          <cell r="F255" t="str">
            <v>V</v>
          </cell>
          <cell r="G255">
            <v>0</v>
          </cell>
          <cell r="H255">
            <v>0</v>
          </cell>
          <cell r="I255">
            <v>0</v>
          </cell>
          <cell r="K255">
            <v>0</v>
          </cell>
          <cell r="M255">
            <v>1281281.8799999999</v>
          </cell>
          <cell r="N255">
            <v>1279523.6399999999</v>
          </cell>
          <cell r="O255">
            <v>0</v>
          </cell>
          <cell r="Q255">
            <v>0</v>
          </cell>
          <cell r="T255">
            <v>1281281.8799999999</v>
          </cell>
          <cell r="U255">
            <v>0</v>
          </cell>
          <cell r="W255">
            <v>0</v>
          </cell>
          <cell r="Y255">
            <v>0</v>
          </cell>
          <cell r="AA255">
            <v>0</v>
          </cell>
          <cell r="AG255">
            <v>0</v>
          </cell>
          <cell r="AI255">
            <v>0</v>
          </cell>
          <cell r="AL255">
            <v>2153</v>
          </cell>
        </row>
        <row r="256">
          <cell r="A256" t="str">
            <v>2153</v>
          </cell>
          <cell r="B256" t="str">
            <v xml:space="preserve">200 - Capital Assets                </v>
          </cell>
          <cell r="F256" t="str">
            <v>W</v>
          </cell>
          <cell r="G256">
            <v>0</v>
          </cell>
          <cell r="H256">
            <v>0</v>
          </cell>
          <cell r="I256">
            <v>0</v>
          </cell>
          <cell r="K256">
            <v>0</v>
          </cell>
          <cell r="M256">
            <v>1968714.73</v>
          </cell>
          <cell r="N256">
            <v>1963643.51</v>
          </cell>
          <cell r="O256">
            <v>0</v>
          </cell>
          <cell r="Q256">
            <v>0</v>
          </cell>
          <cell r="T256">
            <v>1968714.73</v>
          </cell>
          <cell r="U256">
            <v>0</v>
          </cell>
          <cell r="W256">
            <v>0</v>
          </cell>
          <cell r="Y256">
            <v>0</v>
          </cell>
          <cell r="AA256">
            <v>0</v>
          </cell>
          <cell r="AG256">
            <v>0</v>
          </cell>
          <cell r="AI256">
            <v>0</v>
          </cell>
          <cell r="AL256">
            <v>2153</v>
          </cell>
        </row>
        <row r="257">
          <cell r="A257" t="str">
            <v>2201</v>
          </cell>
          <cell r="B257" t="str">
            <v xml:space="preserve">200 - Capital Assets                </v>
          </cell>
          <cell r="G257">
            <v>0</v>
          </cell>
          <cell r="H257">
            <v>0</v>
          </cell>
          <cell r="I257">
            <v>0</v>
          </cell>
          <cell r="K257">
            <v>0</v>
          </cell>
          <cell r="M257">
            <v>20520516.510000002</v>
          </cell>
          <cell r="N257">
            <v>20520516.510000002</v>
          </cell>
          <cell r="O257">
            <v>0</v>
          </cell>
          <cell r="Q257">
            <v>0</v>
          </cell>
          <cell r="T257">
            <v>20520516.510000002</v>
          </cell>
          <cell r="U257">
            <v>0</v>
          </cell>
          <cell r="W257">
            <v>0</v>
          </cell>
          <cell r="Y257">
            <v>0</v>
          </cell>
          <cell r="AA257">
            <v>0</v>
          </cell>
          <cell r="AG257">
            <v>0</v>
          </cell>
          <cell r="AI257">
            <v>0</v>
          </cell>
          <cell r="AL257">
            <v>2201</v>
          </cell>
        </row>
        <row r="258">
          <cell r="A258" t="str">
            <v>2201</v>
          </cell>
          <cell r="B258" t="str">
            <v xml:space="preserve">200 - Capital Assets                </v>
          </cell>
          <cell r="F258" t="str">
            <v>A</v>
          </cell>
          <cell r="G258">
            <v>293277.36</v>
          </cell>
          <cell r="H258">
            <v>12134.57</v>
          </cell>
          <cell r="I258">
            <v>0</v>
          </cell>
          <cell r="K258">
            <v>0</v>
          </cell>
          <cell r="M258">
            <v>1525285.14</v>
          </cell>
          <cell r="N258">
            <v>413101.88</v>
          </cell>
          <cell r="O258">
            <v>0</v>
          </cell>
          <cell r="Q258">
            <v>0</v>
          </cell>
          <cell r="T258">
            <v>879641.08</v>
          </cell>
          <cell r="U258">
            <v>0</v>
          </cell>
          <cell r="W258">
            <v>0</v>
          </cell>
          <cell r="Y258">
            <v>645644.06000000006</v>
          </cell>
          <cell r="AA258">
            <v>0</v>
          </cell>
          <cell r="AG258">
            <v>0</v>
          </cell>
          <cell r="AI258">
            <v>0</v>
          </cell>
          <cell r="AL258">
            <v>2201</v>
          </cell>
        </row>
        <row r="259">
          <cell r="A259" t="str">
            <v>2201</v>
          </cell>
          <cell r="B259" t="str">
            <v xml:space="preserve">200 - Capital Assets                </v>
          </cell>
          <cell r="F259" t="str">
            <v>B</v>
          </cell>
          <cell r="G259">
            <v>38961.870000000003</v>
          </cell>
          <cell r="H259">
            <v>57670.47</v>
          </cell>
          <cell r="I259">
            <v>0</v>
          </cell>
          <cell r="K259">
            <v>0</v>
          </cell>
          <cell r="M259">
            <v>4264215.91</v>
          </cell>
          <cell r="N259">
            <v>3496389.53</v>
          </cell>
          <cell r="O259">
            <v>0</v>
          </cell>
          <cell r="Q259">
            <v>0</v>
          </cell>
          <cell r="T259">
            <v>3841608.31</v>
          </cell>
          <cell r="U259">
            <v>0</v>
          </cell>
          <cell r="W259">
            <v>0</v>
          </cell>
          <cell r="Y259">
            <v>422607.6</v>
          </cell>
          <cell r="AA259">
            <v>0</v>
          </cell>
          <cell r="AG259">
            <v>0</v>
          </cell>
          <cell r="AI259">
            <v>0</v>
          </cell>
          <cell r="AL259">
            <v>2201</v>
          </cell>
        </row>
        <row r="260">
          <cell r="A260" t="str">
            <v>2201</v>
          </cell>
          <cell r="B260" t="str">
            <v xml:space="preserve">200 - Capital Assets                </v>
          </cell>
          <cell r="F260" t="str">
            <v>C</v>
          </cell>
          <cell r="G260">
            <v>69144.92</v>
          </cell>
          <cell r="H260">
            <v>127767.94</v>
          </cell>
          <cell r="I260">
            <v>0</v>
          </cell>
          <cell r="K260">
            <v>0</v>
          </cell>
          <cell r="M260">
            <v>4959444.3600000003</v>
          </cell>
          <cell r="N260">
            <v>4779928.8099999996</v>
          </cell>
          <cell r="O260">
            <v>0</v>
          </cell>
          <cell r="Q260">
            <v>0</v>
          </cell>
          <cell r="T260">
            <v>4858040.49</v>
          </cell>
          <cell r="U260">
            <v>0</v>
          </cell>
          <cell r="W260">
            <v>0</v>
          </cell>
          <cell r="Y260">
            <v>101403.87</v>
          </cell>
          <cell r="AA260">
            <v>0</v>
          </cell>
          <cell r="AG260">
            <v>0</v>
          </cell>
          <cell r="AI260">
            <v>0</v>
          </cell>
          <cell r="AL260">
            <v>2201</v>
          </cell>
        </row>
        <row r="261">
          <cell r="A261" t="str">
            <v>2201</v>
          </cell>
          <cell r="B261" t="str">
            <v xml:space="preserve">200 - Capital Assets                </v>
          </cell>
          <cell r="F261" t="str">
            <v>CC</v>
          </cell>
          <cell r="G261">
            <v>0</v>
          </cell>
          <cell r="H261">
            <v>0</v>
          </cell>
          <cell r="I261">
            <v>0</v>
          </cell>
          <cell r="K261">
            <v>0</v>
          </cell>
          <cell r="M261">
            <v>427145.44</v>
          </cell>
          <cell r="N261">
            <v>427145.44</v>
          </cell>
          <cell r="O261">
            <v>0</v>
          </cell>
          <cell r="Q261">
            <v>0</v>
          </cell>
          <cell r="T261">
            <v>427145.44</v>
          </cell>
          <cell r="U261">
            <v>0</v>
          </cell>
          <cell r="W261">
            <v>0</v>
          </cell>
          <cell r="Y261">
            <v>0</v>
          </cell>
          <cell r="AA261">
            <v>0</v>
          </cell>
          <cell r="AG261">
            <v>0</v>
          </cell>
          <cell r="AI261">
            <v>0</v>
          </cell>
          <cell r="AL261">
            <v>2201</v>
          </cell>
        </row>
        <row r="262">
          <cell r="A262" t="str">
            <v>2201</v>
          </cell>
          <cell r="B262" t="str">
            <v xml:space="preserve">200 - Capital Assets                </v>
          </cell>
          <cell r="F262" t="str">
            <v>D</v>
          </cell>
          <cell r="G262">
            <v>100000</v>
          </cell>
          <cell r="H262">
            <v>894</v>
          </cell>
          <cell r="I262">
            <v>0</v>
          </cell>
          <cell r="K262">
            <v>0</v>
          </cell>
          <cell r="M262">
            <v>1639129.05</v>
          </cell>
          <cell r="N262">
            <v>1527407.55</v>
          </cell>
          <cell r="O262">
            <v>0</v>
          </cell>
          <cell r="Q262">
            <v>0</v>
          </cell>
          <cell r="T262">
            <v>1527836.55</v>
          </cell>
          <cell r="U262">
            <v>0</v>
          </cell>
          <cell r="W262">
            <v>0</v>
          </cell>
          <cell r="Y262">
            <v>111292.5</v>
          </cell>
          <cell r="AA262">
            <v>0</v>
          </cell>
          <cell r="AG262">
            <v>0</v>
          </cell>
          <cell r="AI262">
            <v>0</v>
          </cell>
          <cell r="AL262">
            <v>2201</v>
          </cell>
        </row>
        <row r="263">
          <cell r="A263" t="str">
            <v>2201</v>
          </cell>
          <cell r="B263" t="str">
            <v xml:space="preserve">200 - Capital Assets                </v>
          </cell>
          <cell r="F263" t="str">
            <v>E</v>
          </cell>
          <cell r="G263">
            <v>44259.17</v>
          </cell>
          <cell r="H263">
            <v>49607.040000000001</v>
          </cell>
          <cell r="I263">
            <v>0</v>
          </cell>
          <cell r="K263">
            <v>0</v>
          </cell>
          <cell r="M263">
            <v>3252912.28</v>
          </cell>
          <cell r="N263">
            <v>2697144.84</v>
          </cell>
          <cell r="O263">
            <v>0</v>
          </cell>
          <cell r="Q263">
            <v>0</v>
          </cell>
          <cell r="T263">
            <v>2778419.33</v>
          </cell>
          <cell r="U263">
            <v>0</v>
          </cell>
          <cell r="W263">
            <v>0</v>
          </cell>
          <cell r="Y263">
            <v>474492.95</v>
          </cell>
          <cell r="AA263">
            <v>0</v>
          </cell>
          <cell r="AG263">
            <v>0</v>
          </cell>
          <cell r="AI263">
            <v>0</v>
          </cell>
          <cell r="AL263">
            <v>2201</v>
          </cell>
        </row>
        <row r="264">
          <cell r="A264" t="str">
            <v>2201</v>
          </cell>
          <cell r="B264" t="str">
            <v xml:space="preserve">200 - Capital Assets                </v>
          </cell>
          <cell r="F264" t="str">
            <v>F</v>
          </cell>
          <cell r="G264">
            <v>-19095.509999999998</v>
          </cell>
          <cell r="H264">
            <v>4690</v>
          </cell>
          <cell r="I264">
            <v>0</v>
          </cell>
          <cell r="K264">
            <v>0</v>
          </cell>
          <cell r="M264">
            <v>1302781.07</v>
          </cell>
          <cell r="N264">
            <v>1087510.92</v>
          </cell>
          <cell r="O264">
            <v>0</v>
          </cell>
          <cell r="Q264">
            <v>0</v>
          </cell>
          <cell r="T264">
            <v>1190897.22</v>
          </cell>
          <cell r="U264">
            <v>0</v>
          </cell>
          <cell r="W264">
            <v>0</v>
          </cell>
          <cell r="Y264">
            <v>111883.85</v>
          </cell>
          <cell r="AA264">
            <v>0</v>
          </cell>
          <cell r="AG264">
            <v>0</v>
          </cell>
          <cell r="AI264">
            <v>0</v>
          </cell>
          <cell r="AL264">
            <v>2201</v>
          </cell>
        </row>
        <row r="265">
          <cell r="A265" t="str">
            <v>2201</v>
          </cell>
          <cell r="B265" t="str">
            <v xml:space="preserve">200 - Capital Assets                </v>
          </cell>
          <cell r="F265" t="str">
            <v>G</v>
          </cell>
          <cell r="G265">
            <v>76068.27</v>
          </cell>
          <cell r="H265">
            <v>3403.5</v>
          </cell>
          <cell r="I265">
            <v>0</v>
          </cell>
          <cell r="K265">
            <v>0</v>
          </cell>
          <cell r="M265">
            <v>2736481.2</v>
          </cell>
          <cell r="N265">
            <v>2328685.2200000002</v>
          </cell>
          <cell r="O265">
            <v>0</v>
          </cell>
          <cell r="Q265">
            <v>0</v>
          </cell>
          <cell r="T265">
            <v>2553939.2200000002</v>
          </cell>
          <cell r="U265">
            <v>0</v>
          </cell>
          <cell r="W265">
            <v>0</v>
          </cell>
          <cell r="Y265">
            <v>182541.98</v>
          </cell>
          <cell r="AA265">
            <v>0</v>
          </cell>
          <cell r="AG265">
            <v>0</v>
          </cell>
          <cell r="AI265">
            <v>0</v>
          </cell>
          <cell r="AL265">
            <v>2201</v>
          </cell>
        </row>
        <row r="266">
          <cell r="A266" t="str">
            <v>2201</v>
          </cell>
          <cell r="B266" t="str">
            <v xml:space="preserve">200 - Capital Assets                </v>
          </cell>
          <cell r="F266" t="str">
            <v>H</v>
          </cell>
          <cell r="G266">
            <v>151731.84</v>
          </cell>
          <cell r="H266">
            <v>0</v>
          </cell>
          <cell r="I266">
            <v>0</v>
          </cell>
          <cell r="K266">
            <v>0</v>
          </cell>
          <cell r="M266">
            <v>1112908.6299999999</v>
          </cell>
          <cell r="N266">
            <v>937600.59</v>
          </cell>
          <cell r="O266">
            <v>0</v>
          </cell>
          <cell r="Q266">
            <v>0</v>
          </cell>
          <cell r="T266">
            <v>943560.59</v>
          </cell>
          <cell r="U266">
            <v>0</v>
          </cell>
          <cell r="W266">
            <v>0</v>
          </cell>
          <cell r="Y266">
            <v>169348.04</v>
          </cell>
          <cell r="AA266">
            <v>0</v>
          </cell>
          <cell r="AG266">
            <v>0</v>
          </cell>
          <cell r="AI266">
            <v>0</v>
          </cell>
          <cell r="AL266">
            <v>2201</v>
          </cell>
        </row>
        <row r="267">
          <cell r="A267" t="str">
            <v>2201</v>
          </cell>
          <cell r="B267" t="str">
            <v xml:space="preserve">200 - Capital Assets                </v>
          </cell>
          <cell r="F267" t="str">
            <v>I</v>
          </cell>
          <cell r="G267">
            <v>0</v>
          </cell>
          <cell r="H267">
            <v>0</v>
          </cell>
          <cell r="I267">
            <v>0</v>
          </cell>
          <cell r="K267">
            <v>0</v>
          </cell>
          <cell r="M267">
            <v>1242</v>
          </cell>
          <cell r="N267">
            <v>1242</v>
          </cell>
          <cell r="O267">
            <v>0</v>
          </cell>
          <cell r="Q267">
            <v>0</v>
          </cell>
          <cell r="T267">
            <v>1242</v>
          </cell>
          <cell r="U267">
            <v>0</v>
          </cell>
          <cell r="W267">
            <v>0</v>
          </cell>
          <cell r="Y267">
            <v>0</v>
          </cell>
          <cell r="AA267">
            <v>0</v>
          </cell>
          <cell r="AG267">
            <v>0</v>
          </cell>
          <cell r="AI267">
            <v>0</v>
          </cell>
          <cell r="AL267">
            <v>2201</v>
          </cell>
        </row>
        <row r="268">
          <cell r="A268" t="str">
            <v>2201</v>
          </cell>
          <cell r="B268" t="str">
            <v xml:space="preserve">200 - Capital Assets                </v>
          </cell>
          <cell r="F268" t="str">
            <v>L</v>
          </cell>
          <cell r="G268">
            <v>92349.77</v>
          </cell>
          <cell r="H268">
            <v>0</v>
          </cell>
          <cell r="I268">
            <v>0</v>
          </cell>
          <cell r="K268">
            <v>0</v>
          </cell>
          <cell r="M268">
            <v>748400.28</v>
          </cell>
          <cell r="N268">
            <v>0</v>
          </cell>
          <cell r="O268">
            <v>0</v>
          </cell>
          <cell r="Q268">
            <v>0</v>
          </cell>
          <cell r="T268">
            <v>0</v>
          </cell>
          <cell r="U268">
            <v>0</v>
          </cell>
          <cell r="W268">
            <v>0</v>
          </cell>
          <cell r="Y268">
            <v>748400.28</v>
          </cell>
          <cell r="AA268">
            <v>0</v>
          </cell>
          <cell r="AG268">
            <v>0</v>
          </cell>
          <cell r="AI268">
            <v>0</v>
          </cell>
          <cell r="AL268">
            <v>2201</v>
          </cell>
        </row>
        <row r="269">
          <cell r="A269" t="str">
            <v>2201</v>
          </cell>
          <cell r="B269" t="str">
            <v xml:space="preserve">200 - Capital Assets                </v>
          </cell>
          <cell r="F269" t="str">
            <v>M</v>
          </cell>
          <cell r="G269">
            <v>0</v>
          </cell>
          <cell r="H269">
            <v>0</v>
          </cell>
          <cell r="I269">
            <v>0</v>
          </cell>
          <cell r="K269">
            <v>0</v>
          </cell>
          <cell r="M269">
            <v>299282.67</v>
          </cell>
          <cell r="N269">
            <v>295497.32</v>
          </cell>
          <cell r="O269">
            <v>0</v>
          </cell>
          <cell r="Q269">
            <v>0</v>
          </cell>
          <cell r="T269">
            <v>299187.32</v>
          </cell>
          <cell r="U269">
            <v>0</v>
          </cell>
          <cell r="W269">
            <v>0</v>
          </cell>
          <cell r="Y269">
            <v>95.35</v>
          </cell>
          <cell r="AA269">
            <v>0</v>
          </cell>
          <cell r="AG269">
            <v>0</v>
          </cell>
          <cell r="AI269">
            <v>0</v>
          </cell>
          <cell r="AL269">
            <v>2201</v>
          </cell>
        </row>
        <row r="270">
          <cell r="A270" t="str">
            <v>2201</v>
          </cell>
          <cell r="B270" t="str">
            <v xml:space="preserve">200 - Capital Assets                </v>
          </cell>
          <cell r="F270" t="str">
            <v>MM</v>
          </cell>
          <cell r="G270">
            <v>0</v>
          </cell>
          <cell r="H270">
            <v>440000</v>
          </cell>
          <cell r="I270">
            <v>0</v>
          </cell>
          <cell r="K270">
            <v>0</v>
          </cell>
          <cell r="M270">
            <v>1276118.97</v>
          </cell>
          <cell r="N270">
            <v>1070073.93</v>
          </cell>
          <cell r="O270">
            <v>0</v>
          </cell>
          <cell r="Q270">
            <v>0</v>
          </cell>
          <cell r="T270">
            <v>1510073.93</v>
          </cell>
          <cell r="U270">
            <v>0</v>
          </cell>
          <cell r="W270">
            <v>0</v>
          </cell>
          <cell r="Y270">
            <v>-233954.96</v>
          </cell>
          <cell r="AA270">
            <v>0</v>
          </cell>
          <cell r="AG270">
            <v>0</v>
          </cell>
          <cell r="AI270">
            <v>0</v>
          </cell>
          <cell r="AL270">
            <v>2201</v>
          </cell>
        </row>
        <row r="271">
          <cell r="A271" t="str">
            <v>2201</v>
          </cell>
          <cell r="B271" t="str">
            <v xml:space="preserve">200 - Capital Assets                </v>
          </cell>
          <cell r="F271" t="str">
            <v>N</v>
          </cell>
          <cell r="G271">
            <v>0</v>
          </cell>
          <cell r="H271">
            <v>0</v>
          </cell>
          <cell r="I271">
            <v>0</v>
          </cell>
          <cell r="K271">
            <v>0</v>
          </cell>
          <cell r="M271">
            <v>39355.33</v>
          </cell>
          <cell r="N271">
            <v>39355.33</v>
          </cell>
          <cell r="O271">
            <v>0</v>
          </cell>
          <cell r="Q271">
            <v>0</v>
          </cell>
          <cell r="T271">
            <v>39355.33</v>
          </cell>
          <cell r="U271">
            <v>0</v>
          </cell>
          <cell r="W271">
            <v>0</v>
          </cell>
          <cell r="Y271">
            <v>0</v>
          </cell>
          <cell r="AA271">
            <v>0</v>
          </cell>
          <cell r="AG271">
            <v>0</v>
          </cell>
          <cell r="AI271">
            <v>0</v>
          </cell>
          <cell r="AL271">
            <v>2201</v>
          </cell>
        </row>
        <row r="272">
          <cell r="A272" t="str">
            <v>2201</v>
          </cell>
          <cell r="B272" t="str">
            <v xml:space="preserve">200 - Capital Assets                </v>
          </cell>
          <cell r="F272" t="str">
            <v>O</v>
          </cell>
          <cell r="G272">
            <v>0</v>
          </cell>
          <cell r="H272">
            <v>0</v>
          </cell>
          <cell r="I272">
            <v>0</v>
          </cell>
          <cell r="K272">
            <v>0</v>
          </cell>
          <cell r="M272">
            <v>37664.99</v>
          </cell>
          <cell r="N272">
            <v>34640.99</v>
          </cell>
          <cell r="O272">
            <v>0</v>
          </cell>
          <cell r="Q272">
            <v>0</v>
          </cell>
          <cell r="T272">
            <v>37664.99</v>
          </cell>
          <cell r="U272">
            <v>0</v>
          </cell>
          <cell r="W272">
            <v>0</v>
          </cell>
          <cell r="Y272">
            <v>0</v>
          </cell>
          <cell r="AA272">
            <v>0</v>
          </cell>
          <cell r="AG272">
            <v>0</v>
          </cell>
          <cell r="AI272">
            <v>0</v>
          </cell>
          <cell r="AL272">
            <v>2201</v>
          </cell>
        </row>
        <row r="273">
          <cell r="A273" t="str">
            <v>2201</v>
          </cell>
          <cell r="B273" t="str">
            <v xml:space="preserve">200 - Capital Assets                </v>
          </cell>
          <cell r="F273" t="str">
            <v>Q</v>
          </cell>
          <cell r="G273">
            <v>0</v>
          </cell>
          <cell r="H273">
            <v>0</v>
          </cell>
          <cell r="I273">
            <v>0</v>
          </cell>
          <cell r="K273">
            <v>0</v>
          </cell>
          <cell r="M273">
            <v>27380.58</v>
          </cell>
          <cell r="N273">
            <v>11081.54</v>
          </cell>
          <cell r="O273">
            <v>0</v>
          </cell>
          <cell r="Q273">
            <v>0</v>
          </cell>
          <cell r="T273">
            <v>11081.54</v>
          </cell>
          <cell r="U273">
            <v>0</v>
          </cell>
          <cell r="W273">
            <v>0</v>
          </cell>
          <cell r="Y273">
            <v>16299.04</v>
          </cell>
          <cell r="AA273">
            <v>0</v>
          </cell>
          <cell r="AG273">
            <v>0</v>
          </cell>
          <cell r="AI273">
            <v>0</v>
          </cell>
          <cell r="AL273">
            <v>2201</v>
          </cell>
        </row>
        <row r="274">
          <cell r="A274" t="str">
            <v>2201</v>
          </cell>
          <cell r="B274" t="str">
            <v xml:space="preserve">200 - Capital Assets                </v>
          </cell>
          <cell r="F274" t="str">
            <v>R</v>
          </cell>
          <cell r="G274">
            <v>47668.28</v>
          </cell>
          <cell r="H274">
            <v>13747.07</v>
          </cell>
          <cell r="I274">
            <v>0</v>
          </cell>
          <cell r="K274">
            <v>0</v>
          </cell>
          <cell r="M274">
            <v>3568882.65</v>
          </cell>
          <cell r="N274">
            <v>1773111.28</v>
          </cell>
          <cell r="O274">
            <v>0</v>
          </cell>
          <cell r="Q274">
            <v>0</v>
          </cell>
          <cell r="T274">
            <v>2862060.27</v>
          </cell>
          <cell r="U274">
            <v>0</v>
          </cell>
          <cell r="W274">
            <v>0</v>
          </cell>
          <cell r="Y274">
            <v>706822.38</v>
          </cell>
          <cell r="AA274">
            <v>0</v>
          </cell>
          <cell r="AG274">
            <v>0</v>
          </cell>
          <cell r="AI274">
            <v>0</v>
          </cell>
          <cell r="AL274">
            <v>2201</v>
          </cell>
        </row>
        <row r="275">
          <cell r="A275" t="str">
            <v>2201</v>
          </cell>
          <cell r="B275" t="str">
            <v xml:space="preserve">200 - Capital Assets                </v>
          </cell>
          <cell r="F275" t="str">
            <v>T</v>
          </cell>
          <cell r="G275">
            <v>0</v>
          </cell>
          <cell r="H275">
            <v>0</v>
          </cell>
          <cell r="I275">
            <v>0</v>
          </cell>
          <cell r="K275">
            <v>0</v>
          </cell>
          <cell r="M275">
            <v>90899.76</v>
          </cell>
          <cell r="N275">
            <v>77399.759999999995</v>
          </cell>
          <cell r="O275">
            <v>0</v>
          </cell>
          <cell r="Q275">
            <v>0</v>
          </cell>
          <cell r="T275">
            <v>90899.76</v>
          </cell>
          <cell r="U275">
            <v>0</v>
          </cell>
          <cell r="W275">
            <v>0</v>
          </cell>
          <cell r="Y275">
            <v>0</v>
          </cell>
          <cell r="AA275">
            <v>0</v>
          </cell>
          <cell r="AG275">
            <v>0</v>
          </cell>
          <cell r="AI275">
            <v>0</v>
          </cell>
          <cell r="AL275">
            <v>2201</v>
          </cell>
        </row>
        <row r="276">
          <cell r="A276" t="str">
            <v>2201</v>
          </cell>
          <cell r="B276" t="str">
            <v xml:space="preserve">200 - Capital Assets                </v>
          </cell>
          <cell r="F276" t="str">
            <v>V</v>
          </cell>
          <cell r="G276">
            <v>0</v>
          </cell>
          <cell r="H276">
            <v>10104.99</v>
          </cell>
          <cell r="I276">
            <v>0</v>
          </cell>
          <cell r="K276">
            <v>0</v>
          </cell>
          <cell r="M276">
            <v>307145.88</v>
          </cell>
          <cell r="N276">
            <v>254976.3</v>
          </cell>
          <cell r="O276">
            <v>0</v>
          </cell>
          <cell r="Q276">
            <v>0</v>
          </cell>
          <cell r="T276">
            <v>289432.3</v>
          </cell>
          <cell r="U276">
            <v>0</v>
          </cell>
          <cell r="W276">
            <v>0</v>
          </cell>
          <cell r="Y276">
            <v>17713.580000000002</v>
          </cell>
          <cell r="AA276">
            <v>0</v>
          </cell>
          <cell r="AG276">
            <v>0</v>
          </cell>
          <cell r="AI276">
            <v>0</v>
          </cell>
          <cell r="AL276">
            <v>2201</v>
          </cell>
        </row>
        <row r="277">
          <cell r="A277" t="str">
            <v>2201</v>
          </cell>
          <cell r="B277" t="str">
            <v xml:space="preserve">200 - Capital Assets                </v>
          </cell>
          <cell r="F277" t="str">
            <v>W</v>
          </cell>
          <cell r="G277">
            <v>230357.49</v>
          </cell>
          <cell r="H277">
            <v>307279.35999999999</v>
          </cell>
          <cell r="I277">
            <v>0</v>
          </cell>
          <cell r="K277">
            <v>0</v>
          </cell>
          <cell r="M277">
            <v>11426740.300000001</v>
          </cell>
          <cell r="N277">
            <v>9084611.1500000004</v>
          </cell>
          <cell r="O277">
            <v>0</v>
          </cell>
          <cell r="Q277">
            <v>0</v>
          </cell>
          <cell r="T277">
            <v>9547654.5800000001</v>
          </cell>
          <cell r="U277">
            <v>0</v>
          </cell>
          <cell r="W277">
            <v>0</v>
          </cell>
          <cell r="Y277">
            <v>1879085.72</v>
          </cell>
          <cell r="AA277">
            <v>0</v>
          </cell>
          <cell r="AG277">
            <v>0</v>
          </cell>
          <cell r="AI277">
            <v>0</v>
          </cell>
          <cell r="AL277">
            <v>2201</v>
          </cell>
        </row>
        <row r="278">
          <cell r="A278" t="str">
            <v>2201</v>
          </cell>
          <cell r="B278" t="str">
            <v xml:space="preserve">200 - Capital Assets                </v>
          </cell>
          <cell r="F278" t="str">
            <v>X</v>
          </cell>
          <cell r="G278">
            <v>0</v>
          </cell>
          <cell r="H278">
            <v>0</v>
          </cell>
          <cell r="I278">
            <v>0</v>
          </cell>
          <cell r="K278">
            <v>0</v>
          </cell>
          <cell r="M278">
            <v>332029.65000000002</v>
          </cell>
          <cell r="N278">
            <v>332029.65000000002</v>
          </cell>
          <cell r="O278">
            <v>0</v>
          </cell>
          <cell r="Q278">
            <v>0</v>
          </cell>
          <cell r="T278">
            <v>332029.65000000002</v>
          </cell>
          <cell r="U278">
            <v>0</v>
          </cell>
          <cell r="W278">
            <v>0</v>
          </cell>
          <cell r="Y278">
            <v>0</v>
          </cell>
          <cell r="AA278">
            <v>0</v>
          </cell>
          <cell r="AG278">
            <v>0</v>
          </cell>
          <cell r="AI278">
            <v>0</v>
          </cell>
          <cell r="AL278">
            <v>2201</v>
          </cell>
        </row>
        <row r="279">
          <cell r="A279" t="str">
            <v>2201</v>
          </cell>
          <cell r="B279" t="str">
            <v xml:space="preserve">200 - Capital Assets                </v>
          </cell>
          <cell r="F279" t="str">
            <v>ZZ</v>
          </cell>
          <cell r="G279">
            <v>0</v>
          </cell>
          <cell r="H279">
            <v>0</v>
          </cell>
          <cell r="I279">
            <v>0</v>
          </cell>
          <cell r="K279">
            <v>0</v>
          </cell>
          <cell r="M279">
            <v>6857</v>
          </cell>
          <cell r="N279">
            <v>6857</v>
          </cell>
          <cell r="O279">
            <v>0</v>
          </cell>
          <cell r="Q279">
            <v>0</v>
          </cell>
          <cell r="T279">
            <v>6857</v>
          </cell>
          <cell r="U279">
            <v>0</v>
          </cell>
          <cell r="W279">
            <v>0</v>
          </cell>
          <cell r="Y279">
            <v>0</v>
          </cell>
          <cell r="AA279">
            <v>0</v>
          </cell>
          <cell r="AG279">
            <v>0</v>
          </cell>
          <cell r="AI279">
            <v>0</v>
          </cell>
          <cell r="AL279">
            <v>2201</v>
          </cell>
        </row>
        <row r="280">
          <cell r="A280" t="str">
            <v>2202</v>
          </cell>
          <cell r="B280" t="str">
            <v xml:space="preserve">200 - Capital Assets                </v>
          </cell>
          <cell r="G280">
            <v>0</v>
          </cell>
          <cell r="H280">
            <v>0</v>
          </cell>
          <cell r="I280">
            <v>0</v>
          </cell>
          <cell r="K280">
            <v>0</v>
          </cell>
          <cell r="M280">
            <v>14750.87</v>
          </cell>
          <cell r="N280">
            <v>14750.87</v>
          </cell>
          <cell r="O280">
            <v>0</v>
          </cell>
          <cell r="Q280">
            <v>0</v>
          </cell>
          <cell r="T280">
            <v>14750.87</v>
          </cell>
          <cell r="U280">
            <v>0</v>
          </cell>
          <cell r="W280">
            <v>0</v>
          </cell>
          <cell r="Y280">
            <v>0</v>
          </cell>
          <cell r="AA280">
            <v>0</v>
          </cell>
          <cell r="AG280">
            <v>0</v>
          </cell>
          <cell r="AI280">
            <v>0</v>
          </cell>
          <cell r="AL280">
            <v>2202</v>
          </cell>
        </row>
        <row r="281">
          <cell r="A281" t="str">
            <v>2202</v>
          </cell>
          <cell r="B281" t="str">
            <v xml:space="preserve">200 - Capital Assets                </v>
          </cell>
          <cell r="F281" t="str">
            <v>A</v>
          </cell>
          <cell r="G281">
            <v>0</v>
          </cell>
          <cell r="H281">
            <v>0</v>
          </cell>
          <cell r="I281">
            <v>0</v>
          </cell>
          <cell r="K281">
            <v>0</v>
          </cell>
          <cell r="M281">
            <v>16549.25</v>
          </cell>
          <cell r="N281">
            <v>15106.25</v>
          </cell>
          <cell r="O281">
            <v>0</v>
          </cell>
          <cell r="Q281">
            <v>0</v>
          </cell>
          <cell r="T281">
            <v>15106.25</v>
          </cell>
          <cell r="U281">
            <v>0</v>
          </cell>
          <cell r="W281">
            <v>0</v>
          </cell>
          <cell r="Y281">
            <v>1443</v>
          </cell>
          <cell r="AA281">
            <v>0</v>
          </cell>
          <cell r="AG281">
            <v>0</v>
          </cell>
          <cell r="AI281">
            <v>0</v>
          </cell>
          <cell r="AL281">
            <v>2202</v>
          </cell>
        </row>
        <row r="282">
          <cell r="A282" t="str">
            <v>2202</v>
          </cell>
          <cell r="B282" t="str">
            <v xml:space="preserve">200 - Capital Assets                </v>
          </cell>
          <cell r="F282" t="str">
            <v>C</v>
          </cell>
          <cell r="G282">
            <v>0</v>
          </cell>
          <cell r="H282">
            <v>0</v>
          </cell>
          <cell r="I282">
            <v>0</v>
          </cell>
          <cell r="K282">
            <v>0</v>
          </cell>
          <cell r="M282">
            <v>51.75</v>
          </cell>
          <cell r="N282">
            <v>51.75</v>
          </cell>
          <cell r="O282">
            <v>0</v>
          </cell>
          <cell r="Q282">
            <v>0</v>
          </cell>
          <cell r="T282">
            <v>51.75</v>
          </cell>
          <cell r="U282">
            <v>0</v>
          </cell>
          <cell r="W282">
            <v>0</v>
          </cell>
          <cell r="Y282">
            <v>0</v>
          </cell>
          <cell r="AA282">
            <v>0</v>
          </cell>
          <cell r="AG282">
            <v>0</v>
          </cell>
          <cell r="AI282">
            <v>0</v>
          </cell>
          <cell r="AL282">
            <v>2202</v>
          </cell>
        </row>
        <row r="283">
          <cell r="A283" t="str">
            <v>2202</v>
          </cell>
          <cell r="B283" t="str">
            <v xml:space="preserve">200 - Capital Assets                </v>
          </cell>
          <cell r="F283" t="str">
            <v>CC</v>
          </cell>
          <cell r="G283">
            <v>0</v>
          </cell>
          <cell r="H283">
            <v>0</v>
          </cell>
          <cell r="I283">
            <v>0</v>
          </cell>
          <cell r="K283">
            <v>0</v>
          </cell>
          <cell r="M283">
            <v>103</v>
          </cell>
          <cell r="N283">
            <v>103</v>
          </cell>
          <cell r="O283">
            <v>0</v>
          </cell>
          <cell r="Q283">
            <v>0</v>
          </cell>
          <cell r="T283">
            <v>103</v>
          </cell>
          <cell r="U283">
            <v>0</v>
          </cell>
          <cell r="W283">
            <v>0</v>
          </cell>
          <cell r="Y283">
            <v>0</v>
          </cell>
          <cell r="AA283">
            <v>0</v>
          </cell>
          <cell r="AG283">
            <v>0</v>
          </cell>
          <cell r="AI283">
            <v>0</v>
          </cell>
          <cell r="AL283">
            <v>2202</v>
          </cell>
        </row>
        <row r="284">
          <cell r="A284" t="str">
            <v>2202</v>
          </cell>
          <cell r="B284" t="str">
            <v xml:space="preserve">200 - Capital Assets                </v>
          </cell>
          <cell r="F284" t="str">
            <v>E</v>
          </cell>
          <cell r="G284">
            <v>0</v>
          </cell>
          <cell r="H284">
            <v>0</v>
          </cell>
          <cell r="I284">
            <v>0</v>
          </cell>
          <cell r="K284">
            <v>0</v>
          </cell>
          <cell r="M284">
            <v>677</v>
          </cell>
          <cell r="N284">
            <v>677</v>
          </cell>
          <cell r="O284">
            <v>0</v>
          </cell>
          <cell r="Q284">
            <v>0</v>
          </cell>
          <cell r="T284">
            <v>677</v>
          </cell>
          <cell r="U284">
            <v>0</v>
          </cell>
          <cell r="W284">
            <v>0</v>
          </cell>
          <cell r="Y284">
            <v>0</v>
          </cell>
          <cell r="AA284">
            <v>0</v>
          </cell>
          <cell r="AG284">
            <v>0</v>
          </cell>
          <cell r="AI284">
            <v>0</v>
          </cell>
          <cell r="AL284">
            <v>2202</v>
          </cell>
        </row>
        <row r="285">
          <cell r="A285" t="str">
            <v>2202</v>
          </cell>
          <cell r="B285" t="str">
            <v xml:space="preserve">200 - Capital Assets                </v>
          </cell>
          <cell r="F285" t="str">
            <v>F</v>
          </cell>
          <cell r="G285">
            <v>0</v>
          </cell>
          <cell r="H285">
            <v>0</v>
          </cell>
          <cell r="I285">
            <v>0</v>
          </cell>
          <cell r="K285">
            <v>0</v>
          </cell>
          <cell r="M285">
            <v>1801.23</v>
          </cell>
          <cell r="N285">
            <v>1801.23</v>
          </cell>
          <cell r="O285">
            <v>0</v>
          </cell>
          <cell r="Q285">
            <v>0</v>
          </cell>
          <cell r="T285">
            <v>1801.23</v>
          </cell>
          <cell r="U285">
            <v>0</v>
          </cell>
          <cell r="W285">
            <v>0</v>
          </cell>
          <cell r="Y285">
            <v>0</v>
          </cell>
          <cell r="AA285">
            <v>0</v>
          </cell>
          <cell r="AG285">
            <v>0</v>
          </cell>
          <cell r="AI285">
            <v>0</v>
          </cell>
          <cell r="AL285">
            <v>2202</v>
          </cell>
        </row>
        <row r="286">
          <cell r="A286" t="str">
            <v>2202</v>
          </cell>
          <cell r="B286" t="str">
            <v xml:space="preserve">200 - Capital Assets                </v>
          </cell>
          <cell r="F286" t="str">
            <v>G</v>
          </cell>
          <cell r="G286">
            <v>0</v>
          </cell>
          <cell r="H286">
            <v>0</v>
          </cell>
          <cell r="I286">
            <v>0</v>
          </cell>
          <cell r="K286">
            <v>0</v>
          </cell>
          <cell r="M286">
            <v>8304.18</v>
          </cell>
          <cell r="N286">
            <v>8204.18</v>
          </cell>
          <cell r="O286">
            <v>0</v>
          </cell>
          <cell r="Q286">
            <v>0</v>
          </cell>
          <cell r="T286">
            <v>8204.18</v>
          </cell>
          <cell r="U286">
            <v>0</v>
          </cell>
          <cell r="W286">
            <v>0</v>
          </cell>
          <cell r="Y286">
            <v>100</v>
          </cell>
          <cell r="AA286">
            <v>0</v>
          </cell>
          <cell r="AG286">
            <v>0</v>
          </cell>
          <cell r="AI286">
            <v>0</v>
          </cell>
          <cell r="AL286">
            <v>2202</v>
          </cell>
        </row>
        <row r="287">
          <cell r="A287" t="str">
            <v>2202</v>
          </cell>
          <cell r="B287" t="str">
            <v xml:space="preserve">200 - Capital Assets                </v>
          </cell>
          <cell r="F287" t="str">
            <v>H</v>
          </cell>
          <cell r="G287">
            <v>0</v>
          </cell>
          <cell r="H287">
            <v>0</v>
          </cell>
          <cell r="I287">
            <v>0</v>
          </cell>
          <cell r="K287">
            <v>0</v>
          </cell>
          <cell r="M287">
            <v>59</v>
          </cell>
          <cell r="N287">
            <v>59</v>
          </cell>
          <cell r="O287">
            <v>0</v>
          </cell>
          <cell r="Q287">
            <v>0</v>
          </cell>
          <cell r="T287">
            <v>59</v>
          </cell>
          <cell r="U287">
            <v>0</v>
          </cell>
          <cell r="W287">
            <v>0</v>
          </cell>
          <cell r="Y287">
            <v>0</v>
          </cell>
          <cell r="AA287">
            <v>0</v>
          </cell>
          <cell r="AG287">
            <v>0</v>
          </cell>
          <cell r="AI287">
            <v>0</v>
          </cell>
          <cell r="AL287">
            <v>2202</v>
          </cell>
        </row>
        <row r="288">
          <cell r="A288" t="str">
            <v>2202</v>
          </cell>
          <cell r="B288" t="str">
            <v xml:space="preserve">200 - Capital Assets                </v>
          </cell>
          <cell r="F288" t="str">
            <v>L</v>
          </cell>
          <cell r="G288">
            <v>330.78</v>
          </cell>
          <cell r="H288">
            <v>0</v>
          </cell>
          <cell r="I288">
            <v>0</v>
          </cell>
          <cell r="K288">
            <v>0</v>
          </cell>
          <cell r="M288">
            <v>330.78</v>
          </cell>
          <cell r="N288">
            <v>0</v>
          </cell>
          <cell r="O288">
            <v>0</v>
          </cell>
          <cell r="Q288">
            <v>0</v>
          </cell>
          <cell r="T288">
            <v>0</v>
          </cell>
          <cell r="U288">
            <v>0</v>
          </cell>
          <cell r="W288">
            <v>0</v>
          </cell>
          <cell r="Y288">
            <v>330.78</v>
          </cell>
          <cell r="AA288">
            <v>0</v>
          </cell>
          <cell r="AG288">
            <v>0</v>
          </cell>
          <cell r="AI288">
            <v>0</v>
          </cell>
          <cell r="AL288">
            <v>2202</v>
          </cell>
        </row>
        <row r="289">
          <cell r="A289" t="str">
            <v>2202</v>
          </cell>
          <cell r="B289" t="str">
            <v xml:space="preserve">200 - Capital Assets                </v>
          </cell>
          <cell r="F289" t="str">
            <v>M</v>
          </cell>
          <cell r="G289">
            <v>0</v>
          </cell>
          <cell r="H289">
            <v>0</v>
          </cell>
          <cell r="I289">
            <v>0</v>
          </cell>
          <cell r="K289">
            <v>0</v>
          </cell>
          <cell r="M289">
            <v>1991.5</v>
          </cell>
          <cell r="N289">
            <v>1991.5</v>
          </cell>
          <cell r="O289">
            <v>0</v>
          </cell>
          <cell r="Q289">
            <v>0</v>
          </cell>
          <cell r="T289">
            <v>1991.5</v>
          </cell>
          <cell r="U289">
            <v>0</v>
          </cell>
          <cell r="W289">
            <v>0</v>
          </cell>
          <cell r="Y289">
            <v>0</v>
          </cell>
          <cell r="AA289">
            <v>0</v>
          </cell>
          <cell r="AG289">
            <v>0</v>
          </cell>
          <cell r="AI289">
            <v>0</v>
          </cell>
          <cell r="AL289">
            <v>2202</v>
          </cell>
        </row>
        <row r="290">
          <cell r="A290" t="str">
            <v>2203</v>
          </cell>
          <cell r="B290" t="str">
            <v xml:space="preserve">200 - Capital Assets                </v>
          </cell>
          <cell r="G290">
            <v>0</v>
          </cell>
          <cell r="H290">
            <v>0</v>
          </cell>
          <cell r="I290">
            <v>0</v>
          </cell>
          <cell r="K290">
            <v>0</v>
          </cell>
          <cell r="M290">
            <v>220566.11</v>
          </cell>
          <cell r="N290">
            <v>220566.11</v>
          </cell>
          <cell r="O290">
            <v>0</v>
          </cell>
          <cell r="Q290">
            <v>0</v>
          </cell>
          <cell r="T290">
            <v>220566.11</v>
          </cell>
          <cell r="U290">
            <v>0</v>
          </cell>
          <cell r="W290">
            <v>0</v>
          </cell>
          <cell r="Y290">
            <v>0</v>
          </cell>
          <cell r="AA290">
            <v>0</v>
          </cell>
          <cell r="AG290">
            <v>0</v>
          </cell>
          <cell r="AI290">
            <v>0</v>
          </cell>
          <cell r="AL290">
            <v>2203</v>
          </cell>
        </row>
        <row r="291">
          <cell r="A291" t="str">
            <v>2203</v>
          </cell>
          <cell r="B291" t="str">
            <v xml:space="preserve">200 - Capital Assets                </v>
          </cell>
          <cell r="F291" t="str">
            <v>A</v>
          </cell>
          <cell r="G291">
            <v>0</v>
          </cell>
          <cell r="H291">
            <v>0</v>
          </cell>
          <cell r="I291">
            <v>0</v>
          </cell>
          <cell r="K291">
            <v>0</v>
          </cell>
          <cell r="M291">
            <v>16384.150000000001</v>
          </cell>
          <cell r="N291">
            <v>10860</v>
          </cell>
          <cell r="O291">
            <v>0</v>
          </cell>
          <cell r="Q291">
            <v>0</v>
          </cell>
          <cell r="T291">
            <v>12625</v>
          </cell>
          <cell r="U291">
            <v>0</v>
          </cell>
          <cell r="W291">
            <v>0</v>
          </cell>
          <cell r="Y291">
            <v>3759.15</v>
          </cell>
          <cell r="AA291">
            <v>0</v>
          </cell>
          <cell r="AG291">
            <v>0</v>
          </cell>
          <cell r="AI291">
            <v>0</v>
          </cell>
          <cell r="AL291">
            <v>2203</v>
          </cell>
        </row>
        <row r="292">
          <cell r="A292" t="str">
            <v>2203</v>
          </cell>
          <cell r="B292" t="str">
            <v xml:space="preserve">200 - Capital Assets                </v>
          </cell>
          <cell r="F292" t="str">
            <v>B</v>
          </cell>
          <cell r="G292">
            <v>0</v>
          </cell>
          <cell r="H292">
            <v>0</v>
          </cell>
          <cell r="I292">
            <v>0</v>
          </cell>
          <cell r="K292">
            <v>0</v>
          </cell>
          <cell r="M292">
            <v>3842.6</v>
          </cell>
          <cell r="N292">
            <v>3176</v>
          </cell>
          <cell r="O292">
            <v>0</v>
          </cell>
          <cell r="Q292">
            <v>0</v>
          </cell>
          <cell r="T292">
            <v>3176</v>
          </cell>
          <cell r="U292">
            <v>0</v>
          </cell>
          <cell r="W292">
            <v>0</v>
          </cell>
          <cell r="Y292">
            <v>666.6</v>
          </cell>
          <cell r="AA292">
            <v>0</v>
          </cell>
          <cell r="AG292">
            <v>0</v>
          </cell>
          <cell r="AI292">
            <v>0</v>
          </cell>
          <cell r="AL292">
            <v>2203</v>
          </cell>
        </row>
        <row r="293">
          <cell r="A293" t="str">
            <v>2203</v>
          </cell>
          <cell r="B293" t="str">
            <v xml:space="preserve">200 - Capital Assets                </v>
          </cell>
          <cell r="F293" t="str">
            <v>C</v>
          </cell>
          <cell r="G293">
            <v>6.65</v>
          </cell>
          <cell r="H293">
            <v>1760</v>
          </cell>
          <cell r="I293">
            <v>0</v>
          </cell>
          <cell r="K293">
            <v>0</v>
          </cell>
          <cell r="M293">
            <v>126239.29</v>
          </cell>
          <cell r="N293">
            <v>118319.17</v>
          </cell>
          <cell r="O293">
            <v>0</v>
          </cell>
          <cell r="Q293">
            <v>0</v>
          </cell>
          <cell r="T293">
            <v>120560.17</v>
          </cell>
          <cell r="U293">
            <v>0</v>
          </cell>
          <cell r="W293">
            <v>0</v>
          </cell>
          <cell r="Y293">
            <v>5679.12</v>
          </cell>
          <cell r="AA293">
            <v>0</v>
          </cell>
          <cell r="AG293">
            <v>0</v>
          </cell>
          <cell r="AI293">
            <v>0</v>
          </cell>
          <cell r="AL293">
            <v>2203</v>
          </cell>
        </row>
        <row r="294">
          <cell r="A294" t="str">
            <v>2203</v>
          </cell>
          <cell r="B294" t="str">
            <v xml:space="preserve">200 - Capital Assets                </v>
          </cell>
          <cell r="F294" t="str">
            <v>CC</v>
          </cell>
          <cell r="G294">
            <v>0</v>
          </cell>
          <cell r="H294">
            <v>0</v>
          </cell>
          <cell r="I294">
            <v>0</v>
          </cell>
          <cell r="K294">
            <v>0</v>
          </cell>
          <cell r="M294">
            <v>12990</v>
          </cell>
          <cell r="N294">
            <v>12990</v>
          </cell>
          <cell r="O294">
            <v>0</v>
          </cell>
          <cell r="Q294">
            <v>0</v>
          </cell>
          <cell r="T294">
            <v>12990</v>
          </cell>
          <cell r="U294">
            <v>0</v>
          </cell>
          <cell r="W294">
            <v>0</v>
          </cell>
          <cell r="Y294">
            <v>0</v>
          </cell>
          <cell r="AA294">
            <v>0</v>
          </cell>
          <cell r="AG294">
            <v>0</v>
          </cell>
          <cell r="AI294">
            <v>0</v>
          </cell>
          <cell r="AL294">
            <v>2203</v>
          </cell>
        </row>
        <row r="295">
          <cell r="A295" t="str">
            <v>2203</v>
          </cell>
          <cell r="B295" t="str">
            <v xml:space="preserve">200 - Capital Assets                </v>
          </cell>
          <cell r="F295" t="str">
            <v>D</v>
          </cell>
          <cell r="G295">
            <v>59.85</v>
          </cell>
          <cell r="H295">
            <v>0</v>
          </cell>
          <cell r="I295">
            <v>0</v>
          </cell>
          <cell r="K295">
            <v>0</v>
          </cell>
          <cell r="M295">
            <v>123016.78</v>
          </cell>
          <cell r="N295">
            <v>119328.25</v>
          </cell>
          <cell r="O295">
            <v>0</v>
          </cell>
          <cell r="Q295">
            <v>0</v>
          </cell>
          <cell r="T295">
            <v>119328.25</v>
          </cell>
          <cell r="U295">
            <v>0</v>
          </cell>
          <cell r="W295">
            <v>0</v>
          </cell>
          <cell r="Y295">
            <v>3688.53</v>
          </cell>
          <cell r="AA295">
            <v>0</v>
          </cell>
          <cell r="AG295">
            <v>0</v>
          </cell>
          <cell r="AI295">
            <v>0</v>
          </cell>
          <cell r="AL295">
            <v>2203</v>
          </cell>
        </row>
        <row r="296">
          <cell r="A296" t="str">
            <v>2203</v>
          </cell>
          <cell r="B296" t="str">
            <v xml:space="preserve">200 - Capital Assets                </v>
          </cell>
          <cell r="F296" t="str">
            <v>E</v>
          </cell>
          <cell r="G296">
            <v>4431.7</v>
          </cell>
          <cell r="H296">
            <v>165</v>
          </cell>
          <cell r="I296">
            <v>0</v>
          </cell>
          <cell r="K296">
            <v>0</v>
          </cell>
          <cell r="M296">
            <v>101824.76</v>
          </cell>
          <cell r="N296">
            <v>80507.98</v>
          </cell>
          <cell r="O296">
            <v>0</v>
          </cell>
          <cell r="Q296">
            <v>0</v>
          </cell>
          <cell r="T296">
            <v>82637.98</v>
          </cell>
          <cell r="U296">
            <v>0</v>
          </cell>
          <cell r="W296">
            <v>0</v>
          </cell>
          <cell r="Y296">
            <v>19186.78</v>
          </cell>
          <cell r="AA296">
            <v>0</v>
          </cell>
          <cell r="AG296">
            <v>0</v>
          </cell>
          <cell r="AI296">
            <v>0</v>
          </cell>
          <cell r="AL296">
            <v>2203</v>
          </cell>
        </row>
        <row r="297">
          <cell r="A297" t="str">
            <v>2203</v>
          </cell>
          <cell r="B297" t="str">
            <v xml:space="preserve">200 - Capital Assets                </v>
          </cell>
          <cell r="F297" t="str">
            <v>F</v>
          </cell>
          <cell r="G297">
            <v>0</v>
          </cell>
          <cell r="H297">
            <v>330</v>
          </cell>
          <cell r="I297">
            <v>0</v>
          </cell>
          <cell r="K297">
            <v>0</v>
          </cell>
          <cell r="M297">
            <v>7574</v>
          </cell>
          <cell r="N297">
            <v>6516.5</v>
          </cell>
          <cell r="O297">
            <v>0</v>
          </cell>
          <cell r="Q297">
            <v>0</v>
          </cell>
          <cell r="T297">
            <v>6516.5</v>
          </cell>
          <cell r="U297">
            <v>0</v>
          </cell>
          <cell r="W297">
            <v>0</v>
          </cell>
          <cell r="Y297">
            <v>1057.5</v>
          </cell>
          <cell r="AA297">
            <v>0</v>
          </cell>
          <cell r="AG297">
            <v>0</v>
          </cell>
          <cell r="AI297">
            <v>0</v>
          </cell>
          <cell r="AL297">
            <v>2203</v>
          </cell>
        </row>
        <row r="298">
          <cell r="A298" t="str">
            <v>2203</v>
          </cell>
          <cell r="B298" t="str">
            <v xml:space="preserve">200 - Capital Assets                </v>
          </cell>
          <cell r="F298" t="str">
            <v>G</v>
          </cell>
          <cell r="G298">
            <v>12415.7</v>
          </cell>
          <cell r="H298">
            <v>2169</v>
          </cell>
          <cell r="I298">
            <v>0</v>
          </cell>
          <cell r="K298">
            <v>0</v>
          </cell>
          <cell r="M298">
            <v>283842.14</v>
          </cell>
          <cell r="N298">
            <v>209235</v>
          </cell>
          <cell r="O298">
            <v>0</v>
          </cell>
          <cell r="Q298">
            <v>0</v>
          </cell>
          <cell r="T298">
            <v>226280</v>
          </cell>
          <cell r="U298">
            <v>0</v>
          </cell>
          <cell r="W298">
            <v>0</v>
          </cell>
          <cell r="Y298">
            <v>57562.14</v>
          </cell>
          <cell r="AA298">
            <v>0</v>
          </cell>
          <cell r="AG298">
            <v>0</v>
          </cell>
          <cell r="AI298">
            <v>0</v>
          </cell>
          <cell r="AL298">
            <v>2203</v>
          </cell>
        </row>
        <row r="299">
          <cell r="A299" t="str">
            <v>2203</v>
          </cell>
          <cell r="B299" t="str">
            <v xml:space="preserve">200 - Capital Assets                </v>
          </cell>
          <cell r="F299" t="str">
            <v>H</v>
          </cell>
          <cell r="G299">
            <v>486.65</v>
          </cell>
          <cell r="H299">
            <v>480</v>
          </cell>
          <cell r="I299">
            <v>0</v>
          </cell>
          <cell r="K299">
            <v>0</v>
          </cell>
          <cell r="M299">
            <v>2254.65</v>
          </cell>
          <cell r="N299">
            <v>480</v>
          </cell>
          <cell r="O299">
            <v>0</v>
          </cell>
          <cell r="Q299">
            <v>0</v>
          </cell>
          <cell r="T299">
            <v>1447</v>
          </cell>
          <cell r="U299">
            <v>0</v>
          </cell>
          <cell r="W299">
            <v>0</v>
          </cell>
          <cell r="Y299">
            <v>807.65</v>
          </cell>
          <cell r="AA299">
            <v>0</v>
          </cell>
          <cell r="AG299">
            <v>0</v>
          </cell>
          <cell r="AI299">
            <v>0</v>
          </cell>
          <cell r="AL299">
            <v>2203</v>
          </cell>
        </row>
        <row r="300">
          <cell r="A300" t="str">
            <v>2203</v>
          </cell>
          <cell r="B300" t="str">
            <v xml:space="preserve">200 - Capital Assets                </v>
          </cell>
          <cell r="F300" t="str">
            <v>L</v>
          </cell>
          <cell r="G300">
            <v>6.65</v>
          </cell>
          <cell r="H300">
            <v>0</v>
          </cell>
          <cell r="I300">
            <v>0</v>
          </cell>
          <cell r="K300">
            <v>0</v>
          </cell>
          <cell r="M300">
            <v>166.65</v>
          </cell>
          <cell r="N300">
            <v>0</v>
          </cell>
          <cell r="O300">
            <v>0</v>
          </cell>
          <cell r="Q300">
            <v>0</v>
          </cell>
          <cell r="T300">
            <v>0</v>
          </cell>
          <cell r="U300">
            <v>0</v>
          </cell>
          <cell r="W300">
            <v>0</v>
          </cell>
          <cell r="Y300">
            <v>166.65</v>
          </cell>
          <cell r="AA300">
            <v>0</v>
          </cell>
          <cell r="AG300">
            <v>0</v>
          </cell>
          <cell r="AI300">
            <v>0</v>
          </cell>
          <cell r="AL300">
            <v>2203</v>
          </cell>
        </row>
        <row r="301">
          <cell r="A301" t="str">
            <v>2203</v>
          </cell>
          <cell r="B301" t="str">
            <v xml:space="preserve">200 - Capital Assets                </v>
          </cell>
          <cell r="F301" t="str">
            <v>W</v>
          </cell>
          <cell r="G301">
            <v>0</v>
          </cell>
          <cell r="H301">
            <v>0</v>
          </cell>
          <cell r="I301">
            <v>0</v>
          </cell>
          <cell r="K301">
            <v>0</v>
          </cell>
          <cell r="M301">
            <v>8839.2000000000007</v>
          </cell>
          <cell r="N301">
            <v>8839.2000000000007</v>
          </cell>
          <cell r="O301">
            <v>0</v>
          </cell>
          <cell r="Q301">
            <v>0</v>
          </cell>
          <cell r="T301">
            <v>8839.2000000000007</v>
          </cell>
          <cell r="U301">
            <v>0</v>
          </cell>
          <cell r="W301">
            <v>0</v>
          </cell>
          <cell r="Y301">
            <v>0</v>
          </cell>
          <cell r="AA301">
            <v>0</v>
          </cell>
          <cell r="AG301">
            <v>0</v>
          </cell>
          <cell r="AI301">
            <v>0</v>
          </cell>
          <cell r="AL301">
            <v>2203</v>
          </cell>
        </row>
        <row r="302">
          <cell r="A302" t="str">
            <v>2204</v>
          </cell>
          <cell r="B302" t="str">
            <v xml:space="preserve">200 - Capital Assets                </v>
          </cell>
          <cell r="G302">
            <v>0</v>
          </cell>
          <cell r="H302">
            <v>0</v>
          </cell>
          <cell r="I302">
            <v>0</v>
          </cell>
          <cell r="K302">
            <v>0</v>
          </cell>
          <cell r="M302">
            <v>14.02</v>
          </cell>
          <cell r="N302">
            <v>14.02</v>
          </cell>
          <cell r="O302">
            <v>0</v>
          </cell>
          <cell r="Q302">
            <v>0</v>
          </cell>
          <cell r="T302">
            <v>14.02</v>
          </cell>
          <cell r="U302">
            <v>0</v>
          </cell>
          <cell r="W302">
            <v>0</v>
          </cell>
          <cell r="Y302">
            <v>0</v>
          </cell>
          <cell r="AA302">
            <v>0</v>
          </cell>
          <cell r="AG302">
            <v>0</v>
          </cell>
          <cell r="AI302">
            <v>0</v>
          </cell>
          <cell r="AL302">
            <v>2204</v>
          </cell>
        </row>
        <row r="303">
          <cell r="A303" t="str">
            <v>2204</v>
          </cell>
          <cell r="B303" t="str">
            <v xml:space="preserve">200 - Capital Assets                </v>
          </cell>
          <cell r="F303" t="str">
            <v>C</v>
          </cell>
          <cell r="G303">
            <v>0</v>
          </cell>
          <cell r="H303">
            <v>0</v>
          </cell>
          <cell r="I303">
            <v>0</v>
          </cell>
          <cell r="K303">
            <v>0</v>
          </cell>
          <cell r="M303">
            <v>43.8</v>
          </cell>
          <cell r="N303">
            <v>43.8</v>
          </cell>
          <cell r="O303">
            <v>0</v>
          </cell>
          <cell r="Q303">
            <v>0</v>
          </cell>
          <cell r="T303">
            <v>43.8</v>
          </cell>
          <cell r="U303">
            <v>0</v>
          </cell>
          <cell r="W303">
            <v>0</v>
          </cell>
          <cell r="Y303">
            <v>0</v>
          </cell>
          <cell r="AA303">
            <v>0</v>
          </cell>
          <cell r="AG303">
            <v>0</v>
          </cell>
          <cell r="AI303">
            <v>0</v>
          </cell>
          <cell r="AL303">
            <v>2204</v>
          </cell>
        </row>
        <row r="304">
          <cell r="A304" t="str">
            <v>2204</v>
          </cell>
          <cell r="B304" t="str">
            <v xml:space="preserve">200 - Capital Assets                </v>
          </cell>
          <cell r="F304" t="str">
            <v>E</v>
          </cell>
          <cell r="G304">
            <v>0</v>
          </cell>
          <cell r="H304">
            <v>0</v>
          </cell>
          <cell r="I304">
            <v>0</v>
          </cell>
          <cell r="K304">
            <v>0</v>
          </cell>
          <cell r="M304">
            <v>952.69</v>
          </cell>
          <cell r="N304">
            <v>952.69</v>
          </cell>
          <cell r="O304">
            <v>0</v>
          </cell>
          <cell r="Q304">
            <v>0</v>
          </cell>
          <cell r="T304">
            <v>952.69</v>
          </cell>
          <cell r="U304">
            <v>0</v>
          </cell>
          <cell r="W304">
            <v>0</v>
          </cell>
          <cell r="Y304">
            <v>0</v>
          </cell>
          <cell r="AA304">
            <v>0</v>
          </cell>
          <cell r="AG304">
            <v>0</v>
          </cell>
          <cell r="AI304">
            <v>0</v>
          </cell>
          <cell r="AL304">
            <v>2204</v>
          </cell>
        </row>
        <row r="305">
          <cell r="A305" t="str">
            <v>2204</v>
          </cell>
          <cell r="B305" t="str">
            <v xml:space="preserve">200 - Capital Assets                </v>
          </cell>
          <cell r="F305" t="str">
            <v>G</v>
          </cell>
          <cell r="G305">
            <v>152.93</v>
          </cell>
          <cell r="H305">
            <v>0</v>
          </cell>
          <cell r="I305">
            <v>0</v>
          </cell>
          <cell r="K305">
            <v>0</v>
          </cell>
          <cell r="M305">
            <v>214.1</v>
          </cell>
          <cell r="N305">
            <v>0</v>
          </cell>
          <cell r="O305">
            <v>0</v>
          </cell>
          <cell r="Q305">
            <v>0</v>
          </cell>
          <cell r="T305">
            <v>0</v>
          </cell>
          <cell r="U305">
            <v>0</v>
          </cell>
          <cell r="W305">
            <v>0</v>
          </cell>
          <cell r="Y305">
            <v>214.1</v>
          </cell>
          <cell r="AA305">
            <v>0</v>
          </cell>
          <cell r="AG305">
            <v>0</v>
          </cell>
          <cell r="AI305">
            <v>0</v>
          </cell>
          <cell r="AL305">
            <v>2204</v>
          </cell>
        </row>
        <row r="306">
          <cell r="A306" t="str">
            <v>2205</v>
          </cell>
          <cell r="B306" t="str">
            <v xml:space="preserve">200 - Capital Assets                </v>
          </cell>
          <cell r="G306">
            <v>0</v>
          </cell>
          <cell r="H306">
            <v>0</v>
          </cell>
          <cell r="I306">
            <v>0</v>
          </cell>
          <cell r="K306">
            <v>0</v>
          </cell>
          <cell r="M306">
            <v>1062267.3400000001</v>
          </cell>
          <cell r="N306">
            <v>1062267.3400000001</v>
          </cell>
          <cell r="O306">
            <v>0</v>
          </cell>
          <cell r="Q306">
            <v>0</v>
          </cell>
          <cell r="T306">
            <v>1062267.3400000001</v>
          </cell>
          <cell r="U306">
            <v>0</v>
          </cell>
          <cell r="W306">
            <v>0</v>
          </cell>
          <cell r="Y306">
            <v>0</v>
          </cell>
          <cell r="AA306">
            <v>0</v>
          </cell>
          <cell r="AG306">
            <v>0</v>
          </cell>
          <cell r="AI306">
            <v>0</v>
          </cell>
          <cell r="AL306">
            <v>2205</v>
          </cell>
        </row>
        <row r="307">
          <cell r="A307" t="str">
            <v>2205</v>
          </cell>
          <cell r="B307" t="str">
            <v xml:space="preserve">200 - Capital Assets                </v>
          </cell>
          <cell r="F307" t="str">
            <v>A</v>
          </cell>
          <cell r="G307">
            <v>6425.43</v>
          </cell>
          <cell r="H307">
            <v>0</v>
          </cell>
          <cell r="I307">
            <v>0</v>
          </cell>
          <cell r="K307">
            <v>0</v>
          </cell>
          <cell r="M307">
            <v>149687.98000000001</v>
          </cell>
          <cell r="N307">
            <v>60602</v>
          </cell>
          <cell r="O307">
            <v>0</v>
          </cell>
          <cell r="Q307">
            <v>0</v>
          </cell>
          <cell r="T307">
            <v>60602</v>
          </cell>
          <cell r="U307">
            <v>0</v>
          </cell>
          <cell r="W307">
            <v>0</v>
          </cell>
          <cell r="Y307">
            <v>89085.98</v>
          </cell>
          <cell r="AA307">
            <v>0</v>
          </cell>
          <cell r="AG307">
            <v>0</v>
          </cell>
          <cell r="AI307">
            <v>0</v>
          </cell>
          <cell r="AL307">
            <v>2205</v>
          </cell>
        </row>
        <row r="308">
          <cell r="A308" t="str">
            <v>2205</v>
          </cell>
          <cell r="B308" t="str">
            <v xml:space="preserve">200 - Capital Assets                </v>
          </cell>
          <cell r="F308" t="str">
            <v>B</v>
          </cell>
          <cell r="G308">
            <v>15820</v>
          </cell>
          <cell r="H308">
            <v>-179</v>
          </cell>
          <cell r="I308">
            <v>0</v>
          </cell>
          <cell r="K308">
            <v>0</v>
          </cell>
          <cell r="M308">
            <v>463815.64</v>
          </cell>
          <cell r="N308">
            <v>327074.64</v>
          </cell>
          <cell r="O308">
            <v>0</v>
          </cell>
          <cell r="Q308">
            <v>0</v>
          </cell>
          <cell r="T308">
            <v>391210.64</v>
          </cell>
          <cell r="U308">
            <v>0</v>
          </cell>
          <cell r="W308">
            <v>0</v>
          </cell>
          <cell r="Y308">
            <v>72605</v>
          </cell>
          <cell r="AA308">
            <v>0</v>
          </cell>
          <cell r="AG308">
            <v>0</v>
          </cell>
          <cell r="AI308">
            <v>0</v>
          </cell>
          <cell r="AL308">
            <v>2205</v>
          </cell>
        </row>
        <row r="309">
          <cell r="A309" t="str">
            <v>2205</v>
          </cell>
          <cell r="B309" t="str">
            <v xml:space="preserve">200 - Capital Assets                </v>
          </cell>
          <cell r="F309" t="str">
            <v>C</v>
          </cell>
          <cell r="G309">
            <v>-27698.5</v>
          </cell>
          <cell r="H309">
            <v>159.32</v>
          </cell>
          <cell r="I309">
            <v>0</v>
          </cell>
          <cell r="K309">
            <v>0</v>
          </cell>
          <cell r="M309">
            <v>135224.34</v>
          </cell>
          <cell r="N309">
            <v>126886.39999999999</v>
          </cell>
          <cell r="O309">
            <v>0</v>
          </cell>
          <cell r="Q309">
            <v>0</v>
          </cell>
          <cell r="T309">
            <v>130780.4</v>
          </cell>
          <cell r="U309">
            <v>0</v>
          </cell>
          <cell r="W309">
            <v>0</v>
          </cell>
          <cell r="Y309">
            <v>4443.9399999999996</v>
          </cell>
          <cell r="AA309">
            <v>0</v>
          </cell>
          <cell r="AG309">
            <v>0</v>
          </cell>
          <cell r="AI309">
            <v>0</v>
          </cell>
          <cell r="AL309">
            <v>2205</v>
          </cell>
        </row>
        <row r="310">
          <cell r="A310" t="str">
            <v>2205</v>
          </cell>
          <cell r="B310" t="str">
            <v xml:space="preserve">200 - Capital Assets                </v>
          </cell>
          <cell r="F310" t="str">
            <v>CC</v>
          </cell>
          <cell r="G310">
            <v>0</v>
          </cell>
          <cell r="H310">
            <v>0</v>
          </cell>
          <cell r="I310">
            <v>0</v>
          </cell>
          <cell r="K310">
            <v>0</v>
          </cell>
          <cell r="M310">
            <v>896</v>
          </cell>
          <cell r="N310">
            <v>896</v>
          </cell>
          <cell r="O310">
            <v>0</v>
          </cell>
          <cell r="Q310">
            <v>0</v>
          </cell>
          <cell r="T310">
            <v>896</v>
          </cell>
          <cell r="U310">
            <v>0</v>
          </cell>
          <cell r="W310">
            <v>0</v>
          </cell>
          <cell r="Y310">
            <v>0</v>
          </cell>
          <cell r="AA310">
            <v>0</v>
          </cell>
          <cell r="AG310">
            <v>0</v>
          </cell>
          <cell r="AI310">
            <v>0</v>
          </cell>
          <cell r="AL310">
            <v>2205</v>
          </cell>
        </row>
        <row r="311">
          <cell r="A311" t="str">
            <v>2205</v>
          </cell>
          <cell r="B311" t="str">
            <v xml:space="preserve">200 - Capital Assets                </v>
          </cell>
          <cell r="F311" t="str">
            <v>D</v>
          </cell>
          <cell r="G311">
            <v>0</v>
          </cell>
          <cell r="H311">
            <v>0</v>
          </cell>
          <cell r="I311">
            <v>0</v>
          </cell>
          <cell r="K311">
            <v>0</v>
          </cell>
          <cell r="M311">
            <v>21941.49</v>
          </cell>
          <cell r="N311">
            <v>21512.49</v>
          </cell>
          <cell r="O311">
            <v>0</v>
          </cell>
          <cell r="Q311">
            <v>0</v>
          </cell>
          <cell r="T311">
            <v>21941.49</v>
          </cell>
          <cell r="U311">
            <v>0</v>
          </cell>
          <cell r="W311">
            <v>0</v>
          </cell>
          <cell r="Y311">
            <v>0</v>
          </cell>
          <cell r="AA311">
            <v>0</v>
          </cell>
          <cell r="AG311">
            <v>0</v>
          </cell>
          <cell r="AI311">
            <v>0</v>
          </cell>
          <cell r="AL311">
            <v>2205</v>
          </cell>
        </row>
        <row r="312">
          <cell r="A312" t="str">
            <v>2205</v>
          </cell>
          <cell r="B312" t="str">
            <v xml:space="preserve">200 - Capital Assets                </v>
          </cell>
          <cell r="F312" t="str">
            <v>E</v>
          </cell>
          <cell r="G312">
            <v>5746</v>
          </cell>
          <cell r="H312">
            <v>33489.480000000003</v>
          </cell>
          <cell r="I312">
            <v>0</v>
          </cell>
          <cell r="K312">
            <v>0</v>
          </cell>
          <cell r="M312">
            <v>2068667.27</v>
          </cell>
          <cell r="N312">
            <v>1755448.24</v>
          </cell>
          <cell r="O312">
            <v>0</v>
          </cell>
          <cell r="Q312">
            <v>0</v>
          </cell>
          <cell r="T312">
            <v>1858845.92</v>
          </cell>
          <cell r="U312">
            <v>0</v>
          </cell>
          <cell r="W312">
            <v>0</v>
          </cell>
          <cell r="Y312">
            <v>209821.35</v>
          </cell>
          <cell r="AA312">
            <v>0</v>
          </cell>
          <cell r="AG312">
            <v>0</v>
          </cell>
          <cell r="AI312">
            <v>0</v>
          </cell>
          <cell r="AL312">
            <v>2205</v>
          </cell>
        </row>
        <row r="313">
          <cell r="A313" t="str">
            <v>2205</v>
          </cell>
          <cell r="B313" t="str">
            <v xml:space="preserve">200 - Capital Assets                </v>
          </cell>
          <cell r="F313" t="str">
            <v>F</v>
          </cell>
          <cell r="G313">
            <v>3911.73</v>
          </cell>
          <cell r="H313">
            <v>0</v>
          </cell>
          <cell r="I313">
            <v>0</v>
          </cell>
          <cell r="K313">
            <v>0</v>
          </cell>
          <cell r="M313">
            <v>102305.37</v>
          </cell>
          <cell r="N313">
            <v>77123.89</v>
          </cell>
          <cell r="O313">
            <v>0</v>
          </cell>
          <cell r="Q313">
            <v>0</v>
          </cell>
          <cell r="T313">
            <v>95372.78</v>
          </cell>
          <cell r="U313">
            <v>0</v>
          </cell>
          <cell r="W313">
            <v>0</v>
          </cell>
          <cell r="Y313">
            <v>6932.59</v>
          </cell>
          <cell r="AA313">
            <v>0</v>
          </cell>
          <cell r="AG313">
            <v>0</v>
          </cell>
          <cell r="AI313">
            <v>0</v>
          </cell>
          <cell r="AL313">
            <v>2205</v>
          </cell>
        </row>
        <row r="314">
          <cell r="A314" t="str">
            <v>2205</v>
          </cell>
          <cell r="B314" t="str">
            <v xml:space="preserve">200 - Capital Assets                </v>
          </cell>
          <cell r="F314" t="str">
            <v>G</v>
          </cell>
          <cell r="G314">
            <v>0</v>
          </cell>
          <cell r="H314">
            <v>312</v>
          </cell>
          <cell r="I314">
            <v>0</v>
          </cell>
          <cell r="K314">
            <v>0</v>
          </cell>
          <cell r="M314">
            <v>19688.52</v>
          </cell>
          <cell r="N314">
            <v>15204.12</v>
          </cell>
          <cell r="O314">
            <v>0</v>
          </cell>
          <cell r="Q314">
            <v>0</v>
          </cell>
          <cell r="T314">
            <v>16244.12</v>
          </cell>
          <cell r="U314">
            <v>0</v>
          </cell>
          <cell r="W314">
            <v>0</v>
          </cell>
          <cell r="Y314">
            <v>3444.4</v>
          </cell>
          <cell r="AA314">
            <v>0</v>
          </cell>
          <cell r="AG314">
            <v>0</v>
          </cell>
          <cell r="AI314">
            <v>0</v>
          </cell>
          <cell r="AL314">
            <v>2205</v>
          </cell>
        </row>
        <row r="315">
          <cell r="A315" t="str">
            <v>2205</v>
          </cell>
          <cell r="B315" t="str">
            <v xml:space="preserve">200 - Capital Assets                </v>
          </cell>
          <cell r="F315" t="str">
            <v>H</v>
          </cell>
          <cell r="G315">
            <v>2640</v>
          </cell>
          <cell r="H315">
            <v>0</v>
          </cell>
          <cell r="I315">
            <v>0</v>
          </cell>
          <cell r="K315">
            <v>0</v>
          </cell>
          <cell r="M315">
            <v>3308.31</v>
          </cell>
          <cell r="N315">
            <v>668.31</v>
          </cell>
          <cell r="O315">
            <v>0</v>
          </cell>
          <cell r="Q315">
            <v>0</v>
          </cell>
          <cell r="T315">
            <v>668.31</v>
          </cell>
          <cell r="U315">
            <v>0</v>
          </cell>
          <cell r="W315">
            <v>0</v>
          </cell>
          <cell r="Y315">
            <v>2640</v>
          </cell>
          <cell r="AA315">
            <v>0</v>
          </cell>
          <cell r="AG315">
            <v>0</v>
          </cell>
          <cell r="AI315">
            <v>0</v>
          </cell>
          <cell r="AL315">
            <v>2205</v>
          </cell>
        </row>
        <row r="316">
          <cell r="A316" t="str">
            <v>2205</v>
          </cell>
          <cell r="B316" t="str">
            <v xml:space="preserve">200 - Capital Assets                </v>
          </cell>
          <cell r="F316" t="str">
            <v>L</v>
          </cell>
          <cell r="G316">
            <v>1554.38</v>
          </cell>
          <cell r="H316">
            <v>0</v>
          </cell>
          <cell r="I316">
            <v>0</v>
          </cell>
          <cell r="K316">
            <v>0</v>
          </cell>
          <cell r="M316">
            <v>1554.38</v>
          </cell>
          <cell r="N316">
            <v>0</v>
          </cell>
          <cell r="O316">
            <v>0</v>
          </cell>
          <cell r="Q316">
            <v>0</v>
          </cell>
          <cell r="T316">
            <v>0</v>
          </cell>
          <cell r="U316">
            <v>0</v>
          </cell>
          <cell r="W316">
            <v>0</v>
          </cell>
          <cell r="Y316">
            <v>1554.38</v>
          </cell>
          <cell r="AA316">
            <v>0</v>
          </cell>
          <cell r="AG316">
            <v>0</v>
          </cell>
          <cell r="AI316">
            <v>0</v>
          </cell>
          <cell r="AL316">
            <v>2205</v>
          </cell>
        </row>
        <row r="317">
          <cell r="A317" t="str">
            <v>2205</v>
          </cell>
          <cell r="B317" t="str">
            <v xml:space="preserve">200 - Capital Assets                </v>
          </cell>
          <cell r="F317" t="str">
            <v>W</v>
          </cell>
          <cell r="G317">
            <v>0</v>
          </cell>
          <cell r="H317">
            <v>0</v>
          </cell>
          <cell r="I317">
            <v>0</v>
          </cell>
          <cell r="K317">
            <v>0</v>
          </cell>
          <cell r="M317">
            <v>65</v>
          </cell>
          <cell r="N317">
            <v>65</v>
          </cell>
          <cell r="O317">
            <v>0</v>
          </cell>
          <cell r="Q317">
            <v>0</v>
          </cell>
          <cell r="T317">
            <v>65</v>
          </cell>
          <cell r="U317">
            <v>0</v>
          </cell>
          <cell r="W317">
            <v>0</v>
          </cell>
          <cell r="Y317">
            <v>0</v>
          </cell>
          <cell r="AA317">
            <v>0</v>
          </cell>
          <cell r="AG317">
            <v>0</v>
          </cell>
          <cell r="AI317">
            <v>0</v>
          </cell>
          <cell r="AL317">
            <v>2205</v>
          </cell>
        </row>
        <row r="318">
          <cell r="A318" t="str">
            <v>2205</v>
          </cell>
          <cell r="B318" t="str">
            <v xml:space="preserve">200 - Capital Assets                </v>
          </cell>
          <cell r="F318" t="str">
            <v>ZZ</v>
          </cell>
          <cell r="G318">
            <v>0</v>
          </cell>
          <cell r="H318">
            <v>0</v>
          </cell>
          <cell r="I318">
            <v>0</v>
          </cell>
          <cell r="K318">
            <v>0</v>
          </cell>
          <cell r="M318">
            <v>6602</v>
          </cell>
          <cell r="N318">
            <v>6602</v>
          </cell>
          <cell r="O318">
            <v>0</v>
          </cell>
          <cell r="Q318">
            <v>0</v>
          </cell>
          <cell r="T318">
            <v>6602</v>
          </cell>
          <cell r="U318">
            <v>0</v>
          </cell>
          <cell r="W318">
            <v>0</v>
          </cell>
          <cell r="Y318">
            <v>0</v>
          </cell>
          <cell r="AA318">
            <v>0</v>
          </cell>
          <cell r="AG318">
            <v>0</v>
          </cell>
          <cell r="AI318">
            <v>0</v>
          </cell>
          <cell r="AL318">
            <v>2205</v>
          </cell>
        </row>
        <row r="319">
          <cell r="A319" t="str">
            <v>2206</v>
          </cell>
          <cell r="B319" t="str">
            <v xml:space="preserve">200 - Capital Assets                </v>
          </cell>
          <cell r="G319">
            <v>0</v>
          </cell>
          <cell r="H319">
            <v>0</v>
          </cell>
          <cell r="I319">
            <v>0</v>
          </cell>
          <cell r="K319">
            <v>0</v>
          </cell>
          <cell r="M319">
            <v>687538.91</v>
          </cell>
          <cell r="N319">
            <v>687538.91</v>
          </cell>
          <cell r="O319">
            <v>0</v>
          </cell>
          <cell r="Q319">
            <v>0</v>
          </cell>
          <cell r="T319">
            <v>687538.91</v>
          </cell>
          <cell r="U319">
            <v>0</v>
          </cell>
          <cell r="W319">
            <v>0</v>
          </cell>
          <cell r="Y319">
            <v>0</v>
          </cell>
          <cell r="AA319">
            <v>0</v>
          </cell>
          <cell r="AG319">
            <v>0</v>
          </cell>
          <cell r="AI319">
            <v>0</v>
          </cell>
          <cell r="AL319">
            <v>2206</v>
          </cell>
        </row>
        <row r="320">
          <cell r="A320" t="str">
            <v>2206</v>
          </cell>
          <cell r="B320" t="str">
            <v xml:space="preserve">200 - Capital Assets                </v>
          </cell>
          <cell r="F320" t="str">
            <v>A</v>
          </cell>
          <cell r="G320">
            <v>0</v>
          </cell>
          <cell r="H320">
            <v>6271.31</v>
          </cell>
          <cell r="I320">
            <v>0</v>
          </cell>
          <cell r="K320">
            <v>0</v>
          </cell>
          <cell r="M320">
            <v>55462.35</v>
          </cell>
          <cell r="N320">
            <v>48102.14</v>
          </cell>
          <cell r="O320">
            <v>0</v>
          </cell>
          <cell r="Q320">
            <v>0</v>
          </cell>
          <cell r="T320">
            <v>52009.14</v>
          </cell>
          <cell r="U320">
            <v>0</v>
          </cell>
          <cell r="W320">
            <v>0</v>
          </cell>
          <cell r="Y320">
            <v>3453.21</v>
          </cell>
          <cell r="AA320">
            <v>0</v>
          </cell>
          <cell r="AG320">
            <v>0</v>
          </cell>
          <cell r="AI320">
            <v>0</v>
          </cell>
          <cell r="AL320">
            <v>2206</v>
          </cell>
        </row>
        <row r="321">
          <cell r="A321" t="str">
            <v>2206</v>
          </cell>
          <cell r="B321" t="str">
            <v xml:space="preserve">200 - Capital Assets                </v>
          </cell>
          <cell r="F321" t="str">
            <v>B</v>
          </cell>
          <cell r="G321">
            <v>0</v>
          </cell>
          <cell r="H321">
            <v>0</v>
          </cell>
          <cell r="I321">
            <v>0</v>
          </cell>
          <cell r="K321">
            <v>0</v>
          </cell>
          <cell r="M321">
            <v>254.1</v>
          </cell>
          <cell r="N321">
            <v>0</v>
          </cell>
          <cell r="O321">
            <v>0</v>
          </cell>
          <cell r="Q321">
            <v>0</v>
          </cell>
          <cell r="T321">
            <v>0</v>
          </cell>
          <cell r="U321">
            <v>0</v>
          </cell>
          <cell r="W321">
            <v>0</v>
          </cell>
          <cell r="Y321">
            <v>254.1</v>
          </cell>
          <cell r="AA321">
            <v>0</v>
          </cell>
          <cell r="AG321">
            <v>0</v>
          </cell>
          <cell r="AI321">
            <v>0</v>
          </cell>
          <cell r="AL321">
            <v>2206</v>
          </cell>
        </row>
        <row r="322">
          <cell r="A322" t="str">
            <v>2206</v>
          </cell>
          <cell r="B322" t="str">
            <v xml:space="preserve">200 - Capital Assets                </v>
          </cell>
          <cell r="F322" t="str">
            <v>C</v>
          </cell>
          <cell r="G322">
            <v>0</v>
          </cell>
          <cell r="H322">
            <v>1260</v>
          </cell>
          <cell r="I322">
            <v>0</v>
          </cell>
          <cell r="K322">
            <v>0</v>
          </cell>
          <cell r="M322">
            <v>95875.02</v>
          </cell>
          <cell r="N322">
            <v>95330.95</v>
          </cell>
          <cell r="O322">
            <v>0</v>
          </cell>
          <cell r="Q322">
            <v>0</v>
          </cell>
          <cell r="T322">
            <v>95875.02</v>
          </cell>
          <cell r="U322">
            <v>0</v>
          </cell>
          <cell r="W322">
            <v>0</v>
          </cell>
          <cell r="Y322">
            <v>0</v>
          </cell>
          <cell r="AA322">
            <v>0</v>
          </cell>
          <cell r="AG322">
            <v>0</v>
          </cell>
          <cell r="AI322">
            <v>0</v>
          </cell>
          <cell r="AL322">
            <v>2206</v>
          </cell>
        </row>
        <row r="323">
          <cell r="A323" t="str">
            <v>2206</v>
          </cell>
          <cell r="B323" t="str">
            <v xml:space="preserve">200 - Capital Assets                </v>
          </cell>
          <cell r="F323" t="str">
            <v>CC</v>
          </cell>
          <cell r="G323">
            <v>0</v>
          </cell>
          <cell r="H323">
            <v>0</v>
          </cell>
          <cell r="I323">
            <v>0</v>
          </cell>
          <cell r="K323">
            <v>0</v>
          </cell>
          <cell r="M323">
            <v>750</v>
          </cell>
          <cell r="N323">
            <v>750</v>
          </cell>
          <cell r="O323">
            <v>0</v>
          </cell>
          <cell r="Q323">
            <v>0</v>
          </cell>
          <cell r="T323">
            <v>750</v>
          </cell>
          <cell r="U323">
            <v>0</v>
          </cell>
          <cell r="W323">
            <v>0</v>
          </cell>
          <cell r="Y323">
            <v>0</v>
          </cell>
          <cell r="AA323">
            <v>0</v>
          </cell>
          <cell r="AG323">
            <v>0</v>
          </cell>
          <cell r="AI323">
            <v>0</v>
          </cell>
          <cell r="AL323">
            <v>2206</v>
          </cell>
        </row>
        <row r="324">
          <cell r="A324" t="str">
            <v>2206</v>
          </cell>
          <cell r="B324" t="str">
            <v xml:space="preserve">200 - Capital Assets                </v>
          </cell>
          <cell r="F324" t="str">
            <v>D</v>
          </cell>
          <cell r="G324">
            <v>0</v>
          </cell>
          <cell r="H324">
            <v>0</v>
          </cell>
          <cell r="I324">
            <v>0</v>
          </cell>
          <cell r="K324">
            <v>0</v>
          </cell>
          <cell r="M324">
            <v>31189.65</v>
          </cell>
          <cell r="N324">
            <v>31189.65</v>
          </cell>
          <cell r="O324">
            <v>0</v>
          </cell>
          <cell r="Q324">
            <v>0</v>
          </cell>
          <cell r="T324">
            <v>31189.65</v>
          </cell>
          <cell r="U324">
            <v>0</v>
          </cell>
          <cell r="W324">
            <v>0</v>
          </cell>
          <cell r="Y324">
            <v>0</v>
          </cell>
          <cell r="AA324">
            <v>0</v>
          </cell>
          <cell r="AG324">
            <v>0</v>
          </cell>
          <cell r="AI324">
            <v>0</v>
          </cell>
          <cell r="AL324">
            <v>2206</v>
          </cell>
        </row>
        <row r="325">
          <cell r="A325" t="str">
            <v>2206</v>
          </cell>
          <cell r="B325" t="str">
            <v xml:space="preserve">200 - Capital Assets                </v>
          </cell>
          <cell r="F325" t="str">
            <v>E</v>
          </cell>
          <cell r="G325">
            <v>0</v>
          </cell>
          <cell r="H325">
            <v>1671.75</v>
          </cell>
          <cell r="I325">
            <v>0</v>
          </cell>
          <cell r="K325">
            <v>0</v>
          </cell>
          <cell r="M325">
            <v>66659.929999999993</v>
          </cell>
          <cell r="N325">
            <v>46572.77</v>
          </cell>
          <cell r="O325">
            <v>0</v>
          </cell>
          <cell r="Q325">
            <v>0</v>
          </cell>
          <cell r="T325">
            <v>49417.27</v>
          </cell>
          <cell r="U325">
            <v>0</v>
          </cell>
          <cell r="W325">
            <v>0</v>
          </cell>
          <cell r="Y325">
            <v>17242.66</v>
          </cell>
          <cell r="AA325">
            <v>0</v>
          </cell>
          <cell r="AG325">
            <v>0</v>
          </cell>
          <cell r="AI325">
            <v>0</v>
          </cell>
          <cell r="AL325">
            <v>2206</v>
          </cell>
        </row>
        <row r="326">
          <cell r="A326" t="str">
            <v>2206</v>
          </cell>
          <cell r="B326" t="str">
            <v xml:space="preserve">200 - Capital Assets                </v>
          </cell>
          <cell r="F326" t="str">
            <v>F</v>
          </cell>
          <cell r="G326">
            <v>0</v>
          </cell>
          <cell r="H326">
            <v>0</v>
          </cell>
          <cell r="I326">
            <v>0</v>
          </cell>
          <cell r="K326">
            <v>0</v>
          </cell>
          <cell r="M326">
            <v>105606.01</v>
          </cell>
          <cell r="N326">
            <v>85626.91</v>
          </cell>
          <cell r="O326">
            <v>0</v>
          </cell>
          <cell r="Q326">
            <v>0</v>
          </cell>
          <cell r="T326">
            <v>85626.91</v>
          </cell>
          <cell r="U326">
            <v>0</v>
          </cell>
          <cell r="W326">
            <v>0</v>
          </cell>
          <cell r="Y326">
            <v>19979.099999999999</v>
          </cell>
          <cell r="AA326">
            <v>0</v>
          </cell>
          <cell r="AG326">
            <v>0</v>
          </cell>
          <cell r="AI326">
            <v>0</v>
          </cell>
          <cell r="AL326">
            <v>2206</v>
          </cell>
        </row>
        <row r="327">
          <cell r="A327" t="str">
            <v>2206</v>
          </cell>
          <cell r="B327" t="str">
            <v xml:space="preserve">200 - Capital Assets                </v>
          </cell>
          <cell r="F327" t="str">
            <v>G</v>
          </cell>
          <cell r="G327">
            <v>0</v>
          </cell>
          <cell r="H327">
            <v>0</v>
          </cell>
          <cell r="I327">
            <v>0</v>
          </cell>
          <cell r="K327">
            <v>0</v>
          </cell>
          <cell r="M327">
            <v>23945.9</v>
          </cell>
          <cell r="N327">
            <v>13558.9</v>
          </cell>
          <cell r="O327">
            <v>0</v>
          </cell>
          <cell r="Q327">
            <v>0</v>
          </cell>
          <cell r="T327">
            <v>13811.9</v>
          </cell>
          <cell r="U327">
            <v>0</v>
          </cell>
          <cell r="W327">
            <v>0</v>
          </cell>
          <cell r="Y327">
            <v>10134</v>
          </cell>
          <cell r="AA327">
            <v>0</v>
          </cell>
          <cell r="AG327">
            <v>0</v>
          </cell>
          <cell r="AI327">
            <v>0</v>
          </cell>
          <cell r="AL327">
            <v>2206</v>
          </cell>
        </row>
        <row r="328">
          <cell r="A328" t="str">
            <v>2206</v>
          </cell>
          <cell r="B328" t="str">
            <v xml:space="preserve">200 - Capital Assets                </v>
          </cell>
          <cell r="F328" t="str">
            <v>H</v>
          </cell>
          <cell r="G328">
            <v>0</v>
          </cell>
          <cell r="H328">
            <v>0</v>
          </cell>
          <cell r="I328">
            <v>0</v>
          </cell>
          <cell r="K328">
            <v>0</v>
          </cell>
          <cell r="M328">
            <v>122458.63</v>
          </cell>
          <cell r="N328">
            <v>122458.63</v>
          </cell>
          <cell r="O328">
            <v>0</v>
          </cell>
          <cell r="Q328">
            <v>0</v>
          </cell>
          <cell r="T328">
            <v>122458.63</v>
          </cell>
          <cell r="U328">
            <v>0</v>
          </cell>
          <cell r="W328">
            <v>0</v>
          </cell>
          <cell r="Y328">
            <v>0</v>
          </cell>
          <cell r="AA328">
            <v>0</v>
          </cell>
          <cell r="AG328">
            <v>0</v>
          </cell>
          <cell r="AI328">
            <v>0</v>
          </cell>
          <cell r="AL328">
            <v>2206</v>
          </cell>
        </row>
        <row r="329">
          <cell r="A329" t="str">
            <v>2206</v>
          </cell>
          <cell r="B329" t="str">
            <v xml:space="preserve">200 - Capital Assets                </v>
          </cell>
          <cell r="F329" t="str">
            <v>L</v>
          </cell>
          <cell r="G329">
            <v>28821.3</v>
          </cell>
          <cell r="H329">
            <v>0</v>
          </cell>
          <cell r="I329">
            <v>0</v>
          </cell>
          <cell r="K329">
            <v>0</v>
          </cell>
          <cell r="M329">
            <v>28821.3</v>
          </cell>
          <cell r="N329">
            <v>0</v>
          </cell>
          <cell r="O329">
            <v>0</v>
          </cell>
          <cell r="Q329">
            <v>0</v>
          </cell>
          <cell r="T329">
            <v>0</v>
          </cell>
          <cell r="U329">
            <v>0</v>
          </cell>
          <cell r="W329">
            <v>0</v>
          </cell>
          <cell r="Y329">
            <v>28821.3</v>
          </cell>
          <cell r="AA329">
            <v>0</v>
          </cell>
          <cell r="AG329">
            <v>0</v>
          </cell>
          <cell r="AI329">
            <v>0</v>
          </cell>
          <cell r="AL329">
            <v>2206</v>
          </cell>
        </row>
        <row r="330">
          <cell r="A330" t="str">
            <v>2206</v>
          </cell>
          <cell r="B330" t="str">
            <v xml:space="preserve">200 - Capital Assets                </v>
          </cell>
          <cell r="F330" t="str">
            <v>R</v>
          </cell>
          <cell r="G330">
            <v>0</v>
          </cell>
          <cell r="H330">
            <v>0</v>
          </cell>
          <cell r="I330">
            <v>0</v>
          </cell>
          <cell r="K330">
            <v>0</v>
          </cell>
          <cell r="M330">
            <v>11400</v>
          </cell>
          <cell r="N330">
            <v>11400</v>
          </cell>
          <cell r="O330">
            <v>0</v>
          </cell>
          <cell r="Q330">
            <v>0</v>
          </cell>
          <cell r="T330">
            <v>11400</v>
          </cell>
          <cell r="U330">
            <v>0</v>
          </cell>
          <cell r="W330">
            <v>0</v>
          </cell>
          <cell r="Y330">
            <v>0</v>
          </cell>
          <cell r="AA330">
            <v>0</v>
          </cell>
          <cell r="AG330">
            <v>0</v>
          </cell>
          <cell r="AI330">
            <v>0</v>
          </cell>
          <cell r="AL330">
            <v>2206</v>
          </cell>
        </row>
        <row r="331">
          <cell r="A331" t="str">
            <v>2206</v>
          </cell>
          <cell r="B331" t="str">
            <v xml:space="preserve">200 - Capital Assets                </v>
          </cell>
          <cell r="F331" t="str">
            <v>W</v>
          </cell>
          <cell r="G331">
            <v>0</v>
          </cell>
          <cell r="H331">
            <v>0</v>
          </cell>
          <cell r="I331">
            <v>0</v>
          </cell>
          <cell r="K331">
            <v>0</v>
          </cell>
          <cell r="M331">
            <v>14629.32</v>
          </cell>
          <cell r="N331">
            <v>14629.32</v>
          </cell>
          <cell r="O331">
            <v>0</v>
          </cell>
          <cell r="Q331">
            <v>0</v>
          </cell>
          <cell r="T331">
            <v>14629.32</v>
          </cell>
          <cell r="U331">
            <v>0</v>
          </cell>
          <cell r="W331">
            <v>0</v>
          </cell>
          <cell r="Y331">
            <v>0</v>
          </cell>
          <cell r="AA331">
            <v>0</v>
          </cell>
          <cell r="AG331">
            <v>0</v>
          </cell>
          <cell r="AI331">
            <v>0</v>
          </cell>
          <cell r="AL331">
            <v>2206</v>
          </cell>
        </row>
        <row r="332">
          <cell r="A332" t="str">
            <v>2301</v>
          </cell>
          <cell r="B332" t="str">
            <v xml:space="preserve">200 - Capital Assets                </v>
          </cell>
          <cell r="G332">
            <v>0</v>
          </cell>
          <cell r="H332">
            <v>0</v>
          </cell>
          <cell r="I332">
            <v>0</v>
          </cell>
          <cell r="K332">
            <v>0</v>
          </cell>
          <cell r="M332">
            <v>3013709.6</v>
          </cell>
          <cell r="N332">
            <v>3013709.6</v>
          </cell>
          <cell r="O332">
            <v>0</v>
          </cell>
          <cell r="Q332">
            <v>0</v>
          </cell>
          <cell r="T332">
            <v>3013709.6</v>
          </cell>
          <cell r="U332">
            <v>0</v>
          </cell>
          <cell r="W332">
            <v>0</v>
          </cell>
          <cell r="Y332">
            <v>0</v>
          </cell>
          <cell r="AA332">
            <v>0</v>
          </cell>
          <cell r="AG332">
            <v>0</v>
          </cell>
          <cell r="AI332">
            <v>0</v>
          </cell>
          <cell r="AL332">
            <v>2301</v>
          </cell>
        </row>
        <row r="333">
          <cell r="A333" t="str">
            <v>2301</v>
          </cell>
          <cell r="B333" t="str">
            <v xml:space="preserve">200 - Capital Assets                </v>
          </cell>
          <cell r="F333" t="str">
            <v>A</v>
          </cell>
          <cell r="G333">
            <v>0</v>
          </cell>
          <cell r="H333">
            <v>0</v>
          </cell>
          <cell r="I333">
            <v>0</v>
          </cell>
          <cell r="K333">
            <v>0</v>
          </cell>
          <cell r="M333">
            <v>457013.88</v>
          </cell>
          <cell r="N333">
            <v>119398.2</v>
          </cell>
          <cell r="O333">
            <v>0</v>
          </cell>
          <cell r="Q333">
            <v>0</v>
          </cell>
          <cell r="T333">
            <v>423328.56</v>
          </cell>
          <cell r="U333">
            <v>0</v>
          </cell>
          <cell r="W333">
            <v>0</v>
          </cell>
          <cell r="Y333">
            <v>33685.32</v>
          </cell>
          <cell r="AA333">
            <v>0</v>
          </cell>
          <cell r="AG333">
            <v>0</v>
          </cell>
          <cell r="AI333">
            <v>0</v>
          </cell>
          <cell r="AL333">
            <v>2301</v>
          </cell>
        </row>
        <row r="334">
          <cell r="A334" t="str">
            <v>2301</v>
          </cell>
          <cell r="B334" t="str">
            <v xml:space="preserve">200 - Capital Assets                </v>
          </cell>
          <cell r="F334" t="str">
            <v>B</v>
          </cell>
          <cell r="G334">
            <v>0</v>
          </cell>
          <cell r="H334">
            <v>35316</v>
          </cell>
          <cell r="I334">
            <v>0</v>
          </cell>
          <cell r="K334">
            <v>0</v>
          </cell>
          <cell r="M334">
            <v>552288.30000000005</v>
          </cell>
          <cell r="N334">
            <v>549350.94999999995</v>
          </cell>
          <cell r="O334">
            <v>0</v>
          </cell>
          <cell r="Q334">
            <v>0</v>
          </cell>
          <cell r="T334">
            <v>549350.94999999995</v>
          </cell>
          <cell r="U334">
            <v>0</v>
          </cell>
          <cell r="W334">
            <v>0</v>
          </cell>
          <cell r="Y334">
            <v>2937.35</v>
          </cell>
          <cell r="AA334">
            <v>0</v>
          </cell>
          <cell r="AG334">
            <v>0</v>
          </cell>
          <cell r="AI334">
            <v>0</v>
          </cell>
          <cell r="AL334">
            <v>2301</v>
          </cell>
        </row>
        <row r="335">
          <cell r="A335" t="str">
            <v>2301</v>
          </cell>
          <cell r="B335" t="str">
            <v xml:space="preserve">200 - Capital Assets                </v>
          </cell>
          <cell r="F335" t="str">
            <v>C</v>
          </cell>
          <cell r="G335">
            <v>0</v>
          </cell>
          <cell r="H335">
            <v>66316.320000000007</v>
          </cell>
          <cell r="I335">
            <v>0</v>
          </cell>
          <cell r="K335">
            <v>0</v>
          </cell>
          <cell r="M335">
            <v>774794.96</v>
          </cell>
          <cell r="N335">
            <v>742984.64</v>
          </cell>
          <cell r="O335">
            <v>0</v>
          </cell>
          <cell r="Q335">
            <v>0</v>
          </cell>
          <cell r="T335">
            <v>742984.64</v>
          </cell>
          <cell r="U335">
            <v>0</v>
          </cell>
          <cell r="W335">
            <v>0</v>
          </cell>
          <cell r="Y335">
            <v>31810.32</v>
          </cell>
          <cell r="AA335">
            <v>0</v>
          </cell>
          <cell r="AG335">
            <v>0</v>
          </cell>
          <cell r="AI335">
            <v>0</v>
          </cell>
          <cell r="AL335">
            <v>2301</v>
          </cell>
        </row>
        <row r="336">
          <cell r="A336" t="str">
            <v>2301</v>
          </cell>
          <cell r="B336" t="str">
            <v xml:space="preserve">200 - Capital Assets                </v>
          </cell>
          <cell r="F336" t="str">
            <v>D</v>
          </cell>
          <cell r="G336">
            <v>0</v>
          </cell>
          <cell r="H336">
            <v>0</v>
          </cell>
          <cell r="I336">
            <v>0</v>
          </cell>
          <cell r="K336">
            <v>0</v>
          </cell>
          <cell r="M336">
            <v>81497.05</v>
          </cell>
          <cell r="N336">
            <v>81497.05</v>
          </cell>
          <cell r="O336">
            <v>0</v>
          </cell>
          <cell r="Q336">
            <v>0</v>
          </cell>
          <cell r="T336">
            <v>81497.05</v>
          </cell>
          <cell r="U336">
            <v>0</v>
          </cell>
          <cell r="W336">
            <v>0</v>
          </cell>
          <cell r="Y336">
            <v>0</v>
          </cell>
          <cell r="AA336">
            <v>0</v>
          </cell>
          <cell r="AG336">
            <v>0</v>
          </cell>
          <cell r="AI336">
            <v>0</v>
          </cell>
          <cell r="AL336">
            <v>2301</v>
          </cell>
        </row>
        <row r="337">
          <cell r="A337" t="str">
            <v>2301</v>
          </cell>
          <cell r="B337" t="str">
            <v xml:space="preserve">200 - Capital Assets                </v>
          </cell>
          <cell r="F337" t="str">
            <v>E</v>
          </cell>
          <cell r="G337">
            <v>-35164.800000000003</v>
          </cell>
          <cell r="H337">
            <v>90419.76</v>
          </cell>
          <cell r="I337">
            <v>0</v>
          </cell>
          <cell r="K337">
            <v>0</v>
          </cell>
          <cell r="M337">
            <v>716700.21</v>
          </cell>
          <cell r="N337">
            <v>465256.42</v>
          </cell>
          <cell r="O337">
            <v>0</v>
          </cell>
          <cell r="Q337">
            <v>0</v>
          </cell>
          <cell r="T337">
            <v>474220.42</v>
          </cell>
          <cell r="U337">
            <v>0</v>
          </cell>
          <cell r="W337">
            <v>0</v>
          </cell>
          <cell r="Y337">
            <v>242479.79</v>
          </cell>
          <cell r="AA337">
            <v>0</v>
          </cell>
          <cell r="AG337">
            <v>0</v>
          </cell>
          <cell r="AI337">
            <v>0</v>
          </cell>
          <cell r="AL337">
            <v>2301</v>
          </cell>
        </row>
        <row r="338">
          <cell r="A338" t="str">
            <v>2301</v>
          </cell>
          <cell r="B338" t="str">
            <v xml:space="preserve">200 - Capital Assets                </v>
          </cell>
          <cell r="F338" t="str">
            <v>F</v>
          </cell>
          <cell r="G338">
            <v>18324.95</v>
          </cell>
          <cell r="H338">
            <v>0</v>
          </cell>
          <cell r="I338">
            <v>0</v>
          </cell>
          <cell r="K338">
            <v>0</v>
          </cell>
          <cell r="M338">
            <v>99832.55</v>
          </cell>
          <cell r="N338">
            <v>81507.600000000006</v>
          </cell>
          <cell r="O338">
            <v>0</v>
          </cell>
          <cell r="Q338">
            <v>0</v>
          </cell>
          <cell r="T338">
            <v>81507.600000000006</v>
          </cell>
          <cell r="U338">
            <v>0</v>
          </cell>
          <cell r="W338">
            <v>0</v>
          </cell>
          <cell r="Y338">
            <v>18324.95</v>
          </cell>
          <cell r="AA338">
            <v>0</v>
          </cell>
          <cell r="AG338">
            <v>0</v>
          </cell>
          <cell r="AI338">
            <v>0</v>
          </cell>
          <cell r="AL338">
            <v>2301</v>
          </cell>
        </row>
        <row r="339">
          <cell r="A339" t="str">
            <v>2301</v>
          </cell>
          <cell r="B339" t="str">
            <v xml:space="preserve">200 - Capital Assets                </v>
          </cell>
          <cell r="F339" t="str">
            <v>G</v>
          </cell>
          <cell r="G339">
            <v>0</v>
          </cell>
          <cell r="H339">
            <v>0</v>
          </cell>
          <cell r="I339">
            <v>0</v>
          </cell>
          <cell r="K339">
            <v>0</v>
          </cell>
          <cell r="M339">
            <v>201333.92</v>
          </cell>
          <cell r="N339">
            <v>155988.17000000001</v>
          </cell>
          <cell r="O339">
            <v>0</v>
          </cell>
          <cell r="Q339">
            <v>0</v>
          </cell>
          <cell r="T339">
            <v>199514.92</v>
          </cell>
          <cell r="U339">
            <v>0</v>
          </cell>
          <cell r="W339">
            <v>0</v>
          </cell>
          <cell r="Y339">
            <v>1819</v>
          </cell>
          <cell r="AA339">
            <v>0</v>
          </cell>
          <cell r="AG339">
            <v>0</v>
          </cell>
          <cell r="AI339">
            <v>0</v>
          </cell>
          <cell r="AL339">
            <v>2301</v>
          </cell>
        </row>
        <row r="340">
          <cell r="A340" t="str">
            <v>2301</v>
          </cell>
          <cell r="B340" t="str">
            <v xml:space="preserve">200 - Capital Assets                </v>
          </cell>
          <cell r="F340" t="str">
            <v>H</v>
          </cell>
          <cell r="G340">
            <v>139659.20000000001</v>
          </cell>
          <cell r="H340">
            <v>127241.28</v>
          </cell>
          <cell r="I340">
            <v>0</v>
          </cell>
          <cell r="K340">
            <v>0</v>
          </cell>
          <cell r="M340">
            <v>285843.40000000002</v>
          </cell>
          <cell r="N340">
            <v>117373.88</v>
          </cell>
          <cell r="O340">
            <v>0</v>
          </cell>
          <cell r="Q340">
            <v>0</v>
          </cell>
          <cell r="T340">
            <v>149184.20000000001</v>
          </cell>
          <cell r="U340">
            <v>0</v>
          </cell>
          <cell r="W340">
            <v>0</v>
          </cell>
          <cell r="Y340">
            <v>136659.20000000001</v>
          </cell>
          <cell r="AA340">
            <v>0</v>
          </cell>
          <cell r="AG340">
            <v>0</v>
          </cell>
          <cell r="AI340">
            <v>0</v>
          </cell>
          <cell r="AL340">
            <v>2301</v>
          </cell>
        </row>
        <row r="341">
          <cell r="A341" t="str">
            <v>2301</v>
          </cell>
          <cell r="B341" t="str">
            <v xml:space="preserve">200 - Capital Assets                </v>
          </cell>
          <cell r="F341" t="str">
            <v>L</v>
          </cell>
          <cell r="G341">
            <v>2206.79</v>
          </cell>
          <cell r="H341">
            <v>0</v>
          </cell>
          <cell r="I341">
            <v>0</v>
          </cell>
          <cell r="K341">
            <v>0</v>
          </cell>
          <cell r="M341">
            <v>2206.79</v>
          </cell>
          <cell r="N341">
            <v>0</v>
          </cell>
          <cell r="O341">
            <v>0</v>
          </cell>
          <cell r="Q341">
            <v>0</v>
          </cell>
          <cell r="T341">
            <v>0</v>
          </cell>
          <cell r="U341">
            <v>0</v>
          </cell>
          <cell r="W341">
            <v>0</v>
          </cell>
          <cell r="Y341">
            <v>2206.79</v>
          </cell>
          <cell r="AA341">
            <v>0</v>
          </cell>
          <cell r="AG341">
            <v>0</v>
          </cell>
          <cell r="AI341">
            <v>0</v>
          </cell>
          <cell r="AL341">
            <v>2301</v>
          </cell>
        </row>
        <row r="342">
          <cell r="A342" t="str">
            <v>2301</v>
          </cell>
          <cell r="B342" t="str">
            <v xml:space="preserve">200 - Capital Assets                </v>
          </cell>
          <cell r="F342" t="str">
            <v>M</v>
          </cell>
          <cell r="G342">
            <v>0</v>
          </cell>
          <cell r="H342">
            <v>0</v>
          </cell>
          <cell r="I342">
            <v>0</v>
          </cell>
          <cell r="K342">
            <v>0</v>
          </cell>
          <cell r="M342">
            <v>4933.05</v>
          </cell>
          <cell r="N342">
            <v>4933.05</v>
          </cell>
          <cell r="O342">
            <v>0</v>
          </cell>
          <cell r="Q342">
            <v>0</v>
          </cell>
          <cell r="T342">
            <v>4933.05</v>
          </cell>
          <cell r="U342">
            <v>0</v>
          </cell>
          <cell r="W342">
            <v>0</v>
          </cell>
          <cell r="Y342">
            <v>0</v>
          </cell>
          <cell r="AA342">
            <v>0</v>
          </cell>
          <cell r="AG342">
            <v>0</v>
          </cell>
          <cell r="AI342">
            <v>0</v>
          </cell>
          <cell r="AL342">
            <v>2301</v>
          </cell>
        </row>
        <row r="343">
          <cell r="A343" t="str">
            <v>2301</v>
          </cell>
          <cell r="B343" t="str">
            <v xml:space="preserve">200 - Capital Assets                </v>
          </cell>
          <cell r="F343" t="str">
            <v>R</v>
          </cell>
          <cell r="G343">
            <v>18244.57</v>
          </cell>
          <cell r="H343">
            <v>0</v>
          </cell>
          <cell r="I343">
            <v>0</v>
          </cell>
          <cell r="K343">
            <v>0</v>
          </cell>
          <cell r="M343">
            <v>21395</v>
          </cell>
          <cell r="N343">
            <v>590</v>
          </cell>
          <cell r="O343">
            <v>0</v>
          </cell>
          <cell r="Q343">
            <v>0</v>
          </cell>
          <cell r="T343">
            <v>590</v>
          </cell>
          <cell r="U343">
            <v>0</v>
          </cell>
          <cell r="W343">
            <v>0</v>
          </cell>
          <cell r="Y343">
            <v>20805</v>
          </cell>
          <cell r="AA343">
            <v>0</v>
          </cell>
          <cell r="AG343">
            <v>0</v>
          </cell>
          <cell r="AI343">
            <v>0</v>
          </cell>
          <cell r="AL343">
            <v>2301</v>
          </cell>
        </row>
        <row r="344">
          <cell r="A344" t="str">
            <v>2301</v>
          </cell>
          <cell r="B344" t="str">
            <v xml:space="preserve">200 - Capital Assets                </v>
          </cell>
          <cell r="F344" t="str">
            <v>W</v>
          </cell>
          <cell r="G344">
            <v>0</v>
          </cell>
          <cell r="H344">
            <v>0</v>
          </cell>
          <cell r="I344">
            <v>0</v>
          </cell>
          <cell r="K344">
            <v>0</v>
          </cell>
          <cell r="M344">
            <v>1008</v>
          </cell>
          <cell r="N344">
            <v>1008</v>
          </cell>
          <cell r="O344">
            <v>0</v>
          </cell>
          <cell r="Q344">
            <v>0</v>
          </cell>
          <cell r="T344">
            <v>1008</v>
          </cell>
          <cell r="U344">
            <v>0</v>
          </cell>
          <cell r="W344">
            <v>0</v>
          </cell>
          <cell r="Y344">
            <v>0</v>
          </cell>
          <cell r="AA344">
            <v>0</v>
          </cell>
          <cell r="AG344">
            <v>0</v>
          </cell>
          <cell r="AI344">
            <v>0</v>
          </cell>
          <cell r="AL344">
            <v>2301</v>
          </cell>
        </row>
        <row r="345">
          <cell r="A345" t="str">
            <v>2301</v>
          </cell>
          <cell r="B345" t="str">
            <v xml:space="preserve">200 - Capital Assets                </v>
          </cell>
          <cell r="F345" t="str">
            <v>ZZ</v>
          </cell>
          <cell r="G345">
            <v>0</v>
          </cell>
          <cell r="H345">
            <v>12960</v>
          </cell>
          <cell r="I345">
            <v>0</v>
          </cell>
          <cell r="K345">
            <v>0</v>
          </cell>
          <cell r="M345">
            <v>465993.99</v>
          </cell>
          <cell r="N345">
            <v>465993.99</v>
          </cell>
          <cell r="O345">
            <v>0</v>
          </cell>
          <cell r="Q345">
            <v>0</v>
          </cell>
          <cell r="T345">
            <v>465993.99</v>
          </cell>
          <cell r="U345">
            <v>0</v>
          </cell>
          <cell r="W345">
            <v>0</v>
          </cell>
          <cell r="Y345">
            <v>0</v>
          </cell>
          <cell r="AA345">
            <v>0</v>
          </cell>
          <cell r="AG345">
            <v>0</v>
          </cell>
          <cell r="AI345">
            <v>0</v>
          </cell>
          <cell r="AL345">
            <v>2301</v>
          </cell>
        </row>
        <row r="346">
          <cell r="A346" t="str">
            <v>2302</v>
          </cell>
          <cell r="B346" t="str">
            <v xml:space="preserve">200 - Capital Assets                </v>
          </cell>
          <cell r="G346">
            <v>0</v>
          </cell>
          <cell r="H346">
            <v>0</v>
          </cell>
          <cell r="I346">
            <v>0</v>
          </cell>
          <cell r="K346">
            <v>0</v>
          </cell>
          <cell r="M346">
            <v>395747.56</v>
          </cell>
          <cell r="N346">
            <v>395747.56</v>
          </cell>
          <cell r="O346">
            <v>0</v>
          </cell>
          <cell r="Q346">
            <v>0</v>
          </cell>
          <cell r="T346">
            <v>395747.56</v>
          </cell>
          <cell r="U346">
            <v>0</v>
          </cell>
          <cell r="W346">
            <v>0</v>
          </cell>
          <cell r="Y346">
            <v>0</v>
          </cell>
          <cell r="AA346">
            <v>0</v>
          </cell>
          <cell r="AG346">
            <v>0</v>
          </cell>
          <cell r="AI346">
            <v>0</v>
          </cell>
          <cell r="AL346">
            <v>2302</v>
          </cell>
        </row>
        <row r="347">
          <cell r="A347" t="str">
            <v>2302</v>
          </cell>
          <cell r="B347" t="str">
            <v xml:space="preserve">200 - Capital Assets                </v>
          </cell>
          <cell r="F347" t="str">
            <v>A</v>
          </cell>
          <cell r="G347">
            <v>4520.97</v>
          </cell>
          <cell r="H347">
            <v>1293.45</v>
          </cell>
          <cell r="I347">
            <v>0</v>
          </cell>
          <cell r="K347">
            <v>0</v>
          </cell>
          <cell r="M347">
            <v>113897.18</v>
          </cell>
          <cell r="N347">
            <v>27452.53</v>
          </cell>
          <cell r="O347">
            <v>0</v>
          </cell>
          <cell r="Q347">
            <v>0</v>
          </cell>
          <cell r="T347">
            <v>67357.679999999993</v>
          </cell>
          <cell r="U347">
            <v>0</v>
          </cell>
          <cell r="W347">
            <v>0</v>
          </cell>
          <cell r="Y347">
            <v>46539.5</v>
          </cell>
          <cell r="AA347">
            <v>0</v>
          </cell>
          <cell r="AG347">
            <v>0</v>
          </cell>
          <cell r="AI347">
            <v>0</v>
          </cell>
          <cell r="AL347">
            <v>2302</v>
          </cell>
        </row>
        <row r="348">
          <cell r="A348" t="str">
            <v>2302</v>
          </cell>
          <cell r="B348" t="str">
            <v xml:space="preserve">200 - Capital Assets                </v>
          </cell>
          <cell r="F348" t="str">
            <v>B</v>
          </cell>
          <cell r="G348">
            <v>0</v>
          </cell>
          <cell r="H348">
            <v>0</v>
          </cell>
          <cell r="I348">
            <v>0</v>
          </cell>
          <cell r="K348">
            <v>0</v>
          </cell>
          <cell r="M348">
            <v>18866.53</v>
          </cell>
          <cell r="N348">
            <v>18716.34</v>
          </cell>
          <cell r="O348">
            <v>0</v>
          </cell>
          <cell r="Q348">
            <v>0</v>
          </cell>
          <cell r="T348">
            <v>18844.38</v>
          </cell>
          <cell r="U348">
            <v>0</v>
          </cell>
          <cell r="W348">
            <v>0</v>
          </cell>
          <cell r="Y348">
            <v>22.15</v>
          </cell>
          <cell r="AA348">
            <v>0</v>
          </cell>
          <cell r="AG348">
            <v>0</v>
          </cell>
          <cell r="AI348">
            <v>0</v>
          </cell>
          <cell r="AL348">
            <v>2302</v>
          </cell>
        </row>
        <row r="349">
          <cell r="A349" t="str">
            <v>2302</v>
          </cell>
          <cell r="B349" t="str">
            <v xml:space="preserve">200 - Capital Assets                </v>
          </cell>
          <cell r="F349" t="str">
            <v>C</v>
          </cell>
          <cell r="G349">
            <v>0</v>
          </cell>
          <cell r="H349">
            <v>0</v>
          </cell>
          <cell r="I349">
            <v>0</v>
          </cell>
          <cell r="K349">
            <v>0</v>
          </cell>
          <cell r="M349">
            <v>111062.38</v>
          </cell>
          <cell r="N349">
            <v>109574.53</v>
          </cell>
          <cell r="O349">
            <v>0</v>
          </cell>
          <cell r="Q349">
            <v>0</v>
          </cell>
          <cell r="T349">
            <v>110713.75</v>
          </cell>
          <cell r="U349">
            <v>0</v>
          </cell>
          <cell r="W349">
            <v>0</v>
          </cell>
          <cell r="Y349">
            <v>348.63</v>
          </cell>
          <cell r="AA349">
            <v>0</v>
          </cell>
          <cell r="AG349">
            <v>0</v>
          </cell>
          <cell r="AI349">
            <v>0</v>
          </cell>
          <cell r="AL349">
            <v>2302</v>
          </cell>
        </row>
        <row r="350">
          <cell r="A350" t="str">
            <v>2302</v>
          </cell>
          <cell r="B350" t="str">
            <v xml:space="preserve">200 - Capital Assets                </v>
          </cell>
          <cell r="F350" t="str">
            <v>CC</v>
          </cell>
          <cell r="G350">
            <v>0</v>
          </cell>
          <cell r="H350">
            <v>0</v>
          </cell>
          <cell r="I350">
            <v>0</v>
          </cell>
          <cell r="K350">
            <v>0</v>
          </cell>
          <cell r="M350">
            <v>8233.58</v>
          </cell>
          <cell r="N350">
            <v>8233.58</v>
          </cell>
          <cell r="O350">
            <v>0</v>
          </cell>
          <cell r="Q350">
            <v>0</v>
          </cell>
          <cell r="T350">
            <v>8233.58</v>
          </cell>
          <cell r="U350">
            <v>0</v>
          </cell>
          <cell r="W350">
            <v>0</v>
          </cell>
          <cell r="Y350">
            <v>0</v>
          </cell>
          <cell r="AA350">
            <v>0</v>
          </cell>
          <cell r="AG350">
            <v>0</v>
          </cell>
          <cell r="AI350">
            <v>0</v>
          </cell>
          <cell r="AL350">
            <v>2302</v>
          </cell>
        </row>
        <row r="351">
          <cell r="A351" t="str">
            <v>2302</v>
          </cell>
          <cell r="B351" t="str">
            <v xml:space="preserve">200 - Capital Assets                </v>
          </cell>
          <cell r="F351" t="str">
            <v>D</v>
          </cell>
          <cell r="G351">
            <v>0</v>
          </cell>
          <cell r="H351">
            <v>0</v>
          </cell>
          <cell r="I351">
            <v>0</v>
          </cell>
          <cell r="K351">
            <v>0</v>
          </cell>
          <cell r="M351">
            <v>15493.84</v>
          </cell>
          <cell r="N351">
            <v>13628.46</v>
          </cell>
          <cell r="O351">
            <v>0</v>
          </cell>
          <cell r="Q351">
            <v>0</v>
          </cell>
          <cell r="T351">
            <v>13893.3</v>
          </cell>
          <cell r="U351">
            <v>0</v>
          </cell>
          <cell r="W351">
            <v>0</v>
          </cell>
          <cell r="Y351">
            <v>1600.54</v>
          </cell>
          <cell r="AA351">
            <v>0</v>
          </cell>
          <cell r="AG351">
            <v>0</v>
          </cell>
          <cell r="AI351">
            <v>0</v>
          </cell>
          <cell r="AL351">
            <v>2302</v>
          </cell>
        </row>
        <row r="352">
          <cell r="A352" t="str">
            <v>2302</v>
          </cell>
          <cell r="B352" t="str">
            <v xml:space="preserve">200 - Capital Assets                </v>
          </cell>
          <cell r="F352" t="str">
            <v>E</v>
          </cell>
          <cell r="G352">
            <v>8701.68</v>
          </cell>
          <cell r="H352">
            <v>26656.84</v>
          </cell>
          <cell r="I352">
            <v>0</v>
          </cell>
          <cell r="K352">
            <v>0</v>
          </cell>
          <cell r="M352">
            <v>1510734.1</v>
          </cell>
          <cell r="N352">
            <v>1233491.74</v>
          </cell>
          <cell r="O352">
            <v>0</v>
          </cell>
          <cell r="Q352">
            <v>0</v>
          </cell>
          <cell r="T352">
            <v>1293592.45</v>
          </cell>
          <cell r="U352">
            <v>0</v>
          </cell>
          <cell r="W352">
            <v>0</v>
          </cell>
          <cell r="Y352">
            <v>217141.65</v>
          </cell>
          <cell r="AA352">
            <v>0</v>
          </cell>
          <cell r="AG352">
            <v>0</v>
          </cell>
          <cell r="AI352">
            <v>0</v>
          </cell>
          <cell r="AL352">
            <v>2302</v>
          </cell>
        </row>
        <row r="353">
          <cell r="A353" t="str">
            <v>2302</v>
          </cell>
          <cell r="B353" t="str">
            <v xml:space="preserve">200 - Capital Assets                </v>
          </cell>
          <cell r="F353" t="str">
            <v>F</v>
          </cell>
          <cell r="G353">
            <v>1983.26</v>
          </cell>
          <cell r="H353">
            <v>0</v>
          </cell>
          <cell r="I353">
            <v>0</v>
          </cell>
          <cell r="K353">
            <v>0</v>
          </cell>
          <cell r="M353">
            <v>50823.15</v>
          </cell>
          <cell r="N353">
            <v>36419.870000000003</v>
          </cell>
          <cell r="O353">
            <v>0</v>
          </cell>
          <cell r="Q353">
            <v>0</v>
          </cell>
          <cell r="T353">
            <v>45513.24</v>
          </cell>
          <cell r="U353">
            <v>0</v>
          </cell>
          <cell r="W353">
            <v>0</v>
          </cell>
          <cell r="Y353">
            <v>5309.91</v>
          </cell>
          <cell r="AA353">
            <v>0</v>
          </cell>
          <cell r="AG353">
            <v>0</v>
          </cell>
          <cell r="AI353">
            <v>0</v>
          </cell>
          <cell r="AL353">
            <v>2302</v>
          </cell>
        </row>
        <row r="354">
          <cell r="A354" t="str">
            <v>2302</v>
          </cell>
          <cell r="B354" t="str">
            <v xml:space="preserve">200 - Capital Assets                </v>
          </cell>
          <cell r="F354" t="str">
            <v>G</v>
          </cell>
          <cell r="G354">
            <v>0</v>
          </cell>
          <cell r="H354">
            <v>26.83</v>
          </cell>
          <cell r="I354">
            <v>0</v>
          </cell>
          <cell r="K354">
            <v>0</v>
          </cell>
          <cell r="M354">
            <v>5159.3</v>
          </cell>
          <cell r="N354">
            <v>3167.57</v>
          </cell>
          <cell r="O354">
            <v>0</v>
          </cell>
          <cell r="Q354">
            <v>0</v>
          </cell>
          <cell r="T354">
            <v>3206.91</v>
          </cell>
          <cell r="U354">
            <v>0</v>
          </cell>
          <cell r="W354">
            <v>0</v>
          </cell>
          <cell r="Y354">
            <v>1952.39</v>
          </cell>
          <cell r="AA354">
            <v>0</v>
          </cell>
          <cell r="AG354">
            <v>0</v>
          </cell>
          <cell r="AI354">
            <v>0</v>
          </cell>
          <cell r="AL354">
            <v>2302</v>
          </cell>
        </row>
        <row r="355">
          <cell r="A355" t="str">
            <v>2302</v>
          </cell>
          <cell r="B355" t="str">
            <v xml:space="preserve">200 - Capital Assets                </v>
          </cell>
          <cell r="F355" t="str">
            <v>H</v>
          </cell>
          <cell r="G355">
            <v>0</v>
          </cell>
          <cell r="H355">
            <v>89.16</v>
          </cell>
          <cell r="I355">
            <v>0</v>
          </cell>
          <cell r="K355">
            <v>0</v>
          </cell>
          <cell r="M355">
            <v>700.35</v>
          </cell>
          <cell r="N355">
            <v>534.13</v>
          </cell>
          <cell r="O355">
            <v>0</v>
          </cell>
          <cell r="Q355">
            <v>0</v>
          </cell>
          <cell r="T355">
            <v>534.13</v>
          </cell>
          <cell r="U355">
            <v>0</v>
          </cell>
          <cell r="W355">
            <v>0</v>
          </cell>
          <cell r="Y355">
            <v>166.22</v>
          </cell>
          <cell r="AA355">
            <v>0</v>
          </cell>
          <cell r="AG355">
            <v>0</v>
          </cell>
          <cell r="AI355">
            <v>0</v>
          </cell>
          <cell r="AL355">
            <v>2302</v>
          </cell>
        </row>
        <row r="356">
          <cell r="A356" t="str">
            <v>2302</v>
          </cell>
          <cell r="B356" t="str">
            <v xml:space="preserve">200 - Capital Assets                </v>
          </cell>
          <cell r="F356" t="str">
            <v>L</v>
          </cell>
          <cell r="G356">
            <v>29.5</v>
          </cell>
          <cell r="H356">
            <v>0</v>
          </cell>
          <cell r="I356">
            <v>0</v>
          </cell>
          <cell r="K356">
            <v>0</v>
          </cell>
          <cell r="M356">
            <v>2784.64</v>
          </cell>
          <cell r="N356">
            <v>0</v>
          </cell>
          <cell r="O356">
            <v>0</v>
          </cell>
          <cell r="Q356">
            <v>0</v>
          </cell>
          <cell r="T356">
            <v>0</v>
          </cell>
          <cell r="U356">
            <v>0</v>
          </cell>
          <cell r="W356">
            <v>0</v>
          </cell>
          <cell r="Y356">
            <v>2784.64</v>
          </cell>
          <cell r="AA356">
            <v>0</v>
          </cell>
          <cell r="AG356">
            <v>0</v>
          </cell>
          <cell r="AI356">
            <v>0</v>
          </cell>
          <cell r="AL356">
            <v>2302</v>
          </cell>
        </row>
        <row r="357">
          <cell r="A357" t="str">
            <v>2302</v>
          </cell>
          <cell r="B357" t="str">
            <v xml:space="preserve">200 - Capital Assets                </v>
          </cell>
          <cell r="F357" t="str">
            <v>M</v>
          </cell>
          <cell r="G357">
            <v>0</v>
          </cell>
          <cell r="H357">
            <v>0</v>
          </cell>
          <cell r="I357">
            <v>0</v>
          </cell>
          <cell r="K357">
            <v>0</v>
          </cell>
          <cell r="M357">
            <v>42.19</v>
          </cell>
          <cell r="N357">
            <v>42.19</v>
          </cell>
          <cell r="O357">
            <v>0</v>
          </cell>
          <cell r="Q357">
            <v>0</v>
          </cell>
          <cell r="T357">
            <v>42.19</v>
          </cell>
          <cell r="U357">
            <v>0</v>
          </cell>
          <cell r="W357">
            <v>0</v>
          </cell>
          <cell r="Y357">
            <v>0</v>
          </cell>
          <cell r="AA357">
            <v>0</v>
          </cell>
          <cell r="AG357">
            <v>0</v>
          </cell>
          <cell r="AI357">
            <v>0</v>
          </cell>
          <cell r="AL357">
            <v>2302</v>
          </cell>
        </row>
        <row r="358">
          <cell r="A358" t="str">
            <v>2302</v>
          </cell>
          <cell r="B358" t="str">
            <v xml:space="preserve">200 - Capital Assets                </v>
          </cell>
          <cell r="F358" t="str">
            <v>O</v>
          </cell>
          <cell r="G358">
            <v>0</v>
          </cell>
          <cell r="H358">
            <v>0</v>
          </cell>
          <cell r="I358">
            <v>0</v>
          </cell>
          <cell r="K358">
            <v>0</v>
          </cell>
          <cell r="M358">
            <v>340.55</v>
          </cell>
          <cell r="N358">
            <v>340.55</v>
          </cell>
          <cell r="O358">
            <v>0</v>
          </cell>
          <cell r="Q358">
            <v>0</v>
          </cell>
          <cell r="T358">
            <v>340.55</v>
          </cell>
          <cell r="U358">
            <v>0</v>
          </cell>
          <cell r="W358">
            <v>0</v>
          </cell>
          <cell r="Y358">
            <v>0</v>
          </cell>
          <cell r="AA358">
            <v>0</v>
          </cell>
          <cell r="AG358">
            <v>0</v>
          </cell>
          <cell r="AI358">
            <v>0</v>
          </cell>
          <cell r="AL358">
            <v>2302</v>
          </cell>
        </row>
        <row r="359">
          <cell r="A359" t="str">
            <v>2302</v>
          </cell>
          <cell r="B359" t="str">
            <v xml:space="preserve">200 - Capital Assets                </v>
          </cell>
          <cell r="F359" t="str">
            <v>ZZ</v>
          </cell>
          <cell r="G359">
            <v>0</v>
          </cell>
          <cell r="H359">
            <v>0</v>
          </cell>
          <cell r="I359">
            <v>0</v>
          </cell>
          <cell r="K359">
            <v>0</v>
          </cell>
          <cell r="M359">
            <v>2135.33</v>
          </cell>
          <cell r="N359">
            <v>2135.33</v>
          </cell>
          <cell r="O359">
            <v>0</v>
          </cell>
          <cell r="Q359">
            <v>0</v>
          </cell>
          <cell r="T359">
            <v>2135.33</v>
          </cell>
          <cell r="U359">
            <v>0</v>
          </cell>
          <cell r="W359">
            <v>0</v>
          </cell>
          <cell r="Y359">
            <v>0</v>
          </cell>
          <cell r="AA359">
            <v>0</v>
          </cell>
          <cell r="AG359">
            <v>0</v>
          </cell>
          <cell r="AI359">
            <v>0</v>
          </cell>
          <cell r="AL359">
            <v>2302</v>
          </cell>
        </row>
        <row r="360">
          <cell r="A360" t="str">
            <v>2304</v>
          </cell>
          <cell r="B360" t="str">
            <v xml:space="preserve">200 - Capital Assets                </v>
          </cell>
          <cell r="G360">
            <v>0</v>
          </cell>
          <cell r="H360">
            <v>0</v>
          </cell>
          <cell r="I360">
            <v>0</v>
          </cell>
          <cell r="K360">
            <v>0</v>
          </cell>
          <cell r="M360">
            <v>156842.12</v>
          </cell>
          <cell r="N360">
            <v>156842.12</v>
          </cell>
          <cell r="O360">
            <v>0</v>
          </cell>
          <cell r="Q360">
            <v>0</v>
          </cell>
          <cell r="T360">
            <v>156842.12</v>
          </cell>
          <cell r="U360">
            <v>0</v>
          </cell>
          <cell r="W360">
            <v>0</v>
          </cell>
          <cell r="Y360">
            <v>0</v>
          </cell>
          <cell r="AA360">
            <v>0</v>
          </cell>
          <cell r="AG360">
            <v>0</v>
          </cell>
          <cell r="AI360">
            <v>0</v>
          </cell>
          <cell r="AL360">
            <v>2304</v>
          </cell>
        </row>
        <row r="361">
          <cell r="A361" t="str">
            <v>2304</v>
          </cell>
          <cell r="B361" t="str">
            <v xml:space="preserve">200 - Capital Assets                </v>
          </cell>
          <cell r="F361" t="str">
            <v>A</v>
          </cell>
          <cell r="G361">
            <v>0</v>
          </cell>
          <cell r="H361">
            <v>0</v>
          </cell>
          <cell r="I361">
            <v>0</v>
          </cell>
          <cell r="K361">
            <v>0</v>
          </cell>
          <cell r="M361">
            <v>97148.64</v>
          </cell>
          <cell r="N361">
            <v>96328.37</v>
          </cell>
          <cell r="O361">
            <v>0</v>
          </cell>
          <cell r="Q361">
            <v>0</v>
          </cell>
          <cell r="T361">
            <v>96423.71</v>
          </cell>
          <cell r="U361">
            <v>0</v>
          </cell>
          <cell r="W361">
            <v>0</v>
          </cell>
          <cell r="Y361">
            <v>724.93</v>
          </cell>
          <cell r="AA361">
            <v>0</v>
          </cell>
          <cell r="AG361">
            <v>0</v>
          </cell>
          <cell r="AI361">
            <v>0</v>
          </cell>
          <cell r="AL361">
            <v>2304</v>
          </cell>
        </row>
        <row r="362">
          <cell r="A362" t="str">
            <v>2304</v>
          </cell>
          <cell r="B362" t="str">
            <v xml:space="preserve">200 - Capital Assets                </v>
          </cell>
          <cell r="F362" t="str">
            <v>B</v>
          </cell>
          <cell r="G362">
            <v>143.56</v>
          </cell>
          <cell r="H362">
            <v>135.57</v>
          </cell>
          <cell r="I362">
            <v>0</v>
          </cell>
          <cell r="K362">
            <v>0</v>
          </cell>
          <cell r="M362">
            <v>15522.89</v>
          </cell>
          <cell r="N362">
            <v>13364.13</v>
          </cell>
          <cell r="O362">
            <v>0</v>
          </cell>
          <cell r="Q362">
            <v>0</v>
          </cell>
          <cell r="T362">
            <v>14381.11</v>
          </cell>
          <cell r="U362">
            <v>0</v>
          </cell>
          <cell r="W362">
            <v>0</v>
          </cell>
          <cell r="Y362">
            <v>1141.78</v>
          </cell>
          <cell r="AA362">
            <v>0</v>
          </cell>
          <cell r="AG362">
            <v>0</v>
          </cell>
          <cell r="AI362">
            <v>0</v>
          </cell>
          <cell r="AL362">
            <v>2304</v>
          </cell>
        </row>
        <row r="363">
          <cell r="A363" t="str">
            <v>2304</v>
          </cell>
          <cell r="B363" t="str">
            <v xml:space="preserve">200 - Capital Assets                </v>
          </cell>
          <cell r="F363" t="str">
            <v>C</v>
          </cell>
          <cell r="G363">
            <v>90.79</v>
          </cell>
          <cell r="H363">
            <v>1954.84</v>
          </cell>
          <cell r="I363">
            <v>0</v>
          </cell>
          <cell r="K363">
            <v>0</v>
          </cell>
          <cell r="M363">
            <v>12263.28</v>
          </cell>
          <cell r="N363">
            <v>10963.67</v>
          </cell>
          <cell r="O363">
            <v>0</v>
          </cell>
          <cell r="Q363">
            <v>0</v>
          </cell>
          <cell r="T363">
            <v>11218.11</v>
          </cell>
          <cell r="U363">
            <v>0</v>
          </cell>
          <cell r="W363">
            <v>0</v>
          </cell>
          <cell r="Y363">
            <v>1045.17</v>
          </cell>
          <cell r="AA363">
            <v>0</v>
          </cell>
          <cell r="AG363">
            <v>0</v>
          </cell>
          <cell r="AI363">
            <v>0</v>
          </cell>
          <cell r="AL363">
            <v>2304</v>
          </cell>
        </row>
        <row r="364">
          <cell r="A364" t="str">
            <v>2304</v>
          </cell>
          <cell r="B364" t="str">
            <v xml:space="preserve">200 - Capital Assets                </v>
          </cell>
          <cell r="F364" t="str">
            <v>CC</v>
          </cell>
          <cell r="G364">
            <v>0</v>
          </cell>
          <cell r="H364">
            <v>0</v>
          </cell>
          <cell r="I364">
            <v>0</v>
          </cell>
          <cell r="K364">
            <v>0</v>
          </cell>
          <cell r="M364">
            <v>166.21</v>
          </cell>
          <cell r="N364">
            <v>166.21</v>
          </cell>
          <cell r="O364">
            <v>0</v>
          </cell>
          <cell r="Q364">
            <v>0</v>
          </cell>
          <cell r="T364">
            <v>166.21</v>
          </cell>
          <cell r="U364">
            <v>0</v>
          </cell>
          <cell r="W364">
            <v>0</v>
          </cell>
          <cell r="Y364">
            <v>0</v>
          </cell>
          <cell r="AA364">
            <v>0</v>
          </cell>
          <cell r="AG364">
            <v>0</v>
          </cell>
          <cell r="AI364">
            <v>0</v>
          </cell>
          <cell r="AL364">
            <v>2304</v>
          </cell>
        </row>
        <row r="365">
          <cell r="A365" t="str">
            <v>2304</v>
          </cell>
          <cell r="B365" t="str">
            <v xml:space="preserve">200 - Capital Assets                </v>
          </cell>
          <cell r="F365" t="str">
            <v>D</v>
          </cell>
          <cell r="G365">
            <v>0</v>
          </cell>
          <cell r="H365">
            <v>0</v>
          </cell>
          <cell r="I365">
            <v>0</v>
          </cell>
          <cell r="K365">
            <v>0</v>
          </cell>
          <cell r="M365">
            <v>2000.96</v>
          </cell>
          <cell r="N365">
            <v>2000.96</v>
          </cell>
          <cell r="O365">
            <v>0</v>
          </cell>
          <cell r="Q365">
            <v>0</v>
          </cell>
          <cell r="T365">
            <v>2000.96</v>
          </cell>
          <cell r="U365">
            <v>0</v>
          </cell>
          <cell r="W365">
            <v>0</v>
          </cell>
          <cell r="Y365">
            <v>0</v>
          </cell>
          <cell r="AA365">
            <v>0</v>
          </cell>
          <cell r="AG365">
            <v>0</v>
          </cell>
          <cell r="AI365">
            <v>0</v>
          </cell>
          <cell r="AL365">
            <v>2304</v>
          </cell>
        </row>
        <row r="366">
          <cell r="A366" t="str">
            <v>2304</v>
          </cell>
          <cell r="B366" t="str">
            <v xml:space="preserve">200 - Capital Assets                </v>
          </cell>
          <cell r="F366" t="str">
            <v>E</v>
          </cell>
          <cell r="G366">
            <v>547.07000000000005</v>
          </cell>
          <cell r="H366">
            <v>659.75</v>
          </cell>
          <cell r="I366">
            <v>0</v>
          </cell>
          <cell r="K366">
            <v>0</v>
          </cell>
          <cell r="M366">
            <v>60270.83</v>
          </cell>
          <cell r="N366">
            <v>48275.94</v>
          </cell>
          <cell r="O366">
            <v>0</v>
          </cell>
          <cell r="Q366">
            <v>0</v>
          </cell>
          <cell r="T366">
            <v>52126.13</v>
          </cell>
          <cell r="U366">
            <v>0</v>
          </cell>
          <cell r="W366">
            <v>0</v>
          </cell>
          <cell r="Y366">
            <v>8144.7</v>
          </cell>
          <cell r="AA366">
            <v>0</v>
          </cell>
          <cell r="AG366">
            <v>0</v>
          </cell>
          <cell r="AI366">
            <v>0</v>
          </cell>
          <cell r="AL366">
            <v>2304</v>
          </cell>
        </row>
        <row r="367">
          <cell r="A367" t="str">
            <v>2304</v>
          </cell>
          <cell r="B367" t="str">
            <v xml:space="preserve">200 - Capital Assets                </v>
          </cell>
          <cell r="F367" t="str">
            <v>F</v>
          </cell>
          <cell r="G367">
            <v>3523.48</v>
          </cell>
          <cell r="H367">
            <v>1043.1099999999999</v>
          </cell>
          <cell r="I367">
            <v>0</v>
          </cell>
          <cell r="K367">
            <v>0</v>
          </cell>
          <cell r="M367">
            <v>120308.61</v>
          </cell>
          <cell r="N367">
            <v>101600.88</v>
          </cell>
          <cell r="O367">
            <v>0</v>
          </cell>
          <cell r="Q367">
            <v>0</v>
          </cell>
          <cell r="T367">
            <v>106196.65</v>
          </cell>
          <cell r="U367">
            <v>0</v>
          </cell>
          <cell r="W367">
            <v>0</v>
          </cell>
          <cell r="Y367">
            <v>14111.96</v>
          </cell>
          <cell r="AA367">
            <v>0</v>
          </cell>
          <cell r="AG367">
            <v>0</v>
          </cell>
          <cell r="AI367">
            <v>0</v>
          </cell>
          <cell r="AL367">
            <v>2304</v>
          </cell>
        </row>
        <row r="368">
          <cell r="A368" t="str">
            <v>2304</v>
          </cell>
          <cell r="B368" t="str">
            <v xml:space="preserve">200 - Capital Assets                </v>
          </cell>
          <cell r="F368" t="str">
            <v>G</v>
          </cell>
          <cell r="G368">
            <v>0</v>
          </cell>
          <cell r="H368">
            <v>28.3</v>
          </cell>
          <cell r="I368">
            <v>0</v>
          </cell>
          <cell r="K368">
            <v>0</v>
          </cell>
          <cell r="M368">
            <v>5438.54</v>
          </cell>
          <cell r="N368">
            <v>4149.32</v>
          </cell>
          <cell r="O368">
            <v>0</v>
          </cell>
          <cell r="Q368">
            <v>0</v>
          </cell>
          <cell r="T368">
            <v>4237.72</v>
          </cell>
          <cell r="U368">
            <v>0</v>
          </cell>
          <cell r="W368">
            <v>0</v>
          </cell>
          <cell r="Y368">
            <v>1200.82</v>
          </cell>
          <cell r="AA368">
            <v>0</v>
          </cell>
          <cell r="AG368">
            <v>0</v>
          </cell>
          <cell r="AI368">
            <v>0</v>
          </cell>
          <cell r="AL368">
            <v>2304</v>
          </cell>
        </row>
        <row r="369">
          <cell r="A369" t="str">
            <v>2304</v>
          </cell>
          <cell r="B369" t="str">
            <v xml:space="preserve">200 - Capital Assets                </v>
          </cell>
          <cell r="F369" t="str">
            <v>H</v>
          </cell>
          <cell r="G369">
            <v>0</v>
          </cell>
          <cell r="H369">
            <v>190.08</v>
          </cell>
          <cell r="I369">
            <v>0</v>
          </cell>
          <cell r="K369">
            <v>0</v>
          </cell>
          <cell r="M369">
            <v>9800.5300000000007</v>
          </cell>
          <cell r="N369">
            <v>9228.26</v>
          </cell>
          <cell r="O369">
            <v>0</v>
          </cell>
          <cell r="Q369">
            <v>0</v>
          </cell>
          <cell r="T369">
            <v>9228.26</v>
          </cell>
          <cell r="U369">
            <v>0</v>
          </cell>
          <cell r="W369">
            <v>0</v>
          </cell>
          <cell r="Y369">
            <v>572.27</v>
          </cell>
          <cell r="AA369">
            <v>0</v>
          </cell>
          <cell r="AG369">
            <v>0</v>
          </cell>
          <cell r="AI369">
            <v>0</v>
          </cell>
          <cell r="AL369">
            <v>2304</v>
          </cell>
        </row>
        <row r="370">
          <cell r="A370" t="str">
            <v>2304</v>
          </cell>
          <cell r="B370" t="str">
            <v xml:space="preserve">200 - Capital Assets                </v>
          </cell>
          <cell r="F370" t="str">
            <v>L</v>
          </cell>
          <cell r="G370">
            <v>14.55</v>
          </cell>
          <cell r="H370">
            <v>0</v>
          </cell>
          <cell r="I370">
            <v>0</v>
          </cell>
          <cell r="K370">
            <v>0</v>
          </cell>
          <cell r="M370">
            <v>2414.9</v>
          </cell>
          <cell r="N370">
            <v>0</v>
          </cell>
          <cell r="O370">
            <v>0</v>
          </cell>
          <cell r="Q370">
            <v>0</v>
          </cell>
          <cell r="T370">
            <v>0</v>
          </cell>
          <cell r="U370">
            <v>0</v>
          </cell>
          <cell r="W370">
            <v>0</v>
          </cell>
          <cell r="Y370">
            <v>2414.9</v>
          </cell>
          <cell r="AA370">
            <v>0</v>
          </cell>
          <cell r="AG370">
            <v>0</v>
          </cell>
          <cell r="AI370">
            <v>0</v>
          </cell>
          <cell r="AL370">
            <v>2304</v>
          </cell>
        </row>
        <row r="371">
          <cell r="A371" t="str">
            <v>2304</v>
          </cell>
          <cell r="B371" t="str">
            <v xml:space="preserve">200 - Capital Assets                </v>
          </cell>
          <cell r="F371" t="str">
            <v>M</v>
          </cell>
          <cell r="G371">
            <v>0</v>
          </cell>
          <cell r="H371">
            <v>0</v>
          </cell>
          <cell r="I371">
            <v>0</v>
          </cell>
          <cell r="K371">
            <v>0</v>
          </cell>
          <cell r="M371">
            <v>11740.79</v>
          </cell>
          <cell r="N371">
            <v>10748.14</v>
          </cell>
          <cell r="O371">
            <v>0</v>
          </cell>
          <cell r="Q371">
            <v>0</v>
          </cell>
          <cell r="T371">
            <v>10748.14</v>
          </cell>
          <cell r="U371">
            <v>0</v>
          </cell>
          <cell r="W371">
            <v>0</v>
          </cell>
          <cell r="Y371">
            <v>992.65</v>
          </cell>
          <cell r="AA371">
            <v>0</v>
          </cell>
          <cell r="AG371">
            <v>0</v>
          </cell>
          <cell r="AI371">
            <v>0</v>
          </cell>
          <cell r="AL371">
            <v>2304</v>
          </cell>
        </row>
        <row r="372">
          <cell r="A372" t="str">
            <v>2304</v>
          </cell>
          <cell r="B372" t="str">
            <v xml:space="preserve">200 - Capital Assets                </v>
          </cell>
          <cell r="F372" t="str">
            <v>R</v>
          </cell>
          <cell r="G372">
            <v>0</v>
          </cell>
          <cell r="H372">
            <v>0</v>
          </cell>
          <cell r="I372">
            <v>0</v>
          </cell>
          <cell r="K372">
            <v>0</v>
          </cell>
          <cell r="M372">
            <v>17.82</v>
          </cell>
          <cell r="N372">
            <v>17.82</v>
          </cell>
          <cell r="O372">
            <v>0</v>
          </cell>
          <cell r="Q372">
            <v>0</v>
          </cell>
          <cell r="T372">
            <v>17.82</v>
          </cell>
          <cell r="U372">
            <v>0</v>
          </cell>
          <cell r="W372">
            <v>0</v>
          </cell>
          <cell r="Y372">
            <v>0</v>
          </cell>
          <cell r="AA372">
            <v>0</v>
          </cell>
          <cell r="AG372">
            <v>0</v>
          </cell>
          <cell r="AI372">
            <v>0</v>
          </cell>
          <cell r="AL372">
            <v>2304</v>
          </cell>
        </row>
        <row r="373">
          <cell r="A373" t="str">
            <v>2304</v>
          </cell>
          <cell r="B373" t="str">
            <v xml:space="preserve">200 - Capital Assets                </v>
          </cell>
          <cell r="F373" t="str">
            <v>ZZ</v>
          </cell>
          <cell r="G373">
            <v>0</v>
          </cell>
          <cell r="H373">
            <v>0</v>
          </cell>
          <cell r="I373">
            <v>0</v>
          </cell>
          <cell r="K373">
            <v>0</v>
          </cell>
          <cell r="M373">
            <v>104.99</v>
          </cell>
          <cell r="N373">
            <v>104.99</v>
          </cell>
          <cell r="O373">
            <v>0</v>
          </cell>
          <cell r="Q373">
            <v>0</v>
          </cell>
          <cell r="T373">
            <v>104.99</v>
          </cell>
          <cell r="U373">
            <v>0</v>
          </cell>
          <cell r="W373">
            <v>0</v>
          </cell>
          <cell r="Y373">
            <v>0</v>
          </cell>
          <cell r="AA373">
            <v>0</v>
          </cell>
          <cell r="AG373">
            <v>0</v>
          </cell>
          <cell r="AI373">
            <v>0</v>
          </cell>
          <cell r="AL373">
            <v>2304</v>
          </cell>
        </row>
        <row r="374">
          <cell r="A374" t="str">
            <v>2305</v>
          </cell>
          <cell r="B374" t="str">
            <v xml:space="preserve">200 - Capital Assets                </v>
          </cell>
          <cell r="G374">
            <v>0</v>
          </cell>
          <cell r="H374">
            <v>0</v>
          </cell>
          <cell r="I374">
            <v>0</v>
          </cell>
          <cell r="K374">
            <v>0</v>
          </cell>
          <cell r="M374">
            <v>217360.84</v>
          </cell>
          <cell r="N374">
            <v>217360.84</v>
          </cell>
          <cell r="O374">
            <v>0</v>
          </cell>
          <cell r="Q374">
            <v>0</v>
          </cell>
          <cell r="T374">
            <v>217360.84</v>
          </cell>
          <cell r="U374">
            <v>0</v>
          </cell>
          <cell r="W374">
            <v>0</v>
          </cell>
          <cell r="Y374">
            <v>0</v>
          </cell>
          <cell r="AA374">
            <v>0</v>
          </cell>
          <cell r="AG374">
            <v>0</v>
          </cell>
          <cell r="AI374">
            <v>0</v>
          </cell>
          <cell r="AL374">
            <v>2305</v>
          </cell>
        </row>
        <row r="375">
          <cell r="A375" t="str">
            <v>2305</v>
          </cell>
          <cell r="B375" t="str">
            <v xml:space="preserve">200 - Capital Assets                </v>
          </cell>
          <cell r="F375" t="str">
            <v>A</v>
          </cell>
          <cell r="G375">
            <v>649.73</v>
          </cell>
          <cell r="H375">
            <v>742.55</v>
          </cell>
          <cell r="I375">
            <v>0</v>
          </cell>
          <cell r="K375">
            <v>0</v>
          </cell>
          <cell r="M375">
            <v>35943.56</v>
          </cell>
          <cell r="N375">
            <v>7412.4</v>
          </cell>
          <cell r="O375">
            <v>0</v>
          </cell>
          <cell r="Q375">
            <v>0</v>
          </cell>
          <cell r="T375">
            <v>7535.22</v>
          </cell>
          <cell r="U375">
            <v>0</v>
          </cell>
          <cell r="W375">
            <v>0</v>
          </cell>
          <cell r="Y375">
            <v>28408.34</v>
          </cell>
          <cell r="AA375">
            <v>0</v>
          </cell>
          <cell r="AG375">
            <v>0</v>
          </cell>
          <cell r="AI375">
            <v>0</v>
          </cell>
          <cell r="AL375">
            <v>2305</v>
          </cell>
        </row>
        <row r="376">
          <cell r="A376" t="str">
            <v>2305</v>
          </cell>
          <cell r="B376" t="str">
            <v xml:space="preserve">200 - Capital Assets                </v>
          </cell>
          <cell r="F376" t="str">
            <v>B</v>
          </cell>
          <cell r="G376">
            <v>443.35</v>
          </cell>
          <cell r="H376">
            <v>0</v>
          </cell>
          <cell r="I376">
            <v>0</v>
          </cell>
          <cell r="K376">
            <v>0</v>
          </cell>
          <cell r="M376">
            <v>11580.48</v>
          </cell>
          <cell r="N376">
            <v>9666.34</v>
          </cell>
          <cell r="O376">
            <v>0</v>
          </cell>
          <cell r="Q376">
            <v>0</v>
          </cell>
          <cell r="T376">
            <v>9879.09</v>
          </cell>
          <cell r="U376">
            <v>0</v>
          </cell>
          <cell r="W376">
            <v>0</v>
          </cell>
          <cell r="Y376">
            <v>1701.39</v>
          </cell>
          <cell r="AA376">
            <v>0</v>
          </cell>
          <cell r="AG376">
            <v>0</v>
          </cell>
          <cell r="AI376">
            <v>0</v>
          </cell>
          <cell r="AL376">
            <v>2305</v>
          </cell>
        </row>
        <row r="377">
          <cell r="A377" t="str">
            <v>2305</v>
          </cell>
          <cell r="B377" t="str">
            <v xml:space="preserve">200 - Capital Assets                </v>
          </cell>
          <cell r="F377" t="str">
            <v>C</v>
          </cell>
          <cell r="G377">
            <v>0</v>
          </cell>
          <cell r="H377">
            <v>143.86000000000001</v>
          </cell>
          <cell r="I377">
            <v>0</v>
          </cell>
          <cell r="K377">
            <v>0</v>
          </cell>
          <cell r="M377">
            <v>41742.9</v>
          </cell>
          <cell r="N377">
            <v>41196.699999999997</v>
          </cell>
          <cell r="O377">
            <v>0</v>
          </cell>
          <cell r="Q377">
            <v>0</v>
          </cell>
          <cell r="T377">
            <v>41306.81</v>
          </cell>
          <cell r="U377">
            <v>0</v>
          </cell>
          <cell r="W377">
            <v>0</v>
          </cell>
          <cell r="Y377">
            <v>436.09</v>
          </cell>
          <cell r="AA377">
            <v>0</v>
          </cell>
          <cell r="AG377">
            <v>0</v>
          </cell>
          <cell r="AI377">
            <v>0</v>
          </cell>
          <cell r="AL377">
            <v>2305</v>
          </cell>
        </row>
        <row r="378">
          <cell r="A378" t="str">
            <v>2305</v>
          </cell>
          <cell r="B378" t="str">
            <v xml:space="preserve">200 - Capital Assets                </v>
          </cell>
          <cell r="F378" t="str">
            <v>CC</v>
          </cell>
          <cell r="G378">
            <v>0</v>
          </cell>
          <cell r="H378">
            <v>0</v>
          </cell>
          <cell r="I378">
            <v>0</v>
          </cell>
          <cell r="K378">
            <v>0</v>
          </cell>
          <cell r="M378">
            <v>844.19</v>
          </cell>
          <cell r="N378">
            <v>844.19</v>
          </cell>
          <cell r="O378">
            <v>0</v>
          </cell>
          <cell r="Q378">
            <v>0</v>
          </cell>
          <cell r="T378">
            <v>844.19</v>
          </cell>
          <cell r="U378">
            <v>0</v>
          </cell>
          <cell r="W378">
            <v>0</v>
          </cell>
          <cell r="Y378">
            <v>0</v>
          </cell>
          <cell r="AA378">
            <v>0</v>
          </cell>
          <cell r="AG378">
            <v>0</v>
          </cell>
          <cell r="AI378">
            <v>0</v>
          </cell>
          <cell r="AL378">
            <v>2305</v>
          </cell>
        </row>
        <row r="379">
          <cell r="A379" t="str">
            <v>2305</v>
          </cell>
          <cell r="B379" t="str">
            <v xml:space="preserve">200 - Capital Assets                </v>
          </cell>
          <cell r="F379" t="str">
            <v>D</v>
          </cell>
          <cell r="G379">
            <v>0</v>
          </cell>
          <cell r="H379">
            <v>0</v>
          </cell>
          <cell r="I379">
            <v>0</v>
          </cell>
          <cell r="K379">
            <v>0</v>
          </cell>
          <cell r="M379">
            <v>8907.6299999999992</v>
          </cell>
          <cell r="N379">
            <v>8849.81</v>
          </cell>
          <cell r="O379">
            <v>0</v>
          </cell>
          <cell r="Q379">
            <v>0</v>
          </cell>
          <cell r="T379">
            <v>8849.81</v>
          </cell>
          <cell r="U379">
            <v>0</v>
          </cell>
          <cell r="W379">
            <v>0</v>
          </cell>
          <cell r="Y379">
            <v>57.82</v>
          </cell>
          <cell r="AA379">
            <v>0</v>
          </cell>
          <cell r="AG379">
            <v>0</v>
          </cell>
          <cell r="AI379">
            <v>0</v>
          </cell>
          <cell r="AL379">
            <v>2305</v>
          </cell>
        </row>
        <row r="380">
          <cell r="A380" t="str">
            <v>2305</v>
          </cell>
          <cell r="B380" t="str">
            <v xml:space="preserve">200 - Capital Assets                </v>
          </cell>
          <cell r="F380" t="str">
            <v>E</v>
          </cell>
          <cell r="G380">
            <v>3017.17</v>
          </cell>
          <cell r="H380">
            <v>6381.41</v>
          </cell>
          <cell r="I380">
            <v>0</v>
          </cell>
          <cell r="K380">
            <v>0</v>
          </cell>
          <cell r="M380">
            <v>465162.22</v>
          </cell>
          <cell r="N380">
            <v>396114.77</v>
          </cell>
          <cell r="O380">
            <v>0</v>
          </cell>
          <cell r="Q380">
            <v>0</v>
          </cell>
          <cell r="T380">
            <v>414521.23</v>
          </cell>
          <cell r="U380">
            <v>0</v>
          </cell>
          <cell r="W380">
            <v>0</v>
          </cell>
          <cell r="Y380">
            <v>50640.99</v>
          </cell>
          <cell r="AA380">
            <v>0</v>
          </cell>
          <cell r="AG380">
            <v>0</v>
          </cell>
          <cell r="AI380">
            <v>0</v>
          </cell>
          <cell r="AL380">
            <v>2305</v>
          </cell>
        </row>
        <row r="381">
          <cell r="A381" t="str">
            <v>2305</v>
          </cell>
          <cell r="B381" t="str">
            <v xml:space="preserve">200 - Capital Assets                </v>
          </cell>
          <cell r="F381" t="str">
            <v>F</v>
          </cell>
          <cell r="G381">
            <v>956.73</v>
          </cell>
          <cell r="H381">
            <v>172.01</v>
          </cell>
          <cell r="I381">
            <v>0</v>
          </cell>
          <cell r="K381">
            <v>0</v>
          </cell>
          <cell r="M381">
            <v>9725.65</v>
          </cell>
          <cell r="N381">
            <v>7277.18</v>
          </cell>
          <cell r="O381">
            <v>0</v>
          </cell>
          <cell r="Q381">
            <v>0</v>
          </cell>
          <cell r="T381">
            <v>8759.93</v>
          </cell>
          <cell r="U381">
            <v>0</v>
          </cell>
          <cell r="W381">
            <v>0</v>
          </cell>
          <cell r="Y381">
            <v>965.72</v>
          </cell>
          <cell r="AA381">
            <v>0</v>
          </cell>
          <cell r="AG381">
            <v>0</v>
          </cell>
          <cell r="AI381">
            <v>0</v>
          </cell>
          <cell r="AL381">
            <v>2305</v>
          </cell>
        </row>
        <row r="382">
          <cell r="A382" t="str">
            <v>2305</v>
          </cell>
          <cell r="B382" t="str">
            <v xml:space="preserve">200 - Capital Assets                </v>
          </cell>
          <cell r="F382" t="str">
            <v>G</v>
          </cell>
          <cell r="G382">
            <v>575.14</v>
          </cell>
          <cell r="H382">
            <v>235.03</v>
          </cell>
          <cell r="I382">
            <v>0</v>
          </cell>
          <cell r="K382">
            <v>0</v>
          </cell>
          <cell r="M382">
            <v>23209.25</v>
          </cell>
          <cell r="N382">
            <v>17910.560000000001</v>
          </cell>
          <cell r="O382">
            <v>0</v>
          </cell>
          <cell r="Q382">
            <v>0</v>
          </cell>
          <cell r="T382">
            <v>19316.02</v>
          </cell>
          <cell r="U382">
            <v>0</v>
          </cell>
          <cell r="W382">
            <v>0</v>
          </cell>
          <cell r="Y382">
            <v>3893.23</v>
          </cell>
          <cell r="AA382">
            <v>0</v>
          </cell>
          <cell r="AG382">
            <v>0</v>
          </cell>
          <cell r="AI382">
            <v>0</v>
          </cell>
          <cell r="AL382">
            <v>2305</v>
          </cell>
        </row>
        <row r="383">
          <cell r="A383" t="str">
            <v>2305</v>
          </cell>
          <cell r="B383" t="str">
            <v xml:space="preserve">200 - Capital Assets                </v>
          </cell>
          <cell r="F383" t="str">
            <v>H</v>
          </cell>
          <cell r="G383">
            <v>0</v>
          </cell>
          <cell r="H383">
            <v>0</v>
          </cell>
          <cell r="I383">
            <v>0</v>
          </cell>
          <cell r="K383">
            <v>0</v>
          </cell>
          <cell r="M383">
            <v>32.06</v>
          </cell>
          <cell r="N383">
            <v>0</v>
          </cell>
          <cell r="O383">
            <v>0</v>
          </cell>
          <cell r="Q383">
            <v>0</v>
          </cell>
          <cell r="T383">
            <v>0</v>
          </cell>
          <cell r="U383">
            <v>0</v>
          </cell>
          <cell r="W383">
            <v>0</v>
          </cell>
          <cell r="Y383">
            <v>32.06</v>
          </cell>
          <cell r="AA383">
            <v>0</v>
          </cell>
          <cell r="AG383">
            <v>0</v>
          </cell>
          <cell r="AI383">
            <v>0</v>
          </cell>
          <cell r="AL383">
            <v>2305</v>
          </cell>
        </row>
        <row r="384">
          <cell r="A384" t="str">
            <v>2305</v>
          </cell>
          <cell r="B384" t="str">
            <v xml:space="preserve">200 - Capital Assets                </v>
          </cell>
          <cell r="F384" t="str">
            <v>L</v>
          </cell>
          <cell r="G384">
            <v>55.17</v>
          </cell>
          <cell r="H384">
            <v>0</v>
          </cell>
          <cell r="I384">
            <v>0</v>
          </cell>
          <cell r="K384">
            <v>0</v>
          </cell>
          <cell r="M384">
            <v>55.17</v>
          </cell>
          <cell r="N384">
            <v>0</v>
          </cell>
          <cell r="O384">
            <v>0</v>
          </cell>
          <cell r="Q384">
            <v>0</v>
          </cell>
          <cell r="T384">
            <v>0</v>
          </cell>
          <cell r="U384">
            <v>0</v>
          </cell>
          <cell r="W384">
            <v>0</v>
          </cell>
          <cell r="Y384">
            <v>55.17</v>
          </cell>
          <cell r="AA384">
            <v>0</v>
          </cell>
          <cell r="AG384">
            <v>0</v>
          </cell>
          <cell r="AI384">
            <v>0</v>
          </cell>
          <cell r="AL384">
            <v>2305</v>
          </cell>
        </row>
        <row r="385">
          <cell r="A385" t="str">
            <v>2305</v>
          </cell>
          <cell r="B385" t="str">
            <v xml:space="preserve">200 - Capital Assets                </v>
          </cell>
          <cell r="F385" t="str">
            <v>ZZ</v>
          </cell>
          <cell r="G385">
            <v>0</v>
          </cell>
          <cell r="H385">
            <v>0</v>
          </cell>
          <cell r="I385">
            <v>0</v>
          </cell>
          <cell r="K385">
            <v>0</v>
          </cell>
          <cell r="M385">
            <v>521.5</v>
          </cell>
          <cell r="N385">
            <v>521.5</v>
          </cell>
          <cell r="O385">
            <v>0</v>
          </cell>
          <cell r="Q385">
            <v>0</v>
          </cell>
          <cell r="T385">
            <v>521.5</v>
          </cell>
          <cell r="U385">
            <v>0</v>
          </cell>
          <cell r="W385">
            <v>0</v>
          </cell>
          <cell r="Y385">
            <v>0</v>
          </cell>
          <cell r="AA385">
            <v>0</v>
          </cell>
          <cell r="AG385">
            <v>0</v>
          </cell>
          <cell r="AI385">
            <v>0</v>
          </cell>
          <cell r="AL385">
            <v>2305</v>
          </cell>
        </row>
        <row r="386">
          <cell r="A386" t="str">
            <v>2306</v>
          </cell>
          <cell r="B386" t="str">
            <v xml:space="preserve">200 - Capital Assets                </v>
          </cell>
          <cell r="G386">
            <v>0</v>
          </cell>
          <cell r="H386">
            <v>0</v>
          </cell>
          <cell r="I386">
            <v>0</v>
          </cell>
          <cell r="K386">
            <v>0</v>
          </cell>
          <cell r="M386">
            <v>673412.84</v>
          </cell>
          <cell r="N386">
            <v>673412.84</v>
          </cell>
          <cell r="O386">
            <v>0</v>
          </cell>
          <cell r="Q386">
            <v>0</v>
          </cell>
          <cell r="T386">
            <v>673412.84</v>
          </cell>
          <cell r="U386">
            <v>0</v>
          </cell>
          <cell r="W386">
            <v>0</v>
          </cell>
          <cell r="Y386">
            <v>0</v>
          </cell>
          <cell r="AA386">
            <v>0</v>
          </cell>
          <cell r="AG386">
            <v>0</v>
          </cell>
          <cell r="AI386">
            <v>0</v>
          </cell>
          <cell r="AL386">
            <v>2306</v>
          </cell>
        </row>
        <row r="387">
          <cell r="A387" t="str">
            <v>2306</v>
          </cell>
          <cell r="B387" t="str">
            <v xml:space="preserve">200 - Capital Assets                </v>
          </cell>
          <cell r="F387" t="str">
            <v>A</v>
          </cell>
          <cell r="G387">
            <v>22275.96</v>
          </cell>
          <cell r="H387">
            <v>315.36</v>
          </cell>
          <cell r="I387">
            <v>0</v>
          </cell>
          <cell r="K387">
            <v>0</v>
          </cell>
          <cell r="M387">
            <v>512146.95</v>
          </cell>
          <cell r="N387">
            <v>103002.64</v>
          </cell>
          <cell r="O387">
            <v>0</v>
          </cell>
          <cell r="Q387">
            <v>0</v>
          </cell>
          <cell r="T387">
            <v>259183.92</v>
          </cell>
          <cell r="U387">
            <v>0</v>
          </cell>
          <cell r="W387">
            <v>0</v>
          </cell>
          <cell r="Y387">
            <v>252963.03</v>
          </cell>
          <cell r="AA387">
            <v>0</v>
          </cell>
          <cell r="AG387">
            <v>0</v>
          </cell>
          <cell r="AI387">
            <v>0</v>
          </cell>
          <cell r="AL387">
            <v>2306</v>
          </cell>
        </row>
        <row r="388">
          <cell r="A388" t="str">
            <v>2306</v>
          </cell>
          <cell r="B388" t="str">
            <v xml:space="preserve">200 - Capital Assets                </v>
          </cell>
          <cell r="F388" t="str">
            <v>B</v>
          </cell>
          <cell r="G388">
            <v>2620.4299999999998</v>
          </cell>
          <cell r="H388">
            <v>0</v>
          </cell>
          <cell r="I388">
            <v>0</v>
          </cell>
          <cell r="K388">
            <v>0</v>
          </cell>
          <cell r="M388">
            <v>201779.85</v>
          </cell>
          <cell r="N388">
            <v>167197.76999999999</v>
          </cell>
          <cell r="O388">
            <v>0</v>
          </cell>
          <cell r="Q388">
            <v>0</v>
          </cell>
          <cell r="T388">
            <v>175905.7</v>
          </cell>
          <cell r="U388">
            <v>0</v>
          </cell>
          <cell r="W388">
            <v>0</v>
          </cell>
          <cell r="Y388">
            <v>25874.15</v>
          </cell>
          <cell r="AA388">
            <v>0</v>
          </cell>
          <cell r="AG388">
            <v>0</v>
          </cell>
          <cell r="AI388">
            <v>0</v>
          </cell>
          <cell r="AL388">
            <v>2306</v>
          </cell>
        </row>
        <row r="389">
          <cell r="A389" t="str">
            <v>2306</v>
          </cell>
          <cell r="B389" t="str">
            <v xml:space="preserve">200 - Capital Assets                </v>
          </cell>
          <cell r="F389" t="str">
            <v>C</v>
          </cell>
          <cell r="G389">
            <v>0</v>
          </cell>
          <cell r="H389">
            <v>-30.19</v>
          </cell>
          <cell r="I389">
            <v>0</v>
          </cell>
          <cell r="K389">
            <v>0</v>
          </cell>
          <cell r="M389">
            <v>383937.77</v>
          </cell>
          <cell r="N389">
            <v>378753.05</v>
          </cell>
          <cell r="O389">
            <v>0</v>
          </cell>
          <cell r="Q389">
            <v>0</v>
          </cell>
          <cell r="T389">
            <v>382587.79</v>
          </cell>
          <cell r="U389">
            <v>0</v>
          </cell>
          <cell r="W389">
            <v>0</v>
          </cell>
          <cell r="Y389">
            <v>1349.98</v>
          </cell>
          <cell r="AA389">
            <v>0</v>
          </cell>
          <cell r="AG389">
            <v>0</v>
          </cell>
          <cell r="AI389">
            <v>0</v>
          </cell>
          <cell r="AL389">
            <v>2306</v>
          </cell>
        </row>
        <row r="390">
          <cell r="A390" t="str">
            <v>2306</v>
          </cell>
          <cell r="B390" t="str">
            <v xml:space="preserve">200 - Capital Assets                </v>
          </cell>
          <cell r="F390" t="str">
            <v>D</v>
          </cell>
          <cell r="G390">
            <v>0</v>
          </cell>
          <cell r="H390">
            <v>6287.93</v>
          </cell>
          <cell r="I390">
            <v>0</v>
          </cell>
          <cell r="K390">
            <v>0</v>
          </cell>
          <cell r="M390">
            <v>34907.03</v>
          </cell>
          <cell r="N390">
            <v>34004.980000000003</v>
          </cell>
          <cell r="O390">
            <v>0</v>
          </cell>
          <cell r="Q390">
            <v>0</v>
          </cell>
          <cell r="T390">
            <v>34186.339999999997</v>
          </cell>
          <cell r="U390">
            <v>0</v>
          </cell>
          <cell r="W390">
            <v>0</v>
          </cell>
          <cell r="Y390">
            <v>720.69</v>
          </cell>
          <cell r="AA390">
            <v>0</v>
          </cell>
          <cell r="AG390">
            <v>0</v>
          </cell>
          <cell r="AI390">
            <v>0</v>
          </cell>
          <cell r="AL390">
            <v>2306</v>
          </cell>
        </row>
        <row r="391">
          <cell r="A391" t="str">
            <v>2306</v>
          </cell>
          <cell r="B391" t="str">
            <v xml:space="preserve">200 - Capital Assets                </v>
          </cell>
          <cell r="F391" t="str">
            <v>E</v>
          </cell>
          <cell r="G391">
            <v>13654.2</v>
          </cell>
          <cell r="H391">
            <v>23756.26</v>
          </cell>
          <cell r="I391">
            <v>0</v>
          </cell>
          <cell r="K391">
            <v>0</v>
          </cell>
          <cell r="M391">
            <v>1590987.33</v>
          </cell>
          <cell r="N391">
            <v>1078096.45</v>
          </cell>
          <cell r="O391">
            <v>0</v>
          </cell>
          <cell r="Q391">
            <v>0</v>
          </cell>
          <cell r="T391">
            <v>1172779.7</v>
          </cell>
          <cell r="U391">
            <v>0</v>
          </cell>
          <cell r="W391">
            <v>0</v>
          </cell>
          <cell r="Y391">
            <v>418207.63</v>
          </cell>
          <cell r="AA391">
            <v>0</v>
          </cell>
          <cell r="AG391">
            <v>0</v>
          </cell>
          <cell r="AI391">
            <v>0</v>
          </cell>
          <cell r="AL391">
            <v>2306</v>
          </cell>
        </row>
        <row r="392">
          <cell r="A392" t="str">
            <v>2306</v>
          </cell>
          <cell r="B392" t="str">
            <v xml:space="preserve">200 - Capital Assets                </v>
          </cell>
          <cell r="F392" t="str">
            <v>F</v>
          </cell>
          <cell r="G392">
            <v>36895.39</v>
          </cell>
          <cell r="H392">
            <v>0</v>
          </cell>
          <cell r="I392">
            <v>0</v>
          </cell>
          <cell r="K392">
            <v>0</v>
          </cell>
          <cell r="M392">
            <v>275595.01</v>
          </cell>
          <cell r="N392">
            <v>189381.23</v>
          </cell>
          <cell r="O392">
            <v>0</v>
          </cell>
          <cell r="Q392">
            <v>0</v>
          </cell>
          <cell r="T392">
            <v>215558.41</v>
          </cell>
          <cell r="U392">
            <v>0</v>
          </cell>
          <cell r="W392">
            <v>0</v>
          </cell>
          <cell r="Y392">
            <v>60036.6</v>
          </cell>
          <cell r="AA392">
            <v>0</v>
          </cell>
          <cell r="AG392">
            <v>0</v>
          </cell>
          <cell r="AI392">
            <v>0</v>
          </cell>
          <cell r="AL392">
            <v>2306</v>
          </cell>
        </row>
        <row r="393">
          <cell r="A393" t="str">
            <v>2306</v>
          </cell>
          <cell r="B393" t="str">
            <v xml:space="preserve">200 - Capital Assets                </v>
          </cell>
          <cell r="F393" t="str">
            <v>G</v>
          </cell>
          <cell r="G393">
            <v>19.350000000000001</v>
          </cell>
          <cell r="H393">
            <v>0</v>
          </cell>
          <cell r="I393">
            <v>0</v>
          </cell>
          <cell r="K393">
            <v>0</v>
          </cell>
          <cell r="M393">
            <v>8190.53</v>
          </cell>
          <cell r="N393">
            <v>7488.13</v>
          </cell>
          <cell r="O393">
            <v>0</v>
          </cell>
          <cell r="Q393">
            <v>0</v>
          </cell>
          <cell r="T393">
            <v>7531.6</v>
          </cell>
          <cell r="U393">
            <v>0</v>
          </cell>
          <cell r="W393">
            <v>0</v>
          </cell>
          <cell r="Y393">
            <v>658.93</v>
          </cell>
          <cell r="AA393">
            <v>0</v>
          </cell>
          <cell r="AG393">
            <v>0</v>
          </cell>
          <cell r="AI393">
            <v>0</v>
          </cell>
          <cell r="AL393">
            <v>2306</v>
          </cell>
        </row>
        <row r="394">
          <cell r="A394" t="str">
            <v>2306</v>
          </cell>
          <cell r="B394" t="str">
            <v xml:space="preserve">200 - Capital Assets                </v>
          </cell>
          <cell r="F394" t="str">
            <v>L</v>
          </cell>
          <cell r="G394">
            <v>0</v>
          </cell>
          <cell r="H394">
            <v>0</v>
          </cell>
          <cell r="I394">
            <v>0</v>
          </cell>
          <cell r="K394">
            <v>0</v>
          </cell>
          <cell r="M394">
            <v>29.3</v>
          </cell>
          <cell r="N394">
            <v>0</v>
          </cell>
          <cell r="O394">
            <v>0</v>
          </cell>
          <cell r="Q394">
            <v>0</v>
          </cell>
          <cell r="T394">
            <v>0</v>
          </cell>
          <cell r="U394">
            <v>0</v>
          </cell>
          <cell r="W394">
            <v>0</v>
          </cell>
          <cell r="Y394">
            <v>29.3</v>
          </cell>
          <cell r="AA394">
            <v>0</v>
          </cell>
          <cell r="AG394">
            <v>0</v>
          </cell>
          <cell r="AI394">
            <v>0</v>
          </cell>
          <cell r="AL394">
            <v>2306</v>
          </cell>
        </row>
        <row r="395">
          <cell r="A395" t="str">
            <v>2306</v>
          </cell>
          <cell r="B395" t="str">
            <v xml:space="preserve">200 - Capital Assets                </v>
          </cell>
          <cell r="F395" t="str">
            <v>ZZ</v>
          </cell>
          <cell r="G395">
            <v>0</v>
          </cell>
          <cell r="H395">
            <v>0</v>
          </cell>
          <cell r="I395">
            <v>0</v>
          </cell>
          <cell r="K395">
            <v>0</v>
          </cell>
          <cell r="M395">
            <v>6210.65</v>
          </cell>
          <cell r="N395">
            <v>6210.65</v>
          </cell>
          <cell r="O395">
            <v>0</v>
          </cell>
          <cell r="Q395">
            <v>0</v>
          </cell>
          <cell r="T395">
            <v>6210.65</v>
          </cell>
          <cell r="U395">
            <v>0</v>
          </cell>
          <cell r="W395">
            <v>0</v>
          </cell>
          <cell r="Y395">
            <v>0</v>
          </cell>
          <cell r="AA395">
            <v>0</v>
          </cell>
          <cell r="AG395">
            <v>0</v>
          </cell>
          <cell r="AI395">
            <v>0</v>
          </cell>
          <cell r="AL395">
            <v>2306</v>
          </cell>
        </row>
        <row r="396">
          <cell r="A396" t="str">
            <v>2307</v>
          </cell>
          <cell r="B396" t="str">
            <v xml:space="preserve">200 - Capital Assets                </v>
          </cell>
          <cell r="G396">
            <v>0</v>
          </cell>
          <cell r="H396">
            <v>0</v>
          </cell>
          <cell r="I396">
            <v>0</v>
          </cell>
          <cell r="K396">
            <v>0</v>
          </cell>
          <cell r="M396">
            <v>5264797.28</v>
          </cell>
          <cell r="N396">
            <v>5264797.28</v>
          </cell>
          <cell r="O396">
            <v>0</v>
          </cell>
          <cell r="Q396">
            <v>0</v>
          </cell>
          <cell r="T396">
            <v>5264797.28</v>
          </cell>
          <cell r="U396">
            <v>0</v>
          </cell>
          <cell r="W396">
            <v>0</v>
          </cell>
          <cell r="Y396">
            <v>0</v>
          </cell>
          <cell r="AA396">
            <v>0</v>
          </cell>
          <cell r="AG396">
            <v>0</v>
          </cell>
          <cell r="AI396">
            <v>0</v>
          </cell>
          <cell r="AL396">
            <v>2307</v>
          </cell>
        </row>
        <row r="397">
          <cell r="A397" t="str">
            <v>2307</v>
          </cell>
          <cell r="B397" t="str">
            <v xml:space="preserve">200 - Capital Assets                </v>
          </cell>
          <cell r="F397" t="str">
            <v>A</v>
          </cell>
          <cell r="G397">
            <v>31760.82</v>
          </cell>
          <cell r="H397">
            <v>0</v>
          </cell>
          <cell r="I397">
            <v>0</v>
          </cell>
          <cell r="K397">
            <v>0</v>
          </cell>
          <cell r="M397">
            <v>190687.92</v>
          </cell>
          <cell r="N397">
            <v>91293.36</v>
          </cell>
          <cell r="O397">
            <v>0</v>
          </cell>
          <cell r="Q397">
            <v>0</v>
          </cell>
          <cell r="T397">
            <v>94741.7</v>
          </cell>
          <cell r="U397">
            <v>0</v>
          </cell>
          <cell r="W397">
            <v>0</v>
          </cell>
          <cell r="Y397">
            <v>95946.22</v>
          </cell>
          <cell r="AA397">
            <v>0</v>
          </cell>
          <cell r="AG397">
            <v>0</v>
          </cell>
          <cell r="AI397">
            <v>0</v>
          </cell>
          <cell r="AL397">
            <v>2307</v>
          </cell>
        </row>
        <row r="398">
          <cell r="A398" t="str">
            <v>2307</v>
          </cell>
          <cell r="B398" t="str">
            <v xml:space="preserve">200 - Capital Assets                </v>
          </cell>
          <cell r="F398" t="str">
            <v>B</v>
          </cell>
          <cell r="G398">
            <v>15859.45</v>
          </cell>
          <cell r="H398">
            <v>18748.169999999998</v>
          </cell>
          <cell r="I398">
            <v>0</v>
          </cell>
          <cell r="K398">
            <v>0</v>
          </cell>
          <cell r="M398">
            <v>1278562.8</v>
          </cell>
          <cell r="N398">
            <v>1085601.1000000001</v>
          </cell>
          <cell r="O398">
            <v>0</v>
          </cell>
          <cell r="Q398">
            <v>0</v>
          </cell>
          <cell r="T398">
            <v>1145629.6499999999</v>
          </cell>
          <cell r="U398">
            <v>0</v>
          </cell>
          <cell r="W398">
            <v>0</v>
          </cell>
          <cell r="Y398">
            <v>132933.15</v>
          </cell>
          <cell r="AA398">
            <v>0</v>
          </cell>
          <cell r="AG398">
            <v>0</v>
          </cell>
          <cell r="AI398">
            <v>0</v>
          </cell>
          <cell r="AL398">
            <v>2307</v>
          </cell>
        </row>
        <row r="399">
          <cell r="A399" t="str">
            <v>2307</v>
          </cell>
          <cell r="B399" t="str">
            <v xml:space="preserve">200 - Capital Assets                </v>
          </cell>
          <cell r="F399" t="str">
            <v>C</v>
          </cell>
          <cell r="G399">
            <v>309.32</v>
          </cell>
          <cell r="H399">
            <v>3896.47</v>
          </cell>
          <cell r="I399">
            <v>0</v>
          </cell>
          <cell r="K399">
            <v>0</v>
          </cell>
          <cell r="M399">
            <v>1746311.24</v>
          </cell>
          <cell r="N399">
            <v>1487471.39</v>
          </cell>
          <cell r="O399">
            <v>0</v>
          </cell>
          <cell r="Q399">
            <v>0</v>
          </cell>
          <cell r="T399">
            <v>1557738.59</v>
          </cell>
          <cell r="U399">
            <v>0</v>
          </cell>
          <cell r="W399">
            <v>0</v>
          </cell>
          <cell r="Y399">
            <v>188572.65</v>
          </cell>
          <cell r="AA399">
            <v>0</v>
          </cell>
          <cell r="AG399">
            <v>0</v>
          </cell>
          <cell r="AI399">
            <v>0</v>
          </cell>
          <cell r="AL399">
            <v>2307</v>
          </cell>
        </row>
        <row r="400">
          <cell r="A400" t="str">
            <v>2307</v>
          </cell>
          <cell r="B400" t="str">
            <v xml:space="preserve">200 - Capital Assets                </v>
          </cell>
          <cell r="F400" t="str">
            <v>CC</v>
          </cell>
          <cell r="G400">
            <v>0</v>
          </cell>
          <cell r="H400">
            <v>0</v>
          </cell>
          <cell r="I400">
            <v>0</v>
          </cell>
          <cell r="K400">
            <v>0</v>
          </cell>
          <cell r="M400">
            <v>70931.11</v>
          </cell>
          <cell r="N400">
            <v>70931.11</v>
          </cell>
          <cell r="O400">
            <v>0</v>
          </cell>
          <cell r="Q400">
            <v>0</v>
          </cell>
          <cell r="T400">
            <v>70931.11</v>
          </cell>
          <cell r="U400">
            <v>0</v>
          </cell>
          <cell r="W400">
            <v>0</v>
          </cell>
          <cell r="Y400">
            <v>0</v>
          </cell>
          <cell r="AA400">
            <v>0</v>
          </cell>
          <cell r="AG400">
            <v>0</v>
          </cell>
          <cell r="AI400">
            <v>0</v>
          </cell>
          <cell r="AL400">
            <v>2307</v>
          </cell>
        </row>
        <row r="401">
          <cell r="A401" t="str">
            <v>2307</v>
          </cell>
          <cell r="B401" t="str">
            <v xml:space="preserve">200 - Capital Assets                </v>
          </cell>
          <cell r="F401" t="str">
            <v>D</v>
          </cell>
          <cell r="G401">
            <v>0</v>
          </cell>
          <cell r="H401">
            <v>0</v>
          </cell>
          <cell r="I401">
            <v>0</v>
          </cell>
          <cell r="K401">
            <v>0</v>
          </cell>
          <cell r="M401">
            <v>395196.15</v>
          </cell>
          <cell r="N401">
            <v>395196.15</v>
          </cell>
          <cell r="O401">
            <v>0</v>
          </cell>
          <cell r="Q401">
            <v>0</v>
          </cell>
          <cell r="T401">
            <v>395196.15</v>
          </cell>
          <cell r="U401">
            <v>0</v>
          </cell>
          <cell r="W401">
            <v>0</v>
          </cell>
          <cell r="Y401">
            <v>0</v>
          </cell>
          <cell r="AA401">
            <v>0</v>
          </cell>
          <cell r="AG401">
            <v>0</v>
          </cell>
          <cell r="AI401">
            <v>0</v>
          </cell>
          <cell r="AL401">
            <v>2307</v>
          </cell>
        </row>
        <row r="402">
          <cell r="A402" t="str">
            <v>2307</v>
          </cell>
          <cell r="B402" t="str">
            <v xml:space="preserve">200 - Capital Assets                </v>
          </cell>
          <cell r="F402" t="str">
            <v>E</v>
          </cell>
          <cell r="G402">
            <v>17366.57</v>
          </cell>
          <cell r="H402">
            <v>151742.31</v>
          </cell>
          <cell r="I402">
            <v>0</v>
          </cell>
          <cell r="K402">
            <v>0</v>
          </cell>
          <cell r="M402">
            <v>7981451.9000000004</v>
          </cell>
          <cell r="N402">
            <v>6954883.7400000002</v>
          </cell>
          <cell r="O402">
            <v>0</v>
          </cell>
          <cell r="Q402">
            <v>0</v>
          </cell>
          <cell r="T402">
            <v>7208085.0099999998</v>
          </cell>
          <cell r="U402">
            <v>0</v>
          </cell>
          <cell r="W402">
            <v>0</v>
          </cell>
          <cell r="Y402">
            <v>773366.89</v>
          </cell>
          <cell r="AA402">
            <v>0</v>
          </cell>
          <cell r="AG402">
            <v>0</v>
          </cell>
          <cell r="AI402">
            <v>0</v>
          </cell>
          <cell r="AL402">
            <v>2307</v>
          </cell>
        </row>
        <row r="403">
          <cell r="A403" t="str">
            <v>2307</v>
          </cell>
          <cell r="B403" t="str">
            <v xml:space="preserve">200 - Capital Assets                </v>
          </cell>
          <cell r="F403" t="str">
            <v>F</v>
          </cell>
          <cell r="G403">
            <v>40837.11</v>
          </cell>
          <cell r="H403">
            <v>22681.25</v>
          </cell>
          <cell r="I403">
            <v>0</v>
          </cell>
          <cell r="K403">
            <v>0</v>
          </cell>
          <cell r="M403">
            <v>1090838.98</v>
          </cell>
          <cell r="N403">
            <v>882639.08</v>
          </cell>
          <cell r="O403">
            <v>0</v>
          </cell>
          <cell r="Q403">
            <v>0</v>
          </cell>
          <cell r="T403">
            <v>946770.87</v>
          </cell>
          <cell r="U403">
            <v>0</v>
          </cell>
          <cell r="W403">
            <v>0</v>
          </cell>
          <cell r="Y403">
            <v>144068.10999999999</v>
          </cell>
          <cell r="AA403">
            <v>0</v>
          </cell>
          <cell r="AG403">
            <v>0</v>
          </cell>
          <cell r="AI403">
            <v>0</v>
          </cell>
          <cell r="AL403">
            <v>2307</v>
          </cell>
        </row>
        <row r="404">
          <cell r="A404" t="str">
            <v>2307</v>
          </cell>
          <cell r="B404" t="str">
            <v xml:space="preserve">200 - Capital Assets                </v>
          </cell>
          <cell r="F404" t="str">
            <v>G</v>
          </cell>
          <cell r="G404">
            <v>8217.06</v>
          </cell>
          <cell r="H404">
            <v>2314.23</v>
          </cell>
          <cell r="I404">
            <v>0</v>
          </cell>
          <cell r="K404">
            <v>0</v>
          </cell>
          <cell r="M404">
            <v>678402.5</v>
          </cell>
          <cell r="N404">
            <v>597883.5</v>
          </cell>
          <cell r="O404">
            <v>0</v>
          </cell>
          <cell r="Q404">
            <v>0</v>
          </cell>
          <cell r="T404">
            <v>606233.37</v>
          </cell>
          <cell r="U404">
            <v>0</v>
          </cell>
          <cell r="W404">
            <v>0</v>
          </cell>
          <cell r="Y404">
            <v>72169.13</v>
          </cell>
          <cell r="AA404">
            <v>0</v>
          </cell>
          <cell r="AG404">
            <v>0</v>
          </cell>
          <cell r="AI404">
            <v>0</v>
          </cell>
          <cell r="AL404">
            <v>2307</v>
          </cell>
        </row>
        <row r="405">
          <cell r="A405" t="str">
            <v>2307</v>
          </cell>
          <cell r="B405" t="str">
            <v xml:space="preserve">200 - Capital Assets                </v>
          </cell>
          <cell r="F405" t="str">
            <v>H</v>
          </cell>
          <cell r="G405">
            <v>2459.14</v>
          </cell>
          <cell r="H405">
            <v>3742.51</v>
          </cell>
          <cell r="I405">
            <v>0</v>
          </cell>
          <cell r="K405">
            <v>0</v>
          </cell>
          <cell r="M405">
            <v>12576.41</v>
          </cell>
          <cell r="N405">
            <v>8878.56</v>
          </cell>
          <cell r="O405">
            <v>0</v>
          </cell>
          <cell r="Q405">
            <v>0</v>
          </cell>
          <cell r="T405">
            <v>9191.1299999999992</v>
          </cell>
          <cell r="U405">
            <v>0</v>
          </cell>
          <cell r="W405">
            <v>0</v>
          </cell>
          <cell r="Y405">
            <v>3385.28</v>
          </cell>
          <cell r="AA405">
            <v>0</v>
          </cell>
          <cell r="AG405">
            <v>0</v>
          </cell>
          <cell r="AI405">
            <v>0</v>
          </cell>
          <cell r="AL405">
            <v>2307</v>
          </cell>
        </row>
        <row r="406">
          <cell r="A406" t="str">
            <v>2307</v>
          </cell>
          <cell r="B406" t="str">
            <v xml:space="preserve">200 - Capital Assets                </v>
          </cell>
          <cell r="F406" t="str">
            <v>L</v>
          </cell>
          <cell r="G406">
            <v>1926.93</v>
          </cell>
          <cell r="H406">
            <v>0</v>
          </cell>
          <cell r="I406">
            <v>0</v>
          </cell>
          <cell r="K406">
            <v>0</v>
          </cell>
          <cell r="M406">
            <v>3612.59</v>
          </cell>
          <cell r="N406">
            <v>0</v>
          </cell>
          <cell r="O406">
            <v>0</v>
          </cell>
          <cell r="Q406">
            <v>0</v>
          </cell>
          <cell r="T406">
            <v>0</v>
          </cell>
          <cell r="U406">
            <v>0</v>
          </cell>
          <cell r="W406">
            <v>0</v>
          </cell>
          <cell r="Y406">
            <v>3612.59</v>
          </cell>
          <cell r="AA406">
            <v>0</v>
          </cell>
          <cell r="AG406">
            <v>0</v>
          </cell>
          <cell r="AI406">
            <v>0</v>
          </cell>
          <cell r="AL406">
            <v>2307</v>
          </cell>
        </row>
        <row r="407">
          <cell r="A407" t="str">
            <v>2307</v>
          </cell>
          <cell r="B407" t="str">
            <v xml:space="preserve">200 - Capital Assets                </v>
          </cell>
          <cell r="F407" t="str">
            <v>M</v>
          </cell>
          <cell r="G407">
            <v>0</v>
          </cell>
          <cell r="H407">
            <v>0</v>
          </cell>
          <cell r="I407">
            <v>0</v>
          </cell>
          <cell r="K407">
            <v>0</v>
          </cell>
          <cell r="M407">
            <v>19972.73</v>
          </cell>
          <cell r="N407">
            <v>19321.71</v>
          </cell>
          <cell r="O407">
            <v>0</v>
          </cell>
          <cell r="Q407">
            <v>0</v>
          </cell>
          <cell r="T407">
            <v>19370.16</v>
          </cell>
          <cell r="U407">
            <v>0</v>
          </cell>
          <cell r="W407">
            <v>0</v>
          </cell>
          <cell r="Y407">
            <v>602.57000000000005</v>
          </cell>
          <cell r="AA407">
            <v>0</v>
          </cell>
          <cell r="AG407">
            <v>0</v>
          </cell>
          <cell r="AI407">
            <v>0</v>
          </cell>
          <cell r="AL407">
            <v>2307</v>
          </cell>
        </row>
        <row r="408">
          <cell r="A408" t="str">
            <v>2307</v>
          </cell>
          <cell r="B408" t="str">
            <v xml:space="preserve">200 - Capital Assets                </v>
          </cell>
          <cell r="F408" t="str">
            <v>ZZ</v>
          </cell>
          <cell r="G408">
            <v>0</v>
          </cell>
          <cell r="H408">
            <v>0</v>
          </cell>
          <cell r="I408">
            <v>0</v>
          </cell>
          <cell r="K408">
            <v>0</v>
          </cell>
          <cell r="M408">
            <v>3052.03</v>
          </cell>
          <cell r="N408">
            <v>3052.03</v>
          </cell>
          <cell r="O408">
            <v>0</v>
          </cell>
          <cell r="Q408">
            <v>0</v>
          </cell>
          <cell r="T408">
            <v>3052.03</v>
          </cell>
          <cell r="U408">
            <v>0</v>
          </cell>
          <cell r="W408">
            <v>0</v>
          </cell>
          <cell r="Y408">
            <v>0</v>
          </cell>
          <cell r="AA408">
            <v>0</v>
          </cell>
          <cell r="AG408">
            <v>0</v>
          </cell>
          <cell r="AI408">
            <v>0</v>
          </cell>
          <cell r="AL408">
            <v>2307</v>
          </cell>
        </row>
        <row r="409">
          <cell r="A409" t="str">
            <v>2308</v>
          </cell>
          <cell r="B409" t="str">
            <v xml:space="preserve">200 - Capital Assets                </v>
          </cell>
          <cell r="G409">
            <v>0</v>
          </cell>
          <cell r="H409">
            <v>0</v>
          </cell>
          <cell r="I409">
            <v>0</v>
          </cell>
          <cell r="K409">
            <v>0</v>
          </cell>
          <cell r="M409">
            <v>4956814.8600000003</v>
          </cell>
          <cell r="N409">
            <v>4956814.8600000003</v>
          </cell>
          <cell r="O409">
            <v>0</v>
          </cell>
          <cell r="Q409">
            <v>0</v>
          </cell>
          <cell r="T409">
            <v>4956814.8600000003</v>
          </cell>
          <cell r="U409">
            <v>0</v>
          </cell>
          <cell r="W409">
            <v>0</v>
          </cell>
          <cell r="Y409">
            <v>0</v>
          </cell>
          <cell r="AA409">
            <v>0</v>
          </cell>
          <cell r="AG409">
            <v>0</v>
          </cell>
          <cell r="AI409">
            <v>0</v>
          </cell>
          <cell r="AL409">
            <v>2308</v>
          </cell>
        </row>
        <row r="410">
          <cell r="A410" t="str">
            <v>2308</v>
          </cell>
          <cell r="B410" t="str">
            <v xml:space="preserve">200 - Capital Assets                </v>
          </cell>
          <cell r="F410" t="str">
            <v>A</v>
          </cell>
          <cell r="G410">
            <v>93072.27</v>
          </cell>
          <cell r="H410">
            <v>0</v>
          </cell>
          <cell r="I410">
            <v>0</v>
          </cell>
          <cell r="K410">
            <v>0</v>
          </cell>
          <cell r="M410">
            <v>665144.16</v>
          </cell>
          <cell r="N410">
            <v>363708.97</v>
          </cell>
          <cell r="O410">
            <v>0</v>
          </cell>
          <cell r="Q410">
            <v>0</v>
          </cell>
          <cell r="T410">
            <v>397354.68</v>
          </cell>
          <cell r="U410">
            <v>0</v>
          </cell>
          <cell r="W410">
            <v>0</v>
          </cell>
          <cell r="Y410">
            <v>267789.48</v>
          </cell>
          <cell r="AA410">
            <v>0</v>
          </cell>
          <cell r="AG410">
            <v>0</v>
          </cell>
          <cell r="AI410">
            <v>0</v>
          </cell>
          <cell r="AL410">
            <v>2308</v>
          </cell>
        </row>
        <row r="411">
          <cell r="A411" t="str">
            <v>2308</v>
          </cell>
          <cell r="B411" t="str">
            <v xml:space="preserve">200 - Capital Assets                </v>
          </cell>
          <cell r="F411" t="str">
            <v>B</v>
          </cell>
          <cell r="G411">
            <v>6315.57</v>
          </cell>
          <cell r="H411">
            <v>2829.78</v>
          </cell>
          <cell r="I411">
            <v>0</v>
          </cell>
          <cell r="K411">
            <v>0</v>
          </cell>
          <cell r="M411">
            <v>845225.66</v>
          </cell>
          <cell r="N411">
            <v>763943.84</v>
          </cell>
          <cell r="O411">
            <v>0</v>
          </cell>
          <cell r="Q411">
            <v>0</v>
          </cell>
          <cell r="T411">
            <v>787036.85</v>
          </cell>
          <cell r="U411">
            <v>0</v>
          </cell>
          <cell r="W411">
            <v>0</v>
          </cell>
          <cell r="Y411">
            <v>58188.81</v>
          </cell>
          <cell r="AA411">
            <v>0</v>
          </cell>
          <cell r="AG411">
            <v>0</v>
          </cell>
          <cell r="AI411">
            <v>0</v>
          </cell>
          <cell r="AL411">
            <v>2308</v>
          </cell>
        </row>
        <row r="412">
          <cell r="A412" t="str">
            <v>2308</v>
          </cell>
          <cell r="B412" t="str">
            <v xml:space="preserve">200 - Capital Assets                </v>
          </cell>
          <cell r="F412" t="str">
            <v>C</v>
          </cell>
          <cell r="G412">
            <v>17991.599999999999</v>
          </cell>
          <cell r="H412">
            <v>43539.6</v>
          </cell>
          <cell r="I412">
            <v>0</v>
          </cell>
          <cell r="K412">
            <v>0</v>
          </cell>
          <cell r="M412">
            <v>1767383.28</v>
          </cell>
          <cell r="N412">
            <v>1678060.82</v>
          </cell>
          <cell r="O412">
            <v>0</v>
          </cell>
          <cell r="Q412">
            <v>0</v>
          </cell>
          <cell r="T412">
            <v>1692282.8</v>
          </cell>
          <cell r="U412">
            <v>0</v>
          </cell>
          <cell r="W412">
            <v>0</v>
          </cell>
          <cell r="Y412">
            <v>75100.479999999996</v>
          </cell>
          <cell r="AA412">
            <v>0</v>
          </cell>
          <cell r="AG412">
            <v>0</v>
          </cell>
          <cell r="AI412">
            <v>0</v>
          </cell>
          <cell r="AL412">
            <v>2308</v>
          </cell>
        </row>
        <row r="413">
          <cell r="A413" t="str">
            <v>2308</v>
          </cell>
          <cell r="B413" t="str">
            <v xml:space="preserve">200 - Capital Assets                </v>
          </cell>
          <cell r="F413" t="str">
            <v>CC</v>
          </cell>
          <cell r="G413">
            <v>0</v>
          </cell>
          <cell r="H413">
            <v>0</v>
          </cell>
          <cell r="I413">
            <v>0</v>
          </cell>
          <cell r="K413">
            <v>0</v>
          </cell>
          <cell r="M413">
            <v>135513.70000000001</v>
          </cell>
          <cell r="N413">
            <v>135513.70000000001</v>
          </cell>
          <cell r="O413">
            <v>0</v>
          </cell>
          <cell r="Q413">
            <v>0</v>
          </cell>
          <cell r="T413">
            <v>135513.70000000001</v>
          </cell>
          <cell r="U413">
            <v>0</v>
          </cell>
          <cell r="W413">
            <v>0</v>
          </cell>
          <cell r="Y413">
            <v>0</v>
          </cell>
          <cell r="AA413">
            <v>0</v>
          </cell>
          <cell r="AG413">
            <v>0</v>
          </cell>
          <cell r="AI413">
            <v>0</v>
          </cell>
          <cell r="AL413">
            <v>2308</v>
          </cell>
        </row>
        <row r="414">
          <cell r="A414" t="str">
            <v>2308</v>
          </cell>
          <cell r="B414" t="str">
            <v xml:space="preserve">200 - Capital Assets                </v>
          </cell>
          <cell r="F414" t="str">
            <v>D</v>
          </cell>
          <cell r="G414">
            <v>24.97</v>
          </cell>
          <cell r="H414">
            <v>2578.88</v>
          </cell>
          <cell r="I414">
            <v>0</v>
          </cell>
          <cell r="K414">
            <v>0</v>
          </cell>
          <cell r="M414">
            <v>604593.19999999995</v>
          </cell>
          <cell r="N414">
            <v>596153.85</v>
          </cell>
          <cell r="O414">
            <v>0</v>
          </cell>
          <cell r="Q414">
            <v>0</v>
          </cell>
          <cell r="T414">
            <v>596101.16</v>
          </cell>
          <cell r="U414">
            <v>0</v>
          </cell>
          <cell r="W414">
            <v>0</v>
          </cell>
          <cell r="Y414">
            <v>8492.0400000000009</v>
          </cell>
          <cell r="AA414">
            <v>0</v>
          </cell>
          <cell r="AG414">
            <v>0</v>
          </cell>
          <cell r="AI414">
            <v>0</v>
          </cell>
          <cell r="AL414">
            <v>2308</v>
          </cell>
        </row>
        <row r="415">
          <cell r="A415" t="str">
            <v>2308</v>
          </cell>
          <cell r="B415" t="str">
            <v xml:space="preserve">200 - Capital Assets                </v>
          </cell>
          <cell r="F415" t="str">
            <v>E</v>
          </cell>
          <cell r="G415">
            <v>21206.69</v>
          </cell>
          <cell r="H415">
            <v>53037.77</v>
          </cell>
          <cell r="I415">
            <v>0</v>
          </cell>
          <cell r="K415">
            <v>0</v>
          </cell>
          <cell r="M415">
            <v>3401687.95</v>
          </cell>
          <cell r="N415">
            <v>2867740.89</v>
          </cell>
          <cell r="O415">
            <v>0</v>
          </cell>
          <cell r="Q415">
            <v>0</v>
          </cell>
          <cell r="T415">
            <v>2995963.8</v>
          </cell>
          <cell r="U415">
            <v>0</v>
          </cell>
          <cell r="W415">
            <v>0</v>
          </cell>
          <cell r="Y415">
            <v>405724.15</v>
          </cell>
          <cell r="AA415">
            <v>0</v>
          </cell>
          <cell r="AG415">
            <v>0</v>
          </cell>
          <cell r="AI415">
            <v>0</v>
          </cell>
          <cell r="AL415">
            <v>2308</v>
          </cell>
        </row>
        <row r="416">
          <cell r="A416" t="str">
            <v>2308</v>
          </cell>
          <cell r="B416" t="str">
            <v xml:space="preserve">200 - Capital Assets                </v>
          </cell>
          <cell r="F416" t="str">
            <v>F</v>
          </cell>
          <cell r="G416">
            <v>174473.33</v>
          </cell>
          <cell r="H416">
            <v>13446.31</v>
          </cell>
          <cell r="I416">
            <v>0</v>
          </cell>
          <cell r="K416">
            <v>0</v>
          </cell>
          <cell r="M416">
            <v>2056080.19</v>
          </cell>
          <cell r="N416">
            <v>1739608.41</v>
          </cell>
          <cell r="O416">
            <v>0</v>
          </cell>
          <cell r="Q416">
            <v>0</v>
          </cell>
          <cell r="T416">
            <v>1795617.41</v>
          </cell>
          <cell r="U416">
            <v>0</v>
          </cell>
          <cell r="W416">
            <v>0</v>
          </cell>
          <cell r="Y416">
            <v>260462.78</v>
          </cell>
          <cell r="AA416">
            <v>0</v>
          </cell>
          <cell r="AG416">
            <v>0</v>
          </cell>
          <cell r="AI416">
            <v>0</v>
          </cell>
          <cell r="AL416">
            <v>2308</v>
          </cell>
        </row>
        <row r="417">
          <cell r="A417" t="str">
            <v>2308</v>
          </cell>
          <cell r="B417" t="str">
            <v xml:space="preserve">200 - Capital Assets                </v>
          </cell>
          <cell r="F417" t="str">
            <v>G</v>
          </cell>
          <cell r="G417">
            <v>52582.2</v>
          </cell>
          <cell r="H417">
            <v>226.58</v>
          </cell>
          <cell r="I417">
            <v>0</v>
          </cell>
          <cell r="K417">
            <v>0</v>
          </cell>
          <cell r="M417">
            <v>2299449.5099999998</v>
          </cell>
          <cell r="N417">
            <v>1884383.46</v>
          </cell>
          <cell r="O417">
            <v>0</v>
          </cell>
          <cell r="Q417">
            <v>0</v>
          </cell>
          <cell r="T417">
            <v>1976096.28</v>
          </cell>
          <cell r="U417">
            <v>0</v>
          </cell>
          <cell r="W417">
            <v>0</v>
          </cell>
          <cell r="Y417">
            <v>323353.23</v>
          </cell>
          <cell r="AA417">
            <v>0</v>
          </cell>
          <cell r="AG417">
            <v>0</v>
          </cell>
          <cell r="AI417">
            <v>0</v>
          </cell>
          <cell r="AL417">
            <v>2308</v>
          </cell>
        </row>
        <row r="418">
          <cell r="A418" t="str">
            <v>2308</v>
          </cell>
          <cell r="B418" t="str">
            <v xml:space="preserve">200 - Capital Assets                </v>
          </cell>
          <cell r="F418" t="str">
            <v>H</v>
          </cell>
          <cell r="G418">
            <v>50016.959999999999</v>
          </cell>
          <cell r="H418">
            <v>36115.300000000003</v>
          </cell>
          <cell r="I418">
            <v>0</v>
          </cell>
          <cell r="K418">
            <v>0</v>
          </cell>
          <cell r="M418">
            <v>221706.25</v>
          </cell>
          <cell r="N418">
            <v>165369.60000000001</v>
          </cell>
          <cell r="O418">
            <v>0</v>
          </cell>
          <cell r="Q418">
            <v>0</v>
          </cell>
          <cell r="T418">
            <v>159741.84</v>
          </cell>
          <cell r="U418">
            <v>0</v>
          </cell>
          <cell r="W418">
            <v>0</v>
          </cell>
          <cell r="Y418">
            <v>61964.41</v>
          </cell>
          <cell r="AA418">
            <v>0</v>
          </cell>
          <cell r="AG418">
            <v>0</v>
          </cell>
          <cell r="AI418">
            <v>0</v>
          </cell>
          <cell r="AL418">
            <v>2308</v>
          </cell>
        </row>
        <row r="419">
          <cell r="A419" t="str">
            <v>2308</v>
          </cell>
          <cell r="B419" t="str">
            <v xml:space="preserve">200 - Capital Assets                </v>
          </cell>
          <cell r="F419" t="str">
            <v>L</v>
          </cell>
          <cell r="G419">
            <v>2472.92</v>
          </cell>
          <cell r="H419">
            <v>0</v>
          </cell>
          <cell r="I419">
            <v>0</v>
          </cell>
          <cell r="K419">
            <v>0</v>
          </cell>
          <cell r="M419">
            <v>4781.22</v>
          </cell>
          <cell r="N419">
            <v>0</v>
          </cell>
          <cell r="O419">
            <v>0</v>
          </cell>
          <cell r="Q419">
            <v>0</v>
          </cell>
          <cell r="T419">
            <v>0</v>
          </cell>
          <cell r="U419">
            <v>0</v>
          </cell>
          <cell r="W419">
            <v>0</v>
          </cell>
          <cell r="Y419">
            <v>4781.22</v>
          </cell>
          <cell r="AA419">
            <v>0</v>
          </cell>
          <cell r="AG419">
            <v>0</v>
          </cell>
          <cell r="AI419">
            <v>0</v>
          </cell>
          <cell r="AL419">
            <v>2308</v>
          </cell>
        </row>
        <row r="420">
          <cell r="A420" t="str">
            <v>2308</v>
          </cell>
          <cell r="B420" t="str">
            <v xml:space="preserve">200 - Capital Assets                </v>
          </cell>
          <cell r="F420" t="str">
            <v>M</v>
          </cell>
          <cell r="G420">
            <v>1139.96</v>
          </cell>
          <cell r="H420">
            <v>72.52</v>
          </cell>
          <cell r="I420">
            <v>0</v>
          </cell>
          <cell r="K420">
            <v>0</v>
          </cell>
          <cell r="M420">
            <v>343754.49</v>
          </cell>
          <cell r="N420">
            <v>259549.78</v>
          </cell>
          <cell r="O420">
            <v>0</v>
          </cell>
          <cell r="Q420">
            <v>0</v>
          </cell>
          <cell r="T420">
            <v>273960.65999999997</v>
          </cell>
          <cell r="U420">
            <v>0</v>
          </cell>
          <cell r="W420">
            <v>0</v>
          </cell>
          <cell r="Y420">
            <v>69793.83</v>
          </cell>
          <cell r="AA420">
            <v>0</v>
          </cell>
          <cell r="AG420">
            <v>0</v>
          </cell>
          <cell r="AI420">
            <v>0</v>
          </cell>
          <cell r="AL420">
            <v>2308</v>
          </cell>
        </row>
        <row r="421">
          <cell r="A421" t="str">
            <v>2308</v>
          </cell>
          <cell r="B421" t="str">
            <v xml:space="preserve">200 - Capital Assets                </v>
          </cell>
          <cell r="F421" t="str">
            <v>O</v>
          </cell>
          <cell r="G421">
            <v>0</v>
          </cell>
          <cell r="H421">
            <v>0</v>
          </cell>
          <cell r="I421">
            <v>0</v>
          </cell>
          <cell r="K421">
            <v>0</v>
          </cell>
          <cell r="M421">
            <v>95880.98</v>
          </cell>
          <cell r="N421">
            <v>95880.98</v>
          </cell>
          <cell r="O421">
            <v>0</v>
          </cell>
          <cell r="Q421">
            <v>0</v>
          </cell>
          <cell r="T421">
            <v>95880.98</v>
          </cell>
          <cell r="U421">
            <v>0</v>
          </cell>
          <cell r="W421">
            <v>0</v>
          </cell>
          <cell r="Y421">
            <v>0</v>
          </cell>
          <cell r="AA421">
            <v>0</v>
          </cell>
          <cell r="AG421">
            <v>0</v>
          </cell>
          <cell r="AI421">
            <v>0</v>
          </cell>
          <cell r="AL421">
            <v>2308</v>
          </cell>
        </row>
        <row r="422">
          <cell r="A422" t="str">
            <v>2308</v>
          </cell>
          <cell r="B422" t="str">
            <v xml:space="preserve">200 - Capital Assets                </v>
          </cell>
          <cell r="F422" t="str">
            <v>R</v>
          </cell>
          <cell r="G422">
            <v>0</v>
          </cell>
          <cell r="H422">
            <v>0</v>
          </cell>
          <cell r="I422">
            <v>0</v>
          </cell>
          <cell r="K422">
            <v>0</v>
          </cell>
          <cell r="M422">
            <v>135.69999999999999</v>
          </cell>
          <cell r="N422">
            <v>135.69999999999999</v>
          </cell>
          <cell r="O422">
            <v>0</v>
          </cell>
          <cell r="Q422">
            <v>0</v>
          </cell>
          <cell r="T422">
            <v>135.69999999999999</v>
          </cell>
          <cell r="U422">
            <v>0</v>
          </cell>
          <cell r="W422">
            <v>0</v>
          </cell>
          <cell r="Y422">
            <v>0</v>
          </cell>
          <cell r="AA422">
            <v>0</v>
          </cell>
          <cell r="AG422">
            <v>0</v>
          </cell>
          <cell r="AI422">
            <v>0</v>
          </cell>
          <cell r="AL422">
            <v>2308</v>
          </cell>
        </row>
        <row r="423">
          <cell r="A423" t="str">
            <v>2308</v>
          </cell>
          <cell r="B423" t="str">
            <v xml:space="preserve">200 - Capital Assets                </v>
          </cell>
          <cell r="F423" t="str">
            <v>T</v>
          </cell>
          <cell r="G423">
            <v>0</v>
          </cell>
          <cell r="H423">
            <v>0</v>
          </cell>
          <cell r="I423">
            <v>0</v>
          </cell>
          <cell r="K423">
            <v>0</v>
          </cell>
          <cell r="M423">
            <v>343.4</v>
          </cell>
          <cell r="N423">
            <v>343.4</v>
          </cell>
          <cell r="O423">
            <v>0</v>
          </cell>
          <cell r="Q423">
            <v>0</v>
          </cell>
          <cell r="T423">
            <v>343.4</v>
          </cell>
          <cell r="U423">
            <v>0</v>
          </cell>
          <cell r="W423">
            <v>0</v>
          </cell>
          <cell r="Y423">
            <v>0</v>
          </cell>
          <cell r="AA423">
            <v>0</v>
          </cell>
          <cell r="AG423">
            <v>0</v>
          </cell>
          <cell r="AI423">
            <v>0</v>
          </cell>
          <cell r="AL423">
            <v>2308</v>
          </cell>
        </row>
        <row r="424">
          <cell r="A424" t="str">
            <v>2308</v>
          </cell>
          <cell r="B424" t="str">
            <v xml:space="preserve">200 - Capital Assets                </v>
          </cell>
          <cell r="F424" t="str">
            <v>ZZ</v>
          </cell>
          <cell r="G424">
            <v>0</v>
          </cell>
          <cell r="H424">
            <v>0</v>
          </cell>
          <cell r="I424">
            <v>0</v>
          </cell>
          <cell r="K424">
            <v>0</v>
          </cell>
          <cell r="M424">
            <v>15900.49</v>
          </cell>
          <cell r="N424">
            <v>15900.49</v>
          </cell>
          <cell r="O424">
            <v>0</v>
          </cell>
          <cell r="Q424">
            <v>0</v>
          </cell>
          <cell r="T424">
            <v>15900.49</v>
          </cell>
          <cell r="U424">
            <v>0</v>
          </cell>
          <cell r="W424">
            <v>0</v>
          </cell>
          <cell r="Y424">
            <v>0</v>
          </cell>
          <cell r="AA424">
            <v>0</v>
          </cell>
          <cell r="AG424">
            <v>0</v>
          </cell>
          <cell r="AI424">
            <v>0</v>
          </cell>
          <cell r="AL424">
            <v>2308</v>
          </cell>
        </row>
        <row r="425">
          <cell r="A425" t="str">
            <v>2310</v>
          </cell>
          <cell r="B425" t="str">
            <v xml:space="preserve">200 - Capital Assets                </v>
          </cell>
          <cell r="G425">
            <v>0</v>
          </cell>
          <cell r="H425">
            <v>0</v>
          </cell>
          <cell r="I425">
            <v>0</v>
          </cell>
          <cell r="K425">
            <v>0</v>
          </cell>
          <cell r="M425">
            <v>226776.37</v>
          </cell>
          <cell r="N425">
            <v>226776.37</v>
          </cell>
          <cell r="O425">
            <v>0</v>
          </cell>
          <cell r="Q425">
            <v>0</v>
          </cell>
          <cell r="T425">
            <v>226776.37</v>
          </cell>
          <cell r="U425">
            <v>0</v>
          </cell>
          <cell r="W425">
            <v>0</v>
          </cell>
          <cell r="Y425">
            <v>0</v>
          </cell>
          <cell r="AA425">
            <v>0</v>
          </cell>
          <cell r="AG425">
            <v>0</v>
          </cell>
          <cell r="AI425">
            <v>0</v>
          </cell>
          <cell r="AL425">
            <v>2310</v>
          </cell>
        </row>
        <row r="426">
          <cell r="A426" t="str">
            <v>2310</v>
          </cell>
          <cell r="B426" t="str">
            <v xml:space="preserve">200 - Capital Assets                </v>
          </cell>
          <cell r="F426" t="str">
            <v>A</v>
          </cell>
          <cell r="G426">
            <v>9356.35</v>
          </cell>
          <cell r="H426">
            <v>53.01</v>
          </cell>
          <cell r="I426">
            <v>0</v>
          </cell>
          <cell r="K426">
            <v>0</v>
          </cell>
          <cell r="M426">
            <v>144782.5</v>
          </cell>
          <cell r="N426">
            <v>123834.36</v>
          </cell>
          <cell r="O426">
            <v>0</v>
          </cell>
          <cell r="Q426">
            <v>0</v>
          </cell>
          <cell r="T426">
            <v>124163.67</v>
          </cell>
          <cell r="U426">
            <v>0</v>
          </cell>
          <cell r="W426">
            <v>0</v>
          </cell>
          <cell r="Y426">
            <v>20618.830000000002</v>
          </cell>
          <cell r="AA426">
            <v>0</v>
          </cell>
          <cell r="AG426">
            <v>0</v>
          </cell>
          <cell r="AI426">
            <v>0</v>
          </cell>
          <cell r="AL426">
            <v>2310</v>
          </cell>
        </row>
        <row r="427">
          <cell r="A427" t="str">
            <v>2310</v>
          </cell>
          <cell r="B427" t="str">
            <v xml:space="preserve">200 - Capital Assets                </v>
          </cell>
          <cell r="F427" t="str">
            <v>B</v>
          </cell>
          <cell r="G427">
            <v>52.85</v>
          </cell>
          <cell r="H427">
            <v>0</v>
          </cell>
          <cell r="I427">
            <v>0</v>
          </cell>
          <cell r="K427">
            <v>0</v>
          </cell>
          <cell r="M427">
            <v>12575.54</v>
          </cell>
          <cell r="N427">
            <v>10844.67</v>
          </cell>
          <cell r="O427">
            <v>0</v>
          </cell>
          <cell r="Q427">
            <v>0</v>
          </cell>
          <cell r="T427">
            <v>11996.84</v>
          </cell>
          <cell r="U427">
            <v>0</v>
          </cell>
          <cell r="W427">
            <v>0</v>
          </cell>
          <cell r="Y427">
            <v>578.70000000000005</v>
          </cell>
          <cell r="AA427">
            <v>0</v>
          </cell>
          <cell r="AG427">
            <v>0</v>
          </cell>
          <cell r="AI427">
            <v>0</v>
          </cell>
          <cell r="AL427">
            <v>2310</v>
          </cell>
        </row>
        <row r="428">
          <cell r="A428" t="str">
            <v>2310</v>
          </cell>
          <cell r="B428" t="str">
            <v xml:space="preserve">200 - Capital Assets                </v>
          </cell>
          <cell r="F428" t="str">
            <v>C</v>
          </cell>
          <cell r="G428">
            <v>16.940000000000001</v>
          </cell>
          <cell r="H428">
            <v>465.48</v>
          </cell>
          <cell r="I428">
            <v>0</v>
          </cell>
          <cell r="K428">
            <v>0</v>
          </cell>
          <cell r="M428">
            <v>59631.68</v>
          </cell>
          <cell r="N428">
            <v>54058.68</v>
          </cell>
          <cell r="O428">
            <v>0</v>
          </cell>
          <cell r="Q428">
            <v>0</v>
          </cell>
          <cell r="T428">
            <v>57884.76</v>
          </cell>
          <cell r="U428">
            <v>0</v>
          </cell>
          <cell r="W428">
            <v>0</v>
          </cell>
          <cell r="Y428">
            <v>1746.92</v>
          </cell>
          <cell r="AA428">
            <v>0</v>
          </cell>
          <cell r="AG428">
            <v>0</v>
          </cell>
          <cell r="AI428">
            <v>0</v>
          </cell>
          <cell r="AL428">
            <v>2310</v>
          </cell>
        </row>
        <row r="429">
          <cell r="A429" t="str">
            <v>2310</v>
          </cell>
          <cell r="B429" t="str">
            <v xml:space="preserve">200 - Capital Assets                </v>
          </cell>
          <cell r="F429" t="str">
            <v>CC</v>
          </cell>
          <cell r="G429">
            <v>0</v>
          </cell>
          <cell r="H429">
            <v>0</v>
          </cell>
          <cell r="I429">
            <v>0</v>
          </cell>
          <cell r="K429">
            <v>0</v>
          </cell>
          <cell r="M429">
            <v>3066.45</v>
          </cell>
          <cell r="N429">
            <v>3066.45</v>
          </cell>
          <cell r="O429">
            <v>0</v>
          </cell>
          <cell r="Q429">
            <v>0</v>
          </cell>
          <cell r="T429">
            <v>3066.45</v>
          </cell>
          <cell r="U429">
            <v>0</v>
          </cell>
          <cell r="W429">
            <v>0</v>
          </cell>
          <cell r="Y429">
            <v>0</v>
          </cell>
          <cell r="AA429">
            <v>0</v>
          </cell>
          <cell r="AG429">
            <v>0</v>
          </cell>
          <cell r="AI429">
            <v>0</v>
          </cell>
          <cell r="AL429">
            <v>2310</v>
          </cell>
        </row>
        <row r="430">
          <cell r="A430" t="str">
            <v>2310</v>
          </cell>
          <cell r="B430" t="str">
            <v xml:space="preserve">200 - Capital Assets                </v>
          </cell>
          <cell r="F430" t="str">
            <v>D</v>
          </cell>
          <cell r="G430">
            <v>0</v>
          </cell>
          <cell r="H430">
            <v>0</v>
          </cell>
          <cell r="I430">
            <v>0</v>
          </cell>
          <cell r="K430">
            <v>0</v>
          </cell>
          <cell r="M430">
            <v>6065.97</v>
          </cell>
          <cell r="N430">
            <v>6065.97</v>
          </cell>
          <cell r="O430">
            <v>0</v>
          </cell>
          <cell r="Q430">
            <v>0</v>
          </cell>
          <cell r="T430">
            <v>6065.97</v>
          </cell>
          <cell r="U430">
            <v>0</v>
          </cell>
          <cell r="W430">
            <v>0</v>
          </cell>
          <cell r="Y430">
            <v>0</v>
          </cell>
          <cell r="AA430">
            <v>0</v>
          </cell>
          <cell r="AG430">
            <v>0</v>
          </cell>
          <cell r="AI430">
            <v>0</v>
          </cell>
          <cell r="AL430">
            <v>2310</v>
          </cell>
        </row>
        <row r="431">
          <cell r="A431" t="str">
            <v>2310</v>
          </cell>
          <cell r="B431" t="str">
            <v xml:space="preserve">200 - Capital Assets                </v>
          </cell>
          <cell r="F431" t="str">
            <v>E</v>
          </cell>
          <cell r="G431">
            <v>360.86</v>
          </cell>
          <cell r="H431">
            <v>682.9</v>
          </cell>
          <cell r="I431">
            <v>0</v>
          </cell>
          <cell r="K431">
            <v>0</v>
          </cell>
          <cell r="M431">
            <v>74250.66</v>
          </cell>
          <cell r="N431">
            <v>64608.65</v>
          </cell>
          <cell r="O431">
            <v>0</v>
          </cell>
          <cell r="Q431">
            <v>0</v>
          </cell>
          <cell r="T431">
            <v>65375.44</v>
          </cell>
          <cell r="U431">
            <v>0</v>
          </cell>
          <cell r="W431">
            <v>0</v>
          </cell>
          <cell r="Y431">
            <v>8875.2199999999993</v>
          </cell>
          <cell r="AA431">
            <v>0</v>
          </cell>
          <cell r="AG431">
            <v>0</v>
          </cell>
          <cell r="AI431">
            <v>0</v>
          </cell>
          <cell r="AL431">
            <v>2310</v>
          </cell>
        </row>
        <row r="432">
          <cell r="A432" t="str">
            <v>2310</v>
          </cell>
          <cell r="B432" t="str">
            <v xml:space="preserve">200 - Capital Assets                </v>
          </cell>
          <cell r="F432" t="str">
            <v>F</v>
          </cell>
          <cell r="G432">
            <v>-26685.33</v>
          </cell>
          <cell r="H432">
            <v>32.75</v>
          </cell>
          <cell r="I432">
            <v>0</v>
          </cell>
          <cell r="K432">
            <v>0</v>
          </cell>
          <cell r="M432">
            <v>89456.61</v>
          </cell>
          <cell r="N432">
            <v>72389.740000000005</v>
          </cell>
          <cell r="O432">
            <v>0</v>
          </cell>
          <cell r="Q432">
            <v>0</v>
          </cell>
          <cell r="T432">
            <v>82213.88</v>
          </cell>
          <cell r="U432">
            <v>0</v>
          </cell>
          <cell r="W432">
            <v>0</v>
          </cell>
          <cell r="Y432">
            <v>7242.73</v>
          </cell>
          <cell r="AA432">
            <v>0</v>
          </cell>
          <cell r="AG432">
            <v>0</v>
          </cell>
          <cell r="AI432">
            <v>0</v>
          </cell>
          <cell r="AL432">
            <v>2310</v>
          </cell>
        </row>
        <row r="433">
          <cell r="A433" t="str">
            <v>2310</v>
          </cell>
          <cell r="B433" t="str">
            <v xml:space="preserve">200 - Capital Assets                </v>
          </cell>
          <cell r="F433" t="str">
            <v>G</v>
          </cell>
          <cell r="G433">
            <v>48.76</v>
          </cell>
          <cell r="H433">
            <v>518.4</v>
          </cell>
          <cell r="I433">
            <v>0</v>
          </cell>
          <cell r="K433">
            <v>0</v>
          </cell>
          <cell r="M433">
            <v>13898.8</v>
          </cell>
          <cell r="N433">
            <v>12065.76</v>
          </cell>
          <cell r="O433">
            <v>0</v>
          </cell>
          <cell r="Q433">
            <v>0</v>
          </cell>
          <cell r="T433">
            <v>12081.53</v>
          </cell>
          <cell r="U433">
            <v>0</v>
          </cell>
          <cell r="W433">
            <v>0</v>
          </cell>
          <cell r="Y433">
            <v>1817.27</v>
          </cell>
          <cell r="AA433">
            <v>0</v>
          </cell>
          <cell r="AG433">
            <v>0</v>
          </cell>
          <cell r="AI433">
            <v>0</v>
          </cell>
          <cell r="AL433">
            <v>2310</v>
          </cell>
        </row>
        <row r="434">
          <cell r="A434" t="str">
            <v>2310</v>
          </cell>
          <cell r="B434" t="str">
            <v xml:space="preserve">200 - Capital Assets                </v>
          </cell>
          <cell r="F434" t="str">
            <v>H</v>
          </cell>
          <cell r="G434">
            <v>-14.92</v>
          </cell>
          <cell r="H434">
            <v>273.24</v>
          </cell>
          <cell r="I434">
            <v>0</v>
          </cell>
          <cell r="K434">
            <v>0</v>
          </cell>
          <cell r="M434">
            <v>108585.2</v>
          </cell>
          <cell r="N434">
            <v>107927.06</v>
          </cell>
          <cell r="O434">
            <v>0</v>
          </cell>
          <cell r="Q434">
            <v>0</v>
          </cell>
          <cell r="T434">
            <v>108015.71</v>
          </cell>
          <cell r="U434">
            <v>0</v>
          </cell>
          <cell r="W434">
            <v>0</v>
          </cell>
          <cell r="Y434">
            <v>569.49</v>
          </cell>
          <cell r="AA434">
            <v>0</v>
          </cell>
          <cell r="AG434">
            <v>0</v>
          </cell>
          <cell r="AI434">
            <v>0</v>
          </cell>
          <cell r="AL434">
            <v>2310</v>
          </cell>
        </row>
        <row r="435">
          <cell r="A435" t="str">
            <v>2310</v>
          </cell>
          <cell r="B435" t="str">
            <v xml:space="preserve">200 - Capital Assets                </v>
          </cell>
          <cell r="F435" t="str">
            <v>L</v>
          </cell>
          <cell r="G435">
            <v>175.55</v>
          </cell>
          <cell r="H435">
            <v>0</v>
          </cell>
          <cell r="I435">
            <v>0</v>
          </cell>
          <cell r="K435">
            <v>0</v>
          </cell>
          <cell r="M435">
            <v>18673.169999999998</v>
          </cell>
          <cell r="N435">
            <v>14972.54</v>
          </cell>
          <cell r="O435">
            <v>0</v>
          </cell>
          <cell r="Q435">
            <v>0</v>
          </cell>
          <cell r="T435">
            <v>14972.54</v>
          </cell>
          <cell r="U435">
            <v>0</v>
          </cell>
          <cell r="W435">
            <v>0</v>
          </cell>
          <cell r="Y435">
            <v>3700.63</v>
          </cell>
          <cell r="AA435">
            <v>0</v>
          </cell>
          <cell r="AG435">
            <v>0</v>
          </cell>
          <cell r="AI435">
            <v>0</v>
          </cell>
          <cell r="AL435">
            <v>2310</v>
          </cell>
        </row>
        <row r="436">
          <cell r="A436" t="str">
            <v>2310</v>
          </cell>
          <cell r="B436" t="str">
            <v xml:space="preserve">200 - Capital Assets                </v>
          </cell>
          <cell r="F436" t="str">
            <v>M</v>
          </cell>
          <cell r="G436">
            <v>1005.08</v>
          </cell>
          <cell r="H436">
            <v>0</v>
          </cell>
          <cell r="I436">
            <v>0</v>
          </cell>
          <cell r="K436">
            <v>0</v>
          </cell>
          <cell r="M436">
            <v>34518.839999999997</v>
          </cell>
          <cell r="N436">
            <v>20230.52</v>
          </cell>
          <cell r="O436">
            <v>0</v>
          </cell>
          <cell r="Q436">
            <v>0</v>
          </cell>
          <cell r="T436">
            <v>23077.62</v>
          </cell>
          <cell r="U436">
            <v>0</v>
          </cell>
          <cell r="W436">
            <v>0</v>
          </cell>
          <cell r="Y436">
            <v>11441.22</v>
          </cell>
          <cell r="AA436">
            <v>0</v>
          </cell>
          <cell r="AG436">
            <v>0</v>
          </cell>
          <cell r="AI436">
            <v>0</v>
          </cell>
          <cell r="AL436">
            <v>2310</v>
          </cell>
        </row>
        <row r="437">
          <cell r="A437" t="str">
            <v>2310</v>
          </cell>
          <cell r="B437" t="str">
            <v xml:space="preserve">200 - Capital Assets                </v>
          </cell>
          <cell r="F437" t="str">
            <v>O</v>
          </cell>
          <cell r="G437">
            <v>324</v>
          </cell>
          <cell r="H437">
            <v>0</v>
          </cell>
          <cell r="I437">
            <v>0</v>
          </cell>
          <cell r="K437">
            <v>0</v>
          </cell>
          <cell r="M437">
            <v>429209.61</v>
          </cell>
          <cell r="N437">
            <v>300888.03999999998</v>
          </cell>
          <cell r="O437">
            <v>0</v>
          </cell>
          <cell r="Q437">
            <v>0</v>
          </cell>
          <cell r="T437">
            <v>374632.22</v>
          </cell>
          <cell r="U437">
            <v>0</v>
          </cell>
          <cell r="W437">
            <v>0</v>
          </cell>
          <cell r="Y437">
            <v>54577.39</v>
          </cell>
          <cell r="AA437">
            <v>0</v>
          </cell>
          <cell r="AG437">
            <v>0</v>
          </cell>
          <cell r="AI437">
            <v>0</v>
          </cell>
          <cell r="AL437">
            <v>2310</v>
          </cell>
        </row>
        <row r="438">
          <cell r="A438" t="str">
            <v>2310</v>
          </cell>
          <cell r="B438" t="str">
            <v xml:space="preserve">200 - Capital Assets                </v>
          </cell>
          <cell r="F438" t="str">
            <v>Q</v>
          </cell>
          <cell r="G438">
            <v>0</v>
          </cell>
          <cell r="H438">
            <v>0</v>
          </cell>
          <cell r="I438">
            <v>0</v>
          </cell>
          <cell r="K438">
            <v>0</v>
          </cell>
          <cell r="M438">
            <v>4341.6000000000004</v>
          </cell>
          <cell r="N438">
            <v>4341.6000000000004</v>
          </cell>
          <cell r="O438">
            <v>0</v>
          </cell>
          <cell r="Q438">
            <v>0</v>
          </cell>
          <cell r="T438">
            <v>4341.6000000000004</v>
          </cell>
          <cell r="U438">
            <v>0</v>
          </cell>
          <cell r="W438">
            <v>0</v>
          </cell>
          <cell r="Y438">
            <v>0</v>
          </cell>
          <cell r="AA438">
            <v>0</v>
          </cell>
          <cell r="AG438">
            <v>0</v>
          </cell>
          <cell r="AI438">
            <v>0</v>
          </cell>
          <cell r="AL438">
            <v>2310</v>
          </cell>
        </row>
        <row r="439">
          <cell r="A439" t="str">
            <v>2310</v>
          </cell>
          <cell r="B439" t="str">
            <v xml:space="preserve">200 - Capital Assets                </v>
          </cell>
          <cell r="F439" t="str">
            <v>R</v>
          </cell>
          <cell r="G439">
            <v>0</v>
          </cell>
          <cell r="H439">
            <v>0</v>
          </cell>
          <cell r="I439">
            <v>0</v>
          </cell>
          <cell r="K439">
            <v>0</v>
          </cell>
          <cell r="M439">
            <v>170.04</v>
          </cell>
          <cell r="N439">
            <v>129.44</v>
          </cell>
          <cell r="O439">
            <v>0</v>
          </cell>
          <cell r="Q439">
            <v>0</v>
          </cell>
          <cell r="T439">
            <v>129.44</v>
          </cell>
          <cell r="U439">
            <v>0</v>
          </cell>
          <cell r="W439">
            <v>0</v>
          </cell>
          <cell r="Y439">
            <v>40.6</v>
          </cell>
          <cell r="AA439">
            <v>0</v>
          </cell>
          <cell r="AG439">
            <v>0</v>
          </cell>
          <cell r="AI439">
            <v>0</v>
          </cell>
          <cell r="AL439">
            <v>2310</v>
          </cell>
        </row>
        <row r="440">
          <cell r="A440" t="str">
            <v>2310</v>
          </cell>
          <cell r="B440" t="str">
            <v xml:space="preserve">200 - Capital Assets                </v>
          </cell>
          <cell r="F440" t="str">
            <v>V</v>
          </cell>
          <cell r="G440">
            <v>0</v>
          </cell>
          <cell r="H440">
            <v>0</v>
          </cell>
          <cell r="I440">
            <v>0</v>
          </cell>
          <cell r="K440">
            <v>0</v>
          </cell>
          <cell r="M440">
            <v>289.38</v>
          </cell>
          <cell r="N440">
            <v>289.38</v>
          </cell>
          <cell r="O440">
            <v>0</v>
          </cell>
          <cell r="Q440">
            <v>0</v>
          </cell>
          <cell r="T440">
            <v>289.38</v>
          </cell>
          <cell r="U440">
            <v>0</v>
          </cell>
          <cell r="W440">
            <v>0</v>
          </cell>
          <cell r="Y440">
            <v>0</v>
          </cell>
          <cell r="AA440">
            <v>0</v>
          </cell>
          <cell r="AG440">
            <v>0</v>
          </cell>
          <cell r="AI440">
            <v>0</v>
          </cell>
          <cell r="AL440">
            <v>2310</v>
          </cell>
        </row>
        <row r="441">
          <cell r="A441" t="str">
            <v>2310</v>
          </cell>
          <cell r="B441" t="str">
            <v xml:space="preserve">200 - Capital Assets                </v>
          </cell>
          <cell r="F441" t="str">
            <v>ZZ</v>
          </cell>
          <cell r="G441">
            <v>0</v>
          </cell>
          <cell r="H441">
            <v>0</v>
          </cell>
          <cell r="I441">
            <v>0</v>
          </cell>
          <cell r="K441">
            <v>0</v>
          </cell>
          <cell r="M441">
            <v>115</v>
          </cell>
          <cell r="N441">
            <v>115</v>
          </cell>
          <cell r="O441">
            <v>0</v>
          </cell>
          <cell r="Q441">
            <v>0</v>
          </cell>
          <cell r="T441">
            <v>115</v>
          </cell>
          <cell r="U441">
            <v>0</v>
          </cell>
          <cell r="W441">
            <v>0</v>
          </cell>
          <cell r="Y441">
            <v>0</v>
          </cell>
          <cell r="AA441">
            <v>0</v>
          </cell>
          <cell r="AG441">
            <v>0</v>
          </cell>
          <cell r="AI441">
            <v>0</v>
          </cell>
          <cell r="AL441">
            <v>2310</v>
          </cell>
        </row>
        <row r="442">
          <cell r="A442" t="str">
            <v>2312</v>
          </cell>
          <cell r="B442" t="str">
            <v xml:space="preserve">200 - Capital Assets                </v>
          </cell>
          <cell r="G442">
            <v>0</v>
          </cell>
          <cell r="H442">
            <v>0</v>
          </cell>
          <cell r="I442">
            <v>0</v>
          </cell>
          <cell r="K442">
            <v>0</v>
          </cell>
          <cell r="M442">
            <v>1360100.23</v>
          </cell>
          <cell r="N442">
            <v>1360100.23</v>
          </cell>
          <cell r="O442">
            <v>0</v>
          </cell>
          <cell r="Q442">
            <v>0</v>
          </cell>
          <cell r="T442">
            <v>1360100.23</v>
          </cell>
          <cell r="U442">
            <v>0</v>
          </cell>
          <cell r="W442">
            <v>0</v>
          </cell>
          <cell r="Y442">
            <v>0</v>
          </cell>
          <cell r="AA442">
            <v>0</v>
          </cell>
          <cell r="AG442">
            <v>0</v>
          </cell>
          <cell r="AI442">
            <v>0</v>
          </cell>
          <cell r="AL442">
            <v>2312</v>
          </cell>
        </row>
        <row r="443">
          <cell r="A443" t="str">
            <v>2312</v>
          </cell>
          <cell r="B443" t="str">
            <v xml:space="preserve">200 - Capital Assets                </v>
          </cell>
          <cell r="F443" t="str">
            <v>A</v>
          </cell>
          <cell r="G443">
            <v>0</v>
          </cell>
          <cell r="H443">
            <v>0</v>
          </cell>
          <cell r="I443">
            <v>0</v>
          </cell>
          <cell r="K443">
            <v>0</v>
          </cell>
          <cell r="M443">
            <v>47305.58</v>
          </cell>
          <cell r="N443">
            <v>41409.4</v>
          </cell>
          <cell r="O443">
            <v>0</v>
          </cell>
          <cell r="Q443">
            <v>0</v>
          </cell>
          <cell r="T443">
            <v>46495.15</v>
          </cell>
          <cell r="U443">
            <v>0</v>
          </cell>
          <cell r="W443">
            <v>0</v>
          </cell>
          <cell r="Y443">
            <v>810.43</v>
          </cell>
          <cell r="AA443">
            <v>0</v>
          </cell>
          <cell r="AG443">
            <v>0</v>
          </cell>
          <cell r="AI443">
            <v>0</v>
          </cell>
          <cell r="AL443">
            <v>2312</v>
          </cell>
        </row>
        <row r="444">
          <cell r="A444" t="str">
            <v>2312</v>
          </cell>
          <cell r="B444" t="str">
            <v xml:space="preserve">200 - Capital Assets                </v>
          </cell>
          <cell r="F444" t="str">
            <v>B</v>
          </cell>
          <cell r="G444">
            <v>0</v>
          </cell>
          <cell r="H444">
            <v>0</v>
          </cell>
          <cell r="I444">
            <v>0</v>
          </cell>
          <cell r="K444">
            <v>0</v>
          </cell>
          <cell r="M444">
            <v>30748.18</v>
          </cell>
          <cell r="N444">
            <v>24441.42</v>
          </cell>
          <cell r="O444">
            <v>0</v>
          </cell>
          <cell r="Q444">
            <v>0</v>
          </cell>
          <cell r="T444">
            <v>24441.42</v>
          </cell>
          <cell r="U444">
            <v>0</v>
          </cell>
          <cell r="W444">
            <v>0</v>
          </cell>
          <cell r="Y444">
            <v>6306.76</v>
          </cell>
          <cell r="AA444">
            <v>0</v>
          </cell>
          <cell r="AG444">
            <v>0</v>
          </cell>
          <cell r="AI444">
            <v>0</v>
          </cell>
          <cell r="AL444">
            <v>2312</v>
          </cell>
        </row>
        <row r="445">
          <cell r="A445" t="str">
            <v>2312</v>
          </cell>
          <cell r="B445" t="str">
            <v xml:space="preserve">200 - Capital Assets                </v>
          </cell>
          <cell r="F445" t="str">
            <v>C</v>
          </cell>
          <cell r="G445">
            <v>1084.23</v>
          </cell>
          <cell r="H445">
            <v>3538.08</v>
          </cell>
          <cell r="I445">
            <v>0</v>
          </cell>
          <cell r="K445">
            <v>0</v>
          </cell>
          <cell r="M445">
            <v>628908.91</v>
          </cell>
          <cell r="N445">
            <v>600889.87</v>
          </cell>
          <cell r="O445">
            <v>0</v>
          </cell>
          <cell r="Q445">
            <v>0</v>
          </cell>
          <cell r="T445">
            <v>597047.73</v>
          </cell>
          <cell r="U445">
            <v>0</v>
          </cell>
          <cell r="W445">
            <v>0</v>
          </cell>
          <cell r="Y445">
            <v>31861.18</v>
          </cell>
          <cell r="AA445">
            <v>0</v>
          </cell>
          <cell r="AG445">
            <v>0</v>
          </cell>
          <cell r="AI445">
            <v>0</v>
          </cell>
          <cell r="AL445">
            <v>2312</v>
          </cell>
        </row>
        <row r="446">
          <cell r="A446" t="str">
            <v>2312</v>
          </cell>
          <cell r="B446" t="str">
            <v xml:space="preserve">200 - Capital Assets                </v>
          </cell>
          <cell r="F446" t="str">
            <v>CC</v>
          </cell>
          <cell r="G446">
            <v>0</v>
          </cell>
          <cell r="H446">
            <v>0</v>
          </cell>
          <cell r="I446">
            <v>0</v>
          </cell>
          <cell r="K446">
            <v>0</v>
          </cell>
          <cell r="M446">
            <v>53636.33</v>
          </cell>
          <cell r="N446">
            <v>53636.33</v>
          </cell>
          <cell r="O446">
            <v>0</v>
          </cell>
          <cell r="Q446">
            <v>0</v>
          </cell>
          <cell r="T446">
            <v>53636.33</v>
          </cell>
          <cell r="U446">
            <v>0</v>
          </cell>
          <cell r="W446">
            <v>0</v>
          </cell>
          <cell r="Y446">
            <v>0</v>
          </cell>
          <cell r="AA446">
            <v>0</v>
          </cell>
          <cell r="AG446">
            <v>0</v>
          </cell>
          <cell r="AI446">
            <v>0</v>
          </cell>
          <cell r="AL446">
            <v>2312</v>
          </cell>
        </row>
        <row r="447">
          <cell r="A447" t="str">
            <v>2312</v>
          </cell>
          <cell r="B447" t="str">
            <v xml:space="preserve">200 - Capital Assets                </v>
          </cell>
          <cell r="F447" t="str">
            <v>D</v>
          </cell>
          <cell r="G447">
            <v>0</v>
          </cell>
          <cell r="H447">
            <v>0</v>
          </cell>
          <cell r="I447">
            <v>0</v>
          </cell>
          <cell r="K447">
            <v>0</v>
          </cell>
          <cell r="M447">
            <v>331754.07</v>
          </cell>
          <cell r="N447">
            <v>326401.17</v>
          </cell>
          <cell r="O447">
            <v>0</v>
          </cell>
          <cell r="Q447">
            <v>0</v>
          </cell>
          <cell r="T447">
            <v>326401.17</v>
          </cell>
          <cell r="U447">
            <v>0</v>
          </cell>
          <cell r="W447">
            <v>0</v>
          </cell>
          <cell r="Y447">
            <v>5352.9</v>
          </cell>
          <cell r="AA447">
            <v>0</v>
          </cell>
          <cell r="AG447">
            <v>0</v>
          </cell>
          <cell r="AI447">
            <v>0</v>
          </cell>
          <cell r="AL447">
            <v>2312</v>
          </cell>
        </row>
        <row r="448">
          <cell r="A448" t="str">
            <v>2312</v>
          </cell>
          <cell r="B448" t="str">
            <v xml:space="preserve">200 - Capital Assets                </v>
          </cell>
          <cell r="F448" t="str">
            <v>E</v>
          </cell>
          <cell r="G448">
            <v>0</v>
          </cell>
          <cell r="H448">
            <v>640.96</v>
          </cell>
          <cell r="I448">
            <v>0</v>
          </cell>
          <cell r="K448">
            <v>0</v>
          </cell>
          <cell r="M448">
            <v>455560.91</v>
          </cell>
          <cell r="N448">
            <v>351856.93</v>
          </cell>
          <cell r="O448">
            <v>0</v>
          </cell>
          <cell r="Q448">
            <v>0</v>
          </cell>
          <cell r="T448">
            <v>356278.74</v>
          </cell>
          <cell r="U448">
            <v>0</v>
          </cell>
          <cell r="W448">
            <v>0</v>
          </cell>
          <cell r="Y448">
            <v>99282.17</v>
          </cell>
          <cell r="AA448">
            <v>0</v>
          </cell>
          <cell r="AG448">
            <v>0</v>
          </cell>
          <cell r="AI448">
            <v>0</v>
          </cell>
          <cell r="AL448">
            <v>2312</v>
          </cell>
        </row>
        <row r="449">
          <cell r="A449" t="str">
            <v>2312</v>
          </cell>
          <cell r="B449" t="str">
            <v xml:space="preserve">200 - Capital Assets                </v>
          </cell>
          <cell r="F449" t="str">
            <v>F</v>
          </cell>
          <cell r="G449">
            <v>0</v>
          </cell>
          <cell r="H449">
            <v>1617.09</v>
          </cell>
          <cell r="I449">
            <v>0</v>
          </cell>
          <cell r="K449">
            <v>0</v>
          </cell>
          <cell r="M449">
            <v>2323.42</v>
          </cell>
          <cell r="N449">
            <v>2323.42</v>
          </cell>
          <cell r="O449">
            <v>0</v>
          </cell>
          <cell r="Q449">
            <v>0</v>
          </cell>
          <cell r="T449">
            <v>2323.42</v>
          </cell>
          <cell r="U449">
            <v>0</v>
          </cell>
          <cell r="W449">
            <v>0</v>
          </cell>
          <cell r="Y449">
            <v>0</v>
          </cell>
          <cell r="AA449">
            <v>0</v>
          </cell>
          <cell r="AG449">
            <v>0</v>
          </cell>
          <cell r="AI449">
            <v>0</v>
          </cell>
          <cell r="AL449">
            <v>2312</v>
          </cell>
        </row>
        <row r="450">
          <cell r="A450" t="str">
            <v>2312</v>
          </cell>
          <cell r="B450" t="str">
            <v xml:space="preserve">200 - Capital Assets                </v>
          </cell>
          <cell r="F450" t="str">
            <v>G</v>
          </cell>
          <cell r="G450">
            <v>51258.21</v>
          </cell>
          <cell r="H450">
            <v>9374.18</v>
          </cell>
          <cell r="I450">
            <v>0</v>
          </cell>
          <cell r="K450">
            <v>0</v>
          </cell>
          <cell r="M450">
            <v>1104022.26</v>
          </cell>
          <cell r="N450">
            <v>877703.86</v>
          </cell>
          <cell r="O450">
            <v>0</v>
          </cell>
          <cell r="Q450">
            <v>0</v>
          </cell>
          <cell r="T450">
            <v>939499.95</v>
          </cell>
          <cell r="U450">
            <v>0</v>
          </cell>
          <cell r="W450">
            <v>0</v>
          </cell>
          <cell r="Y450">
            <v>164522.31</v>
          </cell>
          <cell r="AA450">
            <v>0</v>
          </cell>
          <cell r="AG450">
            <v>0</v>
          </cell>
          <cell r="AI450">
            <v>0</v>
          </cell>
          <cell r="AL450">
            <v>2312</v>
          </cell>
        </row>
        <row r="451">
          <cell r="A451" t="str">
            <v>2312</v>
          </cell>
          <cell r="B451" t="str">
            <v xml:space="preserve">200 - Capital Assets                </v>
          </cell>
          <cell r="F451" t="str">
            <v>H</v>
          </cell>
          <cell r="G451">
            <v>-845.26</v>
          </cell>
          <cell r="H451">
            <v>0</v>
          </cell>
          <cell r="I451">
            <v>0</v>
          </cell>
          <cell r="K451">
            <v>0</v>
          </cell>
          <cell r="M451">
            <v>81.09</v>
          </cell>
          <cell r="N451">
            <v>0</v>
          </cell>
          <cell r="O451">
            <v>0</v>
          </cell>
          <cell r="Q451">
            <v>0</v>
          </cell>
          <cell r="T451">
            <v>926.35</v>
          </cell>
          <cell r="U451">
            <v>0</v>
          </cell>
          <cell r="W451">
            <v>0</v>
          </cell>
          <cell r="Y451">
            <v>-845.26</v>
          </cell>
          <cell r="AA451">
            <v>0</v>
          </cell>
          <cell r="AG451">
            <v>0</v>
          </cell>
          <cell r="AI451">
            <v>0</v>
          </cell>
          <cell r="AL451">
            <v>2312</v>
          </cell>
        </row>
        <row r="452">
          <cell r="A452" t="str">
            <v>2312</v>
          </cell>
          <cell r="B452" t="str">
            <v xml:space="preserve">200 - Capital Assets                </v>
          </cell>
          <cell r="F452" t="str">
            <v>L</v>
          </cell>
          <cell r="G452">
            <v>1929.49</v>
          </cell>
          <cell r="H452">
            <v>0</v>
          </cell>
          <cell r="I452">
            <v>0</v>
          </cell>
          <cell r="K452">
            <v>0</v>
          </cell>
          <cell r="M452">
            <v>1929.49</v>
          </cell>
          <cell r="N452">
            <v>0</v>
          </cell>
          <cell r="O452">
            <v>0</v>
          </cell>
          <cell r="Q452">
            <v>0</v>
          </cell>
          <cell r="T452">
            <v>0</v>
          </cell>
          <cell r="U452">
            <v>0</v>
          </cell>
          <cell r="W452">
            <v>0</v>
          </cell>
          <cell r="Y452">
            <v>1929.49</v>
          </cell>
          <cell r="AA452">
            <v>0</v>
          </cell>
          <cell r="AG452">
            <v>0</v>
          </cell>
          <cell r="AI452">
            <v>0</v>
          </cell>
          <cell r="AL452">
            <v>2312</v>
          </cell>
        </row>
        <row r="453">
          <cell r="A453" t="str">
            <v>2313</v>
          </cell>
          <cell r="B453" t="str">
            <v xml:space="preserve">200 - Capital Assets                </v>
          </cell>
          <cell r="G453">
            <v>0</v>
          </cell>
          <cell r="H453">
            <v>0</v>
          </cell>
          <cell r="I453">
            <v>0</v>
          </cell>
          <cell r="K453">
            <v>0</v>
          </cell>
          <cell r="M453">
            <v>6194610.25</v>
          </cell>
          <cell r="N453">
            <v>6194610.25</v>
          </cell>
          <cell r="O453">
            <v>0</v>
          </cell>
          <cell r="Q453">
            <v>0</v>
          </cell>
          <cell r="T453">
            <v>6194610.25</v>
          </cell>
          <cell r="U453">
            <v>0</v>
          </cell>
          <cell r="W453">
            <v>0</v>
          </cell>
          <cell r="Y453">
            <v>0</v>
          </cell>
          <cell r="AA453">
            <v>0</v>
          </cell>
          <cell r="AG453">
            <v>0</v>
          </cell>
          <cell r="AI453">
            <v>0</v>
          </cell>
          <cell r="AL453">
            <v>2313</v>
          </cell>
        </row>
        <row r="454">
          <cell r="A454" t="str">
            <v>2313</v>
          </cell>
          <cell r="B454" t="str">
            <v xml:space="preserve">200 - Capital Assets                </v>
          </cell>
          <cell r="F454" t="str">
            <v>A</v>
          </cell>
          <cell r="G454">
            <v>0</v>
          </cell>
          <cell r="H454">
            <v>0</v>
          </cell>
          <cell r="I454">
            <v>0</v>
          </cell>
          <cell r="K454">
            <v>0</v>
          </cell>
          <cell r="M454">
            <v>1286248.78</v>
          </cell>
          <cell r="N454">
            <v>269357.5</v>
          </cell>
          <cell r="O454">
            <v>0</v>
          </cell>
          <cell r="Q454">
            <v>0</v>
          </cell>
          <cell r="T454">
            <v>1076630.5</v>
          </cell>
          <cell r="U454">
            <v>0</v>
          </cell>
          <cell r="W454">
            <v>0</v>
          </cell>
          <cell r="Y454">
            <v>209618.28</v>
          </cell>
          <cell r="AA454">
            <v>0</v>
          </cell>
          <cell r="AG454">
            <v>0</v>
          </cell>
          <cell r="AI454">
            <v>0</v>
          </cell>
          <cell r="AL454">
            <v>2313</v>
          </cell>
        </row>
        <row r="455">
          <cell r="A455" t="str">
            <v>2313</v>
          </cell>
          <cell r="B455" t="str">
            <v xml:space="preserve">200 - Capital Assets                </v>
          </cell>
          <cell r="F455" t="str">
            <v>B</v>
          </cell>
          <cell r="G455">
            <v>59783.4</v>
          </cell>
          <cell r="H455">
            <v>33385.17</v>
          </cell>
          <cell r="I455">
            <v>0</v>
          </cell>
          <cell r="K455">
            <v>0</v>
          </cell>
          <cell r="M455">
            <v>2782106.83</v>
          </cell>
          <cell r="N455">
            <v>2209629.63</v>
          </cell>
          <cell r="O455">
            <v>0</v>
          </cell>
          <cell r="Q455">
            <v>0</v>
          </cell>
          <cell r="T455">
            <v>2336662.4700000002</v>
          </cell>
          <cell r="U455">
            <v>0</v>
          </cell>
          <cell r="W455">
            <v>0</v>
          </cell>
          <cell r="Y455">
            <v>445444.36</v>
          </cell>
          <cell r="AA455">
            <v>0</v>
          </cell>
          <cell r="AG455">
            <v>0</v>
          </cell>
          <cell r="AI455">
            <v>0</v>
          </cell>
          <cell r="AL455">
            <v>2313</v>
          </cell>
        </row>
        <row r="456">
          <cell r="A456" t="str">
            <v>2313</v>
          </cell>
          <cell r="B456" t="str">
            <v xml:space="preserve">200 - Capital Assets                </v>
          </cell>
          <cell r="F456" t="str">
            <v>C</v>
          </cell>
          <cell r="G456">
            <v>110238</v>
          </cell>
          <cell r="H456">
            <v>108555.91</v>
          </cell>
          <cell r="I456">
            <v>0</v>
          </cell>
          <cell r="K456">
            <v>0</v>
          </cell>
          <cell r="M456">
            <v>696181.34</v>
          </cell>
          <cell r="N456">
            <v>432658.6</v>
          </cell>
          <cell r="O456">
            <v>0</v>
          </cell>
          <cell r="Q456">
            <v>0</v>
          </cell>
          <cell r="T456">
            <v>486015.94</v>
          </cell>
          <cell r="U456">
            <v>0</v>
          </cell>
          <cell r="W456">
            <v>0</v>
          </cell>
          <cell r="Y456">
            <v>210165.4</v>
          </cell>
          <cell r="AA456">
            <v>0</v>
          </cell>
          <cell r="AG456">
            <v>0</v>
          </cell>
          <cell r="AI456">
            <v>0</v>
          </cell>
          <cell r="AL456">
            <v>2313</v>
          </cell>
        </row>
        <row r="457">
          <cell r="A457" t="str">
            <v>2313</v>
          </cell>
          <cell r="B457" t="str">
            <v xml:space="preserve">200 - Capital Assets                </v>
          </cell>
          <cell r="F457" t="str">
            <v>CC</v>
          </cell>
          <cell r="G457">
            <v>0</v>
          </cell>
          <cell r="H457">
            <v>0</v>
          </cell>
          <cell r="I457">
            <v>0</v>
          </cell>
          <cell r="K457">
            <v>0</v>
          </cell>
          <cell r="M457">
            <v>63633.94</v>
          </cell>
          <cell r="N457">
            <v>63633.94</v>
          </cell>
          <cell r="O457">
            <v>0</v>
          </cell>
          <cell r="Q457">
            <v>0</v>
          </cell>
          <cell r="T457">
            <v>63633.94</v>
          </cell>
          <cell r="U457">
            <v>0</v>
          </cell>
          <cell r="W457">
            <v>0</v>
          </cell>
          <cell r="Y457">
            <v>0</v>
          </cell>
          <cell r="AA457">
            <v>0</v>
          </cell>
          <cell r="AG457">
            <v>0</v>
          </cell>
          <cell r="AI457">
            <v>0</v>
          </cell>
          <cell r="AL457">
            <v>2313</v>
          </cell>
        </row>
        <row r="458">
          <cell r="A458" t="str">
            <v>2313</v>
          </cell>
          <cell r="B458" t="str">
            <v xml:space="preserve">200 - Capital Assets                </v>
          </cell>
          <cell r="F458" t="str">
            <v>D</v>
          </cell>
          <cell r="G458">
            <v>0</v>
          </cell>
          <cell r="H458">
            <v>0</v>
          </cell>
          <cell r="I458">
            <v>0</v>
          </cell>
          <cell r="K458">
            <v>0</v>
          </cell>
          <cell r="M458">
            <v>121477.5</v>
          </cell>
          <cell r="N458">
            <v>119042.1</v>
          </cell>
          <cell r="O458">
            <v>0</v>
          </cell>
          <cell r="Q458">
            <v>0</v>
          </cell>
          <cell r="T458">
            <v>119042.1</v>
          </cell>
          <cell r="U458">
            <v>0</v>
          </cell>
          <cell r="W458">
            <v>0</v>
          </cell>
          <cell r="Y458">
            <v>2435.4</v>
          </cell>
          <cell r="AA458">
            <v>0</v>
          </cell>
          <cell r="AG458">
            <v>0</v>
          </cell>
          <cell r="AI458">
            <v>0</v>
          </cell>
          <cell r="AL458">
            <v>2313</v>
          </cell>
        </row>
        <row r="459">
          <cell r="A459" t="str">
            <v>2313</v>
          </cell>
          <cell r="B459" t="str">
            <v xml:space="preserve">200 - Capital Assets                </v>
          </cell>
          <cell r="F459" t="str">
            <v>E</v>
          </cell>
          <cell r="G459">
            <v>92202</v>
          </cell>
          <cell r="H459">
            <v>132540.20000000001</v>
          </cell>
          <cell r="I459">
            <v>0</v>
          </cell>
          <cell r="K459">
            <v>0</v>
          </cell>
          <cell r="M459">
            <v>8387891.5</v>
          </cell>
          <cell r="N459">
            <v>6965729.4400000004</v>
          </cell>
          <cell r="O459">
            <v>0</v>
          </cell>
          <cell r="Q459">
            <v>0</v>
          </cell>
          <cell r="T459">
            <v>7568239.04</v>
          </cell>
          <cell r="U459">
            <v>0</v>
          </cell>
          <cell r="W459">
            <v>0</v>
          </cell>
          <cell r="Y459">
            <v>819652.46</v>
          </cell>
          <cell r="AA459">
            <v>0</v>
          </cell>
          <cell r="AG459">
            <v>0</v>
          </cell>
          <cell r="AI459">
            <v>0</v>
          </cell>
          <cell r="AL459">
            <v>2313</v>
          </cell>
        </row>
        <row r="460">
          <cell r="A460" t="str">
            <v>2313</v>
          </cell>
          <cell r="B460" t="str">
            <v xml:space="preserve">200 - Capital Assets                </v>
          </cell>
          <cell r="F460" t="str">
            <v>F</v>
          </cell>
          <cell r="G460">
            <v>0</v>
          </cell>
          <cell r="H460">
            <v>0</v>
          </cell>
          <cell r="I460">
            <v>0</v>
          </cell>
          <cell r="K460">
            <v>0</v>
          </cell>
          <cell r="M460">
            <v>908322</v>
          </cell>
          <cell r="N460">
            <v>826661.73</v>
          </cell>
          <cell r="O460">
            <v>0</v>
          </cell>
          <cell r="Q460">
            <v>0</v>
          </cell>
          <cell r="T460">
            <v>852583.73</v>
          </cell>
          <cell r="U460">
            <v>0</v>
          </cell>
          <cell r="W460">
            <v>0</v>
          </cell>
          <cell r="Y460">
            <v>55738.27</v>
          </cell>
          <cell r="AA460">
            <v>0</v>
          </cell>
          <cell r="AG460">
            <v>0</v>
          </cell>
          <cell r="AI460">
            <v>0</v>
          </cell>
          <cell r="AL460">
            <v>2313</v>
          </cell>
        </row>
        <row r="461">
          <cell r="A461" t="str">
            <v>2313</v>
          </cell>
          <cell r="B461" t="str">
            <v xml:space="preserve">200 - Capital Assets                </v>
          </cell>
          <cell r="F461" t="str">
            <v>G</v>
          </cell>
          <cell r="G461">
            <v>11471.74</v>
          </cell>
          <cell r="H461">
            <v>5509.08</v>
          </cell>
          <cell r="I461">
            <v>0</v>
          </cell>
          <cell r="K461">
            <v>0</v>
          </cell>
          <cell r="M461">
            <v>1009364.91</v>
          </cell>
          <cell r="N461">
            <v>781455.65</v>
          </cell>
          <cell r="O461">
            <v>0</v>
          </cell>
          <cell r="Q461">
            <v>0</v>
          </cell>
          <cell r="T461">
            <v>817711.22</v>
          </cell>
          <cell r="U461">
            <v>0</v>
          </cell>
          <cell r="W461">
            <v>0</v>
          </cell>
          <cell r="Y461">
            <v>191653.69</v>
          </cell>
          <cell r="AA461">
            <v>0</v>
          </cell>
          <cell r="AG461">
            <v>0</v>
          </cell>
          <cell r="AI461">
            <v>0</v>
          </cell>
          <cell r="AL461">
            <v>2313</v>
          </cell>
        </row>
        <row r="462">
          <cell r="A462" t="str">
            <v>2313</v>
          </cell>
          <cell r="B462" t="str">
            <v xml:space="preserve">200 - Capital Assets                </v>
          </cell>
          <cell r="F462" t="str">
            <v>H</v>
          </cell>
          <cell r="G462">
            <v>0</v>
          </cell>
          <cell r="H462">
            <v>0</v>
          </cell>
          <cell r="I462">
            <v>0</v>
          </cell>
          <cell r="K462">
            <v>0</v>
          </cell>
          <cell r="M462">
            <v>885.17</v>
          </cell>
          <cell r="N462">
            <v>885.17</v>
          </cell>
          <cell r="O462">
            <v>0</v>
          </cell>
          <cell r="Q462">
            <v>0</v>
          </cell>
          <cell r="T462">
            <v>885.17</v>
          </cell>
          <cell r="U462">
            <v>0</v>
          </cell>
          <cell r="W462">
            <v>0</v>
          </cell>
          <cell r="Y462">
            <v>0</v>
          </cell>
          <cell r="AA462">
            <v>0</v>
          </cell>
          <cell r="AG462">
            <v>0</v>
          </cell>
          <cell r="AI462">
            <v>0</v>
          </cell>
          <cell r="AL462">
            <v>2313</v>
          </cell>
        </row>
        <row r="463">
          <cell r="A463" t="str">
            <v>2313</v>
          </cell>
          <cell r="B463" t="str">
            <v xml:space="preserve">200 - Capital Assets                </v>
          </cell>
          <cell r="F463" t="str">
            <v>M</v>
          </cell>
          <cell r="G463">
            <v>0</v>
          </cell>
          <cell r="H463">
            <v>0</v>
          </cell>
          <cell r="I463">
            <v>0</v>
          </cell>
          <cell r="K463">
            <v>0</v>
          </cell>
          <cell r="M463">
            <v>15297.66</v>
          </cell>
          <cell r="N463">
            <v>15297.66</v>
          </cell>
          <cell r="O463">
            <v>0</v>
          </cell>
          <cell r="Q463">
            <v>0</v>
          </cell>
          <cell r="T463">
            <v>15297.66</v>
          </cell>
          <cell r="U463">
            <v>0</v>
          </cell>
          <cell r="W463">
            <v>0</v>
          </cell>
          <cell r="Y463">
            <v>0</v>
          </cell>
          <cell r="AA463">
            <v>0</v>
          </cell>
          <cell r="AG463">
            <v>0</v>
          </cell>
          <cell r="AI463">
            <v>0</v>
          </cell>
          <cell r="AL463">
            <v>2313</v>
          </cell>
        </row>
        <row r="464">
          <cell r="A464" t="str">
            <v>2313</v>
          </cell>
          <cell r="B464" t="str">
            <v xml:space="preserve">200 - Capital Assets                </v>
          </cell>
          <cell r="F464" t="str">
            <v>ZZ</v>
          </cell>
          <cell r="G464">
            <v>52984.04</v>
          </cell>
          <cell r="H464">
            <v>27632.53</v>
          </cell>
          <cell r="I464">
            <v>0</v>
          </cell>
          <cell r="K464">
            <v>0</v>
          </cell>
          <cell r="M464">
            <v>5501728.0300000003</v>
          </cell>
          <cell r="N464">
            <v>5014812.3</v>
          </cell>
          <cell r="O464">
            <v>0</v>
          </cell>
          <cell r="Q464">
            <v>0</v>
          </cell>
          <cell r="T464">
            <v>5085958.08</v>
          </cell>
          <cell r="U464">
            <v>0</v>
          </cell>
          <cell r="W464">
            <v>0</v>
          </cell>
          <cell r="Y464">
            <v>415769.95</v>
          </cell>
          <cell r="AA464">
            <v>0</v>
          </cell>
          <cell r="AG464">
            <v>0</v>
          </cell>
          <cell r="AI464">
            <v>0</v>
          </cell>
          <cell r="AL464">
            <v>2313</v>
          </cell>
        </row>
        <row r="465">
          <cell r="A465" t="str">
            <v>2314</v>
          </cell>
          <cell r="B465" t="str">
            <v xml:space="preserve">200 - Capital Assets                </v>
          </cell>
          <cell r="G465">
            <v>0</v>
          </cell>
          <cell r="H465">
            <v>0</v>
          </cell>
          <cell r="I465">
            <v>0</v>
          </cell>
          <cell r="K465">
            <v>0</v>
          </cell>
          <cell r="M465">
            <v>890608.06</v>
          </cell>
          <cell r="N465">
            <v>890608.06</v>
          </cell>
          <cell r="O465">
            <v>0</v>
          </cell>
          <cell r="Q465">
            <v>0</v>
          </cell>
          <cell r="T465">
            <v>890608.06</v>
          </cell>
          <cell r="U465">
            <v>0</v>
          </cell>
          <cell r="W465">
            <v>0</v>
          </cell>
          <cell r="Y465">
            <v>0</v>
          </cell>
          <cell r="AA465">
            <v>0</v>
          </cell>
          <cell r="AG465">
            <v>0</v>
          </cell>
          <cell r="AI465">
            <v>0</v>
          </cell>
          <cell r="AL465">
            <v>2314</v>
          </cell>
        </row>
        <row r="466">
          <cell r="A466" t="str">
            <v>2315</v>
          </cell>
          <cell r="B466" t="str">
            <v xml:space="preserve">200 - Capital Assets                </v>
          </cell>
          <cell r="F466" t="str">
            <v>L</v>
          </cell>
          <cell r="G466">
            <v>292992.71999999997</v>
          </cell>
          <cell r="H466">
            <v>0</v>
          </cell>
          <cell r="I466">
            <v>0</v>
          </cell>
          <cell r="K466">
            <v>0</v>
          </cell>
          <cell r="M466">
            <v>994438.2</v>
          </cell>
          <cell r="N466">
            <v>261356.52</v>
          </cell>
          <cell r="O466">
            <v>0</v>
          </cell>
          <cell r="Q466">
            <v>0</v>
          </cell>
          <cell r="T466">
            <v>261356.52</v>
          </cell>
          <cell r="U466">
            <v>0</v>
          </cell>
          <cell r="W466">
            <v>0</v>
          </cell>
          <cell r="Y466">
            <v>733081.68</v>
          </cell>
          <cell r="AA466">
            <v>0</v>
          </cell>
          <cell r="AG466">
            <v>0</v>
          </cell>
          <cell r="AI466">
            <v>0</v>
          </cell>
          <cell r="AL466">
            <v>2315</v>
          </cell>
        </row>
        <row r="467">
          <cell r="A467" t="str">
            <v>2315</v>
          </cell>
          <cell r="B467" t="str">
            <v xml:space="preserve">200 - Capital Assets                </v>
          </cell>
          <cell r="F467" t="str">
            <v>M</v>
          </cell>
          <cell r="G467">
            <v>0</v>
          </cell>
          <cell r="H467">
            <v>0</v>
          </cell>
          <cell r="I467">
            <v>0</v>
          </cell>
          <cell r="K467">
            <v>0</v>
          </cell>
          <cell r="M467">
            <v>3570823.28</v>
          </cell>
          <cell r="N467">
            <v>3420111.97</v>
          </cell>
          <cell r="O467">
            <v>0</v>
          </cell>
          <cell r="Q467">
            <v>0</v>
          </cell>
          <cell r="T467">
            <v>3497691.92</v>
          </cell>
          <cell r="U467">
            <v>0</v>
          </cell>
          <cell r="W467">
            <v>0</v>
          </cell>
          <cell r="Y467">
            <v>73131.360000000001</v>
          </cell>
          <cell r="AA467">
            <v>0</v>
          </cell>
          <cell r="AG467">
            <v>0</v>
          </cell>
          <cell r="AI467">
            <v>0</v>
          </cell>
          <cell r="AL467">
            <v>2315</v>
          </cell>
        </row>
        <row r="468">
          <cell r="A468" t="str">
            <v>2315</v>
          </cell>
          <cell r="B468" t="str">
            <v xml:space="preserve">200 - Capital Assets                </v>
          </cell>
          <cell r="F468" t="str">
            <v>T</v>
          </cell>
          <cell r="G468">
            <v>0</v>
          </cell>
          <cell r="H468">
            <v>0</v>
          </cell>
          <cell r="I468">
            <v>0</v>
          </cell>
          <cell r="K468">
            <v>0</v>
          </cell>
          <cell r="M468">
            <v>32681.88</v>
          </cell>
          <cell r="N468">
            <v>32681.88</v>
          </cell>
          <cell r="O468">
            <v>0</v>
          </cell>
          <cell r="Q468">
            <v>0</v>
          </cell>
          <cell r="T468">
            <v>32681.88</v>
          </cell>
          <cell r="U468">
            <v>0</v>
          </cell>
          <cell r="W468">
            <v>0</v>
          </cell>
          <cell r="Y468">
            <v>0</v>
          </cell>
          <cell r="AA468">
            <v>0</v>
          </cell>
          <cell r="AG468">
            <v>0</v>
          </cell>
          <cell r="AI468">
            <v>0</v>
          </cell>
          <cell r="AL468">
            <v>2315</v>
          </cell>
        </row>
        <row r="469">
          <cell r="A469" t="str">
            <v>2316</v>
          </cell>
          <cell r="B469" t="str">
            <v xml:space="preserve">200 - Capital Assets                </v>
          </cell>
          <cell r="G469">
            <v>0</v>
          </cell>
          <cell r="H469">
            <v>0</v>
          </cell>
          <cell r="I469">
            <v>0</v>
          </cell>
          <cell r="K469">
            <v>0</v>
          </cell>
          <cell r="M469">
            <v>60604.160000000003</v>
          </cell>
          <cell r="N469">
            <v>60604.160000000003</v>
          </cell>
          <cell r="O469">
            <v>0</v>
          </cell>
          <cell r="Q469">
            <v>0</v>
          </cell>
          <cell r="T469">
            <v>60604.160000000003</v>
          </cell>
          <cell r="U469">
            <v>0</v>
          </cell>
          <cell r="W469">
            <v>0</v>
          </cell>
          <cell r="Y469">
            <v>0</v>
          </cell>
          <cell r="AA469">
            <v>0</v>
          </cell>
          <cell r="AG469">
            <v>0</v>
          </cell>
          <cell r="AI469">
            <v>0</v>
          </cell>
          <cell r="AL469">
            <v>2316</v>
          </cell>
        </row>
        <row r="470">
          <cell r="A470" t="str">
            <v>2395</v>
          </cell>
          <cell r="B470" t="str">
            <v xml:space="preserve">200 - Capital Assets                </v>
          </cell>
          <cell r="G470">
            <v>0</v>
          </cell>
          <cell r="H470">
            <v>0</v>
          </cell>
          <cell r="I470">
            <v>0</v>
          </cell>
          <cell r="K470">
            <v>0</v>
          </cell>
          <cell r="M470">
            <v>1428334.53</v>
          </cell>
          <cell r="N470">
            <v>1428334.53</v>
          </cell>
          <cell r="O470">
            <v>0</v>
          </cell>
          <cell r="Q470">
            <v>0</v>
          </cell>
          <cell r="T470">
            <v>1428334.53</v>
          </cell>
          <cell r="U470">
            <v>0</v>
          </cell>
          <cell r="W470">
            <v>0</v>
          </cell>
          <cell r="Y470">
            <v>0</v>
          </cell>
          <cell r="AA470">
            <v>0</v>
          </cell>
          <cell r="AG470">
            <v>0</v>
          </cell>
          <cell r="AI470">
            <v>0</v>
          </cell>
          <cell r="AL470">
            <v>2395</v>
          </cell>
        </row>
        <row r="471">
          <cell r="A471" t="str">
            <v>2395</v>
          </cell>
          <cell r="B471" t="str">
            <v xml:space="preserve">200 - Capital Assets                </v>
          </cell>
          <cell r="F471" t="str">
            <v>A</v>
          </cell>
          <cell r="G471">
            <v>4120.24</v>
          </cell>
          <cell r="H471">
            <v>465.02</v>
          </cell>
          <cell r="I471">
            <v>0</v>
          </cell>
          <cell r="K471">
            <v>0</v>
          </cell>
          <cell r="M471">
            <v>114838.27</v>
          </cell>
          <cell r="N471">
            <v>74722.320000000007</v>
          </cell>
          <cell r="O471">
            <v>0</v>
          </cell>
          <cell r="Q471">
            <v>0</v>
          </cell>
          <cell r="T471">
            <v>91563.520000000004</v>
          </cell>
          <cell r="U471">
            <v>0</v>
          </cell>
          <cell r="W471">
            <v>0</v>
          </cell>
          <cell r="Y471">
            <v>23274.75</v>
          </cell>
          <cell r="AA471">
            <v>0</v>
          </cell>
          <cell r="AG471">
            <v>0</v>
          </cell>
          <cell r="AI471">
            <v>0</v>
          </cell>
          <cell r="AL471">
            <v>2395</v>
          </cell>
        </row>
        <row r="472">
          <cell r="A472" t="str">
            <v>2395</v>
          </cell>
          <cell r="B472" t="str">
            <v xml:space="preserve">200 - Capital Assets                </v>
          </cell>
          <cell r="F472" t="str">
            <v>B</v>
          </cell>
          <cell r="G472">
            <v>6727.95</v>
          </cell>
          <cell r="H472">
            <v>1589.62</v>
          </cell>
          <cell r="I472">
            <v>0</v>
          </cell>
          <cell r="K472">
            <v>0</v>
          </cell>
          <cell r="M472">
            <v>491929.34</v>
          </cell>
          <cell r="N472">
            <v>420984.81</v>
          </cell>
          <cell r="O472">
            <v>0</v>
          </cell>
          <cell r="Q472">
            <v>0</v>
          </cell>
          <cell r="T472">
            <v>439343.67</v>
          </cell>
          <cell r="U472">
            <v>0</v>
          </cell>
          <cell r="W472">
            <v>0</v>
          </cell>
          <cell r="Y472">
            <v>52585.67</v>
          </cell>
          <cell r="AA472">
            <v>0</v>
          </cell>
          <cell r="AG472">
            <v>0</v>
          </cell>
          <cell r="AI472">
            <v>0</v>
          </cell>
          <cell r="AL472">
            <v>2395</v>
          </cell>
        </row>
        <row r="473">
          <cell r="A473" t="str">
            <v>2395</v>
          </cell>
          <cell r="B473" t="str">
            <v xml:space="preserve">200 - Capital Assets                </v>
          </cell>
          <cell r="F473" t="str">
            <v>C</v>
          </cell>
          <cell r="G473">
            <v>10944.52</v>
          </cell>
          <cell r="H473">
            <v>16726.34</v>
          </cell>
          <cell r="I473">
            <v>0</v>
          </cell>
          <cell r="K473">
            <v>0</v>
          </cell>
          <cell r="M473">
            <v>539847.51</v>
          </cell>
          <cell r="N473">
            <v>489868.74</v>
          </cell>
          <cell r="O473">
            <v>0</v>
          </cell>
          <cell r="Q473">
            <v>0</v>
          </cell>
          <cell r="T473">
            <v>493856.33</v>
          </cell>
          <cell r="U473">
            <v>0</v>
          </cell>
          <cell r="W473">
            <v>0</v>
          </cell>
          <cell r="Y473">
            <v>45991.18</v>
          </cell>
          <cell r="AA473">
            <v>0</v>
          </cell>
          <cell r="AG473">
            <v>0</v>
          </cell>
          <cell r="AI473">
            <v>0</v>
          </cell>
          <cell r="AL473">
            <v>2395</v>
          </cell>
        </row>
        <row r="474">
          <cell r="A474" t="str">
            <v>2395</v>
          </cell>
          <cell r="B474" t="str">
            <v xml:space="preserve">200 - Capital Assets                </v>
          </cell>
          <cell r="F474" t="str">
            <v>CC</v>
          </cell>
          <cell r="G474">
            <v>0</v>
          </cell>
          <cell r="H474">
            <v>0</v>
          </cell>
          <cell r="I474">
            <v>0</v>
          </cell>
          <cell r="K474">
            <v>0</v>
          </cell>
          <cell r="M474">
            <v>30886.65</v>
          </cell>
          <cell r="N474">
            <v>30886.65</v>
          </cell>
          <cell r="O474">
            <v>0</v>
          </cell>
          <cell r="Q474">
            <v>0</v>
          </cell>
          <cell r="T474">
            <v>30886.65</v>
          </cell>
          <cell r="U474">
            <v>0</v>
          </cell>
          <cell r="W474">
            <v>0</v>
          </cell>
          <cell r="Y474">
            <v>0</v>
          </cell>
          <cell r="AA474">
            <v>0</v>
          </cell>
          <cell r="AG474">
            <v>0</v>
          </cell>
          <cell r="AI474">
            <v>0</v>
          </cell>
          <cell r="AL474">
            <v>2395</v>
          </cell>
        </row>
        <row r="475">
          <cell r="A475" t="str">
            <v>2395</v>
          </cell>
          <cell r="B475" t="str">
            <v xml:space="preserve">200 - Capital Assets                </v>
          </cell>
          <cell r="F475" t="str">
            <v>D</v>
          </cell>
          <cell r="G475">
            <v>4</v>
          </cell>
          <cell r="H475">
            <v>708.65</v>
          </cell>
          <cell r="I475">
            <v>0</v>
          </cell>
          <cell r="K475">
            <v>0</v>
          </cell>
          <cell r="M475">
            <v>182940.63</v>
          </cell>
          <cell r="N475">
            <v>182314.47</v>
          </cell>
          <cell r="O475">
            <v>0</v>
          </cell>
          <cell r="Q475">
            <v>0</v>
          </cell>
          <cell r="T475">
            <v>180407.35</v>
          </cell>
          <cell r="U475">
            <v>0</v>
          </cell>
          <cell r="W475">
            <v>0</v>
          </cell>
          <cell r="Y475">
            <v>2533.2800000000002</v>
          </cell>
          <cell r="AA475">
            <v>0</v>
          </cell>
          <cell r="AG475">
            <v>0</v>
          </cell>
          <cell r="AI475">
            <v>0</v>
          </cell>
          <cell r="AL475">
            <v>2395</v>
          </cell>
        </row>
        <row r="476">
          <cell r="A476" t="str">
            <v>2395</v>
          </cell>
          <cell r="B476" t="str">
            <v xml:space="preserve">200 - Capital Assets                </v>
          </cell>
          <cell r="F476" t="str">
            <v>E</v>
          </cell>
          <cell r="G476">
            <v>14465.72</v>
          </cell>
          <cell r="H476">
            <v>35179.46</v>
          </cell>
          <cell r="I476">
            <v>0</v>
          </cell>
          <cell r="K476">
            <v>0</v>
          </cell>
          <cell r="M476">
            <v>2082826.32</v>
          </cell>
          <cell r="N476">
            <v>1772305.07</v>
          </cell>
          <cell r="O476">
            <v>0</v>
          </cell>
          <cell r="Q476">
            <v>0</v>
          </cell>
          <cell r="T476">
            <v>1847852.57</v>
          </cell>
          <cell r="U476">
            <v>0</v>
          </cell>
          <cell r="W476">
            <v>0</v>
          </cell>
          <cell r="Y476">
            <v>234973.75</v>
          </cell>
          <cell r="AA476">
            <v>0</v>
          </cell>
          <cell r="AG476">
            <v>0</v>
          </cell>
          <cell r="AI476">
            <v>0</v>
          </cell>
          <cell r="AL476">
            <v>2395</v>
          </cell>
        </row>
        <row r="477">
          <cell r="A477" t="str">
            <v>2395</v>
          </cell>
          <cell r="B477" t="str">
            <v xml:space="preserve">200 - Capital Assets                </v>
          </cell>
          <cell r="F477" t="str">
            <v>F</v>
          </cell>
          <cell r="G477">
            <v>18529.11</v>
          </cell>
          <cell r="H477">
            <v>4160.97</v>
          </cell>
          <cell r="I477">
            <v>0</v>
          </cell>
          <cell r="K477">
            <v>0</v>
          </cell>
          <cell r="M477">
            <v>382235.76</v>
          </cell>
          <cell r="N477">
            <v>333109.40000000002</v>
          </cell>
          <cell r="O477">
            <v>0</v>
          </cell>
          <cell r="Q477">
            <v>0</v>
          </cell>
          <cell r="T477">
            <v>342930.43</v>
          </cell>
          <cell r="U477">
            <v>0</v>
          </cell>
          <cell r="W477">
            <v>0</v>
          </cell>
          <cell r="Y477">
            <v>39305.33</v>
          </cell>
          <cell r="AA477">
            <v>0</v>
          </cell>
          <cell r="AG477">
            <v>0</v>
          </cell>
          <cell r="AI477">
            <v>0</v>
          </cell>
          <cell r="AL477">
            <v>2395</v>
          </cell>
        </row>
        <row r="478">
          <cell r="A478" t="str">
            <v>2395</v>
          </cell>
          <cell r="B478" t="str">
            <v xml:space="preserve">200 - Capital Assets                </v>
          </cell>
          <cell r="F478" t="str">
            <v>G</v>
          </cell>
          <cell r="G478">
            <v>19517.810000000001</v>
          </cell>
          <cell r="H478">
            <v>3750.24</v>
          </cell>
          <cell r="I478">
            <v>0</v>
          </cell>
          <cell r="K478">
            <v>0</v>
          </cell>
          <cell r="M478">
            <v>600411.99</v>
          </cell>
          <cell r="N478">
            <v>487569.08</v>
          </cell>
          <cell r="O478">
            <v>0</v>
          </cell>
          <cell r="Q478">
            <v>0</v>
          </cell>
          <cell r="T478">
            <v>507356.87</v>
          </cell>
          <cell r="U478">
            <v>0</v>
          </cell>
          <cell r="W478">
            <v>0</v>
          </cell>
          <cell r="Y478">
            <v>93055.12</v>
          </cell>
          <cell r="AA478">
            <v>0</v>
          </cell>
          <cell r="AG478">
            <v>0</v>
          </cell>
          <cell r="AI478">
            <v>0</v>
          </cell>
          <cell r="AL478">
            <v>2395</v>
          </cell>
        </row>
        <row r="479">
          <cell r="A479" t="str">
            <v>2395</v>
          </cell>
          <cell r="B479" t="str">
            <v xml:space="preserve">200 - Capital Assets                </v>
          </cell>
          <cell r="F479" t="str">
            <v>H</v>
          </cell>
          <cell r="G479">
            <v>12407.88</v>
          </cell>
          <cell r="H479">
            <v>10517.96</v>
          </cell>
          <cell r="I479">
            <v>0</v>
          </cell>
          <cell r="K479">
            <v>0</v>
          </cell>
          <cell r="M479">
            <v>31869.84</v>
          </cell>
          <cell r="N479">
            <v>13854.6</v>
          </cell>
          <cell r="O479">
            <v>0</v>
          </cell>
          <cell r="Q479">
            <v>0</v>
          </cell>
          <cell r="T479">
            <v>15499.37</v>
          </cell>
          <cell r="U479">
            <v>0</v>
          </cell>
          <cell r="W479">
            <v>0</v>
          </cell>
          <cell r="Y479">
            <v>16370.47</v>
          </cell>
          <cell r="AA479">
            <v>0</v>
          </cell>
          <cell r="AG479">
            <v>0</v>
          </cell>
          <cell r="AI479">
            <v>0</v>
          </cell>
          <cell r="AL479">
            <v>2395</v>
          </cell>
        </row>
        <row r="480">
          <cell r="A480" t="str">
            <v>2395</v>
          </cell>
          <cell r="B480" t="str">
            <v xml:space="preserve">200 - Capital Assets                </v>
          </cell>
          <cell r="F480" t="str">
            <v>L</v>
          </cell>
          <cell r="G480">
            <v>716.14</v>
          </cell>
          <cell r="H480">
            <v>0</v>
          </cell>
          <cell r="I480">
            <v>0</v>
          </cell>
          <cell r="K480">
            <v>0</v>
          </cell>
          <cell r="M480">
            <v>1190.95</v>
          </cell>
          <cell r="N480">
            <v>0</v>
          </cell>
          <cell r="O480">
            <v>0</v>
          </cell>
          <cell r="Q480">
            <v>0</v>
          </cell>
          <cell r="T480">
            <v>0</v>
          </cell>
          <cell r="U480">
            <v>0</v>
          </cell>
          <cell r="W480">
            <v>0</v>
          </cell>
          <cell r="Y480">
            <v>1190.95</v>
          </cell>
          <cell r="AA480">
            <v>0</v>
          </cell>
          <cell r="AG480">
            <v>0</v>
          </cell>
          <cell r="AI480">
            <v>0</v>
          </cell>
          <cell r="AL480">
            <v>2395</v>
          </cell>
        </row>
        <row r="481">
          <cell r="A481" t="str">
            <v>2395</v>
          </cell>
          <cell r="B481" t="str">
            <v xml:space="preserve">200 - Capital Assets                </v>
          </cell>
          <cell r="F481" t="str">
            <v>M</v>
          </cell>
          <cell r="G481">
            <v>182.39</v>
          </cell>
          <cell r="H481">
            <v>11.6</v>
          </cell>
          <cell r="I481">
            <v>0</v>
          </cell>
          <cell r="K481">
            <v>0</v>
          </cell>
          <cell r="M481">
            <v>45577.16</v>
          </cell>
          <cell r="N481">
            <v>35180.300000000003</v>
          </cell>
          <cell r="O481">
            <v>0</v>
          </cell>
          <cell r="Q481">
            <v>0</v>
          </cell>
          <cell r="T481">
            <v>39405.97</v>
          </cell>
          <cell r="U481">
            <v>0</v>
          </cell>
          <cell r="W481">
            <v>0</v>
          </cell>
          <cell r="Y481">
            <v>6171.19</v>
          </cell>
          <cell r="AA481">
            <v>0</v>
          </cell>
          <cell r="AG481">
            <v>0</v>
          </cell>
          <cell r="AI481">
            <v>0</v>
          </cell>
          <cell r="AL481">
            <v>2395</v>
          </cell>
        </row>
        <row r="482">
          <cell r="A482" t="str">
            <v>2395</v>
          </cell>
          <cell r="B482" t="str">
            <v xml:space="preserve">200 - Capital Assets                </v>
          </cell>
          <cell r="F482" t="str">
            <v>R</v>
          </cell>
          <cell r="G482">
            <v>0</v>
          </cell>
          <cell r="H482">
            <v>0</v>
          </cell>
          <cell r="I482">
            <v>0</v>
          </cell>
          <cell r="K482">
            <v>0</v>
          </cell>
          <cell r="M482">
            <v>55.02</v>
          </cell>
          <cell r="N482">
            <v>48.52</v>
          </cell>
          <cell r="O482">
            <v>0</v>
          </cell>
          <cell r="Q482">
            <v>0</v>
          </cell>
          <cell r="T482">
            <v>48.52</v>
          </cell>
          <cell r="U482">
            <v>0</v>
          </cell>
          <cell r="W482">
            <v>0</v>
          </cell>
          <cell r="Y482">
            <v>6.5</v>
          </cell>
          <cell r="AA482">
            <v>0</v>
          </cell>
          <cell r="AG482">
            <v>0</v>
          </cell>
          <cell r="AI482">
            <v>0</v>
          </cell>
          <cell r="AL482">
            <v>2395</v>
          </cell>
        </row>
        <row r="483">
          <cell r="A483" t="str">
            <v>2395</v>
          </cell>
          <cell r="B483" t="str">
            <v xml:space="preserve">200 - Capital Assets                </v>
          </cell>
          <cell r="F483" t="str">
            <v>ZZ</v>
          </cell>
          <cell r="G483">
            <v>0</v>
          </cell>
          <cell r="H483">
            <v>-289.75</v>
          </cell>
          <cell r="I483">
            <v>0</v>
          </cell>
          <cell r="K483">
            <v>0</v>
          </cell>
          <cell r="M483">
            <v>45564.13</v>
          </cell>
          <cell r="N483">
            <v>47785.120000000003</v>
          </cell>
          <cell r="O483">
            <v>0</v>
          </cell>
          <cell r="Q483">
            <v>0</v>
          </cell>
          <cell r="T483">
            <v>46741.01</v>
          </cell>
          <cell r="U483">
            <v>0</v>
          </cell>
          <cell r="W483">
            <v>0</v>
          </cell>
          <cell r="Y483">
            <v>-1176.8800000000001</v>
          </cell>
          <cell r="AA483">
            <v>0</v>
          </cell>
          <cell r="AG483">
            <v>0</v>
          </cell>
          <cell r="AI483">
            <v>0</v>
          </cell>
          <cell r="AL483">
            <v>2395</v>
          </cell>
        </row>
        <row r="484">
          <cell r="A484" t="str">
            <v>2401</v>
          </cell>
          <cell r="B484" t="str">
            <v xml:space="preserve">200 - Capital Assets                </v>
          </cell>
          <cell r="G484">
            <v>0</v>
          </cell>
          <cell r="H484">
            <v>0</v>
          </cell>
          <cell r="I484">
            <v>0</v>
          </cell>
          <cell r="K484">
            <v>0</v>
          </cell>
          <cell r="M484">
            <v>2612728.02</v>
          </cell>
          <cell r="N484">
            <v>2612728.02</v>
          </cell>
          <cell r="O484">
            <v>0</v>
          </cell>
          <cell r="Q484">
            <v>0</v>
          </cell>
          <cell r="T484">
            <v>2612728.02</v>
          </cell>
          <cell r="U484">
            <v>0</v>
          </cell>
          <cell r="W484">
            <v>0</v>
          </cell>
          <cell r="Y484">
            <v>0</v>
          </cell>
          <cell r="AA484">
            <v>0</v>
          </cell>
          <cell r="AG484">
            <v>0</v>
          </cell>
          <cell r="AI484">
            <v>0</v>
          </cell>
          <cell r="AL484">
            <v>2401</v>
          </cell>
        </row>
        <row r="485">
          <cell r="A485" t="str">
            <v>2401</v>
          </cell>
          <cell r="B485" t="str">
            <v xml:space="preserve">200 - Capital Assets                </v>
          </cell>
          <cell r="F485" t="str">
            <v>A</v>
          </cell>
          <cell r="G485">
            <v>4317.1499999999996</v>
          </cell>
          <cell r="H485">
            <v>219.44</v>
          </cell>
          <cell r="I485">
            <v>0</v>
          </cell>
          <cell r="K485">
            <v>0</v>
          </cell>
          <cell r="M485">
            <v>132258.23999999999</v>
          </cell>
          <cell r="N485">
            <v>93402.37</v>
          </cell>
          <cell r="O485">
            <v>0</v>
          </cell>
          <cell r="Q485">
            <v>0</v>
          </cell>
          <cell r="T485">
            <v>96703.94</v>
          </cell>
          <cell r="U485">
            <v>0</v>
          </cell>
          <cell r="W485">
            <v>0</v>
          </cell>
          <cell r="Y485">
            <v>35554.300000000003</v>
          </cell>
          <cell r="AA485">
            <v>0</v>
          </cell>
          <cell r="AG485">
            <v>0</v>
          </cell>
          <cell r="AI485">
            <v>0</v>
          </cell>
          <cell r="AL485">
            <v>2401</v>
          </cell>
        </row>
        <row r="486">
          <cell r="A486" t="str">
            <v>2401</v>
          </cell>
          <cell r="B486" t="str">
            <v xml:space="preserve">200 - Capital Assets                </v>
          </cell>
          <cell r="F486" t="str">
            <v>B</v>
          </cell>
          <cell r="G486">
            <v>4162.8999999999996</v>
          </cell>
          <cell r="H486">
            <v>263.36</v>
          </cell>
          <cell r="I486">
            <v>0</v>
          </cell>
          <cell r="K486">
            <v>0</v>
          </cell>
          <cell r="M486">
            <v>342798.53</v>
          </cell>
          <cell r="N486">
            <v>308906.55</v>
          </cell>
          <cell r="O486">
            <v>0</v>
          </cell>
          <cell r="Q486">
            <v>0</v>
          </cell>
          <cell r="T486">
            <v>314580.34000000003</v>
          </cell>
          <cell r="U486">
            <v>0</v>
          </cell>
          <cell r="W486">
            <v>0</v>
          </cell>
          <cell r="Y486">
            <v>28218.19</v>
          </cell>
          <cell r="AA486">
            <v>0</v>
          </cell>
          <cell r="AG486">
            <v>0</v>
          </cell>
          <cell r="AI486">
            <v>0</v>
          </cell>
          <cell r="AL486">
            <v>2401</v>
          </cell>
        </row>
        <row r="487">
          <cell r="A487" t="str">
            <v>2401</v>
          </cell>
          <cell r="B487" t="str">
            <v xml:space="preserve">200 - Capital Assets                </v>
          </cell>
          <cell r="F487" t="str">
            <v>C</v>
          </cell>
          <cell r="G487">
            <v>5364.61</v>
          </cell>
          <cell r="H487">
            <v>11320.67</v>
          </cell>
          <cell r="I487">
            <v>0</v>
          </cell>
          <cell r="K487">
            <v>0</v>
          </cell>
          <cell r="M487">
            <v>748935.03</v>
          </cell>
          <cell r="N487">
            <v>682114.43</v>
          </cell>
          <cell r="O487">
            <v>0</v>
          </cell>
          <cell r="Q487">
            <v>0</v>
          </cell>
          <cell r="T487">
            <v>700322.58</v>
          </cell>
          <cell r="U487">
            <v>0</v>
          </cell>
          <cell r="W487">
            <v>0</v>
          </cell>
          <cell r="Y487">
            <v>48612.45</v>
          </cell>
          <cell r="AA487">
            <v>0</v>
          </cell>
          <cell r="AG487">
            <v>0</v>
          </cell>
          <cell r="AI487">
            <v>0</v>
          </cell>
          <cell r="AL487">
            <v>2401</v>
          </cell>
        </row>
        <row r="488">
          <cell r="A488" t="str">
            <v>2401</v>
          </cell>
          <cell r="B488" t="str">
            <v xml:space="preserve">200 - Capital Assets                </v>
          </cell>
          <cell r="F488" t="str">
            <v>CC</v>
          </cell>
          <cell r="G488">
            <v>0</v>
          </cell>
          <cell r="H488">
            <v>0</v>
          </cell>
          <cell r="I488">
            <v>0</v>
          </cell>
          <cell r="K488">
            <v>0</v>
          </cell>
          <cell r="M488">
            <v>13534.96</v>
          </cell>
          <cell r="N488">
            <v>13534.96</v>
          </cell>
          <cell r="O488">
            <v>0</v>
          </cell>
          <cell r="Q488">
            <v>0</v>
          </cell>
          <cell r="T488">
            <v>13534.96</v>
          </cell>
          <cell r="U488">
            <v>0</v>
          </cell>
          <cell r="W488">
            <v>0</v>
          </cell>
          <cell r="Y488">
            <v>0</v>
          </cell>
          <cell r="AA488">
            <v>0</v>
          </cell>
          <cell r="AG488">
            <v>0</v>
          </cell>
          <cell r="AI488">
            <v>0</v>
          </cell>
          <cell r="AL488">
            <v>2401</v>
          </cell>
        </row>
        <row r="489">
          <cell r="A489" t="str">
            <v>2401</v>
          </cell>
          <cell r="B489" t="str">
            <v xml:space="preserve">200 - Capital Assets                </v>
          </cell>
          <cell r="F489" t="str">
            <v>D</v>
          </cell>
          <cell r="G489">
            <v>180.9</v>
          </cell>
          <cell r="H489">
            <v>79.75</v>
          </cell>
          <cell r="I489">
            <v>0</v>
          </cell>
          <cell r="K489">
            <v>0</v>
          </cell>
          <cell r="M489">
            <v>531730.77</v>
          </cell>
          <cell r="N489">
            <v>524227.81</v>
          </cell>
          <cell r="O489">
            <v>0</v>
          </cell>
          <cell r="Q489">
            <v>0</v>
          </cell>
          <cell r="T489">
            <v>524009.33</v>
          </cell>
          <cell r="U489">
            <v>0</v>
          </cell>
          <cell r="W489">
            <v>0</v>
          </cell>
          <cell r="Y489">
            <v>7721.44</v>
          </cell>
          <cell r="AA489">
            <v>0</v>
          </cell>
          <cell r="AG489">
            <v>0</v>
          </cell>
          <cell r="AI489">
            <v>0</v>
          </cell>
          <cell r="AL489">
            <v>2401</v>
          </cell>
        </row>
        <row r="490">
          <cell r="A490" t="str">
            <v>2401</v>
          </cell>
          <cell r="B490" t="str">
            <v xml:space="preserve">200 - Capital Assets                </v>
          </cell>
          <cell r="F490" t="str">
            <v>E</v>
          </cell>
          <cell r="G490">
            <v>17252.82</v>
          </cell>
          <cell r="H490">
            <v>25309.84</v>
          </cell>
          <cell r="I490">
            <v>0</v>
          </cell>
          <cell r="K490">
            <v>0</v>
          </cell>
          <cell r="M490">
            <v>2576353.73</v>
          </cell>
          <cell r="N490">
            <v>2285173.23</v>
          </cell>
          <cell r="O490">
            <v>0</v>
          </cell>
          <cell r="Q490">
            <v>0</v>
          </cell>
          <cell r="T490">
            <v>2365533.7400000002</v>
          </cell>
          <cell r="U490">
            <v>0</v>
          </cell>
          <cell r="W490">
            <v>0</v>
          </cell>
          <cell r="Y490">
            <v>210819.99</v>
          </cell>
          <cell r="AA490">
            <v>0</v>
          </cell>
          <cell r="AG490">
            <v>0</v>
          </cell>
          <cell r="AI490">
            <v>0</v>
          </cell>
          <cell r="AL490">
            <v>2401</v>
          </cell>
        </row>
        <row r="491">
          <cell r="A491" t="str">
            <v>2401</v>
          </cell>
          <cell r="B491" t="str">
            <v xml:space="preserve">200 - Capital Assets                </v>
          </cell>
          <cell r="F491" t="str">
            <v>F</v>
          </cell>
          <cell r="G491">
            <v>11136.92</v>
          </cell>
          <cell r="H491">
            <v>4686.92</v>
          </cell>
          <cell r="I491">
            <v>0</v>
          </cell>
          <cell r="K491">
            <v>0</v>
          </cell>
          <cell r="M491">
            <v>250239.35</v>
          </cell>
          <cell r="N491">
            <v>216275.82</v>
          </cell>
          <cell r="O491">
            <v>0</v>
          </cell>
          <cell r="Q491">
            <v>0</v>
          </cell>
          <cell r="T491">
            <v>226151.43</v>
          </cell>
          <cell r="U491">
            <v>0</v>
          </cell>
          <cell r="W491">
            <v>0</v>
          </cell>
          <cell r="Y491">
            <v>24087.919999999998</v>
          </cell>
          <cell r="AA491">
            <v>0</v>
          </cell>
          <cell r="AG491">
            <v>0</v>
          </cell>
          <cell r="AI491">
            <v>0</v>
          </cell>
          <cell r="AL491">
            <v>2401</v>
          </cell>
        </row>
        <row r="492">
          <cell r="A492" t="str">
            <v>2401</v>
          </cell>
          <cell r="B492" t="str">
            <v xml:space="preserve">200 - Capital Assets                </v>
          </cell>
          <cell r="F492" t="str">
            <v>G</v>
          </cell>
          <cell r="G492">
            <v>38009.300000000003</v>
          </cell>
          <cell r="H492">
            <v>25697.13</v>
          </cell>
          <cell r="I492">
            <v>0</v>
          </cell>
          <cell r="K492">
            <v>0</v>
          </cell>
          <cell r="M492">
            <v>1561119.14</v>
          </cell>
          <cell r="N492">
            <v>1232752.3400000001</v>
          </cell>
          <cell r="O492">
            <v>0</v>
          </cell>
          <cell r="Q492">
            <v>0</v>
          </cell>
          <cell r="T492">
            <v>1291997.8999999999</v>
          </cell>
          <cell r="U492">
            <v>0</v>
          </cell>
          <cell r="W492">
            <v>0</v>
          </cell>
          <cell r="Y492">
            <v>269121.24</v>
          </cell>
          <cell r="AA492">
            <v>0</v>
          </cell>
          <cell r="AG492">
            <v>0</v>
          </cell>
          <cell r="AI492">
            <v>0</v>
          </cell>
          <cell r="AL492">
            <v>2401</v>
          </cell>
        </row>
        <row r="493">
          <cell r="A493" t="str">
            <v>2401</v>
          </cell>
          <cell r="B493" t="str">
            <v xml:space="preserve">200 - Capital Assets                </v>
          </cell>
          <cell r="F493" t="str">
            <v>H</v>
          </cell>
          <cell r="G493">
            <v>5488.41</v>
          </cell>
          <cell r="H493">
            <v>4420.5</v>
          </cell>
          <cell r="I493">
            <v>0</v>
          </cell>
          <cell r="K493">
            <v>0</v>
          </cell>
          <cell r="M493">
            <v>52463.1</v>
          </cell>
          <cell r="N493">
            <v>34334.620000000003</v>
          </cell>
          <cell r="O493">
            <v>0</v>
          </cell>
          <cell r="Q493">
            <v>0</v>
          </cell>
          <cell r="T493">
            <v>39997.730000000003</v>
          </cell>
          <cell r="U493">
            <v>0</v>
          </cell>
          <cell r="W493">
            <v>0</v>
          </cell>
          <cell r="Y493">
            <v>12465.37</v>
          </cell>
          <cell r="AA493">
            <v>0</v>
          </cell>
          <cell r="AG493">
            <v>0</v>
          </cell>
          <cell r="AI493">
            <v>0</v>
          </cell>
          <cell r="AL493">
            <v>2401</v>
          </cell>
        </row>
        <row r="494">
          <cell r="A494" t="str">
            <v>2401</v>
          </cell>
          <cell r="B494" t="str">
            <v xml:space="preserve">200 - Capital Assets                </v>
          </cell>
          <cell r="F494" t="str">
            <v>L</v>
          </cell>
          <cell r="G494">
            <v>2620.7399999999998</v>
          </cell>
          <cell r="H494">
            <v>0</v>
          </cell>
          <cell r="I494">
            <v>0</v>
          </cell>
          <cell r="K494">
            <v>0</v>
          </cell>
          <cell r="M494">
            <v>9737.2800000000007</v>
          </cell>
          <cell r="N494">
            <v>2692.47</v>
          </cell>
          <cell r="O494">
            <v>0</v>
          </cell>
          <cell r="Q494">
            <v>0</v>
          </cell>
          <cell r="T494">
            <v>2690.89</v>
          </cell>
          <cell r="U494">
            <v>0</v>
          </cell>
          <cell r="W494">
            <v>0</v>
          </cell>
          <cell r="Y494">
            <v>7046.39</v>
          </cell>
          <cell r="AA494">
            <v>0</v>
          </cell>
          <cell r="AG494">
            <v>0</v>
          </cell>
          <cell r="AI494">
            <v>0</v>
          </cell>
          <cell r="AL494">
            <v>2401</v>
          </cell>
        </row>
        <row r="495">
          <cell r="A495" t="str">
            <v>2401</v>
          </cell>
          <cell r="B495" t="str">
            <v xml:space="preserve">200 - Capital Assets                </v>
          </cell>
          <cell r="F495" t="str">
            <v>M</v>
          </cell>
          <cell r="G495">
            <v>329.98</v>
          </cell>
          <cell r="H495">
            <v>187.57</v>
          </cell>
          <cell r="I495">
            <v>0</v>
          </cell>
          <cell r="K495">
            <v>0</v>
          </cell>
          <cell r="M495">
            <v>52197.71</v>
          </cell>
          <cell r="N495">
            <v>44978.95</v>
          </cell>
          <cell r="O495">
            <v>0</v>
          </cell>
          <cell r="Q495">
            <v>0</v>
          </cell>
          <cell r="T495">
            <v>45895.56</v>
          </cell>
          <cell r="U495">
            <v>0</v>
          </cell>
          <cell r="W495">
            <v>0</v>
          </cell>
          <cell r="Y495">
            <v>6302.15</v>
          </cell>
          <cell r="AA495">
            <v>0</v>
          </cell>
          <cell r="AG495">
            <v>0</v>
          </cell>
          <cell r="AI495">
            <v>0</v>
          </cell>
          <cell r="AL495">
            <v>2401</v>
          </cell>
        </row>
        <row r="496">
          <cell r="A496" t="str">
            <v>2401</v>
          </cell>
          <cell r="B496" t="str">
            <v xml:space="preserve">200 - Capital Assets                </v>
          </cell>
          <cell r="F496" t="str">
            <v>MM</v>
          </cell>
          <cell r="G496">
            <v>0</v>
          </cell>
          <cell r="H496">
            <v>0</v>
          </cell>
          <cell r="I496">
            <v>0</v>
          </cell>
          <cell r="K496">
            <v>0</v>
          </cell>
          <cell r="M496">
            <v>5.5</v>
          </cell>
          <cell r="N496">
            <v>0</v>
          </cell>
          <cell r="O496">
            <v>0</v>
          </cell>
          <cell r="Q496">
            <v>0</v>
          </cell>
          <cell r="T496">
            <v>0</v>
          </cell>
          <cell r="U496">
            <v>0</v>
          </cell>
          <cell r="W496">
            <v>0</v>
          </cell>
          <cell r="Y496">
            <v>5.5</v>
          </cell>
          <cell r="AA496">
            <v>0</v>
          </cell>
          <cell r="AG496">
            <v>0</v>
          </cell>
          <cell r="AI496">
            <v>0</v>
          </cell>
          <cell r="AL496">
            <v>2401</v>
          </cell>
        </row>
        <row r="497">
          <cell r="A497" t="str">
            <v>2401</v>
          </cell>
          <cell r="B497" t="str">
            <v xml:space="preserve">200 - Capital Assets                </v>
          </cell>
          <cell r="F497" t="str">
            <v>Q</v>
          </cell>
          <cell r="G497">
            <v>0</v>
          </cell>
          <cell r="H497">
            <v>0</v>
          </cell>
          <cell r="I497">
            <v>0</v>
          </cell>
          <cell r="K497">
            <v>0</v>
          </cell>
          <cell r="M497">
            <v>156.58000000000001</v>
          </cell>
          <cell r="N497">
            <v>156.58000000000001</v>
          </cell>
          <cell r="O497">
            <v>0</v>
          </cell>
          <cell r="Q497">
            <v>0</v>
          </cell>
          <cell r="T497">
            <v>156.58000000000001</v>
          </cell>
          <cell r="U497">
            <v>0</v>
          </cell>
          <cell r="W497">
            <v>0</v>
          </cell>
          <cell r="Y497">
            <v>0</v>
          </cell>
          <cell r="AA497">
            <v>0</v>
          </cell>
          <cell r="AG497">
            <v>0</v>
          </cell>
          <cell r="AI497">
            <v>0</v>
          </cell>
          <cell r="AL497">
            <v>2401</v>
          </cell>
        </row>
        <row r="498">
          <cell r="A498" t="str">
            <v>2401</v>
          </cell>
          <cell r="B498" t="str">
            <v xml:space="preserve">200 - Capital Assets                </v>
          </cell>
          <cell r="F498" t="str">
            <v>T</v>
          </cell>
          <cell r="G498">
            <v>0</v>
          </cell>
          <cell r="H498">
            <v>0</v>
          </cell>
          <cell r="I498">
            <v>0</v>
          </cell>
          <cell r="K498">
            <v>0</v>
          </cell>
          <cell r="M498">
            <v>186</v>
          </cell>
          <cell r="N498">
            <v>186</v>
          </cell>
          <cell r="O498">
            <v>0</v>
          </cell>
          <cell r="Q498">
            <v>0</v>
          </cell>
          <cell r="T498">
            <v>186</v>
          </cell>
          <cell r="U498">
            <v>0</v>
          </cell>
          <cell r="W498">
            <v>0</v>
          </cell>
          <cell r="Y498">
            <v>0</v>
          </cell>
          <cell r="AA498">
            <v>0</v>
          </cell>
          <cell r="AG498">
            <v>0</v>
          </cell>
          <cell r="AI498">
            <v>0</v>
          </cell>
          <cell r="AL498">
            <v>2401</v>
          </cell>
        </row>
        <row r="499">
          <cell r="A499" t="str">
            <v>2401</v>
          </cell>
          <cell r="B499" t="str">
            <v xml:space="preserve">200 - Capital Assets                </v>
          </cell>
          <cell r="F499" t="str">
            <v>W</v>
          </cell>
          <cell r="G499">
            <v>0</v>
          </cell>
          <cell r="H499">
            <v>0</v>
          </cell>
          <cell r="I499">
            <v>0</v>
          </cell>
          <cell r="K499">
            <v>0</v>
          </cell>
          <cell r="M499">
            <v>160.16</v>
          </cell>
          <cell r="N499">
            <v>160.16</v>
          </cell>
          <cell r="O499">
            <v>0</v>
          </cell>
          <cell r="Q499">
            <v>0</v>
          </cell>
          <cell r="T499">
            <v>160.16</v>
          </cell>
          <cell r="U499">
            <v>0</v>
          </cell>
          <cell r="W499">
            <v>0</v>
          </cell>
          <cell r="Y499">
            <v>0</v>
          </cell>
          <cell r="AA499">
            <v>0</v>
          </cell>
          <cell r="AG499">
            <v>0</v>
          </cell>
          <cell r="AI499">
            <v>0</v>
          </cell>
          <cell r="AL499">
            <v>2401</v>
          </cell>
        </row>
        <row r="500">
          <cell r="A500" t="str">
            <v>2401</v>
          </cell>
          <cell r="B500" t="str">
            <v xml:space="preserve">200 - Capital Assets                </v>
          </cell>
          <cell r="F500" t="str">
            <v>ZZ</v>
          </cell>
          <cell r="G500">
            <v>0</v>
          </cell>
          <cell r="H500">
            <v>0</v>
          </cell>
          <cell r="I500">
            <v>0</v>
          </cell>
          <cell r="K500">
            <v>0</v>
          </cell>
          <cell r="M500">
            <v>8339.7199999999993</v>
          </cell>
          <cell r="N500">
            <v>8339.7199999999993</v>
          </cell>
          <cell r="O500">
            <v>0</v>
          </cell>
          <cell r="Q500">
            <v>0</v>
          </cell>
          <cell r="T500">
            <v>8339.7199999999993</v>
          </cell>
          <cell r="U500">
            <v>0</v>
          </cell>
          <cell r="W500">
            <v>0</v>
          </cell>
          <cell r="Y500">
            <v>0</v>
          </cell>
          <cell r="AA500">
            <v>0</v>
          </cell>
          <cell r="AG500">
            <v>0</v>
          </cell>
          <cell r="AI500">
            <v>0</v>
          </cell>
          <cell r="AL500">
            <v>2401</v>
          </cell>
        </row>
        <row r="501">
          <cell r="A501" t="str">
            <v>2402</v>
          </cell>
          <cell r="B501" t="str">
            <v xml:space="preserve">200 - Capital Assets                </v>
          </cell>
          <cell r="G501">
            <v>0</v>
          </cell>
          <cell r="H501">
            <v>0</v>
          </cell>
          <cell r="I501">
            <v>0</v>
          </cell>
          <cell r="K501">
            <v>0</v>
          </cell>
          <cell r="M501">
            <v>254484.26</v>
          </cell>
          <cell r="N501">
            <v>254484.26</v>
          </cell>
          <cell r="O501">
            <v>0</v>
          </cell>
          <cell r="Q501">
            <v>0</v>
          </cell>
          <cell r="T501">
            <v>254484.26</v>
          </cell>
          <cell r="U501">
            <v>0</v>
          </cell>
          <cell r="W501">
            <v>0</v>
          </cell>
          <cell r="Y501">
            <v>0</v>
          </cell>
          <cell r="AA501">
            <v>0</v>
          </cell>
          <cell r="AG501">
            <v>0</v>
          </cell>
          <cell r="AI501">
            <v>0</v>
          </cell>
          <cell r="AL501">
            <v>2402</v>
          </cell>
        </row>
        <row r="502">
          <cell r="A502" t="str">
            <v>2402</v>
          </cell>
          <cell r="B502" t="str">
            <v xml:space="preserve">200 - Capital Assets                </v>
          </cell>
          <cell r="F502" t="str">
            <v>A</v>
          </cell>
          <cell r="G502">
            <v>21.54</v>
          </cell>
          <cell r="H502">
            <v>172.32</v>
          </cell>
          <cell r="I502">
            <v>0</v>
          </cell>
          <cell r="K502">
            <v>0</v>
          </cell>
          <cell r="M502">
            <v>10406.89</v>
          </cell>
          <cell r="N502">
            <v>6620.24</v>
          </cell>
          <cell r="O502">
            <v>0</v>
          </cell>
          <cell r="Q502">
            <v>0</v>
          </cell>
          <cell r="T502">
            <v>6617.02</v>
          </cell>
          <cell r="U502">
            <v>0</v>
          </cell>
          <cell r="W502">
            <v>0</v>
          </cell>
          <cell r="Y502">
            <v>3789.87</v>
          </cell>
          <cell r="AA502">
            <v>0</v>
          </cell>
          <cell r="AG502">
            <v>0</v>
          </cell>
          <cell r="AI502">
            <v>0</v>
          </cell>
          <cell r="AL502">
            <v>2402</v>
          </cell>
        </row>
        <row r="503">
          <cell r="A503" t="str">
            <v>2402</v>
          </cell>
          <cell r="B503" t="str">
            <v xml:space="preserve">200 - Capital Assets                </v>
          </cell>
          <cell r="F503" t="str">
            <v>B</v>
          </cell>
          <cell r="G503">
            <v>443.76</v>
          </cell>
          <cell r="H503">
            <v>43.08</v>
          </cell>
          <cell r="I503">
            <v>0</v>
          </cell>
          <cell r="K503">
            <v>0</v>
          </cell>
          <cell r="M503">
            <v>55013.74</v>
          </cell>
          <cell r="N503">
            <v>51714.78</v>
          </cell>
          <cell r="O503">
            <v>0</v>
          </cell>
          <cell r="Q503">
            <v>0</v>
          </cell>
          <cell r="T503">
            <v>52450.3</v>
          </cell>
          <cell r="U503">
            <v>0</v>
          </cell>
          <cell r="W503">
            <v>0</v>
          </cell>
          <cell r="Y503">
            <v>2563.44</v>
          </cell>
          <cell r="AA503">
            <v>0</v>
          </cell>
          <cell r="AG503">
            <v>0</v>
          </cell>
          <cell r="AI503">
            <v>0</v>
          </cell>
          <cell r="AL503">
            <v>2402</v>
          </cell>
        </row>
        <row r="504">
          <cell r="A504" t="str">
            <v>2402</v>
          </cell>
          <cell r="B504" t="str">
            <v xml:space="preserve">200 - Capital Assets                </v>
          </cell>
          <cell r="F504" t="str">
            <v>C</v>
          </cell>
          <cell r="G504">
            <v>0</v>
          </cell>
          <cell r="H504">
            <v>0</v>
          </cell>
          <cell r="I504">
            <v>0</v>
          </cell>
          <cell r="K504">
            <v>0</v>
          </cell>
          <cell r="M504">
            <v>36582.85</v>
          </cell>
          <cell r="N504">
            <v>34485.51</v>
          </cell>
          <cell r="O504">
            <v>0</v>
          </cell>
          <cell r="Q504">
            <v>0</v>
          </cell>
          <cell r="T504">
            <v>35260.97</v>
          </cell>
          <cell r="U504">
            <v>0</v>
          </cell>
          <cell r="W504">
            <v>0</v>
          </cell>
          <cell r="Y504">
            <v>1321.88</v>
          </cell>
          <cell r="AA504">
            <v>0</v>
          </cell>
          <cell r="AG504">
            <v>0</v>
          </cell>
          <cell r="AI504">
            <v>0</v>
          </cell>
          <cell r="AL504">
            <v>2402</v>
          </cell>
        </row>
        <row r="505">
          <cell r="A505" t="str">
            <v>2402</v>
          </cell>
          <cell r="B505" t="str">
            <v xml:space="preserve">200 - Capital Assets                </v>
          </cell>
          <cell r="F505" t="str">
            <v>CC</v>
          </cell>
          <cell r="G505">
            <v>0</v>
          </cell>
          <cell r="H505">
            <v>0</v>
          </cell>
          <cell r="I505">
            <v>0</v>
          </cell>
          <cell r="K505">
            <v>0</v>
          </cell>
          <cell r="M505">
            <v>401.21</v>
          </cell>
          <cell r="N505">
            <v>401.21</v>
          </cell>
          <cell r="O505">
            <v>0</v>
          </cell>
          <cell r="Q505">
            <v>0</v>
          </cell>
          <cell r="T505">
            <v>401.21</v>
          </cell>
          <cell r="U505">
            <v>0</v>
          </cell>
          <cell r="W505">
            <v>0</v>
          </cell>
          <cell r="Y505">
            <v>0</v>
          </cell>
          <cell r="AA505">
            <v>0</v>
          </cell>
          <cell r="AG505">
            <v>0</v>
          </cell>
          <cell r="AI505">
            <v>0</v>
          </cell>
          <cell r="AL505">
            <v>2402</v>
          </cell>
        </row>
        <row r="506">
          <cell r="A506" t="str">
            <v>2402</v>
          </cell>
          <cell r="B506" t="str">
            <v xml:space="preserve">200 - Capital Assets                </v>
          </cell>
          <cell r="F506" t="str">
            <v>D</v>
          </cell>
          <cell r="G506">
            <v>0</v>
          </cell>
          <cell r="H506">
            <v>0</v>
          </cell>
          <cell r="I506">
            <v>0</v>
          </cell>
          <cell r="K506">
            <v>0</v>
          </cell>
          <cell r="M506">
            <v>14823.52</v>
          </cell>
          <cell r="N506">
            <v>14831.88</v>
          </cell>
          <cell r="O506">
            <v>0</v>
          </cell>
          <cell r="Q506">
            <v>0</v>
          </cell>
          <cell r="T506">
            <v>14823.52</v>
          </cell>
          <cell r="U506">
            <v>0</v>
          </cell>
          <cell r="W506">
            <v>0</v>
          </cell>
          <cell r="Y506">
            <v>0</v>
          </cell>
          <cell r="AA506">
            <v>0</v>
          </cell>
          <cell r="AG506">
            <v>0</v>
          </cell>
          <cell r="AI506">
            <v>0</v>
          </cell>
          <cell r="AL506">
            <v>2402</v>
          </cell>
        </row>
        <row r="507">
          <cell r="A507" t="str">
            <v>2402</v>
          </cell>
          <cell r="B507" t="str">
            <v xml:space="preserve">200 - Capital Assets                </v>
          </cell>
          <cell r="F507" t="str">
            <v>E</v>
          </cell>
          <cell r="G507">
            <v>2563.2600000000002</v>
          </cell>
          <cell r="H507">
            <v>6742.02</v>
          </cell>
          <cell r="I507">
            <v>0</v>
          </cell>
          <cell r="K507">
            <v>0</v>
          </cell>
          <cell r="M507">
            <v>642248.47</v>
          </cell>
          <cell r="N507">
            <v>582157.81999999995</v>
          </cell>
          <cell r="O507">
            <v>0</v>
          </cell>
          <cell r="Q507">
            <v>0</v>
          </cell>
          <cell r="T507">
            <v>597196.16</v>
          </cell>
          <cell r="U507">
            <v>0</v>
          </cell>
          <cell r="W507">
            <v>0</v>
          </cell>
          <cell r="Y507">
            <v>45052.31</v>
          </cell>
          <cell r="AA507">
            <v>0</v>
          </cell>
          <cell r="AG507">
            <v>0</v>
          </cell>
          <cell r="AI507">
            <v>0</v>
          </cell>
          <cell r="AL507">
            <v>2402</v>
          </cell>
        </row>
        <row r="508">
          <cell r="A508" t="str">
            <v>2402</v>
          </cell>
          <cell r="B508" t="str">
            <v xml:space="preserve">200 - Capital Assets                </v>
          </cell>
          <cell r="F508" t="str">
            <v>F</v>
          </cell>
          <cell r="G508">
            <v>2487.87</v>
          </cell>
          <cell r="H508">
            <v>647.66</v>
          </cell>
          <cell r="I508">
            <v>0</v>
          </cell>
          <cell r="K508">
            <v>0</v>
          </cell>
          <cell r="M508">
            <v>32076.02</v>
          </cell>
          <cell r="N508">
            <v>23912.74</v>
          </cell>
          <cell r="O508">
            <v>0</v>
          </cell>
          <cell r="Q508">
            <v>0</v>
          </cell>
          <cell r="T508">
            <v>27240.04</v>
          </cell>
          <cell r="U508">
            <v>0</v>
          </cell>
          <cell r="W508">
            <v>0</v>
          </cell>
          <cell r="Y508">
            <v>4835.9799999999996</v>
          </cell>
          <cell r="AA508">
            <v>0</v>
          </cell>
          <cell r="AG508">
            <v>0</v>
          </cell>
          <cell r="AI508">
            <v>0</v>
          </cell>
          <cell r="AL508">
            <v>2402</v>
          </cell>
        </row>
        <row r="509">
          <cell r="A509" t="str">
            <v>2402</v>
          </cell>
          <cell r="B509" t="str">
            <v xml:space="preserve">200 - Capital Assets                </v>
          </cell>
          <cell r="F509" t="str">
            <v>G</v>
          </cell>
          <cell r="G509">
            <v>718.12</v>
          </cell>
          <cell r="H509">
            <v>161</v>
          </cell>
          <cell r="I509">
            <v>0</v>
          </cell>
          <cell r="K509">
            <v>0</v>
          </cell>
          <cell r="M509">
            <v>33200.32</v>
          </cell>
          <cell r="N509">
            <v>30220.59</v>
          </cell>
          <cell r="O509">
            <v>0</v>
          </cell>
          <cell r="Q509">
            <v>0</v>
          </cell>
          <cell r="T509">
            <v>30322.37</v>
          </cell>
          <cell r="U509">
            <v>0</v>
          </cell>
          <cell r="W509">
            <v>0</v>
          </cell>
          <cell r="Y509">
            <v>2877.95</v>
          </cell>
          <cell r="AA509">
            <v>0</v>
          </cell>
          <cell r="AG509">
            <v>0</v>
          </cell>
          <cell r="AI509">
            <v>0</v>
          </cell>
          <cell r="AL509">
            <v>2402</v>
          </cell>
        </row>
        <row r="510">
          <cell r="A510" t="str">
            <v>2402</v>
          </cell>
          <cell r="B510" t="str">
            <v xml:space="preserve">200 - Capital Assets                </v>
          </cell>
          <cell r="F510" t="str">
            <v>H</v>
          </cell>
          <cell r="G510">
            <v>0</v>
          </cell>
          <cell r="H510">
            <v>0</v>
          </cell>
          <cell r="I510">
            <v>0</v>
          </cell>
          <cell r="K510">
            <v>0</v>
          </cell>
          <cell r="M510">
            <v>753.12</v>
          </cell>
          <cell r="N510">
            <v>342.4</v>
          </cell>
          <cell r="O510">
            <v>0</v>
          </cell>
          <cell r="Q510">
            <v>0</v>
          </cell>
          <cell r="T510">
            <v>342.4</v>
          </cell>
          <cell r="U510">
            <v>0</v>
          </cell>
          <cell r="W510">
            <v>0</v>
          </cell>
          <cell r="Y510">
            <v>410.72</v>
          </cell>
          <cell r="AA510">
            <v>0</v>
          </cell>
          <cell r="AG510">
            <v>0</v>
          </cell>
          <cell r="AI510">
            <v>0</v>
          </cell>
          <cell r="AL510">
            <v>2402</v>
          </cell>
        </row>
        <row r="511">
          <cell r="A511" t="str">
            <v>2402</v>
          </cell>
          <cell r="B511" t="str">
            <v xml:space="preserve">200 - Capital Assets                </v>
          </cell>
          <cell r="F511" t="str">
            <v>L</v>
          </cell>
          <cell r="G511">
            <v>236.94</v>
          </cell>
          <cell r="H511">
            <v>0</v>
          </cell>
          <cell r="I511">
            <v>0</v>
          </cell>
          <cell r="K511">
            <v>0</v>
          </cell>
          <cell r="M511">
            <v>405.79</v>
          </cell>
          <cell r="N511">
            <v>16.61</v>
          </cell>
          <cell r="O511">
            <v>0</v>
          </cell>
          <cell r="Q511">
            <v>0</v>
          </cell>
          <cell r="T511">
            <v>16.61</v>
          </cell>
          <cell r="U511">
            <v>0</v>
          </cell>
          <cell r="W511">
            <v>0</v>
          </cell>
          <cell r="Y511">
            <v>389.18</v>
          </cell>
          <cell r="AA511">
            <v>0</v>
          </cell>
          <cell r="AG511">
            <v>0</v>
          </cell>
          <cell r="AI511">
            <v>0</v>
          </cell>
          <cell r="AL511">
            <v>2402</v>
          </cell>
        </row>
        <row r="512">
          <cell r="A512" t="str">
            <v>2402</v>
          </cell>
          <cell r="B512" t="str">
            <v xml:space="preserve">200 - Capital Assets                </v>
          </cell>
          <cell r="F512" t="str">
            <v>M</v>
          </cell>
          <cell r="G512">
            <v>89</v>
          </cell>
          <cell r="H512">
            <v>53.4</v>
          </cell>
          <cell r="I512">
            <v>0</v>
          </cell>
          <cell r="K512">
            <v>0</v>
          </cell>
          <cell r="M512">
            <v>2782.7</v>
          </cell>
          <cell r="N512">
            <v>1935.07</v>
          </cell>
          <cell r="O512">
            <v>0</v>
          </cell>
          <cell r="Q512">
            <v>0</v>
          </cell>
          <cell r="T512">
            <v>2124.1</v>
          </cell>
          <cell r="U512">
            <v>0</v>
          </cell>
          <cell r="W512">
            <v>0</v>
          </cell>
          <cell r="Y512">
            <v>658.6</v>
          </cell>
          <cell r="AA512">
            <v>0</v>
          </cell>
          <cell r="AG512">
            <v>0</v>
          </cell>
          <cell r="AI512">
            <v>0</v>
          </cell>
          <cell r="AL512">
            <v>2402</v>
          </cell>
        </row>
        <row r="513">
          <cell r="A513" t="str">
            <v>2402</v>
          </cell>
          <cell r="B513" t="str">
            <v xml:space="preserve">200 - Capital Assets                </v>
          </cell>
          <cell r="F513" t="str">
            <v>ZZ</v>
          </cell>
          <cell r="G513">
            <v>0</v>
          </cell>
          <cell r="H513">
            <v>0</v>
          </cell>
          <cell r="I513">
            <v>0</v>
          </cell>
          <cell r="K513">
            <v>0</v>
          </cell>
          <cell r="M513">
            <v>1383.7</v>
          </cell>
          <cell r="N513">
            <v>1383.7</v>
          </cell>
          <cell r="O513">
            <v>0</v>
          </cell>
          <cell r="Q513">
            <v>0</v>
          </cell>
          <cell r="T513">
            <v>1383.7</v>
          </cell>
          <cell r="U513">
            <v>0</v>
          </cell>
          <cell r="W513">
            <v>0</v>
          </cell>
          <cell r="Y513">
            <v>0</v>
          </cell>
          <cell r="AA513">
            <v>0</v>
          </cell>
          <cell r="AG513">
            <v>0</v>
          </cell>
          <cell r="AI513">
            <v>0</v>
          </cell>
          <cell r="AL513">
            <v>2402</v>
          </cell>
        </row>
        <row r="514">
          <cell r="A514" t="str">
            <v>2404</v>
          </cell>
          <cell r="B514" t="str">
            <v xml:space="preserve">200 - Capital Assets                </v>
          </cell>
          <cell r="G514">
            <v>0</v>
          </cell>
          <cell r="H514">
            <v>0</v>
          </cell>
          <cell r="I514">
            <v>0</v>
          </cell>
          <cell r="K514">
            <v>0</v>
          </cell>
          <cell r="M514">
            <v>0.01</v>
          </cell>
          <cell r="N514">
            <v>0.01</v>
          </cell>
          <cell r="O514">
            <v>0</v>
          </cell>
          <cell r="Q514">
            <v>0</v>
          </cell>
          <cell r="T514">
            <v>0.01</v>
          </cell>
          <cell r="U514">
            <v>0</v>
          </cell>
          <cell r="W514">
            <v>0</v>
          </cell>
          <cell r="Y514">
            <v>0</v>
          </cell>
          <cell r="AA514">
            <v>0</v>
          </cell>
          <cell r="AG514">
            <v>0</v>
          </cell>
          <cell r="AI514">
            <v>0</v>
          </cell>
          <cell r="AL514">
            <v>2404</v>
          </cell>
        </row>
        <row r="515">
          <cell r="A515" t="str">
            <v>2451</v>
          </cell>
          <cell r="B515" t="str">
            <v xml:space="preserve">200 - Capital Assets                </v>
          </cell>
          <cell r="G515">
            <v>0</v>
          </cell>
          <cell r="H515">
            <v>0</v>
          </cell>
          <cell r="I515">
            <v>0</v>
          </cell>
          <cell r="K515">
            <v>-103000</v>
          </cell>
          <cell r="M515">
            <v>-4928999.62</v>
          </cell>
          <cell r="N515">
            <v>-4928999.62</v>
          </cell>
          <cell r="O515">
            <v>0</v>
          </cell>
          <cell r="Q515">
            <v>-1619000</v>
          </cell>
          <cell r="T515">
            <v>-4928999.62</v>
          </cell>
          <cell r="U515">
            <v>0</v>
          </cell>
          <cell r="W515">
            <v>-1792000</v>
          </cell>
          <cell r="Y515">
            <v>0</v>
          </cell>
          <cell r="AA515">
            <v>0</v>
          </cell>
          <cell r="AG515">
            <v>0</v>
          </cell>
          <cell r="AI515">
            <v>-867000</v>
          </cell>
          <cell r="AL515">
            <v>2451</v>
          </cell>
        </row>
        <row r="516">
          <cell r="A516" t="str">
            <v>2451</v>
          </cell>
          <cell r="B516" t="str">
            <v xml:space="preserve">200 - Capital Assets                </v>
          </cell>
          <cell r="F516" t="str">
            <v>A</v>
          </cell>
          <cell r="G516">
            <v>0</v>
          </cell>
          <cell r="H516">
            <v>0</v>
          </cell>
          <cell r="I516">
            <v>0</v>
          </cell>
          <cell r="K516">
            <v>0</v>
          </cell>
          <cell r="M516">
            <v>-3158.28</v>
          </cell>
          <cell r="N516">
            <v>-3158.28</v>
          </cell>
          <cell r="O516">
            <v>0</v>
          </cell>
          <cell r="Q516">
            <v>0</v>
          </cell>
          <cell r="T516">
            <v>-3158.28</v>
          </cell>
          <cell r="U516">
            <v>0</v>
          </cell>
          <cell r="W516">
            <v>0</v>
          </cell>
          <cell r="Y516">
            <v>0</v>
          </cell>
          <cell r="AA516">
            <v>0</v>
          </cell>
          <cell r="AG516">
            <v>0</v>
          </cell>
          <cell r="AI516">
            <v>0</v>
          </cell>
          <cell r="AL516">
            <v>2451</v>
          </cell>
        </row>
        <row r="517">
          <cell r="A517" t="str">
            <v>2451</v>
          </cell>
          <cell r="B517" t="str">
            <v xml:space="preserve">200 - Capital Assets                </v>
          </cell>
          <cell r="F517" t="str">
            <v>B</v>
          </cell>
          <cell r="G517">
            <v>0</v>
          </cell>
          <cell r="H517">
            <v>0</v>
          </cell>
          <cell r="I517">
            <v>0</v>
          </cell>
          <cell r="K517">
            <v>0</v>
          </cell>
          <cell r="M517">
            <v>-1365.49</v>
          </cell>
          <cell r="N517">
            <v>-1365.49</v>
          </cell>
          <cell r="O517">
            <v>0</v>
          </cell>
          <cell r="Q517">
            <v>0</v>
          </cell>
          <cell r="T517">
            <v>-1365.49</v>
          </cell>
          <cell r="U517">
            <v>0</v>
          </cell>
          <cell r="W517">
            <v>0</v>
          </cell>
          <cell r="Y517">
            <v>0</v>
          </cell>
          <cell r="AA517">
            <v>0</v>
          </cell>
          <cell r="AG517">
            <v>0</v>
          </cell>
          <cell r="AI517">
            <v>0</v>
          </cell>
          <cell r="AL517">
            <v>2451</v>
          </cell>
        </row>
        <row r="518">
          <cell r="A518" t="str">
            <v>2451</v>
          </cell>
          <cell r="B518" t="str">
            <v xml:space="preserve">200 - Capital Assets                </v>
          </cell>
          <cell r="F518" t="str">
            <v>C</v>
          </cell>
          <cell r="G518">
            <v>0</v>
          </cell>
          <cell r="H518">
            <v>0</v>
          </cell>
          <cell r="I518">
            <v>0</v>
          </cell>
          <cell r="K518">
            <v>0</v>
          </cell>
          <cell r="M518">
            <v>-41335.26</v>
          </cell>
          <cell r="N518">
            <v>-37662.97</v>
          </cell>
          <cell r="O518">
            <v>0</v>
          </cell>
          <cell r="Q518">
            <v>0</v>
          </cell>
          <cell r="T518">
            <v>-41335.26</v>
          </cell>
          <cell r="U518">
            <v>0</v>
          </cell>
          <cell r="W518">
            <v>0</v>
          </cell>
          <cell r="Y518">
            <v>0</v>
          </cell>
          <cell r="AA518">
            <v>0</v>
          </cell>
          <cell r="AG518">
            <v>0</v>
          </cell>
          <cell r="AI518">
            <v>0</v>
          </cell>
          <cell r="AL518">
            <v>2451</v>
          </cell>
        </row>
        <row r="519">
          <cell r="A519" t="str">
            <v>2451</v>
          </cell>
          <cell r="B519" t="str">
            <v xml:space="preserve">200 - Capital Assets                </v>
          </cell>
          <cell r="F519" t="str">
            <v>CC</v>
          </cell>
          <cell r="G519">
            <v>0</v>
          </cell>
          <cell r="H519">
            <v>0</v>
          </cell>
          <cell r="I519">
            <v>0</v>
          </cell>
          <cell r="K519">
            <v>0</v>
          </cell>
          <cell r="M519">
            <v>-28718</v>
          </cell>
          <cell r="N519">
            <v>-28718</v>
          </cell>
          <cell r="O519">
            <v>0</v>
          </cell>
          <cell r="Q519">
            <v>0</v>
          </cell>
          <cell r="T519">
            <v>-28718</v>
          </cell>
          <cell r="U519">
            <v>0</v>
          </cell>
          <cell r="W519">
            <v>0</v>
          </cell>
          <cell r="Y519">
            <v>0</v>
          </cell>
          <cell r="AA519">
            <v>0</v>
          </cell>
          <cell r="AG519">
            <v>0</v>
          </cell>
          <cell r="AI519">
            <v>0</v>
          </cell>
          <cell r="AL519">
            <v>2451</v>
          </cell>
        </row>
        <row r="520">
          <cell r="A520" t="str">
            <v>2451</v>
          </cell>
          <cell r="B520" t="str">
            <v xml:space="preserve">200 - Capital Assets                </v>
          </cell>
          <cell r="F520" t="str">
            <v>D</v>
          </cell>
          <cell r="G520">
            <v>-6959.04</v>
          </cell>
          <cell r="H520">
            <v>-21597.14</v>
          </cell>
          <cell r="I520">
            <v>0</v>
          </cell>
          <cell r="K520">
            <v>0</v>
          </cell>
          <cell r="M520">
            <v>-1393081.92</v>
          </cell>
          <cell r="N520">
            <v>-1374059.12</v>
          </cell>
          <cell r="O520">
            <v>0</v>
          </cell>
          <cell r="Q520">
            <v>0</v>
          </cell>
          <cell r="T520">
            <v>-1374958.62</v>
          </cell>
          <cell r="U520">
            <v>0</v>
          </cell>
          <cell r="W520">
            <v>0</v>
          </cell>
          <cell r="Y520">
            <v>-18123.3</v>
          </cell>
          <cell r="AA520">
            <v>0</v>
          </cell>
          <cell r="AG520">
            <v>0</v>
          </cell>
          <cell r="AI520">
            <v>0</v>
          </cell>
          <cell r="AL520">
            <v>2451</v>
          </cell>
        </row>
        <row r="521">
          <cell r="A521" t="str">
            <v>2451</v>
          </cell>
          <cell r="B521" t="str">
            <v xml:space="preserve">200 - Capital Assets                </v>
          </cell>
          <cell r="F521" t="str">
            <v>E</v>
          </cell>
          <cell r="G521">
            <v>-38541.61</v>
          </cell>
          <cell r="H521">
            <v>-103601.55</v>
          </cell>
          <cell r="I521">
            <v>0</v>
          </cell>
          <cell r="K521">
            <v>0</v>
          </cell>
          <cell r="M521">
            <v>-6322165.1200000001</v>
          </cell>
          <cell r="N521">
            <v>-5697770.8899999997</v>
          </cell>
          <cell r="O521">
            <v>0</v>
          </cell>
          <cell r="Q521">
            <v>0</v>
          </cell>
          <cell r="T521">
            <v>-5872331.1900000004</v>
          </cell>
          <cell r="U521">
            <v>0</v>
          </cell>
          <cell r="W521">
            <v>0</v>
          </cell>
          <cell r="Y521">
            <v>-449833.93</v>
          </cell>
          <cell r="AA521">
            <v>0</v>
          </cell>
          <cell r="AG521">
            <v>0</v>
          </cell>
          <cell r="AI521">
            <v>0</v>
          </cell>
          <cell r="AL521">
            <v>2451</v>
          </cell>
        </row>
        <row r="522">
          <cell r="A522" t="str">
            <v>2451</v>
          </cell>
          <cell r="B522" t="str">
            <v xml:space="preserve">200 - Capital Assets                </v>
          </cell>
          <cell r="F522" t="str">
            <v>F</v>
          </cell>
          <cell r="G522">
            <v>0</v>
          </cell>
          <cell r="H522">
            <v>0</v>
          </cell>
          <cell r="I522">
            <v>0</v>
          </cell>
          <cell r="K522">
            <v>0</v>
          </cell>
          <cell r="M522">
            <v>-11800</v>
          </cell>
          <cell r="N522">
            <v>-11800</v>
          </cell>
          <cell r="O522">
            <v>0</v>
          </cell>
          <cell r="Q522">
            <v>0</v>
          </cell>
          <cell r="T522">
            <v>-11800</v>
          </cell>
          <cell r="U522">
            <v>0</v>
          </cell>
          <cell r="W522">
            <v>0</v>
          </cell>
          <cell r="Y522">
            <v>0</v>
          </cell>
          <cell r="AA522">
            <v>0</v>
          </cell>
          <cell r="AG522">
            <v>0</v>
          </cell>
          <cell r="AI522">
            <v>0</v>
          </cell>
          <cell r="AL522">
            <v>2451</v>
          </cell>
        </row>
        <row r="523">
          <cell r="A523" t="str">
            <v>2451</v>
          </cell>
          <cell r="B523" t="str">
            <v xml:space="preserve">200 - Capital Assets                </v>
          </cell>
          <cell r="F523" t="str">
            <v>G</v>
          </cell>
          <cell r="G523">
            <v>-5765.91</v>
          </cell>
          <cell r="H523">
            <v>-1133.69</v>
          </cell>
          <cell r="I523">
            <v>0</v>
          </cell>
          <cell r="K523">
            <v>0</v>
          </cell>
          <cell r="M523">
            <v>-199445.17</v>
          </cell>
          <cell r="N523">
            <v>-165394.79</v>
          </cell>
          <cell r="O523">
            <v>0</v>
          </cell>
          <cell r="Q523">
            <v>0</v>
          </cell>
          <cell r="T523">
            <v>-175220.05</v>
          </cell>
          <cell r="U523">
            <v>0</v>
          </cell>
          <cell r="W523">
            <v>0</v>
          </cell>
          <cell r="Y523">
            <v>-24225.119999999999</v>
          </cell>
          <cell r="AA523">
            <v>0</v>
          </cell>
          <cell r="AG523">
            <v>0</v>
          </cell>
          <cell r="AI523">
            <v>0</v>
          </cell>
          <cell r="AL523">
            <v>2451</v>
          </cell>
        </row>
        <row r="524">
          <cell r="A524" t="str">
            <v>2451</v>
          </cell>
          <cell r="B524" t="str">
            <v xml:space="preserve">200 - Capital Assets                </v>
          </cell>
          <cell r="F524" t="str">
            <v>H</v>
          </cell>
          <cell r="G524">
            <v>-143.6</v>
          </cell>
          <cell r="H524">
            <v>0</v>
          </cell>
          <cell r="I524">
            <v>0</v>
          </cell>
          <cell r="K524">
            <v>0</v>
          </cell>
          <cell r="M524">
            <v>-143.6</v>
          </cell>
          <cell r="N524">
            <v>0</v>
          </cell>
          <cell r="O524">
            <v>0</v>
          </cell>
          <cell r="Q524">
            <v>0</v>
          </cell>
          <cell r="T524">
            <v>0</v>
          </cell>
          <cell r="U524">
            <v>0</v>
          </cell>
          <cell r="W524">
            <v>0</v>
          </cell>
          <cell r="Y524">
            <v>-143.6</v>
          </cell>
          <cell r="AA524">
            <v>0</v>
          </cell>
          <cell r="AG524">
            <v>0</v>
          </cell>
          <cell r="AI524">
            <v>0</v>
          </cell>
          <cell r="AL524">
            <v>2451</v>
          </cell>
        </row>
        <row r="525">
          <cell r="A525" t="str">
            <v>2451</v>
          </cell>
          <cell r="B525" t="str">
            <v xml:space="preserve">200 - Capital Assets                </v>
          </cell>
          <cell r="F525" t="str">
            <v>M</v>
          </cell>
          <cell r="G525">
            <v>0</v>
          </cell>
          <cell r="H525">
            <v>0</v>
          </cell>
          <cell r="I525">
            <v>0</v>
          </cell>
          <cell r="K525">
            <v>0</v>
          </cell>
          <cell r="M525">
            <v>-164853.38</v>
          </cell>
          <cell r="N525">
            <v>-164133.32</v>
          </cell>
          <cell r="O525">
            <v>0</v>
          </cell>
          <cell r="Q525">
            <v>0</v>
          </cell>
          <cell r="T525">
            <v>-164269.29</v>
          </cell>
          <cell r="U525">
            <v>0</v>
          </cell>
          <cell r="W525">
            <v>0</v>
          </cell>
          <cell r="Y525">
            <v>-584.09</v>
          </cell>
          <cell r="AA525">
            <v>0</v>
          </cell>
          <cell r="AG525">
            <v>0</v>
          </cell>
          <cell r="AI525">
            <v>0</v>
          </cell>
          <cell r="AL525">
            <v>2451</v>
          </cell>
        </row>
        <row r="526">
          <cell r="A526" t="str">
            <v>2451</v>
          </cell>
          <cell r="B526" t="str">
            <v xml:space="preserve">200 - Capital Assets                </v>
          </cell>
          <cell r="F526" t="str">
            <v>R</v>
          </cell>
          <cell r="G526">
            <v>0</v>
          </cell>
          <cell r="H526">
            <v>0</v>
          </cell>
          <cell r="I526">
            <v>0</v>
          </cell>
          <cell r="K526">
            <v>0</v>
          </cell>
          <cell r="M526">
            <v>-4300</v>
          </cell>
          <cell r="N526">
            <v>-4300</v>
          </cell>
          <cell r="O526">
            <v>0</v>
          </cell>
          <cell r="Q526">
            <v>0</v>
          </cell>
          <cell r="T526">
            <v>-4300</v>
          </cell>
          <cell r="U526">
            <v>0</v>
          </cell>
          <cell r="W526">
            <v>0</v>
          </cell>
          <cell r="Y526">
            <v>0</v>
          </cell>
          <cell r="AA526">
            <v>0</v>
          </cell>
          <cell r="AG526">
            <v>0</v>
          </cell>
          <cell r="AI526">
            <v>0</v>
          </cell>
          <cell r="AL526">
            <v>2451</v>
          </cell>
        </row>
        <row r="527">
          <cell r="A527" t="str">
            <v>2451</v>
          </cell>
          <cell r="B527" t="str">
            <v xml:space="preserve">200 - Capital Assets                </v>
          </cell>
          <cell r="F527" t="str">
            <v>W</v>
          </cell>
          <cell r="G527">
            <v>0</v>
          </cell>
          <cell r="H527">
            <v>0</v>
          </cell>
          <cell r="I527">
            <v>0</v>
          </cell>
          <cell r="K527">
            <v>0</v>
          </cell>
          <cell r="M527">
            <v>-22429.91</v>
          </cell>
          <cell r="N527">
            <v>-22429.91</v>
          </cell>
          <cell r="O527">
            <v>0</v>
          </cell>
          <cell r="Q527">
            <v>0</v>
          </cell>
          <cell r="T527">
            <v>-22429.91</v>
          </cell>
          <cell r="U527">
            <v>0</v>
          </cell>
          <cell r="W527">
            <v>0</v>
          </cell>
          <cell r="Y527">
            <v>0</v>
          </cell>
          <cell r="AA527">
            <v>0</v>
          </cell>
          <cell r="AG527">
            <v>0</v>
          </cell>
          <cell r="AI527">
            <v>0</v>
          </cell>
          <cell r="AL527">
            <v>2451</v>
          </cell>
        </row>
        <row r="528">
          <cell r="A528" t="str">
            <v>2451</v>
          </cell>
          <cell r="B528" t="str">
            <v xml:space="preserve">200 - Capital Assets                </v>
          </cell>
          <cell r="F528" t="str">
            <v>ZZ</v>
          </cell>
          <cell r="G528">
            <v>-10504.73</v>
          </cell>
          <cell r="H528">
            <v>79.12</v>
          </cell>
          <cell r="I528">
            <v>0</v>
          </cell>
          <cell r="K528">
            <v>0</v>
          </cell>
          <cell r="M528">
            <v>-352996.26</v>
          </cell>
          <cell r="N528">
            <v>-264937.74</v>
          </cell>
          <cell r="O528">
            <v>0</v>
          </cell>
          <cell r="Q528">
            <v>0</v>
          </cell>
          <cell r="T528">
            <v>-296007.5</v>
          </cell>
          <cell r="U528">
            <v>0</v>
          </cell>
          <cell r="W528">
            <v>0</v>
          </cell>
          <cell r="Y528">
            <v>-56988.76</v>
          </cell>
          <cell r="AA528">
            <v>0</v>
          </cell>
          <cell r="AG528">
            <v>0</v>
          </cell>
          <cell r="AI528">
            <v>0</v>
          </cell>
          <cell r="AL528">
            <v>2451</v>
          </cell>
        </row>
        <row r="529">
          <cell r="A529" t="str">
            <v>2499</v>
          </cell>
          <cell r="B529" t="str">
            <v xml:space="preserve">200 - Capital Assets                </v>
          </cell>
          <cell r="G529">
            <v>0</v>
          </cell>
          <cell r="H529">
            <v>0</v>
          </cell>
          <cell r="I529">
            <v>0</v>
          </cell>
          <cell r="K529">
            <v>0</v>
          </cell>
          <cell r="M529">
            <v>-67409728.359999999</v>
          </cell>
          <cell r="N529">
            <v>-67409728.359999999</v>
          </cell>
          <cell r="O529">
            <v>0</v>
          </cell>
          <cell r="Q529">
            <v>0</v>
          </cell>
          <cell r="T529">
            <v>-67409728.359999999</v>
          </cell>
          <cell r="U529">
            <v>0</v>
          </cell>
          <cell r="W529">
            <v>0</v>
          </cell>
          <cell r="Y529">
            <v>0</v>
          </cell>
          <cell r="AA529">
            <v>0</v>
          </cell>
          <cell r="AG529">
            <v>0</v>
          </cell>
          <cell r="AI529">
            <v>0</v>
          </cell>
          <cell r="AL529">
            <v>2499</v>
          </cell>
        </row>
        <row r="530">
          <cell r="A530" t="str">
            <v>2499</v>
          </cell>
          <cell r="B530" t="str">
            <v xml:space="preserve">200 - Capital Assets                </v>
          </cell>
          <cell r="F530" t="str">
            <v>A</v>
          </cell>
          <cell r="G530">
            <v>-1151188.76</v>
          </cell>
          <cell r="H530">
            <v>-157981.04999999999</v>
          </cell>
          <cell r="I530">
            <v>0</v>
          </cell>
          <cell r="K530">
            <v>0</v>
          </cell>
          <cell r="M530">
            <v>-4775545.29</v>
          </cell>
          <cell r="N530">
            <v>-2554486.02</v>
          </cell>
          <cell r="O530">
            <v>0</v>
          </cell>
          <cell r="Q530">
            <v>0</v>
          </cell>
          <cell r="T530">
            <v>-4084691.39</v>
          </cell>
          <cell r="U530">
            <v>0</v>
          </cell>
          <cell r="W530">
            <v>0</v>
          </cell>
          <cell r="Y530">
            <v>-690853.9</v>
          </cell>
          <cell r="AA530">
            <v>0</v>
          </cell>
          <cell r="AG530">
            <v>0</v>
          </cell>
          <cell r="AI530">
            <v>0</v>
          </cell>
          <cell r="AL530">
            <v>2499</v>
          </cell>
        </row>
        <row r="531">
          <cell r="A531" t="str">
            <v>2499</v>
          </cell>
          <cell r="B531" t="str">
            <v xml:space="preserve">200 - Capital Assets                </v>
          </cell>
          <cell r="F531" t="str">
            <v>B</v>
          </cell>
          <cell r="G531">
            <v>-427648.1</v>
          </cell>
          <cell r="H531">
            <v>-165938.82999999999</v>
          </cell>
          <cell r="I531">
            <v>0</v>
          </cell>
          <cell r="K531">
            <v>0</v>
          </cell>
          <cell r="M531">
            <v>-13056234.41</v>
          </cell>
          <cell r="N531">
            <v>-10449587.09</v>
          </cell>
          <cell r="O531">
            <v>0</v>
          </cell>
          <cell r="Q531">
            <v>0</v>
          </cell>
          <cell r="T531">
            <v>-12115196.869999999</v>
          </cell>
          <cell r="U531">
            <v>0</v>
          </cell>
          <cell r="W531">
            <v>0</v>
          </cell>
          <cell r="Y531">
            <v>-941037.54</v>
          </cell>
          <cell r="AA531">
            <v>0</v>
          </cell>
          <cell r="AG531">
            <v>0</v>
          </cell>
          <cell r="AI531">
            <v>0</v>
          </cell>
          <cell r="AL531">
            <v>2499</v>
          </cell>
        </row>
        <row r="532">
          <cell r="A532" t="str">
            <v>2499</v>
          </cell>
          <cell r="B532" t="str">
            <v xml:space="preserve">200 - Capital Assets                </v>
          </cell>
          <cell r="F532" t="str">
            <v>C</v>
          </cell>
          <cell r="G532">
            <v>-673425.56</v>
          </cell>
          <cell r="H532">
            <v>-1670238.1</v>
          </cell>
          <cell r="I532">
            <v>0</v>
          </cell>
          <cell r="K532">
            <v>0</v>
          </cell>
          <cell r="M532">
            <v>-17002496.02</v>
          </cell>
          <cell r="N532">
            <v>-14033966.33</v>
          </cell>
          <cell r="O532">
            <v>0</v>
          </cell>
          <cell r="Q532">
            <v>0</v>
          </cell>
          <cell r="T532">
            <v>-16086486.51</v>
          </cell>
          <cell r="U532">
            <v>0</v>
          </cell>
          <cell r="W532">
            <v>0</v>
          </cell>
          <cell r="Y532">
            <v>-916009.51</v>
          </cell>
          <cell r="AA532">
            <v>0</v>
          </cell>
          <cell r="AG532">
            <v>0</v>
          </cell>
          <cell r="AI532">
            <v>0</v>
          </cell>
          <cell r="AL532">
            <v>2499</v>
          </cell>
        </row>
        <row r="533">
          <cell r="A533" t="str">
            <v>2499</v>
          </cell>
          <cell r="B533" t="str">
            <v xml:space="preserve">200 - Capital Assets                </v>
          </cell>
          <cell r="F533" t="str">
            <v>CC</v>
          </cell>
          <cell r="G533">
            <v>0</v>
          </cell>
          <cell r="H533">
            <v>-7934.07</v>
          </cell>
          <cell r="I533">
            <v>0</v>
          </cell>
          <cell r="K533">
            <v>0</v>
          </cell>
          <cell r="M533">
            <v>-928155.43</v>
          </cell>
          <cell r="N533">
            <v>-928155.43</v>
          </cell>
          <cell r="O533">
            <v>0</v>
          </cell>
          <cell r="Q533">
            <v>0</v>
          </cell>
          <cell r="T533">
            <v>-928155.43</v>
          </cell>
          <cell r="U533">
            <v>0</v>
          </cell>
          <cell r="W533">
            <v>0</v>
          </cell>
          <cell r="Y533">
            <v>0</v>
          </cell>
          <cell r="AA533">
            <v>0</v>
          </cell>
          <cell r="AG533">
            <v>0</v>
          </cell>
          <cell r="AI533">
            <v>0</v>
          </cell>
          <cell r="AL533">
            <v>2499</v>
          </cell>
        </row>
        <row r="534">
          <cell r="A534" t="str">
            <v>2499</v>
          </cell>
          <cell r="B534" t="str">
            <v xml:space="preserve">200 - Capital Assets                </v>
          </cell>
          <cell r="F534" t="str">
            <v>D</v>
          </cell>
          <cell r="G534">
            <v>-6997.56</v>
          </cell>
          <cell r="H534">
            <v>-263849.90999999997</v>
          </cell>
          <cell r="I534">
            <v>0</v>
          </cell>
          <cell r="K534">
            <v>0</v>
          </cell>
          <cell r="M534">
            <v>-4676753.1100000003</v>
          </cell>
          <cell r="N534">
            <v>-4617131.42</v>
          </cell>
          <cell r="O534">
            <v>0</v>
          </cell>
          <cell r="Q534">
            <v>0</v>
          </cell>
          <cell r="T534">
            <v>-4637992.55</v>
          </cell>
          <cell r="U534">
            <v>0</v>
          </cell>
          <cell r="W534">
            <v>0</v>
          </cell>
          <cell r="Y534">
            <v>-38760.559999999998</v>
          </cell>
          <cell r="AA534">
            <v>0</v>
          </cell>
          <cell r="AG534">
            <v>0</v>
          </cell>
          <cell r="AI534">
            <v>0</v>
          </cell>
          <cell r="AL534">
            <v>2499</v>
          </cell>
        </row>
        <row r="535">
          <cell r="A535" t="str">
            <v>2499</v>
          </cell>
          <cell r="B535" t="str">
            <v xml:space="preserve">200 - Capital Assets                </v>
          </cell>
          <cell r="F535" t="str">
            <v>E</v>
          </cell>
          <cell r="G535">
            <v>-2200445.41</v>
          </cell>
          <cell r="H535">
            <v>-2553663.35</v>
          </cell>
          <cell r="I535">
            <v>0</v>
          </cell>
          <cell r="K535">
            <v>0</v>
          </cell>
          <cell r="M535">
            <v>-42898444.850000001</v>
          </cell>
          <cell r="N535">
            <v>-35331716.68</v>
          </cell>
          <cell r="O535">
            <v>0</v>
          </cell>
          <cell r="Q535">
            <v>0</v>
          </cell>
          <cell r="T535">
            <v>-37146188.520000003</v>
          </cell>
          <cell r="U535">
            <v>0</v>
          </cell>
          <cell r="W535">
            <v>0</v>
          </cell>
          <cell r="Y535">
            <v>-5752256.3300000001</v>
          </cell>
          <cell r="AA535">
            <v>0</v>
          </cell>
          <cell r="AG535">
            <v>0</v>
          </cell>
          <cell r="AI535">
            <v>0</v>
          </cell>
          <cell r="AL535">
            <v>2499</v>
          </cell>
        </row>
        <row r="536">
          <cell r="A536" t="str">
            <v>2499</v>
          </cell>
          <cell r="B536" t="str">
            <v xml:space="preserve">200 - Capital Assets                </v>
          </cell>
          <cell r="F536" t="str">
            <v>F</v>
          </cell>
          <cell r="G536">
            <v>-377727.64</v>
          </cell>
          <cell r="H536">
            <v>-551433.55000000005</v>
          </cell>
          <cell r="I536">
            <v>0</v>
          </cell>
          <cell r="K536">
            <v>0</v>
          </cell>
          <cell r="M536">
            <v>-8919161.1400000006</v>
          </cell>
          <cell r="N536">
            <v>-7867552.7400000002</v>
          </cell>
          <cell r="O536">
            <v>0</v>
          </cell>
          <cell r="Q536">
            <v>0</v>
          </cell>
          <cell r="T536">
            <v>-8281175.4199999999</v>
          </cell>
          <cell r="U536">
            <v>0</v>
          </cell>
          <cell r="W536">
            <v>0</v>
          </cell>
          <cell r="Y536">
            <v>-637985.72</v>
          </cell>
          <cell r="AA536">
            <v>0</v>
          </cell>
          <cell r="AG536">
            <v>0</v>
          </cell>
          <cell r="AI536">
            <v>0</v>
          </cell>
          <cell r="AL536">
            <v>2499</v>
          </cell>
        </row>
        <row r="537">
          <cell r="A537" t="str">
            <v>2499</v>
          </cell>
          <cell r="B537" t="str">
            <v xml:space="preserve">200 - Capital Assets                </v>
          </cell>
          <cell r="F537" t="str">
            <v>G</v>
          </cell>
          <cell r="G537">
            <v>-1107125.72</v>
          </cell>
          <cell r="H537">
            <v>-687969.74</v>
          </cell>
          <cell r="I537">
            <v>0</v>
          </cell>
          <cell r="K537">
            <v>0</v>
          </cell>
          <cell r="M537">
            <v>-14819937.58</v>
          </cell>
          <cell r="N537">
            <v>-11864633.43</v>
          </cell>
          <cell r="O537">
            <v>0</v>
          </cell>
          <cell r="Q537">
            <v>0</v>
          </cell>
          <cell r="T537">
            <v>-12487928.74</v>
          </cell>
          <cell r="U537">
            <v>0</v>
          </cell>
          <cell r="W537">
            <v>0</v>
          </cell>
          <cell r="Y537">
            <v>-2332008.84</v>
          </cell>
          <cell r="AA537">
            <v>0</v>
          </cell>
          <cell r="AG537">
            <v>0</v>
          </cell>
          <cell r="AI537">
            <v>0</v>
          </cell>
          <cell r="AL537">
            <v>2499</v>
          </cell>
        </row>
        <row r="538">
          <cell r="A538" t="str">
            <v>2499</v>
          </cell>
          <cell r="B538" t="str">
            <v xml:space="preserve">200 - Capital Assets                </v>
          </cell>
          <cell r="F538" t="str">
            <v>H</v>
          </cell>
          <cell r="G538">
            <v>-190087.11</v>
          </cell>
          <cell r="H538">
            <v>-191.31</v>
          </cell>
          <cell r="I538">
            <v>0</v>
          </cell>
          <cell r="K538">
            <v>0</v>
          </cell>
          <cell r="M538">
            <v>-2472989.8199999998</v>
          </cell>
          <cell r="N538">
            <v>-1793924.01</v>
          </cell>
          <cell r="O538">
            <v>0</v>
          </cell>
          <cell r="Q538">
            <v>0</v>
          </cell>
          <cell r="T538">
            <v>-2004294.77</v>
          </cell>
          <cell r="U538">
            <v>0</v>
          </cell>
          <cell r="W538">
            <v>0</v>
          </cell>
          <cell r="Y538">
            <v>-468695.05</v>
          </cell>
          <cell r="AA538">
            <v>0</v>
          </cell>
          <cell r="AG538">
            <v>0</v>
          </cell>
          <cell r="AI538">
            <v>0</v>
          </cell>
          <cell r="AL538">
            <v>2499</v>
          </cell>
        </row>
        <row r="539">
          <cell r="A539" t="str">
            <v>2499</v>
          </cell>
          <cell r="B539" t="str">
            <v xml:space="preserve">200 - Capital Assets                </v>
          </cell>
          <cell r="F539" t="str">
            <v>I</v>
          </cell>
          <cell r="G539">
            <v>0</v>
          </cell>
          <cell r="H539">
            <v>0</v>
          </cell>
          <cell r="I539">
            <v>0</v>
          </cell>
          <cell r="K539">
            <v>0</v>
          </cell>
          <cell r="M539">
            <v>-14061.08</v>
          </cell>
          <cell r="N539">
            <v>-14061.08</v>
          </cell>
          <cell r="O539">
            <v>0</v>
          </cell>
          <cell r="Q539">
            <v>0</v>
          </cell>
          <cell r="T539">
            <v>-14061.08</v>
          </cell>
          <cell r="U539">
            <v>0</v>
          </cell>
          <cell r="W539">
            <v>0</v>
          </cell>
          <cell r="Y539">
            <v>0</v>
          </cell>
          <cell r="AA539">
            <v>0</v>
          </cell>
          <cell r="AG539">
            <v>0</v>
          </cell>
          <cell r="AI539">
            <v>0</v>
          </cell>
          <cell r="AL539">
            <v>2499</v>
          </cell>
        </row>
        <row r="540">
          <cell r="A540" t="str">
            <v>2499</v>
          </cell>
          <cell r="B540" t="str">
            <v xml:space="preserve">200 - Capital Assets                </v>
          </cell>
          <cell r="F540" t="str">
            <v>L</v>
          </cell>
          <cell r="G540">
            <v>-473150.06</v>
          </cell>
          <cell r="H540">
            <v>0</v>
          </cell>
          <cell r="I540">
            <v>0</v>
          </cell>
          <cell r="K540">
            <v>0</v>
          </cell>
          <cell r="M540">
            <v>-3406147.93</v>
          </cell>
          <cell r="N540">
            <v>-318846.39</v>
          </cell>
          <cell r="O540">
            <v>0</v>
          </cell>
          <cell r="Q540">
            <v>0</v>
          </cell>
          <cell r="T540">
            <v>-318846.39</v>
          </cell>
          <cell r="U540">
            <v>0</v>
          </cell>
          <cell r="W540">
            <v>0</v>
          </cell>
          <cell r="Y540">
            <v>-3087301.54</v>
          </cell>
          <cell r="AA540">
            <v>0</v>
          </cell>
          <cell r="AG540">
            <v>0</v>
          </cell>
          <cell r="AI540">
            <v>0</v>
          </cell>
          <cell r="AL540">
            <v>2499</v>
          </cell>
        </row>
        <row r="541">
          <cell r="A541" t="str">
            <v>2499</v>
          </cell>
          <cell r="B541" t="str">
            <v xml:space="preserve">200 - Capital Assets                </v>
          </cell>
          <cell r="F541" t="str">
            <v>M</v>
          </cell>
          <cell r="G541">
            <v>-43580.91</v>
          </cell>
          <cell r="H541">
            <v>-65707.09</v>
          </cell>
          <cell r="I541">
            <v>0</v>
          </cell>
          <cell r="K541">
            <v>0</v>
          </cell>
          <cell r="M541">
            <v>-5234095.49</v>
          </cell>
          <cell r="N541">
            <v>-4957209.41</v>
          </cell>
          <cell r="O541">
            <v>0</v>
          </cell>
          <cell r="Q541">
            <v>0</v>
          </cell>
          <cell r="T541">
            <v>-5037262.04</v>
          </cell>
          <cell r="U541">
            <v>0</v>
          </cell>
          <cell r="W541">
            <v>0</v>
          </cell>
          <cell r="Y541">
            <v>-196833.45</v>
          </cell>
          <cell r="AA541">
            <v>0</v>
          </cell>
          <cell r="AG541">
            <v>0</v>
          </cell>
          <cell r="AI541">
            <v>0</v>
          </cell>
          <cell r="AL541">
            <v>2499</v>
          </cell>
        </row>
        <row r="542">
          <cell r="A542" t="str">
            <v>2499</v>
          </cell>
          <cell r="B542" t="str">
            <v xml:space="preserve">200 - Capital Assets                </v>
          </cell>
          <cell r="F542" t="str">
            <v>MM</v>
          </cell>
          <cell r="G542">
            <v>0</v>
          </cell>
          <cell r="H542">
            <v>0</v>
          </cell>
          <cell r="I542">
            <v>0</v>
          </cell>
          <cell r="K542">
            <v>0</v>
          </cell>
          <cell r="M542">
            <v>-1278546.0900000001</v>
          </cell>
          <cell r="N542">
            <v>-631792.38</v>
          </cell>
          <cell r="O542">
            <v>0</v>
          </cell>
          <cell r="Q542">
            <v>0</v>
          </cell>
          <cell r="T542">
            <v>-1512501.05</v>
          </cell>
          <cell r="U542">
            <v>0</v>
          </cell>
          <cell r="W542">
            <v>0</v>
          </cell>
          <cell r="Y542">
            <v>233954.96</v>
          </cell>
          <cell r="AA542">
            <v>0</v>
          </cell>
          <cell r="AG542">
            <v>0</v>
          </cell>
          <cell r="AI542">
            <v>0</v>
          </cell>
          <cell r="AL542">
            <v>2499</v>
          </cell>
        </row>
        <row r="543">
          <cell r="A543" t="str">
            <v>2499</v>
          </cell>
          <cell r="B543" t="str">
            <v xml:space="preserve">200 - Capital Assets                </v>
          </cell>
          <cell r="F543" t="str">
            <v>N</v>
          </cell>
          <cell r="G543">
            <v>-127695.2</v>
          </cell>
          <cell r="H543">
            <v>4726.37</v>
          </cell>
          <cell r="I543">
            <v>0</v>
          </cell>
          <cell r="K543">
            <v>0</v>
          </cell>
          <cell r="M543">
            <v>-5149011.84</v>
          </cell>
          <cell r="N543">
            <v>-3168161.37</v>
          </cell>
          <cell r="O543">
            <v>0</v>
          </cell>
          <cell r="Q543">
            <v>0</v>
          </cell>
          <cell r="T543">
            <v>-4018396.23</v>
          </cell>
          <cell r="U543">
            <v>0</v>
          </cell>
          <cell r="W543">
            <v>0</v>
          </cell>
          <cell r="Y543">
            <v>-1130615.6100000001</v>
          </cell>
          <cell r="AA543">
            <v>0</v>
          </cell>
          <cell r="AG543">
            <v>0</v>
          </cell>
          <cell r="AI543">
            <v>0</v>
          </cell>
          <cell r="AL543">
            <v>2499</v>
          </cell>
        </row>
        <row r="544">
          <cell r="A544" t="str">
            <v>2499</v>
          </cell>
          <cell r="B544" t="str">
            <v xml:space="preserve">200 - Capital Assets                </v>
          </cell>
          <cell r="F544" t="str">
            <v>O</v>
          </cell>
          <cell r="G544">
            <v>-1305.29</v>
          </cell>
          <cell r="H544">
            <v>-2973.35</v>
          </cell>
          <cell r="I544">
            <v>0</v>
          </cell>
          <cell r="K544">
            <v>0</v>
          </cell>
          <cell r="M544">
            <v>-1247820.55</v>
          </cell>
          <cell r="N544">
            <v>-1083245.25</v>
          </cell>
          <cell r="O544">
            <v>0</v>
          </cell>
          <cell r="Q544">
            <v>0</v>
          </cell>
          <cell r="T544">
            <v>-1175647.1499999999</v>
          </cell>
          <cell r="U544">
            <v>0</v>
          </cell>
          <cell r="W544">
            <v>0</v>
          </cell>
          <cell r="Y544">
            <v>-72173.399999999994</v>
          </cell>
          <cell r="AA544">
            <v>0</v>
          </cell>
          <cell r="AG544">
            <v>0</v>
          </cell>
          <cell r="AI544">
            <v>0</v>
          </cell>
          <cell r="AL544">
            <v>2499</v>
          </cell>
        </row>
        <row r="545">
          <cell r="A545" t="str">
            <v>2499</v>
          </cell>
          <cell r="B545" t="str">
            <v xml:space="preserve">200 - Capital Assets                </v>
          </cell>
          <cell r="F545" t="str">
            <v>Q</v>
          </cell>
          <cell r="G545">
            <v>-1957.23</v>
          </cell>
          <cell r="H545">
            <v>-20067.45</v>
          </cell>
          <cell r="I545">
            <v>0</v>
          </cell>
          <cell r="K545">
            <v>0</v>
          </cell>
          <cell r="M545">
            <v>-1110744.02</v>
          </cell>
          <cell r="N545">
            <v>-967189.4</v>
          </cell>
          <cell r="O545">
            <v>0</v>
          </cell>
          <cell r="Q545">
            <v>0</v>
          </cell>
          <cell r="T545">
            <v>-1011975.42</v>
          </cell>
          <cell r="U545">
            <v>0</v>
          </cell>
          <cell r="W545">
            <v>0</v>
          </cell>
          <cell r="Y545">
            <v>-98768.6</v>
          </cell>
          <cell r="AA545">
            <v>0</v>
          </cell>
          <cell r="AG545">
            <v>0</v>
          </cell>
          <cell r="AI545">
            <v>0</v>
          </cell>
          <cell r="AL545">
            <v>2499</v>
          </cell>
        </row>
        <row r="546">
          <cell r="A546" t="str">
            <v>2499</v>
          </cell>
          <cell r="B546" t="str">
            <v xml:space="preserve">200 - Capital Assets                </v>
          </cell>
          <cell r="F546" t="str">
            <v>R</v>
          </cell>
          <cell r="G546">
            <v>-207765.49</v>
          </cell>
          <cell r="H546">
            <v>-249274.94</v>
          </cell>
          <cell r="I546">
            <v>0</v>
          </cell>
          <cell r="K546">
            <v>0</v>
          </cell>
          <cell r="M546">
            <v>-4020267</v>
          </cell>
          <cell r="N546">
            <v>-2129203.21</v>
          </cell>
          <cell r="O546">
            <v>0</v>
          </cell>
          <cell r="Q546">
            <v>0</v>
          </cell>
          <cell r="T546">
            <v>-3705102.56</v>
          </cell>
          <cell r="U546">
            <v>0</v>
          </cell>
          <cell r="W546">
            <v>0</v>
          </cell>
          <cell r="Y546">
            <v>-315164.44</v>
          </cell>
          <cell r="AA546">
            <v>0</v>
          </cell>
          <cell r="AG546">
            <v>0</v>
          </cell>
          <cell r="AI546">
            <v>0</v>
          </cell>
          <cell r="AL546">
            <v>2499</v>
          </cell>
        </row>
        <row r="547">
          <cell r="A547" t="str">
            <v>2499</v>
          </cell>
          <cell r="B547" t="str">
            <v xml:space="preserve">200 - Capital Assets                </v>
          </cell>
          <cell r="F547" t="str">
            <v>T</v>
          </cell>
          <cell r="G547">
            <v>-19913.04</v>
          </cell>
          <cell r="H547">
            <v>-60000</v>
          </cell>
          <cell r="I547">
            <v>0</v>
          </cell>
          <cell r="K547">
            <v>0</v>
          </cell>
          <cell r="M547">
            <v>-409772.5</v>
          </cell>
          <cell r="N547">
            <v>-389859.46</v>
          </cell>
          <cell r="O547">
            <v>0</v>
          </cell>
          <cell r="Q547">
            <v>0</v>
          </cell>
          <cell r="T547">
            <v>-389859.46</v>
          </cell>
          <cell r="U547">
            <v>0</v>
          </cell>
          <cell r="W547">
            <v>0</v>
          </cell>
          <cell r="Y547">
            <v>-19913.04</v>
          </cell>
          <cell r="AA547">
            <v>0</v>
          </cell>
          <cell r="AG547">
            <v>0</v>
          </cell>
          <cell r="AI547">
            <v>0</v>
          </cell>
          <cell r="AL547">
            <v>2499</v>
          </cell>
        </row>
        <row r="548">
          <cell r="A548" t="str">
            <v>2499</v>
          </cell>
          <cell r="B548" t="str">
            <v xml:space="preserve">200 - Capital Assets                </v>
          </cell>
          <cell r="F548" t="str">
            <v>V</v>
          </cell>
          <cell r="G548">
            <v>-38009.79</v>
          </cell>
          <cell r="H548">
            <v>-67138.66</v>
          </cell>
          <cell r="I548">
            <v>0</v>
          </cell>
          <cell r="K548">
            <v>0</v>
          </cell>
          <cell r="M548">
            <v>-5636230.9900000002</v>
          </cell>
          <cell r="N548">
            <v>-5394789.04</v>
          </cell>
          <cell r="O548">
            <v>0</v>
          </cell>
          <cell r="Q548">
            <v>0</v>
          </cell>
          <cell r="T548">
            <v>-5528798.0599999996</v>
          </cell>
          <cell r="U548">
            <v>0</v>
          </cell>
          <cell r="W548">
            <v>0</v>
          </cell>
          <cell r="Y548">
            <v>-107432.93</v>
          </cell>
          <cell r="AA548">
            <v>0</v>
          </cell>
          <cell r="AG548">
            <v>0</v>
          </cell>
          <cell r="AI548">
            <v>0</v>
          </cell>
          <cell r="AL548">
            <v>2499</v>
          </cell>
        </row>
        <row r="549">
          <cell r="A549" t="str">
            <v>2499</v>
          </cell>
          <cell r="B549" t="str">
            <v xml:space="preserve">200 - Capital Assets                </v>
          </cell>
          <cell r="F549" t="str">
            <v>W</v>
          </cell>
          <cell r="G549">
            <v>-974105.93</v>
          </cell>
          <cell r="H549">
            <v>0.33</v>
          </cell>
          <cell r="I549">
            <v>0</v>
          </cell>
          <cell r="K549">
            <v>0</v>
          </cell>
          <cell r="M549">
            <v>-15119862.09</v>
          </cell>
          <cell r="N549">
            <v>-8124146.2699999996</v>
          </cell>
          <cell r="O549">
            <v>0</v>
          </cell>
          <cell r="Q549">
            <v>0</v>
          </cell>
          <cell r="T549">
            <v>-8240575.7400000002</v>
          </cell>
          <cell r="U549">
            <v>0</v>
          </cell>
          <cell r="W549">
            <v>0</v>
          </cell>
          <cell r="Y549">
            <v>-6879286.3499999996</v>
          </cell>
          <cell r="AA549">
            <v>0</v>
          </cell>
          <cell r="AG549">
            <v>0</v>
          </cell>
          <cell r="AI549">
            <v>0</v>
          </cell>
          <cell r="AL549">
            <v>2499</v>
          </cell>
        </row>
        <row r="550">
          <cell r="A550" t="str">
            <v>2499</v>
          </cell>
          <cell r="B550" t="str">
            <v xml:space="preserve">200 - Capital Assets                </v>
          </cell>
          <cell r="F550" t="str">
            <v>X</v>
          </cell>
          <cell r="G550">
            <v>0</v>
          </cell>
          <cell r="H550">
            <v>0</v>
          </cell>
          <cell r="I550">
            <v>0</v>
          </cell>
          <cell r="K550">
            <v>0</v>
          </cell>
          <cell r="M550">
            <v>-365262.73</v>
          </cell>
          <cell r="N550">
            <v>-365262.73</v>
          </cell>
          <cell r="O550">
            <v>0</v>
          </cell>
          <cell r="Q550">
            <v>0</v>
          </cell>
          <cell r="T550">
            <v>-365262.73</v>
          </cell>
          <cell r="U550">
            <v>0</v>
          </cell>
          <cell r="W550">
            <v>0</v>
          </cell>
          <cell r="Y550">
            <v>0</v>
          </cell>
          <cell r="AA550">
            <v>0</v>
          </cell>
          <cell r="AG550">
            <v>0</v>
          </cell>
          <cell r="AI550">
            <v>0</v>
          </cell>
          <cell r="AL550">
            <v>2499</v>
          </cell>
        </row>
        <row r="551">
          <cell r="A551" t="str">
            <v>2499</v>
          </cell>
          <cell r="B551" t="str">
            <v xml:space="preserve">200 - Capital Assets                </v>
          </cell>
          <cell r="F551" t="str">
            <v>ZZ</v>
          </cell>
          <cell r="G551">
            <v>-153716.29</v>
          </cell>
          <cell r="H551">
            <v>-85807.75</v>
          </cell>
          <cell r="I551">
            <v>0</v>
          </cell>
          <cell r="K551">
            <v>0</v>
          </cell>
          <cell r="M551">
            <v>-5758279.6200000001</v>
          </cell>
          <cell r="N551">
            <v>-5361643.4000000004</v>
          </cell>
          <cell r="O551">
            <v>0</v>
          </cell>
          <cell r="Q551">
            <v>0</v>
          </cell>
          <cell r="T551">
            <v>-5400675.3099999996</v>
          </cell>
          <cell r="U551">
            <v>0</v>
          </cell>
          <cell r="W551">
            <v>0</v>
          </cell>
          <cell r="Y551">
            <v>-357604.31</v>
          </cell>
          <cell r="AA551">
            <v>0</v>
          </cell>
          <cell r="AG551">
            <v>0</v>
          </cell>
          <cell r="AI551">
            <v>0</v>
          </cell>
          <cell r="AL551">
            <v>2499</v>
          </cell>
        </row>
        <row r="552">
          <cell r="A552" t="str">
            <v>2802</v>
          </cell>
          <cell r="B552" t="str">
            <v xml:space="preserve">200 - Capital Assets                </v>
          </cell>
          <cell r="G552">
            <v>0</v>
          </cell>
          <cell r="H552">
            <v>0</v>
          </cell>
          <cell r="I552">
            <v>0</v>
          </cell>
          <cell r="K552">
            <v>-1354000</v>
          </cell>
          <cell r="M552">
            <v>0</v>
          </cell>
          <cell r="N552">
            <v>0</v>
          </cell>
          <cell r="O552">
            <v>0</v>
          </cell>
          <cell r="Q552">
            <v>-174891000</v>
          </cell>
          <cell r="T552">
            <v>0</v>
          </cell>
          <cell r="U552">
            <v>0</v>
          </cell>
          <cell r="W552">
            <v>-178955000</v>
          </cell>
          <cell r="Y552">
            <v>0</v>
          </cell>
          <cell r="AA552">
            <v>0</v>
          </cell>
          <cell r="AG552">
            <v>0</v>
          </cell>
          <cell r="AI552">
            <v>-15919000</v>
          </cell>
          <cell r="AL552">
            <v>2802</v>
          </cell>
        </row>
        <row r="553">
          <cell r="A553" t="str">
            <v>2804</v>
          </cell>
          <cell r="B553" t="str">
            <v xml:space="preserve">200 - Capital Assets                </v>
          </cell>
          <cell r="G553">
            <v>-1071.1400000000001</v>
          </cell>
          <cell r="H553">
            <v>-3321.7</v>
          </cell>
          <cell r="I553">
            <v>0</v>
          </cell>
          <cell r="K553">
            <v>0</v>
          </cell>
          <cell r="M553">
            <v>-487265.59</v>
          </cell>
          <cell r="N553">
            <v>-465410.34</v>
          </cell>
          <cell r="O553">
            <v>0</v>
          </cell>
          <cell r="Q553">
            <v>0</v>
          </cell>
          <cell r="T553">
            <v>-475389.93</v>
          </cell>
          <cell r="U553">
            <v>0</v>
          </cell>
          <cell r="W553">
            <v>0</v>
          </cell>
          <cell r="Y553">
            <v>-11875.66</v>
          </cell>
          <cell r="AA553">
            <v>0</v>
          </cell>
          <cell r="AG553">
            <v>0</v>
          </cell>
          <cell r="AI553">
            <v>0</v>
          </cell>
          <cell r="AL553">
            <v>2804</v>
          </cell>
        </row>
        <row r="554">
          <cell r="A554" t="str">
            <v>2805</v>
          </cell>
          <cell r="B554" t="str">
            <v xml:space="preserve">200 - Capital Assets                </v>
          </cell>
          <cell r="G554">
            <v>-13011.1</v>
          </cell>
          <cell r="H554">
            <v>-12606.25</v>
          </cell>
          <cell r="I554">
            <v>0</v>
          </cell>
          <cell r="K554">
            <v>0</v>
          </cell>
          <cell r="M554">
            <v>-3657979.16</v>
          </cell>
          <cell r="N554">
            <v>-3503135.99</v>
          </cell>
          <cell r="O554">
            <v>0</v>
          </cell>
          <cell r="Q554">
            <v>0</v>
          </cell>
          <cell r="T554">
            <v>-3541515.78</v>
          </cell>
          <cell r="U554">
            <v>0</v>
          </cell>
          <cell r="W554">
            <v>0</v>
          </cell>
          <cell r="Y554">
            <v>-116463.38</v>
          </cell>
          <cell r="AA554">
            <v>0</v>
          </cell>
          <cell r="AG554">
            <v>0</v>
          </cell>
          <cell r="AI554">
            <v>0</v>
          </cell>
          <cell r="AL554">
            <v>2805</v>
          </cell>
        </row>
        <row r="555">
          <cell r="A555" t="str">
            <v>2820</v>
          </cell>
          <cell r="B555" t="str">
            <v xml:space="preserve">200 - Capital Assets                </v>
          </cell>
          <cell r="G555">
            <v>-26656.35</v>
          </cell>
          <cell r="H555">
            <v>-24293.31</v>
          </cell>
          <cell r="I555">
            <v>0</v>
          </cell>
          <cell r="K555">
            <v>0</v>
          </cell>
          <cell r="M555">
            <v>-5346806.07</v>
          </cell>
          <cell r="N555">
            <v>-5031278.54</v>
          </cell>
          <cell r="O555">
            <v>0</v>
          </cell>
          <cell r="Q555">
            <v>0</v>
          </cell>
          <cell r="T555">
            <v>-5107253.91</v>
          </cell>
          <cell r="U555">
            <v>0</v>
          </cell>
          <cell r="W555">
            <v>0</v>
          </cell>
          <cell r="Y555">
            <v>-239552.16</v>
          </cell>
          <cell r="AA555">
            <v>0</v>
          </cell>
          <cell r="AG555">
            <v>0</v>
          </cell>
          <cell r="AI555">
            <v>0</v>
          </cell>
          <cell r="AL555">
            <v>2820</v>
          </cell>
        </row>
        <row r="556">
          <cell r="A556" t="str">
            <v>2830</v>
          </cell>
          <cell r="B556" t="str">
            <v xml:space="preserve">200 - Capital Assets                </v>
          </cell>
          <cell r="G556">
            <v>-45494.46</v>
          </cell>
          <cell r="H556">
            <v>-39797.22</v>
          </cell>
          <cell r="I556">
            <v>0</v>
          </cell>
          <cell r="K556">
            <v>0</v>
          </cell>
          <cell r="M556">
            <v>-2471095.08</v>
          </cell>
          <cell r="N556">
            <v>-1963921.26</v>
          </cell>
          <cell r="O556">
            <v>0</v>
          </cell>
          <cell r="Q556">
            <v>0</v>
          </cell>
          <cell r="T556">
            <v>-2084861.46</v>
          </cell>
          <cell r="U556">
            <v>0</v>
          </cell>
          <cell r="W556">
            <v>0</v>
          </cell>
          <cell r="Y556">
            <v>-386233.62</v>
          </cell>
          <cell r="AA556">
            <v>0</v>
          </cell>
          <cell r="AG556">
            <v>0</v>
          </cell>
          <cell r="AI556">
            <v>0</v>
          </cell>
          <cell r="AL556">
            <v>2830</v>
          </cell>
        </row>
        <row r="557">
          <cell r="A557" t="str">
            <v>2835</v>
          </cell>
          <cell r="B557" t="str">
            <v xml:space="preserve">200 - Capital Assets                </v>
          </cell>
          <cell r="G557">
            <v>-248932.7</v>
          </cell>
          <cell r="H557">
            <v>-244821.7</v>
          </cell>
          <cell r="I557">
            <v>0</v>
          </cell>
          <cell r="K557">
            <v>0</v>
          </cell>
          <cell r="M557">
            <v>-38459782.649999999</v>
          </cell>
          <cell r="N557">
            <v>-37051310.030000001</v>
          </cell>
          <cell r="O557">
            <v>0</v>
          </cell>
          <cell r="Q557">
            <v>0</v>
          </cell>
          <cell r="T557">
            <v>-36252263.859999999</v>
          </cell>
          <cell r="U557">
            <v>0</v>
          </cell>
          <cell r="W557">
            <v>0</v>
          </cell>
          <cell r="Y557">
            <v>-2207518.79</v>
          </cell>
          <cell r="AA557">
            <v>0</v>
          </cell>
          <cell r="AG557">
            <v>0</v>
          </cell>
          <cell r="AI557">
            <v>0</v>
          </cell>
          <cell r="AL557">
            <v>2835</v>
          </cell>
        </row>
        <row r="558">
          <cell r="A558" t="str">
            <v>2840</v>
          </cell>
          <cell r="B558" t="str">
            <v xml:space="preserve">200 - Capital Assets                </v>
          </cell>
          <cell r="G558">
            <v>-73655.42</v>
          </cell>
          <cell r="H558">
            <v>-59920.38</v>
          </cell>
          <cell r="I558">
            <v>0</v>
          </cell>
          <cell r="K558">
            <v>0</v>
          </cell>
          <cell r="M558">
            <v>-4601440.3899999997</v>
          </cell>
          <cell r="N558">
            <v>-3793354.82</v>
          </cell>
          <cell r="O558">
            <v>0</v>
          </cell>
          <cell r="Q558">
            <v>0</v>
          </cell>
          <cell r="T558">
            <v>-3979716.12</v>
          </cell>
          <cell r="U558">
            <v>0</v>
          </cell>
          <cell r="W558">
            <v>0</v>
          </cell>
          <cell r="Y558">
            <v>-621724.27</v>
          </cell>
          <cell r="AA558">
            <v>0</v>
          </cell>
          <cell r="AG558">
            <v>0</v>
          </cell>
          <cell r="AI558">
            <v>0</v>
          </cell>
          <cell r="AL558">
            <v>2840</v>
          </cell>
        </row>
        <row r="559">
          <cell r="A559" t="str">
            <v>2845</v>
          </cell>
          <cell r="B559" t="str">
            <v xml:space="preserve">200 - Capital Assets                </v>
          </cell>
          <cell r="G559">
            <v>-341019.33</v>
          </cell>
          <cell r="H559">
            <v>-327583.51</v>
          </cell>
          <cell r="I559">
            <v>0</v>
          </cell>
          <cell r="K559">
            <v>0</v>
          </cell>
          <cell r="M559">
            <v>-57199565.359999999</v>
          </cell>
          <cell r="N559">
            <v>-53621030</v>
          </cell>
          <cell r="O559">
            <v>0</v>
          </cell>
          <cell r="Q559">
            <v>0</v>
          </cell>
          <cell r="T559">
            <v>-54174646.979999997</v>
          </cell>
          <cell r="U559">
            <v>0</v>
          </cell>
          <cell r="W559">
            <v>0</v>
          </cell>
          <cell r="Y559">
            <v>-3024918.38</v>
          </cell>
          <cell r="AA559">
            <v>0</v>
          </cell>
          <cell r="AG559">
            <v>0</v>
          </cell>
          <cell r="AI559">
            <v>0</v>
          </cell>
          <cell r="AL559">
            <v>2845</v>
          </cell>
        </row>
        <row r="560">
          <cell r="A560" t="str">
            <v>2850</v>
          </cell>
          <cell r="B560" t="str">
            <v xml:space="preserve">200 - Capital Assets                </v>
          </cell>
          <cell r="G560">
            <v>-217890.57</v>
          </cell>
          <cell r="H560">
            <v>-201674.23999999999</v>
          </cell>
          <cell r="I560">
            <v>0</v>
          </cell>
          <cell r="K560">
            <v>0</v>
          </cell>
          <cell r="M560">
            <v>-25754083.359999999</v>
          </cell>
          <cell r="N560">
            <v>-23223215.82</v>
          </cell>
          <cell r="O560">
            <v>0</v>
          </cell>
          <cell r="Q560">
            <v>0</v>
          </cell>
          <cell r="T560">
            <v>-23836679.370000001</v>
          </cell>
          <cell r="U560">
            <v>0</v>
          </cell>
          <cell r="W560">
            <v>0</v>
          </cell>
          <cell r="Y560">
            <v>-1917403.99</v>
          </cell>
          <cell r="AA560">
            <v>0</v>
          </cell>
          <cell r="AG560">
            <v>0</v>
          </cell>
          <cell r="AI560">
            <v>0</v>
          </cell>
          <cell r="AL560">
            <v>2850</v>
          </cell>
        </row>
        <row r="561">
          <cell r="A561" t="str">
            <v>2855</v>
          </cell>
          <cell r="B561" t="str">
            <v xml:space="preserve">200 - Capital Assets                </v>
          </cell>
          <cell r="G561">
            <v>-33754.83</v>
          </cell>
          <cell r="H561">
            <v>-28939.53</v>
          </cell>
          <cell r="I561">
            <v>0</v>
          </cell>
          <cell r="K561">
            <v>0</v>
          </cell>
          <cell r="M561">
            <v>-1773947.74</v>
          </cell>
          <cell r="N561">
            <v>-1400666.45</v>
          </cell>
          <cell r="O561">
            <v>0</v>
          </cell>
          <cell r="Q561">
            <v>0</v>
          </cell>
          <cell r="T561">
            <v>-1488932.64</v>
          </cell>
          <cell r="U561">
            <v>0</v>
          </cell>
          <cell r="W561">
            <v>0</v>
          </cell>
          <cell r="Y561">
            <v>-285015.09999999998</v>
          </cell>
          <cell r="AA561">
            <v>0</v>
          </cell>
          <cell r="AG561">
            <v>0</v>
          </cell>
          <cell r="AI561">
            <v>0</v>
          </cell>
          <cell r="AL561">
            <v>2855</v>
          </cell>
        </row>
        <row r="562">
          <cell r="A562" t="str">
            <v>2860</v>
          </cell>
          <cell r="B562" t="str">
            <v xml:space="preserve">200 - Capital Assets                </v>
          </cell>
          <cell r="G562">
            <v>-59650.36</v>
          </cell>
          <cell r="H562">
            <v>-58360.58</v>
          </cell>
          <cell r="I562">
            <v>0</v>
          </cell>
          <cell r="K562">
            <v>0</v>
          </cell>
          <cell r="M562">
            <v>-10362951.619999999</v>
          </cell>
          <cell r="N562">
            <v>-9655092.5700000003</v>
          </cell>
          <cell r="O562">
            <v>0</v>
          </cell>
          <cell r="Q562">
            <v>0</v>
          </cell>
          <cell r="T562">
            <v>-9830525.5099999998</v>
          </cell>
          <cell r="U562">
            <v>0</v>
          </cell>
          <cell r="W562">
            <v>0</v>
          </cell>
          <cell r="Y562">
            <v>-532426.11</v>
          </cell>
          <cell r="AA562">
            <v>0</v>
          </cell>
          <cell r="AG562">
            <v>0</v>
          </cell>
          <cell r="AI562">
            <v>0</v>
          </cell>
          <cell r="AL562">
            <v>2860</v>
          </cell>
        </row>
        <row r="563">
          <cell r="A563" t="str">
            <v>2905</v>
          </cell>
          <cell r="B563" t="str">
            <v xml:space="preserve">200 - Capital Assets                </v>
          </cell>
          <cell r="G563">
            <v>-33379.11</v>
          </cell>
          <cell r="H563">
            <v>-27789.55</v>
          </cell>
          <cell r="I563">
            <v>0</v>
          </cell>
          <cell r="K563">
            <v>0</v>
          </cell>
          <cell r="M563">
            <v>-5602414</v>
          </cell>
          <cell r="N563">
            <v>-5219857.95</v>
          </cell>
          <cell r="O563">
            <v>0</v>
          </cell>
          <cell r="Q563">
            <v>0</v>
          </cell>
          <cell r="T563">
            <v>-5307918.4800000004</v>
          </cell>
          <cell r="U563">
            <v>0</v>
          </cell>
          <cell r="W563">
            <v>0</v>
          </cell>
          <cell r="Y563">
            <v>-294495.52</v>
          </cell>
          <cell r="AA563">
            <v>0</v>
          </cell>
          <cell r="AG563">
            <v>0</v>
          </cell>
          <cell r="AI563">
            <v>0</v>
          </cell>
          <cell r="AL563">
            <v>2905</v>
          </cell>
        </row>
        <row r="564">
          <cell r="A564" t="str">
            <v>2915</v>
          </cell>
          <cell r="B564" t="str">
            <v xml:space="preserve">200 - Capital Assets                </v>
          </cell>
          <cell r="G564">
            <v>-9097.8700000000008</v>
          </cell>
          <cell r="H564">
            <v>-8133.33</v>
          </cell>
          <cell r="I564">
            <v>0</v>
          </cell>
          <cell r="K564">
            <v>0</v>
          </cell>
          <cell r="M564">
            <v>-585887.31000000006</v>
          </cell>
          <cell r="N564">
            <v>-649067.49</v>
          </cell>
          <cell r="O564">
            <v>0</v>
          </cell>
          <cell r="Q564">
            <v>0</v>
          </cell>
          <cell r="T564">
            <v>-507114.87</v>
          </cell>
          <cell r="U564">
            <v>0</v>
          </cell>
          <cell r="W564">
            <v>0</v>
          </cell>
          <cell r="Y564">
            <v>-78772.44</v>
          </cell>
          <cell r="AA564">
            <v>0</v>
          </cell>
          <cell r="AG564">
            <v>0</v>
          </cell>
          <cell r="AI564">
            <v>0</v>
          </cell>
          <cell r="AL564">
            <v>2915</v>
          </cell>
        </row>
        <row r="565">
          <cell r="A565" t="str">
            <v>2920</v>
          </cell>
          <cell r="B565" t="str">
            <v xml:space="preserve">200 - Capital Assets                </v>
          </cell>
          <cell r="G565">
            <v>-48394.84</v>
          </cell>
          <cell r="H565">
            <v>-57344.15</v>
          </cell>
          <cell r="I565">
            <v>0</v>
          </cell>
          <cell r="K565">
            <v>0</v>
          </cell>
          <cell r="M565">
            <v>-2922686.24</v>
          </cell>
          <cell r="N565">
            <v>-3040319.29</v>
          </cell>
          <cell r="O565">
            <v>0</v>
          </cell>
          <cell r="Q565">
            <v>0</v>
          </cell>
          <cell r="T565">
            <v>-2464813.64</v>
          </cell>
          <cell r="U565">
            <v>0</v>
          </cell>
          <cell r="W565">
            <v>0</v>
          </cell>
          <cell r="Y565">
            <v>-457872.6</v>
          </cell>
          <cell r="AA565">
            <v>0</v>
          </cell>
          <cell r="AG565">
            <v>0</v>
          </cell>
          <cell r="AI565">
            <v>0</v>
          </cell>
          <cell r="AL565">
            <v>2920</v>
          </cell>
        </row>
        <row r="566">
          <cell r="A566" t="str">
            <v>2925</v>
          </cell>
          <cell r="B566" t="str">
            <v xml:space="preserve">200 - Capital Assets                </v>
          </cell>
          <cell r="G566">
            <v>-176567.93</v>
          </cell>
          <cell r="H566">
            <v>-270642.51</v>
          </cell>
          <cell r="I566">
            <v>0</v>
          </cell>
          <cell r="K566">
            <v>0</v>
          </cell>
          <cell r="M566">
            <v>-8116331.6299999999</v>
          </cell>
          <cell r="N566">
            <v>-7431170.8399999999</v>
          </cell>
          <cell r="O566">
            <v>0</v>
          </cell>
          <cell r="Q566">
            <v>0</v>
          </cell>
          <cell r="T566">
            <v>-6607151.0099999998</v>
          </cell>
          <cell r="U566">
            <v>0</v>
          </cell>
          <cell r="W566">
            <v>0</v>
          </cell>
          <cell r="Y566">
            <v>-1509180.62</v>
          </cell>
          <cell r="AA566">
            <v>0</v>
          </cell>
          <cell r="AG566">
            <v>0</v>
          </cell>
          <cell r="AI566">
            <v>0</v>
          </cell>
          <cell r="AL566">
            <v>2925</v>
          </cell>
        </row>
        <row r="567">
          <cell r="A567" t="str">
            <v>2930</v>
          </cell>
          <cell r="B567" t="str">
            <v xml:space="preserve">200 - Capital Assets                </v>
          </cell>
          <cell r="G567">
            <v>-36756.99</v>
          </cell>
          <cell r="H567">
            <v>-22699.8</v>
          </cell>
          <cell r="I567">
            <v>0</v>
          </cell>
          <cell r="K567">
            <v>0</v>
          </cell>
          <cell r="M567">
            <v>-7098054.5999999996</v>
          </cell>
          <cell r="N567">
            <v>-6985866.3099999996</v>
          </cell>
          <cell r="O567">
            <v>0</v>
          </cell>
          <cell r="Q567">
            <v>0</v>
          </cell>
          <cell r="T567">
            <v>-7037862.9800000004</v>
          </cell>
          <cell r="U567">
            <v>0</v>
          </cell>
          <cell r="W567">
            <v>0</v>
          </cell>
          <cell r="Y567">
            <v>-60191.62</v>
          </cell>
          <cell r="AA567">
            <v>0</v>
          </cell>
          <cell r="AG567">
            <v>0</v>
          </cell>
          <cell r="AI567">
            <v>0</v>
          </cell>
          <cell r="AL567">
            <v>2930</v>
          </cell>
        </row>
        <row r="568">
          <cell r="A568" t="str">
            <v>2935</v>
          </cell>
          <cell r="B568" t="str">
            <v xml:space="preserve">200 - Capital Assets                </v>
          </cell>
          <cell r="G568">
            <v>-2465.52</v>
          </cell>
          <cell r="H568">
            <v>-2937.36</v>
          </cell>
          <cell r="I568">
            <v>0</v>
          </cell>
          <cell r="K568">
            <v>0</v>
          </cell>
          <cell r="M568">
            <v>-258717.9</v>
          </cell>
          <cell r="N568">
            <v>-227853.76</v>
          </cell>
          <cell r="O568">
            <v>0</v>
          </cell>
          <cell r="Q568">
            <v>0</v>
          </cell>
          <cell r="T568">
            <v>-236665.97</v>
          </cell>
          <cell r="U568">
            <v>0</v>
          </cell>
          <cell r="W568">
            <v>0</v>
          </cell>
          <cell r="Y568">
            <v>-22051.93</v>
          </cell>
          <cell r="AA568">
            <v>0</v>
          </cell>
          <cell r="AG568">
            <v>0</v>
          </cell>
          <cell r="AI568">
            <v>0</v>
          </cell>
          <cell r="AL568">
            <v>2935</v>
          </cell>
        </row>
        <row r="569">
          <cell r="A569" t="str">
            <v>2940</v>
          </cell>
          <cell r="B569" t="str">
            <v xml:space="preserve">200 - Capital Assets                </v>
          </cell>
          <cell r="G569">
            <v>-8948.65</v>
          </cell>
          <cell r="H569">
            <v>-7840.56</v>
          </cell>
          <cell r="I569">
            <v>0</v>
          </cell>
          <cell r="K569">
            <v>0</v>
          </cell>
          <cell r="M569">
            <v>-547004.18000000005</v>
          </cell>
          <cell r="N569">
            <v>-443759.71</v>
          </cell>
          <cell r="O569">
            <v>0</v>
          </cell>
          <cell r="Q569">
            <v>0</v>
          </cell>
          <cell r="T569">
            <v>-467959.51</v>
          </cell>
          <cell r="U569">
            <v>0</v>
          </cell>
          <cell r="W569">
            <v>0</v>
          </cell>
          <cell r="Y569">
            <v>-79044.67</v>
          </cell>
          <cell r="AA569">
            <v>0</v>
          </cell>
          <cell r="AG569">
            <v>0</v>
          </cell>
          <cell r="AI569">
            <v>0</v>
          </cell>
          <cell r="AL569">
            <v>2940</v>
          </cell>
        </row>
        <row r="570">
          <cell r="A570" t="str">
            <v>2945</v>
          </cell>
          <cell r="B570" t="str">
            <v xml:space="preserve">200 - Capital Assets                </v>
          </cell>
          <cell r="G570">
            <v>-878.7</v>
          </cell>
          <cell r="H570">
            <v>-2495.56</v>
          </cell>
          <cell r="I570">
            <v>0</v>
          </cell>
          <cell r="K570">
            <v>0</v>
          </cell>
          <cell r="M570">
            <v>-276040.44</v>
          </cell>
          <cell r="N570">
            <v>-260553.57</v>
          </cell>
          <cell r="O570">
            <v>0</v>
          </cell>
          <cell r="Q570">
            <v>0</v>
          </cell>
          <cell r="T570">
            <v>-268132.03000000003</v>
          </cell>
          <cell r="U570">
            <v>0</v>
          </cell>
          <cell r="W570">
            <v>0</v>
          </cell>
          <cell r="Y570">
            <v>-7908.41</v>
          </cell>
          <cell r="AA570">
            <v>0</v>
          </cell>
          <cell r="AG570">
            <v>0</v>
          </cell>
          <cell r="AI570">
            <v>0</v>
          </cell>
          <cell r="AL570">
            <v>2945</v>
          </cell>
        </row>
        <row r="571">
          <cell r="A571" t="str">
            <v>2950</v>
          </cell>
          <cell r="B571" t="str">
            <v xml:space="preserve">200 - Capital Assets                </v>
          </cell>
          <cell r="G571">
            <v>10627.55</v>
          </cell>
          <cell r="H571">
            <v>-2481.4899999999998</v>
          </cell>
          <cell r="I571">
            <v>0</v>
          </cell>
          <cell r="K571">
            <v>0</v>
          </cell>
          <cell r="M571">
            <v>-542242.57999999996</v>
          </cell>
          <cell r="N571">
            <v>-521990.62</v>
          </cell>
          <cell r="O571">
            <v>0</v>
          </cell>
          <cell r="Q571">
            <v>0</v>
          </cell>
          <cell r="T571">
            <v>-529631.48</v>
          </cell>
          <cell r="U571">
            <v>0</v>
          </cell>
          <cell r="W571">
            <v>0</v>
          </cell>
          <cell r="Y571">
            <v>-12611.1</v>
          </cell>
          <cell r="AA571">
            <v>0</v>
          </cell>
          <cell r="AG571">
            <v>0</v>
          </cell>
          <cell r="AI571">
            <v>0</v>
          </cell>
          <cell r="AL571">
            <v>2950</v>
          </cell>
        </row>
        <row r="572">
          <cell r="A572" t="str">
            <v>2960</v>
          </cell>
          <cell r="B572" t="str">
            <v xml:space="preserve">200 - Capital Assets                </v>
          </cell>
          <cell r="G572">
            <v>0</v>
          </cell>
          <cell r="H572">
            <v>0</v>
          </cell>
          <cell r="I572">
            <v>0</v>
          </cell>
          <cell r="K572">
            <v>0</v>
          </cell>
          <cell r="M572">
            <v>0</v>
          </cell>
          <cell r="N572">
            <v>-50957.54</v>
          </cell>
          <cell r="O572">
            <v>0</v>
          </cell>
          <cell r="Q572">
            <v>0</v>
          </cell>
          <cell r="T572">
            <v>0</v>
          </cell>
          <cell r="U572">
            <v>0</v>
          </cell>
          <cell r="W572">
            <v>0</v>
          </cell>
          <cell r="Y572">
            <v>0</v>
          </cell>
          <cell r="AA572">
            <v>0</v>
          </cell>
          <cell r="AG572">
            <v>0</v>
          </cell>
          <cell r="AI572">
            <v>0</v>
          </cell>
          <cell r="AL572">
            <v>2960</v>
          </cell>
        </row>
        <row r="573">
          <cell r="A573" t="str">
            <v>2980</v>
          </cell>
          <cell r="B573" t="str">
            <v xml:space="preserve">200 - Capital Assets                </v>
          </cell>
          <cell r="G573">
            <v>-16199.1</v>
          </cell>
          <cell r="H573">
            <v>-21431.47</v>
          </cell>
          <cell r="I573">
            <v>0</v>
          </cell>
          <cell r="K573">
            <v>0</v>
          </cell>
          <cell r="M573">
            <v>-2691332.36</v>
          </cell>
          <cell r="N573">
            <v>-2996020.42</v>
          </cell>
          <cell r="O573">
            <v>0</v>
          </cell>
          <cell r="Q573">
            <v>0</v>
          </cell>
          <cell r="T573">
            <v>-2548467.42</v>
          </cell>
          <cell r="U573">
            <v>0</v>
          </cell>
          <cell r="W573">
            <v>0</v>
          </cell>
          <cell r="Y573">
            <v>-142864.94</v>
          </cell>
          <cell r="AA573">
            <v>0</v>
          </cell>
          <cell r="AG573">
            <v>0</v>
          </cell>
          <cell r="AI573">
            <v>0</v>
          </cell>
          <cell r="AL573">
            <v>2980</v>
          </cell>
        </row>
        <row r="574">
          <cell r="A574" t="str">
            <v>2995</v>
          </cell>
          <cell r="B574" t="str">
            <v xml:space="preserve">200 - Capital Assets                </v>
          </cell>
          <cell r="G574">
            <v>84422.01</v>
          </cell>
          <cell r="H574">
            <v>69145.83</v>
          </cell>
          <cell r="I574">
            <v>0</v>
          </cell>
          <cell r="K574">
            <v>0</v>
          </cell>
          <cell r="M574">
            <v>4425150.99</v>
          </cell>
          <cell r="N574">
            <v>3498825.01</v>
          </cell>
          <cell r="O574">
            <v>0</v>
          </cell>
          <cell r="Q574">
            <v>0</v>
          </cell>
          <cell r="T574">
            <v>3711958.71</v>
          </cell>
          <cell r="U574">
            <v>0</v>
          </cell>
          <cell r="W574">
            <v>0</v>
          </cell>
          <cell r="Y574">
            <v>713192.28</v>
          </cell>
          <cell r="AA574">
            <v>0</v>
          </cell>
          <cell r="AG574">
            <v>0</v>
          </cell>
          <cell r="AI574">
            <v>0</v>
          </cell>
          <cell r="AL574">
            <v>2995</v>
          </cell>
        </row>
        <row r="575">
          <cell r="A575" t="str">
            <v>3010</v>
          </cell>
          <cell r="B575" t="str">
            <v xml:space="preserve">305 - A/P -Trade                    </v>
          </cell>
          <cell r="G575">
            <v>0</v>
          </cell>
          <cell r="H575">
            <v>0</v>
          </cell>
          <cell r="I575">
            <v>0</v>
          </cell>
          <cell r="K575">
            <v>0</v>
          </cell>
          <cell r="M575">
            <v>0</v>
          </cell>
          <cell r="N575">
            <v>0</v>
          </cell>
          <cell r="O575">
            <v>0</v>
          </cell>
          <cell r="Q575">
            <v>-8200000</v>
          </cell>
          <cell r="T575">
            <v>0</v>
          </cell>
          <cell r="U575">
            <v>0</v>
          </cell>
          <cell r="W575">
            <v>-9200000</v>
          </cell>
          <cell r="Y575">
            <v>0</v>
          </cell>
          <cell r="AA575">
            <v>0</v>
          </cell>
          <cell r="AG575">
            <v>0</v>
          </cell>
          <cell r="AI575">
            <v>1603000</v>
          </cell>
          <cell r="AL575">
            <v>3010</v>
          </cell>
        </row>
        <row r="576">
          <cell r="A576" t="str">
            <v>3011</v>
          </cell>
          <cell r="B576" t="str">
            <v xml:space="preserve">305 - A/P -Trade                    </v>
          </cell>
          <cell r="G576">
            <v>-657053.18000000005</v>
          </cell>
          <cell r="H576">
            <v>369928.74</v>
          </cell>
          <cell r="I576">
            <v>0</v>
          </cell>
          <cell r="K576">
            <v>0</v>
          </cell>
          <cell r="M576">
            <v>-1903644.6</v>
          </cell>
          <cell r="N576">
            <v>-1345641.45</v>
          </cell>
          <cell r="O576">
            <v>0</v>
          </cell>
          <cell r="Q576">
            <v>0</v>
          </cell>
          <cell r="T576">
            <v>-2581345.2999999998</v>
          </cell>
          <cell r="U576">
            <v>0</v>
          </cell>
          <cell r="W576">
            <v>0</v>
          </cell>
          <cell r="Y576">
            <v>677700.7</v>
          </cell>
          <cell r="AA576">
            <v>0</v>
          </cell>
          <cell r="AG576">
            <v>0</v>
          </cell>
          <cell r="AI576">
            <v>0</v>
          </cell>
          <cell r="AL576">
            <v>3011</v>
          </cell>
        </row>
        <row r="577">
          <cell r="A577" t="str">
            <v>3013</v>
          </cell>
          <cell r="B577" t="str">
            <v xml:space="preserve">305 - A/P -Trade                    </v>
          </cell>
          <cell r="G577">
            <v>-36991.47</v>
          </cell>
          <cell r="H577">
            <v>25881.99</v>
          </cell>
          <cell r="I577">
            <v>0</v>
          </cell>
          <cell r="K577">
            <v>0</v>
          </cell>
          <cell r="M577">
            <v>-250860</v>
          </cell>
          <cell r="N577">
            <v>-85699.56</v>
          </cell>
          <cell r="O577">
            <v>0</v>
          </cell>
          <cell r="Q577">
            <v>0</v>
          </cell>
          <cell r="T577">
            <v>-90816.54</v>
          </cell>
          <cell r="U577">
            <v>0</v>
          </cell>
          <cell r="W577">
            <v>0</v>
          </cell>
          <cell r="Y577">
            <v>-160043.46</v>
          </cell>
          <cell r="AA577">
            <v>0</v>
          </cell>
          <cell r="AG577">
            <v>0</v>
          </cell>
          <cell r="AI577">
            <v>0</v>
          </cell>
          <cell r="AL577">
            <v>3013</v>
          </cell>
        </row>
        <row r="578">
          <cell r="A578" t="str">
            <v>3014</v>
          </cell>
          <cell r="B578" t="str">
            <v xml:space="preserve">305 - A/P -Trade                    </v>
          </cell>
          <cell r="G578">
            <v>-1609988.45</v>
          </cell>
          <cell r="H578">
            <v>-736158.99</v>
          </cell>
          <cell r="I578">
            <v>0</v>
          </cell>
          <cell r="K578">
            <v>0</v>
          </cell>
          <cell r="M578">
            <v>-4435636.6100000003</v>
          </cell>
          <cell r="N578">
            <v>-2563238.4900000002</v>
          </cell>
          <cell r="O578">
            <v>0</v>
          </cell>
          <cell r="Q578">
            <v>0</v>
          </cell>
          <cell r="T578">
            <v>-3990829.24</v>
          </cell>
          <cell r="U578">
            <v>0</v>
          </cell>
          <cell r="W578">
            <v>0</v>
          </cell>
          <cell r="Y578">
            <v>-444807.37</v>
          </cell>
          <cell r="AA578">
            <v>0</v>
          </cell>
          <cell r="AG578">
            <v>0</v>
          </cell>
          <cell r="AI578">
            <v>0</v>
          </cell>
          <cell r="AL578">
            <v>3014</v>
          </cell>
        </row>
        <row r="579">
          <cell r="A579" t="str">
            <v>3015</v>
          </cell>
          <cell r="B579" t="str">
            <v xml:space="preserve">305 - A/P -Trade                    </v>
          </cell>
          <cell r="G579">
            <v>-6192.48</v>
          </cell>
          <cell r="H579">
            <v>34950.9</v>
          </cell>
          <cell r="I579">
            <v>0</v>
          </cell>
          <cell r="K579">
            <v>0</v>
          </cell>
          <cell r="M579">
            <v>-43695.58</v>
          </cell>
          <cell r="N579">
            <v>-45646.81</v>
          </cell>
          <cell r="O579">
            <v>0</v>
          </cell>
          <cell r="Q579">
            <v>0</v>
          </cell>
          <cell r="T579">
            <v>-267997.61</v>
          </cell>
          <cell r="U579">
            <v>0</v>
          </cell>
          <cell r="W579">
            <v>0</v>
          </cell>
          <cell r="Y579">
            <v>224302.03</v>
          </cell>
          <cell r="AA579">
            <v>0</v>
          </cell>
          <cell r="AG579">
            <v>0</v>
          </cell>
          <cell r="AI579">
            <v>0</v>
          </cell>
          <cell r="AL579">
            <v>3015</v>
          </cell>
        </row>
        <row r="580">
          <cell r="A580" t="str">
            <v>3016</v>
          </cell>
          <cell r="B580" t="str">
            <v xml:space="preserve">302 - Due to IESO                   </v>
          </cell>
          <cell r="G580">
            <v>-4060707.86</v>
          </cell>
          <cell r="H580">
            <v>-596003.87</v>
          </cell>
          <cell r="I580">
            <v>0</v>
          </cell>
          <cell r="K580">
            <v>2730000</v>
          </cell>
          <cell r="M580">
            <v>-32285569.280000001</v>
          </cell>
          <cell r="N580">
            <v>-21752772.030000001</v>
          </cell>
          <cell r="O580">
            <v>0</v>
          </cell>
          <cell r="Q580">
            <v>-20958000</v>
          </cell>
          <cell r="T580">
            <v>-22315006.210000001</v>
          </cell>
          <cell r="U580">
            <v>0</v>
          </cell>
          <cell r="W580">
            <v>-23187000</v>
          </cell>
          <cell r="Y580">
            <v>-9970563.0700000003</v>
          </cell>
          <cell r="AA580">
            <v>0</v>
          </cell>
          <cell r="AG580">
            <v>0</v>
          </cell>
          <cell r="AI580">
            <v>-872000</v>
          </cell>
          <cell r="AL580">
            <v>3016</v>
          </cell>
        </row>
        <row r="581">
          <cell r="A581" t="str">
            <v>3020</v>
          </cell>
          <cell r="B581" t="str">
            <v xml:space="preserve">305 - A/P -Trade                    </v>
          </cell>
          <cell r="G581">
            <v>-240682.35</v>
          </cell>
          <cell r="H581">
            <v>-45535.44</v>
          </cell>
          <cell r="I581">
            <v>0</v>
          </cell>
          <cell r="K581">
            <v>0</v>
          </cell>
          <cell r="M581">
            <v>-2226011.29</v>
          </cell>
          <cell r="N581">
            <v>-2099593.7999999998</v>
          </cell>
          <cell r="O581">
            <v>0</v>
          </cell>
          <cell r="Q581">
            <v>0</v>
          </cell>
          <cell r="T581">
            <v>-1878160.58</v>
          </cell>
          <cell r="U581">
            <v>0</v>
          </cell>
          <cell r="W581">
            <v>0</v>
          </cell>
          <cell r="Y581">
            <v>-347850.71</v>
          </cell>
          <cell r="AA581">
            <v>0</v>
          </cell>
          <cell r="AG581">
            <v>0</v>
          </cell>
          <cell r="AI581">
            <v>0</v>
          </cell>
          <cell r="AL581">
            <v>3020</v>
          </cell>
        </row>
        <row r="582">
          <cell r="A582" t="str">
            <v>3100</v>
          </cell>
          <cell r="B582" t="str">
            <v xml:space="preserve">310 - Due to Related Parties        </v>
          </cell>
          <cell r="G582">
            <v>0</v>
          </cell>
          <cell r="H582">
            <v>0</v>
          </cell>
          <cell r="I582">
            <v>0</v>
          </cell>
          <cell r="K582">
            <v>3097000</v>
          </cell>
          <cell r="M582">
            <v>0</v>
          </cell>
          <cell r="N582">
            <v>0</v>
          </cell>
          <cell r="O582">
            <v>0</v>
          </cell>
          <cell r="Q582">
            <v>-6932000</v>
          </cell>
          <cell r="T582">
            <v>0</v>
          </cell>
          <cell r="U582">
            <v>0</v>
          </cell>
          <cell r="W582">
            <v>-5237000</v>
          </cell>
          <cell r="Y582">
            <v>0</v>
          </cell>
          <cell r="AA582">
            <v>0</v>
          </cell>
          <cell r="AG582">
            <v>0</v>
          </cell>
          <cell r="AI582">
            <v>655000</v>
          </cell>
          <cell r="AL582">
            <v>3100</v>
          </cell>
        </row>
        <row r="583">
          <cell r="A583" t="str">
            <v>3101</v>
          </cell>
          <cell r="B583" t="str">
            <v xml:space="preserve">310 - Due to Related Parties        </v>
          </cell>
          <cell r="G583">
            <v>113036.57</v>
          </cell>
          <cell r="H583">
            <v>1374023.87</v>
          </cell>
          <cell r="I583">
            <v>0</v>
          </cell>
          <cell r="K583">
            <v>0</v>
          </cell>
          <cell r="M583">
            <v>-6061590.9800000004</v>
          </cell>
          <cell r="N583">
            <v>-5583111.2400000002</v>
          </cell>
          <cell r="O583">
            <v>0</v>
          </cell>
          <cell r="Q583">
            <v>0</v>
          </cell>
          <cell r="T583">
            <v>-4727109.51</v>
          </cell>
          <cell r="U583">
            <v>0</v>
          </cell>
          <cell r="W583">
            <v>0</v>
          </cell>
          <cell r="Y583">
            <v>-1334481.47</v>
          </cell>
          <cell r="AA583">
            <v>0</v>
          </cell>
          <cell r="AG583">
            <v>0</v>
          </cell>
          <cell r="AI583">
            <v>0</v>
          </cell>
          <cell r="AL583">
            <v>3101</v>
          </cell>
        </row>
        <row r="584">
          <cell r="A584" t="str">
            <v>3201</v>
          </cell>
          <cell r="B584" t="str">
            <v xml:space="preserve">305 - A/P -Trade                    </v>
          </cell>
          <cell r="G584">
            <v>-134850.66</v>
          </cell>
          <cell r="H584">
            <v>-133623.96</v>
          </cell>
          <cell r="I584">
            <v>0</v>
          </cell>
          <cell r="K584">
            <v>0</v>
          </cell>
          <cell r="M584">
            <v>-207302.33</v>
          </cell>
          <cell r="N584">
            <v>-133623.96</v>
          </cell>
          <cell r="O584">
            <v>0</v>
          </cell>
          <cell r="Q584">
            <v>0</v>
          </cell>
          <cell r="T584">
            <v>-491588.64</v>
          </cell>
          <cell r="U584">
            <v>0</v>
          </cell>
          <cell r="W584">
            <v>0</v>
          </cell>
          <cell r="Y584">
            <v>284286.31</v>
          </cell>
          <cell r="AA584">
            <v>0</v>
          </cell>
          <cell r="AG584">
            <v>0</v>
          </cell>
          <cell r="AI584">
            <v>0</v>
          </cell>
          <cell r="AL584">
            <v>3201</v>
          </cell>
        </row>
        <row r="585">
          <cell r="A585" t="str">
            <v>3202</v>
          </cell>
          <cell r="B585" t="str">
            <v xml:space="preserve">305 - A/P -Trade                    </v>
          </cell>
          <cell r="G585">
            <v>240753.48</v>
          </cell>
          <cell r="H585">
            <v>9889.27</v>
          </cell>
          <cell r="I585">
            <v>0</v>
          </cell>
          <cell r="K585">
            <v>0</v>
          </cell>
          <cell r="M585">
            <v>-13199.07</v>
          </cell>
          <cell r="N585">
            <v>-218344.34</v>
          </cell>
          <cell r="O585">
            <v>0</v>
          </cell>
          <cell r="Q585">
            <v>0</v>
          </cell>
          <cell r="T585">
            <v>-23869.26</v>
          </cell>
          <cell r="U585">
            <v>0</v>
          </cell>
          <cell r="W585">
            <v>0</v>
          </cell>
          <cell r="Y585">
            <v>10670.19</v>
          </cell>
          <cell r="AA585">
            <v>0</v>
          </cell>
          <cell r="AG585">
            <v>0</v>
          </cell>
          <cell r="AI585">
            <v>0</v>
          </cell>
          <cell r="AL585">
            <v>3202</v>
          </cell>
        </row>
        <row r="586">
          <cell r="A586" t="str">
            <v>3203</v>
          </cell>
          <cell r="B586" t="str">
            <v xml:space="preserve">305 - A/P -Trade                    </v>
          </cell>
          <cell r="G586">
            <v>82822.19</v>
          </cell>
          <cell r="H586">
            <v>-5892.87</v>
          </cell>
          <cell r="I586">
            <v>0</v>
          </cell>
          <cell r="K586">
            <v>0</v>
          </cell>
          <cell r="M586">
            <v>0</v>
          </cell>
          <cell r="N586">
            <v>-73337.03</v>
          </cell>
          <cell r="O586">
            <v>0</v>
          </cell>
          <cell r="Q586">
            <v>0</v>
          </cell>
          <cell r="T586">
            <v>0</v>
          </cell>
          <cell r="U586">
            <v>0</v>
          </cell>
          <cell r="W586">
            <v>0</v>
          </cell>
          <cell r="Y586">
            <v>0</v>
          </cell>
          <cell r="AA586">
            <v>0</v>
          </cell>
          <cell r="AG586">
            <v>0</v>
          </cell>
          <cell r="AI586">
            <v>0</v>
          </cell>
          <cell r="AL586">
            <v>3203</v>
          </cell>
        </row>
        <row r="587">
          <cell r="A587" t="str">
            <v>3204</v>
          </cell>
          <cell r="B587" t="str">
            <v xml:space="preserve">305 - A/P -Trade                    </v>
          </cell>
          <cell r="G587">
            <v>-2705.88</v>
          </cell>
          <cell r="H587">
            <v>1848.74</v>
          </cell>
          <cell r="I587">
            <v>0</v>
          </cell>
          <cell r="K587">
            <v>0</v>
          </cell>
          <cell r="M587">
            <v>-260511.49</v>
          </cell>
          <cell r="N587">
            <v>-252332.42</v>
          </cell>
          <cell r="O587">
            <v>0</v>
          </cell>
          <cell r="Q587">
            <v>0</v>
          </cell>
          <cell r="T587">
            <v>-283784.09999999998</v>
          </cell>
          <cell r="U587">
            <v>0</v>
          </cell>
          <cell r="W587">
            <v>0</v>
          </cell>
          <cell r="Y587">
            <v>23272.61</v>
          </cell>
          <cell r="AA587">
            <v>0</v>
          </cell>
          <cell r="AG587">
            <v>0</v>
          </cell>
          <cell r="AI587">
            <v>0</v>
          </cell>
          <cell r="AL587">
            <v>3204</v>
          </cell>
        </row>
        <row r="588">
          <cell r="A588" t="str">
            <v>3205</v>
          </cell>
          <cell r="B588" t="str">
            <v xml:space="preserve">305 - A/P -Trade                    </v>
          </cell>
          <cell r="G588">
            <v>11529.38</v>
          </cell>
          <cell r="H588">
            <v>3405.62</v>
          </cell>
          <cell r="I588">
            <v>0</v>
          </cell>
          <cell r="K588">
            <v>0</v>
          </cell>
          <cell r="M588">
            <v>0</v>
          </cell>
          <cell r="N588">
            <v>-7214.58</v>
          </cell>
          <cell r="O588">
            <v>0</v>
          </cell>
          <cell r="Q588">
            <v>0</v>
          </cell>
          <cell r="T588">
            <v>0</v>
          </cell>
          <cell r="U588">
            <v>0</v>
          </cell>
          <cell r="W588">
            <v>0</v>
          </cell>
          <cell r="Y588">
            <v>0</v>
          </cell>
          <cell r="AA588">
            <v>0</v>
          </cell>
          <cell r="AG588">
            <v>0</v>
          </cell>
          <cell r="AI588">
            <v>0</v>
          </cell>
          <cell r="AL588">
            <v>3205</v>
          </cell>
        </row>
        <row r="589">
          <cell r="A589" t="str">
            <v>3206</v>
          </cell>
          <cell r="B589" t="str">
            <v xml:space="preserve">305 - A/P -Trade                    </v>
          </cell>
          <cell r="G589">
            <v>3933.5</v>
          </cell>
          <cell r="H589">
            <v>1161.77</v>
          </cell>
          <cell r="I589">
            <v>0</v>
          </cell>
          <cell r="K589">
            <v>0</v>
          </cell>
          <cell r="M589">
            <v>0</v>
          </cell>
          <cell r="N589">
            <v>-2549.1799999999998</v>
          </cell>
          <cell r="O589">
            <v>0</v>
          </cell>
          <cell r="Q589">
            <v>0</v>
          </cell>
          <cell r="T589">
            <v>0</v>
          </cell>
          <cell r="U589">
            <v>0</v>
          </cell>
          <cell r="W589">
            <v>0</v>
          </cell>
          <cell r="Y589">
            <v>0</v>
          </cell>
          <cell r="AA589">
            <v>0</v>
          </cell>
          <cell r="AG589">
            <v>0</v>
          </cell>
          <cell r="AI589">
            <v>0</v>
          </cell>
          <cell r="AL589">
            <v>3206</v>
          </cell>
        </row>
        <row r="590">
          <cell r="A590" t="str">
            <v>3209</v>
          </cell>
          <cell r="B590" t="str">
            <v xml:space="preserve">305 - A/P -Trade                    </v>
          </cell>
          <cell r="G590">
            <v>23166.74</v>
          </cell>
          <cell r="H590">
            <v>0</v>
          </cell>
          <cell r="I590">
            <v>0</v>
          </cell>
          <cell r="K590">
            <v>0</v>
          </cell>
          <cell r="M590">
            <v>-1675</v>
          </cell>
          <cell r="N590">
            <v>0</v>
          </cell>
          <cell r="O590">
            <v>0</v>
          </cell>
          <cell r="Q590">
            <v>0</v>
          </cell>
          <cell r="T590">
            <v>-1370</v>
          </cell>
          <cell r="U590">
            <v>0</v>
          </cell>
          <cell r="W590">
            <v>0</v>
          </cell>
          <cell r="Y590">
            <v>-305</v>
          </cell>
          <cell r="AA590">
            <v>0</v>
          </cell>
          <cell r="AG590">
            <v>0</v>
          </cell>
          <cell r="AI590">
            <v>0</v>
          </cell>
          <cell r="AL590">
            <v>3209</v>
          </cell>
        </row>
        <row r="591">
          <cell r="A591" t="str">
            <v>3210</v>
          </cell>
          <cell r="B591" t="str">
            <v xml:space="preserve">305 - A/P -Trade                    </v>
          </cell>
          <cell r="G591">
            <v>354.05</v>
          </cell>
          <cell r="H591">
            <v>0</v>
          </cell>
          <cell r="I591">
            <v>0</v>
          </cell>
          <cell r="K591">
            <v>0</v>
          </cell>
          <cell r="M591">
            <v>-54.75</v>
          </cell>
          <cell r="N591">
            <v>0</v>
          </cell>
          <cell r="O591">
            <v>0</v>
          </cell>
          <cell r="Q591">
            <v>0</v>
          </cell>
          <cell r="T591">
            <v>-64</v>
          </cell>
          <cell r="U591">
            <v>0</v>
          </cell>
          <cell r="W591">
            <v>0</v>
          </cell>
          <cell r="Y591">
            <v>9.25</v>
          </cell>
          <cell r="AA591">
            <v>0</v>
          </cell>
          <cell r="AG591">
            <v>0</v>
          </cell>
          <cell r="AI591">
            <v>0</v>
          </cell>
          <cell r="AL591">
            <v>3210</v>
          </cell>
        </row>
        <row r="592">
          <cell r="A592" t="str">
            <v>3211</v>
          </cell>
          <cell r="B592" t="str">
            <v xml:space="preserve">305 - A/P -Trade                    </v>
          </cell>
          <cell r="G592">
            <v>3220.8</v>
          </cell>
          <cell r="H592">
            <v>0</v>
          </cell>
          <cell r="I592">
            <v>0</v>
          </cell>
          <cell r="K592">
            <v>0</v>
          </cell>
          <cell r="M592">
            <v>0</v>
          </cell>
          <cell r="N592">
            <v>0</v>
          </cell>
          <cell r="O592">
            <v>0</v>
          </cell>
          <cell r="Q592">
            <v>0</v>
          </cell>
          <cell r="T592">
            <v>0</v>
          </cell>
          <cell r="U592">
            <v>0</v>
          </cell>
          <cell r="W592">
            <v>0</v>
          </cell>
          <cell r="Y592">
            <v>0</v>
          </cell>
          <cell r="AA592">
            <v>0</v>
          </cell>
          <cell r="AG592">
            <v>0</v>
          </cell>
          <cell r="AI592">
            <v>0</v>
          </cell>
          <cell r="AL592">
            <v>3211</v>
          </cell>
        </row>
        <row r="593">
          <cell r="A593" t="str">
            <v>3213</v>
          </cell>
          <cell r="B593" t="str">
            <v xml:space="preserve">305 - A/P -Trade                    </v>
          </cell>
          <cell r="G593">
            <v>7365.94</v>
          </cell>
          <cell r="H593">
            <v>-10.89</v>
          </cell>
          <cell r="I593">
            <v>0</v>
          </cell>
          <cell r="K593">
            <v>0</v>
          </cell>
          <cell r="M593">
            <v>-337.56</v>
          </cell>
          <cell r="N593">
            <v>-7088.52</v>
          </cell>
          <cell r="O593">
            <v>0</v>
          </cell>
          <cell r="Q593">
            <v>0</v>
          </cell>
          <cell r="T593">
            <v>-342.16</v>
          </cell>
          <cell r="U593">
            <v>0</v>
          </cell>
          <cell r="W593">
            <v>0</v>
          </cell>
          <cell r="Y593">
            <v>4.5999999999999996</v>
          </cell>
          <cell r="AA593">
            <v>0</v>
          </cell>
          <cell r="AG593">
            <v>0</v>
          </cell>
          <cell r="AI593">
            <v>0</v>
          </cell>
          <cell r="AL593">
            <v>3213</v>
          </cell>
        </row>
        <row r="594">
          <cell r="A594" t="str">
            <v>3217</v>
          </cell>
          <cell r="B594" t="str">
            <v xml:space="preserve">305 - A/P -Trade                    </v>
          </cell>
          <cell r="G594">
            <v>528.53</v>
          </cell>
          <cell r="H594">
            <v>937.71</v>
          </cell>
          <cell r="I594">
            <v>0</v>
          </cell>
          <cell r="K594">
            <v>0</v>
          </cell>
          <cell r="M594">
            <v>-18393.79</v>
          </cell>
          <cell r="N594">
            <v>-16245.92</v>
          </cell>
          <cell r="O594">
            <v>0</v>
          </cell>
          <cell r="Q594">
            <v>0</v>
          </cell>
          <cell r="T594">
            <v>-9821.33</v>
          </cell>
          <cell r="U594">
            <v>0</v>
          </cell>
          <cell r="W594">
            <v>0</v>
          </cell>
          <cell r="Y594">
            <v>-8572.4599999999991</v>
          </cell>
          <cell r="AA594">
            <v>0</v>
          </cell>
          <cell r="AG594">
            <v>0</v>
          </cell>
          <cell r="AI594">
            <v>0</v>
          </cell>
          <cell r="AL594">
            <v>3217</v>
          </cell>
        </row>
        <row r="595">
          <cell r="A595" t="str">
            <v>3230</v>
          </cell>
          <cell r="B595" t="str">
            <v xml:space="preserve">305 - A/P -Trade                    </v>
          </cell>
          <cell r="G595">
            <v>895.95</v>
          </cell>
          <cell r="H595">
            <v>0.09</v>
          </cell>
          <cell r="I595">
            <v>0</v>
          </cell>
          <cell r="K595">
            <v>0</v>
          </cell>
          <cell r="M595">
            <v>895.95</v>
          </cell>
          <cell r="N595">
            <v>0</v>
          </cell>
          <cell r="O595">
            <v>0</v>
          </cell>
          <cell r="Q595">
            <v>0</v>
          </cell>
          <cell r="T595">
            <v>251.82</v>
          </cell>
          <cell r="U595">
            <v>0</v>
          </cell>
          <cell r="W595">
            <v>0</v>
          </cell>
          <cell r="Y595">
            <v>644.13</v>
          </cell>
          <cell r="AA595">
            <v>0</v>
          </cell>
          <cell r="AG595">
            <v>0</v>
          </cell>
          <cell r="AI595">
            <v>0</v>
          </cell>
          <cell r="AL595">
            <v>3230</v>
          </cell>
        </row>
        <row r="596">
          <cell r="A596" t="str">
            <v>3251</v>
          </cell>
          <cell r="B596" t="str">
            <v xml:space="preserve">305 - A/P -Trade                    </v>
          </cell>
          <cell r="G596">
            <v>57260</v>
          </cell>
          <cell r="H596">
            <v>48260</v>
          </cell>
          <cell r="I596">
            <v>0</v>
          </cell>
          <cell r="K596">
            <v>0</v>
          </cell>
          <cell r="M596">
            <v>-97525</v>
          </cell>
          <cell r="N596">
            <v>-80069</v>
          </cell>
          <cell r="O596">
            <v>0</v>
          </cell>
          <cell r="Q596">
            <v>0</v>
          </cell>
          <cell r="T596">
            <v>-166155</v>
          </cell>
          <cell r="U596">
            <v>0</v>
          </cell>
          <cell r="W596">
            <v>0</v>
          </cell>
          <cell r="Y596">
            <v>68630</v>
          </cell>
          <cell r="AA596">
            <v>0</v>
          </cell>
          <cell r="AG596">
            <v>0</v>
          </cell>
          <cell r="AI596">
            <v>0</v>
          </cell>
          <cell r="AL596">
            <v>3251</v>
          </cell>
        </row>
        <row r="597">
          <cell r="A597" t="str">
            <v>3252</v>
          </cell>
          <cell r="B597" t="str">
            <v xml:space="preserve">305 - A/P -Trade                    </v>
          </cell>
          <cell r="G597">
            <v>318050.56</v>
          </cell>
          <cell r="H597">
            <v>266904.23</v>
          </cell>
          <cell r="I597">
            <v>0</v>
          </cell>
          <cell r="K597">
            <v>0</v>
          </cell>
          <cell r="M597">
            <v>-573642.84</v>
          </cell>
          <cell r="N597">
            <v>-532396.39</v>
          </cell>
          <cell r="O597">
            <v>0</v>
          </cell>
          <cell r="Q597">
            <v>0</v>
          </cell>
          <cell r="T597">
            <v>-583444.62</v>
          </cell>
          <cell r="U597">
            <v>0</v>
          </cell>
          <cell r="W597">
            <v>0</v>
          </cell>
          <cell r="Y597">
            <v>9801.7800000000007</v>
          </cell>
          <cell r="AA597">
            <v>0</v>
          </cell>
          <cell r="AG597">
            <v>0</v>
          </cell>
          <cell r="AI597">
            <v>0</v>
          </cell>
          <cell r="AL597">
            <v>3252</v>
          </cell>
        </row>
        <row r="598">
          <cell r="A598" t="str">
            <v>3253</v>
          </cell>
          <cell r="B598" t="str">
            <v xml:space="preserve">305 - A/P -Trade                    </v>
          </cell>
          <cell r="G598">
            <v>-3566.37</v>
          </cell>
          <cell r="H598">
            <v>628.39</v>
          </cell>
          <cell r="I598">
            <v>0</v>
          </cell>
          <cell r="K598">
            <v>0</v>
          </cell>
          <cell r="M598">
            <v>-165543.07</v>
          </cell>
          <cell r="N598">
            <v>-36050.68</v>
          </cell>
          <cell r="O598">
            <v>0</v>
          </cell>
          <cell r="Q598">
            <v>0</v>
          </cell>
          <cell r="T598">
            <v>-40880.639999999999</v>
          </cell>
          <cell r="U598">
            <v>0</v>
          </cell>
          <cell r="W598">
            <v>0</v>
          </cell>
          <cell r="Y598">
            <v>-124662.43</v>
          </cell>
          <cell r="AA598">
            <v>0</v>
          </cell>
          <cell r="AG598">
            <v>0</v>
          </cell>
          <cell r="AI598">
            <v>0</v>
          </cell>
          <cell r="AL598">
            <v>3253</v>
          </cell>
        </row>
        <row r="599">
          <cell r="A599" t="str">
            <v>3301</v>
          </cell>
          <cell r="B599" t="str">
            <v xml:space="preserve">305 - A/P -Trade                    </v>
          </cell>
          <cell r="G599">
            <v>12097.67</v>
          </cell>
          <cell r="H599">
            <v>-6107.8</v>
          </cell>
          <cell r="I599">
            <v>0</v>
          </cell>
          <cell r="K599">
            <v>0</v>
          </cell>
          <cell r="M599">
            <v>-2251.86</v>
          </cell>
          <cell r="N599">
            <v>-7513.58</v>
          </cell>
          <cell r="O599">
            <v>0</v>
          </cell>
          <cell r="Q599">
            <v>0</v>
          </cell>
          <cell r="T599">
            <v>-11682.69</v>
          </cell>
          <cell r="U599">
            <v>0</v>
          </cell>
          <cell r="W599">
            <v>0</v>
          </cell>
          <cell r="Y599">
            <v>9430.83</v>
          </cell>
          <cell r="AA599">
            <v>0</v>
          </cell>
          <cell r="AG599">
            <v>0</v>
          </cell>
          <cell r="AI599">
            <v>0</v>
          </cell>
          <cell r="AL599">
            <v>3301</v>
          </cell>
        </row>
        <row r="600">
          <cell r="A600" t="str">
            <v>3311</v>
          </cell>
          <cell r="B600" t="str">
            <v xml:space="preserve">305 - A/P -Trade                    </v>
          </cell>
          <cell r="G600">
            <v>-13797.28</v>
          </cell>
          <cell r="H600">
            <v>-301119.09999999998</v>
          </cell>
          <cell r="I600">
            <v>0</v>
          </cell>
          <cell r="K600">
            <v>0</v>
          </cell>
          <cell r="M600">
            <v>-644539.93000000005</v>
          </cell>
          <cell r="N600">
            <v>-655730.12</v>
          </cell>
          <cell r="O600">
            <v>0</v>
          </cell>
          <cell r="Q600">
            <v>0</v>
          </cell>
          <cell r="T600">
            <v>-308748.40000000002</v>
          </cell>
          <cell r="U600">
            <v>0</v>
          </cell>
          <cell r="W600">
            <v>0</v>
          </cell>
          <cell r="Y600">
            <v>-335791.53</v>
          </cell>
          <cell r="AA600">
            <v>0</v>
          </cell>
          <cell r="AG600">
            <v>0</v>
          </cell>
          <cell r="AI600">
            <v>0</v>
          </cell>
          <cell r="AL600">
            <v>3311</v>
          </cell>
        </row>
        <row r="601">
          <cell r="A601" t="str">
            <v>3316</v>
          </cell>
          <cell r="B601" t="str">
            <v xml:space="preserve">305 - A/P -Trade                    </v>
          </cell>
          <cell r="G601">
            <v>-3</v>
          </cell>
          <cell r="H601">
            <v>5.25</v>
          </cell>
          <cell r="I601">
            <v>0</v>
          </cell>
          <cell r="K601">
            <v>0</v>
          </cell>
          <cell r="M601">
            <v>-7.35</v>
          </cell>
          <cell r="N601">
            <v>-5.25</v>
          </cell>
          <cell r="O601">
            <v>0</v>
          </cell>
          <cell r="Q601">
            <v>0</v>
          </cell>
          <cell r="T601">
            <v>-5.25</v>
          </cell>
          <cell r="U601">
            <v>0</v>
          </cell>
          <cell r="W601">
            <v>0</v>
          </cell>
          <cell r="Y601">
            <v>-2.1</v>
          </cell>
          <cell r="AA601">
            <v>0</v>
          </cell>
          <cell r="AG601">
            <v>0</v>
          </cell>
          <cell r="AI601">
            <v>0</v>
          </cell>
          <cell r="AL601">
            <v>3316</v>
          </cell>
        </row>
        <row r="602">
          <cell r="A602" t="str">
            <v>3351</v>
          </cell>
          <cell r="B602" t="str">
            <v xml:space="preserve">305 - A/P -Trade                    </v>
          </cell>
          <cell r="G602">
            <v>12288.09</v>
          </cell>
          <cell r="H602">
            <v>11019.28</v>
          </cell>
          <cell r="I602">
            <v>0</v>
          </cell>
          <cell r="K602">
            <v>0</v>
          </cell>
          <cell r="M602">
            <v>-12950</v>
          </cell>
          <cell r="N602">
            <v>-12950</v>
          </cell>
          <cell r="O602">
            <v>0</v>
          </cell>
          <cell r="Q602">
            <v>0</v>
          </cell>
          <cell r="T602">
            <v>-12950</v>
          </cell>
          <cell r="U602">
            <v>0</v>
          </cell>
          <cell r="W602">
            <v>0</v>
          </cell>
          <cell r="Y602">
            <v>0</v>
          </cell>
          <cell r="AA602">
            <v>0</v>
          </cell>
          <cell r="AG602">
            <v>0</v>
          </cell>
          <cell r="AI602">
            <v>0</v>
          </cell>
          <cell r="AL602">
            <v>3351</v>
          </cell>
        </row>
        <row r="603">
          <cell r="A603" t="str">
            <v>3360</v>
          </cell>
          <cell r="B603" t="str">
            <v xml:space="preserve">315 - Income Taxes Payable          </v>
          </cell>
          <cell r="G603">
            <v>0</v>
          </cell>
          <cell r="H603">
            <v>0</v>
          </cell>
          <cell r="I603">
            <v>0</v>
          </cell>
          <cell r="K603">
            <v>0</v>
          </cell>
          <cell r="M603">
            <v>0</v>
          </cell>
          <cell r="N603">
            <v>0</v>
          </cell>
          <cell r="O603">
            <v>0</v>
          </cell>
          <cell r="Q603">
            <v>0</v>
          </cell>
          <cell r="T603">
            <v>0</v>
          </cell>
          <cell r="U603">
            <v>0</v>
          </cell>
          <cell r="W603">
            <v>0</v>
          </cell>
          <cell r="Y603">
            <v>0</v>
          </cell>
          <cell r="AA603">
            <v>0</v>
          </cell>
          <cell r="AG603">
            <v>0</v>
          </cell>
          <cell r="AI603">
            <v>0</v>
          </cell>
          <cell r="AL603">
            <v>3360</v>
          </cell>
        </row>
        <row r="604">
          <cell r="A604" t="str">
            <v>3361</v>
          </cell>
          <cell r="B604" t="str">
            <v xml:space="preserve">315 - Income Taxes Payable          </v>
          </cell>
          <cell r="G604">
            <v>0</v>
          </cell>
          <cell r="H604">
            <v>-130101</v>
          </cell>
          <cell r="I604">
            <v>0</v>
          </cell>
          <cell r="K604">
            <v>0</v>
          </cell>
          <cell r="M604">
            <v>0</v>
          </cell>
          <cell r="N604">
            <v>-343954.04</v>
          </cell>
          <cell r="O604">
            <v>0</v>
          </cell>
          <cell r="Q604">
            <v>0</v>
          </cell>
          <cell r="T604">
            <v>0</v>
          </cell>
          <cell r="U604">
            <v>0</v>
          </cell>
          <cell r="W604">
            <v>0</v>
          </cell>
          <cell r="Y604">
            <v>0</v>
          </cell>
          <cell r="AA604">
            <v>0</v>
          </cell>
          <cell r="AG604">
            <v>0</v>
          </cell>
          <cell r="AI604">
            <v>0</v>
          </cell>
          <cell r="AL604">
            <v>3361</v>
          </cell>
        </row>
        <row r="605">
          <cell r="A605" t="str">
            <v>3362</v>
          </cell>
          <cell r="B605" t="str">
            <v xml:space="preserve">330 - Future Income Taxes           </v>
          </cell>
          <cell r="G605">
            <v>0</v>
          </cell>
          <cell r="H605">
            <v>0</v>
          </cell>
          <cell r="I605">
            <v>0</v>
          </cell>
          <cell r="K605">
            <v>0</v>
          </cell>
          <cell r="M605">
            <v>0</v>
          </cell>
          <cell r="N605">
            <v>0</v>
          </cell>
          <cell r="O605">
            <v>0</v>
          </cell>
          <cell r="Q605">
            <v>0</v>
          </cell>
          <cell r="T605">
            <v>0</v>
          </cell>
          <cell r="U605">
            <v>0</v>
          </cell>
          <cell r="W605">
            <v>0</v>
          </cell>
          <cell r="Y605">
            <v>0</v>
          </cell>
          <cell r="AA605">
            <v>0</v>
          </cell>
          <cell r="AG605">
            <v>0</v>
          </cell>
          <cell r="AI605">
            <v>0</v>
          </cell>
          <cell r="AL605">
            <v>3362</v>
          </cell>
        </row>
        <row r="606">
          <cell r="A606" t="str">
            <v>3400</v>
          </cell>
          <cell r="B606" t="str">
            <v xml:space="preserve">325 - Customer &amp; Other Deposits     </v>
          </cell>
          <cell r="G606">
            <v>0</v>
          </cell>
          <cell r="H606">
            <v>0</v>
          </cell>
          <cell r="I606">
            <v>0</v>
          </cell>
          <cell r="K606">
            <v>0</v>
          </cell>
          <cell r="M606">
            <v>0</v>
          </cell>
          <cell r="N606">
            <v>0</v>
          </cell>
          <cell r="O606">
            <v>0</v>
          </cell>
          <cell r="Q606">
            <v>-2500000</v>
          </cell>
          <cell r="T606">
            <v>0</v>
          </cell>
          <cell r="U606">
            <v>0</v>
          </cell>
          <cell r="W606">
            <v>-2500000</v>
          </cell>
          <cell r="Y606">
            <v>0</v>
          </cell>
          <cell r="AA606">
            <v>0</v>
          </cell>
          <cell r="AG606">
            <v>0</v>
          </cell>
          <cell r="AI606">
            <v>-143000</v>
          </cell>
          <cell r="AL606">
            <v>3400</v>
          </cell>
        </row>
        <row r="607">
          <cell r="A607" t="str">
            <v>3402</v>
          </cell>
          <cell r="B607" t="str">
            <v xml:space="preserve">325 - Customer &amp; Other Deposits     </v>
          </cell>
          <cell r="G607">
            <v>859.65</v>
          </cell>
          <cell r="H607">
            <v>0</v>
          </cell>
          <cell r="I607">
            <v>0</v>
          </cell>
          <cell r="K607">
            <v>0</v>
          </cell>
          <cell r="M607">
            <v>-174341.58</v>
          </cell>
          <cell r="N607">
            <v>-90250</v>
          </cell>
          <cell r="O607">
            <v>0</v>
          </cell>
          <cell r="Q607">
            <v>0</v>
          </cell>
          <cell r="T607">
            <v>-156140</v>
          </cell>
          <cell r="U607">
            <v>0</v>
          </cell>
          <cell r="W607">
            <v>0</v>
          </cell>
          <cell r="Y607">
            <v>-18201.580000000002</v>
          </cell>
          <cell r="AA607">
            <v>0</v>
          </cell>
          <cell r="AG607">
            <v>0</v>
          </cell>
          <cell r="AI607">
            <v>0</v>
          </cell>
          <cell r="AL607">
            <v>3402</v>
          </cell>
        </row>
        <row r="608">
          <cell r="A608" t="str">
            <v>3403</v>
          </cell>
          <cell r="B608" t="str">
            <v xml:space="preserve">325 - Customer &amp; Other Deposits     </v>
          </cell>
          <cell r="G608">
            <v>174.46</v>
          </cell>
          <cell r="H608">
            <v>0</v>
          </cell>
          <cell r="I608">
            <v>0</v>
          </cell>
          <cell r="K608">
            <v>0</v>
          </cell>
          <cell r="M608">
            <v>471.58</v>
          </cell>
          <cell r="N608">
            <v>0</v>
          </cell>
          <cell r="O608">
            <v>0</v>
          </cell>
          <cell r="Q608">
            <v>0</v>
          </cell>
          <cell r="T608">
            <v>0</v>
          </cell>
          <cell r="U608">
            <v>0</v>
          </cell>
          <cell r="W608">
            <v>0</v>
          </cell>
          <cell r="Y608">
            <v>471.58</v>
          </cell>
          <cell r="AA608">
            <v>0</v>
          </cell>
          <cell r="AG608">
            <v>0</v>
          </cell>
          <cell r="AI608">
            <v>0</v>
          </cell>
          <cell r="AL608">
            <v>3403</v>
          </cell>
        </row>
        <row r="609">
          <cell r="A609" t="str">
            <v>3406</v>
          </cell>
          <cell r="B609" t="str">
            <v xml:space="preserve">325 - Customer &amp; Other Deposits     </v>
          </cell>
          <cell r="G609">
            <v>82539</v>
          </cell>
          <cell r="H609">
            <v>155740</v>
          </cell>
          <cell r="I609">
            <v>0</v>
          </cell>
          <cell r="K609">
            <v>0</v>
          </cell>
          <cell r="M609">
            <v>-1673930.88</v>
          </cell>
          <cell r="N609">
            <v>-2304550.88</v>
          </cell>
          <cell r="O609">
            <v>0</v>
          </cell>
          <cell r="Q609">
            <v>0</v>
          </cell>
          <cell r="T609">
            <v>-2057442.88</v>
          </cell>
          <cell r="U609">
            <v>0</v>
          </cell>
          <cell r="W609">
            <v>0</v>
          </cell>
          <cell r="Y609">
            <v>383512</v>
          </cell>
          <cell r="AA609">
            <v>0</v>
          </cell>
          <cell r="AG609">
            <v>0</v>
          </cell>
          <cell r="AI609">
            <v>0</v>
          </cell>
          <cell r="AL609">
            <v>3406</v>
          </cell>
        </row>
        <row r="610">
          <cell r="A610" t="str">
            <v>3407</v>
          </cell>
          <cell r="B610" t="str">
            <v xml:space="preserve">325 - Customer &amp; Other Deposits     </v>
          </cell>
          <cell r="G610">
            <v>-24.5</v>
          </cell>
          <cell r="H610">
            <v>-165.91</v>
          </cell>
          <cell r="I610">
            <v>0</v>
          </cell>
          <cell r="K610">
            <v>0</v>
          </cell>
          <cell r="M610">
            <v>-119948.98</v>
          </cell>
          <cell r="N610">
            <v>-151545.76</v>
          </cell>
          <cell r="O610">
            <v>0</v>
          </cell>
          <cell r="Q610">
            <v>0</v>
          </cell>
          <cell r="T610">
            <v>-143703.99</v>
          </cell>
          <cell r="U610">
            <v>0</v>
          </cell>
          <cell r="W610">
            <v>0</v>
          </cell>
          <cell r="Y610">
            <v>23755.01</v>
          </cell>
          <cell r="AA610">
            <v>0</v>
          </cell>
          <cell r="AG610">
            <v>0</v>
          </cell>
          <cell r="AI610">
            <v>0</v>
          </cell>
          <cell r="AL610">
            <v>3407</v>
          </cell>
        </row>
        <row r="611">
          <cell r="A611" t="str">
            <v>3408</v>
          </cell>
          <cell r="B611" t="str">
            <v xml:space="preserve">325 - Customer &amp; Other Deposits     </v>
          </cell>
          <cell r="G611">
            <v>393.43</v>
          </cell>
          <cell r="H611">
            <v>0</v>
          </cell>
          <cell r="I611">
            <v>0</v>
          </cell>
          <cell r="K611">
            <v>0</v>
          </cell>
          <cell r="M611">
            <v>-34055.85</v>
          </cell>
          <cell r="N611">
            <v>0</v>
          </cell>
          <cell r="O611">
            <v>0</v>
          </cell>
          <cell r="Q611">
            <v>0</v>
          </cell>
          <cell r="T611">
            <v>0</v>
          </cell>
          <cell r="U611">
            <v>0</v>
          </cell>
          <cell r="W611">
            <v>0</v>
          </cell>
          <cell r="Y611">
            <v>-34055.85</v>
          </cell>
          <cell r="AA611">
            <v>0</v>
          </cell>
          <cell r="AG611">
            <v>0</v>
          </cell>
          <cell r="AI611">
            <v>0</v>
          </cell>
          <cell r="AL611">
            <v>3408</v>
          </cell>
        </row>
        <row r="612">
          <cell r="A612" t="str">
            <v>3415</v>
          </cell>
          <cell r="B612" t="str">
            <v xml:space="preserve">312 - Regulatory Liabilities        </v>
          </cell>
          <cell r="G612">
            <v>0</v>
          </cell>
          <cell r="H612">
            <v>0</v>
          </cell>
          <cell r="I612">
            <v>0</v>
          </cell>
          <cell r="K612">
            <v>0</v>
          </cell>
          <cell r="M612">
            <v>-5556.43</v>
          </cell>
          <cell r="N612">
            <v>0.11</v>
          </cell>
          <cell r="O612">
            <v>0</v>
          </cell>
          <cell r="Q612">
            <v>0</v>
          </cell>
          <cell r="T612">
            <v>0</v>
          </cell>
          <cell r="U612">
            <v>0</v>
          </cell>
          <cell r="W612">
            <v>0</v>
          </cell>
          <cell r="Y612">
            <v>-5556.43</v>
          </cell>
          <cell r="AA612">
            <v>0</v>
          </cell>
          <cell r="AG612">
            <v>0</v>
          </cell>
          <cell r="AI612">
            <v>0</v>
          </cell>
          <cell r="AL612">
            <v>3415</v>
          </cell>
        </row>
        <row r="613">
          <cell r="A613" t="str">
            <v>3421</v>
          </cell>
          <cell r="B613" t="str">
            <v xml:space="preserve">305 - A/P -Trade                    </v>
          </cell>
          <cell r="G613">
            <v>0</v>
          </cell>
          <cell r="H613">
            <v>0</v>
          </cell>
          <cell r="I613">
            <v>0</v>
          </cell>
          <cell r="K613">
            <v>0</v>
          </cell>
          <cell r="M613">
            <v>-2558.64</v>
          </cell>
          <cell r="N613">
            <v>-3271.35</v>
          </cell>
          <cell r="O613">
            <v>0</v>
          </cell>
          <cell r="Q613">
            <v>0</v>
          </cell>
          <cell r="T613">
            <v>-2558.64</v>
          </cell>
          <cell r="U613">
            <v>0</v>
          </cell>
          <cell r="W613">
            <v>0</v>
          </cell>
          <cell r="Y613">
            <v>0</v>
          </cell>
          <cell r="AA613">
            <v>0</v>
          </cell>
          <cell r="AG613">
            <v>0</v>
          </cell>
          <cell r="AI613">
            <v>0</v>
          </cell>
          <cell r="AL613">
            <v>3421</v>
          </cell>
        </row>
        <row r="614">
          <cell r="A614" t="str">
            <v>3422</v>
          </cell>
          <cell r="B614" t="str">
            <v xml:space="preserve">305 - A/P -Trade                    </v>
          </cell>
          <cell r="G614">
            <v>5409.5</v>
          </cell>
          <cell r="H614">
            <v>1510.33</v>
          </cell>
          <cell r="I614">
            <v>0</v>
          </cell>
          <cell r="K614">
            <v>0</v>
          </cell>
          <cell r="M614">
            <v>-11352.78</v>
          </cell>
          <cell r="N614">
            <v>-24386.080000000002</v>
          </cell>
          <cell r="O614">
            <v>0</v>
          </cell>
          <cell r="Q614">
            <v>0</v>
          </cell>
          <cell r="T614">
            <v>-14386.08</v>
          </cell>
          <cell r="U614">
            <v>0</v>
          </cell>
          <cell r="W614">
            <v>0</v>
          </cell>
          <cell r="Y614">
            <v>3033.3</v>
          </cell>
          <cell r="AA614">
            <v>0</v>
          </cell>
          <cell r="AG614">
            <v>0</v>
          </cell>
          <cell r="AI614">
            <v>0</v>
          </cell>
          <cell r="AL614">
            <v>3422</v>
          </cell>
        </row>
        <row r="615">
          <cell r="A615" t="str">
            <v>3424</v>
          </cell>
          <cell r="B615" t="str">
            <v xml:space="preserve">305 - A/P -Trade                    </v>
          </cell>
          <cell r="G615">
            <v>-10181.629999999999</v>
          </cell>
          <cell r="H615">
            <v>-45779.76</v>
          </cell>
          <cell r="I615">
            <v>0</v>
          </cell>
          <cell r="K615">
            <v>0</v>
          </cell>
          <cell r="M615">
            <v>-26077.200000000001</v>
          </cell>
          <cell r="N615">
            <v>-66725.960000000006</v>
          </cell>
          <cell r="O615">
            <v>0</v>
          </cell>
          <cell r="Q615">
            <v>0</v>
          </cell>
          <cell r="T615">
            <v>-41270.74</v>
          </cell>
          <cell r="U615">
            <v>0</v>
          </cell>
          <cell r="W615">
            <v>0</v>
          </cell>
          <cell r="Y615">
            <v>15193.54</v>
          </cell>
          <cell r="AA615">
            <v>0</v>
          </cell>
          <cell r="AG615">
            <v>0</v>
          </cell>
          <cell r="AI615">
            <v>0</v>
          </cell>
          <cell r="AL615">
            <v>3424</v>
          </cell>
        </row>
        <row r="616">
          <cell r="A616" t="str">
            <v>3425</v>
          </cell>
          <cell r="B616" t="str">
            <v xml:space="preserve">305 - A/P -Trade                    </v>
          </cell>
          <cell r="G616">
            <v>0</v>
          </cell>
          <cell r="H616">
            <v>0</v>
          </cell>
          <cell r="I616">
            <v>0</v>
          </cell>
          <cell r="K616">
            <v>0</v>
          </cell>
          <cell r="M616">
            <v>0</v>
          </cell>
          <cell r="N616">
            <v>0</v>
          </cell>
          <cell r="O616">
            <v>0</v>
          </cell>
          <cell r="Q616">
            <v>0</v>
          </cell>
          <cell r="T616">
            <v>0</v>
          </cell>
          <cell r="U616">
            <v>0</v>
          </cell>
          <cell r="W616">
            <v>0</v>
          </cell>
          <cell r="Y616">
            <v>0</v>
          </cell>
          <cell r="AA616">
            <v>0</v>
          </cell>
          <cell r="AG616">
            <v>0</v>
          </cell>
          <cell r="AI616">
            <v>0</v>
          </cell>
          <cell r="AL616">
            <v>3425</v>
          </cell>
        </row>
        <row r="617">
          <cell r="A617" t="str">
            <v>3428</v>
          </cell>
          <cell r="B617" t="str">
            <v xml:space="preserve">312 - Regulatory Liabilities        </v>
          </cell>
          <cell r="G617">
            <v>5490435.0800000001</v>
          </cell>
          <cell r="H617">
            <v>-722603.14</v>
          </cell>
          <cell r="I617">
            <v>0</v>
          </cell>
          <cell r="K617">
            <v>0</v>
          </cell>
          <cell r="M617">
            <v>-4840747.0599999996</v>
          </cell>
          <cell r="N617">
            <v>-1241788.95</v>
          </cell>
          <cell r="O617">
            <v>0</v>
          </cell>
          <cell r="Q617">
            <v>-5020000</v>
          </cell>
          <cell r="T617">
            <v>-4289600.04</v>
          </cell>
          <cell r="U617">
            <v>0</v>
          </cell>
          <cell r="W617">
            <v>-5020000</v>
          </cell>
          <cell r="Y617">
            <v>-551147.02</v>
          </cell>
          <cell r="AA617">
            <v>0</v>
          </cell>
          <cell r="AG617">
            <v>0</v>
          </cell>
          <cell r="AI617">
            <v>-730000</v>
          </cell>
          <cell r="AL617">
            <v>3428</v>
          </cell>
        </row>
        <row r="618">
          <cell r="A618" t="str">
            <v>3429</v>
          </cell>
          <cell r="B618" t="str">
            <v xml:space="preserve">305 - A/P -Trade                    </v>
          </cell>
          <cell r="G618">
            <v>0</v>
          </cell>
          <cell r="H618">
            <v>-360.2</v>
          </cell>
          <cell r="I618">
            <v>0</v>
          </cell>
          <cell r="K618">
            <v>0</v>
          </cell>
          <cell r="M618">
            <v>0</v>
          </cell>
          <cell r="N618">
            <v>-2488.27</v>
          </cell>
          <cell r="O618">
            <v>0</v>
          </cell>
          <cell r="Q618">
            <v>0</v>
          </cell>
          <cell r="T618">
            <v>-725.3</v>
          </cell>
          <cell r="U618">
            <v>0</v>
          </cell>
          <cell r="W618">
            <v>0</v>
          </cell>
          <cell r="Y618">
            <v>725.3</v>
          </cell>
          <cell r="AA618">
            <v>0</v>
          </cell>
          <cell r="AG618">
            <v>0</v>
          </cell>
          <cell r="AI618">
            <v>0</v>
          </cell>
          <cell r="AL618">
            <v>3429</v>
          </cell>
        </row>
        <row r="619">
          <cell r="A619" t="str">
            <v>3431</v>
          </cell>
          <cell r="B619" t="str">
            <v xml:space="preserve">310 - Due to Related Parties        </v>
          </cell>
          <cell r="G619">
            <v>1903521.78</v>
          </cell>
          <cell r="H619">
            <v>689422.79</v>
          </cell>
          <cell r="I619">
            <v>0</v>
          </cell>
          <cell r="K619">
            <v>0</v>
          </cell>
          <cell r="M619">
            <v>-1107181.06</v>
          </cell>
          <cell r="N619">
            <v>-1238138.22</v>
          </cell>
          <cell r="O619">
            <v>0</v>
          </cell>
          <cell r="Q619">
            <v>0</v>
          </cell>
          <cell r="T619">
            <v>-1164906.8700000001</v>
          </cell>
          <cell r="U619">
            <v>0</v>
          </cell>
          <cell r="W619">
            <v>0</v>
          </cell>
          <cell r="Y619">
            <v>57725.81</v>
          </cell>
          <cell r="AA619">
            <v>0</v>
          </cell>
          <cell r="AG619">
            <v>0</v>
          </cell>
          <cell r="AI619">
            <v>0</v>
          </cell>
          <cell r="AL619">
            <v>3431</v>
          </cell>
        </row>
        <row r="620">
          <cell r="A620" t="str">
            <v>3433</v>
          </cell>
          <cell r="B620" t="str">
            <v xml:space="preserve">320 - Dividends Payable             </v>
          </cell>
          <cell r="G620">
            <v>-17000000</v>
          </cell>
          <cell r="H620">
            <v>500000</v>
          </cell>
          <cell r="I620">
            <v>0</v>
          </cell>
          <cell r="K620">
            <v>500000</v>
          </cell>
          <cell r="M620">
            <v>-18000000</v>
          </cell>
          <cell r="N620">
            <v>-500000</v>
          </cell>
          <cell r="O620">
            <v>0</v>
          </cell>
          <cell r="Q620">
            <v>-500000</v>
          </cell>
          <cell r="T620">
            <v>0</v>
          </cell>
          <cell r="U620">
            <v>0</v>
          </cell>
          <cell r="W620">
            <v>0</v>
          </cell>
          <cell r="Y620">
            <v>-18000000</v>
          </cell>
          <cell r="AA620">
            <v>0</v>
          </cell>
          <cell r="AG620">
            <v>0</v>
          </cell>
          <cell r="AI620">
            <v>0</v>
          </cell>
          <cell r="AL620">
            <v>3433</v>
          </cell>
        </row>
        <row r="621">
          <cell r="A621" t="str">
            <v>3511</v>
          </cell>
          <cell r="B621" t="str">
            <v xml:space="preserve">350 - Regulatory Liabilities - LT   </v>
          </cell>
          <cell r="G621">
            <v>4053624.89</v>
          </cell>
          <cell r="H621">
            <v>412409.66</v>
          </cell>
          <cell r="I621">
            <v>0</v>
          </cell>
          <cell r="K621">
            <v>712000</v>
          </cell>
          <cell r="M621">
            <v>-2787301.13</v>
          </cell>
          <cell r="N621">
            <v>-8807682.4000000004</v>
          </cell>
          <cell r="O621">
            <v>0</v>
          </cell>
          <cell r="Q621">
            <v>-4957000</v>
          </cell>
          <cell r="T621">
            <v>-7210611.3899999997</v>
          </cell>
          <cell r="U621">
            <v>0</v>
          </cell>
          <cell r="W621">
            <v>-5101000</v>
          </cell>
          <cell r="Y621">
            <v>4423310.26</v>
          </cell>
          <cell r="AA621">
            <v>0</v>
          </cell>
          <cell r="AG621">
            <v>0</v>
          </cell>
          <cell r="AI621">
            <v>2110000</v>
          </cell>
          <cell r="AL621">
            <v>3511</v>
          </cell>
        </row>
        <row r="622">
          <cell r="A622" t="str">
            <v>3550</v>
          </cell>
          <cell r="B622" t="str">
            <v xml:space="preserve">355 - Customer Deposits Payable     </v>
          </cell>
          <cell r="G622">
            <v>0</v>
          </cell>
          <cell r="H622">
            <v>0</v>
          </cell>
          <cell r="I622">
            <v>0</v>
          </cell>
          <cell r="K622">
            <v>0</v>
          </cell>
          <cell r="M622">
            <v>0</v>
          </cell>
          <cell r="N622">
            <v>0</v>
          </cell>
          <cell r="O622">
            <v>0</v>
          </cell>
          <cell r="Q622">
            <v>-8870000</v>
          </cell>
          <cell r="T622">
            <v>0</v>
          </cell>
          <cell r="U622">
            <v>0</v>
          </cell>
          <cell r="W622">
            <v>-8870000</v>
          </cell>
          <cell r="Y622">
            <v>0</v>
          </cell>
          <cell r="AA622">
            <v>0</v>
          </cell>
          <cell r="AG622">
            <v>0</v>
          </cell>
          <cell r="AI622">
            <v>-147000</v>
          </cell>
          <cell r="AL622">
            <v>3550</v>
          </cell>
        </row>
        <row r="623">
          <cell r="A623" t="str">
            <v>3552</v>
          </cell>
          <cell r="B623" t="str">
            <v xml:space="preserve">355 - Customer Deposits Payable     </v>
          </cell>
          <cell r="G623">
            <v>-68546.850000000006</v>
          </cell>
          <cell r="H623">
            <v>50007.67</v>
          </cell>
          <cell r="I623">
            <v>0</v>
          </cell>
          <cell r="K623">
            <v>0</v>
          </cell>
          <cell r="M623">
            <v>-5863383.8499999996</v>
          </cell>
          <cell r="N623">
            <v>-6102654.6500000004</v>
          </cell>
          <cell r="O623">
            <v>0</v>
          </cell>
          <cell r="Q623">
            <v>0</v>
          </cell>
          <cell r="T623">
            <v>-6154091.0800000001</v>
          </cell>
          <cell r="U623">
            <v>0</v>
          </cell>
          <cell r="W623">
            <v>0</v>
          </cell>
          <cell r="Y623">
            <v>290707.23</v>
          </cell>
          <cell r="AA623">
            <v>0</v>
          </cell>
          <cell r="AG623">
            <v>0</v>
          </cell>
          <cell r="AI623">
            <v>0</v>
          </cell>
          <cell r="AL623">
            <v>3552</v>
          </cell>
        </row>
        <row r="624">
          <cell r="A624" t="str">
            <v>3553</v>
          </cell>
          <cell r="B624" t="str">
            <v xml:space="preserve">355 - Customer Deposits Payable     </v>
          </cell>
          <cell r="G624">
            <v>0</v>
          </cell>
          <cell r="H624">
            <v>0</v>
          </cell>
          <cell r="I624">
            <v>0</v>
          </cell>
          <cell r="K624">
            <v>0</v>
          </cell>
          <cell r="M624">
            <v>0</v>
          </cell>
          <cell r="N624">
            <v>0</v>
          </cell>
          <cell r="O624">
            <v>0</v>
          </cell>
          <cell r="Q624">
            <v>0</v>
          </cell>
          <cell r="T624">
            <v>0</v>
          </cell>
          <cell r="U624">
            <v>0</v>
          </cell>
          <cell r="W624">
            <v>0</v>
          </cell>
          <cell r="Y624">
            <v>0</v>
          </cell>
          <cell r="AA624">
            <v>0</v>
          </cell>
          <cell r="AG624">
            <v>0</v>
          </cell>
          <cell r="AI624">
            <v>0</v>
          </cell>
          <cell r="AL624">
            <v>3553</v>
          </cell>
        </row>
        <row r="625">
          <cell r="A625" t="str">
            <v>3554</v>
          </cell>
          <cell r="B625" t="str">
            <v xml:space="preserve">355 - Customer Deposits Payable     </v>
          </cell>
          <cell r="G625">
            <v>0</v>
          </cell>
          <cell r="H625">
            <v>-5000</v>
          </cell>
          <cell r="I625">
            <v>0</v>
          </cell>
          <cell r="K625">
            <v>0</v>
          </cell>
          <cell r="M625">
            <v>-39500</v>
          </cell>
          <cell r="N625">
            <v>-125000</v>
          </cell>
          <cell r="O625">
            <v>0</v>
          </cell>
          <cell r="Q625">
            <v>0</v>
          </cell>
          <cell r="T625">
            <v>0</v>
          </cell>
          <cell r="U625">
            <v>0</v>
          </cell>
          <cell r="W625">
            <v>0</v>
          </cell>
          <cell r="Y625">
            <v>-39500</v>
          </cell>
          <cell r="AA625">
            <v>0</v>
          </cell>
          <cell r="AG625">
            <v>0</v>
          </cell>
          <cell r="AI625">
            <v>0</v>
          </cell>
          <cell r="AL625">
            <v>3554</v>
          </cell>
        </row>
        <row r="626">
          <cell r="A626" t="str">
            <v>3560</v>
          </cell>
          <cell r="B626" t="str">
            <v xml:space="preserve">355 - Customer Deposits Payable     </v>
          </cell>
          <cell r="G626">
            <v>0</v>
          </cell>
          <cell r="H626">
            <v>0</v>
          </cell>
          <cell r="I626">
            <v>0</v>
          </cell>
          <cell r="K626">
            <v>0</v>
          </cell>
          <cell r="M626">
            <v>-4637</v>
          </cell>
          <cell r="N626">
            <v>-46020</v>
          </cell>
          <cell r="O626">
            <v>0</v>
          </cell>
          <cell r="Q626">
            <v>0</v>
          </cell>
          <cell r="T626">
            <v>-4637</v>
          </cell>
          <cell r="U626">
            <v>0</v>
          </cell>
          <cell r="W626">
            <v>0</v>
          </cell>
          <cell r="Y626">
            <v>0</v>
          </cell>
          <cell r="AA626">
            <v>0</v>
          </cell>
          <cell r="AG626">
            <v>0</v>
          </cell>
          <cell r="AI626">
            <v>0</v>
          </cell>
          <cell r="AL626">
            <v>3560</v>
          </cell>
        </row>
        <row r="627">
          <cell r="A627" t="str">
            <v>3561</v>
          </cell>
          <cell r="B627" t="str">
            <v xml:space="preserve">355 - Customer Deposits Payable     </v>
          </cell>
          <cell r="G627">
            <v>1329958.6599999999</v>
          </cell>
          <cell r="H627">
            <v>-104735.29</v>
          </cell>
          <cell r="I627">
            <v>0</v>
          </cell>
          <cell r="K627">
            <v>0</v>
          </cell>
          <cell r="M627">
            <v>-1423682.24</v>
          </cell>
          <cell r="N627">
            <v>-3163395.99</v>
          </cell>
          <cell r="O627">
            <v>0</v>
          </cell>
          <cell r="Q627">
            <v>0</v>
          </cell>
          <cell r="T627">
            <v>-2563920.46</v>
          </cell>
          <cell r="U627">
            <v>0</v>
          </cell>
          <cell r="W627">
            <v>0</v>
          </cell>
          <cell r="Y627">
            <v>1140238.22</v>
          </cell>
          <cell r="AA627">
            <v>0</v>
          </cell>
          <cell r="AG627">
            <v>0</v>
          </cell>
          <cell r="AI627">
            <v>0</v>
          </cell>
          <cell r="AL627">
            <v>3561</v>
          </cell>
        </row>
        <row r="628">
          <cell r="A628" t="str">
            <v>3702</v>
          </cell>
          <cell r="B628" t="str">
            <v xml:space="preserve">365 - Post Retirement Provision     </v>
          </cell>
          <cell r="G628">
            <v>-37500</v>
          </cell>
          <cell r="H628">
            <v>-33333</v>
          </cell>
          <cell r="I628">
            <v>0</v>
          </cell>
          <cell r="K628">
            <v>-42000</v>
          </cell>
          <cell r="M628">
            <v>-9374900</v>
          </cell>
          <cell r="N628">
            <v>-8930593</v>
          </cell>
          <cell r="O628">
            <v>0</v>
          </cell>
          <cell r="Q628">
            <v>-9409000</v>
          </cell>
          <cell r="T628">
            <v>-9037400</v>
          </cell>
          <cell r="U628">
            <v>0</v>
          </cell>
          <cell r="W628">
            <v>-9532000</v>
          </cell>
          <cell r="Y628">
            <v>-337500</v>
          </cell>
          <cell r="AA628">
            <v>0</v>
          </cell>
          <cell r="AG628">
            <v>0</v>
          </cell>
          <cell r="AI628">
            <v>-495000</v>
          </cell>
          <cell r="AL628">
            <v>3702</v>
          </cell>
        </row>
        <row r="629">
          <cell r="A629" t="str">
            <v>3703</v>
          </cell>
          <cell r="B629" t="str">
            <v xml:space="preserve">360 - Dividends Payable LT          </v>
          </cell>
          <cell r="G629">
            <v>-2500000</v>
          </cell>
          <cell r="H629">
            <v>0</v>
          </cell>
          <cell r="I629">
            <v>0</v>
          </cell>
          <cell r="K629">
            <v>0</v>
          </cell>
          <cell r="M629">
            <v>-2500000</v>
          </cell>
          <cell r="N629">
            <v>0</v>
          </cell>
          <cell r="O629">
            <v>0</v>
          </cell>
          <cell r="Q629">
            <v>0</v>
          </cell>
          <cell r="T629">
            <v>0</v>
          </cell>
          <cell r="U629">
            <v>0</v>
          </cell>
          <cell r="W629">
            <v>0</v>
          </cell>
          <cell r="Y629">
            <v>-2500000</v>
          </cell>
          <cell r="AA629">
            <v>0</v>
          </cell>
          <cell r="AG629">
            <v>0</v>
          </cell>
          <cell r="AI629">
            <v>0</v>
          </cell>
          <cell r="AL629">
            <v>3703</v>
          </cell>
        </row>
        <row r="630">
          <cell r="A630" t="str">
            <v>3706</v>
          </cell>
          <cell r="B630" t="str">
            <v xml:space="preserve">370 - LT Debt due to Shareholder    </v>
          </cell>
          <cell r="G630">
            <v>0</v>
          </cell>
          <cell r="H630">
            <v>0</v>
          </cell>
          <cell r="I630">
            <v>0</v>
          </cell>
          <cell r="K630">
            <v>0</v>
          </cell>
          <cell r="M630">
            <v>-70000000</v>
          </cell>
          <cell r="N630">
            <v>-70000000</v>
          </cell>
          <cell r="O630">
            <v>0</v>
          </cell>
          <cell r="Q630">
            <v>-70000000.010000005</v>
          </cell>
          <cell r="T630">
            <v>-70000000</v>
          </cell>
          <cell r="U630">
            <v>0</v>
          </cell>
          <cell r="W630">
            <v>-70000000.010000005</v>
          </cell>
          <cell r="Y630">
            <v>0</v>
          </cell>
          <cell r="AA630">
            <v>0</v>
          </cell>
          <cell r="AG630">
            <v>0</v>
          </cell>
          <cell r="AI630">
            <v>-0.01</v>
          </cell>
          <cell r="AL630">
            <v>3706</v>
          </cell>
        </row>
        <row r="631">
          <cell r="A631" t="str">
            <v>4101</v>
          </cell>
          <cell r="B631" t="str">
            <v xml:space="preserve">405 - Share Capital                 </v>
          </cell>
          <cell r="G631">
            <v>0</v>
          </cell>
          <cell r="H631">
            <v>0</v>
          </cell>
          <cell r="I631">
            <v>0</v>
          </cell>
          <cell r="K631">
            <v>0</v>
          </cell>
          <cell r="M631">
            <v>-56862551.82</v>
          </cell>
          <cell r="N631">
            <v>-56862551.82</v>
          </cell>
          <cell r="O631">
            <v>0</v>
          </cell>
          <cell r="Q631">
            <v>-96115999.989999995</v>
          </cell>
          <cell r="T631">
            <v>-56862551.82</v>
          </cell>
          <cell r="U631">
            <v>0</v>
          </cell>
          <cell r="W631">
            <v>-96115999.989999995</v>
          </cell>
          <cell r="Y631">
            <v>0</v>
          </cell>
          <cell r="AA631">
            <v>0</v>
          </cell>
          <cell r="AG631">
            <v>0</v>
          </cell>
          <cell r="AI631">
            <v>0.01</v>
          </cell>
          <cell r="AL631">
            <v>4101</v>
          </cell>
        </row>
        <row r="632">
          <cell r="A632" t="str">
            <v>4102</v>
          </cell>
          <cell r="B632" t="str">
            <v xml:space="preserve">405 - Share Capital                 </v>
          </cell>
          <cell r="G632">
            <v>0</v>
          </cell>
          <cell r="H632">
            <v>0</v>
          </cell>
          <cell r="I632">
            <v>0</v>
          </cell>
          <cell r="K632">
            <v>0</v>
          </cell>
          <cell r="M632">
            <v>-7184392.7199999997</v>
          </cell>
          <cell r="N632">
            <v>-7184392.7199999997</v>
          </cell>
          <cell r="O632">
            <v>0</v>
          </cell>
          <cell r="Q632">
            <v>0</v>
          </cell>
          <cell r="T632">
            <v>-7184392.7199999997</v>
          </cell>
          <cell r="U632">
            <v>0</v>
          </cell>
          <cell r="W632">
            <v>0</v>
          </cell>
          <cell r="Y632">
            <v>0</v>
          </cell>
          <cell r="AA632">
            <v>0</v>
          </cell>
          <cell r="AG632">
            <v>0</v>
          </cell>
          <cell r="AI632">
            <v>0</v>
          </cell>
          <cell r="AL632">
            <v>4102</v>
          </cell>
        </row>
        <row r="633">
          <cell r="A633" t="str">
            <v>4103</v>
          </cell>
          <cell r="B633" t="str">
            <v xml:space="preserve">405 - Share Capital                 </v>
          </cell>
          <cell r="G633">
            <v>0</v>
          </cell>
          <cell r="H633">
            <v>0</v>
          </cell>
          <cell r="I633">
            <v>0</v>
          </cell>
          <cell r="K633">
            <v>0</v>
          </cell>
          <cell r="M633">
            <v>-32069892.23</v>
          </cell>
          <cell r="N633">
            <v>-32069892.23</v>
          </cell>
          <cell r="O633">
            <v>0</v>
          </cell>
          <cell r="Q633">
            <v>0</v>
          </cell>
          <cell r="T633">
            <v>-32069892.23</v>
          </cell>
          <cell r="U633">
            <v>0</v>
          </cell>
          <cell r="W633">
            <v>0</v>
          </cell>
          <cell r="Y633">
            <v>0</v>
          </cell>
          <cell r="AA633">
            <v>0</v>
          </cell>
          <cell r="AG633">
            <v>0</v>
          </cell>
          <cell r="AI633">
            <v>0</v>
          </cell>
          <cell r="AL633">
            <v>4103</v>
          </cell>
        </row>
        <row r="634">
          <cell r="A634" t="str">
            <v>4201</v>
          </cell>
          <cell r="B634" t="str">
            <v xml:space="preserve">407 - Retained Earnings             </v>
          </cell>
          <cell r="G634">
            <v>0</v>
          </cell>
          <cell r="H634">
            <v>0</v>
          </cell>
          <cell r="I634">
            <v>0</v>
          </cell>
          <cell r="K634">
            <v>0</v>
          </cell>
          <cell r="M634">
            <v>-46327912.229999997</v>
          </cell>
          <cell r="N634">
            <v>-39535009.57</v>
          </cell>
          <cell r="O634">
            <v>0</v>
          </cell>
          <cell r="Q634">
            <v>-46328000.009999998</v>
          </cell>
          <cell r="T634">
            <v>-39535009.57</v>
          </cell>
          <cell r="U634">
            <v>0</v>
          </cell>
          <cell r="W634">
            <v>-46328000.009999998</v>
          </cell>
          <cell r="Y634">
            <v>0</v>
          </cell>
          <cell r="AA634">
            <v>0</v>
          </cell>
          <cell r="AG634">
            <v>0</v>
          </cell>
          <cell r="AI634">
            <v>-0.01</v>
          </cell>
          <cell r="AL634">
            <v>4201</v>
          </cell>
        </row>
        <row r="635">
          <cell r="A635" t="str">
            <v>4203</v>
          </cell>
          <cell r="B635" t="str">
            <v xml:space="preserve">407 - Retained Earnings             </v>
          </cell>
          <cell r="G635">
            <v>20000000</v>
          </cell>
          <cell r="H635">
            <v>0</v>
          </cell>
          <cell r="I635">
            <v>0</v>
          </cell>
          <cell r="K635">
            <v>0</v>
          </cell>
          <cell r="M635">
            <v>30000000</v>
          </cell>
          <cell r="N635">
            <v>8000000</v>
          </cell>
          <cell r="O635">
            <v>0</v>
          </cell>
          <cell r="Q635">
            <v>10000000</v>
          </cell>
          <cell r="T635">
            <v>8000000</v>
          </cell>
          <cell r="U635">
            <v>0</v>
          </cell>
          <cell r="W635">
            <v>10000000</v>
          </cell>
          <cell r="Y635">
            <v>22000000</v>
          </cell>
          <cell r="AA635">
            <v>0</v>
          </cell>
          <cell r="AG635">
            <v>0</v>
          </cell>
          <cell r="AI635">
            <v>2000000</v>
          </cell>
          <cell r="AL635">
            <v>4203</v>
          </cell>
        </row>
        <row r="636">
          <cell r="A636" t="str">
            <v>5120</v>
          </cell>
          <cell r="B636" t="str">
            <v xml:space="preserve">407 - Retained Earnings             </v>
          </cell>
          <cell r="C636" t="str">
            <v xml:space="preserve">DR - Distribution Revenue          </v>
          </cell>
          <cell r="G636">
            <v>-5191803.5</v>
          </cell>
          <cell r="H636">
            <v>-4866809.4000000004</v>
          </cell>
          <cell r="I636">
            <v>0</v>
          </cell>
          <cell r="K636">
            <v>0</v>
          </cell>
          <cell r="M636">
            <v>-42685011.299999997</v>
          </cell>
          <cell r="N636">
            <v>-39624071.969999999</v>
          </cell>
          <cell r="O636">
            <v>0</v>
          </cell>
          <cell r="Q636">
            <v>0</v>
          </cell>
          <cell r="T636">
            <v>-51363344.369999997</v>
          </cell>
          <cell r="U636">
            <v>0</v>
          </cell>
          <cell r="W636">
            <v>0</v>
          </cell>
          <cell r="Y636">
            <v>-42685011.299999997</v>
          </cell>
          <cell r="AA636">
            <v>0</v>
          </cell>
          <cell r="AG636">
            <v>0</v>
          </cell>
          <cell r="AI636">
            <v>0</v>
          </cell>
          <cell r="AL636">
            <v>5120</v>
          </cell>
        </row>
        <row r="637">
          <cell r="A637" t="str">
            <v>5122</v>
          </cell>
          <cell r="B637" t="str">
            <v xml:space="preserve">407 - Retained Earnings             </v>
          </cell>
          <cell r="C637" t="str">
            <v xml:space="preserve">DR - Distribution Revenue          </v>
          </cell>
          <cell r="G637">
            <v>-441086.98</v>
          </cell>
          <cell r="H637">
            <v>-329067.96000000002</v>
          </cell>
          <cell r="I637">
            <v>0</v>
          </cell>
          <cell r="K637">
            <v>0</v>
          </cell>
          <cell r="M637">
            <v>-2800909.08</v>
          </cell>
          <cell r="N637">
            <v>-3152230.85</v>
          </cell>
          <cell r="O637">
            <v>0</v>
          </cell>
          <cell r="Q637">
            <v>0</v>
          </cell>
          <cell r="T637">
            <v>-4269403.16</v>
          </cell>
          <cell r="U637">
            <v>0</v>
          </cell>
          <cell r="W637">
            <v>0</v>
          </cell>
          <cell r="Y637">
            <v>-2800909.08</v>
          </cell>
          <cell r="AA637">
            <v>0</v>
          </cell>
          <cell r="AG637">
            <v>0</v>
          </cell>
          <cell r="AI637">
            <v>0</v>
          </cell>
          <cell r="AL637">
            <v>5122</v>
          </cell>
        </row>
        <row r="638">
          <cell r="A638" t="str">
            <v>5124</v>
          </cell>
          <cell r="B638" t="str">
            <v xml:space="preserve">407 - Retained Earnings             </v>
          </cell>
          <cell r="C638" t="str">
            <v xml:space="preserve">DR - Distribution Revenue          </v>
          </cell>
          <cell r="G638">
            <v>0</v>
          </cell>
          <cell r="H638">
            <v>0</v>
          </cell>
          <cell r="I638">
            <v>0</v>
          </cell>
          <cell r="K638">
            <v>0</v>
          </cell>
          <cell r="M638">
            <v>0</v>
          </cell>
          <cell r="N638">
            <v>-61103.32</v>
          </cell>
          <cell r="O638">
            <v>0</v>
          </cell>
          <cell r="Q638">
            <v>0</v>
          </cell>
          <cell r="T638">
            <v>-61103.32</v>
          </cell>
          <cell r="U638">
            <v>0</v>
          </cell>
          <cell r="W638">
            <v>0</v>
          </cell>
          <cell r="Y638">
            <v>0</v>
          </cell>
          <cell r="AA638">
            <v>0</v>
          </cell>
          <cell r="AG638">
            <v>0</v>
          </cell>
          <cell r="AI638">
            <v>0</v>
          </cell>
          <cell r="AL638">
            <v>5124</v>
          </cell>
        </row>
        <row r="639">
          <cell r="A639" t="str">
            <v>5126</v>
          </cell>
          <cell r="B639" t="str">
            <v xml:space="preserve">407 - Retained Earnings             </v>
          </cell>
          <cell r="C639" t="str">
            <v xml:space="preserve">DR - Distribution Revenue          </v>
          </cell>
          <cell r="G639">
            <v>-3787.07</v>
          </cell>
          <cell r="H639">
            <v>-3574.93</v>
          </cell>
          <cell r="I639">
            <v>0</v>
          </cell>
          <cell r="K639">
            <v>0</v>
          </cell>
          <cell r="M639">
            <v>-34032.01</v>
          </cell>
          <cell r="N639">
            <v>-31515.88</v>
          </cell>
          <cell r="O639">
            <v>0</v>
          </cell>
          <cell r="Q639">
            <v>0</v>
          </cell>
          <cell r="T639">
            <v>-41781.160000000003</v>
          </cell>
          <cell r="U639">
            <v>0</v>
          </cell>
          <cell r="W639">
            <v>0</v>
          </cell>
          <cell r="Y639">
            <v>-34032.01</v>
          </cell>
          <cell r="AA639">
            <v>0</v>
          </cell>
          <cell r="AG639">
            <v>0</v>
          </cell>
          <cell r="AI639">
            <v>0</v>
          </cell>
          <cell r="AL639">
            <v>5126</v>
          </cell>
        </row>
        <row r="640">
          <cell r="A640" t="str">
            <v>5127</v>
          </cell>
          <cell r="B640" t="str">
            <v xml:space="preserve">407 - Retained Earnings             </v>
          </cell>
          <cell r="C640" t="str">
            <v xml:space="preserve">DR - Distribution Revenue          </v>
          </cell>
          <cell r="G640">
            <v>-1813348.99</v>
          </cell>
          <cell r="H640">
            <v>-1780841.42</v>
          </cell>
          <cell r="I640">
            <v>0</v>
          </cell>
          <cell r="K640">
            <v>0</v>
          </cell>
          <cell r="M640">
            <v>-16263013.289999999</v>
          </cell>
          <cell r="N640">
            <v>-15567901.66</v>
          </cell>
          <cell r="O640">
            <v>0</v>
          </cell>
          <cell r="Q640">
            <v>0</v>
          </cell>
          <cell r="T640">
            <v>-20372656.710000001</v>
          </cell>
          <cell r="U640">
            <v>0</v>
          </cell>
          <cell r="W640">
            <v>0</v>
          </cell>
          <cell r="Y640">
            <v>-16263013.289999999</v>
          </cell>
          <cell r="AA640">
            <v>0</v>
          </cell>
          <cell r="AG640">
            <v>0</v>
          </cell>
          <cell r="AI640">
            <v>0</v>
          </cell>
          <cell r="AL640">
            <v>5127</v>
          </cell>
        </row>
        <row r="641">
          <cell r="A641" t="str">
            <v>5128</v>
          </cell>
          <cell r="B641" t="str">
            <v xml:space="preserve">407 - Retained Earnings             </v>
          </cell>
          <cell r="C641" t="str">
            <v xml:space="preserve">DR - Distribution Revenue          </v>
          </cell>
          <cell r="G641">
            <v>-7370167.2300000004</v>
          </cell>
          <cell r="H641">
            <v>-5861974.0700000003</v>
          </cell>
          <cell r="I641">
            <v>0</v>
          </cell>
          <cell r="K641">
            <v>0</v>
          </cell>
          <cell r="M641">
            <v>-49263659.229999997</v>
          </cell>
          <cell r="N641">
            <v>-52244344.710000001</v>
          </cell>
          <cell r="O641">
            <v>0</v>
          </cell>
          <cell r="Q641">
            <v>0</v>
          </cell>
          <cell r="T641">
            <v>-68490236.810000002</v>
          </cell>
          <cell r="U641">
            <v>0</v>
          </cell>
          <cell r="W641">
            <v>0</v>
          </cell>
          <cell r="Y641">
            <v>-49263659.229999997</v>
          </cell>
          <cell r="AA641">
            <v>0</v>
          </cell>
          <cell r="AG641">
            <v>0</v>
          </cell>
          <cell r="AI641">
            <v>0</v>
          </cell>
          <cell r="AL641">
            <v>5128</v>
          </cell>
        </row>
        <row r="642">
          <cell r="A642" t="str">
            <v>5129</v>
          </cell>
          <cell r="B642" t="str">
            <v xml:space="preserve">407 - Retained Earnings             </v>
          </cell>
          <cell r="C642" t="str">
            <v xml:space="preserve">DR - Distribution Revenue          </v>
          </cell>
          <cell r="G642">
            <v>-244779.78</v>
          </cell>
          <cell r="H642">
            <v>-142494.21</v>
          </cell>
          <cell r="I642">
            <v>0</v>
          </cell>
          <cell r="K642">
            <v>0</v>
          </cell>
          <cell r="M642">
            <v>-1436888.11</v>
          </cell>
          <cell r="N642">
            <v>-1148019.18</v>
          </cell>
          <cell r="O642">
            <v>0</v>
          </cell>
          <cell r="Q642">
            <v>0</v>
          </cell>
          <cell r="T642">
            <v>-1490195.46</v>
          </cell>
          <cell r="U642">
            <v>0</v>
          </cell>
          <cell r="W642">
            <v>0</v>
          </cell>
          <cell r="Y642">
            <v>-1436888.11</v>
          </cell>
          <cell r="AA642">
            <v>0</v>
          </cell>
          <cell r="AG642">
            <v>0</v>
          </cell>
          <cell r="AI642">
            <v>0</v>
          </cell>
          <cell r="AL642">
            <v>5129</v>
          </cell>
        </row>
        <row r="643">
          <cell r="A643" t="str">
            <v>5130</v>
          </cell>
          <cell r="B643" t="str">
            <v xml:space="preserve">407 - Retained Earnings             </v>
          </cell>
          <cell r="C643" t="str">
            <v xml:space="preserve">DR - Distribution Revenue          </v>
          </cell>
          <cell r="G643">
            <v>-28075.33</v>
          </cell>
          <cell r="H643">
            <v>-25621.38</v>
          </cell>
          <cell r="I643">
            <v>0</v>
          </cell>
          <cell r="K643">
            <v>0</v>
          </cell>
          <cell r="M643">
            <v>-246806.94</v>
          </cell>
          <cell r="N643">
            <v>-222407</v>
          </cell>
          <cell r="O643">
            <v>0</v>
          </cell>
          <cell r="Q643">
            <v>0</v>
          </cell>
          <cell r="T643">
            <v>-297178.46999999997</v>
          </cell>
          <cell r="U643">
            <v>0</v>
          </cell>
          <cell r="W643">
            <v>0</v>
          </cell>
          <cell r="Y643">
            <v>-246806.94</v>
          </cell>
          <cell r="AA643">
            <v>0</v>
          </cell>
          <cell r="AG643">
            <v>0</v>
          </cell>
          <cell r="AI643">
            <v>0</v>
          </cell>
          <cell r="AL643">
            <v>5130</v>
          </cell>
        </row>
        <row r="644">
          <cell r="A644" t="str">
            <v>5140</v>
          </cell>
          <cell r="B644" t="str">
            <v xml:space="preserve">407 - Retained Earnings             </v>
          </cell>
          <cell r="C644" t="str">
            <v xml:space="preserve">DR - Distribution Revenue          </v>
          </cell>
          <cell r="G644">
            <v>-1179611.03</v>
          </cell>
          <cell r="H644">
            <v>-1090009.55</v>
          </cell>
          <cell r="I644">
            <v>0</v>
          </cell>
          <cell r="K644">
            <v>0</v>
          </cell>
          <cell r="M644">
            <v>-8213329.0999999996</v>
          </cell>
          <cell r="N644">
            <v>-8696354.9800000004</v>
          </cell>
          <cell r="O644">
            <v>0</v>
          </cell>
          <cell r="Q644">
            <v>0</v>
          </cell>
          <cell r="T644">
            <v>-11119482.369999999</v>
          </cell>
          <cell r="U644">
            <v>0</v>
          </cell>
          <cell r="W644">
            <v>0</v>
          </cell>
          <cell r="Y644">
            <v>-8213329.0999999996</v>
          </cell>
          <cell r="AA644">
            <v>0</v>
          </cell>
          <cell r="AG644">
            <v>0</v>
          </cell>
          <cell r="AI644">
            <v>0</v>
          </cell>
          <cell r="AL644">
            <v>5140</v>
          </cell>
        </row>
        <row r="645">
          <cell r="A645" t="str">
            <v>5142</v>
          </cell>
          <cell r="B645" t="str">
            <v xml:space="preserve">407 - Retained Earnings             </v>
          </cell>
          <cell r="C645" t="str">
            <v xml:space="preserve">DR - Distribution Revenue          </v>
          </cell>
          <cell r="G645">
            <v>-1629541.75</v>
          </cell>
          <cell r="H645">
            <v>-606280.01</v>
          </cell>
          <cell r="I645">
            <v>0</v>
          </cell>
          <cell r="K645">
            <v>0</v>
          </cell>
          <cell r="M645">
            <v>-4290641.62</v>
          </cell>
          <cell r="N645">
            <v>-4935463.32</v>
          </cell>
          <cell r="O645">
            <v>0</v>
          </cell>
          <cell r="Q645">
            <v>0</v>
          </cell>
          <cell r="T645">
            <v>-6604645.5899999999</v>
          </cell>
          <cell r="U645">
            <v>0</v>
          </cell>
          <cell r="W645">
            <v>0</v>
          </cell>
          <cell r="Y645">
            <v>-4290641.62</v>
          </cell>
          <cell r="AA645">
            <v>0</v>
          </cell>
          <cell r="AG645">
            <v>0</v>
          </cell>
          <cell r="AI645">
            <v>0</v>
          </cell>
          <cell r="AL645">
            <v>5142</v>
          </cell>
        </row>
        <row r="646">
          <cell r="A646" t="str">
            <v>5144</v>
          </cell>
          <cell r="B646" t="str">
            <v xml:space="preserve">407 - Retained Earnings             </v>
          </cell>
          <cell r="C646" t="str">
            <v xml:space="preserve">DR - Distribution Revenue          </v>
          </cell>
          <cell r="G646">
            <v>-360888.65</v>
          </cell>
          <cell r="H646">
            <v>-60329.72</v>
          </cell>
          <cell r="I646">
            <v>0</v>
          </cell>
          <cell r="K646">
            <v>0</v>
          </cell>
          <cell r="M646">
            <v>-765514.72</v>
          </cell>
          <cell r="N646">
            <v>-656325.14</v>
          </cell>
          <cell r="O646">
            <v>0</v>
          </cell>
          <cell r="Q646">
            <v>0</v>
          </cell>
          <cell r="T646">
            <v>-937827.12</v>
          </cell>
          <cell r="U646">
            <v>0</v>
          </cell>
          <cell r="W646">
            <v>0</v>
          </cell>
          <cell r="Y646">
            <v>-765514.72</v>
          </cell>
          <cell r="AA646">
            <v>0</v>
          </cell>
          <cell r="AG646">
            <v>0</v>
          </cell>
          <cell r="AI646">
            <v>0</v>
          </cell>
          <cell r="AL646">
            <v>5144</v>
          </cell>
        </row>
        <row r="647">
          <cell r="A647" t="str">
            <v>5145</v>
          </cell>
          <cell r="B647" t="str">
            <v xml:space="preserve">407 - Retained Earnings             </v>
          </cell>
          <cell r="C647" t="str">
            <v xml:space="preserve">DR - Distribution Revenue          </v>
          </cell>
          <cell r="G647">
            <v>-156898.85999999999</v>
          </cell>
          <cell r="H647">
            <v>-99916.61</v>
          </cell>
          <cell r="I647">
            <v>0</v>
          </cell>
          <cell r="K647">
            <v>0</v>
          </cell>
          <cell r="M647">
            <v>-605075</v>
          </cell>
          <cell r="N647">
            <v>-623882.22</v>
          </cell>
          <cell r="O647">
            <v>0</v>
          </cell>
          <cell r="Q647">
            <v>0</v>
          </cell>
          <cell r="T647">
            <v>-793718.81</v>
          </cell>
          <cell r="U647">
            <v>0</v>
          </cell>
          <cell r="W647">
            <v>0</v>
          </cell>
          <cell r="Y647">
            <v>-605075</v>
          </cell>
          <cell r="AA647">
            <v>0</v>
          </cell>
          <cell r="AG647">
            <v>0</v>
          </cell>
          <cell r="AI647">
            <v>0</v>
          </cell>
          <cell r="AL647">
            <v>5145</v>
          </cell>
        </row>
        <row r="648">
          <cell r="A648" t="str">
            <v>5146</v>
          </cell>
          <cell r="B648" t="str">
            <v xml:space="preserve">407 - Retained Earnings             </v>
          </cell>
          <cell r="C648" t="str">
            <v xml:space="preserve">DR - Distribution Revenue          </v>
          </cell>
          <cell r="G648">
            <v>-488.45</v>
          </cell>
          <cell r="H648">
            <v>-478.06</v>
          </cell>
          <cell r="I648">
            <v>0</v>
          </cell>
          <cell r="K648">
            <v>0</v>
          </cell>
          <cell r="M648">
            <v>-3878.88</v>
          </cell>
          <cell r="N648">
            <v>-3962.75</v>
          </cell>
          <cell r="O648">
            <v>0</v>
          </cell>
          <cell r="Q648">
            <v>0</v>
          </cell>
          <cell r="T648">
            <v>-5271.6</v>
          </cell>
          <cell r="U648">
            <v>0</v>
          </cell>
          <cell r="W648">
            <v>0</v>
          </cell>
          <cell r="Y648">
            <v>-3878.88</v>
          </cell>
          <cell r="AA648">
            <v>0</v>
          </cell>
          <cell r="AG648">
            <v>0</v>
          </cell>
          <cell r="AI648">
            <v>0</v>
          </cell>
          <cell r="AL648">
            <v>5146</v>
          </cell>
        </row>
        <row r="649">
          <cell r="A649" t="str">
            <v>5147</v>
          </cell>
          <cell r="B649" t="str">
            <v xml:space="preserve">407 - Retained Earnings             </v>
          </cell>
          <cell r="C649" t="str">
            <v xml:space="preserve">DR - Distribution Revenue          </v>
          </cell>
          <cell r="G649">
            <v>-479422.6</v>
          </cell>
          <cell r="H649">
            <v>-429700.84</v>
          </cell>
          <cell r="I649">
            <v>0</v>
          </cell>
          <cell r="K649">
            <v>0</v>
          </cell>
          <cell r="M649">
            <v>-3424183.02</v>
          </cell>
          <cell r="N649">
            <v>-3497232.58</v>
          </cell>
          <cell r="O649">
            <v>0</v>
          </cell>
          <cell r="Q649">
            <v>0</v>
          </cell>
          <cell r="T649">
            <v>-4587168.5199999996</v>
          </cell>
          <cell r="U649">
            <v>0</v>
          </cell>
          <cell r="W649">
            <v>0</v>
          </cell>
          <cell r="Y649">
            <v>-3424183.02</v>
          </cell>
          <cell r="AA649">
            <v>0</v>
          </cell>
          <cell r="AG649">
            <v>0</v>
          </cell>
          <cell r="AI649">
            <v>0</v>
          </cell>
          <cell r="AL649">
            <v>5147</v>
          </cell>
        </row>
        <row r="650">
          <cell r="A650" t="str">
            <v>5148</v>
          </cell>
          <cell r="B650" t="str">
            <v xml:space="preserve">407 - Retained Earnings             </v>
          </cell>
          <cell r="C650" t="str">
            <v xml:space="preserve">DR - Distribution Revenue          </v>
          </cell>
          <cell r="G650">
            <v>-2611870.15</v>
          </cell>
          <cell r="H650">
            <v>-1922579.8</v>
          </cell>
          <cell r="I650">
            <v>0</v>
          </cell>
          <cell r="K650">
            <v>0</v>
          </cell>
          <cell r="M650">
            <v>-16933562.199999999</v>
          </cell>
          <cell r="N650">
            <v>-17763668.059999999</v>
          </cell>
          <cell r="O650">
            <v>0</v>
          </cell>
          <cell r="Q650">
            <v>0</v>
          </cell>
          <cell r="T650">
            <v>-23358465.850000001</v>
          </cell>
          <cell r="U650">
            <v>0</v>
          </cell>
          <cell r="W650">
            <v>0</v>
          </cell>
          <cell r="Y650">
            <v>-16933562.199999999</v>
          </cell>
          <cell r="AA650">
            <v>0</v>
          </cell>
          <cell r="AG650">
            <v>0</v>
          </cell>
          <cell r="AI650">
            <v>0</v>
          </cell>
          <cell r="AL650">
            <v>5148</v>
          </cell>
        </row>
        <row r="651">
          <cell r="A651" t="str">
            <v>5149</v>
          </cell>
          <cell r="B651" t="str">
            <v xml:space="preserve">407 - Retained Earnings             </v>
          </cell>
          <cell r="C651" t="str">
            <v xml:space="preserve">DR - Distribution Revenue          </v>
          </cell>
          <cell r="G651">
            <v>21511958.120000001</v>
          </cell>
          <cell r="H651">
            <v>17275987.989999998</v>
          </cell>
          <cell r="I651">
            <v>0</v>
          </cell>
          <cell r="K651">
            <v>0</v>
          </cell>
          <cell r="M651">
            <v>146967822.47</v>
          </cell>
          <cell r="N651">
            <v>148230027.88</v>
          </cell>
          <cell r="O651">
            <v>0</v>
          </cell>
          <cell r="Q651">
            <v>0</v>
          </cell>
          <cell r="T651">
            <v>193794497.44999999</v>
          </cell>
          <cell r="U651">
            <v>0</v>
          </cell>
          <cell r="W651">
            <v>0</v>
          </cell>
          <cell r="Y651">
            <v>146967822.47</v>
          </cell>
          <cell r="AA651">
            <v>0</v>
          </cell>
          <cell r="AG651">
            <v>0</v>
          </cell>
          <cell r="AI651">
            <v>0</v>
          </cell>
          <cell r="AL651">
            <v>5149</v>
          </cell>
        </row>
        <row r="652">
          <cell r="A652" t="str">
            <v>5150</v>
          </cell>
          <cell r="B652" t="str">
            <v xml:space="preserve">407 - Retained Earnings             </v>
          </cell>
          <cell r="C652" t="str">
            <v xml:space="preserve">DR - Distribution Revenue          </v>
          </cell>
          <cell r="G652">
            <v>-187.83</v>
          </cell>
          <cell r="H652">
            <v>-150.85</v>
          </cell>
          <cell r="I652">
            <v>0</v>
          </cell>
          <cell r="K652">
            <v>0</v>
          </cell>
          <cell r="M652">
            <v>-1318.71</v>
          </cell>
          <cell r="N652">
            <v>-1544.71</v>
          </cell>
          <cell r="O652">
            <v>0</v>
          </cell>
          <cell r="Q652">
            <v>0</v>
          </cell>
          <cell r="T652">
            <v>-2018.53</v>
          </cell>
          <cell r="U652">
            <v>0</v>
          </cell>
          <cell r="W652">
            <v>0</v>
          </cell>
          <cell r="Y652">
            <v>-1318.71</v>
          </cell>
          <cell r="AA652">
            <v>0</v>
          </cell>
          <cell r="AG652">
            <v>0</v>
          </cell>
          <cell r="AI652">
            <v>0</v>
          </cell>
          <cell r="AL652">
            <v>5150</v>
          </cell>
        </row>
        <row r="653">
          <cell r="A653" t="str">
            <v>5161</v>
          </cell>
          <cell r="B653" t="str">
            <v xml:space="preserve">407 - Retained Earnings             </v>
          </cell>
          <cell r="C653" t="str">
            <v xml:space="preserve">ORV - Other Revenue                 </v>
          </cell>
          <cell r="G653">
            <v>-3044.07</v>
          </cell>
          <cell r="H653">
            <v>-2986.5</v>
          </cell>
          <cell r="I653">
            <v>-3100</v>
          </cell>
          <cell r="K653">
            <v>0</v>
          </cell>
          <cell r="M653">
            <v>-26814.880000000001</v>
          </cell>
          <cell r="N653">
            <v>-26662.73</v>
          </cell>
          <cell r="O653">
            <v>-27200</v>
          </cell>
          <cell r="Q653">
            <v>0</v>
          </cell>
          <cell r="T653">
            <v>-35561.910000000003</v>
          </cell>
          <cell r="U653">
            <v>-36300</v>
          </cell>
          <cell r="W653">
            <v>0</v>
          </cell>
          <cell r="Y653">
            <v>-26814.880000000001</v>
          </cell>
          <cell r="AA653">
            <v>-27200</v>
          </cell>
          <cell r="AG653">
            <v>-36300</v>
          </cell>
          <cell r="AI653">
            <v>0</v>
          </cell>
          <cell r="AL653">
            <v>5161</v>
          </cell>
        </row>
        <row r="654">
          <cell r="A654" t="str">
            <v>5162</v>
          </cell>
          <cell r="B654" t="str">
            <v xml:space="preserve">407 - Retained Earnings             </v>
          </cell>
          <cell r="C654" t="str">
            <v xml:space="preserve">ORV - Other Revenue                 </v>
          </cell>
          <cell r="G654">
            <v>-19803.900000000001</v>
          </cell>
          <cell r="H654">
            <v>-19063.099999999999</v>
          </cell>
          <cell r="I654">
            <v>-21300</v>
          </cell>
          <cell r="K654">
            <v>0</v>
          </cell>
          <cell r="M654">
            <v>-174066.8</v>
          </cell>
          <cell r="N654">
            <v>-172570.8</v>
          </cell>
          <cell r="O654">
            <v>-191200</v>
          </cell>
          <cell r="Q654">
            <v>0</v>
          </cell>
          <cell r="T654">
            <v>-225378.9</v>
          </cell>
          <cell r="U654">
            <v>-255000</v>
          </cell>
          <cell r="W654">
            <v>0</v>
          </cell>
          <cell r="Y654">
            <v>-174066.8</v>
          </cell>
          <cell r="AA654">
            <v>-191200</v>
          </cell>
          <cell r="AG654">
            <v>-255000</v>
          </cell>
          <cell r="AI654">
            <v>0</v>
          </cell>
          <cell r="AL654">
            <v>5162</v>
          </cell>
        </row>
        <row r="655">
          <cell r="A655" t="str">
            <v>5163</v>
          </cell>
          <cell r="B655" t="str">
            <v xml:space="preserve">407 - Retained Earnings             </v>
          </cell>
          <cell r="C655" t="str">
            <v xml:space="preserve">ORV - Other Revenue                 </v>
          </cell>
          <cell r="G655">
            <v>-285.25</v>
          </cell>
          <cell r="H655">
            <v>-672.25</v>
          </cell>
          <cell r="I655">
            <v>-1700</v>
          </cell>
          <cell r="K655">
            <v>0</v>
          </cell>
          <cell r="M655">
            <v>-2719</v>
          </cell>
          <cell r="N655">
            <v>-8219.5</v>
          </cell>
          <cell r="O655">
            <v>-15100</v>
          </cell>
          <cell r="Q655">
            <v>0</v>
          </cell>
          <cell r="T655">
            <v>-10013.5</v>
          </cell>
          <cell r="U655">
            <v>-20000</v>
          </cell>
          <cell r="W655">
            <v>0</v>
          </cell>
          <cell r="Y655">
            <v>-2719</v>
          </cell>
          <cell r="AA655">
            <v>-15100</v>
          </cell>
          <cell r="AG655">
            <v>-20000</v>
          </cell>
          <cell r="AI655">
            <v>0</v>
          </cell>
          <cell r="AL655">
            <v>5163</v>
          </cell>
        </row>
        <row r="656">
          <cell r="A656" t="str">
            <v>5167</v>
          </cell>
          <cell r="B656" t="str">
            <v xml:space="preserve">407 - Retained Earnings             </v>
          </cell>
          <cell r="C656" t="str">
            <v xml:space="preserve">ORV - Other Revenue                 </v>
          </cell>
          <cell r="G656">
            <v>-29923.11</v>
          </cell>
          <cell r="H656">
            <v>-31511.5</v>
          </cell>
          <cell r="I656">
            <v>-29200</v>
          </cell>
          <cell r="K656">
            <v>0</v>
          </cell>
          <cell r="M656">
            <v>-277460.33</v>
          </cell>
          <cell r="N656">
            <v>-276977</v>
          </cell>
          <cell r="O656">
            <v>-262500</v>
          </cell>
          <cell r="Q656">
            <v>0</v>
          </cell>
          <cell r="T656">
            <v>-367298.75</v>
          </cell>
          <cell r="U656">
            <v>-350000</v>
          </cell>
          <cell r="W656">
            <v>0</v>
          </cell>
          <cell r="Y656">
            <v>-277460.33</v>
          </cell>
          <cell r="AA656">
            <v>-262500</v>
          </cell>
          <cell r="AG656">
            <v>-350000</v>
          </cell>
          <cell r="AI656">
            <v>0</v>
          </cell>
          <cell r="AL656">
            <v>5167</v>
          </cell>
        </row>
        <row r="657">
          <cell r="A657" t="str">
            <v>5169</v>
          </cell>
          <cell r="B657" t="str">
            <v xml:space="preserve">407 - Retained Earnings             </v>
          </cell>
          <cell r="C657" t="str">
            <v xml:space="preserve">ORV - Other Revenue                 </v>
          </cell>
          <cell r="G657">
            <v>-60</v>
          </cell>
          <cell r="H657">
            <v>-959.66</v>
          </cell>
          <cell r="I657">
            <v>-200</v>
          </cell>
          <cell r="K657">
            <v>0</v>
          </cell>
          <cell r="M657">
            <v>-2823.32</v>
          </cell>
          <cell r="N657">
            <v>-5939.66</v>
          </cell>
          <cell r="O657">
            <v>-1600</v>
          </cell>
          <cell r="Q657">
            <v>0</v>
          </cell>
          <cell r="T657">
            <v>-9001.92</v>
          </cell>
          <cell r="U657">
            <v>-2000</v>
          </cell>
          <cell r="W657">
            <v>0</v>
          </cell>
          <cell r="Y657">
            <v>-2823.32</v>
          </cell>
          <cell r="AA657">
            <v>-1600</v>
          </cell>
          <cell r="AG657">
            <v>-2000</v>
          </cell>
          <cell r="AI657">
            <v>0</v>
          </cell>
          <cell r="AL657">
            <v>5169</v>
          </cell>
        </row>
        <row r="658">
          <cell r="A658" t="str">
            <v>5170</v>
          </cell>
          <cell r="B658" t="str">
            <v xml:space="preserve">407 - Retained Earnings             </v>
          </cell>
          <cell r="C658" t="str">
            <v xml:space="preserve">DR - Distribution Revenue          </v>
          </cell>
          <cell r="G658">
            <v>0</v>
          </cell>
          <cell r="H658">
            <v>0</v>
          </cell>
          <cell r="I658">
            <v>0</v>
          </cell>
          <cell r="K658">
            <v>0</v>
          </cell>
          <cell r="M658">
            <v>0.03</v>
          </cell>
          <cell r="N658">
            <v>-0.17</v>
          </cell>
          <cell r="O658">
            <v>0</v>
          </cell>
          <cell r="Q658">
            <v>0</v>
          </cell>
          <cell r="T658">
            <v>-0.17</v>
          </cell>
          <cell r="U658">
            <v>0</v>
          </cell>
          <cell r="W658">
            <v>0</v>
          </cell>
          <cell r="Y658">
            <v>0.03</v>
          </cell>
          <cell r="AA658">
            <v>0</v>
          </cell>
          <cell r="AG658">
            <v>0</v>
          </cell>
          <cell r="AI658">
            <v>0</v>
          </cell>
          <cell r="AL658">
            <v>5170</v>
          </cell>
        </row>
        <row r="659">
          <cell r="A659" t="str">
            <v>5171</v>
          </cell>
          <cell r="B659" t="str">
            <v xml:space="preserve">407 - Retained Earnings             </v>
          </cell>
          <cell r="C659" t="str">
            <v xml:space="preserve">DR - Distribution Revenue          </v>
          </cell>
          <cell r="G659">
            <v>0</v>
          </cell>
          <cell r="H659">
            <v>0</v>
          </cell>
          <cell r="I659">
            <v>0</v>
          </cell>
          <cell r="K659">
            <v>0</v>
          </cell>
          <cell r="M659">
            <v>-0.01</v>
          </cell>
          <cell r="N659">
            <v>-0.04</v>
          </cell>
          <cell r="O659">
            <v>0</v>
          </cell>
          <cell r="Q659">
            <v>0</v>
          </cell>
          <cell r="T659">
            <v>-0.04</v>
          </cell>
          <cell r="U659">
            <v>0</v>
          </cell>
          <cell r="W659">
            <v>0</v>
          </cell>
          <cell r="Y659">
            <v>-0.01</v>
          </cell>
          <cell r="AA659">
            <v>0</v>
          </cell>
          <cell r="AG659">
            <v>0</v>
          </cell>
          <cell r="AI659">
            <v>0</v>
          </cell>
          <cell r="AL659">
            <v>5171</v>
          </cell>
        </row>
        <row r="660">
          <cell r="A660" t="str">
            <v>5180</v>
          </cell>
          <cell r="B660" t="str">
            <v xml:space="preserve">407 - Retained Earnings             </v>
          </cell>
          <cell r="C660" t="str">
            <v xml:space="preserve">DR - Distribution Revenue          </v>
          </cell>
          <cell r="G660">
            <v>-4122749.97</v>
          </cell>
          <cell r="H660">
            <v>-4290684.1399999997</v>
          </cell>
          <cell r="I660">
            <v>-4938000</v>
          </cell>
          <cell r="K660">
            <v>0</v>
          </cell>
          <cell r="M660">
            <v>-38423136.920000002</v>
          </cell>
          <cell r="N660">
            <v>-39332440.329999998</v>
          </cell>
          <cell r="O660">
            <v>-39668000</v>
          </cell>
          <cell r="Q660">
            <v>0</v>
          </cell>
          <cell r="T660">
            <v>-52335378.229999997</v>
          </cell>
          <cell r="U660">
            <v>-54632000</v>
          </cell>
          <cell r="W660">
            <v>0</v>
          </cell>
          <cell r="Y660">
            <v>-38423136.920000002</v>
          </cell>
          <cell r="AA660">
            <v>-39668000</v>
          </cell>
          <cell r="AG660">
            <v>-54632000</v>
          </cell>
          <cell r="AI660">
            <v>0</v>
          </cell>
          <cell r="AL660">
            <v>5180</v>
          </cell>
        </row>
        <row r="661">
          <cell r="A661" t="str">
            <v>5180</v>
          </cell>
          <cell r="B661" t="str">
            <v xml:space="preserve">407 - Retained Earnings             </v>
          </cell>
          <cell r="C661" t="str">
            <v xml:space="preserve">RGA - Regulatory Adjustments        </v>
          </cell>
          <cell r="G661">
            <v>-674.35</v>
          </cell>
          <cell r="H661">
            <v>0</v>
          </cell>
          <cell r="I661">
            <v>0</v>
          </cell>
          <cell r="K661">
            <v>0</v>
          </cell>
          <cell r="M661">
            <v>-1653663.47</v>
          </cell>
          <cell r="N661">
            <v>0</v>
          </cell>
          <cell r="O661">
            <v>-1700000</v>
          </cell>
          <cell r="Q661">
            <v>0</v>
          </cell>
          <cell r="T661">
            <v>0</v>
          </cell>
          <cell r="U661">
            <v>-1700000</v>
          </cell>
          <cell r="W661">
            <v>0</v>
          </cell>
          <cell r="Y661">
            <v>-1653663.47</v>
          </cell>
          <cell r="AA661">
            <v>-1700000</v>
          </cell>
          <cell r="AG661">
            <v>-1700000</v>
          </cell>
          <cell r="AI661">
            <v>0</v>
          </cell>
          <cell r="AL661">
            <v>5180</v>
          </cell>
        </row>
        <row r="662">
          <cell r="A662" t="str">
            <v>5185</v>
          </cell>
          <cell r="B662" t="str">
            <v xml:space="preserve">407 - Retained Earnings             </v>
          </cell>
          <cell r="C662" t="str">
            <v xml:space="preserve">DR - Distribution Revenue          </v>
          </cell>
          <cell r="G662">
            <v>0</v>
          </cell>
          <cell r="H662">
            <v>0</v>
          </cell>
          <cell r="I662">
            <v>0</v>
          </cell>
          <cell r="K662">
            <v>0</v>
          </cell>
          <cell r="M662">
            <v>0</v>
          </cell>
          <cell r="N662">
            <v>0</v>
          </cell>
          <cell r="O662">
            <v>0</v>
          </cell>
          <cell r="Q662">
            <v>0</v>
          </cell>
          <cell r="T662">
            <v>0</v>
          </cell>
          <cell r="U662">
            <v>0</v>
          </cell>
          <cell r="W662">
            <v>0</v>
          </cell>
          <cell r="Y662">
            <v>0</v>
          </cell>
          <cell r="AA662">
            <v>0</v>
          </cell>
          <cell r="AG662">
            <v>0</v>
          </cell>
          <cell r="AI662">
            <v>0</v>
          </cell>
          <cell r="AL662">
            <v>5185</v>
          </cell>
        </row>
        <row r="663">
          <cell r="A663" t="str">
            <v>5190</v>
          </cell>
          <cell r="B663" t="str">
            <v xml:space="preserve">407 - Retained Earnings             </v>
          </cell>
          <cell r="C663" t="str">
            <v xml:space="preserve">DR - Distribution Revenue          </v>
          </cell>
          <cell r="G663">
            <v>0</v>
          </cell>
          <cell r="H663">
            <v>0</v>
          </cell>
          <cell r="I663">
            <v>0</v>
          </cell>
          <cell r="K663">
            <v>0</v>
          </cell>
          <cell r="M663">
            <v>0</v>
          </cell>
          <cell r="N663">
            <v>0</v>
          </cell>
          <cell r="O663">
            <v>0</v>
          </cell>
          <cell r="Q663">
            <v>0</v>
          </cell>
          <cell r="T663">
            <v>0</v>
          </cell>
          <cell r="U663">
            <v>0</v>
          </cell>
          <cell r="W663">
            <v>0</v>
          </cell>
          <cell r="Y663">
            <v>0</v>
          </cell>
          <cell r="AA663">
            <v>0</v>
          </cell>
          <cell r="AG663">
            <v>0</v>
          </cell>
          <cell r="AI663">
            <v>0</v>
          </cell>
          <cell r="AL663">
            <v>5190</v>
          </cell>
        </row>
        <row r="664">
          <cell r="A664" t="str">
            <v>5191</v>
          </cell>
          <cell r="B664" t="str">
            <v xml:space="preserve">407 - Retained Earnings             </v>
          </cell>
          <cell r="C664" t="str">
            <v xml:space="preserve">DR - Distribution Revenue          </v>
          </cell>
          <cell r="G664">
            <v>0</v>
          </cell>
          <cell r="H664">
            <v>-56159.23</v>
          </cell>
          <cell r="I664">
            <v>0</v>
          </cell>
          <cell r="K664">
            <v>0</v>
          </cell>
          <cell r="M664">
            <v>0</v>
          </cell>
          <cell r="N664">
            <v>0</v>
          </cell>
          <cell r="O664">
            <v>0</v>
          </cell>
          <cell r="Q664">
            <v>0</v>
          </cell>
          <cell r="T664">
            <v>0</v>
          </cell>
          <cell r="U664">
            <v>0</v>
          </cell>
          <cell r="W664">
            <v>0</v>
          </cell>
          <cell r="Y664">
            <v>0</v>
          </cell>
          <cell r="AA664">
            <v>0</v>
          </cell>
          <cell r="AG664">
            <v>0</v>
          </cell>
          <cell r="AI664">
            <v>0</v>
          </cell>
          <cell r="AL664">
            <v>5191</v>
          </cell>
        </row>
        <row r="665">
          <cell r="A665" t="str">
            <v>5204</v>
          </cell>
          <cell r="B665" t="str">
            <v xml:space="preserve">407 - Retained Earnings             </v>
          </cell>
          <cell r="C665" t="str">
            <v xml:space="preserve">ORV - Other Revenue                 </v>
          </cell>
          <cell r="G665">
            <v>0</v>
          </cell>
          <cell r="H665">
            <v>-480</v>
          </cell>
          <cell r="I665">
            <v>-500</v>
          </cell>
          <cell r="K665">
            <v>0</v>
          </cell>
          <cell r="M665">
            <v>-2439.13</v>
          </cell>
          <cell r="N665">
            <v>-4310.08</v>
          </cell>
          <cell r="O665">
            <v>-3700</v>
          </cell>
          <cell r="Q665">
            <v>0</v>
          </cell>
          <cell r="T665">
            <v>-5936.84</v>
          </cell>
          <cell r="U665">
            <v>-5000</v>
          </cell>
          <cell r="W665">
            <v>0</v>
          </cell>
          <cell r="Y665">
            <v>-2439.13</v>
          </cell>
          <cell r="AA665">
            <v>-3700</v>
          </cell>
          <cell r="AG665">
            <v>-5000</v>
          </cell>
          <cell r="AI665">
            <v>0</v>
          </cell>
          <cell r="AL665">
            <v>5204</v>
          </cell>
        </row>
        <row r="666">
          <cell r="A666" t="str">
            <v>5302</v>
          </cell>
          <cell r="B666" t="str">
            <v xml:space="preserve">407 - Retained Earnings             </v>
          </cell>
          <cell r="C666" t="str">
            <v xml:space="preserve">ORV - Other Revenue                 </v>
          </cell>
          <cell r="G666">
            <v>0</v>
          </cell>
          <cell r="H666">
            <v>-9890</v>
          </cell>
          <cell r="I666">
            <v>0</v>
          </cell>
          <cell r="K666">
            <v>0</v>
          </cell>
          <cell r="M666">
            <v>-8117</v>
          </cell>
          <cell r="N666">
            <v>-124903.03</v>
          </cell>
          <cell r="O666">
            <v>-82600</v>
          </cell>
          <cell r="Q666">
            <v>0</v>
          </cell>
          <cell r="T666">
            <v>-166146.03</v>
          </cell>
          <cell r="U666">
            <v>-85000</v>
          </cell>
          <cell r="W666">
            <v>0</v>
          </cell>
          <cell r="Y666">
            <v>-8117</v>
          </cell>
          <cell r="AA666">
            <v>-82600</v>
          </cell>
          <cell r="AG666">
            <v>-85000</v>
          </cell>
          <cell r="AI666">
            <v>0</v>
          </cell>
          <cell r="AL666">
            <v>5302</v>
          </cell>
        </row>
        <row r="667">
          <cell r="A667" t="str">
            <v>5303</v>
          </cell>
          <cell r="B667" t="str">
            <v xml:space="preserve">407 - Retained Earnings             </v>
          </cell>
          <cell r="C667" t="str">
            <v xml:space="preserve">ORV - Other Revenue                 </v>
          </cell>
          <cell r="G667">
            <v>-7155.56</v>
          </cell>
          <cell r="H667">
            <v>-65370.33</v>
          </cell>
          <cell r="I667">
            <v>0</v>
          </cell>
          <cell r="K667">
            <v>0</v>
          </cell>
          <cell r="M667">
            <v>-116844.33</v>
          </cell>
          <cell r="N667">
            <v>-639439.18000000005</v>
          </cell>
          <cell r="O667">
            <v>-354800</v>
          </cell>
          <cell r="Q667">
            <v>0</v>
          </cell>
          <cell r="T667">
            <v>-791264.01</v>
          </cell>
          <cell r="U667">
            <v>-365000</v>
          </cell>
          <cell r="W667">
            <v>0</v>
          </cell>
          <cell r="Y667">
            <v>-116844.33</v>
          </cell>
          <cell r="AA667">
            <v>-354800</v>
          </cell>
          <cell r="AG667">
            <v>-365000</v>
          </cell>
          <cell r="AI667">
            <v>0</v>
          </cell>
          <cell r="AL667">
            <v>5303</v>
          </cell>
        </row>
        <row r="668">
          <cell r="A668" t="str">
            <v>5304</v>
          </cell>
          <cell r="B668" t="str">
            <v xml:space="preserve">407 - Retained Earnings             </v>
          </cell>
          <cell r="C668" t="str">
            <v xml:space="preserve">ORV - Other Revenue                 </v>
          </cell>
          <cell r="G668">
            <v>-15.55</v>
          </cell>
          <cell r="H668">
            <v>-80.459999999999994</v>
          </cell>
          <cell r="I668">
            <v>0</v>
          </cell>
          <cell r="K668">
            <v>0</v>
          </cell>
          <cell r="M668">
            <v>-158.59</v>
          </cell>
          <cell r="N668">
            <v>-316.11</v>
          </cell>
          <cell r="O668">
            <v>0</v>
          </cell>
          <cell r="Q668">
            <v>0</v>
          </cell>
          <cell r="T668">
            <v>-395.9</v>
          </cell>
          <cell r="U668">
            <v>0</v>
          </cell>
          <cell r="W668">
            <v>0</v>
          </cell>
          <cell r="Y668">
            <v>-158.59</v>
          </cell>
          <cell r="AA668">
            <v>0</v>
          </cell>
          <cell r="AG668">
            <v>0</v>
          </cell>
          <cell r="AI668">
            <v>0</v>
          </cell>
          <cell r="AL668">
            <v>5304</v>
          </cell>
        </row>
        <row r="669">
          <cell r="A669" t="str">
            <v>5305</v>
          </cell>
          <cell r="B669" t="str">
            <v xml:space="preserve">407 - Retained Earnings             </v>
          </cell>
          <cell r="C669" t="str">
            <v xml:space="preserve">ORV - Other Revenue                 </v>
          </cell>
          <cell r="G669">
            <v>-902.71</v>
          </cell>
          <cell r="H669">
            <v>-3182.53</v>
          </cell>
          <cell r="I669">
            <v>-2500</v>
          </cell>
          <cell r="K669">
            <v>0</v>
          </cell>
          <cell r="M669">
            <v>-15017.71</v>
          </cell>
          <cell r="N669">
            <v>-25343.03</v>
          </cell>
          <cell r="O669">
            <v>-22500</v>
          </cell>
          <cell r="Q669">
            <v>0</v>
          </cell>
          <cell r="T669">
            <v>-30834.18</v>
          </cell>
          <cell r="U669">
            <v>-30000</v>
          </cell>
          <cell r="W669">
            <v>0</v>
          </cell>
          <cell r="Y669">
            <v>-15017.71</v>
          </cell>
          <cell r="AA669">
            <v>-22500</v>
          </cell>
          <cell r="AG669">
            <v>-30000</v>
          </cell>
          <cell r="AI669">
            <v>0</v>
          </cell>
          <cell r="AL669">
            <v>5305</v>
          </cell>
        </row>
        <row r="670">
          <cell r="A670" t="str">
            <v>5306</v>
          </cell>
          <cell r="B670" t="str">
            <v xml:space="preserve">407 - Retained Earnings             </v>
          </cell>
          <cell r="C670" t="str">
            <v xml:space="preserve">ORV - Other Revenue                 </v>
          </cell>
          <cell r="G670">
            <v>0</v>
          </cell>
          <cell r="H670">
            <v>0</v>
          </cell>
          <cell r="I670">
            <v>-100</v>
          </cell>
          <cell r="K670">
            <v>0</v>
          </cell>
          <cell r="M670">
            <v>-237.74</v>
          </cell>
          <cell r="N670">
            <v>-18058.09</v>
          </cell>
          <cell r="O670">
            <v>-400</v>
          </cell>
          <cell r="Q670">
            <v>0</v>
          </cell>
          <cell r="T670">
            <v>-23058.09</v>
          </cell>
          <cell r="U670">
            <v>-500</v>
          </cell>
          <cell r="W670">
            <v>0</v>
          </cell>
          <cell r="Y670">
            <v>-237.74</v>
          </cell>
          <cell r="AA670">
            <v>-400</v>
          </cell>
          <cell r="AG670">
            <v>-500</v>
          </cell>
          <cell r="AI670">
            <v>0</v>
          </cell>
          <cell r="AL670">
            <v>5306</v>
          </cell>
        </row>
        <row r="671">
          <cell r="A671" t="str">
            <v>5307</v>
          </cell>
          <cell r="B671" t="str">
            <v xml:space="preserve">407 - Retained Earnings             </v>
          </cell>
          <cell r="C671" t="str">
            <v xml:space="preserve">ORV - Other Revenue                 </v>
          </cell>
          <cell r="G671">
            <v>0</v>
          </cell>
          <cell r="H671">
            <v>0</v>
          </cell>
          <cell r="I671">
            <v>0</v>
          </cell>
          <cell r="K671">
            <v>0</v>
          </cell>
          <cell r="M671">
            <v>-13485.18</v>
          </cell>
          <cell r="N671">
            <v>-11660.06</v>
          </cell>
          <cell r="O671">
            <v>0</v>
          </cell>
          <cell r="Q671">
            <v>0</v>
          </cell>
          <cell r="T671">
            <v>-11660.06</v>
          </cell>
          <cell r="U671">
            <v>0</v>
          </cell>
          <cell r="W671">
            <v>0</v>
          </cell>
          <cell r="Y671">
            <v>-13485.18</v>
          </cell>
          <cell r="AA671">
            <v>0</v>
          </cell>
          <cell r="AG671">
            <v>0</v>
          </cell>
          <cell r="AI671">
            <v>0</v>
          </cell>
          <cell r="AL671">
            <v>5307</v>
          </cell>
        </row>
        <row r="672">
          <cell r="A672" t="str">
            <v>5308</v>
          </cell>
          <cell r="B672" t="str">
            <v xml:space="preserve">407 - Retained Earnings             </v>
          </cell>
          <cell r="C672" t="str">
            <v xml:space="preserve">ORV - Other Revenue                 </v>
          </cell>
          <cell r="G672">
            <v>7508.16</v>
          </cell>
          <cell r="H672">
            <v>28143.01</v>
          </cell>
          <cell r="I672">
            <v>1600</v>
          </cell>
          <cell r="K672">
            <v>0</v>
          </cell>
          <cell r="M672">
            <v>125981.94</v>
          </cell>
          <cell r="N672">
            <v>294934.08</v>
          </cell>
          <cell r="O672">
            <v>14400</v>
          </cell>
          <cell r="Q672">
            <v>0</v>
          </cell>
          <cell r="T672">
            <v>406340.44</v>
          </cell>
          <cell r="U672">
            <v>19000</v>
          </cell>
          <cell r="W672">
            <v>0</v>
          </cell>
          <cell r="Y672">
            <v>125981.94</v>
          </cell>
          <cell r="AA672">
            <v>14400</v>
          </cell>
          <cell r="AG672">
            <v>19000</v>
          </cell>
          <cell r="AI672">
            <v>0</v>
          </cell>
          <cell r="AL672">
            <v>5308</v>
          </cell>
        </row>
        <row r="673">
          <cell r="A673" t="str">
            <v>5351</v>
          </cell>
          <cell r="B673" t="str">
            <v xml:space="preserve">407 - Retained Earnings             </v>
          </cell>
          <cell r="C673" t="str">
            <v xml:space="preserve">ORV - Other Revenue                 </v>
          </cell>
          <cell r="G673">
            <v>-129741.25</v>
          </cell>
          <cell r="H673">
            <v>-75932.320000000007</v>
          </cell>
          <cell r="I673">
            <v>-81000</v>
          </cell>
          <cell r="K673">
            <v>0</v>
          </cell>
          <cell r="M673">
            <v>-795106.46</v>
          </cell>
          <cell r="N673">
            <v>-742600.01</v>
          </cell>
          <cell r="O673">
            <v>-760000</v>
          </cell>
          <cell r="Q673">
            <v>0</v>
          </cell>
          <cell r="T673">
            <v>-962408.52</v>
          </cell>
          <cell r="U673">
            <v>-1000000</v>
          </cell>
          <cell r="W673">
            <v>0</v>
          </cell>
          <cell r="Y673">
            <v>-795106.46</v>
          </cell>
          <cell r="AA673">
            <v>-760000</v>
          </cell>
          <cell r="AG673">
            <v>-1000000</v>
          </cell>
          <cell r="AI673">
            <v>0</v>
          </cell>
          <cell r="AL673">
            <v>5351</v>
          </cell>
        </row>
        <row r="674">
          <cell r="A674" t="str">
            <v>5352</v>
          </cell>
          <cell r="B674" t="str">
            <v xml:space="preserve">407 - Retained Earnings             </v>
          </cell>
          <cell r="C674" t="str">
            <v xml:space="preserve">ORV - Other Revenue                 </v>
          </cell>
          <cell r="G674">
            <v>-1082.25</v>
          </cell>
          <cell r="H674">
            <v>-2947.87</v>
          </cell>
          <cell r="I674">
            <v>-900</v>
          </cell>
          <cell r="K674">
            <v>0</v>
          </cell>
          <cell r="M674">
            <v>-5653.03</v>
          </cell>
          <cell r="N674">
            <v>-9484.52</v>
          </cell>
          <cell r="O674">
            <v>-7500</v>
          </cell>
          <cell r="Q674">
            <v>0</v>
          </cell>
          <cell r="T674">
            <v>-11678.76</v>
          </cell>
          <cell r="U674">
            <v>-10000</v>
          </cell>
          <cell r="W674">
            <v>0</v>
          </cell>
          <cell r="Y674">
            <v>-5653.03</v>
          </cell>
          <cell r="AA674">
            <v>-7500</v>
          </cell>
          <cell r="AG674">
            <v>-10000</v>
          </cell>
          <cell r="AI674">
            <v>0</v>
          </cell>
          <cell r="AL674">
            <v>5352</v>
          </cell>
        </row>
        <row r="675">
          <cell r="A675" t="str">
            <v>5355</v>
          </cell>
          <cell r="B675" t="str">
            <v xml:space="preserve">407 - Retained Earnings             </v>
          </cell>
          <cell r="C675" t="str">
            <v xml:space="preserve">ORV - Other Revenue                 </v>
          </cell>
          <cell r="G675">
            <v>-40514.25</v>
          </cell>
          <cell r="H675">
            <v>-47455</v>
          </cell>
          <cell r="I675">
            <v>-42900</v>
          </cell>
          <cell r="K675">
            <v>0</v>
          </cell>
          <cell r="M675">
            <v>-383736.31</v>
          </cell>
          <cell r="N675">
            <v>-419350.54</v>
          </cell>
          <cell r="O675">
            <v>-432300</v>
          </cell>
          <cell r="Q675">
            <v>0</v>
          </cell>
          <cell r="T675">
            <v>-533859.43999999994</v>
          </cell>
          <cell r="U675">
            <v>-550000</v>
          </cell>
          <cell r="W675">
            <v>0</v>
          </cell>
          <cell r="Y675">
            <v>-383736.31</v>
          </cell>
          <cell r="AA675">
            <v>-432300</v>
          </cell>
          <cell r="AG675">
            <v>-550000</v>
          </cell>
          <cell r="AI675">
            <v>0</v>
          </cell>
          <cell r="AL675">
            <v>5355</v>
          </cell>
        </row>
        <row r="676">
          <cell r="A676" t="str">
            <v>5356</v>
          </cell>
          <cell r="B676" t="str">
            <v xml:space="preserve">407 - Retained Earnings             </v>
          </cell>
          <cell r="C676" t="str">
            <v xml:space="preserve">ORV - Other Revenue                 </v>
          </cell>
          <cell r="G676">
            <v>-63179.86</v>
          </cell>
          <cell r="H676">
            <v>-68970</v>
          </cell>
          <cell r="I676">
            <v>-62000</v>
          </cell>
          <cell r="K676">
            <v>0</v>
          </cell>
          <cell r="M676">
            <v>-370799.79</v>
          </cell>
          <cell r="N676">
            <v>-510778.5</v>
          </cell>
          <cell r="O676">
            <v>-521400</v>
          </cell>
          <cell r="Q676">
            <v>0</v>
          </cell>
          <cell r="T676">
            <v>-641698.5</v>
          </cell>
          <cell r="U676">
            <v>-660000</v>
          </cell>
          <cell r="W676">
            <v>0</v>
          </cell>
          <cell r="Y676">
            <v>-370799.79</v>
          </cell>
          <cell r="AA676">
            <v>-521400</v>
          </cell>
          <cell r="AG676">
            <v>-660000</v>
          </cell>
          <cell r="AI676">
            <v>0</v>
          </cell>
          <cell r="AL676">
            <v>5356</v>
          </cell>
        </row>
        <row r="677">
          <cell r="A677" t="str">
            <v>5357</v>
          </cell>
          <cell r="B677" t="str">
            <v xml:space="preserve">407 - Retained Earnings             </v>
          </cell>
          <cell r="C677" t="str">
            <v xml:space="preserve">ORV - Other Revenue                 </v>
          </cell>
          <cell r="G677">
            <v>-1861</v>
          </cell>
          <cell r="H677">
            <v>-5042</v>
          </cell>
          <cell r="I677">
            <v>-3500</v>
          </cell>
          <cell r="K677">
            <v>0</v>
          </cell>
          <cell r="M677">
            <v>-22015.22</v>
          </cell>
          <cell r="N677">
            <v>-34087.83</v>
          </cell>
          <cell r="O677">
            <v>-33000</v>
          </cell>
          <cell r="Q677">
            <v>0</v>
          </cell>
          <cell r="T677">
            <v>-42104.63</v>
          </cell>
          <cell r="U677">
            <v>-43000</v>
          </cell>
          <cell r="W677">
            <v>0</v>
          </cell>
          <cell r="Y677">
            <v>-22015.22</v>
          </cell>
          <cell r="AA677">
            <v>-33000</v>
          </cell>
          <cell r="AG677">
            <v>-43000</v>
          </cell>
          <cell r="AI677">
            <v>0</v>
          </cell>
          <cell r="AL677">
            <v>5357</v>
          </cell>
        </row>
        <row r="678">
          <cell r="A678" t="str">
            <v>5361</v>
          </cell>
          <cell r="B678" t="str">
            <v xml:space="preserve">407 - Retained Earnings             </v>
          </cell>
          <cell r="C678" t="str">
            <v xml:space="preserve">ORV - Other Revenue                 </v>
          </cell>
          <cell r="G678">
            <v>0</v>
          </cell>
          <cell r="H678">
            <v>-1235.72</v>
          </cell>
          <cell r="I678">
            <v>0</v>
          </cell>
          <cell r="K678">
            <v>0</v>
          </cell>
          <cell r="M678">
            <v>-2981.75</v>
          </cell>
          <cell r="N678">
            <v>-4026.8</v>
          </cell>
          <cell r="O678">
            <v>0</v>
          </cell>
          <cell r="Q678">
            <v>0</v>
          </cell>
          <cell r="T678">
            <v>-6607.14</v>
          </cell>
          <cell r="U678">
            <v>0</v>
          </cell>
          <cell r="W678">
            <v>0</v>
          </cell>
          <cell r="Y678">
            <v>-2981.75</v>
          </cell>
          <cell r="AA678">
            <v>0</v>
          </cell>
          <cell r="AG678">
            <v>0</v>
          </cell>
          <cell r="AI678">
            <v>0</v>
          </cell>
          <cell r="AL678">
            <v>5361</v>
          </cell>
        </row>
        <row r="679">
          <cell r="A679" t="str">
            <v>5401</v>
          </cell>
          <cell r="B679" t="str">
            <v xml:space="preserve">407 - Retained Earnings             </v>
          </cell>
          <cell r="C679" t="str">
            <v xml:space="preserve">ORV - Other Revenue                 </v>
          </cell>
          <cell r="G679">
            <v>-11544.58</v>
          </cell>
          <cell r="H679">
            <v>-11544.58</v>
          </cell>
          <cell r="I679">
            <v>-11900</v>
          </cell>
          <cell r="K679">
            <v>0</v>
          </cell>
          <cell r="M679">
            <v>-270842.84000000003</v>
          </cell>
          <cell r="N679">
            <v>-267679.34999999998</v>
          </cell>
          <cell r="O679">
            <v>-271500</v>
          </cell>
          <cell r="Q679">
            <v>0</v>
          </cell>
          <cell r="T679">
            <v>-355791.42</v>
          </cell>
          <cell r="U679">
            <v>-362000</v>
          </cell>
          <cell r="W679">
            <v>0</v>
          </cell>
          <cell r="Y679">
            <v>-270842.84000000003</v>
          </cell>
          <cell r="AA679">
            <v>-271500</v>
          </cell>
          <cell r="AG679">
            <v>-362000</v>
          </cell>
          <cell r="AI679">
            <v>0</v>
          </cell>
          <cell r="AL679">
            <v>5401</v>
          </cell>
        </row>
        <row r="680">
          <cell r="A680" t="str">
            <v>5404</v>
          </cell>
          <cell r="B680" t="str">
            <v xml:space="preserve">407 - Retained Earnings             </v>
          </cell>
          <cell r="C680" t="str">
            <v xml:space="preserve">ORV - Other Revenue                 </v>
          </cell>
          <cell r="G680">
            <v>-974.63</v>
          </cell>
          <cell r="H680">
            <v>-940.13</v>
          </cell>
          <cell r="I680">
            <v>-1200</v>
          </cell>
          <cell r="K680">
            <v>0</v>
          </cell>
          <cell r="M680">
            <v>-15016.17</v>
          </cell>
          <cell r="N680">
            <v>-14486.66</v>
          </cell>
          <cell r="O680">
            <v>-13900</v>
          </cell>
          <cell r="Q680">
            <v>0</v>
          </cell>
          <cell r="T680">
            <v>-17307.05</v>
          </cell>
          <cell r="U680">
            <v>-17500</v>
          </cell>
          <cell r="W680">
            <v>0</v>
          </cell>
          <cell r="Y680">
            <v>-15016.17</v>
          </cell>
          <cell r="AA680">
            <v>-13900</v>
          </cell>
          <cell r="AG680">
            <v>-17500</v>
          </cell>
          <cell r="AI680">
            <v>0</v>
          </cell>
          <cell r="AL680">
            <v>5404</v>
          </cell>
        </row>
        <row r="681">
          <cell r="A681" t="str">
            <v>5407</v>
          </cell>
          <cell r="B681" t="str">
            <v xml:space="preserve">407 - Retained Earnings             </v>
          </cell>
          <cell r="C681" t="str">
            <v xml:space="preserve">ORV - Other Revenue                 </v>
          </cell>
          <cell r="G681">
            <v>-14.18</v>
          </cell>
          <cell r="H681">
            <v>-13.71</v>
          </cell>
          <cell r="I681">
            <v>0</v>
          </cell>
          <cell r="K681">
            <v>0</v>
          </cell>
          <cell r="M681">
            <v>-127.62</v>
          </cell>
          <cell r="N681">
            <v>-123.39</v>
          </cell>
          <cell r="O681">
            <v>0</v>
          </cell>
          <cell r="Q681">
            <v>0</v>
          </cell>
          <cell r="T681">
            <v>-164.52</v>
          </cell>
          <cell r="U681">
            <v>0</v>
          </cell>
          <cell r="W681">
            <v>0</v>
          </cell>
          <cell r="Y681">
            <v>-127.62</v>
          </cell>
          <cell r="AA681">
            <v>0</v>
          </cell>
          <cell r="AG681">
            <v>0</v>
          </cell>
          <cell r="AI681">
            <v>0</v>
          </cell>
          <cell r="AL681">
            <v>5407</v>
          </cell>
        </row>
        <row r="682">
          <cell r="A682" t="str">
            <v>5451</v>
          </cell>
          <cell r="B682" t="str">
            <v xml:space="preserve">407 - Retained Earnings             </v>
          </cell>
          <cell r="C682" t="str">
            <v xml:space="preserve">ORV - Other Revenue                 </v>
          </cell>
          <cell r="G682">
            <v>-18058</v>
          </cell>
          <cell r="H682">
            <v>-6390.26</v>
          </cell>
          <cell r="I682">
            <v>-7900</v>
          </cell>
          <cell r="K682">
            <v>0</v>
          </cell>
          <cell r="M682">
            <v>-83487.47</v>
          </cell>
          <cell r="N682">
            <v>-132690.09</v>
          </cell>
          <cell r="O682">
            <v>-123000</v>
          </cell>
          <cell r="Q682">
            <v>0</v>
          </cell>
          <cell r="T682">
            <v>-148587.42000000001</v>
          </cell>
          <cell r="U682">
            <v>-175000</v>
          </cell>
          <cell r="W682">
            <v>0</v>
          </cell>
          <cell r="Y682">
            <v>-83487.47</v>
          </cell>
          <cell r="AA682">
            <v>-123000</v>
          </cell>
          <cell r="AG682">
            <v>-175000</v>
          </cell>
          <cell r="AI682">
            <v>0</v>
          </cell>
          <cell r="AL682">
            <v>5451</v>
          </cell>
        </row>
        <row r="683">
          <cell r="A683" t="str">
            <v>5452</v>
          </cell>
          <cell r="B683" t="str">
            <v xml:space="preserve">407 - Retained Earnings             </v>
          </cell>
          <cell r="C683" t="str">
            <v xml:space="preserve">ORV - Other Revenue                 </v>
          </cell>
          <cell r="G683">
            <v>0</v>
          </cell>
          <cell r="H683">
            <v>0</v>
          </cell>
          <cell r="I683">
            <v>-1400</v>
          </cell>
          <cell r="K683">
            <v>0</v>
          </cell>
          <cell r="M683">
            <v>-3075</v>
          </cell>
          <cell r="N683">
            <v>-3150</v>
          </cell>
          <cell r="O683">
            <v>-2400</v>
          </cell>
          <cell r="Q683">
            <v>0</v>
          </cell>
          <cell r="T683">
            <v>-3225</v>
          </cell>
          <cell r="U683">
            <v>-3000</v>
          </cell>
          <cell r="W683">
            <v>0</v>
          </cell>
          <cell r="Y683">
            <v>-3075</v>
          </cell>
          <cell r="AA683">
            <v>-2400</v>
          </cell>
          <cell r="AG683">
            <v>-3000</v>
          </cell>
          <cell r="AI683">
            <v>0</v>
          </cell>
          <cell r="AL683">
            <v>5452</v>
          </cell>
        </row>
        <row r="684">
          <cell r="A684" t="str">
            <v>5453</v>
          </cell>
          <cell r="B684" t="str">
            <v xml:space="preserve">407 - Retained Earnings             </v>
          </cell>
          <cell r="C684" t="str">
            <v xml:space="preserve">ORV - Other Revenue                 </v>
          </cell>
          <cell r="G684">
            <v>-36481.89</v>
          </cell>
          <cell r="H684">
            <v>-15366.8</v>
          </cell>
          <cell r="I684">
            <v>0</v>
          </cell>
          <cell r="K684">
            <v>0</v>
          </cell>
          <cell r="M684">
            <v>-64260.76</v>
          </cell>
          <cell r="N684">
            <v>-55817.49</v>
          </cell>
          <cell r="O684">
            <v>-24700</v>
          </cell>
          <cell r="Q684">
            <v>0</v>
          </cell>
          <cell r="T684">
            <v>-87475.64</v>
          </cell>
          <cell r="U684">
            <v>-98600</v>
          </cell>
          <cell r="W684">
            <v>0</v>
          </cell>
          <cell r="Y684">
            <v>-64260.76</v>
          </cell>
          <cell r="AA684">
            <v>-24700</v>
          </cell>
          <cell r="AG684">
            <v>-98600</v>
          </cell>
          <cell r="AI684">
            <v>0</v>
          </cell>
          <cell r="AL684">
            <v>5453</v>
          </cell>
        </row>
        <row r="685">
          <cell r="A685" t="str">
            <v>5454</v>
          </cell>
          <cell r="B685" t="str">
            <v xml:space="preserve">407 - Retained Earnings             </v>
          </cell>
          <cell r="C685" t="str">
            <v xml:space="preserve">ORV - Other Revenue                 </v>
          </cell>
          <cell r="G685">
            <v>-50.51</v>
          </cell>
          <cell r="H685">
            <v>-98.59</v>
          </cell>
          <cell r="I685">
            <v>-1000</v>
          </cell>
          <cell r="K685">
            <v>0</v>
          </cell>
          <cell r="M685">
            <v>-1177.73</v>
          </cell>
          <cell r="N685">
            <v>-2516.2600000000002</v>
          </cell>
          <cell r="O685">
            <v>-8200</v>
          </cell>
          <cell r="Q685">
            <v>0</v>
          </cell>
          <cell r="T685">
            <v>-3628.35</v>
          </cell>
          <cell r="U685">
            <v>-11000</v>
          </cell>
          <cell r="W685">
            <v>0</v>
          </cell>
          <cell r="Y685">
            <v>-1177.73</v>
          </cell>
          <cell r="AA685">
            <v>-8200</v>
          </cell>
          <cell r="AG685">
            <v>-11000</v>
          </cell>
          <cell r="AI685">
            <v>0</v>
          </cell>
          <cell r="AL685">
            <v>5454</v>
          </cell>
        </row>
        <row r="686">
          <cell r="A686" t="str">
            <v>5455</v>
          </cell>
          <cell r="B686" t="str">
            <v xml:space="preserve">407 - Retained Earnings             </v>
          </cell>
          <cell r="C686" t="str">
            <v xml:space="preserve">ORV - Other Revenue                 </v>
          </cell>
          <cell r="G686">
            <v>-18800</v>
          </cell>
          <cell r="H686">
            <v>1252.75</v>
          </cell>
          <cell r="I686">
            <v>-3400</v>
          </cell>
          <cell r="K686">
            <v>0</v>
          </cell>
          <cell r="M686">
            <v>-19488.080000000002</v>
          </cell>
          <cell r="N686">
            <v>-56594.93</v>
          </cell>
          <cell r="O686">
            <v>-30000</v>
          </cell>
          <cell r="Q686">
            <v>0</v>
          </cell>
          <cell r="T686">
            <v>-76541.56</v>
          </cell>
          <cell r="U686">
            <v>-40000</v>
          </cell>
          <cell r="W686">
            <v>0</v>
          </cell>
          <cell r="Y686">
            <v>-19488.080000000002</v>
          </cell>
          <cell r="AA686">
            <v>-30000</v>
          </cell>
          <cell r="AG686">
            <v>-40000</v>
          </cell>
          <cell r="AI686">
            <v>0</v>
          </cell>
          <cell r="AL686">
            <v>5455</v>
          </cell>
        </row>
        <row r="687">
          <cell r="A687" t="str">
            <v>5456</v>
          </cell>
          <cell r="B687" t="str">
            <v xml:space="preserve">407 - Retained Earnings             </v>
          </cell>
          <cell r="C687" t="str">
            <v xml:space="preserve">ORV - Other Revenue                 </v>
          </cell>
          <cell r="G687">
            <v>0</v>
          </cell>
          <cell r="H687">
            <v>-273268.53000000003</v>
          </cell>
          <cell r="I687">
            <v>0</v>
          </cell>
          <cell r="K687">
            <v>0</v>
          </cell>
          <cell r="M687">
            <v>-1626336.94</v>
          </cell>
          <cell r="N687">
            <v>-282638.53000000003</v>
          </cell>
          <cell r="O687">
            <v>0</v>
          </cell>
          <cell r="Q687">
            <v>0</v>
          </cell>
          <cell r="T687">
            <v>-914049.68</v>
          </cell>
          <cell r="U687">
            <v>0</v>
          </cell>
          <cell r="W687">
            <v>0</v>
          </cell>
          <cell r="Y687">
            <v>-1626336.94</v>
          </cell>
          <cell r="AA687">
            <v>0</v>
          </cell>
          <cell r="AG687">
            <v>0</v>
          </cell>
          <cell r="AI687">
            <v>0</v>
          </cell>
          <cell r="AL687">
            <v>5456</v>
          </cell>
        </row>
        <row r="688">
          <cell r="A688" t="str">
            <v>6004</v>
          </cell>
          <cell r="B688" t="str">
            <v xml:space="preserve">407 - Retained Earnings             </v>
          </cell>
          <cell r="C688" t="str">
            <v xml:space="preserve">DR - Distribution Revenue          </v>
          </cell>
          <cell r="G688">
            <v>9322768.5299999993</v>
          </cell>
          <cell r="H688">
            <v>15927273.76</v>
          </cell>
          <cell r="I688">
            <v>0</v>
          </cell>
          <cell r="K688">
            <v>0</v>
          </cell>
          <cell r="M688">
            <v>111268271.93000001</v>
          </cell>
          <cell r="N688">
            <v>139115090.63</v>
          </cell>
          <cell r="O688">
            <v>0</v>
          </cell>
          <cell r="Q688">
            <v>0</v>
          </cell>
          <cell r="T688">
            <v>183375110.50999999</v>
          </cell>
          <cell r="U688">
            <v>0</v>
          </cell>
          <cell r="W688">
            <v>0</v>
          </cell>
          <cell r="Y688">
            <v>111268271.93000001</v>
          </cell>
          <cell r="AA688">
            <v>0</v>
          </cell>
          <cell r="AG688">
            <v>0</v>
          </cell>
          <cell r="AI688">
            <v>0</v>
          </cell>
          <cell r="AL688">
            <v>6004</v>
          </cell>
        </row>
        <row r="689">
          <cell r="A689" t="str">
            <v>6005</v>
          </cell>
          <cell r="B689" t="str">
            <v xml:space="preserve">407 - Retained Earnings             </v>
          </cell>
          <cell r="C689" t="str">
            <v xml:space="preserve">DR - Distribution Revenue          </v>
          </cell>
          <cell r="G689">
            <v>-3378330.04</v>
          </cell>
          <cell r="H689">
            <v>639970.43999999994</v>
          </cell>
          <cell r="I689">
            <v>0</v>
          </cell>
          <cell r="K689">
            <v>0</v>
          </cell>
          <cell r="M689">
            <v>17609270.460000001</v>
          </cell>
          <cell r="N689">
            <v>7230253.5</v>
          </cell>
          <cell r="O689">
            <v>0</v>
          </cell>
          <cell r="Q689">
            <v>0</v>
          </cell>
          <cell r="T689">
            <v>10940506.98</v>
          </cell>
          <cell r="U689">
            <v>0</v>
          </cell>
          <cell r="W689">
            <v>0</v>
          </cell>
          <cell r="Y689">
            <v>17609270.460000001</v>
          </cell>
          <cell r="AA689">
            <v>0</v>
          </cell>
          <cell r="AG689">
            <v>0</v>
          </cell>
          <cell r="AI689">
            <v>0</v>
          </cell>
          <cell r="AL689">
            <v>6005</v>
          </cell>
        </row>
        <row r="690">
          <cell r="A690" t="str">
            <v>6006</v>
          </cell>
          <cell r="B690" t="str">
            <v xml:space="preserve">407 - Retained Earnings             </v>
          </cell>
          <cell r="C690" t="str">
            <v xml:space="preserve">DR - Distribution Revenue          </v>
          </cell>
          <cell r="G690">
            <v>1627981.19</v>
          </cell>
          <cell r="H690">
            <v>1961694.75</v>
          </cell>
          <cell r="I690">
            <v>0</v>
          </cell>
          <cell r="K690">
            <v>0</v>
          </cell>
          <cell r="M690">
            <v>15710702.380000001</v>
          </cell>
          <cell r="N690">
            <v>15148907.32</v>
          </cell>
          <cell r="O690">
            <v>0</v>
          </cell>
          <cell r="Q690">
            <v>0</v>
          </cell>
          <cell r="T690">
            <v>19511348.789999999</v>
          </cell>
          <cell r="U690">
            <v>0</v>
          </cell>
          <cell r="W690">
            <v>0</v>
          </cell>
          <cell r="Y690">
            <v>15710702.380000001</v>
          </cell>
          <cell r="AA690">
            <v>0</v>
          </cell>
          <cell r="AG690">
            <v>0</v>
          </cell>
          <cell r="AI690">
            <v>0</v>
          </cell>
          <cell r="AL690">
            <v>6006</v>
          </cell>
        </row>
        <row r="691">
          <cell r="A691" t="str">
            <v>6008</v>
          </cell>
          <cell r="B691" t="str">
            <v xml:space="preserve">407 - Retained Earnings             </v>
          </cell>
          <cell r="C691" t="str">
            <v xml:space="preserve">DR - Distribution Revenue          </v>
          </cell>
          <cell r="G691">
            <v>1326282.31</v>
          </cell>
          <cell r="H691">
            <v>1415872.46</v>
          </cell>
          <cell r="I691">
            <v>0</v>
          </cell>
          <cell r="K691">
            <v>0</v>
          </cell>
          <cell r="M691">
            <v>12266628.84</v>
          </cell>
          <cell r="N691">
            <v>11521434.68</v>
          </cell>
          <cell r="O691">
            <v>0</v>
          </cell>
          <cell r="Q691">
            <v>0</v>
          </cell>
          <cell r="T691">
            <v>14987000.49</v>
          </cell>
          <cell r="U691">
            <v>0</v>
          </cell>
          <cell r="W691">
            <v>0</v>
          </cell>
          <cell r="Y691">
            <v>12266628.84</v>
          </cell>
          <cell r="AA691">
            <v>0</v>
          </cell>
          <cell r="AG691">
            <v>0</v>
          </cell>
          <cell r="AI691">
            <v>0</v>
          </cell>
          <cell r="AL691">
            <v>6008</v>
          </cell>
        </row>
        <row r="692">
          <cell r="A692" t="str">
            <v>6009</v>
          </cell>
          <cell r="B692" t="str">
            <v xml:space="preserve">407 - Retained Earnings             </v>
          </cell>
          <cell r="C692" t="str">
            <v xml:space="preserve">DR - Distribution Revenue          </v>
          </cell>
          <cell r="G692">
            <v>1238182.45</v>
          </cell>
          <cell r="H692">
            <v>1444643.72</v>
          </cell>
          <cell r="I692">
            <v>0</v>
          </cell>
          <cell r="K692">
            <v>0</v>
          </cell>
          <cell r="M692">
            <v>11493176.369999999</v>
          </cell>
          <cell r="N692">
            <v>11442318.73</v>
          </cell>
          <cell r="O692">
            <v>0</v>
          </cell>
          <cell r="Q692">
            <v>0</v>
          </cell>
          <cell r="T692">
            <v>14845423.09</v>
          </cell>
          <cell r="U692">
            <v>0</v>
          </cell>
          <cell r="W692">
            <v>0</v>
          </cell>
          <cell r="Y692">
            <v>11493176.369999999</v>
          </cell>
          <cell r="AA692">
            <v>0</v>
          </cell>
          <cell r="AG692">
            <v>0</v>
          </cell>
          <cell r="AI692">
            <v>0</v>
          </cell>
          <cell r="AL692">
            <v>6009</v>
          </cell>
        </row>
        <row r="693">
          <cell r="A693" t="str">
            <v>6011</v>
          </cell>
          <cell r="B693" t="str">
            <v xml:space="preserve">407 - Retained Earnings             </v>
          </cell>
          <cell r="C693" t="str">
            <v xml:space="preserve">DR - Distribution Revenue          </v>
          </cell>
          <cell r="G693">
            <v>-10136884.439999999</v>
          </cell>
          <cell r="H693">
            <v>-21389455.129999999</v>
          </cell>
          <cell r="I693">
            <v>0</v>
          </cell>
          <cell r="K693">
            <v>0</v>
          </cell>
          <cell r="M693">
            <v>-168348049.97999999</v>
          </cell>
          <cell r="N693">
            <v>-184458004.86000001</v>
          </cell>
          <cell r="O693">
            <v>0</v>
          </cell>
          <cell r="Q693">
            <v>0</v>
          </cell>
          <cell r="T693">
            <v>-243659389.86000001</v>
          </cell>
          <cell r="U693">
            <v>0</v>
          </cell>
          <cell r="W693">
            <v>0</v>
          </cell>
          <cell r="Y693">
            <v>-168348049.97999999</v>
          </cell>
          <cell r="AA693">
            <v>0</v>
          </cell>
          <cell r="AG693">
            <v>0</v>
          </cell>
          <cell r="AI693">
            <v>0</v>
          </cell>
          <cell r="AL693">
            <v>6011</v>
          </cell>
        </row>
        <row r="694">
          <cell r="A694" t="str">
            <v>7002</v>
          </cell>
          <cell r="B694" t="str">
            <v xml:space="preserve">407 - Retained Earnings             </v>
          </cell>
          <cell r="C694" t="str">
            <v xml:space="preserve">ORV - Other Revenue                 </v>
          </cell>
          <cell r="G694">
            <v>0</v>
          </cell>
          <cell r="H694">
            <v>0</v>
          </cell>
          <cell r="I694">
            <v>0</v>
          </cell>
          <cell r="K694">
            <v>0</v>
          </cell>
          <cell r="M694">
            <v>87909.4</v>
          </cell>
          <cell r="N694">
            <v>56310.99</v>
          </cell>
          <cell r="O694">
            <v>0</v>
          </cell>
          <cell r="Q694">
            <v>0</v>
          </cell>
          <cell r="T694">
            <v>-31598.41</v>
          </cell>
          <cell r="U694">
            <v>0</v>
          </cell>
          <cell r="W694">
            <v>0</v>
          </cell>
          <cell r="Y694">
            <v>87909.4</v>
          </cell>
          <cell r="AA694">
            <v>0</v>
          </cell>
          <cell r="AG694">
            <v>0</v>
          </cell>
          <cell r="AI694">
            <v>0</v>
          </cell>
          <cell r="AL694">
            <v>7002</v>
          </cell>
        </row>
        <row r="695">
          <cell r="A695" t="str">
            <v>7102</v>
          </cell>
          <cell r="B695" t="str">
            <v xml:space="preserve">407 - Retained Earnings             </v>
          </cell>
          <cell r="C695" t="str">
            <v xml:space="preserve">LAB - Labour and Benefits           </v>
          </cell>
          <cell r="D695" t="str">
            <v>EO</v>
          </cell>
          <cell r="G695">
            <v>77919.679999999993</v>
          </cell>
          <cell r="H695">
            <v>103900.09</v>
          </cell>
          <cell r="I695">
            <v>87900</v>
          </cell>
          <cell r="K695">
            <v>0</v>
          </cell>
          <cell r="M695">
            <v>827962.17</v>
          </cell>
          <cell r="N695">
            <v>840903.25</v>
          </cell>
          <cell r="O695">
            <v>830900</v>
          </cell>
          <cell r="Q695">
            <v>0</v>
          </cell>
          <cell r="T695">
            <v>1106333.96</v>
          </cell>
          <cell r="U695">
            <v>1064500</v>
          </cell>
          <cell r="W695">
            <v>0</v>
          </cell>
          <cell r="Y695">
            <v>827962.17</v>
          </cell>
          <cell r="AA695">
            <v>830900</v>
          </cell>
          <cell r="AG695">
            <v>1064500</v>
          </cell>
          <cell r="AI695">
            <v>0</v>
          </cell>
          <cell r="AL695">
            <v>7102</v>
          </cell>
        </row>
        <row r="696">
          <cell r="A696" t="str">
            <v>7102</v>
          </cell>
          <cell r="B696" t="str">
            <v xml:space="preserve">407 - Retained Earnings             </v>
          </cell>
          <cell r="C696" t="str">
            <v xml:space="preserve">LAB - Labour and Benefits           </v>
          </cell>
          <cell r="D696" t="str">
            <v>EO</v>
          </cell>
          <cell r="G696">
            <v>27801.86</v>
          </cell>
          <cell r="H696">
            <v>44332.52</v>
          </cell>
          <cell r="I696">
            <v>50800</v>
          </cell>
          <cell r="K696">
            <v>0</v>
          </cell>
          <cell r="M696">
            <v>347357.43</v>
          </cell>
          <cell r="N696">
            <v>408951.62</v>
          </cell>
          <cell r="O696">
            <v>458300</v>
          </cell>
          <cell r="Q696">
            <v>0</v>
          </cell>
          <cell r="T696">
            <v>521675.76</v>
          </cell>
          <cell r="U696">
            <v>595900</v>
          </cell>
          <cell r="W696">
            <v>0</v>
          </cell>
          <cell r="Y696">
            <v>347357.43</v>
          </cell>
          <cell r="AA696">
            <v>458300</v>
          </cell>
          <cell r="AG696">
            <v>595900</v>
          </cell>
          <cell r="AI696">
            <v>0</v>
          </cell>
          <cell r="AL696">
            <v>7102</v>
          </cell>
        </row>
        <row r="697">
          <cell r="A697" t="str">
            <v>7102</v>
          </cell>
          <cell r="B697" t="str">
            <v xml:space="preserve">407 - Retained Earnings             </v>
          </cell>
          <cell r="C697" t="str">
            <v xml:space="preserve">ORV - Other Revenue                 </v>
          </cell>
          <cell r="G697">
            <v>16022.34</v>
          </cell>
          <cell r="H697">
            <v>25965.09</v>
          </cell>
          <cell r="I697">
            <v>0</v>
          </cell>
          <cell r="K697">
            <v>0</v>
          </cell>
          <cell r="M697">
            <v>147718.42000000001</v>
          </cell>
          <cell r="N697">
            <v>190585.05</v>
          </cell>
          <cell r="O697">
            <v>0</v>
          </cell>
          <cell r="Q697">
            <v>0</v>
          </cell>
          <cell r="T697">
            <v>244103.05</v>
          </cell>
          <cell r="U697">
            <v>0</v>
          </cell>
          <cell r="W697">
            <v>0</v>
          </cell>
          <cell r="Y697">
            <v>147718.42000000001</v>
          </cell>
          <cell r="AA697">
            <v>0</v>
          </cell>
          <cell r="AG697">
            <v>0</v>
          </cell>
          <cell r="AI697">
            <v>0</v>
          </cell>
          <cell r="AL697">
            <v>7102</v>
          </cell>
        </row>
        <row r="698">
          <cell r="A698" t="str">
            <v>7103</v>
          </cell>
          <cell r="B698" t="str">
            <v xml:space="preserve">407 - Retained Earnings             </v>
          </cell>
          <cell r="C698" t="str">
            <v xml:space="preserve">LAB - Labour and Benefits           </v>
          </cell>
          <cell r="D698" t="str">
            <v>EO</v>
          </cell>
          <cell r="G698">
            <v>4653.49</v>
          </cell>
          <cell r="H698">
            <v>4811.4799999999996</v>
          </cell>
          <cell r="I698">
            <v>0</v>
          </cell>
          <cell r="K698">
            <v>0</v>
          </cell>
          <cell r="M698">
            <v>17178.48</v>
          </cell>
          <cell r="N698">
            <v>18589.189999999999</v>
          </cell>
          <cell r="O698">
            <v>0</v>
          </cell>
          <cell r="Q698">
            <v>0</v>
          </cell>
          <cell r="T698">
            <v>27224.94</v>
          </cell>
          <cell r="U698">
            <v>0</v>
          </cell>
          <cell r="W698">
            <v>0</v>
          </cell>
          <cell r="Y698">
            <v>17178.48</v>
          </cell>
          <cell r="AA698">
            <v>0</v>
          </cell>
          <cell r="AG698">
            <v>0</v>
          </cell>
          <cell r="AI698">
            <v>0</v>
          </cell>
          <cell r="AL698">
            <v>7103</v>
          </cell>
        </row>
        <row r="699">
          <cell r="A699" t="str">
            <v>7103</v>
          </cell>
          <cell r="B699" t="str">
            <v xml:space="preserve">407 - Retained Earnings             </v>
          </cell>
          <cell r="C699" t="str">
            <v xml:space="preserve">LAB - Labour and Benefits           </v>
          </cell>
          <cell r="D699" t="str">
            <v>EO</v>
          </cell>
          <cell r="G699">
            <v>2145.5</v>
          </cell>
          <cell r="H699">
            <v>1168</v>
          </cell>
          <cell r="I699">
            <v>0</v>
          </cell>
          <cell r="K699">
            <v>0</v>
          </cell>
          <cell r="M699">
            <v>15405.43</v>
          </cell>
          <cell r="N699">
            <v>11103.14</v>
          </cell>
          <cell r="O699">
            <v>0</v>
          </cell>
          <cell r="Q699">
            <v>0</v>
          </cell>
          <cell r="T699">
            <v>14057.53</v>
          </cell>
          <cell r="U699">
            <v>0</v>
          </cell>
          <cell r="W699">
            <v>0</v>
          </cell>
          <cell r="Y699">
            <v>15405.43</v>
          </cell>
          <cell r="AA699">
            <v>0</v>
          </cell>
          <cell r="AG699">
            <v>0</v>
          </cell>
          <cell r="AI699">
            <v>0</v>
          </cell>
          <cell r="AL699">
            <v>7103</v>
          </cell>
        </row>
        <row r="700">
          <cell r="A700" t="str">
            <v>7103</v>
          </cell>
          <cell r="B700" t="str">
            <v xml:space="preserve">407 - Retained Earnings             </v>
          </cell>
          <cell r="C700" t="str">
            <v xml:space="preserve">ORV - Other Revenue                 </v>
          </cell>
          <cell r="G700">
            <v>3462.48</v>
          </cell>
          <cell r="H700">
            <v>2616.81</v>
          </cell>
          <cell r="I700">
            <v>0</v>
          </cell>
          <cell r="K700">
            <v>0</v>
          </cell>
          <cell r="M700">
            <v>34554.720000000001</v>
          </cell>
          <cell r="N700">
            <v>37633.21</v>
          </cell>
          <cell r="O700">
            <v>0</v>
          </cell>
          <cell r="Q700">
            <v>0</v>
          </cell>
          <cell r="T700">
            <v>45240.28</v>
          </cell>
          <cell r="U700">
            <v>0</v>
          </cell>
          <cell r="W700">
            <v>0</v>
          </cell>
          <cell r="Y700">
            <v>34554.720000000001</v>
          </cell>
          <cell r="AA700">
            <v>0</v>
          </cell>
          <cell r="AG700">
            <v>0</v>
          </cell>
          <cell r="AI700">
            <v>0</v>
          </cell>
          <cell r="AL700">
            <v>7103</v>
          </cell>
        </row>
        <row r="701">
          <cell r="A701" t="str">
            <v>7104</v>
          </cell>
          <cell r="B701" t="str">
            <v xml:space="preserve">407 - Retained Earnings             </v>
          </cell>
          <cell r="C701" t="str">
            <v xml:space="preserve">LAB - Labour and Benefits           </v>
          </cell>
          <cell r="D701" t="str">
            <v>EO</v>
          </cell>
          <cell r="G701">
            <v>1837.64</v>
          </cell>
          <cell r="H701">
            <v>1965.63</v>
          </cell>
          <cell r="I701">
            <v>3800</v>
          </cell>
          <cell r="K701">
            <v>0</v>
          </cell>
          <cell r="M701">
            <v>17008.63</v>
          </cell>
          <cell r="N701">
            <v>20325.22</v>
          </cell>
          <cell r="O701">
            <v>35100</v>
          </cell>
          <cell r="Q701">
            <v>0</v>
          </cell>
          <cell r="T701">
            <v>30723.24</v>
          </cell>
          <cell r="U701">
            <v>44700</v>
          </cell>
          <cell r="W701">
            <v>0</v>
          </cell>
          <cell r="Y701">
            <v>17008.63</v>
          </cell>
          <cell r="AA701">
            <v>35100</v>
          </cell>
          <cell r="AG701">
            <v>44700</v>
          </cell>
          <cell r="AI701">
            <v>0</v>
          </cell>
          <cell r="AL701">
            <v>7104</v>
          </cell>
        </row>
        <row r="702">
          <cell r="A702" t="str">
            <v>7104</v>
          </cell>
          <cell r="B702" t="str">
            <v xml:space="preserve">407 - Retained Earnings             </v>
          </cell>
          <cell r="C702" t="str">
            <v xml:space="preserve">LAB - Labour and Benefits           </v>
          </cell>
          <cell r="D702" t="str">
            <v>EO</v>
          </cell>
          <cell r="G702">
            <v>308.45999999999998</v>
          </cell>
          <cell r="H702">
            <v>966.4</v>
          </cell>
          <cell r="I702">
            <v>1900</v>
          </cell>
          <cell r="K702">
            <v>0</v>
          </cell>
          <cell r="M702">
            <v>3578.59</v>
          </cell>
          <cell r="N702">
            <v>4812.17</v>
          </cell>
          <cell r="O702">
            <v>18100</v>
          </cell>
          <cell r="Q702">
            <v>0</v>
          </cell>
          <cell r="T702">
            <v>12793.1</v>
          </cell>
          <cell r="U702">
            <v>23500</v>
          </cell>
          <cell r="W702">
            <v>0</v>
          </cell>
          <cell r="Y702">
            <v>3578.59</v>
          </cell>
          <cell r="AA702">
            <v>18100</v>
          </cell>
          <cell r="AG702">
            <v>23500</v>
          </cell>
          <cell r="AI702">
            <v>0</v>
          </cell>
          <cell r="AL702">
            <v>7104</v>
          </cell>
        </row>
        <row r="703">
          <cell r="A703" t="str">
            <v>7104</v>
          </cell>
          <cell r="B703" t="str">
            <v xml:space="preserve">407 - Retained Earnings             </v>
          </cell>
          <cell r="C703" t="str">
            <v xml:space="preserve">ORV - Other Revenue                 </v>
          </cell>
          <cell r="G703">
            <v>5103.95</v>
          </cell>
          <cell r="H703">
            <v>11075.58</v>
          </cell>
          <cell r="I703">
            <v>0</v>
          </cell>
          <cell r="K703">
            <v>0</v>
          </cell>
          <cell r="M703">
            <v>15414.59</v>
          </cell>
          <cell r="N703">
            <v>29183.99</v>
          </cell>
          <cell r="O703">
            <v>0</v>
          </cell>
          <cell r="Q703">
            <v>0</v>
          </cell>
          <cell r="T703">
            <v>40913.910000000003</v>
          </cell>
          <cell r="U703">
            <v>0</v>
          </cell>
          <cell r="W703">
            <v>0</v>
          </cell>
          <cell r="Y703">
            <v>15414.59</v>
          </cell>
          <cell r="AA703">
            <v>0</v>
          </cell>
          <cell r="AG703">
            <v>0</v>
          </cell>
          <cell r="AI703">
            <v>0</v>
          </cell>
          <cell r="AL703">
            <v>7104</v>
          </cell>
        </row>
        <row r="704">
          <cell r="A704" t="str">
            <v>7105</v>
          </cell>
          <cell r="B704" t="str">
            <v xml:space="preserve">407 - Retained Earnings             </v>
          </cell>
          <cell r="C704" t="str">
            <v xml:space="preserve">LAB - Labour and Benefits           </v>
          </cell>
          <cell r="D704" t="str">
            <v>EO</v>
          </cell>
          <cell r="G704">
            <v>22383.64</v>
          </cell>
          <cell r="H704">
            <v>26807.599999999999</v>
          </cell>
          <cell r="I704">
            <v>37200</v>
          </cell>
          <cell r="K704">
            <v>0</v>
          </cell>
          <cell r="M704">
            <v>238132.19</v>
          </cell>
          <cell r="N704">
            <v>257375.69</v>
          </cell>
          <cell r="O704">
            <v>345100</v>
          </cell>
          <cell r="Q704">
            <v>0</v>
          </cell>
          <cell r="T704">
            <v>386211.73</v>
          </cell>
          <cell r="U704">
            <v>441000</v>
          </cell>
          <cell r="W704">
            <v>0</v>
          </cell>
          <cell r="Y704">
            <v>238132.19</v>
          </cell>
          <cell r="AA704">
            <v>345100</v>
          </cell>
          <cell r="AG704">
            <v>441000</v>
          </cell>
          <cell r="AI704">
            <v>0</v>
          </cell>
          <cell r="AL704">
            <v>7105</v>
          </cell>
        </row>
        <row r="705">
          <cell r="A705" t="str">
            <v>7105</v>
          </cell>
          <cell r="B705" t="str">
            <v xml:space="preserve">407 - Retained Earnings             </v>
          </cell>
          <cell r="C705" t="str">
            <v xml:space="preserve">LAB - Labour and Benefits           </v>
          </cell>
          <cell r="D705" t="str">
            <v>EO</v>
          </cell>
          <cell r="G705">
            <v>704.56</v>
          </cell>
          <cell r="H705">
            <v>203.42</v>
          </cell>
          <cell r="I705">
            <v>1900</v>
          </cell>
          <cell r="K705">
            <v>0</v>
          </cell>
          <cell r="M705">
            <v>7805.97</v>
          </cell>
          <cell r="N705">
            <v>10192.780000000001</v>
          </cell>
          <cell r="O705">
            <v>18700</v>
          </cell>
          <cell r="Q705">
            <v>0</v>
          </cell>
          <cell r="T705">
            <v>18490.759999999998</v>
          </cell>
          <cell r="U705">
            <v>23800</v>
          </cell>
          <cell r="W705">
            <v>0</v>
          </cell>
          <cell r="Y705">
            <v>7805.97</v>
          </cell>
          <cell r="AA705">
            <v>18700</v>
          </cell>
          <cell r="AG705">
            <v>23800</v>
          </cell>
          <cell r="AI705">
            <v>0</v>
          </cell>
          <cell r="AL705">
            <v>7105</v>
          </cell>
        </row>
        <row r="706">
          <cell r="A706" t="str">
            <v>7105</v>
          </cell>
          <cell r="B706" t="str">
            <v xml:space="preserve">407 - Retained Earnings             </v>
          </cell>
          <cell r="C706" t="str">
            <v xml:space="preserve">ORV - Other Revenue                 </v>
          </cell>
          <cell r="G706">
            <v>1743.83</v>
          </cell>
          <cell r="H706">
            <v>4892.95</v>
          </cell>
          <cell r="I706">
            <v>0</v>
          </cell>
          <cell r="K706">
            <v>0</v>
          </cell>
          <cell r="M706">
            <v>32447.11</v>
          </cell>
          <cell r="N706">
            <v>45479.21</v>
          </cell>
          <cell r="O706">
            <v>0</v>
          </cell>
          <cell r="Q706">
            <v>0</v>
          </cell>
          <cell r="T706">
            <v>65513.65</v>
          </cell>
          <cell r="U706">
            <v>0</v>
          </cell>
          <cell r="W706">
            <v>0</v>
          </cell>
          <cell r="Y706">
            <v>32447.11</v>
          </cell>
          <cell r="AA706">
            <v>0</v>
          </cell>
          <cell r="AG706">
            <v>0</v>
          </cell>
          <cell r="AI706">
            <v>0</v>
          </cell>
          <cell r="AL706">
            <v>7105</v>
          </cell>
        </row>
        <row r="707">
          <cell r="A707" t="str">
            <v>7110</v>
          </cell>
          <cell r="B707" t="str">
            <v xml:space="preserve">407 - Retained Earnings             </v>
          </cell>
          <cell r="C707" t="str">
            <v xml:space="preserve">LAB - Labour and Benefits           </v>
          </cell>
          <cell r="D707" t="str">
            <v>EO</v>
          </cell>
          <cell r="G707">
            <v>51435.51</v>
          </cell>
          <cell r="H707">
            <v>66855.88</v>
          </cell>
          <cell r="I707">
            <v>54500</v>
          </cell>
          <cell r="K707">
            <v>0</v>
          </cell>
          <cell r="M707">
            <v>551041.78</v>
          </cell>
          <cell r="N707">
            <v>553370.12</v>
          </cell>
          <cell r="O707">
            <v>514900</v>
          </cell>
          <cell r="Q707">
            <v>0</v>
          </cell>
          <cell r="T707">
            <v>733232.83</v>
          </cell>
          <cell r="U707">
            <v>660000</v>
          </cell>
          <cell r="W707">
            <v>0</v>
          </cell>
          <cell r="Y707">
            <v>551041.78</v>
          </cell>
          <cell r="AA707">
            <v>514900</v>
          </cell>
          <cell r="AG707">
            <v>660000</v>
          </cell>
          <cell r="AI707">
            <v>0</v>
          </cell>
          <cell r="AL707">
            <v>7110</v>
          </cell>
        </row>
        <row r="708">
          <cell r="A708" t="str">
            <v>7110</v>
          </cell>
          <cell r="B708" t="str">
            <v xml:space="preserve">407 - Retained Earnings             </v>
          </cell>
          <cell r="C708" t="str">
            <v xml:space="preserve">LAB - Labour and Benefits           </v>
          </cell>
          <cell r="D708" t="str">
            <v>EO</v>
          </cell>
          <cell r="G708">
            <v>17958.46</v>
          </cell>
          <cell r="H708">
            <v>27743.119999999999</v>
          </cell>
          <cell r="I708">
            <v>31500</v>
          </cell>
          <cell r="K708">
            <v>0</v>
          </cell>
          <cell r="M708">
            <v>223534.47</v>
          </cell>
          <cell r="N708">
            <v>259781.48</v>
          </cell>
          <cell r="O708">
            <v>284100</v>
          </cell>
          <cell r="Q708">
            <v>0</v>
          </cell>
          <cell r="T708">
            <v>331967.56</v>
          </cell>
          <cell r="U708">
            <v>369400</v>
          </cell>
          <cell r="W708">
            <v>0</v>
          </cell>
          <cell r="Y708">
            <v>223534.47</v>
          </cell>
          <cell r="AA708">
            <v>284100</v>
          </cell>
          <cell r="AG708">
            <v>369400</v>
          </cell>
          <cell r="AI708">
            <v>0</v>
          </cell>
          <cell r="AL708">
            <v>7110</v>
          </cell>
        </row>
        <row r="709">
          <cell r="A709" t="str">
            <v>7110</v>
          </cell>
          <cell r="B709" t="str">
            <v xml:space="preserve">407 - Retained Earnings             </v>
          </cell>
          <cell r="C709" t="str">
            <v xml:space="preserve">ORV - Other Revenue                 </v>
          </cell>
          <cell r="G709">
            <v>12428.8</v>
          </cell>
          <cell r="H709">
            <v>18654.830000000002</v>
          </cell>
          <cell r="I709">
            <v>0</v>
          </cell>
          <cell r="K709">
            <v>0</v>
          </cell>
          <cell r="M709">
            <v>113613.43</v>
          </cell>
          <cell r="N709">
            <v>141609.44</v>
          </cell>
          <cell r="O709">
            <v>0</v>
          </cell>
          <cell r="Q709">
            <v>0</v>
          </cell>
          <cell r="T709">
            <v>181900.9</v>
          </cell>
          <cell r="U709">
            <v>0</v>
          </cell>
          <cell r="W709">
            <v>0</v>
          </cell>
          <cell r="Y709">
            <v>113613.43</v>
          </cell>
          <cell r="AA709">
            <v>0</v>
          </cell>
          <cell r="AG709">
            <v>0</v>
          </cell>
          <cell r="AI709">
            <v>0</v>
          </cell>
          <cell r="AL709">
            <v>7110</v>
          </cell>
        </row>
        <row r="710">
          <cell r="A710" t="str">
            <v>7118</v>
          </cell>
          <cell r="B710" t="str">
            <v xml:space="preserve">407 - Retained Earnings             </v>
          </cell>
          <cell r="C710" t="str">
            <v xml:space="preserve">LAB - Labour and Benefits           </v>
          </cell>
          <cell r="D710" t="str">
            <v>EO</v>
          </cell>
          <cell r="G710">
            <v>3388.5</v>
          </cell>
          <cell r="H710">
            <v>2225.37</v>
          </cell>
          <cell r="I710">
            <v>0</v>
          </cell>
          <cell r="K710">
            <v>0</v>
          </cell>
          <cell r="M710">
            <v>36979.360000000001</v>
          </cell>
          <cell r="N710">
            <v>45176.89</v>
          </cell>
          <cell r="O710">
            <v>0</v>
          </cell>
          <cell r="Q710">
            <v>0</v>
          </cell>
          <cell r="T710">
            <v>63785.49</v>
          </cell>
          <cell r="U710">
            <v>0</v>
          </cell>
          <cell r="W710">
            <v>0</v>
          </cell>
          <cell r="Y710">
            <v>36979.360000000001</v>
          </cell>
          <cell r="AA710">
            <v>0</v>
          </cell>
          <cell r="AG710">
            <v>0</v>
          </cell>
          <cell r="AI710">
            <v>0</v>
          </cell>
          <cell r="AL710">
            <v>7118</v>
          </cell>
        </row>
        <row r="711">
          <cell r="A711" t="str">
            <v>7118</v>
          </cell>
          <cell r="B711" t="str">
            <v xml:space="preserve">407 - Retained Earnings             </v>
          </cell>
          <cell r="C711" t="str">
            <v xml:space="preserve">LAB - Labour and Benefits           </v>
          </cell>
          <cell r="D711" t="str">
            <v>EO</v>
          </cell>
          <cell r="G711">
            <v>402.04</v>
          </cell>
          <cell r="H711">
            <v>0</v>
          </cell>
          <cell r="I711">
            <v>0</v>
          </cell>
          <cell r="K711">
            <v>0</v>
          </cell>
          <cell r="M711">
            <v>527.16999999999996</v>
          </cell>
          <cell r="N711">
            <v>1255.56</v>
          </cell>
          <cell r="O711">
            <v>0</v>
          </cell>
          <cell r="Q711">
            <v>0</v>
          </cell>
          <cell r="T711">
            <v>2556.52</v>
          </cell>
          <cell r="U711">
            <v>0</v>
          </cell>
          <cell r="W711">
            <v>0</v>
          </cell>
          <cell r="Y711">
            <v>527.16999999999996</v>
          </cell>
          <cell r="AA711">
            <v>0</v>
          </cell>
          <cell r="AG711">
            <v>0</v>
          </cell>
          <cell r="AI711">
            <v>0</v>
          </cell>
          <cell r="AL711">
            <v>7118</v>
          </cell>
        </row>
        <row r="712">
          <cell r="A712" t="str">
            <v>7118</v>
          </cell>
          <cell r="B712" t="str">
            <v xml:space="preserve">407 - Retained Earnings             </v>
          </cell>
          <cell r="C712" t="str">
            <v xml:space="preserve">ORV - Other Revenue                 </v>
          </cell>
          <cell r="G712">
            <v>829.79</v>
          </cell>
          <cell r="H712">
            <v>1880.26</v>
          </cell>
          <cell r="I712">
            <v>0</v>
          </cell>
          <cell r="K712">
            <v>0</v>
          </cell>
          <cell r="M712">
            <v>8025.56</v>
          </cell>
          <cell r="N712">
            <v>11749.72</v>
          </cell>
          <cell r="O712">
            <v>0</v>
          </cell>
          <cell r="Q712">
            <v>0</v>
          </cell>
          <cell r="T712">
            <v>14241.79</v>
          </cell>
          <cell r="U712">
            <v>0</v>
          </cell>
          <cell r="W712">
            <v>0</v>
          </cell>
          <cell r="Y712">
            <v>8025.56</v>
          </cell>
          <cell r="AA712">
            <v>0</v>
          </cell>
          <cell r="AG712">
            <v>0</v>
          </cell>
          <cell r="AI712">
            <v>0</v>
          </cell>
          <cell r="AL712">
            <v>7118</v>
          </cell>
        </row>
        <row r="713">
          <cell r="A713" t="str">
            <v>7201</v>
          </cell>
          <cell r="B713" t="str">
            <v xml:space="preserve">407 - Retained Earnings             </v>
          </cell>
          <cell r="C713" t="str">
            <v xml:space="preserve">ORV - Other Revenue                 </v>
          </cell>
          <cell r="G713">
            <v>8245.58</v>
          </cell>
          <cell r="H713">
            <v>20063.04</v>
          </cell>
          <cell r="I713">
            <v>0</v>
          </cell>
          <cell r="K713">
            <v>0</v>
          </cell>
          <cell r="M713">
            <v>192813.13</v>
          </cell>
          <cell r="N713">
            <v>408012.23</v>
          </cell>
          <cell r="O713">
            <v>0</v>
          </cell>
          <cell r="Q713">
            <v>0</v>
          </cell>
          <cell r="T713">
            <v>770689.68</v>
          </cell>
          <cell r="U713">
            <v>0</v>
          </cell>
          <cell r="W713">
            <v>0</v>
          </cell>
          <cell r="Y713">
            <v>192813.13</v>
          </cell>
          <cell r="AA713">
            <v>0</v>
          </cell>
          <cell r="AG713">
            <v>0</v>
          </cell>
          <cell r="AI713">
            <v>0</v>
          </cell>
          <cell r="AL713">
            <v>7201</v>
          </cell>
        </row>
        <row r="714">
          <cell r="A714" t="str">
            <v>7201</v>
          </cell>
          <cell r="B714" t="str">
            <v xml:space="preserve">407 - Retained Earnings             </v>
          </cell>
          <cell r="C714" t="str">
            <v xml:space="preserve">PSV - Professional Services         </v>
          </cell>
          <cell r="D714" t="str">
            <v>EO</v>
          </cell>
          <cell r="G714">
            <v>32163.29</v>
          </cell>
          <cell r="H714">
            <v>17090.07</v>
          </cell>
          <cell r="I714">
            <v>15300</v>
          </cell>
          <cell r="K714">
            <v>0</v>
          </cell>
          <cell r="M714">
            <v>191709.78</v>
          </cell>
          <cell r="N714">
            <v>179762.15</v>
          </cell>
          <cell r="O714">
            <v>194700</v>
          </cell>
          <cell r="Q714">
            <v>0</v>
          </cell>
          <cell r="T714">
            <v>494043.55</v>
          </cell>
          <cell r="U714">
            <v>240100</v>
          </cell>
          <cell r="W714">
            <v>0</v>
          </cell>
          <cell r="Y714">
            <v>191709.78</v>
          </cell>
          <cell r="AA714">
            <v>194700</v>
          </cell>
          <cell r="AG714">
            <v>240100</v>
          </cell>
          <cell r="AI714">
            <v>0</v>
          </cell>
          <cell r="AL714">
            <v>7201</v>
          </cell>
        </row>
        <row r="715">
          <cell r="A715" t="str">
            <v>7201</v>
          </cell>
          <cell r="B715" t="str">
            <v xml:space="preserve">407 - Retained Earnings             </v>
          </cell>
          <cell r="C715" t="str">
            <v xml:space="preserve">PSV - Professional Services         </v>
          </cell>
          <cell r="D715" t="str">
            <v>EO</v>
          </cell>
          <cell r="G715">
            <v>5753.48</v>
          </cell>
          <cell r="H715">
            <v>3502.34</v>
          </cell>
          <cell r="I715">
            <v>31500</v>
          </cell>
          <cell r="K715">
            <v>0</v>
          </cell>
          <cell r="M715">
            <v>43226.45</v>
          </cell>
          <cell r="N715">
            <v>35561.72</v>
          </cell>
          <cell r="O715">
            <v>74200</v>
          </cell>
          <cell r="Q715">
            <v>0</v>
          </cell>
          <cell r="T715">
            <v>53622.22</v>
          </cell>
          <cell r="U715">
            <v>89600</v>
          </cell>
          <cell r="W715">
            <v>0</v>
          </cell>
          <cell r="Y715">
            <v>43226.45</v>
          </cell>
          <cell r="AA715">
            <v>74200</v>
          </cell>
          <cell r="AG715">
            <v>89600</v>
          </cell>
          <cell r="AI715">
            <v>0</v>
          </cell>
          <cell r="AL715">
            <v>7201</v>
          </cell>
        </row>
        <row r="716">
          <cell r="A716" t="str">
            <v>7202</v>
          </cell>
          <cell r="B716" t="str">
            <v xml:space="preserve">407 - Retained Earnings             </v>
          </cell>
          <cell r="C716" t="str">
            <v xml:space="preserve">PSV - Professional Services         </v>
          </cell>
          <cell r="D716" t="str">
            <v>EO</v>
          </cell>
          <cell r="G716">
            <v>0</v>
          </cell>
          <cell r="H716">
            <v>0</v>
          </cell>
          <cell r="I716">
            <v>0</v>
          </cell>
          <cell r="K716">
            <v>0</v>
          </cell>
          <cell r="M716">
            <v>160</v>
          </cell>
          <cell r="N716">
            <v>5233.2</v>
          </cell>
          <cell r="O716">
            <v>30900</v>
          </cell>
          <cell r="Q716">
            <v>0</v>
          </cell>
          <cell r="T716">
            <v>21343.3</v>
          </cell>
          <cell r="U716">
            <v>30900</v>
          </cell>
          <cell r="W716">
            <v>0</v>
          </cell>
          <cell r="Y716">
            <v>160</v>
          </cell>
          <cell r="AA716">
            <v>30900</v>
          </cell>
          <cell r="AG716">
            <v>30900</v>
          </cell>
          <cell r="AI716">
            <v>0</v>
          </cell>
          <cell r="AL716">
            <v>7202</v>
          </cell>
        </row>
        <row r="717">
          <cell r="A717" t="str">
            <v>7202</v>
          </cell>
          <cell r="B717" t="str">
            <v xml:space="preserve">407 - Retained Earnings             </v>
          </cell>
          <cell r="C717" t="str">
            <v xml:space="preserve">PSV - Professional Services         </v>
          </cell>
          <cell r="D717" t="str">
            <v>EO</v>
          </cell>
          <cell r="G717">
            <v>0</v>
          </cell>
          <cell r="H717">
            <v>0</v>
          </cell>
          <cell r="I717">
            <v>0</v>
          </cell>
          <cell r="K717">
            <v>0</v>
          </cell>
          <cell r="M717">
            <v>0</v>
          </cell>
          <cell r="N717">
            <v>0</v>
          </cell>
          <cell r="O717">
            <v>0</v>
          </cell>
          <cell r="Q717">
            <v>0</v>
          </cell>
          <cell r="T717">
            <v>95.04</v>
          </cell>
          <cell r="U717">
            <v>0</v>
          </cell>
          <cell r="W717">
            <v>0</v>
          </cell>
          <cell r="Y717">
            <v>0</v>
          </cell>
          <cell r="AA717">
            <v>0</v>
          </cell>
          <cell r="AG717">
            <v>0</v>
          </cell>
          <cell r="AI717">
            <v>0</v>
          </cell>
          <cell r="AL717">
            <v>7202</v>
          </cell>
        </row>
        <row r="718">
          <cell r="A718" t="str">
            <v>7203</v>
          </cell>
          <cell r="B718" t="str">
            <v xml:space="preserve">407 - Retained Earnings             </v>
          </cell>
          <cell r="C718" t="str">
            <v xml:space="preserve">ORV - Other Revenue                 </v>
          </cell>
          <cell r="G718">
            <v>2613.15</v>
          </cell>
          <cell r="H718">
            <v>587.5</v>
          </cell>
          <cell r="I718">
            <v>0</v>
          </cell>
          <cell r="K718">
            <v>0</v>
          </cell>
          <cell r="M718">
            <v>10925.61</v>
          </cell>
          <cell r="N718">
            <v>9583.5</v>
          </cell>
          <cell r="O718">
            <v>0</v>
          </cell>
          <cell r="Q718">
            <v>0</v>
          </cell>
          <cell r="T718">
            <v>13083.5</v>
          </cell>
          <cell r="U718">
            <v>0</v>
          </cell>
          <cell r="W718">
            <v>0</v>
          </cell>
          <cell r="Y718">
            <v>10925.61</v>
          </cell>
          <cell r="AA718">
            <v>0</v>
          </cell>
          <cell r="AG718">
            <v>0</v>
          </cell>
          <cell r="AI718">
            <v>0</v>
          </cell>
          <cell r="AL718">
            <v>7203</v>
          </cell>
        </row>
        <row r="719">
          <cell r="A719" t="str">
            <v>7203</v>
          </cell>
          <cell r="B719" t="str">
            <v xml:space="preserve">407 - Retained Earnings             </v>
          </cell>
          <cell r="C719" t="str">
            <v xml:space="preserve">PSV - Professional Services         </v>
          </cell>
          <cell r="D719" t="str">
            <v>EO</v>
          </cell>
          <cell r="G719">
            <v>987.05</v>
          </cell>
          <cell r="H719">
            <v>1381</v>
          </cell>
          <cell r="I719">
            <v>800</v>
          </cell>
          <cell r="K719">
            <v>0</v>
          </cell>
          <cell r="M719">
            <v>8392.84</v>
          </cell>
          <cell r="N719">
            <v>6763.5</v>
          </cell>
          <cell r="O719">
            <v>8000</v>
          </cell>
          <cell r="Q719">
            <v>0</v>
          </cell>
          <cell r="T719">
            <v>8460</v>
          </cell>
          <cell r="U719">
            <v>10300</v>
          </cell>
          <cell r="W719">
            <v>0</v>
          </cell>
          <cell r="Y719">
            <v>8392.84</v>
          </cell>
          <cell r="AA719">
            <v>8000</v>
          </cell>
          <cell r="AG719">
            <v>10300</v>
          </cell>
          <cell r="AI719">
            <v>0</v>
          </cell>
          <cell r="AL719">
            <v>7203</v>
          </cell>
        </row>
        <row r="720">
          <cell r="A720" t="str">
            <v>7204</v>
          </cell>
          <cell r="B720" t="str">
            <v xml:space="preserve">407 - Retained Earnings             </v>
          </cell>
          <cell r="C720" t="str">
            <v xml:space="preserve">PSV - Professional Services         </v>
          </cell>
          <cell r="D720" t="str">
            <v>EO</v>
          </cell>
          <cell r="G720">
            <v>14.55</v>
          </cell>
          <cell r="H720">
            <v>0</v>
          </cell>
          <cell r="I720">
            <v>0</v>
          </cell>
          <cell r="K720">
            <v>0</v>
          </cell>
          <cell r="M720">
            <v>14.55</v>
          </cell>
          <cell r="N720">
            <v>0</v>
          </cell>
          <cell r="O720">
            <v>0</v>
          </cell>
          <cell r="Q720">
            <v>0</v>
          </cell>
          <cell r="T720">
            <v>0</v>
          </cell>
          <cell r="U720">
            <v>0</v>
          </cell>
          <cell r="W720">
            <v>0</v>
          </cell>
          <cell r="Y720">
            <v>14.55</v>
          </cell>
          <cell r="AA720">
            <v>0</v>
          </cell>
          <cell r="AG720">
            <v>0</v>
          </cell>
          <cell r="AI720">
            <v>0</v>
          </cell>
          <cell r="AL720">
            <v>7204</v>
          </cell>
        </row>
        <row r="721">
          <cell r="A721" t="str">
            <v>7205</v>
          </cell>
          <cell r="B721" t="str">
            <v xml:space="preserve">407 - Retained Earnings             </v>
          </cell>
          <cell r="C721" t="str">
            <v xml:space="preserve">ORV - Other Revenue                 </v>
          </cell>
          <cell r="G721">
            <v>0</v>
          </cell>
          <cell r="H721">
            <v>0</v>
          </cell>
          <cell r="I721">
            <v>0</v>
          </cell>
          <cell r="K721">
            <v>0</v>
          </cell>
          <cell r="M721">
            <v>483</v>
          </cell>
          <cell r="N721">
            <v>0</v>
          </cell>
          <cell r="O721">
            <v>0</v>
          </cell>
          <cell r="Q721">
            <v>0</v>
          </cell>
          <cell r="T721">
            <v>0</v>
          </cell>
          <cell r="U721">
            <v>0</v>
          </cell>
          <cell r="W721">
            <v>0</v>
          </cell>
          <cell r="Y721">
            <v>483</v>
          </cell>
          <cell r="AA721">
            <v>0</v>
          </cell>
          <cell r="AG721">
            <v>0</v>
          </cell>
          <cell r="AI721">
            <v>0</v>
          </cell>
          <cell r="AL721">
            <v>7205</v>
          </cell>
        </row>
        <row r="722">
          <cell r="A722" t="str">
            <v>7205</v>
          </cell>
          <cell r="B722" t="str">
            <v xml:space="preserve">407 - Retained Earnings             </v>
          </cell>
          <cell r="C722" t="str">
            <v xml:space="preserve">PSV - Professional Services         </v>
          </cell>
          <cell r="D722" t="str">
            <v>EO</v>
          </cell>
          <cell r="G722">
            <v>0</v>
          </cell>
          <cell r="H722">
            <v>0</v>
          </cell>
          <cell r="I722">
            <v>0</v>
          </cell>
          <cell r="K722">
            <v>0</v>
          </cell>
          <cell r="M722">
            <v>14640</v>
          </cell>
          <cell r="N722">
            <v>15962.87</v>
          </cell>
          <cell r="O722">
            <v>15000</v>
          </cell>
          <cell r="Q722">
            <v>0</v>
          </cell>
          <cell r="T722">
            <v>15962.87</v>
          </cell>
          <cell r="U722">
            <v>15000</v>
          </cell>
          <cell r="W722">
            <v>0</v>
          </cell>
          <cell r="Y722">
            <v>14640</v>
          </cell>
          <cell r="AA722">
            <v>15000</v>
          </cell>
          <cell r="AG722">
            <v>15000</v>
          </cell>
          <cell r="AI722">
            <v>0</v>
          </cell>
          <cell r="AL722">
            <v>7205</v>
          </cell>
        </row>
        <row r="723">
          <cell r="A723" t="str">
            <v>7206</v>
          </cell>
          <cell r="B723" t="str">
            <v xml:space="preserve">407 - Retained Earnings             </v>
          </cell>
          <cell r="C723" t="str">
            <v xml:space="preserve">PSV - Professional Services         </v>
          </cell>
          <cell r="D723" t="str">
            <v>EO</v>
          </cell>
          <cell r="G723">
            <v>0</v>
          </cell>
          <cell r="H723">
            <v>724.5</v>
          </cell>
          <cell r="I723">
            <v>400</v>
          </cell>
          <cell r="K723">
            <v>0</v>
          </cell>
          <cell r="M723">
            <v>103.5</v>
          </cell>
          <cell r="N723">
            <v>5423.5</v>
          </cell>
          <cell r="O723">
            <v>3900</v>
          </cell>
          <cell r="Q723">
            <v>0</v>
          </cell>
          <cell r="T723">
            <v>5785.75</v>
          </cell>
          <cell r="U723">
            <v>5200</v>
          </cell>
          <cell r="W723">
            <v>0</v>
          </cell>
          <cell r="Y723">
            <v>103.5</v>
          </cell>
          <cell r="AA723">
            <v>3900</v>
          </cell>
          <cell r="AG723">
            <v>5200</v>
          </cell>
          <cell r="AI723">
            <v>0</v>
          </cell>
          <cell r="AL723">
            <v>7206</v>
          </cell>
        </row>
        <row r="724">
          <cell r="A724" t="str">
            <v>7207</v>
          </cell>
          <cell r="B724" t="str">
            <v xml:space="preserve">407 - Retained Earnings             </v>
          </cell>
          <cell r="C724" t="str">
            <v xml:space="preserve">ORV - Other Revenue                 </v>
          </cell>
          <cell r="G724">
            <v>1014</v>
          </cell>
          <cell r="H724">
            <v>429</v>
          </cell>
          <cell r="I724">
            <v>0</v>
          </cell>
          <cell r="K724">
            <v>0</v>
          </cell>
          <cell r="M724">
            <v>1014</v>
          </cell>
          <cell r="N724">
            <v>2162.2800000000002</v>
          </cell>
          <cell r="O724">
            <v>0</v>
          </cell>
          <cell r="Q724">
            <v>0</v>
          </cell>
          <cell r="T724">
            <v>1733.28</v>
          </cell>
          <cell r="U724">
            <v>0</v>
          </cell>
          <cell r="W724">
            <v>0</v>
          </cell>
          <cell r="Y724">
            <v>1014</v>
          </cell>
          <cell r="AA724">
            <v>0</v>
          </cell>
          <cell r="AG724">
            <v>0</v>
          </cell>
          <cell r="AI724">
            <v>0</v>
          </cell>
          <cell r="AL724">
            <v>7207</v>
          </cell>
        </row>
        <row r="725">
          <cell r="A725" t="str">
            <v>7207</v>
          </cell>
          <cell r="B725" t="str">
            <v xml:space="preserve">407 - Retained Earnings             </v>
          </cell>
          <cell r="C725" t="str">
            <v xml:space="preserve">PSV - Professional Services         </v>
          </cell>
          <cell r="D725" t="str">
            <v>EO</v>
          </cell>
          <cell r="G725">
            <v>1560</v>
          </cell>
          <cell r="H725">
            <v>2724.49</v>
          </cell>
          <cell r="I725">
            <v>2100</v>
          </cell>
          <cell r="K725">
            <v>0</v>
          </cell>
          <cell r="M725">
            <v>12281.99</v>
          </cell>
          <cell r="N725">
            <v>18992.419999999998</v>
          </cell>
          <cell r="O725">
            <v>17500</v>
          </cell>
          <cell r="Q725">
            <v>0</v>
          </cell>
          <cell r="T725">
            <v>31471.89</v>
          </cell>
          <cell r="U725">
            <v>23200</v>
          </cell>
          <cell r="W725">
            <v>0</v>
          </cell>
          <cell r="Y725">
            <v>12281.99</v>
          </cell>
          <cell r="AA725">
            <v>17500</v>
          </cell>
          <cell r="AG725">
            <v>23200</v>
          </cell>
          <cell r="AI725">
            <v>0</v>
          </cell>
          <cell r="AL725">
            <v>7207</v>
          </cell>
        </row>
        <row r="726">
          <cell r="A726" t="str">
            <v>7207</v>
          </cell>
          <cell r="B726" t="str">
            <v xml:space="preserve">407 - Retained Earnings             </v>
          </cell>
          <cell r="C726" t="str">
            <v xml:space="preserve">PSV - Professional Services         </v>
          </cell>
          <cell r="D726" t="str">
            <v>EO</v>
          </cell>
          <cell r="G726">
            <v>0</v>
          </cell>
          <cell r="H726">
            <v>0</v>
          </cell>
          <cell r="I726">
            <v>200</v>
          </cell>
          <cell r="K726">
            <v>0</v>
          </cell>
          <cell r="M726">
            <v>520</v>
          </cell>
          <cell r="N726">
            <v>0</v>
          </cell>
          <cell r="O726">
            <v>2400</v>
          </cell>
          <cell r="Q726">
            <v>0</v>
          </cell>
          <cell r="T726">
            <v>993.3</v>
          </cell>
          <cell r="U726">
            <v>3100</v>
          </cell>
          <cell r="W726">
            <v>0</v>
          </cell>
          <cell r="Y726">
            <v>520</v>
          </cell>
          <cell r="AA726">
            <v>2400</v>
          </cell>
          <cell r="AG726">
            <v>3100</v>
          </cell>
          <cell r="AI726">
            <v>0</v>
          </cell>
          <cell r="AL726">
            <v>7207</v>
          </cell>
        </row>
        <row r="727">
          <cell r="A727" t="str">
            <v>7208</v>
          </cell>
          <cell r="B727" t="str">
            <v xml:space="preserve">407 - Retained Earnings             </v>
          </cell>
          <cell r="C727" t="str">
            <v xml:space="preserve">ORV - Other Revenue                 </v>
          </cell>
          <cell r="G727">
            <v>0</v>
          </cell>
          <cell r="H727">
            <v>0</v>
          </cell>
          <cell r="I727">
            <v>0</v>
          </cell>
          <cell r="K727">
            <v>0</v>
          </cell>
          <cell r="M727">
            <v>128.93</v>
          </cell>
          <cell r="N727">
            <v>6.89</v>
          </cell>
          <cell r="O727">
            <v>0</v>
          </cell>
          <cell r="Q727">
            <v>0</v>
          </cell>
          <cell r="T727">
            <v>6.89</v>
          </cell>
          <cell r="U727">
            <v>0</v>
          </cell>
          <cell r="W727">
            <v>0</v>
          </cell>
          <cell r="Y727">
            <v>128.93</v>
          </cell>
          <cell r="AA727">
            <v>0</v>
          </cell>
          <cell r="AG727">
            <v>0</v>
          </cell>
          <cell r="AI727">
            <v>0</v>
          </cell>
          <cell r="AL727">
            <v>7208</v>
          </cell>
        </row>
        <row r="728">
          <cell r="A728" t="str">
            <v>7208</v>
          </cell>
          <cell r="B728" t="str">
            <v xml:space="preserve">407 - Retained Earnings             </v>
          </cell>
          <cell r="C728" t="str">
            <v xml:space="preserve">PSV - Professional Services         </v>
          </cell>
          <cell r="D728" t="str">
            <v>EO</v>
          </cell>
          <cell r="G728">
            <v>49.77</v>
          </cell>
          <cell r="H728">
            <v>0</v>
          </cell>
          <cell r="I728">
            <v>0</v>
          </cell>
          <cell r="K728">
            <v>0</v>
          </cell>
          <cell r="M728">
            <v>124.56</v>
          </cell>
          <cell r="N728">
            <v>0</v>
          </cell>
          <cell r="O728">
            <v>0</v>
          </cell>
          <cell r="Q728">
            <v>0</v>
          </cell>
          <cell r="T728">
            <v>26.99</v>
          </cell>
          <cell r="U728">
            <v>0</v>
          </cell>
          <cell r="W728">
            <v>0</v>
          </cell>
          <cell r="Y728">
            <v>124.56</v>
          </cell>
          <cell r="AA728">
            <v>0</v>
          </cell>
          <cell r="AG728">
            <v>0</v>
          </cell>
          <cell r="AI728">
            <v>0</v>
          </cell>
          <cell r="AL728">
            <v>7208</v>
          </cell>
        </row>
        <row r="729">
          <cell r="A729" t="str">
            <v>7208</v>
          </cell>
          <cell r="B729" t="str">
            <v xml:space="preserve">407 - Retained Earnings             </v>
          </cell>
          <cell r="C729" t="str">
            <v xml:space="preserve">PSV - Professional Services         </v>
          </cell>
          <cell r="D729" t="str">
            <v>EO</v>
          </cell>
          <cell r="G729">
            <v>48.03</v>
          </cell>
          <cell r="H729">
            <v>0</v>
          </cell>
          <cell r="I729">
            <v>0</v>
          </cell>
          <cell r="K729">
            <v>0</v>
          </cell>
          <cell r="M729">
            <v>325.32</v>
          </cell>
          <cell r="N729">
            <v>0</v>
          </cell>
          <cell r="O729">
            <v>0</v>
          </cell>
          <cell r="Q729">
            <v>0</v>
          </cell>
          <cell r="T729">
            <v>2263.58</v>
          </cell>
          <cell r="U729">
            <v>100</v>
          </cell>
          <cell r="W729">
            <v>0</v>
          </cell>
          <cell r="Y729">
            <v>325.32</v>
          </cell>
          <cell r="AA729">
            <v>0</v>
          </cell>
          <cell r="AG729">
            <v>100</v>
          </cell>
          <cell r="AI729">
            <v>0</v>
          </cell>
          <cell r="AL729">
            <v>7208</v>
          </cell>
        </row>
        <row r="730">
          <cell r="A730" t="str">
            <v>7209</v>
          </cell>
          <cell r="B730" t="str">
            <v xml:space="preserve">407 - Retained Earnings             </v>
          </cell>
          <cell r="C730" t="str">
            <v xml:space="preserve">ORV - Other Revenue                 </v>
          </cell>
          <cell r="G730">
            <v>0</v>
          </cell>
          <cell r="H730">
            <v>444</v>
          </cell>
          <cell r="I730">
            <v>0</v>
          </cell>
          <cell r="K730">
            <v>0</v>
          </cell>
          <cell r="M730">
            <v>444</v>
          </cell>
          <cell r="N730">
            <v>2958.6</v>
          </cell>
          <cell r="O730">
            <v>0</v>
          </cell>
          <cell r="Q730">
            <v>0</v>
          </cell>
          <cell r="T730">
            <v>3513.6</v>
          </cell>
          <cell r="U730">
            <v>0</v>
          </cell>
          <cell r="W730">
            <v>0</v>
          </cell>
          <cell r="Y730">
            <v>444</v>
          </cell>
          <cell r="AA730">
            <v>0</v>
          </cell>
          <cell r="AG730">
            <v>0</v>
          </cell>
          <cell r="AI730">
            <v>0</v>
          </cell>
          <cell r="AL730">
            <v>7209</v>
          </cell>
        </row>
        <row r="731">
          <cell r="A731" t="str">
            <v>7210</v>
          </cell>
          <cell r="B731" t="str">
            <v xml:space="preserve">407 - Retained Earnings             </v>
          </cell>
          <cell r="C731" t="str">
            <v xml:space="preserve">PSV - Professional Services         </v>
          </cell>
          <cell r="D731" t="str">
            <v>EO</v>
          </cell>
          <cell r="G731">
            <v>7994</v>
          </cell>
          <cell r="H731">
            <v>19859.25</v>
          </cell>
          <cell r="I731">
            <v>10400</v>
          </cell>
          <cell r="K731">
            <v>0</v>
          </cell>
          <cell r="M731">
            <v>87870.96</v>
          </cell>
          <cell r="N731">
            <v>99565.17</v>
          </cell>
          <cell r="O731">
            <v>92900</v>
          </cell>
          <cell r="Q731">
            <v>0</v>
          </cell>
          <cell r="T731">
            <v>148831.82</v>
          </cell>
          <cell r="U731">
            <v>123900</v>
          </cell>
          <cell r="W731">
            <v>0</v>
          </cell>
          <cell r="Y731">
            <v>87870.96</v>
          </cell>
          <cell r="AA731">
            <v>92900</v>
          </cell>
          <cell r="AG731">
            <v>123900</v>
          </cell>
          <cell r="AI731">
            <v>0</v>
          </cell>
          <cell r="AL731">
            <v>7210</v>
          </cell>
        </row>
        <row r="732">
          <cell r="A732" t="str">
            <v>7301</v>
          </cell>
          <cell r="B732" t="str">
            <v xml:space="preserve">407 - Retained Earnings             </v>
          </cell>
          <cell r="C732" t="str">
            <v xml:space="preserve">ORV - Other Revenue                 </v>
          </cell>
          <cell r="G732">
            <v>0</v>
          </cell>
          <cell r="H732">
            <v>0</v>
          </cell>
          <cell r="I732">
            <v>0</v>
          </cell>
          <cell r="K732">
            <v>0</v>
          </cell>
          <cell r="M732">
            <v>1516.49</v>
          </cell>
          <cell r="N732">
            <v>0</v>
          </cell>
          <cell r="O732">
            <v>0</v>
          </cell>
          <cell r="Q732">
            <v>0</v>
          </cell>
          <cell r="T732">
            <v>0</v>
          </cell>
          <cell r="U732">
            <v>0</v>
          </cell>
          <cell r="W732">
            <v>0</v>
          </cell>
          <cell r="Y732">
            <v>1516.49</v>
          </cell>
          <cell r="AA732">
            <v>0</v>
          </cell>
          <cell r="AG732">
            <v>0</v>
          </cell>
          <cell r="AI732">
            <v>0</v>
          </cell>
          <cell r="AL732">
            <v>7301</v>
          </cell>
        </row>
        <row r="733">
          <cell r="A733" t="str">
            <v>7302</v>
          </cell>
          <cell r="B733" t="str">
            <v xml:space="preserve">407 - Retained Earnings             </v>
          </cell>
          <cell r="C733" t="str">
            <v xml:space="preserve">MS - Materials &amp; Supplies          </v>
          </cell>
          <cell r="D733" t="str">
            <v>EO</v>
          </cell>
          <cell r="G733">
            <v>782.78</v>
          </cell>
          <cell r="H733">
            <v>533.45000000000005</v>
          </cell>
          <cell r="I733">
            <v>100</v>
          </cell>
          <cell r="K733">
            <v>0</v>
          </cell>
          <cell r="M733">
            <v>2324.86</v>
          </cell>
          <cell r="N733">
            <v>2361.42</v>
          </cell>
          <cell r="O733">
            <v>900</v>
          </cell>
          <cell r="Q733">
            <v>0</v>
          </cell>
          <cell r="T733">
            <v>3190.3</v>
          </cell>
          <cell r="U733">
            <v>1000</v>
          </cell>
          <cell r="W733">
            <v>0</v>
          </cell>
          <cell r="Y733">
            <v>2324.86</v>
          </cell>
          <cell r="AA733">
            <v>900</v>
          </cell>
          <cell r="AG733">
            <v>1000</v>
          </cell>
          <cell r="AI733">
            <v>0</v>
          </cell>
          <cell r="AL733">
            <v>7302</v>
          </cell>
        </row>
        <row r="734">
          <cell r="A734" t="str">
            <v>7302</v>
          </cell>
          <cell r="B734" t="str">
            <v xml:space="preserve">407 - Retained Earnings             </v>
          </cell>
          <cell r="C734" t="str">
            <v xml:space="preserve">MS - Materials &amp; Supplies          </v>
          </cell>
          <cell r="D734" t="str">
            <v>EO</v>
          </cell>
          <cell r="G734">
            <v>0</v>
          </cell>
          <cell r="H734">
            <v>0</v>
          </cell>
          <cell r="I734">
            <v>100</v>
          </cell>
          <cell r="K734">
            <v>0</v>
          </cell>
          <cell r="M734">
            <v>0</v>
          </cell>
          <cell r="N734">
            <v>1767.63</v>
          </cell>
          <cell r="O734">
            <v>100</v>
          </cell>
          <cell r="Q734">
            <v>0</v>
          </cell>
          <cell r="T734">
            <v>1767.63</v>
          </cell>
          <cell r="U734">
            <v>200</v>
          </cell>
          <cell r="W734">
            <v>0</v>
          </cell>
          <cell r="Y734">
            <v>0</v>
          </cell>
          <cell r="AA734">
            <v>100</v>
          </cell>
          <cell r="AG734">
            <v>200</v>
          </cell>
          <cell r="AI734">
            <v>0</v>
          </cell>
          <cell r="AL734">
            <v>7302</v>
          </cell>
        </row>
        <row r="735">
          <cell r="A735" t="str">
            <v>7302</v>
          </cell>
          <cell r="B735" t="str">
            <v xml:space="preserve">407 - Retained Earnings             </v>
          </cell>
          <cell r="C735" t="str">
            <v xml:space="preserve">ORV - Other Revenue                 </v>
          </cell>
          <cell r="G735">
            <v>0</v>
          </cell>
          <cell r="H735">
            <v>0</v>
          </cell>
          <cell r="I735">
            <v>0</v>
          </cell>
          <cell r="K735">
            <v>0</v>
          </cell>
          <cell r="M735">
            <v>709.56</v>
          </cell>
          <cell r="N735">
            <v>1188.3800000000001</v>
          </cell>
          <cell r="O735">
            <v>0</v>
          </cell>
          <cell r="Q735">
            <v>0</v>
          </cell>
          <cell r="T735">
            <v>1188.3800000000001</v>
          </cell>
          <cell r="U735">
            <v>0</v>
          </cell>
          <cell r="W735">
            <v>0</v>
          </cell>
          <cell r="Y735">
            <v>709.56</v>
          </cell>
          <cell r="AA735">
            <v>0</v>
          </cell>
          <cell r="AG735">
            <v>0</v>
          </cell>
          <cell r="AI735">
            <v>0</v>
          </cell>
          <cell r="AL735">
            <v>7302</v>
          </cell>
        </row>
        <row r="736">
          <cell r="A736" t="str">
            <v>7304</v>
          </cell>
          <cell r="B736" t="str">
            <v xml:space="preserve">407 - Retained Earnings             </v>
          </cell>
          <cell r="C736" t="str">
            <v xml:space="preserve">MS - Materials &amp; Supplies          </v>
          </cell>
          <cell r="D736" t="str">
            <v>EO</v>
          </cell>
          <cell r="G736">
            <v>1166.93</v>
          </cell>
          <cell r="H736">
            <v>2827.52</v>
          </cell>
          <cell r="I736">
            <v>1000</v>
          </cell>
          <cell r="K736">
            <v>0</v>
          </cell>
          <cell r="M736">
            <v>8643.49</v>
          </cell>
          <cell r="N736">
            <v>8755.7800000000007</v>
          </cell>
          <cell r="O736">
            <v>9300</v>
          </cell>
          <cell r="Q736">
            <v>0</v>
          </cell>
          <cell r="T736">
            <v>12706.61</v>
          </cell>
          <cell r="U736">
            <v>11800</v>
          </cell>
          <cell r="W736">
            <v>0</v>
          </cell>
          <cell r="Y736">
            <v>8643.49</v>
          </cell>
          <cell r="AA736">
            <v>9300</v>
          </cell>
          <cell r="AG736">
            <v>11800</v>
          </cell>
          <cell r="AI736">
            <v>0</v>
          </cell>
          <cell r="AL736">
            <v>7304</v>
          </cell>
        </row>
        <row r="737">
          <cell r="A737" t="str">
            <v>7304</v>
          </cell>
          <cell r="B737" t="str">
            <v xml:space="preserve">407 - Retained Earnings             </v>
          </cell>
          <cell r="C737" t="str">
            <v xml:space="preserve">MS - Materials &amp; Supplies          </v>
          </cell>
          <cell r="D737" t="str">
            <v>EO</v>
          </cell>
          <cell r="G737">
            <v>-903.96</v>
          </cell>
          <cell r="H737">
            <v>6010.44</v>
          </cell>
          <cell r="I737">
            <v>700</v>
          </cell>
          <cell r="K737">
            <v>0</v>
          </cell>
          <cell r="M737">
            <v>2296.89</v>
          </cell>
          <cell r="N737">
            <v>7556.45</v>
          </cell>
          <cell r="O737">
            <v>6700</v>
          </cell>
          <cell r="Q737">
            <v>0</v>
          </cell>
          <cell r="T737">
            <v>9167.41</v>
          </cell>
          <cell r="U737">
            <v>8500</v>
          </cell>
          <cell r="W737">
            <v>0</v>
          </cell>
          <cell r="Y737">
            <v>2296.89</v>
          </cell>
          <cell r="AA737">
            <v>6700</v>
          </cell>
          <cell r="AG737">
            <v>8500</v>
          </cell>
          <cell r="AI737">
            <v>0</v>
          </cell>
          <cell r="AL737">
            <v>7304</v>
          </cell>
        </row>
        <row r="738">
          <cell r="A738" t="str">
            <v>7304</v>
          </cell>
          <cell r="B738" t="str">
            <v xml:space="preserve">407 - Retained Earnings             </v>
          </cell>
          <cell r="C738" t="str">
            <v xml:space="preserve">ORV - Other Revenue                 </v>
          </cell>
          <cell r="G738">
            <v>261.55</v>
          </cell>
          <cell r="H738">
            <v>1043.1099999999999</v>
          </cell>
          <cell r="I738">
            <v>0</v>
          </cell>
          <cell r="K738">
            <v>0</v>
          </cell>
          <cell r="M738">
            <v>381.8</v>
          </cell>
          <cell r="N738">
            <v>1290.26</v>
          </cell>
          <cell r="O738">
            <v>0</v>
          </cell>
          <cell r="Q738">
            <v>0</v>
          </cell>
          <cell r="T738">
            <v>247.15</v>
          </cell>
          <cell r="U738">
            <v>0</v>
          </cell>
          <cell r="W738">
            <v>0</v>
          </cell>
          <cell r="Y738">
            <v>381.8</v>
          </cell>
          <cell r="AA738">
            <v>0</v>
          </cell>
          <cell r="AG738">
            <v>0</v>
          </cell>
          <cell r="AI738">
            <v>0</v>
          </cell>
          <cell r="AL738">
            <v>7304</v>
          </cell>
        </row>
        <row r="739">
          <cell r="A739" t="str">
            <v>7305</v>
          </cell>
          <cell r="B739" t="str">
            <v xml:space="preserve">407 - Retained Earnings             </v>
          </cell>
          <cell r="C739" t="str">
            <v xml:space="preserve">MS - Materials &amp; Supplies          </v>
          </cell>
          <cell r="D739" t="str">
            <v>EO</v>
          </cell>
          <cell r="G739">
            <v>1777.2</v>
          </cell>
          <cell r="H739">
            <v>143.32</v>
          </cell>
          <cell r="I739">
            <v>300</v>
          </cell>
          <cell r="K739">
            <v>0</v>
          </cell>
          <cell r="M739">
            <v>4656.66</v>
          </cell>
          <cell r="N739">
            <v>3816.09</v>
          </cell>
          <cell r="O739">
            <v>2600</v>
          </cell>
          <cell r="Q739">
            <v>0</v>
          </cell>
          <cell r="T739">
            <v>4777.2299999999996</v>
          </cell>
          <cell r="U739">
            <v>3100</v>
          </cell>
          <cell r="W739">
            <v>0</v>
          </cell>
          <cell r="Y739">
            <v>4656.66</v>
          </cell>
          <cell r="AA739">
            <v>2600</v>
          </cell>
          <cell r="AG739">
            <v>3100</v>
          </cell>
          <cell r="AI739">
            <v>0</v>
          </cell>
          <cell r="AL739">
            <v>7305</v>
          </cell>
        </row>
        <row r="740">
          <cell r="A740" t="str">
            <v>7305</v>
          </cell>
          <cell r="B740" t="str">
            <v xml:space="preserve">407 - Retained Earnings             </v>
          </cell>
          <cell r="C740" t="str">
            <v xml:space="preserve">MS - Materials &amp; Supplies          </v>
          </cell>
          <cell r="D740" t="str">
            <v>EO</v>
          </cell>
          <cell r="G740">
            <v>0</v>
          </cell>
          <cell r="H740">
            <v>0</v>
          </cell>
          <cell r="I740">
            <v>100</v>
          </cell>
          <cell r="K740">
            <v>0</v>
          </cell>
          <cell r="M740">
            <v>82.4</v>
          </cell>
          <cell r="N740">
            <v>0</v>
          </cell>
          <cell r="O740">
            <v>200</v>
          </cell>
          <cell r="Q740">
            <v>0</v>
          </cell>
          <cell r="T740">
            <v>0</v>
          </cell>
          <cell r="U740">
            <v>300</v>
          </cell>
          <cell r="W740">
            <v>0</v>
          </cell>
          <cell r="Y740">
            <v>82.4</v>
          </cell>
          <cell r="AA740">
            <v>200</v>
          </cell>
          <cell r="AG740">
            <v>300</v>
          </cell>
          <cell r="AI740">
            <v>0</v>
          </cell>
          <cell r="AL740">
            <v>7305</v>
          </cell>
        </row>
        <row r="741">
          <cell r="A741" t="str">
            <v>7305</v>
          </cell>
          <cell r="B741" t="str">
            <v xml:space="preserve">407 - Retained Earnings             </v>
          </cell>
          <cell r="C741" t="str">
            <v xml:space="preserve">ORV - Other Revenue                 </v>
          </cell>
          <cell r="G741">
            <v>0</v>
          </cell>
          <cell r="H741">
            <v>0</v>
          </cell>
          <cell r="I741">
            <v>0</v>
          </cell>
          <cell r="K741">
            <v>0</v>
          </cell>
          <cell r="M741">
            <v>172.19</v>
          </cell>
          <cell r="N741">
            <v>399.25</v>
          </cell>
          <cell r="O741">
            <v>0</v>
          </cell>
          <cell r="Q741">
            <v>0</v>
          </cell>
          <cell r="T741">
            <v>466.21</v>
          </cell>
          <cell r="U741">
            <v>0</v>
          </cell>
          <cell r="W741">
            <v>0</v>
          </cell>
          <cell r="Y741">
            <v>172.19</v>
          </cell>
          <cell r="AA741">
            <v>0</v>
          </cell>
          <cell r="AG741">
            <v>0</v>
          </cell>
          <cell r="AI741">
            <v>0</v>
          </cell>
          <cell r="AL741">
            <v>7305</v>
          </cell>
        </row>
        <row r="742">
          <cell r="A742" t="str">
            <v>7306</v>
          </cell>
          <cell r="B742" t="str">
            <v xml:space="preserve">407 - Retained Earnings             </v>
          </cell>
          <cell r="C742" t="str">
            <v xml:space="preserve">MS - Materials &amp; Supplies          </v>
          </cell>
          <cell r="D742" t="str">
            <v>EO</v>
          </cell>
          <cell r="G742">
            <v>435.94</v>
          </cell>
          <cell r="H742">
            <v>766.22</v>
          </cell>
          <cell r="I742">
            <v>600</v>
          </cell>
          <cell r="K742">
            <v>0</v>
          </cell>
          <cell r="M742">
            <v>7162.74</v>
          </cell>
          <cell r="N742">
            <v>6702.7</v>
          </cell>
          <cell r="O742">
            <v>5000</v>
          </cell>
          <cell r="Q742">
            <v>0</v>
          </cell>
          <cell r="T742">
            <v>7903.07</v>
          </cell>
          <cell r="U742">
            <v>6200</v>
          </cell>
          <cell r="W742">
            <v>0</v>
          </cell>
          <cell r="Y742">
            <v>7162.74</v>
          </cell>
          <cell r="AA742">
            <v>5000</v>
          </cell>
          <cell r="AG742">
            <v>6200</v>
          </cell>
          <cell r="AI742">
            <v>0</v>
          </cell>
          <cell r="AL742">
            <v>7306</v>
          </cell>
        </row>
        <row r="743">
          <cell r="A743" t="str">
            <v>7306</v>
          </cell>
          <cell r="B743" t="str">
            <v xml:space="preserve">407 - Retained Earnings             </v>
          </cell>
          <cell r="C743" t="str">
            <v xml:space="preserve">ORV - Other Revenue                 </v>
          </cell>
          <cell r="G743">
            <v>0</v>
          </cell>
          <cell r="H743">
            <v>0</v>
          </cell>
          <cell r="I743">
            <v>0</v>
          </cell>
          <cell r="K743">
            <v>0</v>
          </cell>
          <cell r="M743">
            <v>120.42</v>
          </cell>
          <cell r="N743">
            <v>2762.66</v>
          </cell>
          <cell r="O743">
            <v>0</v>
          </cell>
          <cell r="Q743">
            <v>0</v>
          </cell>
          <cell r="T743">
            <v>2762.66</v>
          </cell>
          <cell r="U743">
            <v>0</v>
          </cell>
          <cell r="W743">
            <v>0</v>
          </cell>
          <cell r="Y743">
            <v>120.42</v>
          </cell>
          <cell r="AA743">
            <v>0</v>
          </cell>
          <cell r="AG743">
            <v>0</v>
          </cell>
          <cell r="AI743">
            <v>0</v>
          </cell>
          <cell r="AL743">
            <v>7306</v>
          </cell>
        </row>
        <row r="744">
          <cell r="A744" t="str">
            <v>7307</v>
          </cell>
          <cell r="B744" t="str">
            <v xml:space="preserve">407 - Retained Earnings             </v>
          </cell>
          <cell r="C744" t="str">
            <v xml:space="preserve">MS - Materials &amp; Supplies          </v>
          </cell>
          <cell r="D744" t="str">
            <v>EO</v>
          </cell>
          <cell r="G744">
            <v>3000.98</v>
          </cell>
          <cell r="H744">
            <v>4664.3500000000004</v>
          </cell>
          <cell r="I744">
            <v>2400</v>
          </cell>
          <cell r="K744">
            <v>0</v>
          </cell>
          <cell r="M744">
            <v>24011.18</v>
          </cell>
          <cell r="N744">
            <v>33319.39</v>
          </cell>
          <cell r="O744">
            <v>23300</v>
          </cell>
          <cell r="Q744">
            <v>0</v>
          </cell>
          <cell r="T744">
            <v>49243.4</v>
          </cell>
          <cell r="U744">
            <v>29900</v>
          </cell>
          <cell r="W744">
            <v>0</v>
          </cell>
          <cell r="Y744">
            <v>24011.18</v>
          </cell>
          <cell r="AA744">
            <v>23300</v>
          </cell>
          <cell r="AG744">
            <v>29900</v>
          </cell>
          <cell r="AI744">
            <v>0</v>
          </cell>
          <cell r="AL744">
            <v>7307</v>
          </cell>
        </row>
        <row r="745">
          <cell r="A745" t="str">
            <v>7307</v>
          </cell>
          <cell r="B745" t="str">
            <v xml:space="preserve">407 - Retained Earnings             </v>
          </cell>
          <cell r="C745" t="str">
            <v xml:space="preserve">MS - Materials &amp; Supplies          </v>
          </cell>
          <cell r="D745" t="str">
            <v>EO</v>
          </cell>
          <cell r="G745">
            <v>413.09</v>
          </cell>
          <cell r="H745">
            <v>0</v>
          </cell>
          <cell r="I745">
            <v>100</v>
          </cell>
          <cell r="K745">
            <v>0</v>
          </cell>
          <cell r="M745">
            <v>809.61</v>
          </cell>
          <cell r="N745">
            <v>3166.29</v>
          </cell>
          <cell r="O745">
            <v>600</v>
          </cell>
          <cell r="Q745">
            <v>0</v>
          </cell>
          <cell r="T745">
            <v>3448.88</v>
          </cell>
          <cell r="U745">
            <v>700</v>
          </cell>
          <cell r="W745">
            <v>0</v>
          </cell>
          <cell r="Y745">
            <v>809.61</v>
          </cell>
          <cell r="AA745">
            <v>600</v>
          </cell>
          <cell r="AG745">
            <v>700</v>
          </cell>
          <cell r="AI745">
            <v>0</v>
          </cell>
          <cell r="AL745">
            <v>7307</v>
          </cell>
        </row>
        <row r="746">
          <cell r="A746" t="str">
            <v>7307</v>
          </cell>
          <cell r="B746" t="str">
            <v xml:space="preserve">407 - Retained Earnings             </v>
          </cell>
          <cell r="C746" t="str">
            <v xml:space="preserve">ORV - Other Revenue                 </v>
          </cell>
          <cell r="G746">
            <v>3684.57</v>
          </cell>
          <cell r="H746">
            <v>2273.38</v>
          </cell>
          <cell r="I746">
            <v>0</v>
          </cell>
          <cell r="K746">
            <v>0</v>
          </cell>
          <cell r="M746">
            <v>8598.2099999999991</v>
          </cell>
          <cell r="N746">
            <v>29019.200000000001</v>
          </cell>
          <cell r="O746">
            <v>0</v>
          </cell>
          <cell r="Q746">
            <v>0</v>
          </cell>
          <cell r="T746">
            <v>28816.66</v>
          </cell>
          <cell r="U746">
            <v>0</v>
          </cell>
          <cell r="W746">
            <v>0</v>
          </cell>
          <cell r="Y746">
            <v>8598.2099999999991</v>
          </cell>
          <cell r="AA746">
            <v>0</v>
          </cell>
          <cell r="AG746">
            <v>0</v>
          </cell>
          <cell r="AI746">
            <v>0</v>
          </cell>
          <cell r="AL746">
            <v>7307</v>
          </cell>
        </row>
        <row r="747">
          <cell r="A747" t="str">
            <v>7308</v>
          </cell>
          <cell r="B747" t="str">
            <v xml:space="preserve">407 - Retained Earnings             </v>
          </cell>
          <cell r="C747" t="str">
            <v xml:space="preserve">MS - Materials &amp; Supplies          </v>
          </cell>
          <cell r="D747" t="str">
            <v>EO</v>
          </cell>
          <cell r="G747">
            <v>16026.16</v>
          </cell>
          <cell r="H747">
            <v>56734.93</v>
          </cell>
          <cell r="I747">
            <v>27400</v>
          </cell>
          <cell r="K747">
            <v>0</v>
          </cell>
          <cell r="M747">
            <v>268800.07</v>
          </cell>
          <cell r="N747">
            <v>244294.69</v>
          </cell>
          <cell r="O747">
            <v>257900</v>
          </cell>
          <cell r="Q747">
            <v>0</v>
          </cell>
          <cell r="T747">
            <v>337414.28</v>
          </cell>
          <cell r="U747">
            <v>330600</v>
          </cell>
          <cell r="W747">
            <v>0</v>
          </cell>
          <cell r="Y747">
            <v>268800.07</v>
          </cell>
          <cell r="AA747">
            <v>257900</v>
          </cell>
          <cell r="AG747">
            <v>330600</v>
          </cell>
          <cell r="AI747">
            <v>0</v>
          </cell>
          <cell r="AL747">
            <v>7308</v>
          </cell>
        </row>
        <row r="748">
          <cell r="A748" t="str">
            <v>7308</v>
          </cell>
          <cell r="B748" t="str">
            <v xml:space="preserve">407 - Retained Earnings             </v>
          </cell>
          <cell r="C748" t="str">
            <v xml:space="preserve">MS - Materials &amp; Supplies          </v>
          </cell>
          <cell r="D748" t="str">
            <v>EO</v>
          </cell>
          <cell r="G748">
            <v>1460.9</v>
          </cell>
          <cell r="H748">
            <v>0</v>
          </cell>
          <cell r="I748">
            <v>2400</v>
          </cell>
          <cell r="K748">
            <v>0</v>
          </cell>
          <cell r="M748">
            <v>10167.719999999999</v>
          </cell>
          <cell r="N748">
            <v>11821.41</v>
          </cell>
          <cell r="O748">
            <v>23300</v>
          </cell>
          <cell r="Q748">
            <v>0</v>
          </cell>
          <cell r="T748">
            <v>16879.68</v>
          </cell>
          <cell r="U748">
            <v>29900</v>
          </cell>
          <cell r="W748">
            <v>0</v>
          </cell>
          <cell r="Y748">
            <v>10167.719999999999</v>
          </cell>
          <cell r="AA748">
            <v>23300</v>
          </cell>
          <cell r="AG748">
            <v>29900</v>
          </cell>
          <cell r="AI748">
            <v>0</v>
          </cell>
          <cell r="AL748">
            <v>7308</v>
          </cell>
        </row>
        <row r="749">
          <cell r="A749" t="str">
            <v>7308</v>
          </cell>
          <cell r="B749" t="str">
            <v xml:space="preserve">407 - Retained Earnings             </v>
          </cell>
          <cell r="C749" t="str">
            <v xml:space="preserve">ORV - Other Revenue                 </v>
          </cell>
          <cell r="G749">
            <v>1252.32</v>
          </cell>
          <cell r="H749">
            <v>8048.83</v>
          </cell>
          <cell r="I749">
            <v>0</v>
          </cell>
          <cell r="K749">
            <v>0</v>
          </cell>
          <cell r="M749">
            <v>21118.23</v>
          </cell>
          <cell r="N749">
            <v>70321.289999999994</v>
          </cell>
          <cell r="O749">
            <v>0</v>
          </cell>
          <cell r="Q749">
            <v>0</v>
          </cell>
          <cell r="T749">
            <v>96978.66</v>
          </cell>
          <cell r="U749">
            <v>0</v>
          </cell>
          <cell r="W749">
            <v>0</v>
          </cell>
          <cell r="Y749">
            <v>21118.23</v>
          </cell>
          <cell r="AA749">
            <v>0</v>
          </cell>
          <cell r="AG749">
            <v>0</v>
          </cell>
          <cell r="AI749">
            <v>0</v>
          </cell>
          <cell r="AL749">
            <v>7308</v>
          </cell>
        </row>
        <row r="750">
          <cell r="A750" t="str">
            <v>7310</v>
          </cell>
          <cell r="B750" t="str">
            <v xml:space="preserve">407 - Retained Earnings             </v>
          </cell>
          <cell r="C750" t="str">
            <v xml:space="preserve">MS - Materials &amp; Supplies          </v>
          </cell>
          <cell r="D750" t="str">
            <v>EO</v>
          </cell>
          <cell r="G750">
            <v>12066.87</v>
          </cell>
          <cell r="H750">
            <v>3655.97</v>
          </cell>
          <cell r="I750">
            <v>2300</v>
          </cell>
          <cell r="K750">
            <v>0</v>
          </cell>
          <cell r="M750">
            <v>53794.63</v>
          </cell>
          <cell r="N750">
            <v>44832.87</v>
          </cell>
          <cell r="O750">
            <v>22800</v>
          </cell>
          <cell r="Q750">
            <v>0</v>
          </cell>
          <cell r="T750">
            <v>54546.89</v>
          </cell>
          <cell r="U750">
            <v>28800</v>
          </cell>
          <cell r="W750">
            <v>0</v>
          </cell>
          <cell r="Y750">
            <v>53794.63</v>
          </cell>
          <cell r="AA750">
            <v>22800</v>
          </cell>
          <cell r="AG750">
            <v>28800</v>
          </cell>
          <cell r="AI750">
            <v>0</v>
          </cell>
          <cell r="AL750">
            <v>7310</v>
          </cell>
        </row>
        <row r="751">
          <cell r="A751" t="str">
            <v>7310</v>
          </cell>
          <cell r="B751" t="str">
            <v xml:space="preserve">407 - Retained Earnings             </v>
          </cell>
          <cell r="C751" t="str">
            <v xml:space="preserve">MS - Materials &amp; Supplies          </v>
          </cell>
          <cell r="D751" t="str">
            <v>EO</v>
          </cell>
          <cell r="G751">
            <v>3483.6</v>
          </cell>
          <cell r="H751">
            <v>1762.67</v>
          </cell>
          <cell r="I751">
            <v>3200</v>
          </cell>
          <cell r="K751">
            <v>0</v>
          </cell>
          <cell r="M751">
            <v>18203.07</v>
          </cell>
          <cell r="N751">
            <v>12035.06</v>
          </cell>
          <cell r="O751">
            <v>30300</v>
          </cell>
          <cell r="Q751">
            <v>0</v>
          </cell>
          <cell r="T751">
            <v>22692.73</v>
          </cell>
          <cell r="U751">
            <v>39200</v>
          </cell>
          <cell r="W751">
            <v>0</v>
          </cell>
          <cell r="Y751">
            <v>18203.07</v>
          </cell>
          <cell r="AA751">
            <v>30300</v>
          </cell>
          <cell r="AG751">
            <v>39200</v>
          </cell>
          <cell r="AI751">
            <v>0</v>
          </cell>
          <cell r="AL751">
            <v>7310</v>
          </cell>
        </row>
        <row r="752">
          <cell r="A752" t="str">
            <v>7310</v>
          </cell>
          <cell r="B752" t="str">
            <v xml:space="preserve">407 - Retained Earnings             </v>
          </cell>
          <cell r="C752" t="str">
            <v xml:space="preserve">ORV - Other Revenue                 </v>
          </cell>
          <cell r="G752">
            <v>8300.27</v>
          </cell>
          <cell r="H752">
            <v>8342.06</v>
          </cell>
          <cell r="I752">
            <v>0</v>
          </cell>
          <cell r="K752">
            <v>0</v>
          </cell>
          <cell r="M752">
            <v>106640.53</v>
          </cell>
          <cell r="N752">
            <v>39700.15</v>
          </cell>
          <cell r="O752">
            <v>0</v>
          </cell>
          <cell r="Q752">
            <v>0</v>
          </cell>
          <cell r="T752">
            <v>196218.42</v>
          </cell>
          <cell r="U752">
            <v>0</v>
          </cell>
          <cell r="W752">
            <v>0</v>
          </cell>
          <cell r="Y752">
            <v>106640.53</v>
          </cell>
          <cell r="AA752">
            <v>0</v>
          </cell>
          <cell r="AG752">
            <v>0</v>
          </cell>
          <cell r="AI752">
            <v>0</v>
          </cell>
          <cell r="AL752">
            <v>7310</v>
          </cell>
        </row>
        <row r="753">
          <cell r="A753" t="str">
            <v>7312</v>
          </cell>
          <cell r="B753" t="str">
            <v xml:space="preserve">407 - Retained Earnings             </v>
          </cell>
          <cell r="C753" t="str">
            <v xml:space="preserve">MS - Materials &amp; Supplies          </v>
          </cell>
          <cell r="D753" t="str">
            <v>EO</v>
          </cell>
          <cell r="G753">
            <v>2434.7600000000002</v>
          </cell>
          <cell r="H753">
            <v>5393.07</v>
          </cell>
          <cell r="I753">
            <v>2100</v>
          </cell>
          <cell r="K753">
            <v>0</v>
          </cell>
          <cell r="M753">
            <v>28534.7</v>
          </cell>
          <cell r="N753">
            <v>32134.400000000001</v>
          </cell>
          <cell r="O753">
            <v>20000</v>
          </cell>
          <cell r="Q753">
            <v>0</v>
          </cell>
          <cell r="T753">
            <v>41724.699999999997</v>
          </cell>
          <cell r="U753">
            <v>25800</v>
          </cell>
          <cell r="W753">
            <v>0</v>
          </cell>
          <cell r="Y753">
            <v>28534.7</v>
          </cell>
          <cell r="AA753">
            <v>20000</v>
          </cell>
          <cell r="AG753">
            <v>25800</v>
          </cell>
          <cell r="AI753">
            <v>0</v>
          </cell>
          <cell r="AL753">
            <v>7312</v>
          </cell>
        </row>
        <row r="754">
          <cell r="A754" t="str">
            <v>7312</v>
          </cell>
          <cell r="B754" t="str">
            <v xml:space="preserve">407 - Retained Earnings             </v>
          </cell>
          <cell r="C754" t="str">
            <v xml:space="preserve">ORV - Other Revenue                 </v>
          </cell>
          <cell r="G754">
            <v>-731.35</v>
          </cell>
          <cell r="H754">
            <v>-1095.7</v>
          </cell>
          <cell r="I754">
            <v>0</v>
          </cell>
          <cell r="K754">
            <v>0</v>
          </cell>
          <cell r="M754">
            <v>-582.6</v>
          </cell>
          <cell r="N754">
            <v>14044.5</v>
          </cell>
          <cell r="O754">
            <v>0</v>
          </cell>
          <cell r="Q754">
            <v>0</v>
          </cell>
          <cell r="T754">
            <v>21577.15</v>
          </cell>
          <cell r="U754">
            <v>0</v>
          </cell>
          <cell r="W754">
            <v>0</v>
          </cell>
          <cell r="Y754">
            <v>-582.6</v>
          </cell>
          <cell r="AA754">
            <v>0</v>
          </cell>
          <cell r="AG754">
            <v>0</v>
          </cell>
          <cell r="AI754">
            <v>0</v>
          </cell>
          <cell r="AL754">
            <v>7312</v>
          </cell>
        </row>
        <row r="755">
          <cell r="A755" t="str">
            <v>7313</v>
          </cell>
          <cell r="B755" t="str">
            <v xml:space="preserve">407 - Retained Earnings             </v>
          </cell>
          <cell r="C755" t="str">
            <v xml:space="preserve">ORV - Other Revenue                 </v>
          </cell>
          <cell r="G755">
            <v>0</v>
          </cell>
          <cell r="H755">
            <v>-358.86</v>
          </cell>
          <cell r="I755">
            <v>0</v>
          </cell>
          <cell r="K755">
            <v>0</v>
          </cell>
          <cell r="M755">
            <v>22169.56</v>
          </cell>
          <cell r="N755">
            <v>24003.19</v>
          </cell>
          <cell r="O755">
            <v>0</v>
          </cell>
          <cell r="Q755">
            <v>0</v>
          </cell>
          <cell r="T755">
            <v>38919.1</v>
          </cell>
          <cell r="U755">
            <v>0</v>
          </cell>
          <cell r="W755">
            <v>0</v>
          </cell>
          <cell r="Y755">
            <v>22169.56</v>
          </cell>
          <cell r="AA755">
            <v>0</v>
          </cell>
          <cell r="AG755">
            <v>0</v>
          </cell>
          <cell r="AI755">
            <v>0</v>
          </cell>
          <cell r="AL755">
            <v>7313</v>
          </cell>
        </row>
        <row r="756">
          <cell r="A756" t="str">
            <v>7315</v>
          </cell>
          <cell r="B756" t="str">
            <v xml:space="preserve">407 - Retained Earnings             </v>
          </cell>
          <cell r="C756" t="str">
            <v xml:space="preserve">MS - Materials &amp; Supplies          </v>
          </cell>
          <cell r="D756" t="str">
            <v>EO</v>
          </cell>
          <cell r="G756">
            <v>0</v>
          </cell>
          <cell r="H756">
            <v>0</v>
          </cell>
          <cell r="I756">
            <v>0</v>
          </cell>
          <cell r="K756">
            <v>0</v>
          </cell>
          <cell r="M756">
            <v>0</v>
          </cell>
          <cell r="N756">
            <v>908.2</v>
          </cell>
          <cell r="O756">
            <v>0</v>
          </cell>
          <cell r="Q756">
            <v>0</v>
          </cell>
          <cell r="T756">
            <v>908.2</v>
          </cell>
          <cell r="U756">
            <v>0</v>
          </cell>
          <cell r="W756">
            <v>0</v>
          </cell>
          <cell r="Y756">
            <v>0</v>
          </cell>
          <cell r="AA756">
            <v>0</v>
          </cell>
          <cell r="AG756">
            <v>0</v>
          </cell>
          <cell r="AI756">
            <v>0</v>
          </cell>
          <cell r="AL756">
            <v>7315</v>
          </cell>
        </row>
        <row r="757">
          <cell r="A757" t="str">
            <v>7395</v>
          </cell>
          <cell r="B757" t="str">
            <v xml:space="preserve">407 - Retained Earnings             </v>
          </cell>
          <cell r="C757" t="str">
            <v xml:space="preserve">ALL - Internal Allocations          </v>
          </cell>
          <cell r="D757" t="str">
            <v>EO</v>
          </cell>
          <cell r="G757">
            <v>8064.95</v>
          </cell>
          <cell r="H757">
            <v>6868.84</v>
          </cell>
          <cell r="I757">
            <v>5500</v>
          </cell>
          <cell r="K757">
            <v>0</v>
          </cell>
          <cell r="M757">
            <v>48077.36</v>
          </cell>
          <cell r="N757">
            <v>44261.599999999999</v>
          </cell>
          <cell r="O757">
            <v>51100</v>
          </cell>
          <cell r="Q757">
            <v>0</v>
          </cell>
          <cell r="T757">
            <v>56248.31</v>
          </cell>
          <cell r="U757">
            <v>65400</v>
          </cell>
          <cell r="W757">
            <v>0</v>
          </cell>
          <cell r="Y757">
            <v>48077.36</v>
          </cell>
          <cell r="AA757">
            <v>51100</v>
          </cell>
          <cell r="AG757">
            <v>65400</v>
          </cell>
          <cell r="AI757">
            <v>0</v>
          </cell>
          <cell r="AL757">
            <v>7395</v>
          </cell>
        </row>
        <row r="758">
          <cell r="A758" t="str">
            <v>7395</v>
          </cell>
          <cell r="B758" t="str">
            <v xml:space="preserve">407 - Retained Earnings             </v>
          </cell>
          <cell r="C758" t="str">
            <v xml:space="preserve">ALL - Internal Allocations          </v>
          </cell>
          <cell r="D758" t="str">
            <v>EO</v>
          </cell>
          <cell r="G758">
            <v>291.17</v>
          </cell>
          <cell r="H758">
            <v>7.7</v>
          </cell>
          <cell r="I758">
            <v>400</v>
          </cell>
          <cell r="K758">
            <v>0</v>
          </cell>
          <cell r="M758">
            <v>1461.37</v>
          </cell>
          <cell r="N758">
            <v>1494.76</v>
          </cell>
          <cell r="O758">
            <v>2700</v>
          </cell>
          <cell r="Q758">
            <v>0</v>
          </cell>
          <cell r="T758">
            <v>1785.82</v>
          </cell>
          <cell r="U758">
            <v>3500</v>
          </cell>
          <cell r="W758">
            <v>0</v>
          </cell>
          <cell r="Y758">
            <v>1461.37</v>
          </cell>
          <cell r="AA758">
            <v>2700</v>
          </cell>
          <cell r="AG758">
            <v>3500</v>
          </cell>
          <cell r="AI758">
            <v>0</v>
          </cell>
          <cell r="AL758">
            <v>7395</v>
          </cell>
        </row>
        <row r="759">
          <cell r="A759" t="str">
            <v>7395</v>
          </cell>
          <cell r="B759" t="str">
            <v xml:space="preserve">407 - Retained Earnings             </v>
          </cell>
          <cell r="C759" t="str">
            <v xml:space="preserve">ORV - Other Revenue                 </v>
          </cell>
          <cell r="G759">
            <v>1209.22</v>
          </cell>
          <cell r="H759">
            <v>1773.47</v>
          </cell>
          <cell r="I759">
            <v>0</v>
          </cell>
          <cell r="K759">
            <v>0</v>
          </cell>
          <cell r="M759">
            <v>11310.01</v>
          </cell>
          <cell r="N759">
            <v>22007.97</v>
          </cell>
          <cell r="O759">
            <v>0</v>
          </cell>
          <cell r="Q759">
            <v>0</v>
          </cell>
          <cell r="T759">
            <v>49402.62</v>
          </cell>
          <cell r="U759">
            <v>0</v>
          </cell>
          <cell r="W759">
            <v>0</v>
          </cell>
          <cell r="Y759">
            <v>11310.01</v>
          </cell>
          <cell r="AA759">
            <v>0</v>
          </cell>
          <cell r="AG759">
            <v>0</v>
          </cell>
          <cell r="AI759">
            <v>0</v>
          </cell>
          <cell r="AL759">
            <v>7395</v>
          </cell>
        </row>
        <row r="760">
          <cell r="A760" t="str">
            <v>7401</v>
          </cell>
          <cell r="B760" t="str">
            <v xml:space="preserve">407 - Retained Earnings             </v>
          </cell>
          <cell r="C760" t="str">
            <v xml:space="preserve">ALL - Internal Allocations          </v>
          </cell>
          <cell r="D760" t="str">
            <v>EO</v>
          </cell>
          <cell r="G760">
            <v>28228.32</v>
          </cell>
          <cell r="H760">
            <v>37254.199999999997</v>
          </cell>
          <cell r="I760">
            <v>33700</v>
          </cell>
          <cell r="K760">
            <v>0</v>
          </cell>
          <cell r="M760">
            <v>290555.90999999997</v>
          </cell>
          <cell r="N760">
            <v>313350.34999999998</v>
          </cell>
          <cell r="O760">
            <v>328800</v>
          </cell>
          <cell r="Q760">
            <v>0</v>
          </cell>
          <cell r="T760">
            <v>415837.62</v>
          </cell>
          <cell r="U760">
            <v>422500</v>
          </cell>
          <cell r="W760">
            <v>0</v>
          </cell>
          <cell r="Y760">
            <v>290555.90999999997</v>
          </cell>
          <cell r="AA760">
            <v>328800</v>
          </cell>
          <cell r="AG760">
            <v>422500</v>
          </cell>
          <cell r="AI760">
            <v>0</v>
          </cell>
          <cell r="AL760">
            <v>7401</v>
          </cell>
        </row>
        <row r="761">
          <cell r="A761" t="str">
            <v>7401</v>
          </cell>
          <cell r="B761" t="str">
            <v xml:space="preserve">407 - Retained Earnings             </v>
          </cell>
          <cell r="C761" t="str">
            <v xml:space="preserve">ALL - Internal Allocations          </v>
          </cell>
          <cell r="D761" t="str">
            <v>EO</v>
          </cell>
          <cell r="G761">
            <v>3250.46</v>
          </cell>
          <cell r="H761">
            <v>4013.68</v>
          </cell>
          <cell r="I761">
            <v>5000</v>
          </cell>
          <cell r="K761">
            <v>0</v>
          </cell>
          <cell r="M761">
            <v>31664.959999999999</v>
          </cell>
          <cell r="N761">
            <v>38811.14</v>
          </cell>
          <cell r="O761">
            <v>45200</v>
          </cell>
          <cell r="Q761">
            <v>0</v>
          </cell>
          <cell r="T761">
            <v>48857.24</v>
          </cell>
          <cell r="U761">
            <v>58600</v>
          </cell>
          <cell r="W761">
            <v>0</v>
          </cell>
          <cell r="Y761">
            <v>31664.959999999999</v>
          </cell>
          <cell r="AA761">
            <v>45200</v>
          </cell>
          <cell r="AG761">
            <v>58600</v>
          </cell>
          <cell r="AI761">
            <v>0</v>
          </cell>
          <cell r="AL761">
            <v>7401</v>
          </cell>
        </row>
        <row r="762">
          <cell r="A762" t="str">
            <v>7401</v>
          </cell>
          <cell r="B762" t="str">
            <v xml:space="preserve">407 - Retained Earnings             </v>
          </cell>
          <cell r="C762" t="str">
            <v xml:space="preserve">ORV - Other Revenue                 </v>
          </cell>
          <cell r="G762">
            <v>3798.23</v>
          </cell>
          <cell r="H762">
            <v>8334.7099999999991</v>
          </cell>
          <cell r="I762">
            <v>0</v>
          </cell>
          <cell r="K762">
            <v>0</v>
          </cell>
          <cell r="M762">
            <v>39964.93</v>
          </cell>
          <cell r="N762">
            <v>58902.65</v>
          </cell>
          <cell r="O762">
            <v>0</v>
          </cell>
          <cell r="Q762">
            <v>0</v>
          </cell>
          <cell r="T762">
            <v>77453.5</v>
          </cell>
          <cell r="U762">
            <v>0</v>
          </cell>
          <cell r="W762">
            <v>0</v>
          </cell>
          <cell r="Y762">
            <v>39964.93</v>
          </cell>
          <cell r="AA762">
            <v>0</v>
          </cell>
          <cell r="AG762">
            <v>0</v>
          </cell>
          <cell r="AI762">
            <v>0</v>
          </cell>
          <cell r="AL762">
            <v>7401</v>
          </cell>
        </row>
        <row r="763">
          <cell r="A763" t="str">
            <v>7402</v>
          </cell>
          <cell r="B763" t="str">
            <v xml:space="preserve">407 - Retained Earnings             </v>
          </cell>
          <cell r="C763" t="str">
            <v xml:space="preserve">ALL - Internal Allocations          </v>
          </cell>
          <cell r="D763" t="str">
            <v>EO</v>
          </cell>
          <cell r="G763">
            <v>3044.6</v>
          </cell>
          <cell r="H763">
            <v>2254.19</v>
          </cell>
          <cell r="I763">
            <v>2200</v>
          </cell>
          <cell r="K763">
            <v>0</v>
          </cell>
          <cell r="M763">
            <v>21237.54</v>
          </cell>
          <cell r="N763">
            <v>20062.98</v>
          </cell>
          <cell r="O763">
            <v>21100</v>
          </cell>
          <cell r="Q763">
            <v>0</v>
          </cell>
          <cell r="T763">
            <v>24917.16</v>
          </cell>
          <cell r="U763">
            <v>27400</v>
          </cell>
          <cell r="W763">
            <v>0</v>
          </cell>
          <cell r="Y763">
            <v>21237.54</v>
          </cell>
          <cell r="AA763">
            <v>21100</v>
          </cell>
          <cell r="AG763">
            <v>27400</v>
          </cell>
          <cell r="AI763">
            <v>0</v>
          </cell>
          <cell r="AL763">
            <v>7402</v>
          </cell>
        </row>
        <row r="764">
          <cell r="A764" t="str">
            <v>7402</v>
          </cell>
          <cell r="B764" t="str">
            <v xml:space="preserve">407 - Retained Earnings             </v>
          </cell>
          <cell r="C764" t="str">
            <v xml:space="preserve">ALL - Internal Allocations          </v>
          </cell>
          <cell r="D764" t="str">
            <v>EO</v>
          </cell>
          <cell r="G764">
            <v>0</v>
          </cell>
          <cell r="H764">
            <v>0</v>
          </cell>
          <cell r="I764">
            <v>100</v>
          </cell>
          <cell r="K764">
            <v>0</v>
          </cell>
          <cell r="M764">
            <v>325.12</v>
          </cell>
          <cell r="N764">
            <v>43.08</v>
          </cell>
          <cell r="O764">
            <v>300</v>
          </cell>
          <cell r="Q764">
            <v>0</v>
          </cell>
          <cell r="T764">
            <v>242.36</v>
          </cell>
          <cell r="U764">
            <v>400</v>
          </cell>
          <cell r="W764">
            <v>0</v>
          </cell>
          <cell r="Y764">
            <v>325.12</v>
          </cell>
          <cell r="AA764">
            <v>300</v>
          </cell>
          <cell r="AG764">
            <v>400</v>
          </cell>
          <cell r="AI764">
            <v>0</v>
          </cell>
          <cell r="AL764">
            <v>7402</v>
          </cell>
        </row>
        <row r="765">
          <cell r="A765" t="str">
            <v>7402</v>
          </cell>
          <cell r="B765" t="str">
            <v xml:space="preserve">407 - Retained Earnings             </v>
          </cell>
          <cell r="C765" t="str">
            <v xml:space="preserve">ORV - Other Revenue                 </v>
          </cell>
          <cell r="G765">
            <v>107.7</v>
          </cell>
          <cell r="H765">
            <v>172.32</v>
          </cell>
          <cell r="I765">
            <v>0</v>
          </cell>
          <cell r="K765">
            <v>0</v>
          </cell>
          <cell r="M765">
            <v>700.05</v>
          </cell>
          <cell r="N765">
            <v>2498.3200000000002</v>
          </cell>
          <cell r="O765">
            <v>0</v>
          </cell>
          <cell r="Q765">
            <v>0</v>
          </cell>
          <cell r="T765">
            <v>2498.3200000000002</v>
          </cell>
          <cell r="U765">
            <v>0</v>
          </cell>
          <cell r="W765">
            <v>0</v>
          </cell>
          <cell r="Y765">
            <v>700.05</v>
          </cell>
          <cell r="AA765">
            <v>0</v>
          </cell>
          <cell r="AG765">
            <v>0</v>
          </cell>
          <cell r="AI765">
            <v>0</v>
          </cell>
          <cell r="AL765">
            <v>7402</v>
          </cell>
        </row>
        <row r="766">
          <cell r="A766" t="str">
            <v>7501</v>
          </cell>
          <cell r="B766" t="str">
            <v xml:space="preserve">407 - Retained Earnings             </v>
          </cell>
          <cell r="C766" t="str">
            <v xml:space="preserve">ORV - Other Revenue                 </v>
          </cell>
          <cell r="G766">
            <v>-211347.94</v>
          </cell>
          <cell r="H766">
            <v>-180813.75</v>
          </cell>
          <cell r="I766">
            <v>0</v>
          </cell>
          <cell r="K766">
            <v>0</v>
          </cell>
          <cell r="M766">
            <v>-1501273.65</v>
          </cell>
          <cell r="N766">
            <v>-1605902.87</v>
          </cell>
          <cell r="O766">
            <v>0</v>
          </cell>
          <cell r="Q766">
            <v>0</v>
          </cell>
          <cell r="T766">
            <v>-2783256.21</v>
          </cell>
          <cell r="U766">
            <v>0</v>
          </cell>
          <cell r="W766">
            <v>0</v>
          </cell>
          <cell r="Y766">
            <v>-1501273.65</v>
          </cell>
          <cell r="AA766">
            <v>0</v>
          </cell>
          <cell r="AG766">
            <v>0</v>
          </cell>
          <cell r="AI766">
            <v>0</v>
          </cell>
          <cell r="AL766">
            <v>7501</v>
          </cell>
        </row>
        <row r="767">
          <cell r="A767" t="str">
            <v>7501</v>
          </cell>
          <cell r="B767" t="str">
            <v xml:space="preserve">407 - Retained Earnings             </v>
          </cell>
          <cell r="C767" t="str">
            <v xml:space="preserve">REC - Cost Recoveries               </v>
          </cell>
          <cell r="D767" t="str">
            <v>EO</v>
          </cell>
          <cell r="G767">
            <v>0</v>
          </cell>
          <cell r="H767">
            <v>0</v>
          </cell>
          <cell r="I767">
            <v>0</v>
          </cell>
          <cell r="K767">
            <v>0</v>
          </cell>
          <cell r="M767">
            <v>-5124</v>
          </cell>
          <cell r="N767">
            <v>0</v>
          </cell>
          <cell r="O767">
            <v>0</v>
          </cell>
          <cell r="Q767">
            <v>0</v>
          </cell>
          <cell r="T767">
            <v>0</v>
          </cell>
          <cell r="U767">
            <v>0</v>
          </cell>
          <cell r="W767">
            <v>0</v>
          </cell>
          <cell r="Y767">
            <v>-5124</v>
          </cell>
          <cell r="AA767">
            <v>0</v>
          </cell>
          <cell r="AG767">
            <v>0</v>
          </cell>
          <cell r="AI767">
            <v>0</v>
          </cell>
          <cell r="AL767">
            <v>7501</v>
          </cell>
        </row>
        <row r="768">
          <cell r="A768" t="str">
            <v>7501</v>
          </cell>
          <cell r="B768" t="str">
            <v xml:space="preserve">407 - Retained Earnings             </v>
          </cell>
          <cell r="C768" t="str">
            <v xml:space="preserve">REC - Cost Recoveries               </v>
          </cell>
          <cell r="D768" t="str">
            <v>EO</v>
          </cell>
          <cell r="G768">
            <v>-4640.4799999999996</v>
          </cell>
          <cell r="H768">
            <v>-1176.52</v>
          </cell>
          <cell r="I768">
            <v>-1700</v>
          </cell>
          <cell r="K768">
            <v>0</v>
          </cell>
          <cell r="M768">
            <v>-33603.599999999999</v>
          </cell>
          <cell r="N768">
            <v>-15457.51</v>
          </cell>
          <cell r="O768">
            <v>-15100</v>
          </cell>
          <cell r="Q768">
            <v>0</v>
          </cell>
          <cell r="T768">
            <v>-21897.62</v>
          </cell>
          <cell r="U768">
            <v>-20000</v>
          </cell>
          <cell r="W768">
            <v>0</v>
          </cell>
          <cell r="Y768">
            <v>-33603.599999999999</v>
          </cell>
          <cell r="AA768">
            <v>-15100</v>
          </cell>
          <cell r="AG768">
            <v>-20000</v>
          </cell>
          <cell r="AI768">
            <v>0</v>
          </cell>
          <cell r="AL768">
            <v>7501</v>
          </cell>
        </row>
        <row r="769">
          <cell r="A769" t="str">
            <v>8102</v>
          </cell>
          <cell r="B769" t="str">
            <v xml:space="preserve">407 - Retained Earnings             </v>
          </cell>
          <cell r="C769" t="str">
            <v xml:space="preserve">LAB - Labour and Benefits           </v>
          </cell>
          <cell r="D769" t="str">
            <v>CS</v>
          </cell>
          <cell r="G769">
            <v>39207.21</v>
          </cell>
          <cell r="H769">
            <v>34473.56</v>
          </cell>
          <cell r="I769">
            <v>37500</v>
          </cell>
          <cell r="K769">
            <v>0</v>
          </cell>
          <cell r="M769">
            <v>348812.85</v>
          </cell>
          <cell r="N769">
            <v>319332.09000000003</v>
          </cell>
          <cell r="O769">
            <v>333200</v>
          </cell>
          <cell r="Q769">
            <v>0</v>
          </cell>
          <cell r="T769">
            <v>487312.58</v>
          </cell>
          <cell r="U769">
            <v>445800</v>
          </cell>
          <cell r="W769">
            <v>0</v>
          </cell>
          <cell r="Y769">
            <v>348812.85</v>
          </cell>
          <cell r="AA769">
            <v>333200</v>
          </cell>
          <cell r="AG769">
            <v>445800</v>
          </cell>
          <cell r="AI769">
            <v>0</v>
          </cell>
          <cell r="AL769">
            <v>8102</v>
          </cell>
        </row>
        <row r="770">
          <cell r="A770" t="str">
            <v>8102</v>
          </cell>
          <cell r="B770" t="str">
            <v xml:space="preserve">407 - Retained Earnings             </v>
          </cell>
          <cell r="C770" t="str">
            <v xml:space="preserve">LAB - Labour and Benefits           </v>
          </cell>
          <cell r="D770" t="str">
            <v>CSP</v>
          </cell>
          <cell r="G770">
            <v>231908.88</v>
          </cell>
          <cell r="H770">
            <v>241898.94</v>
          </cell>
          <cell r="I770">
            <v>272900</v>
          </cell>
          <cell r="K770">
            <v>0</v>
          </cell>
          <cell r="M770">
            <v>2133780.9700000002</v>
          </cell>
          <cell r="N770">
            <v>2184504.77</v>
          </cell>
          <cell r="O770">
            <v>2418200</v>
          </cell>
          <cell r="Q770">
            <v>0</v>
          </cell>
          <cell r="T770">
            <v>3006022.15</v>
          </cell>
          <cell r="U770">
            <v>3236000</v>
          </cell>
          <cell r="W770">
            <v>0</v>
          </cell>
          <cell r="Y770">
            <v>2133780.9700000002</v>
          </cell>
          <cell r="AA770">
            <v>2418200</v>
          </cell>
          <cell r="AG770">
            <v>3236000</v>
          </cell>
          <cell r="AI770">
            <v>0</v>
          </cell>
          <cell r="AL770">
            <v>8102</v>
          </cell>
        </row>
        <row r="771">
          <cell r="A771" t="str">
            <v>8102</v>
          </cell>
          <cell r="B771" t="str">
            <v xml:space="preserve">407 - Retained Earnings             </v>
          </cell>
          <cell r="C771" t="str">
            <v xml:space="preserve">LAB - Labour and Benefits           </v>
          </cell>
          <cell r="D771" t="str">
            <v>EO</v>
          </cell>
          <cell r="G771">
            <v>75909.320000000007</v>
          </cell>
          <cell r="H771">
            <v>70950.09</v>
          </cell>
          <cell r="I771">
            <v>73500</v>
          </cell>
          <cell r="K771">
            <v>0</v>
          </cell>
          <cell r="M771">
            <v>664420.25</v>
          </cell>
          <cell r="N771">
            <v>609412.85</v>
          </cell>
          <cell r="O771">
            <v>651500</v>
          </cell>
          <cell r="Q771">
            <v>0</v>
          </cell>
          <cell r="T771">
            <v>809502.64</v>
          </cell>
          <cell r="U771">
            <v>871900</v>
          </cell>
          <cell r="W771">
            <v>0</v>
          </cell>
          <cell r="Y771">
            <v>664420.25</v>
          </cell>
          <cell r="AA771">
            <v>651500</v>
          </cell>
          <cell r="AG771">
            <v>871900</v>
          </cell>
          <cell r="AI771">
            <v>0</v>
          </cell>
          <cell r="AL771">
            <v>8102</v>
          </cell>
        </row>
        <row r="772">
          <cell r="A772" t="str">
            <v>8102</v>
          </cell>
          <cell r="B772" t="str">
            <v xml:space="preserve">407 - Retained Earnings             </v>
          </cell>
          <cell r="C772" t="str">
            <v xml:space="preserve">LAB - Labour and Benefits           </v>
          </cell>
          <cell r="D772" t="str">
            <v>EO</v>
          </cell>
          <cell r="G772">
            <v>462063.53</v>
          </cell>
          <cell r="H772">
            <v>473685.1</v>
          </cell>
          <cell r="I772">
            <v>504800</v>
          </cell>
          <cell r="K772">
            <v>0</v>
          </cell>
          <cell r="M772">
            <v>4091494.74</v>
          </cell>
          <cell r="N772">
            <v>4074172.99</v>
          </cell>
          <cell r="O772">
            <v>4474500</v>
          </cell>
          <cell r="Q772">
            <v>0</v>
          </cell>
          <cell r="T772">
            <v>5411335.6500000004</v>
          </cell>
          <cell r="U772">
            <v>5988300</v>
          </cell>
          <cell r="W772">
            <v>0</v>
          </cell>
          <cell r="Y772">
            <v>4091494.74</v>
          </cell>
          <cell r="AA772">
            <v>4474500</v>
          </cell>
          <cell r="AG772">
            <v>5988300</v>
          </cell>
          <cell r="AI772">
            <v>0</v>
          </cell>
          <cell r="AL772">
            <v>8102</v>
          </cell>
        </row>
        <row r="773">
          <cell r="A773" t="str">
            <v>8102</v>
          </cell>
          <cell r="B773" t="str">
            <v xml:space="preserve">407 - Retained Earnings             </v>
          </cell>
          <cell r="C773" t="str">
            <v xml:space="preserve">LAB - Labour and Benefits           </v>
          </cell>
          <cell r="D773" t="str">
            <v>EO</v>
          </cell>
          <cell r="G773">
            <v>115467</v>
          </cell>
          <cell r="H773">
            <v>63389.22</v>
          </cell>
          <cell r="I773">
            <v>119600</v>
          </cell>
          <cell r="K773">
            <v>0</v>
          </cell>
          <cell r="M773">
            <v>634329.61</v>
          </cell>
          <cell r="N773">
            <v>606464.6</v>
          </cell>
          <cell r="O773">
            <v>675500</v>
          </cell>
          <cell r="Q773">
            <v>0</v>
          </cell>
          <cell r="T773">
            <v>849058.66</v>
          </cell>
          <cell r="U773">
            <v>903800</v>
          </cell>
          <cell r="W773">
            <v>0</v>
          </cell>
          <cell r="Y773">
            <v>634329.61</v>
          </cell>
          <cell r="AA773">
            <v>675500</v>
          </cell>
          <cell r="AG773">
            <v>903800</v>
          </cell>
          <cell r="AI773">
            <v>0</v>
          </cell>
          <cell r="AL773">
            <v>8102</v>
          </cell>
        </row>
        <row r="774">
          <cell r="A774" t="str">
            <v>8102</v>
          </cell>
          <cell r="B774" t="str">
            <v xml:space="preserve">407 - Retained Earnings             </v>
          </cell>
          <cell r="C774" t="str">
            <v xml:space="preserve">LAB - Labour and Benefits           </v>
          </cell>
          <cell r="D774" t="str">
            <v>EO</v>
          </cell>
          <cell r="G774">
            <v>92452.06</v>
          </cell>
          <cell r="H774">
            <v>87181.81</v>
          </cell>
          <cell r="I774">
            <v>103100</v>
          </cell>
          <cell r="K774">
            <v>0</v>
          </cell>
          <cell r="M774">
            <v>829274.73</v>
          </cell>
          <cell r="N774">
            <v>835765.67</v>
          </cell>
          <cell r="O774">
            <v>914000</v>
          </cell>
          <cell r="Q774">
            <v>0</v>
          </cell>
          <cell r="T774">
            <v>1105857.5900000001</v>
          </cell>
          <cell r="U774">
            <v>1223300</v>
          </cell>
          <cell r="W774">
            <v>0</v>
          </cell>
          <cell r="Y774">
            <v>829274.73</v>
          </cell>
          <cell r="AA774">
            <v>914000</v>
          </cell>
          <cell r="AG774">
            <v>1223300</v>
          </cell>
          <cell r="AI774">
            <v>0</v>
          </cell>
          <cell r="AL774">
            <v>8102</v>
          </cell>
        </row>
        <row r="775">
          <cell r="A775" t="str">
            <v>8102</v>
          </cell>
          <cell r="B775" t="str">
            <v xml:space="preserve">407 - Retained Earnings             </v>
          </cell>
          <cell r="C775" t="str">
            <v xml:space="preserve">LAB - Labour and Benefits           </v>
          </cell>
          <cell r="D775" t="str">
            <v>FS</v>
          </cell>
          <cell r="G775">
            <v>20470.099999999999</v>
          </cell>
          <cell r="H775">
            <v>70318.66</v>
          </cell>
          <cell r="I775">
            <v>19600</v>
          </cell>
          <cell r="K775">
            <v>0</v>
          </cell>
          <cell r="M775">
            <v>520375.08</v>
          </cell>
          <cell r="N775">
            <v>589248.03</v>
          </cell>
          <cell r="O775">
            <v>558200</v>
          </cell>
          <cell r="Q775">
            <v>0</v>
          </cell>
          <cell r="T775">
            <v>865327.69</v>
          </cell>
          <cell r="U775">
            <v>747100</v>
          </cell>
          <cell r="W775">
            <v>0</v>
          </cell>
          <cell r="Y775">
            <v>520375.08</v>
          </cell>
          <cell r="AA775">
            <v>558200</v>
          </cell>
          <cell r="AG775">
            <v>747100</v>
          </cell>
          <cell r="AI775">
            <v>0</v>
          </cell>
          <cell r="AL775">
            <v>8102</v>
          </cell>
        </row>
        <row r="776">
          <cell r="A776" t="str">
            <v>8102</v>
          </cell>
          <cell r="B776" t="str">
            <v xml:space="preserve">407 - Retained Earnings             </v>
          </cell>
          <cell r="C776" t="str">
            <v xml:space="preserve">LAB - Labour and Benefits           </v>
          </cell>
          <cell r="D776" t="str">
            <v>HR</v>
          </cell>
          <cell r="G776">
            <v>36019.39</v>
          </cell>
          <cell r="H776">
            <v>39460.800000000003</v>
          </cell>
          <cell r="I776">
            <v>42000</v>
          </cell>
          <cell r="K776">
            <v>0</v>
          </cell>
          <cell r="M776">
            <v>325174.56</v>
          </cell>
          <cell r="N776">
            <v>342561.53</v>
          </cell>
          <cell r="O776">
            <v>372100</v>
          </cell>
          <cell r="Q776">
            <v>0</v>
          </cell>
          <cell r="T776">
            <v>494619.75</v>
          </cell>
          <cell r="U776">
            <v>498000</v>
          </cell>
          <cell r="W776">
            <v>0</v>
          </cell>
          <cell r="Y776">
            <v>325174.56</v>
          </cell>
          <cell r="AA776">
            <v>372100</v>
          </cell>
          <cell r="AG776">
            <v>498000</v>
          </cell>
          <cell r="AI776">
            <v>0</v>
          </cell>
          <cell r="AL776">
            <v>8102</v>
          </cell>
        </row>
        <row r="777">
          <cell r="A777" t="str">
            <v>8102</v>
          </cell>
          <cell r="B777" t="str">
            <v xml:space="preserve">407 - Retained Earnings             </v>
          </cell>
          <cell r="C777" t="str">
            <v xml:space="preserve">LAB - Labour and Benefits           </v>
          </cell>
          <cell r="D777" t="str">
            <v>IS</v>
          </cell>
          <cell r="G777">
            <v>93891.07</v>
          </cell>
          <cell r="H777">
            <v>77356.100000000006</v>
          </cell>
          <cell r="I777">
            <v>85000</v>
          </cell>
          <cell r="K777">
            <v>0</v>
          </cell>
          <cell r="M777">
            <v>785886.19</v>
          </cell>
          <cell r="N777">
            <v>664861.19999999995</v>
          </cell>
          <cell r="O777">
            <v>753300</v>
          </cell>
          <cell r="Q777">
            <v>0</v>
          </cell>
          <cell r="T777">
            <v>896808.71</v>
          </cell>
          <cell r="U777">
            <v>1008100</v>
          </cell>
          <cell r="W777">
            <v>0</v>
          </cell>
          <cell r="Y777">
            <v>785886.19</v>
          </cell>
          <cell r="AA777">
            <v>753300</v>
          </cell>
          <cell r="AG777">
            <v>1008100</v>
          </cell>
          <cell r="AI777">
            <v>0</v>
          </cell>
          <cell r="AL777">
            <v>8102</v>
          </cell>
        </row>
        <row r="778">
          <cell r="A778" t="str">
            <v>8103</v>
          </cell>
          <cell r="B778" t="str">
            <v xml:space="preserve">407 - Retained Earnings             </v>
          </cell>
          <cell r="C778" t="str">
            <v xml:space="preserve">LAB - Labour and Benefits           </v>
          </cell>
          <cell r="D778" t="str">
            <v>CSP</v>
          </cell>
          <cell r="G778">
            <v>33746.04</v>
          </cell>
          <cell r="H778">
            <v>42196.1</v>
          </cell>
          <cell r="I778">
            <v>35200</v>
          </cell>
          <cell r="K778">
            <v>0</v>
          </cell>
          <cell r="M778">
            <v>375292.13</v>
          </cell>
          <cell r="N778">
            <v>252704.66</v>
          </cell>
          <cell r="O778">
            <v>310400</v>
          </cell>
          <cell r="Q778">
            <v>0</v>
          </cell>
          <cell r="T778">
            <v>366752.26</v>
          </cell>
          <cell r="U778">
            <v>415400</v>
          </cell>
          <cell r="W778">
            <v>0</v>
          </cell>
          <cell r="Y778">
            <v>375292.13</v>
          </cell>
          <cell r="AA778">
            <v>310400</v>
          </cell>
          <cell r="AG778">
            <v>415400</v>
          </cell>
          <cell r="AI778">
            <v>0</v>
          </cell>
          <cell r="AL778">
            <v>8103</v>
          </cell>
        </row>
        <row r="779">
          <cell r="A779" t="str">
            <v>8103</v>
          </cell>
          <cell r="B779" t="str">
            <v xml:space="preserve">407 - Retained Earnings             </v>
          </cell>
          <cell r="C779" t="str">
            <v xml:space="preserve">LAB - Labour and Benefits           </v>
          </cell>
          <cell r="D779" t="str">
            <v>EO</v>
          </cell>
          <cell r="G779">
            <v>2180.08</v>
          </cell>
          <cell r="H779">
            <v>4589.12</v>
          </cell>
          <cell r="I779">
            <v>0</v>
          </cell>
          <cell r="K779">
            <v>0</v>
          </cell>
          <cell r="M779">
            <v>59733.89</v>
          </cell>
          <cell r="N779">
            <v>22906.33</v>
          </cell>
          <cell r="O779">
            <v>0</v>
          </cell>
          <cell r="Q779">
            <v>0</v>
          </cell>
          <cell r="T779">
            <v>36728.03</v>
          </cell>
          <cell r="U779">
            <v>0</v>
          </cell>
          <cell r="W779">
            <v>0</v>
          </cell>
          <cell r="Y779">
            <v>59733.89</v>
          </cell>
          <cell r="AA779">
            <v>0</v>
          </cell>
          <cell r="AG779">
            <v>0</v>
          </cell>
          <cell r="AI779">
            <v>0</v>
          </cell>
          <cell r="AL779">
            <v>8103</v>
          </cell>
        </row>
        <row r="780">
          <cell r="A780" t="str">
            <v>8103</v>
          </cell>
          <cell r="B780" t="str">
            <v xml:space="preserve">407 - Retained Earnings             </v>
          </cell>
          <cell r="C780" t="str">
            <v xml:space="preserve">LAB - Labour and Benefits           </v>
          </cell>
          <cell r="D780" t="str">
            <v>EO</v>
          </cell>
          <cell r="G780">
            <v>17707.13</v>
          </cell>
          <cell r="H780">
            <v>12714.6</v>
          </cell>
          <cell r="I780">
            <v>17200</v>
          </cell>
          <cell r="K780">
            <v>0</v>
          </cell>
          <cell r="M780">
            <v>107473.01</v>
          </cell>
          <cell r="N780">
            <v>113113.74</v>
          </cell>
          <cell r="O780">
            <v>103200</v>
          </cell>
          <cell r="Q780">
            <v>0</v>
          </cell>
          <cell r="T780">
            <v>152092.5</v>
          </cell>
          <cell r="U780">
            <v>142700</v>
          </cell>
          <cell r="W780">
            <v>0</v>
          </cell>
          <cell r="Y780">
            <v>107473.01</v>
          </cell>
          <cell r="AA780">
            <v>103200</v>
          </cell>
          <cell r="AG780">
            <v>142700</v>
          </cell>
          <cell r="AI780">
            <v>0</v>
          </cell>
          <cell r="AL780">
            <v>8103</v>
          </cell>
        </row>
        <row r="781">
          <cell r="A781" t="str">
            <v>8103</v>
          </cell>
          <cell r="B781" t="str">
            <v xml:space="preserve">407 - Retained Earnings             </v>
          </cell>
          <cell r="C781" t="str">
            <v xml:space="preserve">LAB - Labour and Benefits           </v>
          </cell>
          <cell r="D781" t="str">
            <v>EO</v>
          </cell>
          <cell r="G781">
            <v>0</v>
          </cell>
          <cell r="H781">
            <v>5376.56</v>
          </cell>
          <cell r="I781">
            <v>0</v>
          </cell>
          <cell r="K781">
            <v>0</v>
          </cell>
          <cell r="M781">
            <v>15420.86</v>
          </cell>
          <cell r="N781">
            <v>39360.15</v>
          </cell>
          <cell r="O781">
            <v>6800</v>
          </cell>
          <cell r="Q781">
            <v>0</v>
          </cell>
          <cell r="T781">
            <v>50402.42</v>
          </cell>
          <cell r="U781">
            <v>6800</v>
          </cell>
          <cell r="W781">
            <v>0</v>
          </cell>
          <cell r="Y781">
            <v>15420.86</v>
          </cell>
          <cell r="AA781">
            <v>6800</v>
          </cell>
          <cell r="AG781">
            <v>6800</v>
          </cell>
          <cell r="AI781">
            <v>0</v>
          </cell>
          <cell r="AL781">
            <v>8103</v>
          </cell>
        </row>
        <row r="782">
          <cell r="A782" t="str">
            <v>8103</v>
          </cell>
          <cell r="B782" t="str">
            <v xml:space="preserve">407 - Retained Earnings             </v>
          </cell>
          <cell r="C782" t="str">
            <v xml:space="preserve">LAB - Labour and Benefits           </v>
          </cell>
          <cell r="D782" t="str">
            <v>EO</v>
          </cell>
          <cell r="G782">
            <v>4290.16</v>
          </cell>
          <cell r="H782">
            <v>1898</v>
          </cell>
          <cell r="I782">
            <v>4200</v>
          </cell>
          <cell r="K782">
            <v>0</v>
          </cell>
          <cell r="M782">
            <v>28508.97</v>
          </cell>
          <cell r="N782">
            <v>15581.58</v>
          </cell>
          <cell r="O782">
            <v>59200</v>
          </cell>
          <cell r="Q782">
            <v>0</v>
          </cell>
          <cell r="T782">
            <v>20527.330000000002</v>
          </cell>
          <cell r="U782">
            <v>71800</v>
          </cell>
          <cell r="W782">
            <v>0</v>
          </cell>
          <cell r="Y782">
            <v>28508.97</v>
          </cell>
          <cell r="AA782">
            <v>59200</v>
          </cell>
          <cell r="AG782">
            <v>71800</v>
          </cell>
          <cell r="AI782">
            <v>0</v>
          </cell>
          <cell r="AL782">
            <v>8103</v>
          </cell>
        </row>
        <row r="783">
          <cell r="A783" t="str">
            <v>8103</v>
          </cell>
          <cell r="B783" t="str">
            <v xml:space="preserve">407 - Retained Earnings             </v>
          </cell>
          <cell r="C783" t="str">
            <v xml:space="preserve">LAB - Labour and Benefits           </v>
          </cell>
          <cell r="D783" t="str">
            <v>FS</v>
          </cell>
          <cell r="G783">
            <v>7541.94</v>
          </cell>
          <cell r="H783">
            <v>733.6</v>
          </cell>
          <cell r="I783">
            <v>4800</v>
          </cell>
          <cell r="K783">
            <v>0</v>
          </cell>
          <cell r="M783">
            <v>45681.85</v>
          </cell>
          <cell r="N783">
            <v>15488.32</v>
          </cell>
          <cell r="O783">
            <v>42700</v>
          </cell>
          <cell r="Q783">
            <v>0</v>
          </cell>
          <cell r="T783">
            <v>22086.04</v>
          </cell>
          <cell r="U783">
            <v>57200</v>
          </cell>
          <cell r="W783">
            <v>0</v>
          </cell>
          <cell r="Y783">
            <v>45681.85</v>
          </cell>
          <cell r="AA783">
            <v>42700</v>
          </cell>
          <cell r="AG783">
            <v>57200</v>
          </cell>
          <cell r="AI783">
            <v>0</v>
          </cell>
          <cell r="AL783">
            <v>8103</v>
          </cell>
        </row>
        <row r="784">
          <cell r="A784" t="str">
            <v>8103</v>
          </cell>
          <cell r="B784" t="str">
            <v xml:space="preserve">407 - Retained Earnings             </v>
          </cell>
          <cell r="C784" t="str">
            <v xml:space="preserve">LAB - Labour and Benefits           </v>
          </cell>
          <cell r="D784" t="str">
            <v>HR</v>
          </cell>
          <cell r="G784">
            <v>3378.48</v>
          </cell>
          <cell r="H784">
            <v>0</v>
          </cell>
          <cell r="I784">
            <v>0</v>
          </cell>
          <cell r="K784">
            <v>0</v>
          </cell>
          <cell r="M784">
            <v>40413.07</v>
          </cell>
          <cell r="N784">
            <v>0</v>
          </cell>
          <cell r="O784">
            <v>0</v>
          </cell>
          <cell r="Q784">
            <v>0</v>
          </cell>
          <cell r="T784">
            <v>8445.6</v>
          </cell>
          <cell r="U784">
            <v>0</v>
          </cell>
          <cell r="W784">
            <v>0</v>
          </cell>
          <cell r="Y784">
            <v>40413.07</v>
          </cell>
          <cell r="AA784">
            <v>0</v>
          </cell>
          <cell r="AG784">
            <v>0</v>
          </cell>
          <cell r="AI784">
            <v>0</v>
          </cell>
          <cell r="AL784">
            <v>8103</v>
          </cell>
        </row>
        <row r="785">
          <cell r="A785" t="str">
            <v>8103</v>
          </cell>
          <cell r="B785" t="str">
            <v xml:space="preserve">407 - Retained Earnings             </v>
          </cell>
          <cell r="C785" t="str">
            <v xml:space="preserve">LAB - Labour and Benefits           </v>
          </cell>
          <cell r="D785" t="str">
            <v>IS</v>
          </cell>
          <cell r="G785">
            <v>1635.06</v>
          </cell>
          <cell r="H785">
            <v>16205.48</v>
          </cell>
          <cell r="I785">
            <v>15800</v>
          </cell>
          <cell r="K785">
            <v>0</v>
          </cell>
          <cell r="M785">
            <v>33886.58</v>
          </cell>
          <cell r="N785">
            <v>214901.71</v>
          </cell>
          <cell r="O785">
            <v>139100</v>
          </cell>
          <cell r="Q785">
            <v>0</v>
          </cell>
          <cell r="T785">
            <v>245355.5</v>
          </cell>
          <cell r="U785">
            <v>186100</v>
          </cell>
          <cell r="W785">
            <v>0</v>
          </cell>
          <cell r="Y785">
            <v>33886.58</v>
          </cell>
          <cell r="AA785">
            <v>139100</v>
          </cell>
          <cell r="AG785">
            <v>186100</v>
          </cell>
          <cell r="AI785">
            <v>0</v>
          </cell>
          <cell r="AL785">
            <v>8103</v>
          </cell>
        </row>
        <row r="786">
          <cell r="A786" t="str">
            <v>8104</v>
          </cell>
          <cell r="B786" t="str">
            <v xml:space="preserve">407 - Retained Earnings             </v>
          </cell>
          <cell r="C786" t="str">
            <v xml:space="preserve">LAB - Labour and Benefits           </v>
          </cell>
          <cell r="D786" t="str">
            <v>CSP</v>
          </cell>
          <cell r="G786">
            <v>30042.880000000001</v>
          </cell>
          <cell r="H786">
            <v>207.83</v>
          </cell>
          <cell r="I786">
            <v>0</v>
          </cell>
          <cell r="K786">
            <v>0</v>
          </cell>
          <cell r="M786">
            <v>173072.47</v>
          </cell>
          <cell r="N786">
            <v>207.83</v>
          </cell>
          <cell r="O786">
            <v>0</v>
          </cell>
          <cell r="Q786">
            <v>0</v>
          </cell>
          <cell r="T786">
            <v>3964.56</v>
          </cell>
          <cell r="U786">
            <v>0</v>
          </cell>
          <cell r="W786">
            <v>0</v>
          </cell>
          <cell r="Y786">
            <v>173072.47</v>
          </cell>
          <cell r="AA786">
            <v>0</v>
          </cell>
          <cell r="AG786">
            <v>0</v>
          </cell>
          <cell r="AI786">
            <v>0</v>
          </cell>
          <cell r="AL786">
            <v>8104</v>
          </cell>
        </row>
        <row r="787">
          <cell r="A787" t="str">
            <v>8104</v>
          </cell>
          <cell r="B787" t="str">
            <v xml:space="preserve">407 - Retained Earnings             </v>
          </cell>
          <cell r="C787" t="str">
            <v xml:space="preserve">LAB - Labour and Benefits           </v>
          </cell>
          <cell r="D787" t="str">
            <v>EO</v>
          </cell>
          <cell r="G787">
            <v>1921.46</v>
          </cell>
          <cell r="H787">
            <v>3533.87</v>
          </cell>
          <cell r="I787">
            <v>1900</v>
          </cell>
          <cell r="K787">
            <v>0</v>
          </cell>
          <cell r="M787">
            <v>16057.96</v>
          </cell>
          <cell r="N787">
            <v>45760.38</v>
          </cell>
          <cell r="O787">
            <v>15400</v>
          </cell>
          <cell r="Q787">
            <v>0</v>
          </cell>
          <cell r="T787">
            <v>54976.7</v>
          </cell>
          <cell r="U787">
            <v>20700</v>
          </cell>
          <cell r="W787">
            <v>0</v>
          </cell>
          <cell r="Y787">
            <v>16057.96</v>
          </cell>
          <cell r="AA787">
            <v>15400</v>
          </cell>
          <cell r="AG787">
            <v>20700</v>
          </cell>
          <cell r="AI787">
            <v>0</v>
          </cell>
          <cell r="AL787">
            <v>8104</v>
          </cell>
        </row>
        <row r="788">
          <cell r="A788" t="str">
            <v>8104</v>
          </cell>
          <cell r="B788" t="str">
            <v xml:space="preserve">407 - Retained Earnings             </v>
          </cell>
          <cell r="C788" t="str">
            <v xml:space="preserve">LAB - Labour and Benefits           </v>
          </cell>
          <cell r="D788" t="str">
            <v>EO</v>
          </cell>
          <cell r="G788">
            <v>56154.81</v>
          </cell>
          <cell r="H788">
            <v>39200.400000000001</v>
          </cell>
          <cell r="I788">
            <v>27300</v>
          </cell>
          <cell r="K788">
            <v>0</v>
          </cell>
          <cell r="M788">
            <v>308283.31</v>
          </cell>
          <cell r="N788">
            <v>235501.5</v>
          </cell>
          <cell r="O788">
            <v>223500</v>
          </cell>
          <cell r="Q788">
            <v>0</v>
          </cell>
          <cell r="T788">
            <v>328766.40999999997</v>
          </cell>
          <cell r="U788">
            <v>296100</v>
          </cell>
          <cell r="W788">
            <v>0</v>
          </cell>
          <cell r="Y788">
            <v>308283.31</v>
          </cell>
          <cell r="AA788">
            <v>223500</v>
          </cell>
          <cell r="AG788">
            <v>296100</v>
          </cell>
          <cell r="AI788">
            <v>0</v>
          </cell>
          <cell r="AL788">
            <v>8104</v>
          </cell>
        </row>
        <row r="789">
          <cell r="A789" t="str">
            <v>8104</v>
          </cell>
          <cell r="B789" t="str">
            <v xml:space="preserve">407 - Retained Earnings             </v>
          </cell>
          <cell r="C789" t="str">
            <v xml:space="preserve">LAB - Labour and Benefits           </v>
          </cell>
          <cell r="D789" t="str">
            <v>EO</v>
          </cell>
          <cell r="G789">
            <v>0</v>
          </cell>
          <cell r="H789">
            <v>0</v>
          </cell>
          <cell r="I789">
            <v>200</v>
          </cell>
          <cell r="K789">
            <v>0</v>
          </cell>
          <cell r="M789">
            <v>0</v>
          </cell>
          <cell r="N789">
            <v>6029.51</v>
          </cell>
          <cell r="O789">
            <v>1900</v>
          </cell>
          <cell r="Q789">
            <v>0</v>
          </cell>
          <cell r="T789">
            <v>6029.51</v>
          </cell>
          <cell r="U789">
            <v>2600</v>
          </cell>
          <cell r="W789">
            <v>0</v>
          </cell>
          <cell r="Y789">
            <v>0</v>
          </cell>
          <cell r="AA789">
            <v>1900</v>
          </cell>
          <cell r="AG789">
            <v>2600</v>
          </cell>
          <cell r="AI789">
            <v>0</v>
          </cell>
          <cell r="AL789">
            <v>8104</v>
          </cell>
        </row>
        <row r="790">
          <cell r="A790" t="str">
            <v>8104</v>
          </cell>
          <cell r="B790" t="str">
            <v xml:space="preserve">407 - Retained Earnings             </v>
          </cell>
          <cell r="C790" t="str">
            <v xml:space="preserve">LAB - Labour and Benefits           </v>
          </cell>
          <cell r="D790" t="str">
            <v>EO</v>
          </cell>
          <cell r="G790">
            <v>1184.3699999999999</v>
          </cell>
          <cell r="H790">
            <v>3922.24</v>
          </cell>
          <cell r="I790">
            <v>3100</v>
          </cell>
          <cell r="K790">
            <v>0</v>
          </cell>
          <cell r="M790">
            <v>22110.84</v>
          </cell>
          <cell r="N790">
            <v>22982.66</v>
          </cell>
          <cell r="O790">
            <v>25400</v>
          </cell>
          <cell r="Q790">
            <v>0</v>
          </cell>
          <cell r="T790">
            <v>34639.72</v>
          </cell>
          <cell r="U790">
            <v>33800</v>
          </cell>
          <cell r="W790">
            <v>0</v>
          </cell>
          <cell r="Y790">
            <v>22110.84</v>
          </cell>
          <cell r="AA790">
            <v>25400</v>
          </cell>
          <cell r="AG790">
            <v>33800</v>
          </cell>
          <cell r="AI790">
            <v>0</v>
          </cell>
          <cell r="AL790">
            <v>8104</v>
          </cell>
        </row>
        <row r="791">
          <cell r="A791" t="str">
            <v>8104</v>
          </cell>
          <cell r="B791" t="str">
            <v xml:space="preserve">407 - Retained Earnings             </v>
          </cell>
          <cell r="C791" t="str">
            <v xml:space="preserve">LAB - Labour and Benefits           </v>
          </cell>
          <cell r="D791" t="str">
            <v>FS</v>
          </cell>
          <cell r="G791">
            <v>0</v>
          </cell>
          <cell r="H791">
            <v>0</v>
          </cell>
          <cell r="I791">
            <v>0</v>
          </cell>
          <cell r="K791">
            <v>0</v>
          </cell>
          <cell r="M791">
            <v>587.5</v>
          </cell>
          <cell r="N791">
            <v>0</v>
          </cell>
          <cell r="O791">
            <v>0</v>
          </cell>
          <cell r="Q791">
            <v>0</v>
          </cell>
          <cell r="T791">
            <v>0</v>
          </cell>
          <cell r="U791">
            <v>0</v>
          </cell>
          <cell r="W791">
            <v>0</v>
          </cell>
          <cell r="Y791">
            <v>587.5</v>
          </cell>
          <cell r="AA791">
            <v>0</v>
          </cell>
          <cell r="AG791">
            <v>0</v>
          </cell>
          <cell r="AI791">
            <v>0</v>
          </cell>
          <cell r="AL791">
            <v>8104</v>
          </cell>
        </row>
        <row r="792">
          <cell r="A792" t="str">
            <v>8104</v>
          </cell>
          <cell r="B792" t="str">
            <v xml:space="preserve">407 - Retained Earnings             </v>
          </cell>
          <cell r="C792" t="str">
            <v xml:space="preserve">LAB - Labour and Benefits           </v>
          </cell>
          <cell r="D792" t="str">
            <v>IS</v>
          </cell>
          <cell r="G792">
            <v>0</v>
          </cell>
          <cell r="H792">
            <v>0</v>
          </cell>
          <cell r="I792">
            <v>0</v>
          </cell>
          <cell r="K792">
            <v>0</v>
          </cell>
          <cell r="M792">
            <v>1329.44</v>
          </cell>
          <cell r="N792">
            <v>0</v>
          </cell>
          <cell r="O792">
            <v>0</v>
          </cell>
          <cell r="Q792">
            <v>0</v>
          </cell>
          <cell r="T792">
            <v>115</v>
          </cell>
          <cell r="U792">
            <v>0</v>
          </cell>
          <cell r="W792">
            <v>0</v>
          </cell>
          <cell r="Y792">
            <v>1329.44</v>
          </cell>
          <cell r="AA792">
            <v>0</v>
          </cell>
          <cell r="AG792">
            <v>0</v>
          </cell>
          <cell r="AI792">
            <v>0</v>
          </cell>
          <cell r="AL792">
            <v>8104</v>
          </cell>
        </row>
        <row r="793">
          <cell r="A793" t="str">
            <v>8105</v>
          </cell>
          <cell r="B793" t="str">
            <v xml:space="preserve">407 - Retained Earnings             </v>
          </cell>
          <cell r="C793" t="str">
            <v xml:space="preserve">LAB - Labour and Benefits           </v>
          </cell>
          <cell r="D793" t="str">
            <v>CSP</v>
          </cell>
          <cell r="G793">
            <v>2029.52</v>
          </cell>
          <cell r="H793">
            <v>0</v>
          </cell>
          <cell r="I793">
            <v>0</v>
          </cell>
          <cell r="K793">
            <v>0</v>
          </cell>
          <cell r="M793">
            <v>4150.7299999999996</v>
          </cell>
          <cell r="N793">
            <v>14.31</v>
          </cell>
          <cell r="O793">
            <v>0</v>
          </cell>
          <cell r="Q793">
            <v>0</v>
          </cell>
          <cell r="T793">
            <v>1277.81</v>
          </cell>
          <cell r="U793">
            <v>0</v>
          </cell>
          <cell r="W793">
            <v>0</v>
          </cell>
          <cell r="Y793">
            <v>4150.7299999999996</v>
          </cell>
          <cell r="AA793">
            <v>0</v>
          </cell>
          <cell r="AG793">
            <v>0</v>
          </cell>
          <cell r="AI793">
            <v>0</v>
          </cell>
          <cell r="AL793">
            <v>8105</v>
          </cell>
        </row>
        <row r="794">
          <cell r="A794" t="str">
            <v>8105</v>
          </cell>
          <cell r="B794" t="str">
            <v xml:space="preserve">407 - Retained Earnings             </v>
          </cell>
          <cell r="C794" t="str">
            <v xml:space="preserve">LAB - Labour and Benefits           </v>
          </cell>
          <cell r="D794" t="str">
            <v>EO</v>
          </cell>
          <cell r="G794">
            <v>0</v>
          </cell>
          <cell r="H794">
            <v>0</v>
          </cell>
          <cell r="I794">
            <v>0</v>
          </cell>
          <cell r="K794">
            <v>0</v>
          </cell>
          <cell r="M794">
            <v>0</v>
          </cell>
          <cell r="N794">
            <v>946.07</v>
          </cell>
          <cell r="O794">
            <v>0</v>
          </cell>
          <cell r="Q794">
            <v>0</v>
          </cell>
          <cell r="T794">
            <v>1634.03</v>
          </cell>
          <cell r="U794">
            <v>0</v>
          </cell>
          <cell r="W794">
            <v>0</v>
          </cell>
          <cell r="Y794">
            <v>0</v>
          </cell>
          <cell r="AA794">
            <v>0</v>
          </cell>
          <cell r="AG794">
            <v>0</v>
          </cell>
          <cell r="AI794">
            <v>0</v>
          </cell>
          <cell r="AL794">
            <v>8105</v>
          </cell>
        </row>
        <row r="795">
          <cell r="A795" t="str">
            <v>8105</v>
          </cell>
          <cell r="B795" t="str">
            <v xml:space="preserve">407 - Retained Earnings             </v>
          </cell>
          <cell r="C795" t="str">
            <v xml:space="preserve">LAB - Labour and Benefits           </v>
          </cell>
          <cell r="D795" t="str">
            <v>EO</v>
          </cell>
          <cell r="G795">
            <v>36098.14</v>
          </cell>
          <cell r="H795">
            <v>25992.57</v>
          </cell>
          <cell r="I795">
            <v>47600</v>
          </cell>
          <cell r="K795">
            <v>0</v>
          </cell>
          <cell r="M795">
            <v>298505.15000000002</v>
          </cell>
          <cell r="N795">
            <v>293918.21999999997</v>
          </cell>
          <cell r="O795">
            <v>387000</v>
          </cell>
          <cell r="Q795">
            <v>0</v>
          </cell>
          <cell r="T795">
            <v>445882.78</v>
          </cell>
          <cell r="U795">
            <v>516000</v>
          </cell>
          <cell r="W795">
            <v>0</v>
          </cell>
          <cell r="Y795">
            <v>298505.15000000002</v>
          </cell>
          <cell r="AA795">
            <v>387000</v>
          </cell>
          <cell r="AG795">
            <v>516000</v>
          </cell>
          <cell r="AI795">
            <v>0</v>
          </cell>
          <cell r="AL795">
            <v>8105</v>
          </cell>
        </row>
        <row r="796">
          <cell r="A796" t="str">
            <v>8105</v>
          </cell>
          <cell r="B796" t="str">
            <v xml:space="preserve">407 - Retained Earnings             </v>
          </cell>
          <cell r="C796" t="str">
            <v xml:space="preserve">LAB - Labour and Benefits           </v>
          </cell>
          <cell r="D796" t="str">
            <v>EO</v>
          </cell>
          <cell r="G796">
            <v>0</v>
          </cell>
          <cell r="H796">
            <v>0</v>
          </cell>
          <cell r="I796">
            <v>1200</v>
          </cell>
          <cell r="K796">
            <v>0</v>
          </cell>
          <cell r="M796">
            <v>147.30000000000001</v>
          </cell>
          <cell r="N796">
            <v>12432.55</v>
          </cell>
          <cell r="O796">
            <v>10000</v>
          </cell>
          <cell r="Q796">
            <v>0</v>
          </cell>
          <cell r="T796">
            <v>12432.55</v>
          </cell>
          <cell r="U796">
            <v>13400</v>
          </cell>
          <cell r="W796">
            <v>0</v>
          </cell>
          <cell r="Y796">
            <v>147.30000000000001</v>
          </cell>
          <cell r="AA796">
            <v>10000</v>
          </cell>
          <cell r="AG796">
            <v>13400</v>
          </cell>
          <cell r="AI796">
            <v>0</v>
          </cell>
          <cell r="AL796">
            <v>8105</v>
          </cell>
        </row>
        <row r="797">
          <cell r="A797" t="str">
            <v>8105</v>
          </cell>
          <cell r="B797" t="str">
            <v xml:space="preserve">407 - Retained Earnings             </v>
          </cell>
          <cell r="C797" t="str">
            <v xml:space="preserve">LAB - Labour and Benefits           </v>
          </cell>
          <cell r="D797" t="str">
            <v>EO</v>
          </cell>
          <cell r="G797">
            <v>11356.14</v>
          </cell>
          <cell r="H797">
            <v>7813.12</v>
          </cell>
          <cell r="I797">
            <v>7900</v>
          </cell>
          <cell r="K797">
            <v>0</v>
          </cell>
          <cell r="M797">
            <v>78169.600000000006</v>
          </cell>
          <cell r="N797">
            <v>61065.55</v>
          </cell>
          <cell r="O797">
            <v>64400</v>
          </cell>
          <cell r="Q797">
            <v>0</v>
          </cell>
          <cell r="T797">
            <v>85213.16</v>
          </cell>
          <cell r="U797">
            <v>85800</v>
          </cell>
          <cell r="W797">
            <v>0</v>
          </cell>
          <cell r="Y797">
            <v>78169.600000000006</v>
          </cell>
          <cell r="AA797">
            <v>64400</v>
          </cell>
          <cell r="AG797">
            <v>85800</v>
          </cell>
          <cell r="AI797">
            <v>0</v>
          </cell>
          <cell r="AL797">
            <v>8105</v>
          </cell>
        </row>
        <row r="798">
          <cell r="A798" t="str">
            <v>8105</v>
          </cell>
          <cell r="B798" t="str">
            <v xml:space="preserve">407 - Retained Earnings             </v>
          </cell>
          <cell r="C798" t="str">
            <v xml:space="preserve">LAB - Labour and Benefits           </v>
          </cell>
          <cell r="D798" t="str">
            <v>IS</v>
          </cell>
          <cell r="G798">
            <v>771.6</v>
          </cell>
          <cell r="H798">
            <v>0</v>
          </cell>
          <cell r="I798">
            <v>800</v>
          </cell>
          <cell r="K798">
            <v>0</v>
          </cell>
          <cell r="M798">
            <v>6664.32</v>
          </cell>
          <cell r="N798">
            <v>2542.37</v>
          </cell>
          <cell r="O798">
            <v>6800</v>
          </cell>
          <cell r="Q798">
            <v>0</v>
          </cell>
          <cell r="T798">
            <v>5407.46</v>
          </cell>
          <cell r="U798">
            <v>9000</v>
          </cell>
          <cell r="W798">
            <v>0</v>
          </cell>
          <cell r="Y798">
            <v>6664.32</v>
          </cell>
          <cell r="AA798">
            <v>6800</v>
          </cell>
          <cell r="AG798">
            <v>9000</v>
          </cell>
          <cell r="AI798">
            <v>0</v>
          </cell>
          <cell r="AL798">
            <v>8105</v>
          </cell>
        </row>
        <row r="799">
          <cell r="A799" t="str">
            <v>8106</v>
          </cell>
          <cell r="B799" t="str">
            <v xml:space="preserve">407 - Retained Earnings             </v>
          </cell>
          <cell r="C799" t="str">
            <v xml:space="preserve">LAB - Labour and Benefits           </v>
          </cell>
          <cell r="D799" t="str">
            <v>EO</v>
          </cell>
          <cell r="G799">
            <v>1435.2</v>
          </cell>
          <cell r="H799">
            <v>1357.4</v>
          </cell>
          <cell r="I799">
            <v>1200</v>
          </cell>
          <cell r="K799">
            <v>0</v>
          </cell>
          <cell r="M799">
            <v>13761.8</v>
          </cell>
          <cell r="N799">
            <v>10756.65</v>
          </cell>
          <cell r="O799">
            <v>10100</v>
          </cell>
          <cell r="Q799">
            <v>0</v>
          </cell>
          <cell r="T799">
            <v>14822.65</v>
          </cell>
          <cell r="U799">
            <v>13500</v>
          </cell>
          <cell r="W799">
            <v>0</v>
          </cell>
          <cell r="Y799">
            <v>13761.8</v>
          </cell>
          <cell r="AA799">
            <v>10100</v>
          </cell>
          <cell r="AG799">
            <v>13500</v>
          </cell>
          <cell r="AI799">
            <v>0</v>
          </cell>
          <cell r="AL799">
            <v>8106</v>
          </cell>
        </row>
        <row r="800">
          <cell r="A800" t="str">
            <v>8107</v>
          </cell>
          <cell r="B800" t="str">
            <v xml:space="preserve">407 - Retained Earnings             </v>
          </cell>
          <cell r="C800" t="str">
            <v xml:space="preserve">LAB - Labour and Benefits           </v>
          </cell>
          <cell r="D800" t="str">
            <v>EO</v>
          </cell>
          <cell r="G800">
            <v>4239.9799999999996</v>
          </cell>
          <cell r="H800">
            <v>3645</v>
          </cell>
          <cell r="I800">
            <v>4800</v>
          </cell>
          <cell r="K800">
            <v>0</v>
          </cell>
          <cell r="M800">
            <v>37552.480000000003</v>
          </cell>
          <cell r="N800">
            <v>32557.5</v>
          </cell>
          <cell r="O800">
            <v>41600</v>
          </cell>
          <cell r="Q800">
            <v>0</v>
          </cell>
          <cell r="T800">
            <v>44437.5</v>
          </cell>
          <cell r="U800">
            <v>55300</v>
          </cell>
          <cell r="W800">
            <v>0</v>
          </cell>
          <cell r="Y800">
            <v>37552.480000000003</v>
          </cell>
          <cell r="AA800">
            <v>41600</v>
          </cell>
          <cell r="AG800">
            <v>55300</v>
          </cell>
          <cell r="AI800">
            <v>0</v>
          </cell>
          <cell r="AL800">
            <v>8107</v>
          </cell>
        </row>
        <row r="801">
          <cell r="A801" t="str">
            <v>8107</v>
          </cell>
          <cell r="B801" t="str">
            <v xml:space="preserve">407 - Retained Earnings             </v>
          </cell>
          <cell r="C801" t="str">
            <v xml:space="preserve">LAB - Labour and Benefits           </v>
          </cell>
          <cell r="D801" t="str">
            <v>EO</v>
          </cell>
          <cell r="G801">
            <v>0</v>
          </cell>
          <cell r="H801">
            <v>0</v>
          </cell>
          <cell r="I801">
            <v>200</v>
          </cell>
          <cell r="K801">
            <v>0</v>
          </cell>
          <cell r="M801">
            <v>0</v>
          </cell>
          <cell r="N801">
            <v>1755</v>
          </cell>
          <cell r="O801">
            <v>1700</v>
          </cell>
          <cell r="Q801">
            <v>0</v>
          </cell>
          <cell r="T801">
            <v>1755</v>
          </cell>
          <cell r="U801">
            <v>2100</v>
          </cell>
          <cell r="W801">
            <v>0</v>
          </cell>
          <cell r="Y801">
            <v>0</v>
          </cell>
          <cell r="AA801">
            <v>1700</v>
          </cell>
          <cell r="AG801">
            <v>2100</v>
          </cell>
          <cell r="AI801">
            <v>0</v>
          </cell>
          <cell r="AL801">
            <v>8107</v>
          </cell>
        </row>
        <row r="802">
          <cell r="A802" t="str">
            <v>8107</v>
          </cell>
          <cell r="B802" t="str">
            <v xml:space="preserve">407 - Retained Earnings             </v>
          </cell>
          <cell r="C802" t="str">
            <v xml:space="preserve">LAB - Labour and Benefits           </v>
          </cell>
          <cell r="D802" t="str">
            <v>EO</v>
          </cell>
          <cell r="G802">
            <v>810</v>
          </cell>
          <cell r="H802">
            <v>585</v>
          </cell>
          <cell r="I802">
            <v>1000</v>
          </cell>
          <cell r="K802">
            <v>0</v>
          </cell>
          <cell r="M802">
            <v>9058.93</v>
          </cell>
          <cell r="N802">
            <v>7875</v>
          </cell>
          <cell r="O802">
            <v>9000</v>
          </cell>
          <cell r="Q802">
            <v>0</v>
          </cell>
          <cell r="T802">
            <v>11025</v>
          </cell>
          <cell r="U802">
            <v>12000</v>
          </cell>
          <cell r="W802">
            <v>0</v>
          </cell>
          <cell r="Y802">
            <v>9058.93</v>
          </cell>
          <cell r="AA802">
            <v>9000</v>
          </cell>
          <cell r="AG802">
            <v>12000</v>
          </cell>
          <cell r="AI802">
            <v>0</v>
          </cell>
          <cell r="AL802">
            <v>8107</v>
          </cell>
        </row>
        <row r="803">
          <cell r="A803" t="str">
            <v>8108</v>
          </cell>
          <cell r="B803" t="str">
            <v xml:space="preserve">407 - Retained Earnings             </v>
          </cell>
          <cell r="C803" t="str">
            <v xml:space="preserve">LAB - Labour and Benefits           </v>
          </cell>
          <cell r="D803" t="str">
            <v>EO</v>
          </cell>
          <cell r="G803">
            <v>8279.15</v>
          </cell>
          <cell r="H803">
            <v>2196.63</v>
          </cell>
          <cell r="I803">
            <v>6800</v>
          </cell>
          <cell r="K803">
            <v>0</v>
          </cell>
          <cell r="M803">
            <v>94095.2</v>
          </cell>
          <cell r="N803">
            <v>61557.87</v>
          </cell>
          <cell r="O803">
            <v>59700</v>
          </cell>
          <cell r="Q803">
            <v>0</v>
          </cell>
          <cell r="T803">
            <v>97699.24</v>
          </cell>
          <cell r="U803">
            <v>79900</v>
          </cell>
          <cell r="W803">
            <v>0</v>
          </cell>
          <cell r="Y803">
            <v>94095.2</v>
          </cell>
          <cell r="AA803">
            <v>59700</v>
          </cell>
          <cell r="AG803">
            <v>79900</v>
          </cell>
          <cell r="AI803">
            <v>0</v>
          </cell>
          <cell r="AL803">
            <v>8108</v>
          </cell>
        </row>
        <row r="804">
          <cell r="A804" t="str">
            <v>8109</v>
          </cell>
          <cell r="B804" t="str">
            <v xml:space="preserve">407 - Retained Earnings             </v>
          </cell>
          <cell r="C804" t="str">
            <v xml:space="preserve">LAB - Labour and Benefits           </v>
          </cell>
          <cell r="D804" t="str">
            <v>CSP</v>
          </cell>
          <cell r="G804">
            <v>0</v>
          </cell>
          <cell r="H804">
            <v>281.01</v>
          </cell>
          <cell r="I804">
            <v>0</v>
          </cell>
          <cell r="K804">
            <v>0</v>
          </cell>
          <cell r="M804">
            <v>0</v>
          </cell>
          <cell r="N804">
            <v>4091.1</v>
          </cell>
          <cell r="O804">
            <v>0</v>
          </cell>
          <cell r="Q804">
            <v>0</v>
          </cell>
          <cell r="T804">
            <v>4091.1</v>
          </cell>
          <cell r="U804">
            <v>0</v>
          </cell>
          <cell r="W804">
            <v>0</v>
          </cell>
          <cell r="Y804">
            <v>0</v>
          </cell>
          <cell r="AA804">
            <v>0</v>
          </cell>
          <cell r="AG804">
            <v>0</v>
          </cell>
          <cell r="AI804">
            <v>0</v>
          </cell>
          <cell r="AL804">
            <v>8109</v>
          </cell>
        </row>
        <row r="805">
          <cell r="A805" t="str">
            <v>8109</v>
          </cell>
          <cell r="B805" t="str">
            <v xml:space="preserve">407 - Retained Earnings             </v>
          </cell>
          <cell r="C805" t="str">
            <v xml:space="preserve">LAB - Labour and Benefits           </v>
          </cell>
          <cell r="D805" t="str">
            <v>EO</v>
          </cell>
          <cell r="G805">
            <v>876.7</v>
          </cell>
          <cell r="H805">
            <v>0</v>
          </cell>
          <cell r="I805">
            <v>0</v>
          </cell>
          <cell r="K805">
            <v>0</v>
          </cell>
          <cell r="M805">
            <v>1100.18</v>
          </cell>
          <cell r="N805">
            <v>723.76</v>
          </cell>
          <cell r="O805">
            <v>0</v>
          </cell>
          <cell r="Q805">
            <v>0</v>
          </cell>
          <cell r="T805">
            <v>723.76</v>
          </cell>
          <cell r="U805">
            <v>0</v>
          </cell>
          <cell r="W805">
            <v>0</v>
          </cell>
          <cell r="Y805">
            <v>1100.18</v>
          </cell>
          <cell r="AA805">
            <v>0</v>
          </cell>
          <cell r="AG805">
            <v>0</v>
          </cell>
          <cell r="AI805">
            <v>0</v>
          </cell>
          <cell r="AL805">
            <v>8109</v>
          </cell>
        </row>
        <row r="806">
          <cell r="A806" t="str">
            <v>8109</v>
          </cell>
          <cell r="B806" t="str">
            <v xml:space="preserve">407 - Retained Earnings             </v>
          </cell>
          <cell r="C806" t="str">
            <v xml:space="preserve">LAB - Labour and Benefits           </v>
          </cell>
          <cell r="D806" t="str">
            <v>EO</v>
          </cell>
          <cell r="G806">
            <v>44.32</v>
          </cell>
          <cell r="H806">
            <v>29.48</v>
          </cell>
          <cell r="I806">
            <v>0</v>
          </cell>
          <cell r="K806">
            <v>0</v>
          </cell>
          <cell r="M806">
            <v>44.32</v>
          </cell>
          <cell r="N806">
            <v>29.48</v>
          </cell>
          <cell r="O806">
            <v>0</v>
          </cell>
          <cell r="Q806">
            <v>0</v>
          </cell>
          <cell r="T806">
            <v>147.4</v>
          </cell>
          <cell r="U806">
            <v>0</v>
          </cell>
          <cell r="W806">
            <v>0</v>
          </cell>
          <cell r="Y806">
            <v>44.32</v>
          </cell>
          <cell r="AA806">
            <v>0</v>
          </cell>
          <cell r="AG806">
            <v>0</v>
          </cell>
          <cell r="AI806">
            <v>0</v>
          </cell>
          <cell r="AL806">
            <v>8109</v>
          </cell>
        </row>
        <row r="807">
          <cell r="A807" t="str">
            <v>8110</v>
          </cell>
          <cell r="B807" t="str">
            <v xml:space="preserve">407 - Retained Earnings             </v>
          </cell>
          <cell r="C807" t="str">
            <v xml:space="preserve">LAB - Labour and Benefits           </v>
          </cell>
          <cell r="D807" t="str">
            <v>CS</v>
          </cell>
          <cell r="G807">
            <v>0</v>
          </cell>
          <cell r="H807">
            <v>0</v>
          </cell>
          <cell r="I807">
            <v>300</v>
          </cell>
          <cell r="K807">
            <v>0</v>
          </cell>
          <cell r="M807">
            <v>1250.3399999999999</v>
          </cell>
          <cell r="N807">
            <v>3727.7</v>
          </cell>
          <cell r="O807">
            <v>2000</v>
          </cell>
          <cell r="Q807">
            <v>0</v>
          </cell>
          <cell r="T807">
            <v>4448.45</v>
          </cell>
          <cell r="U807">
            <v>2500</v>
          </cell>
          <cell r="W807">
            <v>0</v>
          </cell>
          <cell r="Y807">
            <v>1250.3399999999999</v>
          </cell>
          <cell r="AA807">
            <v>2000</v>
          </cell>
          <cell r="AG807">
            <v>2500</v>
          </cell>
          <cell r="AI807">
            <v>0</v>
          </cell>
          <cell r="AL807">
            <v>8110</v>
          </cell>
        </row>
        <row r="808">
          <cell r="A808" t="str">
            <v>8110</v>
          </cell>
          <cell r="B808" t="str">
            <v xml:space="preserve">407 - Retained Earnings             </v>
          </cell>
          <cell r="C808" t="str">
            <v xml:space="preserve">LAB - Labour and Benefits           </v>
          </cell>
          <cell r="D808" t="str">
            <v>CSP</v>
          </cell>
          <cell r="G808">
            <v>17945.689999999999</v>
          </cell>
          <cell r="H808">
            <v>6408.84</v>
          </cell>
          <cell r="I808">
            <v>10300</v>
          </cell>
          <cell r="K808">
            <v>0</v>
          </cell>
          <cell r="M808">
            <v>83649.009999999995</v>
          </cell>
          <cell r="N808">
            <v>91308.42</v>
          </cell>
          <cell r="O808">
            <v>89400</v>
          </cell>
          <cell r="Q808">
            <v>0</v>
          </cell>
          <cell r="T808">
            <v>99658.1</v>
          </cell>
          <cell r="U808">
            <v>119100</v>
          </cell>
          <cell r="W808">
            <v>0</v>
          </cell>
          <cell r="Y808">
            <v>83649.009999999995</v>
          </cell>
          <cell r="AA808">
            <v>89400</v>
          </cell>
          <cell r="AG808">
            <v>119100</v>
          </cell>
          <cell r="AI808">
            <v>0</v>
          </cell>
          <cell r="AL808">
            <v>8110</v>
          </cell>
        </row>
        <row r="809">
          <cell r="A809" t="str">
            <v>8110</v>
          </cell>
          <cell r="B809" t="str">
            <v xml:space="preserve">407 - Retained Earnings             </v>
          </cell>
          <cell r="C809" t="str">
            <v xml:space="preserve">LAB - Labour and Benefits           </v>
          </cell>
          <cell r="D809" t="str">
            <v>EO</v>
          </cell>
          <cell r="G809">
            <v>5997.26</v>
          </cell>
          <cell r="H809">
            <v>4406.1499999999996</v>
          </cell>
          <cell r="I809">
            <v>2900</v>
          </cell>
          <cell r="K809">
            <v>0</v>
          </cell>
          <cell r="M809">
            <v>47503.38</v>
          </cell>
          <cell r="N809">
            <v>23829.83</v>
          </cell>
          <cell r="O809">
            <v>25600</v>
          </cell>
          <cell r="Q809">
            <v>0</v>
          </cell>
          <cell r="T809">
            <v>39030.160000000003</v>
          </cell>
          <cell r="U809">
            <v>34200</v>
          </cell>
          <cell r="W809">
            <v>0</v>
          </cell>
          <cell r="Y809">
            <v>47503.38</v>
          </cell>
          <cell r="AA809">
            <v>25600</v>
          </cell>
          <cell r="AG809">
            <v>34200</v>
          </cell>
          <cell r="AI809">
            <v>0</v>
          </cell>
          <cell r="AL809">
            <v>8110</v>
          </cell>
        </row>
        <row r="810">
          <cell r="A810" t="str">
            <v>8110</v>
          </cell>
          <cell r="B810" t="str">
            <v xml:space="preserve">407 - Retained Earnings             </v>
          </cell>
          <cell r="C810" t="str">
            <v xml:space="preserve">LAB - Labour and Benefits           </v>
          </cell>
          <cell r="D810" t="str">
            <v>EO</v>
          </cell>
          <cell r="G810">
            <v>28526.44</v>
          </cell>
          <cell r="H810">
            <v>19818.93</v>
          </cell>
          <cell r="I810">
            <v>24100</v>
          </cell>
          <cell r="K810">
            <v>0</v>
          </cell>
          <cell r="M810">
            <v>311708.90000000002</v>
          </cell>
          <cell r="N810">
            <v>211512.5</v>
          </cell>
          <cell r="O810">
            <v>210200</v>
          </cell>
          <cell r="Q810">
            <v>0</v>
          </cell>
          <cell r="T810">
            <v>295432.27</v>
          </cell>
          <cell r="U810">
            <v>281300</v>
          </cell>
          <cell r="W810">
            <v>0</v>
          </cell>
          <cell r="Y810">
            <v>311708.90000000002</v>
          </cell>
          <cell r="AA810">
            <v>210200</v>
          </cell>
          <cell r="AG810">
            <v>281300</v>
          </cell>
          <cell r="AI810">
            <v>0</v>
          </cell>
          <cell r="AL810">
            <v>8110</v>
          </cell>
        </row>
        <row r="811">
          <cell r="A811" t="str">
            <v>8110</v>
          </cell>
          <cell r="B811" t="str">
            <v xml:space="preserve">407 - Retained Earnings             </v>
          </cell>
          <cell r="C811" t="str">
            <v xml:space="preserve">LAB - Labour and Benefits           </v>
          </cell>
          <cell r="D811" t="str">
            <v>EO</v>
          </cell>
          <cell r="G811">
            <v>1743.36</v>
          </cell>
          <cell r="H811">
            <v>25.75</v>
          </cell>
          <cell r="I811">
            <v>2000</v>
          </cell>
          <cell r="K811">
            <v>0</v>
          </cell>
          <cell r="M811">
            <v>17350.72</v>
          </cell>
          <cell r="N811">
            <v>5325.66</v>
          </cell>
          <cell r="O811">
            <v>12900</v>
          </cell>
          <cell r="Q811">
            <v>0</v>
          </cell>
          <cell r="T811">
            <v>6441.14</v>
          </cell>
          <cell r="U811">
            <v>17200</v>
          </cell>
          <cell r="W811">
            <v>0</v>
          </cell>
          <cell r="Y811">
            <v>17350.72</v>
          </cell>
          <cell r="AA811">
            <v>12900</v>
          </cell>
          <cell r="AG811">
            <v>17200</v>
          </cell>
          <cell r="AI811">
            <v>0</v>
          </cell>
          <cell r="AL811">
            <v>8110</v>
          </cell>
        </row>
        <row r="812">
          <cell r="A812" t="str">
            <v>8110</v>
          </cell>
          <cell r="B812" t="str">
            <v xml:space="preserve">407 - Retained Earnings             </v>
          </cell>
          <cell r="C812" t="str">
            <v xml:space="preserve">LAB - Labour and Benefits           </v>
          </cell>
          <cell r="D812" t="str">
            <v>EO</v>
          </cell>
          <cell r="G812">
            <v>0</v>
          </cell>
          <cell r="H812">
            <v>6814.08</v>
          </cell>
          <cell r="I812">
            <v>4700</v>
          </cell>
          <cell r="K812">
            <v>0</v>
          </cell>
          <cell r="M812">
            <v>10302.32</v>
          </cell>
          <cell r="N812">
            <v>32040.560000000001</v>
          </cell>
          <cell r="O812">
            <v>41000</v>
          </cell>
          <cell r="Q812">
            <v>0</v>
          </cell>
          <cell r="T812">
            <v>55945.52</v>
          </cell>
          <cell r="U812">
            <v>55000</v>
          </cell>
          <cell r="W812">
            <v>0</v>
          </cell>
          <cell r="Y812">
            <v>10302.32</v>
          </cell>
          <cell r="AA812">
            <v>41000</v>
          </cell>
          <cell r="AG812">
            <v>55000</v>
          </cell>
          <cell r="AI812">
            <v>0</v>
          </cell>
          <cell r="AL812">
            <v>8110</v>
          </cell>
        </row>
        <row r="813">
          <cell r="A813" t="str">
            <v>8110</v>
          </cell>
          <cell r="B813" t="str">
            <v xml:space="preserve">407 - Retained Earnings             </v>
          </cell>
          <cell r="C813" t="str">
            <v xml:space="preserve">LAB - Labour and Benefits           </v>
          </cell>
          <cell r="D813" t="str">
            <v>FS</v>
          </cell>
          <cell r="G813">
            <v>-1743.36</v>
          </cell>
          <cell r="H813">
            <v>461.28</v>
          </cell>
          <cell r="I813">
            <v>700</v>
          </cell>
          <cell r="K813">
            <v>0</v>
          </cell>
          <cell r="M813">
            <v>41885.24</v>
          </cell>
          <cell r="N813">
            <v>8555.81</v>
          </cell>
          <cell r="O813">
            <v>10600</v>
          </cell>
          <cell r="Q813">
            <v>0</v>
          </cell>
          <cell r="T813">
            <v>9402.77</v>
          </cell>
          <cell r="U813">
            <v>14100</v>
          </cell>
          <cell r="W813">
            <v>0</v>
          </cell>
          <cell r="Y813">
            <v>41885.24</v>
          </cell>
          <cell r="AA813">
            <v>10600</v>
          </cell>
          <cell r="AG813">
            <v>14100</v>
          </cell>
          <cell r="AI813">
            <v>0</v>
          </cell>
          <cell r="AL813">
            <v>8110</v>
          </cell>
        </row>
        <row r="814">
          <cell r="A814" t="str">
            <v>8110</v>
          </cell>
          <cell r="B814" t="str">
            <v xml:space="preserve">407 - Retained Earnings             </v>
          </cell>
          <cell r="C814" t="str">
            <v xml:space="preserve">LAB - Labour and Benefits           </v>
          </cell>
          <cell r="D814" t="str">
            <v>HR</v>
          </cell>
          <cell r="G814">
            <v>3961.98</v>
          </cell>
          <cell r="H814">
            <v>0</v>
          </cell>
          <cell r="I814">
            <v>400</v>
          </cell>
          <cell r="K814">
            <v>0</v>
          </cell>
          <cell r="M814">
            <v>5465.34</v>
          </cell>
          <cell r="N814">
            <v>640.64</v>
          </cell>
          <cell r="O814">
            <v>2900</v>
          </cell>
          <cell r="Q814">
            <v>0</v>
          </cell>
          <cell r="T814">
            <v>640.64</v>
          </cell>
          <cell r="U814">
            <v>3700</v>
          </cell>
          <cell r="W814">
            <v>0</v>
          </cell>
          <cell r="Y814">
            <v>5465.34</v>
          </cell>
          <cell r="AA814">
            <v>2900</v>
          </cell>
          <cell r="AG814">
            <v>3700</v>
          </cell>
          <cell r="AI814">
            <v>0</v>
          </cell>
          <cell r="AL814">
            <v>8110</v>
          </cell>
        </row>
        <row r="815">
          <cell r="A815" t="str">
            <v>8110</v>
          </cell>
          <cell r="B815" t="str">
            <v xml:space="preserve">407 - Retained Earnings             </v>
          </cell>
          <cell r="C815" t="str">
            <v xml:space="preserve">LAB - Labour and Benefits           </v>
          </cell>
          <cell r="D815" t="str">
            <v>IS</v>
          </cell>
          <cell r="G815">
            <v>1144.74</v>
          </cell>
          <cell r="H815">
            <v>1790.64</v>
          </cell>
          <cell r="I815">
            <v>1300</v>
          </cell>
          <cell r="K815">
            <v>0</v>
          </cell>
          <cell r="M815">
            <v>4902.6000000000004</v>
          </cell>
          <cell r="N815">
            <v>5300.32</v>
          </cell>
          <cell r="O815">
            <v>11500</v>
          </cell>
          <cell r="Q815">
            <v>0</v>
          </cell>
          <cell r="T815">
            <v>5600.24</v>
          </cell>
          <cell r="U815">
            <v>15200</v>
          </cell>
          <cell r="W815">
            <v>0</v>
          </cell>
          <cell r="Y815">
            <v>4902.6000000000004</v>
          </cell>
          <cell r="AA815">
            <v>11500</v>
          </cell>
          <cell r="AG815">
            <v>15200</v>
          </cell>
          <cell r="AI815">
            <v>0</v>
          </cell>
          <cell r="AL815">
            <v>8110</v>
          </cell>
        </row>
        <row r="816">
          <cell r="A816" t="str">
            <v>8112</v>
          </cell>
          <cell r="B816" t="str">
            <v xml:space="preserve">407 - Retained Earnings             </v>
          </cell>
          <cell r="C816" t="str">
            <v xml:space="preserve">LAB - Labour and Benefits           </v>
          </cell>
          <cell r="D816" t="str">
            <v>CS</v>
          </cell>
          <cell r="G816">
            <v>4907.96</v>
          </cell>
          <cell r="H816">
            <v>2356.16</v>
          </cell>
          <cell r="I816">
            <v>2400</v>
          </cell>
          <cell r="K816">
            <v>0</v>
          </cell>
          <cell r="M816">
            <v>22637.919999999998</v>
          </cell>
          <cell r="N816">
            <v>20198.310000000001</v>
          </cell>
          <cell r="O816">
            <v>21500</v>
          </cell>
          <cell r="Q816">
            <v>0</v>
          </cell>
          <cell r="T816">
            <v>26847.37</v>
          </cell>
          <cell r="U816">
            <v>28900</v>
          </cell>
          <cell r="W816">
            <v>0</v>
          </cell>
          <cell r="Y816">
            <v>22637.919999999998</v>
          </cell>
          <cell r="AA816">
            <v>21500</v>
          </cell>
          <cell r="AG816">
            <v>28900</v>
          </cell>
          <cell r="AI816">
            <v>0</v>
          </cell>
          <cell r="AL816">
            <v>8112</v>
          </cell>
        </row>
        <row r="817">
          <cell r="A817" t="str">
            <v>8112</v>
          </cell>
          <cell r="B817" t="str">
            <v xml:space="preserve">407 - Retained Earnings             </v>
          </cell>
          <cell r="C817" t="str">
            <v xml:space="preserve">LAB - Labour and Benefits           </v>
          </cell>
          <cell r="D817" t="str">
            <v>CSP</v>
          </cell>
          <cell r="G817">
            <v>41726.959999999999</v>
          </cell>
          <cell r="H817">
            <v>33837.11</v>
          </cell>
          <cell r="I817">
            <v>41400</v>
          </cell>
          <cell r="K817">
            <v>0</v>
          </cell>
          <cell r="M817">
            <v>333063.44</v>
          </cell>
          <cell r="N817">
            <v>322633.34000000003</v>
          </cell>
          <cell r="O817">
            <v>364900</v>
          </cell>
          <cell r="Q817">
            <v>0</v>
          </cell>
          <cell r="T817">
            <v>447907.68</v>
          </cell>
          <cell r="U817">
            <v>488000</v>
          </cell>
          <cell r="W817">
            <v>0</v>
          </cell>
          <cell r="Y817">
            <v>333063.44</v>
          </cell>
          <cell r="AA817">
            <v>364900</v>
          </cell>
          <cell r="AG817">
            <v>488000</v>
          </cell>
          <cell r="AI817">
            <v>0</v>
          </cell>
          <cell r="AL817">
            <v>8112</v>
          </cell>
        </row>
        <row r="818">
          <cell r="A818" t="str">
            <v>8112</v>
          </cell>
          <cell r="B818" t="str">
            <v xml:space="preserve">407 - Retained Earnings             </v>
          </cell>
          <cell r="C818" t="str">
            <v xml:space="preserve">LAB - Labour and Benefits           </v>
          </cell>
          <cell r="D818" t="str">
            <v>EO</v>
          </cell>
          <cell r="G818">
            <v>11389.42</v>
          </cell>
          <cell r="H818">
            <v>8921.1</v>
          </cell>
          <cell r="I818">
            <v>11900</v>
          </cell>
          <cell r="K818">
            <v>0</v>
          </cell>
          <cell r="M818">
            <v>103850.17</v>
          </cell>
          <cell r="N818">
            <v>96979.95</v>
          </cell>
          <cell r="O818">
            <v>105600</v>
          </cell>
          <cell r="Q818">
            <v>0</v>
          </cell>
          <cell r="T818">
            <v>138881.78</v>
          </cell>
          <cell r="U818">
            <v>141400</v>
          </cell>
          <cell r="W818">
            <v>0</v>
          </cell>
          <cell r="Y818">
            <v>103850.17</v>
          </cell>
          <cell r="AA818">
            <v>105600</v>
          </cell>
          <cell r="AG818">
            <v>141400</v>
          </cell>
          <cell r="AI818">
            <v>0</v>
          </cell>
          <cell r="AL818">
            <v>8112</v>
          </cell>
        </row>
        <row r="819">
          <cell r="A819" t="str">
            <v>8112</v>
          </cell>
          <cell r="B819" t="str">
            <v xml:space="preserve">407 - Retained Earnings             </v>
          </cell>
          <cell r="C819" t="str">
            <v xml:space="preserve">LAB - Labour and Benefits           </v>
          </cell>
          <cell r="D819" t="str">
            <v>EO</v>
          </cell>
          <cell r="G819">
            <v>89406.14</v>
          </cell>
          <cell r="H819">
            <v>82788.91</v>
          </cell>
          <cell r="I819">
            <v>91600</v>
          </cell>
          <cell r="K819">
            <v>0</v>
          </cell>
          <cell r="M819">
            <v>771992.27</v>
          </cell>
          <cell r="N819">
            <v>759675.55</v>
          </cell>
          <cell r="O819">
            <v>809100</v>
          </cell>
          <cell r="Q819">
            <v>0</v>
          </cell>
          <cell r="T819">
            <v>1033789.56</v>
          </cell>
          <cell r="U819">
            <v>1082700</v>
          </cell>
          <cell r="W819">
            <v>0</v>
          </cell>
          <cell r="Y819">
            <v>771992.27</v>
          </cell>
          <cell r="AA819">
            <v>809100</v>
          </cell>
          <cell r="AG819">
            <v>1082700</v>
          </cell>
          <cell r="AI819">
            <v>0</v>
          </cell>
          <cell r="AL819">
            <v>8112</v>
          </cell>
        </row>
        <row r="820">
          <cell r="A820" t="str">
            <v>8112</v>
          </cell>
          <cell r="B820" t="str">
            <v xml:space="preserve">407 - Retained Earnings             </v>
          </cell>
          <cell r="C820" t="str">
            <v xml:space="preserve">LAB - Labour and Benefits           </v>
          </cell>
          <cell r="D820" t="str">
            <v>EO</v>
          </cell>
          <cell r="G820">
            <v>22227.98</v>
          </cell>
          <cell r="H820">
            <v>5639.24</v>
          </cell>
          <cell r="I820">
            <v>15600</v>
          </cell>
          <cell r="K820">
            <v>0</v>
          </cell>
          <cell r="M820">
            <v>89659.42</v>
          </cell>
          <cell r="N820">
            <v>66879.06</v>
          </cell>
          <cell r="O820">
            <v>82200</v>
          </cell>
          <cell r="Q820">
            <v>0</v>
          </cell>
          <cell r="T820">
            <v>90166.79</v>
          </cell>
          <cell r="U820">
            <v>110000</v>
          </cell>
          <cell r="W820">
            <v>0</v>
          </cell>
          <cell r="Y820">
            <v>89659.42</v>
          </cell>
          <cell r="AA820">
            <v>82200</v>
          </cell>
          <cell r="AG820">
            <v>110000</v>
          </cell>
          <cell r="AI820">
            <v>0</v>
          </cell>
          <cell r="AL820">
            <v>8112</v>
          </cell>
        </row>
        <row r="821">
          <cell r="A821" t="str">
            <v>8112</v>
          </cell>
          <cell r="B821" t="str">
            <v xml:space="preserve">407 - Retained Earnings             </v>
          </cell>
          <cell r="C821" t="str">
            <v xml:space="preserve">LAB - Labour and Benefits           </v>
          </cell>
          <cell r="D821" t="str">
            <v>EO</v>
          </cell>
          <cell r="G821">
            <v>19099.560000000001</v>
          </cell>
          <cell r="H821">
            <v>10357.280000000001</v>
          </cell>
          <cell r="I821">
            <v>18700</v>
          </cell>
          <cell r="K821">
            <v>0</v>
          </cell>
          <cell r="M821">
            <v>142941.60999999999</v>
          </cell>
          <cell r="N821">
            <v>147626.45000000001</v>
          </cell>
          <cell r="O821">
            <v>165400</v>
          </cell>
          <cell r="Q821">
            <v>0</v>
          </cell>
          <cell r="T821">
            <v>194614.87</v>
          </cell>
          <cell r="U821">
            <v>221200</v>
          </cell>
          <cell r="W821">
            <v>0</v>
          </cell>
          <cell r="Y821">
            <v>142941.60999999999</v>
          </cell>
          <cell r="AA821">
            <v>165400</v>
          </cell>
          <cell r="AG821">
            <v>221200</v>
          </cell>
          <cell r="AI821">
            <v>0</v>
          </cell>
          <cell r="AL821">
            <v>8112</v>
          </cell>
        </row>
        <row r="822">
          <cell r="A822" t="str">
            <v>8112</v>
          </cell>
          <cell r="B822" t="str">
            <v xml:space="preserve">407 - Retained Earnings             </v>
          </cell>
          <cell r="C822" t="str">
            <v xml:space="preserve">LAB - Labour and Benefits           </v>
          </cell>
          <cell r="D822" t="str">
            <v>FS</v>
          </cell>
          <cell r="G822">
            <v>6436.59</v>
          </cell>
          <cell r="H822">
            <v>6232.8</v>
          </cell>
          <cell r="I822">
            <v>1900</v>
          </cell>
          <cell r="K822">
            <v>0</v>
          </cell>
          <cell r="M822">
            <v>69844.100000000006</v>
          </cell>
          <cell r="N822">
            <v>76699.31</v>
          </cell>
          <cell r="O822">
            <v>72500</v>
          </cell>
          <cell r="Q822">
            <v>0</v>
          </cell>
          <cell r="T822">
            <v>96427.29</v>
          </cell>
          <cell r="U822">
            <v>97000</v>
          </cell>
          <cell r="W822">
            <v>0</v>
          </cell>
          <cell r="Y822">
            <v>69844.100000000006</v>
          </cell>
          <cell r="AA822">
            <v>72500</v>
          </cell>
          <cell r="AG822">
            <v>97000</v>
          </cell>
          <cell r="AI822">
            <v>0</v>
          </cell>
          <cell r="AL822">
            <v>8112</v>
          </cell>
        </row>
        <row r="823">
          <cell r="A823" t="str">
            <v>8112</v>
          </cell>
          <cell r="B823" t="str">
            <v xml:space="preserve">407 - Retained Earnings             </v>
          </cell>
          <cell r="C823" t="str">
            <v xml:space="preserve">LAB - Labour and Benefits           </v>
          </cell>
          <cell r="D823" t="str">
            <v>HR</v>
          </cell>
          <cell r="G823">
            <v>2210.6799999999998</v>
          </cell>
          <cell r="H823">
            <v>2663.2</v>
          </cell>
          <cell r="I823">
            <v>3300</v>
          </cell>
          <cell r="K823">
            <v>0</v>
          </cell>
          <cell r="M823">
            <v>29280.14</v>
          </cell>
          <cell r="N823">
            <v>44325.279999999999</v>
          </cell>
          <cell r="O823">
            <v>28900</v>
          </cell>
          <cell r="Q823">
            <v>0</v>
          </cell>
          <cell r="T823">
            <v>55246.6</v>
          </cell>
          <cell r="U823">
            <v>38500</v>
          </cell>
          <cell r="W823">
            <v>0</v>
          </cell>
          <cell r="Y823">
            <v>29280.14</v>
          </cell>
          <cell r="AA823">
            <v>28900</v>
          </cell>
          <cell r="AG823">
            <v>38500</v>
          </cell>
          <cell r="AI823">
            <v>0</v>
          </cell>
          <cell r="AL823">
            <v>8112</v>
          </cell>
        </row>
        <row r="824">
          <cell r="A824" t="str">
            <v>8112</v>
          </cell>
          <cell r="B824" t="str">
            <v xml:space="preserve">407 - Retained Earnings             </v>
          </cell>
          <cell r="C824" t="str">
            <v xml:space="preserve">LAB - Labour and Benefits           </v>
          </cell>
          <cell r="D824" t="str">
            <v>IS</v>
          </cell>
          <cell r="G824">
            <v>14802.46</v>
          </cell>
          <cell r="H824">
            <v>6435.44</v>
          </cell>
          <cell r="I824">
            <v>12000</v>
          </cell>
          <cell r="K824">
            <v>0</v>
          </cell>
          <cell r="M824">
            <v>104908.72</v>
          </cell>
          <cell r="N824">
            <v>85049.46</v>
          </cell>
          <cell r="O824">
            <v>106000</v>
          </cell>
          <cell r="Q824">
            <v>0</v>
          </cell>
          <cell r="T824">
            <v>116864.35</v>
          </cell>
          <cell r="U824">
            <v>141800</v>
          </cell>
          <cell r="W824">
            <v>0</v>
          </cell>
          <cell r="Y824">
            <v>104908.72</v>
          </cell>
          <cell r="AA824">
            <v>106000</v>
          </cell>
          <cell r="AG824">
            <v>141800</v>
          </cell>
          <cell r="AI824">
            <v>0</v>
          </cell>
          <cell r="AL824">
            <v>8112</v>
          </cell>
        </row>
        <row r="825">
          <cell r="A825" t="str">
            <v>8113</v>
          </cell>
          <cell r="B825" t="str">
            <v xml:space="preserve">407 - Retained Earnings             </v>
          </cell>
          <cell r="C825" t="str">
            <v xml:space="preserve">LAB - Labour and Benefits           </v>
          </cell>
          <cell r="D825" t="str">
            <v>CSP</v>
          </cell>
          <cell r="G825">
            <v>1673.54</v>
          </cell>
          <cell r="H825">
            <v>2623.41</v>
          </cell>
          <cell r="I825">
            <v>4300</v>
          </cell>
          <cell r="K825">
            <v>0</v>
          </cell>
          <cell r="M825">
            <v>28052.55</v>
          </cell>
          <cell r="N825">
            <v>14333.63</v>
          </cell>
          <cell r="O825">
            <v>37500</v>
          </cell>
          <cell r="Q825">
            <v>0</v>
          </cell>
          <cell r="T825">
            <v>24630.52</v>
          </cell>
          <cell r="U825">
            <v>50000</v>
          </cell>
          <cell r="W825">
            <v>0</v>
          </cell>
          <cell r="Y825">
            <v>28052.55</v>
          </cell>
          <cell r="AA825">
            <v>37500</v>
          </cell>
          <cell r="AG825">
            <v>50000</v>
          </cell>
          <cell r="AI825">
            <v>0</v>
          </cell>
          <cell r="AL825">
            <v>8113</v>
          </cell>
        </row>
        <row r="826">
          <cell r="A826" t="str">
            <v>8113</v>
          </cell>
          <cell r="B826" t="str">
            <v xml:space="preserve">407 - Retained Earnings             </v>
          </cell>
          <cell r="C826" t="str">
            <v xml:space="preserve">LAB - Labour and Benefits           </v>
          </cell>
          <cell r="D826" t="str">
            <v>EO</v>
          </cell>
          <cell r="G826">
            <v>168.91</v>
          </cell>
          <cell r="H826">
            <v>390.87</v>
          </cell>
          <cell r="I826">
            <v>0</v>
          </cell>
          <cell r="K826">
            <v>0</v>
          </cell>
          <cell r="M826">
            <v>4374.09</v>
          </cell>
          <cell r="N826">
            <v>1716.23</v>
          </cell>
          <cell r="O826">
            <v>0</v>
          </cell>
          <cell r="Q826">
            <v>0</v>
          </cell>
          <cell r="T826">
            <v>3813.13</v>
          </cell>
          <cell r="U826">
            <v>0</v>
          </cell>
          <cell r="W826">
            <v>0</v>
          </cell>
          <cell r="Y826">
            <v>4374.09</v>
          </cell>
          <cell r="AA826">
            <v>0</v>
          </cell>
          <cell r="AG826">
            <v>0</v>
          </cell>
          <cell r="AI826">
            <v>0</v>
          </cell>
          <cell r="AL826">
            <v>8113</v>
          </cell>
        </row>
        <row r="827">
          <cell r="A827" t="str">
            <v>8113</v>
          </cell>
          <cell r="B827" t="str">
            <v xml:space="preserve">407 - Retained Earnings             </v>
          </cell>
          <cell r="C827" t="str">
            <v xml:space="preserve">LAB - Labour and Benefits           </v>
          </cell>
          <cell r="D827" t="str">
            <v>EO</v>
          </cell>
          <cell r="G827">
            <v>1042.7</v>
          </cell>
          <cell r="H827">
            <v>779.03</v>
          </cell>
          <cell r="I827">
            <v>1500</v>
          </cell>
          <cell r="K827">
            <v>0</v>
          </cell>
          <cell r="M827">
            <v>8703.81</v>
          </cell>
          <cell r="N827">
            <v>9099.1299999999992</v>
          </cell>
          <cell r="O827">
            <v>9600</v>
          </cell>
          <cell r="Q827">
            <v>0</v>
          </cell>
          <cell r="T827">
            <v>12632.3</v>
          </cell>
          <cell r="U827">
            <v>13300</v>
          </cell>
          <cell r="W827">
            <v>0</v>
          </cell>
          <cell r="Y827">
            <v>8703.81</v>
          </cell>
          <cell r="AA827">
            <v>9600</v>
          </cell>
          <cell r="AG827">
            <v>13300</v>
          </cell>
          <cell r="AI827">
            <v>0</v>
          </cell>
          <cell r="AL827">
            <v>8113</v>
          </cell>
        </row>
        <row r="828">
          <cell r="A828" t="str">
            <v>8113</v>
          </cell>
          <cell r="B828" t="str">
            <v xml:space="preserve">407 - Retained Earnings             </v>
          </cell>
          <cell r="C828" t="str">
            <v xml:space="preserve">LAB - Labour and Benefits           </v>
          </cell>
          <cell r="D828" t="str">
            <v>EO</v>
          </cell>
          <cell r="G828">
            <v>0</v>
          </cell>
          <cell r="H828">
            <v>340.54</v>
          </cell>
          <cell r="I828">
            <v>0</v>
          </cell>
          <cell r="K828">
            <v>0</v>
          </cell>
          <cell r="M828">
            <v>1317.16</v>
          </cell>
          <cell r="N828">
            <v>1685.26</v>
          </cell>
          <cell r="O828">
            <v>700</v>
          </cell>
          <cell r="Q828">
            <v>0</v>
          </cell>
          <cell r="T828">
            <v>2314.5700000000002</v>
          </cell>
          <cell r="U828">
            <v>700</v>
          </cell>
          <cell r="W828">
            <v>0</v>
          </cell>
          <cell r="Y828">
            <v>1317.16</v>
          </cell>
          <cell r="AA828">
            <v>700</v>
          </cell>
          <cell r="AG828">
            <v>700</v>
          </cell>
          <cell r="AI828">
            <v>0</v>
          </cell>
          <cell r="AL828">
            <v>8113</v>
          </cell>
        </row>
        <row r="829">
          <cell r="A829" t="str">
            <v>8113</v>
          </cell>
          <cell r="B829" t="str">
            <v xml:space="preserve">407 - Retained Earnings             </v>
          </cell>
          <cell r="C829" t="str">
            <v xml:space="preserve">LAB - Labour and Benefits           </v>
          </cell>
          <cell r="D829" t="str">
            <v>EO</v>
          </cell>
          <cell r="G829">
            <v>300.95</v>
          </cell>
          <cell r="H829">
            <v>146</v>
          </cell>
          <cell r="I829">
            <v>500</v>
          </cell>
          <cell r="K829">
            <v>0</v>
          </cell>
          <cell r="M829">
            <v>1741.74</v>
          </cell>
          <cell r="N829">
            <v>1164.08</v>
          </cell>
          <cell r="O829">
            <v>6200</v>
          </cell>
          <cell r="Q829">
            <v>0</v>
          </cell>
          <cell r="T829">
            <v>1529.08</v>
          </cell>
          <cell r="U829">
            <v>7500</v>
          </cell>
          <cell r="W829">
            <v>0</v>
          </cell>
          <cell r="Y829">
            <v>1741.74</v>
          </cell>
          <cell r="AA829">
            <v>6200</v>
          </cell>
          <cell r="AG829">
            <v>7500</v>
          </cell>
          <cell r="AI829">
            <v>0</v>
          </cell>
          <cell r="AL829">
            <v>8113</v>
          </cell>
        </row>
        <row r="830">
          <cell r="A830" t="str">
            <v>8113</v>
          </cell>
          <cell r="B830" t="str">
            <v xml:space="preserve">407 - Retained Earnings             </v>
          </cell>
          <cell r="C830" t="str">
            <v xml:space="preserve">LAB - Labour and Benefits           </v>
          </cell>
          <cell r="D830" t="str">
            <v>FS</v>
          </cell>
          <cell r="G830">
            <v>380.11</v>
          </cell>
          <cell r="H830">
            <v>104.8</v>
          </cell>
          <cell r="I830">
            <v>500</v>
          </cell>
          <cell r="K830">
            <v>0</v>
          </cell>
          <cell r="M830">
            <v>2238.4899999999998</v>
          </cell>
          <cell r="N830">
            <v>1350.92</v>
          </cell>
          <cell r="O830">
            <v>4600</v>
          </cell>
          <cell r="Q830">
            <v>0</v>
          </cell>
          <cell r="T830">
            <v>1971.11</v>
          </cell>
          <cell r="U830">
            <v>6200</v>
          </cell>
          <cell r="W830">
            <v>0</v>
          </cell>
          <cell r="Y830">
            <v>2238.4899999999998</v>
          </cell>
          <cell r="AA830">
            <v>4600</v>
          </cell>
          <cell r="AG830">
            <v>6200</v>
          </cell>
          <cell r="AI830">
            <v>0</v>
          </cell>
          <cell r="AL830">
            <v>8113</v>
          </cell>
        </row>
        <row r="831">
          <cell r="A831" t="str">
            <v>8113</v>
          </cell>
          <cell r="B831" t="str">
            <v xml:space="preserve">407 - Retained Earnings             </v>
          </cell>
          <cell r="C831" t="str">
            <v xml:space="preserve">LAB - Labour and Benefits           </v>
          </cell>
          <cell r="D831" t="str">
            <v>HR</v>
          </cell>
          <cell r="G831">
            <v>296.29000000000002</v>
          </cell>
          <cell r="H831">
            <v>0</v>
          </cell>
          <cell r="I831">
            <v>0</v>
          </cell>
          <cell r="K831">
            <v>0</v>
          </cell>
          <cell r="M831">
            <v>3049.51</v>
          </cell>
          <cell r="N831">
            <v>0</v>
          </cell>
          <cell r="O831">
            <v>0</v>
          </cell>
          <cell r="Q831">
            <v>0</v>
          </cell>
          <cell r="T831">
            <v>768.87</v>
          </cell>
          <cell r="U831">
            <v>0</v>
          </cell>
          <cell r="W831">
            <v>0</v>
          </cell>
          <cell r="Y831">
            <v>3049.51</v>
          </cell>
          <cell r="AA831">
            <v>0</v>
          </cell>
          <cell r="AG831">
            <v>0</v>
          </cell>
          <cell r="AI831">
            <v>0</v>
          </cell>
          <cell r="AL831">
            <v>8113</v>
          </cell>
        </row>
        <row r="832">
          <cell r="A832" t="str">
            <v>8113</v>
          </cell>
          <cell r="B832" t="str">
            <v xml:space="preserve">407 - Retained Earnings             </v>
          </cell>
          <cell r="C832" t="str">
            <v xml:space="preserve">LAB - Labour and Benefits           </v>
          </cell>
          <cell r="D832" t="str">
            <v>IS</v>
          </cell>
          <cell r="G832">
            <v>46.17</v>
          </cell>
          <cell r="H832">
            <v>892.56</v>
          </cell>
          <cell r="I832">
            <v>200</v>
          </cell>
          <cell r="K832">
            <v>0</v>
          </cell>
          <cell r="M832">
            <v>2717.85</v>
          </cell>
          <cell r="N832">
            <v>7153.49</v>
          </cell>
          <cell r="O832">
            <v>1000</v>
          </cell>
          <cell r="Q832">
            <v>0</v>
          </cell>
          <cell r="T832">
            <v>9938.25</v>
          </cell>
          <cell r="U832">
            <v>1400</v>
          </cell>
          <cell r="W832">
            <v>0</v>
          </cell>
          <cell r="Y832">
            <v>2717.85</v>
          </cell>
          <cell r="AA832">
            <v>1000</v>
          </cell>
          <cell r="AG832">
            <v>1400</v>
          </cell>
          <cell r="AI832">
            <v>0</v>
          </cell>
          <cell r="AL832">
            <v>8113</v>
          </cell>
        </row>
        <row r="833">
          <cell r="A833" t="str">
            <v>8114</v>
          </cell>
          <cell r="B833" t="str">
            <v xml:space="preserve">407 - Retained Earnings             </v>
          </cell>
          <cell r="C833" t="str">
            <v xml:space="preserve">LAB - Labour and Benefits           </v>
          </cell>
          <cell r="D833" t="str">
            <v>CS</v>
          </cell>
          <cell r="G833">
            <v>0</v>
          </cell>
          <cell r="H833">
            <v>0</v>
          </cell>
          <cell r="I833">
            <v>0</v>
          </cell>
          <cell r="K833">
            <v>0</v>
          </cell>
          <cell r="M833">
            <v>238.16</v>
          </cell>
          <cell r="N833">
            <v>493.22</v>
          </cell>
          <cell r="O833">
            <v>0</v>
          </cell>
          <cell r="Q833">
            <v>0</v>
          </cell>
          <cell r="T833">
            <v>493.22</v>
          </cell>
          <cell r="U833">
            <v>0</v>
          </cell>
          <cell r="W833">
            <v>0</v>
          </cell>
          <cell r="Y833">
            <v>238.16</v>
          </cell>
          <cell r="AA833">
            <v>0</v>
          </cell>
          <cell r="AG833">
            <v>0</v>
          </cell>
          <cell r="AI833">
            <v>0</v>
          </cell>
          <cell r="AL833">
            <v>8114</v>
          </cell>
        </row>
        <row r="834">
          <cell r="A834" t="str">
            <v>8114</v>
          </cell>
          <cell r="B834" t="str">
            <v xml:space="preserve">407 - Retained Earnings             </v>
          </cell>
          <cell r="C834" t="str">
            <v xml:space="preserve">LAB - Labour and Benefits           </v>
          </cell>
          <cell r="D834" t="str">
            <v>CSP</v>
          </cell>
          <cell r="G834">
            <v>1657.17</v>
          </cell>
          <cell r="H834">
            <v>1168.58</v>
          </cell>
          <cell r="I834">
            <v>0</v>
          </cell>
          <cell r="K834">
            <v>0</v>
          </cell>
          <cell r="M834">
            <v>19410.400000000001</v>
          </cell>
          <cell r="N834">
            <v>16080.42</v>
          </cell>
          <cell r="O834">
            <v>0</v>
          </cell>
          <cell r="Q834">
            <v>0</v>
          </cell>
          <cell r="T834">
            <v>20703.43</v>
          </cell>
          <cell r="U834">
            <v>0</v>
          </cell>
          <cell r="W834">
            <v>0</v>
          </cell>
          <cell r="Y834">
            <v>19410.400000000001</v>
          </cell>
          <cell r="AA834">
            <v>0</v>
          </cell>
          <cell r="AG834">
            <v>0</v>
          </cell>
          <cell r="AI834">
            <v>0</v>
          </cell>
          <cell r="AL834">
            <v>8114</v>
          </cell>
        </row>
        <row r="835">
          <cell r="A835" t="str">
            <v>8114</v>
          </cell>
          <cell r="B835" t="str">
            <v xml:space="preserve">407 - Retained Earnings             </v>
          </cell>
          <cell r="C835" t="str">
            <v xml:space="preserve">LAB - Labour and Benefits           </v>
          </cell>
          <cell r="D835" t="str">
            <v>EO</v>
          </cell>
          <cell r="G835">
            <v>98.85</v>
          </cell>
          <cell r="H835">
            <v>250.99</v>
          </cell>
          <cell r="I835">
            <v>700</v>
          </cell>
          <cell r="K835">
            <v>0</v>
          </cell>
          <cell r="M835">
            <v>5404.13</v>
          </cell>
          <cell r="N835">
            <v>5369.17</v>
          </cell>
          <cell r="O835">
            <v>5800</v>
          </cell>
          <cell r="Q835">
            <v>0</v>
          </cell>
          <cell r="T835">
            <v>8772.68</v>
          </cell>
          <cell r="U835">
            <v>7700</v>
          </cell>
          <cell r="W835">
            <v>0</v>
          </cell>
          <cell r="Y835">
            <v>5404.13</v>
          </cell>
          <cell r="AA835">
            <v>5800</v>
          </cell>
          <cell r="AG835">
            <v>7700</v>
          </cell>
          <cell r="AI835">
            <v>0</v>
          </cell>
          <cell r="AL835">
            <v>8114</v>
          </cell>
        </row>
        <row r="836">
          <cell r="A836" t="str">
            <v>8114</v>
          </cell>
          <cell r="B836" t="str">
            <v xml:space="preserve">407 - Retained Earnings             </v>
          </cell>
          <cell r="C836" t="str">
            <v xml:space="preserve">LAB - Labour and Benefits           </v>
          </cell>
          <cell r="D836" t="str">
            <v>EO</v>
          </cell>
          <cell r="G836">
            <v>9034.44</v>
          </cell>
          <cell r="H836">
            <v>3809.2</v>
          </cell>
          <cell r="I836">
            <v>8600</v>
          </cell>
          <cell r="K836">
            <v>0</v>
          </cell>
          <cell r="M836">
            <v>80849.08</v>
          </cell>
          <cell r="N836">
            <v>63880.02</v>
          </cell>
          <cell r="O836">
            <v>71800</v>
          </cell>
          <cell r="Q836">
            <v>0</v>
          </cell>
          <cell r="T836">
            <v>92519.6</v>
          </cell>
          <cell r="U836">
            <v>96000</v>
          </cell>
          <cell r="W836">
            <v>0</v>
          </cell>
          <cell r="Y836">
            <v>80849.08</v>
          </cell>
          <cell r="AA836">
            <v>71800</v>
          </cell>
          <cell r="AG836">
            <v>96000</v>
          </cell>
          <cell r="AI836">
            <v>0</v>
          </cell>
          <cell r="AL836">
            <v>8114</v>
          </cell>
        </row>
        <row r="837">
          <cell r="A837" t="str">
            <v>8114</v>
          </cell>
          <cell r="B837" t="str">
            <v xml:space="preserve">407 - Retained Earnings             </v>
          </cell>
          <cell r="C837" t="str">
            <v xml:space="preserve">LAB - Labour and Benefits           </v>
          </cell>
          <cell r="D837" t="str">
            <v>EO</v>
          </cell>
          <cell r="G837">
            <v>270.33999999999997</v>
          </cell>
          <cell r="H837">
            <v>90.22</v>
          </cell>
          <cell r="I837">
            <v>600</v>
          </cell>
          <cell r="K837">
            <v>0</v>
          </cell>
          <cell r="M837">
            <v>3265.28</v>
          </cell>
          <cell r="N837">
            <v>4013.15</v>
          </cell>
          <cell r="O837">
            <v>4100</v>
          </cell>
          <cell r="Q837">
            <v>0</v>
          </cell>
          <cell r="T837">
            <v>4840.8999999999996</v>
          </cell>
          <cell r="U837">
            <v>5500</v>
          </cell>
          <cell r="W837">
            <v>0</v>
          </cell>
          <cell r="Y837">
            <v>3265.28</v>
          </cell>
          <cell r="AA837">
            <v>4100</v>
          </cell>
          <cell r="AG837">
            <v>5500</v>
          </cell>
          <cell r="AI837">
            <v>0</v>
          </cell>
          <cell r="AL837">
            <v>8114</v>
          </cell>
        </row>
        <row r="838">
          <cell r="A838" t="str">
            <v>8114</v>
          </cell>
          <cell r="B838" t="str">
            <v xml:space="preserve">407 - Retained Earnings             </v>
          </cell>
          <cell r="C838" t="str">
            <v xml:space="preserve">LAB - Labour and Benefits           </v>
          </cell>
          <cell r="D838" t="str">
            <v>EO</v>
          </cell>
          <cell r="G838">
            <v>1050.04</v>
          </cell>
          <cell r="H838">
            <v>95.24</v>
          </cell>
          <cell r="I838">
            <v>1800</v>
          </cell>
          <cell r="K838">
            <v>0</v>
          </cell>
          <cell r="M838">
            <v>11002.98</v>
          </cell>
          <cell r="N838">
            <v>7067.98</v>
          </cell>
          <cell r="O838">
            <v>15600</v>
          </cell>
          <cell r="Q838">
            <v>0</v>
          </cell>
          <cell r="T838">
            <v>9189.7099999999991</v>
          </cell>
          <cell r="U838">
            <v>20700</v>
          </cell>
          <cell r="W838">
            <v>0</v>
          </cell>
          <cell r="Y838">
            <v>11002.98</v>
          </cell>
          <cell r="AA838">
            <v>15600</v>
          </cell>
          <cell r="AG838">
            <v>20700</v>
          </cell>
          <cell r="AI838">
            <v>0</v>
          </cell>
          <cell r="AL838">
            <v>8114</v>
          </cell>
        </row>
        <row r="839">
          <cell r="A839" t="str">
            <v>8114</v>
          </cell>
          <cell r="B839" t="str">
            <v xml:space="preserve">407 - Retained Earnings             </v>
          </cell>
          <cell r="C839" t="str">
            <v xml:space="preserve">LAB - Labour and Benefits           </v>
          </cell>
          <cell r="D839" t="str">
            <v>FS</v>
          </cell>
          <cell r="G839">
            <v>-145.28</v>
          </cell>
          <cell r="H839">
            <v>73.2</v>
          </cell>
          <cell r="I839">
            <v>0</v>
          </cell>
          <cell r="K839">
            <v>0</v>
          </cell>
          <cell r="M839">
            <v>4050.02</v>
          </cell>
          <cell r="N839">
            <v>2137.36</v>
          </cell>
          <cell r="O839">
            <v>0</v>
          </cell>
          <cell r="Q839">
            <v>0</v>
          </cell>
          <cell r="T839">
            <v>2259.17</v>
          </cell>
          <cell r="U839">
            <v>0</v>
          </cell>
          <cell r="W839">
            <v>0</v>
          </cell>
          <cell r="Y839">
            <v>4050.02</v>
          </cell>
          <cell r="AA839">
            <v>0</v>
          </cell>
          <cell r="AG839">
            <v>0</v>
          </cell>
          <cell r="AI839">
            <v>0</v>
          </cell>
          <cell r="AL839">
            <v>8114</v>
          </cell>
        </row>
        <row r="840">
          <cell r="A840" t="str">
            <v>8114</v>
          </cell>
          <cell r="B840" t="str">
            <v xml:space="preserve">407 - Retained Earnings             </v>
          </cell>
          <cell r="C840" t="str">
            <v xml:space="preserve">LAB - Labour and Benefits           </v>
          </cell>
          <cell r="D840" t="str">
            <v>HR</v>
          </cell>
          <cell r="G840">
            <v>15.66</v>
          </cell>
          <cell r="H840">
            <v>204.02</v>
          </cell>
          <cell r="I840">
            <v>0</v>
          </cell>
          <cell r="K840">
            <v>0</v>
          </cell>
          <cell r="M840">
            <v>992.7</v>
          </cell>
          <cell r="N840">
            <v>3567.88</v>
          </cell>
          <cell r="O840">
            <v>0</v>
          </cell>
          <cell r="Q840">
            <v>0</v>
          </cell>
          <cell r="T840">
            <v>3878.77</v>
          </cell>
          <cell r="U840">
            <v>0</v>
          </cell>
          <cell r="W840">
            <v>0</v>
          </cell>
          <cell r="Y840">
            <v>992.7</v>
          </cell>
          <cell r="AA840">
            <v>0</v>
          </cell>
          <cell r="AG840">
            <v>0</v>
          </cell>
          <cell r="AI840">
            <v>0</v>
          </cell>
          <cell r="AL840">
            <v>8114</v>
          </cell>
        </row>
        <row r="841">
          <cell r="A841" t="str">
            <v>8114</v>
          </cell>
          <cell r="B841" t="str">
            <v xml:space="preserve">407 - Retained Earnings             </v>
          </cell>
          <cell r="C841" t="str">
            <v xml:space="preserve">LAB - Labour and Benefits           </v>
          </cell>
          <cell r="D841" t="str">
            <v>IS</v>
          </cell>
          <cell r="G841">
            <v>305.11</v>
          </cell>
          <cell r="H841">
            <v>335.1</v>
          </cell>
          <cell r="I841">
            <v>0</v>
          </cell>
          <cell r="K841">
            <v>0</v>
          </cell>
          <cell r="M841">
            <v>2093.56</v>
          </cell>
          <cell r="N841">
            <v>1813.54</v>
          </cell>
          <cell r="O841">
            <v>0</v>
          </cell>
          <cell r="Q841">
            <v>0</v>
          </cell>
          <cell r="T841">
            <v>2387.4699999999998</v>
          </cell>
          <cell r="U841">
            <v>0</v>
          </cell>
          <cell r="W841">
            <v>0</v>
          </cell>
          <cell r="Y841">
            <v>2093.56</v>
          </cell>
          <cell r="AA841">
            <v>0</v>
          </cell>
          <cell r="AG841">
            <v>0</v>
          </cell>
          <cell r="AI841">
            <v>0</v>
          </cell>
          <cell r="AL841">
            <v>8114</v>
          </cell>
        </row>
        <row r="842">
          <cell r="A842" t="str">
            <v>8115</v>
          </cell>
          <cell r="B842" t="str">
            <v xml:space="preserve">407 - Retained Earnings             </v>
          </cell>
          <cell r="C842" t="str">
            <v xml:space="preserve">LAB - Labour and Benefits           </v>
          </cell>
          <cell r="D842" t="str">
            <v>CS</v>
          </cell>
          <cell r="G842">
            <v>0</v>
          </cell>
          <cell r="H842">
            <v>0</v>
          </cell>
          <cell r="I842">
            <v>0</v>
          </cell>
          <cell r="K842">
            <v>0</v>
          </cell>
          <cell r="M842">
            <v>0</v>
          </cell>
          <cell r="N842">
            <v>485.28</v>
          </cell>
          <cell r="O842">
            <v>0</v>
          </cell>
          <cell r="Q842">
            <v>0</v>
          </cell>
          <cell r="T842">
            <v>613.04</v>
          </cell>
          <cell r="U842">
            <v>0</v>
          </cell>
          <cell r="W842">
            <v>0</v>
          </cell>
          <cell r="Y842">
            <v>0</v>
          </cell>
          <cell r="AA842">
            <v>0</v>
          </cell>
          <cell r="AG842">
            <v>0</v>
          </cell>
          <cell r="AI842">
            <v>0</v>
          </cell>
          <cell r="AL842">
            <v>8115</v>
          </cell>
        </row>
        <row r="843">
          <cell r="A843" t="str">
            <v>8115</v>
          </cell>
          <cell r="B843" t="str">
            <v xml:space="preserve">407 - Retained Earnings             </v>
          </cell>
          <cell r="C843" t="str">
            <v xml:space="preserve">LAB - Labour and Benefits           </v>
          </cell>
          <cell r="D843" t="str">
            <v>CSP</v>
          </cell>
          <cell r="G843">
            <v>527.03</v>
          </cell>
          <cell r="H843">
            <v>2612.5</v>
          </cell>
          <cell r="I843">
            <v>0</v>
          </cell>
          <cell r="K843">
            <v>0</v>
          </cell>
          <cell r="M843">
            <v>56646.3</v>
          </cell>
          <cell r="N843">
            <v>8098.25</v>
          </cell>
          <cell r="O843">
            <v>0</v>
          </cell>
          <cell r="Q843">
            <v>0</v>
          </cell>
          <cell r="T843">
            <v>34895.480000000003</v>
          </cell>
          <cell r="U843">
            <v>0</v>
          </cell>
          <cell r="W843">
            <v>0</v>
          </cell>
          <cell r="Y843">
            <v>56646.3</v>
          </cell>
          <cell r="AA843">
            <v>0</v>
          </cell>
          <cell r="AG843">
            <v>0</v>
          </cell>
          <cell r="AI843">
            <v>0</v>
          </cell>
          <cell r="AL843">
            <v>8115</v>
          </cell>
        </row>
        <row r="844">
          <cell r="A844" t="str">
            <v>8115</v>
          </cell>
          <cell r="B844" t="str">
            <v xml:space="preserve">407 - Retained Earnings             </v>
          </cell>
          <cell r="C844" t="str">
            <v xml:space="preserve">LAB - Labour and Benefits           </v>
          </cell>
          <cell r="D844" t="str">
            <v>EO</v>
          </cell>
          <cell r="G844">
            <v>2380.5700000000002</v>
          </cell>
          <cell r="H844">
            <v>4054.26</v>
          </cell>
          <cell r="I844">
            <v>1800</v>
          </cell>
          <cell r="K844">
            <v>0</v>
          </cell>
          <cell r="M844">
            <v>19781.37</v>
          </cell>
          <cell r="N844">
            <v>13785.02</v>
          </cell>
          <cell r="O844">
            <v>15400</v>
          </cell>
          <cell r="Q844">
            <v>0</v>
          </cell>
          <cell r="T844">
            <v>21146.7</v>
          </cell>
          <cell r="U844">
            <v>20600</v>
          </cell>
          <cell r="W844">
            <v>0</v>
          </cell>
          <cell r="Y844">
            <v>19781.37</v>
          </cell>
          <cell r="AA844">
            <v>15400</v>
          </cell>
          <cell r="AG844">
            <v>20600</v>
          </cell>
          <cell r="AI844">
            <v>0</v>
          </cell>
          <cell r="AL844">
            <v>8115</v>
          </cell>
        </row>
        <row r="845">
          <cell r="A845" t="str">
            <v>8115</v>
          </cell>
          <cell r="B845" t="str">
            <v xml:space="preserve">407 - Retained Earnings             </v>
          </cell>
          <cell r="C845" t="str">
            <v xml:space="preserve">LAB - Labour and Benefits           </v>
          </cell>
          <cell r="D845" t="str">
            <v>EO</v>
          </cell>
          <cell r="G845">
            <v>16847.89</v>
          </cell>
          <cell r="H845">
            <v>16634.59</v>
          </cell>
          <cell r="I845">
            <v>11600</v>
          </cell>
          <cell r="K845">
            <v>0</v>
          </cell>
          <cell r="M845">
            <v>130023.77</v>
          </cell>
          <cell r="N845">
            <v>83429.240000000005</v>
          </cell>
          <cell r="O845">
            <v>99600</v>
          </cell>
          <cell r="Q845">
            <v>0</v>
          </cell>
          <cell r="T845">
            <v>134146.4</v>
          </cell>
          <cell r="U845">
            <v>133100</v>
          </cell>
          <cell r="W845">
            <v>0</v>
          </cell>
          <cell r="Y845">
            <v>130023.77</v>
          </cell>
          <cell r="AA845">
            <v>99600</v>
          </cell>
          <cell r="AG845">
            <v>133100</v>
          </cell>
          <cell r="AI845">
            <v>0</v>
          </cell>
          <cell r="AL845">
            <v>8115</v>
          </cell>
        </row>
        <row r="846">
          <cell r="A846" t="str">
            <v>8115</v>
          </cell>
          <cell r="B846" t="str">
            <v xml:space="preserve">407 - Retained Earnings             </v>
          </cell>
          <cell r="C846" t="str">
            <v xml:space="preserve">LAB - Labour and Benefits           </v>
          </cell>
          <cell r="D846" t="str">
            <v>EO</v>
          </cell>
          <cell r="G846">
            <v>367.04</v>
          </cell>
          <cell r="H846">
            <v>309.72000000000003</v>
          </cell>
          <cell r="I846">
            <v>500</v>
          </cell>
          <cell r="K846">
            <v>0</v>
          </cell>
          <cell r="M846">
            <v>872.99</v>
          </cell>
          <cell r="N846">
            <v>2530.44</v>
          </cell>
          <cell r="O846">
            <v>4000</v>
          </cell>
          <cell r="Q846">
            <v>0</v>
          </cell>
          <cell r="T846">
            <v>3436.62</v>
          </cell>
          <cell r="U846">
            <v>5300</v>
          </cell>
          <cell r="W846">
            <v>0</v>
          </cell>
          <cell r="Y846">
            <v>872.99</v>
          </cell>
          <cell r="AA846">
            <v>4000</v>
          </cell>
          <cell r="AG846">
            <v>5300</v>
          </cell>
          <cell r="AI846">
            <v>0</v>
          </cell>
          <cell r="AL846">
            <v>8115</v>
          </cell>
        </row>
        <row r="847">
          <cell r="A847" t="str">
            <v>8115</v>
          </cell>
          <cell r="B847" t="str">
            <v xml:space="preserve">407 - Retained Earnings             </v>
          </cell>
          <cell r="C847" t="str">
            <v xml:space="preserve">LAB - Labour and Benefits           </v>
          </cell>
          <cell r="D847" t="str">
            <v>EO</v>
          </cell>
          <cell r="G847">
            <v>3779.52</v>
          </cell>
          <cell r="H847">
            <v>9732.85</v>
          </cell>
          <cell r="I847">
            <v>4300</v>
          </cell>
          <cell r="K847">
            <v>0</v>
          </cell>
          <cell r="M847">
            <v>29418.57</v>
          </cell>
          <cell r="N847">
            <v>28011.33</v>
          </cell>
          <cell r="O847">
            <v>37900</v>
          </cell>
          <cell r="Q847">
            <v>0</v>
          </cell>
          <cell r="T847">
            <v>37052.629999999997</v>
          </cell>
          <cell r="U847">
            <v>50700</v>
          </cell>
          <cell r="W847">
            <v>0</v>
          </cell>
          <cell r="Y847">
            <v>29418.57</v>
          </cell>
          <cell r="AA847">
            <v>37900</v>
          </cell>
          <cell r="AG847">
            <v>50700</v>
          </cell>
          <cell r="AI847">
            <v>0</v>
          </cell>
          <cell r="AL847">
            <v>8115</v>
          </cell>
        </row>
        <row r="848">
          <cell r="A848" t="str">
            <v>8115</v>
          </cell>
          <cell r="B848" t="str">
            <v xml:space="preserve">407 - Retained Earnings             </v>
          </cell>
          <cell r="C848" t="str">
            <v xml:space="preserve">LAB - Labour and Benefits           </v>
          </cell>
          <cell r="D848" t="str">
            <v>FS</v>
          </cell>
          <cell r="G848">
            <v>474.26</v>
          </cell>
          <cell r="H848">
            <v>482.51</v>
          </cell>
          <cell r="I848">
            <v>0</v>
          </cell>
          <cell r="K848">
            <v>0</v>
          </cell>
          <cell r="M848">
            <v>862.02</v>
          </cell>
          <cell r="N848">
            <v>3085.39</v>
          </cell>
          <cell r="O848">
            <v>0</v>
          </cell>
          <cell r="Q848">
            <v>0</v>
          </cell>
          <cell r="T848">
            <v>5891.48</v>
          </cell>
          <cell r="U848">
            <v>0</v>
          </cell>
          <cell r="W848">
            <v>0</v>
          </cell>
          <cell r="Y848">
            <v>862.02</v>
          </cell>
          <cell r="AA848">
            <v>0</v>
          </cell>
          <cell r="AG848">
            <v>0</v>
          </cell>
          <cell r="AI848">
            <v>0</v>
          </cell>
          <cell r="AL848">
            <v>8115</v>
          </cell>
        </row>
        <row r="849">
          <cell r="A849" t="str">
            <v>8115</v>
          </cell>
          <cell r="B849" t="str">
            <v xml:space="preserve">407 - Retained Earnings             </v>
          </cell>
          <cell r="C849" t="str">
            <v xml:space="preserve">LAB - Labour and Benefits           </v>
          </cell>
          <cell r="D849" t="str">
            <v>HR</v>
          </cell>
          <cell r="G849">
            <v>413.4</v>
          </cell>
          <cell r="H849">
            <v>0</v>
          </cell>
          <cell r="I849">
            <v>0</v>
          </cell>
          <cell r="K849">
            <v>0</v>
          </cell>
          <cell r="M849">
            <v>1074.8399999999999</v>
          </cell>
          <cell r="N849">
            <v>0</v>
          </cell>
          <cell r="O849">
            <v>0</v>
          </cell>
          <cell r="Q849">
            <v>0</v>
          </cell>
          <cell r="T849">
            <v>4739.6400000000003</v>
          </cell>
          <cell r="U849">
            <v>0</v>
          </cell>
          <cell r="W849">
            <v>0</v>
          </cell>
          <cell r="Y849">
            <v>1074.8399999999999</v>
          </cell>
          <cell r="AA849">
            <v>0</v>
          </cell>
          <cell r="AG849">
            <v>0</v>
          </cell>
          <cell r="AI849">
            <v>0</v>
          </cell>
          <cell r="AL849">
            <v>8115</v>
          </cell>
        </row>
        <row r="850">
          <cell r="A850" t="str">
            <v>8115</v>
          </cell>
          <cell r="B850" t="str">
            <v xml:space="preserve">407 - Retained Earnings             </v>
          </cell>
          <cell r="C850" t="str">
            <v xml:space="preserve">LAB - Labour and Benefits           </v>
          </cell>
          <cell r="D850" t="str">
            <v>IS</v>
          </cell>
          <cell r="G850">
            <v>647.76</v>
          </cell>
          <cell r="H850">
            <v>0</v>
          </cell>
          <cell r="I850">
            <v>0</v>
          </cell>
          <cell r="K850">
            <v>0</v>
          </cell>
          <cell r="M850">
            <v>8545.2800000000007</v>
          </cell>
          <cell r="N850">
            <v>4846.16</v>
          </cell>
          <cell r="O850">
            <v>0</v>
          </cell>
          <cell r="Q850">
            <v>0</v>
          </cell>
          <cell r="T850">
            <v>7363.36</v>
          </cell>
          <cell r="U850">
            <v>0</v>
          </cell>
          <cell r="W850">
            <v>0</v>
          </cell>
          <cell r="Y850">
            <v>8545.2800000000007</v>
          </cell>
          <cell r="AA850">
            <v>0</v>
          </cell>
          <cell r="AG850">
            <v>0</v>
          </cell>
          <cell r="AI850">
            <v>0</v>
          </cell>
          <cell r="AL850">
            <v>8115</v>
          </cell>
        </row>
        <row r="851">
          <cell r="A851" t="str">
            <v>8116</v>
          </cell>
          <cell r="B851" t="str">
            <v xml:space="preserve">407 - Retained Earnings             </v>
          </cell>
          <cell r="C851" t="str">
            <v xml:space="preserve">LAB - Labour and Benefits           </v>
          </cell>
          <cell r="D851" t="str">
            <v>CS</v>
          </cell>
          <cell r="G851">
            <v>13180.23</v>
          </cell>
          <cell r="H851">
            <v>11049.07</v>
          </cell>
          <cell r="I851">
            <v>12100</v>
          </cell>
          <cell r="K851">
            <v>0</v>
          </cell>
          <cell r="M851">
            <v>111620.06</v>
          </cell>
          <cell r="N851">
            <v>103811.66</v>
          </cell>
          <cell r="O851">
            <v>107100</v>
          </cell>
          <cell r="Q851">
            <v>0</v>
          </cell>
          <cell r="T851">
            <v>140473.5</v>
          </cell>
          <cell r="U851">
            <v>143200</v>
          </cell>
          <cell r="W851">
            <v>0</v>
          </cell>
          <cell r="Y851">
            <v>111620.06</v>
          </cell>
          <cell r="AA851">
            <v>107100</v>
          </cell>
          <cell r="AG851">
            <v>143200</v>
          </cell>
          <cell r="AI851">
            <v>0</v>
          </cell>
          <cell r="AL851">
            <v>8116</v>
          </cell>
        </row>
        <row r="852">
          <cell r="A852" t="str">
            <v>8116</v>
          </cell>
          <cell r="B852" t="str">
            <v xml:space="preserve">407 - Retained Earnings             </v>
          </cell>
          <cell r="C852" t="str">
            <v xml:space="preserve">LAB - Labour and Benefits           </v>
          </cell>
          <cell r="D852" t="str">
            <v>CSP</v>
          </cell>
          <cell r="G852">
            <v>93752.45</v>
          </cell>
          <cell r="H852">
            <v>91533.98</v>
          </cell>
          <cell r="I852">
            <v>102200</v>
          </cell>
          <cell r="K852">
            <v>0</v>
          </cell>
          <cell r="M852">
            <v>878189.37</v>
          </cell>
          <cell r="N852">
            <v>817601.81</v>
          </cell>
          <cell r="O852">
            <v>902500</v>
          </cell>
          <cell r="Q852">
            <v>0</v>
          </cell>
          <cell r="T852">
            <v>1099778.46</v>
          </cell>
          <cell r="U852">
            <v>1207700</v>
          </cell>
          <cell r="W852">
            <v>0</v>
          </cell>
          <cell r="Y852">
            <v>878189.37</v>
          </cell>
          <cell r="AA852">
            <v>902500</v>
          </cell>
          <cell r="AG852">
            <v>1207700</v>
          </cell>
          <cell r="AI852">
            <v>0</v>
          </cell>
          <cell r="AL852">
            <v>8116</v>
          </cell>
        </row>
        <row r="853">
          <cell r="A853" t="str">
            <v>8116</v>
          </cell>
          <cell r="B853" t="str">
            <v xml:space="preserve">407 - Retained Earnings             </v>
          </cell>
          <cell r="C853" t="str">
            <v xml:space="preserve">LAB - Labour and Benefits           </v>
          </cell>
          <cell r="D853" t="str">
            <v>EO</v>
          </cell>
          <cell r="G853">
            <v>29014.959999999999</v>
          </cell>
          <cell r="H853">
            <v>27061.17</v>
          </cell>
          <cell r="I853">
            <v>27200</v>
          </cell>
          <cell r="K853">
            <v>0</v>
          </cell>
          <cell r="M853">
            <v>268363.63</v>
          </cell>
          <cell r="N853">
            <v>227080.84</v>
          </cell>
          <cell r="O853">
            <v>241100</v>
          </cell>
          <cell r="Q853">
            <v>0</v>
          </cell>
          <cell r="T853">
            <v>309169.59999999998</v>
          </cell>
          <cell r="U853">
            <v>322700</v>
          </cell>
          <cell r="W853">
            <v>0</v>
          </cell>
          <cell r="Y853">
            <v>268363.63</v>
          </cell>
          <cell r="AA853">
            <v>241100</v>
          </cell>
          <cell r="AG853">
            <v>322700</v>
          </cell>
          <cell r="AI853">
            <v>0</v>
          </cell>
          <cell r="AL853">
            <v>8116</v>
          </cell>
        </row>
        <row r="854">
          <cell r="A854" t="str">
            <v>8116</v>
          </cell>
          <cell r="B854" t="str">
            <v xml:space="preserve">407 - Retained Earnings             </v>
          </cell>
          <cell r="C854" t="str">
            <v xml:space="preserve">LAB - Labour and Benefits           </v>
          </cell>
          <cell r="D854" t="str">
            <v>EO</v>
          </cell>
          <cell r="G854">
            <v>189891.11</v>
          </cell>
          <cell r="H854">
            <v>183364.02</v>
          </cell>
          <cell r="I854">
            <v>196200</v>
          </cell>
          <cell r="K854">
            <v>0</v>
          </cell>
          <cell r="M854">
            <v>1740524.38</v>
          </cell>
          <cell r="N854">
            <v>1617890.93</v>
          </cell>
          <cell r="O854">
            <v>1730200</v>
          </cell>
          <cell r="Q854">
            <v>0</v>
          </cell>
          <cell r="T854">
            <v>2182899.04</v>
          </cell>
          <cell r="U854">
            <v>2316400</v>
          </cell>
          <cell r="W854">
            <v>0</v>
          </cell>
          <cell r="Y854">
            <v>1740524.38</v>
          </cell>
          <cell r="AA854">
            <v>1730200</v>
          </cell>
          <cell r="AG854">
            <v>2316400</v>
          </cell>
          <cell r="AI854">
            <v>0</v>
          </cell>
          <cell r="AL854">
            <v>8116</v>
          </cell>
        </row>
        <row r="855">
          <cell r="A855" t="str">
            <v>8116</v>
          </cell>
          <cell r="B855" t="str">
            <v xml:space="preserve">407 - Retained Earnings             </v>
          </cell>
          <cell r="C855" t="str">
            <v xml:space="preserve">LAB - Labour and Benefits           </v>
          </cell>
          <cell r="D855" t="str">
            <v>EO</v>
          </cell>
          <cell r="G855">
            <v>41870.54</v>
          </cell>
          <cell r="H855">
            <v>21596.75</v>
          </cell>
          <cell r="I855">
            <v>41400</v>
          </cell>
          <cell r="K855">
            <v>0</v>
          </cell>
          <cell r="M855">
            <v>231448.2</v>
          </cell>
          <cell r="N855">
            <v>212323.25</v>
          </cell>
          <cell r="O855">
            <v>234200</v>
          </cell>
          <cell r="Q855">
            <v>0</v>
          </cell>
          <cell r="T855">
            <v>281650.07</v>
          </cell>
          <cell r="U855">
            <v>313200</v>
          </cell>
          <cell r="W855">
            <v>0</v>
          </cell>
          <cell r="Y855">
            <v>231448.2</v>
          </cell>
          <cell r="AA855">
            <v>234200</v>
          </cell>
          <cell r="AG855">
            <v>313200</v>
          </cell>
          <cell r="AI855">
            <v>0</v>
          </cell>
          <cell r="AL855">
            <v>8116</v>
          </cell>
        </row>
        <row r="856">
          <cell r="A856" t="str">
            <v>8116</v>
          </cell>
          <cell r="B856" t="str">
            <v xml:space="preserve">407 - Retained Earnings             </v>
          </cell>
          <cell r="C856" t="str">
            <v xml:space="preserve">LAB - Labour and Benefits           </v>
          </cell>
          <cell r="D856" t="str">
            <v>EO</v>
          </cell>
          <cell r="G856">
            <v>35664.11</v>
          </cell>
          <cell r="H856">
            <v>34549.699999999997</v>
          </cell>
          <cell r="I856">
            <v>40500</v>
          </cell>
          <cell r="K856">
            <v>0</v>
          </cell>
          <cell r="M856">
            <v>321567.23</v>
          </cell>
          <cell r="N856">
            <v>317962.09000000003</v>
          </cell>
          <cell r="O856">
            <v>358900</v>
          </cell>
          <cell r="Q856">
            <v>0</v>
          </cell>
          <cell r="T856">
            <v>424825.46</v>
          </cell>
          <cell r="U856">
            <v>480200</v>
          </cell>
          <cell r="W856">
            <v>0</v>
          </cell>
          <cell r="Y856">
            <v>321567.23</v>
          </cell>
          <cell r="AA856">
            <v>358900</v>
          </cell>
          <cell r="AG856">
            <v>480200</v>
          </cell>
          <cell r="AI856">
            <v>0</v>
          </cell>
          <cell r="AL856">
            <v>8116</v>
          </cell>
        </row>
        <row r="857">
          <cell r="A857" t="str">
            <v>8116</v>
          </cell>
          <cell r="B857" t="str">
            <v xml:space="preserve">407 - Retained Earnings             </v>
          </cell>
          <cell r="C857" t="str">
            <v xml:space="preserve">LAB - Labour and Benefits           </v>
          </cell>
          <cell r="D857" t="str">
            <v>FS</v>
          </cell>
          <cell r="G857">
            <v>8462.92</v>
          </cell>
          <cell r="H857">
            <v>23333.73</v>
          </cell>
          <cell r="I857">
            <v>7500</v>
          </cell>
          <cell r="K857">
            <v>0</v>
          </cell>
          <cell r="M857">
            <v>201875.18</v>
          </cell>
          <cell r="N857">
            <v>206262.76</v>
          </cell>
          <cell r="O857">
            <v>198300</v>
          </cell>
          <cell r="Q857">
            <v>0</v>
          </cell>
          <cell r="T857">
            <v>282192.34999999998</v>
          </cell>
          <cell r="U857">
            <v>265200</v>
          </cell>
          <cell r="W857">
            <v>0</v>
          </cell>
          <cell r="Y857">
            <v>201875.18</v>
          </cell>
          <cell r="AA857">
            <v>198300</v>
          </cell>
          <cell r="AG857">
            <v>265200</v>
          </cell>
          <cell r="AI857">
            <v>0</v>
          </cell>
          <cell r="AL857">
            <v>8116</v>
          </cell>
        </row>
        <row r="858">
          <cell r="A858" t="str">
            <v>8116</v>
          </cell>
          <cell r="B858" t="str">
            <v xml:space="preserve">407 - Retained Earnings             </v>
          </cell>
          <cell r="C858" t="str">
            <v xml:space="preserve">LAB - Labour and Benefits           </v>
          </cell>
          <cell r="D858" t="str">
            <v>HR</v>
          </cell>
          <cell r="G858">
            <v>13173.15</v>
          </cell>
          <cell r="H858">
            <v>12698.5</v>
          </cell>
          <cell r="I858">
            <v>13700</v>
          </cell>
          <cell r="K858">
            <v>0</v>
          </cell>
          <cell r="M858">
            <v>115983.36</v>
          </cell>
          <cell r="N858">
            <v>117869.23</v>
          </cell>
          <cell r="O858">
            <v>121100</v>
          </cell>
          <cell r="Q858">
            <v>0</v>
          </cell>
          <cell r="T858">
            <v>155656.46</v>
          </cell>
          <cell r="U858">
            <v>162100</v>
          </cell>
          <cell r="W858">
            <v>0</v>
          </cell>
          <cell r="Y858">
            <v>115983.36</v>
          </cell>
          <cell r="AA858">
            <v>121100</v>
          </cell>
          <cell r="AG858">
            <v>162100</v>
          </cell>
          <cell r="AI858">
            <v>0</v>
          </cell>
          <cell r="AL858">
            <v>8116</v>
          </cell>
        </row>
        <row r="859">
          <cell r="A859" t="str">
            <v>8116</v>
          </cell>
          <cell r="B859" t="str">
            <v xml:space="preserve">407 - Retained Earnings             </v>
          </cell>
          <cell r="C859" t="str">
            <v xml:space="preserve">LAB - Labour and Benefits           </v>
          </cell>
          <cell r="D859" t="str">
            <v>IS</v>
          </cell>
          <cell r="G859">
            <v>34922.89</v>
          </cell>
          <cell r="H859">
            <v>29794.52</v>
          </cell>
          <cell r="I859">
            <v>34000</v>
          </cell>
          <cell r="K859">
            <v>0</v>
          </cell>
          <cell r="M859">
            <v>309390.84000000003</v>
          </cell>
          <cell r="N859">
            <v>280286.15999999997</v>
          </cell>
          <cell r="O859">
            <v>301000</v>
          </cell>
          <cell r="Q859">
            <v>0</v>
          </cell>
          <cell r="T859">
            <v>364099.46</v>
          </cell>
          <cell r="U859">
            <v>402600</v>
          </cell>
          <cell r="W859">
            <v>0</v>
          </cell>
          <cell r="Y859">
            <v>309390.84000000003</v>
          </cell>
          <cell r="AA859">
            <v>301000</v>
          </cell>
          <cell r="AG859">
            <v>402600</v>
          </cell>
          <cell r="AI859">
            <v>0</v>
          </cell>
          <cell r="AL859">
            <v>8116</v>
          </cell>
        </row>
        <row r="860">
          <cell r="A860" t="str">
            <v>8117</v>
          </cell>
          <cell r="B860" t="str">
            <v xml:space="preserve">407 - Retained Earnings             </v>
          </cell>
          <cell r="C860" t="str">
            <v xml:space="preserve">LAB - Labour and Benefits           </v>
          </cell>
          <cell r="D860" t="str">
            <v>EO</v>
          </cell>
          <cell r="G860">
            <v>0</v>
          </cell>
          <cell r="H860">
            <v>0</v>
          </cell>
          <cell r="I860">
            <v>0</v>
          </cell>
          <cell r="K860">
            <v>0</v>
          </cell>
          <cell r="M860">
            <v>6560.06</v>
          </cell>
          <cell r="N860">
            <v>0</v>
          </cell>
          <cell r="O860">
            <v>0</v>
          </cell>
          <cell r="Q860">
            <v>0</v>
          </cell>
          <cell r="T860">
            <v>0</v>
          </cell>
          <cell r="U860">
            <v>0</v>
          </cell>
          <cell r="W860">
            <v>0</v>
          </cell>
          <cell r="Y860">
            <v>6560.06</v>
          </cell>
          <cell r="AA860">
            <v>0</v>
          </cell>
          <cell r="AG860">
            <v>0</v>
          </cell>
          <cell r="AI860">
            <v>0</v>
          </cell>
          <cell r="AL860">
            <v>8117</v>
          </cell>
        </row>
        <row r="861">
          <cell r="A861" t="str">
            <v>8117</v>
          </cell>
          <cell r="B861" t="str">
            <v xml:space="preserve">407 - Retained Earnings             </v>
          </cell>
          <cell r="C861" t="str">
            <v xml:space="preserve">LAB - Labour and Benefits           </v>
          </cell>
          <cell r="D861" t="str">
            <v>FS</v>
          </cell>
          <cell r="G861">
            <v>0</v>
          </cell>
          <cell r="H861">
            <v>0</v>
          </cell>
          <cell r="I861">
            <v>0</v>
          </cell>
          <cell r="K861">
            <v>0</v>
          </cell>
          <cell r="M861">
            <v>17497.48</v>
          </cell>
          <cell r="N861">
            <v>0</v>
          </cell>
          <cell r="O861">
            <v>0</v>
          </cell>
          <cell r="Q861">
            <v>0</v>
          </cell>
          <cell r="T861">
            <v>0</v>
          </cell>
          <cell r="U861">
            <v>0</v>
          </cell>
          <cell r="W861">
            <v>0</v>
          </cell>
          <cell r="Y861">
            <v>17497.48</v>
          </cell>
          <cell r="AA861">
            <v>0</v>
          </cell>
          <cell r="AG861">
            <v>0</v>
          </cell>
          <cell r="AI861">
            <v>0</v>
          </cell>
          <cell r="AL861">
            <v>8117</v>
          </cell>
        </row>
        <row r="862">
          <cell r="A862" t="str">
            <v>8118</v>
          </cell>
          <cell r="B862" t="str">
            <v xml:space="preserve">407 - Retained Earnings             </v>
          </cell>
          <cell r="C862" t="str">
            <v xml:space="preserve">LAB - Labour and Benefits           </v>
          </cell>
          <cell r="D862" t="str">
            <v>CSP</v>
          </cell>
          <cell r="G862">
            <v>6971.92</v>
          </cell>
          <cell r="H862">
            <v>1806.41</v>
          </cell>
          <cell r="I862">
            <v>0</v>
          </cell>
          <cell r="K862">
            <v>0</v>
          </cell>
          <cell r="M862">
            <v>76513.27</v>
          </cell>
          <cell r="N862">
            <v>4249.3900000000003</v>
          </cell>
          <cell r="O862">
            <v>0</v>
          </cell>
          <cell r="Q862">
            <v>0</v>
          </cell>
          <cell r="T862">
            <v>9482.98</v>
          </cell>
          <cell r="U862">
            <v>0</v>
          </cell>
          <cell r="W862">
            <v>0</v>
          </cell>
          <cell r="Y862">
            <v>76513.27</v>
          </cell>
          <cell r="AA862">
            <v>0</v>
          </cell>
          <cell r="AG862">
            <v>0</v>
          </cell>
          <cell r="AI862">
            <v>0</v>
          </cell>
          <cell r="AL862">
            <v>8118</v>
          </cell>
        </row>
        <row r="863">
          <cell r="A863" t="str">
            <v>8118</v>
          </cell>
          <cell r="B863" t="str">
            <v xml:space="preserve">407 - Retained Earnings             </v>
          </cell>
          <cell r="C863" t="str">
            <v xml:space="preserve">LAB - Labour and Benefits           </v>
          </cell>
          <cell r="D863" t="str">
            <v>EO</v>
          </cell>
          <cell r="G863">
            <v>0</v>
          </cell>
          <cell r="H863">
            <v>0</v>
          </cell>
          <cell r="I863">
            <v>0</v>
          </cell>
          <cell r="K863">
            <v>0</v>
          </cell>
          <cell r="M863">
            <v>1418.58</v>
          </cell>
          <cell r="N863">
            <v>322.57</v>
          </cell>
          <cell r="O863">
            <v>0</v>
          </cell>
          <cell r="Q863">
            <v>0</v>
          </cell>
          <cell r="T863">
            <v>969.84</v>
          </cell>
          <cell r="U863">
            <v>0</v>
          </cell>
          <cell r="W863">
            <v>0</v>
          </cell>
          <cell r="Y863">
            <v>1418.58</v>
          </cell>
          <cell r="AA863">
            <v>0</v>
          </cell>
          <cell r="AG863">
            <v>0</v>
          </cell>
          <cell r="AI863">
            <v>0</v>
          </cell>
          <cell r="AL863">
            <v>8118</v>
          </cell>
        </row>
        <row r="864">
          <cell r="A864" t="str">
            <v>8118</v>
          </cell>
          <cell r="B864" t="str">
            <v xml:space="preserve">407 - Retained Earnings             </v>
          </cell>
          <cell r="C864" t="str">
            <v xml:space="preserve">LAB - Labour and Benefits           </v>
          </cell>
          <cell r="D864" t="str">
            <v>EO</v>
          </cell>
          <cell r="G864">
            <v>11512.37</v>
          </cell>
          <cell r="H864">
            <v>6906.15</v>
          </cell>
          <cell r="I864">
            <v>0</v>
          </cell>
          <cell r="K864">
            <v>0</v>
          </cell>
          <cell r="M864">
            <v>99157.09</v>
          </cell>
          <cell r="N864">
            <v>91791.65</v>
          </cell>
          <cell r="O864">
            <v>0</v>
          </cell>
          <cell r="Q864">
            <v>0</v>
          </cell>
          <cell r="T864">
            <v>124672.88</v>
          </cell>
          <cell r="U864">
            <v>0</v>
          </cell>
          <cell r="W864">
            <v>0</v>
          </cell>
          <cell r="Y864">
            <v>99157.09</v>
          </cell>
          <cell r="AA864">
            <v>0</v>
          </cell>
          <cell r="AG864">
            <v>0</v>
          </cell>
          <cell r="AI864">
            <v>0</v>
          </cell>
          <cell r="AL864">
            <v>8118</v>
          </cell>
        </row>
        <row r="865">
          <cell r="A865" t="str">
            <v>8118</v>
          </cell>
          <cell r="B865" t="str">
            <v xml:space="preserve">407 - Retained Earnings             </v>
          </cell>
          <cell r="C865" t="str">
            <v xml:space="preserve">LAB - Labour and Benefits           </v>
          </cell>
          <cell r="D865" t="str">
            <v>EO</v>
          </cell>
          <cell r="G865">
            <v>616.51</v>
          </cell>
          <cell r="H865">
            <v>461.72</v>
          </cell>
          <cell r="I865">
            <v>0</v>
          </cell>
          <cell r="K865">
            <v>0</v>
          </cell>
          <cell r="M865">
            <v>5221.66</v>
          </cell>
          <cell r="N865">
            <v>5240.16</v>
          </cell>
          <cell r="O865">
            <v>0</v>
          </cell>
          <cell r="Q865">
            <v>0</v>
          </cell>
          <cell r="T865">
            <v>9699.57</v>
          </cell>
          <cell r="U865">
            <v>0</v>
          </cell>
          <cell r="W865">
            <v>0</v>
          </cell>
          <cell r="Y865">
            <v>5221.66</v>
          </cell>
          <cell r="AA865">
            <v>0</v>
          </cell>
          <cell r="AG865">
            <v>0</v>
          </cell>
          <cell r="AI865">
            <v>0</v>
          </cell>
          <cell r="AL865">
            <v>8118</v>
          </cell>
        </row>
        <row r="866">
          <cell r="A866" t="str">
            <v>8118</v>
          </cell>
          <cell r="B866" t="str">
            <v xml:space="preserve">407 - Retained Earnings             </v>
          </cell>
          <cell r="C866" t="str">
            <v xml:space="preserve">LAB - Labour and Benefits           </v>
          </cell>
          <cell r="D866" t="str">
            <v>EO</v>
          </cell>
          <cell r="G866">
            <v>664.08</v>
          </cell>
          <cell r="H866">
            <v>166.6</v>
          </cell>
          <cell r="I866">
            <v>0</v>
          </cell>
          <cell r="K866">
            <v>0</v>
          </cell>
          <cell r="M866">
            <v>4482.55</v>
          </cell>
          <cell r="N866">
            <v>3475.78</v>
          </cell>
          <cell r="O866">
            <v>0</v>
          </cell>
          <cell r="Q866">
            <v>0</v>
          </cell>
          <cell r="T866">
            <v>5179.46</v>
          </cell>
          <cell r="U866">
            <v>0</v>
          </cell>
          <cell r="W866">
            <v>0</v>
          </cell>
          <cell r="Y866">
            <v>4482.55</v>
          </cell>
          <cell r="AA866">
            <v>0</v>
          </cell>
          <cell r="AG866">
            <v>0</v>
          </cell>
          <cell r="AI866">
            <v>0</v>
          </cell>
          <cell r="AL866">
            <v>8118</v>
          </cell>
        </row>
        <row r="867">
          <cell r="A867" t="str">
            <v>8118</v>
          </cell>
          <cell r="B867" t="str">
            <v xml:space="preserve">407 - Retained Earnings             </v>
          </cell>
          <cell r="C867" t="str">
            <v xml:space="preserve">LAB - Labour and Benefits           </v>
          </cell>
          <cell r="D867" t="str">
            <v>IS</v>
          </cell>
          <cell r="G867">
            <v>4946.95</v>
          </cell>
          <cell r="H867">
            <v>2050.33</v>
          </cell>
          <cell r="I867">
            <v>0</v>
          </cell>
          <cell r="K867">
            <v>0</v>
          </cell>
          <cell r="M867">
            <v>78628.55</v>
          </cell>
          <cell r="N867">
            <v>11892.32</v>
          </cell>
          <cell r="O867">
            <v>0</v>
          </cell>
          <cell r="Q867">
            <v>0</v>
          </cell>
          <cell r="T867">
            <v>17848.939999999999</v>
          </cell>
          <cell r="U867">
            <v>0</v>
          </cell>
          <cell r="W867">
            <v>0</v>
          </cell>
          <cell r="Y867">
            <v>78628.55</v>
          </cell>
          <cell r="AA867">
            <v>0</v>
          </cell>
          <cell r="AG867">
            <v>0</v>
          </cell>
          <cell r="AI867">
            <v>0</v>
          </cell>
          <cell r="AL867">
            <v>8118</v>
          </cell>
        </row>
        <row r="868">
          <cell r="A868" t="str">
            <v>8120</v>
          </cell>
          <cell r="B868" t="str">
            <v xml:space="preserve">407 - Retained Earnings             </v>
          </cell>
          <cell r="C868" t="str">
            <v xml:space="preserve">LAB - Labour and Benefits           </v>
          </cell>
          <cell r="D868" t="str">
            <v>CS</v>
          </cell>
          <cell r="G868">
            <v>0</v>
          </cell>
          <cell r="H868">
            <v>0</v>
          </cell>
          <cell r="I868">
            <v>0</v>
          </cell>
          <cell r="K868">
            <v>0</v>
          </cell>
          <cell r="M868">
            <v>0</v>
          </cell>
          <cell r="N868">
            <v>0</v>
          </cell>
          <cell r="O868">
            <v>0</v>
          </cell>
          <cell r="Q868">
            <v>0</v>
          </cell>
          <cell r="T868">
            <v>150000</v>
          </cell>
          <cell r="U868">
            <v>0</v>
          </cell>
          <cell r="W868">
            <v>0</v>
          </cell>
          <cell r="Y868">
            <v>0</v>
          </cell>
          <cell r="AA868">
            <v>0</v>
          </cell>
          <cell r="AG868">
            <v>0</v>
          </cell>
          <cell r="AI868">
            <v>0</v>
          </cell>
          <cell r="AL868">
            <v>8120</v>
          </cell>
        </row>
        <row r="869">
          <cell r="A869" t="str">
            <v>8122</v>
          </cell>
          <cell r="B869" t="str">
            <v xml:space="preserve">407 - Retained Earnings             </v>
          </cell>
          <cell r="C869" t="str">
            <v xml:space="preserve">LAB - Labour and Benefits           </v>
          </cell>
          <cell r="D869" t="str">
            <v>CS</v>
          </cell>
          <cell r="G869">
            <v>1138.94</v>
          </cell>
          <cell r="H869">
            <v>2558.79</v>
          </cell>
          <cell r="I869">
            <v>2700</v>
          </cell>
          <cell r="K869">
            <v>0</v>
          </cell>
          <cell r="M869">
            <v>22544.74</v>
          </cell>
          <cell r="N869">
            <v>21917.15</v>
          </cell>
          <cell r="O869">
            <v>23600</v>
          </cell>
          <cell r="Q869">
            <v>0</v>
          </cell>
          <cell r="T869">
            <v>29486.78</v>
          </cell>
          <cell r="U869">
            <v>31400</v>
          </cell>
          <cell r="W869">
            <v>0</v>
          </cell>
          <cell r="Y869">
            <v>22544.74</v>
          </cell>
          <cell r="AA869">
            <v>23600</v>
          </cell>
          <cell r="AG869">
            <v>31400</v>
          </cell>
          <cell r="AI869">
            <v>0</v>
          </cell>
          <cell r="AL869">
            <v>8122</v>
          </cell>
        </row>
        <row r="870">
          <cell r="A870" t="str">
            <v>8122</v>
          </cell>
          <cell r="B870" t="str">
            <v xml:space="preserve">407 - Retained Earnings             </v>
          </cell>
          <cell r="C870" t="str">
            <v xml:space="preserve">LAB - Labour and Benefits           </v>
          </cell>
          <cell r="D870" t="str">
            <v>CSP</v>
          </cell>
          <cell r="G870">
            <v>11897.05</v>
          </cell>
          <cell r="H870">
            <v>8632.32</v>
          </cell>
          <cell r="I870">
            <v>18900</v>
          </cell>
          <cell r="K870">
            <v>0</v>
          </cell>
          <cell r="M870">
            <v>124757.88</v>
          </cell>
          <cell r="N870">
            <v>83682.070000000007</v>
          </cell>
          <cell r="O870">
            <v>166700</v>
          </cell>
          <cell r="Q870">
            <v>0</v>
          </cell>
          <cell r="T870">
            <v>113399.86</v>
          </cell>
          <cell r="U870">
            <v>222800</v>
          </cell>
          <cell r="W870">
            <v>0</v>
          </cell>
          <cell r="Y870">
            <v>124757.88</v>
          </cell>
          <cell r="AA870">
            <v>166700</v>
          </cell>
          <cell r="AG870">
            <v>222800</v>
          </cell>
          <cell r="AI870">
            <v>0</v>
          </cell>
          <cell r="AL870">
            <v>8122</v>
          </cell>
        </row>
        <row r="871">
          <cell r="A871" t="str">
            <v>8122</v>
          </cell>
          <cell r="B871" t="str">
            <v xml:space="preserve">407 - Retained Earnings             </v>
          </cell>
          <cell r="C871" t="str">
            <v xml:space="preserve">LAB - Labour and Benefits           </v>
          </cell>
          <cell r="D871" t="str">
            <v>EO</v>
          </cell>
          <cell r="G871">
            <v>981.02</v>
          </cell>
          <cell r="H871">
            <v>3247.46</v>
          </cell>
          <cell r="I871">
            <v>1400</v>
          </cell>
          <cell r="K871">
            <v>0</v>
          </cell>
          <cell r="M871">
            <v>15253.79</v>
          </cell>
          <cell r="N871">
            <v>19789.11</v>
          </cell>
          <cell r="O871">
            <v>12300</v>
          </cell>
          <cell r="Q871">
            <v>0</v>
          </cell>
          <cell r="T871">
            <v>29192.05</v>
          </cell>
          <cell r="U871">
            <v>16500</v>
          </cell>
          <cell r="W871">
            <v>0</v>
          </cell>
          <cell r="Y871">
            <v>15253.79</v>
          </cell>
          <cell r="AA871">
            <v>12300</v>
          </cell>
          <cell r="AG871">
            <v>16500</v>
          </cell>
          <cell r="AI871">
            <v>0</v>
          </cell>
          <cell r="AL871">
            <v>8122</v>
          </cell>
        </row>
        <row r="872">
          <cell r="A872" t="str">
            <v>8122</v>
          </cell>
          <cell r="B872" t="str">
            <v xml:space="preserve">407 - Retained Earnings             </v>
          </cell>
          <cell r="C872" t="str">
            <v xml:space="preserve">LAB - Labour and Benefits           </v>
          </cell>
          <cell r="D872" t="str">
            <v>EO</v>
          </cell>
          <cell r="G872">
            <v>4946.3999999999996</v>
          </cell>
          <cell r="H872">
            <v>7258.62</v>
          </cell>
          <cell r="I872">
            <v>5000</v>
          </cell>
          <cell r="K872">
            <v>0</v>
          </cell>
          <cell r="M872">
            <v>41645.64</v>
          </cell>
          <cell r="N872">
            <v>60480.52</v>
          </cell>
          <cell r="O872">
            <v>44200</v>
          </cell>
          <cell r="Q872">
            <v>0</v>
          </cell>
          <cell r="T872">
            <v>75602.53</v>
          </cell>
          <cell r="U872">
            <v>58900</v>
          </cell>
          <cell r="W872">
            <v>0</v>
          </cell>
          <cell r="Y872">
            <v>41645.64</v>
          </cell>
          <cell r="AA872">
            <v>44200</v>
          </cell>
          <cell r="AG872">
            <v>58900</v>
          </cell>
          <cell r="AI872">
            <v>0</v>
          </cell>
          <cell r="AL872">
            <v>8122</v>
          </cell>
        </row>
        <row r="873">
          <cell r="A873" t="str">
            <v>8122</v>
          </cell>
          <cell r="B873" t="str">
            <v xml:space="preserve">407 - Retained Earnings             </v>
          </cell>
          <cell r="C873" t="str">
            <v xml:space="preserve">LAB - Labour and Benefits           </v>
          </cell>
          <cell r="D873" t="str">
            <v>EO</v>
          </cell>
          <cell r="G873">
            <v>2538.85</v>
          </cell>
          <cell r="H873">
            <v>8032.22</v>
          </cell>
          <cell r="I873">
            <v>3200</v>
          </cell>
          <cell r="K873">
            <v>0</v>
          </cell>
          <cell r="M873">
            <v>40110.11</v>
          </cell>
          <cell r="N873">
            <v>58479.19</v>
          </cell>
          <cell r="O873">
            <v>40900</v>
          </cell>
          <cell r="Q873">
            <v>0</v>
          </cell>
          <cell r="T873">
            <v>76851.740000000005</v>
          </cell>
          <cell r="U873">
            <v>53600</v>
          </cell>
          <cell r="W873">
            <v>0</v>
          </cell>
          <cell r="Y873">
            <v>40110.11</v>
          </cell>
          <cell r="AA873">
            <v>40900</v>
          </cell>
          <cell r="AG873">
            <v>53600</v>
          </cell>
          <cell r="AI873">
            <v>0</v>
          </cell>
          <cell r="AL873">
            <v>8122</v>
          </cell>
        </row>
        <row r="874">
          <cell r="A874" t="str">
            <v>8122</v>
          </cell>
          <cell r="B874" t="str">
            <v xml:space="preserve">407 - Retained Earnings             </v>
          </cell>
          <cell r="C874" t="str">
            <v xml:space="preserve">LAB - Labour and Benefits           </v>
          </cell>
          <cell r="D874" t="str">
            <v>EO</v>
          </cell>
          <cell r="G874">
            <v>1090.7</v>
          </cell>
          <cell r="H874">
            <v>2165.96</v>
          </cell>
          <cell r="I874">
            <v>0</v>
          </cell>
          <cell r="K874">
            <v>0</v>
          </cell>
          <cell r="M874">
            <v>7409.73</v>
          </cell>
          <cell r="N874">
            <v>10225.76</v>
          </cell>
          <cell r="O874">
            <v>0</v>
          </cell>
          <cell r="Q874">
            <v>0</v>
          </cell>
          <cell r="T874">
            <v>13317.49</v>
          </cell>
          <cell r="U874">
            <v>0</v>
          </cell>
          <cell r="W874">
            <v>0</v>
          </cell>
          <cell r="Y874">
            <v>7409.73</v>
          </cell>
          <cell r="AA874">
            <v>0</v>
          </cell>
          <cell r="AG874">
            <v>0</v>
          </cell>
          <cell r="AI874">
            <v>0</v>
          </cell>
          <cell r="AL874">
            <v>8122</v>
          </cell>
        </row>
        <row r="875">
          <cell r="A875" t="str">
            <v>8122</v>
          </cell>
          <cell r="B875" t="str">
            <v xml:space="preserve">407 - Retained Earnings             </v>
          </cell>
          <cell r="C875" t="str">
            <v xml:space="preserve">LAB - Labour and Benefits           </v>
          </cell>
          <cell r="D875" t="str">
            <v>FS</v>
          </cell>
          <cell r="G875">
            <v>2277.41</v>
          </cell>
          <cell r="H875">
            <v>2090.1799999999998</v>
          </cell>
          <cell r="I875">
            <v>2200</v>
          </cell>
          <cell r="K875">
            <v>0</v>
          </cell>
          <cell r="M875">
            <v>7701.88</v>
          </cell>
          <cell r="N875">
            <v>17563.12</v>
          </cell>
          <cell r="O875">
            <v>19200</v>
          </cell>
          <cell r="Q875">
            <v>0</v>
          </cell>
          <cell r="T875">
            <v>23444.44</v>
          </cell>
          <cell r="U875">
            <v>25600</v>
          </cell>
          <cell r="W875">
            <v>0</v>
          </cell>
          <cell r="Y875">
            <v>7701.88</v>
          </cell>
          <cell r="AA875">
            <v>19200</v>
          </cell>
          <cell r="AG875">
            <v>25600</v>
          </cell>
          <cell r="AI875">
            <v>0</v>
          </cell>
          <cell r="AL875">
            <v>8122</v>
          </cell>
        </row>
        <row r="876">
          <cell r="A876" t="str">
            <v>8122</v>
          </cell>
          <cell r="B876" t="str">
            <v xml:space="preserve">407 - Retained Earnings             </v>
          </cell>
          <cell r="C876" t="str">
            <v xml:space="preserve">LAB - Labour and Benefits           </v>
          </cell>
          <cell r="D876" t="str">
            <v>HR</v>
          </cell>
          <cell r="G876">
            <v>0</v>
          </cell>
          <cell r="H876">
            <v>0</v>
          </cell>
          <cell r="I876">
            <v>0</v>
          </cell>
          <cell r="K876">
            <v>0</v>
          </cell>
          <cell r="M876">
            <v>0</v>
          </cell>
          <cell r="N876">
            <v>236.18</v>
          </cell>
          <cell r="O876">
            <v>0</v>
          </cell>
          <cell r="Q876">
            <v>0</v>
          </cell>
          <cell r="T876">
            <v>236.18</v>
          </cell>
          <cell r="U876">
            <v>0</v>
          </cell>
          <cell r="W876">
            <v>0</v>
          </cell>
          <cell r="Y876">
            <v>0</v>
          </cell>
          <cell r="AA876">
            <v>0</v>
          </cell>
          <cell r="AG876">
            <v>0</v>
          </cell>
          <cell r="AI876">
            <v>0</v>
          </cell>
          <cell r="AL876">
            <v>8122</v>
          </cell>
        </row>
        <row r="877">
          <cell r="A877" t="str">
            <v>8122</v>
          </cell>
          <cell r="B877" t="str">
            <v xml:space="preserve">407 - Retained Earnings             </v>
          </cell>
          <cell r="C877" t="str">
            <v xml:space="preserve">LAB - Labour and Benefits           </v>
          </cell>
          <cell r="D877" t="str">
            <v>IS</v>
          </cell>
          <cell r="G877">
            <v>0</v>
          </cell>
          <cell r="H877">
            <v>0</v>
          </cell>
          <cell r="I877">
            <v>0</v>
          </cell>
          <cell r="K877">
            <v>0</v>
          </cell>
          <cell r="M877">
            <v>0</v>
          </cell>
          <cell r="N877">
            <v>9853.9500000000007</v>
          </cell>
          <cell r="O877">
            <v>0</v>
          </cell>
          <cell r="Q877">
            <v>0</v>
          </cell>
          <cell r="T877">
            <v>9853.9500000000007</v>
          </cell>
          <cell r="U877">
            <v>0</v>
          </cell>
          <cell r="W877">
            <v>0</v>
          </cell>
          <cell r="Y877">
            <v>0</v>
          </cell>
          <cell r="AA877">
            <v>0</v>
          </cell>
          <cell r="AG877">
            <v>0</v>
          </cell>
          <cell r="AI877">
            <v>0</v>
          </cell>
          <cell r="AL877">
            <v>8122</v>
          </cell>
        </row>
        <row r="878">
          <cell r="A878" t="str">
            <v>8123</v>
          </cell>
          <cell r="B878" t="str">
            <v xml:space="preserve">407 - Retained Earnings             </v>
          </cell>
          <cell r="C878" t="str">
            <v xml:space="preserve">LAB - Labour and Benefits           </v>
          </cell>
          <cell r="D878" t="str">
            <v>EO</v>
          </cell>
          <cell r="G878">
            <v>753.6</v>
          </cell>
          <cell r="H878">
            <v>438</v>
          </cell>
          <cell r="I878">
            <v>0</v>
          </cell>
          <cell r="K878">
            <v>0</v>
          </cell>
          <cell r="M878">
            <v>5425.92</v>
          </cell>
          <cell r="N878">
            <v>730</v>
          </cell>
          <cell r="O878">
            <v>0</v>
          </cell>
          <cell r="Q878">
            <v>0</v>
          </cell>
          <cell r="T878">
            <v>1752</v>
          </cell>
          <cell r="U878">
            <v>0</v>
          </cell>
          <cell r="W878">
            <v>0</v>
          </cell>
          <cell r="Y878">
            <v>5425.92</v>
          </cell>
          <cell r="AA878">
            <v>0</v>
          </cell>
          <cell r="AG878">
            <v>0</v>
          </cell>
          <cell r="AI878">
            <v>0</v>
          </cell>
          <cell r="AL878">
            <v>8123</v>
          </cell>
        </row>
        <row r="879">
          <cell r="A879" t="str">
            <v>8123</v>
          </cell>
          <cell r="B879" t="str">
            <v xml:space="preserve">407 - Retained Earnings             </v>
          </cell>
          <cell r="C879" t="str">
            <v xml:space="preserve">LAB - Labour and Benefits           </v>
          </cell>
          <cell r="D879" t="str">
            <v>EO</v>
          </cell>
          <cell r="G879">
            <v>602.88</v>
          </cell>
          <cell r="H879">
            <v>292</v>
          </cell>
          <cell r="I879">
            <v>0</v>
          </cell>
          <cell r="K879">
            <v>0</v>
          </cell>
          <cell r="M879">
            <v>5199.84</v>
          </cell>
          <cell r="N879">
            <v>3942.71</v>
          </cell>
          <cell r="O879">
            <v>0</v>
          </cell>
          <cell r="Q879">
            <v>0</v>
          </cell>
          <cell r="T879">
            <v>5570.82</v>
          </cell>
          <cell r="U879">
            <v>0</v>
          </cell>
          <cell r="W879">
            <v>0</v>
          </cell>
          <cell r="Y879">
            <v>5199.84</v>
          </cell>
          <cell r="AA879">
            <v>0</v>
          </cell>
          <cell r="AG879">
            <v>0</v>
          </cell>
          <cell r="AI879">
            <v>0</v>
          </cell>
          <cell r="AL879">
            <v>8123</v>
          </cell>
        </row>
        <row r="880">
          <cell r="A880" t="str">
            <v>8124</v>
          </cell>
          <cell r="B880" t="str">
            <v xml:space="preserve">407 - Retained Earnings             </v>
          </cell>
          <cell r="C880" t="str">
            <v xml:space="preserve">LAB - Labour and Benefits           </v>
          </cell>
          <cell r="D880" t="str">
            <v>CSP</v>
          </cell>
          <cell r="G880">
            <v>270.56</v>
          </cell>
          <cell r="H880">
            <v>452.2</v>
          </cell>
          <cell r="I880">
            <v>500</v>
          </cell>
          <cell r="K880">
            <v>0</v>
          </cell>
          <cell r="M880">
            <v>3488.61</v>
          </cell>
          <cell r="N880">
            <v>3023.12</v>
          </cell>
          <cell r="O880">
            <v>3900</v>
          </cell>
          <cell r="Q880">
            <v>0</v>
          </cell>
          <cell r="T880">
            <v>3720.08</v>
          </cell>
          <cell r="U880">
            <v>5200</v>
          </cell>
          <cell r="W880">
            <v>0</v>
          </cell>
          <cell r="Y880">
            <v>3488.61</v>
          </cell>
          <cell r="AA880">
            <v>3900</v>
          </cell>
          <cell r="AG880">
            <v>5200</v>
          </cell>
          <cell r="AI880">
            <v>0</v>
          </cell>
          <cell r="AL880">
            <v>8124</v>
          </cell>
        </row>
        <row r="881">
          <cell r="A881" t="str">
            <v>8124</v>
          </cell>
          <cell r="B881" t="str">
            <v xml:space="preserve">407 - Retained Earnings             </v>
          </cell>
          <cell r="C881" t="str">
            <v xml:space="preserve">LAB - Labour and Benefits           </v>
          </cell>
          <cell r="D881" t="str">
            <v>EO</v>
          </cell>
          <cell r="G881">
            <v>0</v>
          </cell>
          <cell r="H881">
            <v>0</v>
          </cell>
          <cell r="I881">
            <v>0</v>
          </cell>
          <cell r="K881">
            <v>0</v>
          </cell>
          <cell r="M881">
            <v>304.72000000000003</v>
          </cell>
          <cell r="N881">
            <v>0</v>
          </cell>
          <cell r="O881">
            <v>0</v>
          </cell>
          <cell r="Q881">
            <v>0</v>
          </cell>
          <cell r="T881">
            <v>0</v>
          </cell>
          <cell r="U881">
            <v>0</v>
          </cell>
          <cell r="W881">
            <v>0</v>
          </cell>
          <cell r="Y881">
            <v>304.72000000000003</v>
          </cell>
          <cell r="AA881">
            <v>0</v>
          </cell>
          <cell r="AG881">
            <v>0</v>
          </cell>
          <cell r="AI881">
            <v>0</v>
          </cell>
          <cell r="AL881">
            <v>8124</v>
          </cell>
        </row>
        <row r="882">
          <cell r="A882" t="str">
            <v>8124</v>
          </cell>
          <cell r="B882" t="str">
            <v xml:space="preserve">407 - Retained Earnings             </v>
          </cell>
          <cell r="C882" t="str">
            <v xml:space="preserve">LAB - Labour and Benefits           </v>
          </cell>
          <cell r="D882" t="str">
            <v>EO</v>
          </cell>
          <cell r="G882">
            <v>0</v>
          </cell>
          <cell r="H882">
            <v>63.68</v>
          </cell>
          <cell r="I882">
            <v>0</v>
          </cell>
          <cell r="K882">
            <v>0</v>
          </cell>
          <cell r="M882">
            <v>295.83</v>
          </cell>
          <cell r="N882">
            <v>495.54</v>
          </cell>
          <cell r="O882">
            <v>0</v>
          </cell>
          <cell r="Q882">
            <v>0</v>
          </cell>
          <cell r="T882">
            <v>614.05999999999995</v>
          </cell>
          <cell r="U882">
            <v>0</v>
          </cell>
          <cell r="W882">
            <v>0</v>
          </cell>
          <cell r="Y882">
            <v>295.83</v>
          </cell>
          <cell r="AA882">
            <v>0</v>
          </cell>
          <cell r="AG882">
            <v>0</v>
          </cell>
          <cell r="AI882">
            <v>0</v>
          </cell>
          <cell r="AL882">
            <v>8124</v>
          </cell>
        </row>
        <row r="883">
          <cell r="A883" t="str">
            <v>8124</v>
          </cell>
          <cell r="B883" t="str">
            <v xml:space="preserve">407 - Retained Earnings             </v>
          </cell>
          <cell r="C883" t="str">
            <v xml:space="preserve">LAB - Labour and Benefits           </v>
          </cell>
          <cell r="D883" t="str">
            <v>EO</v>
          </cell>
          <cell r="G883">
            <v>0</v>
          </cell>
          <cell r="H883">
            <v>0</v>
          </cell>
          <cell r="I883">
            <v>900</v>
          </cell>
          <cell r="K883">
            <v>0</v>
          </cell>
          <cell r="M883">
            <v>2634.2</v>
          </cell>
          <cell r="N883">
            <v>1681.2</v>
          </cell>
          <cell r="O883">
            <v>12600</v>
          </cell>
          <cell r="Q883">
            <v>0</v>
          </cell>
          <cell r="T883">
            <v>4870.6099999999997</v>
          </cell>
          <cell r="U883">
            <v>16500</v>
          </cell>
          <cell r="W883">
            <v>0</v>
          </cell>
          <cell r="Y883">
            <v>2634.2</v>
          </cell>
          <cell r="AA883">
            <v>12600</v>
          </cell>
          <cell r="AG883">
            <v>16500</v>
          </cell>
          <cell r="AI883">
            <v>0</v>
          </cell>
          <cell r="AL883">
            <v>8124</v>
          </cell>
        </row>
        <row r="884">
          <cell r="A884" t="str">
            <v>8124</v>
          </cell>
          <cell r="B884" t="str">
            <v xml:space="preserve">407 - Retained Earnings             </v>
          </cell>
          <cell r="C884" t="str">
            <v xml:space="preserve">LAB - Labour and Benefits           </v>
          </cell>
          <cell r="D884" t="str">
            <v>IS</v>
          </cell>
          <cell r="G884">
            <v>0</v>
          </cell>
          <cell r="H884">
            <v>0</v>
          </cell>
          <cell r="I884">
            <v>0</v>
          </cell>
          <cell r="K884">
            <v>0</v>
          </cell>
          <cell r="M884">
            <v>0</v>
          </cell>
          <cell r="N884">
            <v>0</v>
          </cell>
          <cell r="O884">
            <v>0</v>
          </cell>
          <cell r="Q884">
            <v>0</v>
          </cell>
          <cell r="T884">
            <v>208.25</v>
          </cell>
          <cell r="U884">
            <v>0</v>
          </cell>
          <cell r="W884">
            <v>0</v>
          </cell>
          <cell r="Y884">
            <v>0</v>
          </cell>
          <cell r="AA884">
            <v>0</v>
          </cell>
          <cell r="AG884">
            <v>0</v>
          </cell>
          <cell r="AI884">
            <v>0</v>
          </cell>
          <cell r="AL884">
            <v>8124</v>
          </cell>
        </row>
        <row r="885">
          <cell r="A885" t="str">
            <v>8126</v>
          </cell>
          <cell r="B885" t="str">
            <v xml:space="preserve">407 - Retained Earnings             </v>
          </cell>
          <cell r="C885" t="str">
            <v xml:space="preserve">LAB - Labour and Benefits           </v>
          </cell>
          <cell r="D885" t="str">
            <v>EO</v>
          </cell>
          <cell r="G885">
            <v>0</v>
          </cell>
          <cell r="H885">
            <v>-148.36000000000001</v>
          </cell>
          <cell r="I885">
            <v>0</v>
          </cell>
          <cell r="K885">
            <v>0</v>
          </cell>
          <cell r="M885">
            <v>-186.01</v>
          </cell>
          <cell r="N885">
            <v>-955.05</v>
          </cell>
          <cell r="O885">
            <v>0</v>
          </cell>
          <cell r="Q885">
            <v>0</v>
          </cell>
          <cell r="T885">
            <v>-2180.27</v>
          </cell>
          <cell r="U885">
            <v>0</v>
          </cell>
          <cell r="W885">
            <v>0</v>
          </cell>
          <cell r="Y885">
            <v>-186.01</v>
          </cell>
          <cell r="AA885">
            <v>0</v>
          </cell>
          <cell r="AG885">
            <v>0</v>
          </cell>
          <cell r="AI885">
            <v>0</v>
          </cell>
          <cell r="AL885">
            <v>8126</v>
          </cell>
        </row>
        <row r="886">
          <cell r="A886" t="str">
            <v>8126</v>
          </cell>
          <cell r="B886" t="str">
            <v xml:space="preserve">407 - Retained Earnings             </v>
          </cell>
          <cell r="C886" t="str">
            <v xml:space="preserve">LAB - Labour and Benefits           </v>
          </cell>
          <cell r="D886" t="str">
            <v>EO</v>
          </cell>
          <cell r="G886">
            <v>-107600.48</v>
          </cell>
          <cell r="H886">
            <v>-135559.17000000001</v>
          </cell>
          <cell r="I886">
            <v>-120100</v>
          </cell>
          <cell r="K886">
            <v>0</v>
          </cell>
          <cell r="M886">
            <v>-1095250.52</v>
          </cell>
          <cell r="N886">
            <v>-1134466.57</v>
          </cell>
          <cell r="O886">
            <v>-1126100</v>
          </cell>
          <cell r="Q886">
            <v>0</v>
          </cell>
          <cell r="T886">
            <v>-1555873.03</v>
          </cell>
          <cell r="U886">
            <v>-1441000</v>
          </cell>
          <cell r="W886">
            <v>0</v>
          </cell>
          <cell r="Y886">
            <v>-1095250.52</v>
          </cell>
          <cell r="AA886">
            <v>-1126100</v>
          </cell>
          <cell r="AG886">
            <v>-1441000</v>
          </cell>
          <cell r="AI886">
            <v>0</v>
          </cell>
          <cell r="AL886">
            <v>8126</v>
          </cell>
        </row>
        <row r="887">
          <cell r="A887" t="str">
            <v>8126</v>
          </cell>
          <cell r="B887" t="str">
            <v xml:space="preserve">407 - Retained Earnings             </v>
          </cell>
          <cell r="C887" t="str">
            <v xml:space="preserve">LAB - Labour and Benefits           </v>
          </cell>
          <cell r="D887" t="str">
            <v>EO</v>
          </cell>
          <cell r="G887">
            <v>0</v>
          </cell>
          <cell r="H887">
            <v>0</v>
          </cell>
          <cell r="I887">
            <v>-900</v>
          </cell>
          <cell r="K887">
            <v>0</v>
          </cell>
          <cell r="M887">
            <v>-98.2</v>
          </cell>
          <cell r="N887">
            <v>-10356.39</v>
          </cell>
          <cell r="O887">
            <v>-7900</v>
          </cell>
          <cell r="Q887">
            <v>0</v>
          </cell>
          <cell r="T887">
            <v>-10356.39</v>
          </cell>
          <cell r="U887">
            <v>-10600</v>
          </cell>
          <cell r="W887">
            <v>0</v>
          </cell>
          <cell r="Y887">
            <v>-98.2</v>
          </cell>
          <cell r="AA887">
            <v>-7900</v>
          </cell>
          <cell r="AG887">
            <v>-10600</v>
          </cell>
          <cell r="AI887">
            <v>0</v>
          </cell>
          <cell r="AL887">
            <v>8126</v>
          </cell>
        </row>
        <row r="888">
          <cell r="A888" t="str">
            <v>8126</v>
          </cell>
          <cell r="B888" t="str">
            <v xml:space="preserve">407 - Retained Earnings             </v>
          </cell>
          <cell r="C888" t="str">
            <v xml:space="preserve">LAB - Labour and Benefits           </v>
          </cell>
          <cell r="D888" t="str">
            <v>EO</v>
          </cell>
          <cell r="G888">
            <v>-30164.59</v>
          </cell>
          <cell r="H888">
            <v>-49928.04</v>
          </cell>
          <cell r="I888">
            <v>-60600</v>
          </cell>
          <cell r="K888">
            <v>0</v>
          </cell>
          <cell r="M888">
            <v>-403753.74</v>
          </cell>
          <cell r="N888">
            <v>-466213.16</v>
          </cell>
          <cell r="O888">
            <v>-557400</v>
          </cell>
          <cell r="Q888">
            <v>0</v>
          </cell>
          <cell r="T888">
            <v>-605175.61</v>
          </cell>
          <cell r="U888">
            <v>-721100</v>
          </cell>
          <cell r="W888">
            <v>0</v>
          </cell>
          <cell r="Y888">
            <v>-403753.74</v>
          </cell>
          <cell r="AA888">
            <v>-557400</v>
          </cell>
          <cell r="AG888">
            <v>-721100</v>
          </cell>
          <cell r="AI888">
            <v>0</v>
          </cell>
          <cell r="AL888">
            <v>8126</v>
          </cell>
        </row>
        <row r="889">
          <cell r="A889" t="str">
            <v>8127</v>
          </cell>
          <cell r="B889" t="str">
            <v xml:space="preserve">407 - Retained Earnings             </v>
          </cell>
          <cell r="C889" t="str">
            <v xml:space="preserve">LAB - Labour and Benefits           </v>
          </cell>
          <cell r="D889" t="str">
            <v>CSP</v>
          </cell>
          <cell r="G889">
            <v>-11009.18</v>
          </cell>
          <cell r="H889">
            <v>-19492.98</v>
          </cell>
          <cell r="I889">
            <v>-10500</v>
          </cell>
          <cell r="K889">
            <v>0</v>
          </cell>
          <cell r="M889">
            <v>-162348.17000000001</v>
          </cell>
          <cell r="N889">
            <v>-124819.43</v>
          </cell>
          <cell r="O889">
            <v>-93100</v>
          </cell>
          <cell r="Q889">
            <v>0</v>
          </cell>
          <cell r="T889">
            <v>-174534.39</v>
          </cell>
          <cell r="U889">
            <v>-124700</v>
          </cell>
          <cell r="W889">
            <v>0</v>
          </cell>
          <cell r="Y889">
            <v>-162348.17000000001</v>
          </cell>
          <cell r="AA889">
            <v>-93100</v>
          </cell>
          <cell r="AG889">
            <v>-124700</v>
          </cell>
          <cell r="AI889">
            <v>0</v>
          </cell>
          <cell r="AL889">
            <v>8127</v>
          </cell>
        </row>
        <row r="890">
          <cell r="A890" t="str">
            <v>8127</v>
          </cell>
          <cell r="B890" t="str">
            <v xml:space="preserve">407 - Retained Earnings             </v>
          </cell>
          <cell r="C890" t="str">
            <v xml:space="preserve">LAB - Labour and Benefits           </v>
          </cell>
          <cell r="D890" t="str">
            <v>EO</v>
          </cell>
          <cell r="G890">
            <v>-45287.74</v>
          </cell>
          <cell r="H890">
            <v>-41649.01</v>
          </cell>
          <cell r="I890">
            <v>-42500</v>
          </cell>
          <cell r="K890">
            <v>0</v>
          </cell>
          <cell r="M890">
            <v>-375389.8</v>
          </cell>
          <cell r="N890">
            <v>-376574.47</v>
          </cell>
          <cell r="O890">
            <v>-358300</v>
          </cell>
          <cell r="Q890">
            <v>0</v>
          </cell>
          <cell r="T890">
            <v>-498193.71</v>
          </cell>
          <cell r="U890">
            <v>-480200</v>
          </cell>
          <cell r="W890">
            <v>0</v>
          </cell>
          <cell r="Y890">
            <v>-375389.8</v>
          </cell>
          <cell r="AA890">
            <v>-358300</v>
          </cell>
          <cell r="AG890">
            <v>-480200</v>
          </cell>
          <cell r="AI890">
            <v>0</v>
          </cell>
          <cell r="AL890">
            <v>8127</v>
          </cell>
        </row>
        <row r="891">
          <cell r="A891" t="str">
            <v>8127</v>
          </cell>
          <cell r="B891" t="str">
            <v xml:space="preserve">407 - Retained Earnings             </v>
          </cell>
          <cell r="C891" t="str">
            <v xml:space="preserve">LAB - Labour and Benefits           </v>
          </cell>
          <cell r="D891" t="str">
            <v>EO</v>
          </cell>
          <cell r="G891">
            <v>-286852.65000000002</v>
          </cell>
          <cell r="H891">
            <v>-212941.99</v>
          </cell>
          <cell r="I891">
            <v>-255900</v>
          </cell>
          <cell r="K891">
            <v>0</v>
          </cell>
          <cell r="M891">
            <v>-2100829.6800000002</v>
          </cell>
          <cell r="N891">
            <v>-1828695.84</v>
          </cell>
          <cell r="O891">
            <v>-2147900</v>
          </cell>
          <cell r="Q891">
            <v>0</v>
          </cell>
          <cell r="T891">
            <v>-2455250.52</v>
          </cell>
          <cell r="U891">
            <v>-2867600</v>
          </cell>
          <cell r="W891">
            <v>0</v>
          </cell>
          <cell r="Y891">
            <v>-2100829.6800000002</v>
          </cell>
          <cell r="AA891">
            <v>-2147900</v>
          </cell>
          <cell r="AG891">
            <v>-2867600</v>
          </cell>
          <cell r="AI891">
            <v>0</v>
          </cell>
          <cell r="AL891">
            <v>8127</v>
          </cell>
        </row>
        <row r="892">
          <cell r="A892" t="str">
            <v>8127</v>
          </cell>
          <cell r="B892" t="str">
            <v xml:space="preserve">407 - Retained Earnings             </v>
          </cell>
          <cell r="C892" t="str">
            <v xml:space="preserve">LAB - Labour and Benefits           </v>
          </cell>
          <cell r="D892" t="str">
            <v>EO</v>
          </cell>
          <cell r="G892">
            <v>0</v>
          </cell>
          <cell r="H892">
            <v>0</v>
          </cell>
          <cell r="I892">
            <v>-400</v>
          </cell>
          <cell r="K892">
            <v>0</v>
          </cell>
          <cell r="M892">
            <v>0</v>
          </cell>
          <cell r="N892">
            <v>-5559.9</v>
          </cell>
          <cell r="O892">
            <v>-3200</v>
          </cell>
          <cell r="Q892">
            <v>0</v>
          </cell>
          <cell r="T892">
            <v>-5559.9</v>
          </cell>
          <cell r="U892">
            <v>-4200</v>
          </cell>
          <cell r="W892">
            <v>0</v>
          </cell>
          <cell r="Y892">
            <v>0</v>
          </cell>
          <cell r="AA892">
            <v>-3200</v>
          </cell>
          <cell r="AG892">
            <v>-4200</v>
          </cell>
          <cell r="AI892">
            <v>0</v>
          </cell>
          <cell r="AL892">
            <v>8127</v>
          </cell>
        </row>
        <row r="893">
          <cell r="A893" t="str">
            <v>8127</v>
          </cell>
          <cell r="B893" t="str">
            <v xml:space="preserve">407 - Retained Earnings             </v>
          </cell>
          <cell r="C893" t="str">
            <v xml:space="preserve">LAB - Labour and Benefits           </v>
          </cell>
          <cell r="D893" t="str">
            <v>EO</v>
          </cell>
          <cell r="G893">
            <v>-39985.019999999997</v>
          </cell>
          <cell r="H893">
            <v>-18184.490000000002</v>
          </cell>
          <cell r="I893">
            <v>-19500</v>
          </cell>
          <cell r="K893">
            <v>0</v>
          </cell>
          <cell r="M893">
            <v>-267455.44</v>
          </cell>
          <cell r="N893">
            <v>-192515.88</v>
          </cell>
          <cell r="O893">
            <v>-140700</v>
          </cell>
          <cell r="Q893">
            <v>0</v>
          </cell>
          <cell r="T893">
            <v>-267687.77</v>
          </cell>
          <cell r="U893">
            <v>-203100</v>
          </cell>
          <cell r="W893">
            <v>0</v>
          </cell>
          <cell r="Y893">
            <v>-267455.44</v>
          </cell>
          <cell r="AA893">
            <v>-140700</v>
          </cell>
          <cell r="AG893">
            <v>-203100</v>
          </cell>
          <cell r="AI893">
            <v>0</v>
          </cell>
          <cell r="AL893">
            <v>8127</v>
          </cell>
        </row>
        <row r="894">
          <cell r="A894" t="str">
            <v>8127</v>
          </cell>
          <cell r="B894" t="str">
            <v xml:space="preserve">407 - Retained Earnings             </v>
          </cell>
          <cell r="C894" t="str">
            <v xml:space="preserve">LAB - Labour and Benefits           </v>
          </cell>
          <cell r="D894" t="str">
            <v>IS</v>
          </cell>
          <cell r="G894">
            <v>-18017</v>
          </cell>
          <cell r="H894">
            <v>-6633.92</v>
          </cell>
          <cell r="I894">
            <v>0</v>
          </cell>
          <cell r="K894">
            <v>0</v>
          </cell>
          <cell r="M894">
            <v>-201625.41</v>
          </cell>
          <cell r="N894">
            <v>-51900.7</v>
          </cell>
          <cell r="O894">
            <v>0</v>
          </cell>
          <cell r="Q894">
            <v>0</v>
          </cell>
          <cell r="T894">
            <v>-75645.53</v>
          </cell>
          <cell r="U894">
            <v>0</v>
          </cell>
          <cell r="W894">
            <v>0</v>
          </cell>
          <cell r="Y894">
            <v>-201625.41</v>
          </cell>
          <cell r="AA894">
            <v>0</v>
          </cell>
          <cell r="AG894">
            <v>0</v>
          </cell>
          <cell r="AI894">
            <v>0</v>
          </cell>
          <cell r="AL894">
            <v>8127</v>
          </cell>
        </row>
        <row r="895">
          <cell r="A895" t="str">
            <v>8128</v>
          </cell>
          <cell r="B895" t="str">
            <v xml:space="preserve">407 - Retained Earnings             </v>
          </cell>
          <cell r="C895" t="str">
            <v xml:space="preserve">LAB - Labour and Benefits           </v>
          </cell>
          <cell r="D895" t="str">
            <v>CS</v>
          </cell>
          <cell r="G895">
            <v>-263.83999999999997</v>
          </cell>
          <cell r="H895">
            <v>-2203.86</v>
          </cell>
          <cell r="I895">
            <v>0</v>
          </cell>
          <cell r="K895">
            <v>0</v>
          </cell>
          <cell r="M895">
            <v>-2407.54</v>
          </cell>
          <cell r="N895">
            <v>-11833.77</v>
          </cell>
          <cell r="O895">
            <v>0</v>
          </cell>
          <cell r="Q895">
            <v>0</v>
          </cell>
          <cell r="T895">
            <v>-15985.97</v>
          </cell>
          <cell r="U895">
            <v>0</v>
          </cell>
          <cell r="W895">
            <v>0</v>
          </cell>
          <cell r="Y895">
            <v>-2407.54</v>
          </cell>
          <cell r="AA895">
            <v>0</v>
          </cell>
          <cell r="AG895">
            <v>0</v>
          </cell>
          <cell r="AI895">
            <v>0</v>
          </cell>
          <cell r="AL895">
            <v>8128</v>
          </cell>
        </row>
        <row r="896">
          <cell r="A896" t="str">
            <v>8128</v>
          </cell>
          <cell r="B896" t="str">
            <v xml:space="preserve">407 - Retained Earnings             </v>
          </cell>
          <cell r="C896" t="str">
            <v xml:space="preserve">LAB - Labour and Benefits           </v>
          </cell>
          <cell r="D896" t="str">
            <v>CSP</v>
          </cell>
          <cell r="G896">
            <v>-10330</v>
          </cell>
          <cell r="H896">
            <v>-7746.79</v>
          </cell>
          <cell r="I896">
            <v>-7200</v>
          </cell>
          <cell r="K896">
            <v>0</v>
          </cell>
          <cell r="M896">
            <v>-82794.100000000006</v>
          </cell>
          <cell r="N896">
            <v>-68709.16</v>
          </cell>
          <cell r="O896">
            <v>-63600</v>
          </cell>
          <cell r="Q896">
            <v>0</v>
          </cell>
          <cell r="T896">
            <v>-90944.02</v>
          </cell>
          <cell r="U896">
            <v>-85000</v>
          </cell>
          <cell r="W896">
            <v>0</v>
          </cell>
          <cell r="Y896">
            <v>-82794.100000000006</v>
          </cell>
          <cell r="AA896">
            <v>-63600</v>
          </cell>
          <cell r="AG896">
            <v>-85000</v>
          </cell>
          <cell r="AI896">
            <v>0</v>
          </cell>
          <cell r="AL896">
            <v>8128</v>
          </cell>
        </row>
        <row r="897">
          <cell r="A897" t="str">
            <v>8128</v>
          </cell>
          <cell r="B897" t="str">
            <v xml:space="preserve">407 - Retained Earnings             </v>
          </cell>
          <cell r="C897" t="str">
            <v xml:space="preserve">LAB - Labour and Benefits           </v>
          </cell>
          <cell r="D897" t="str">
            <v>EO</v>
          </cell>
          <cell r="G897">
            <v>-1965</v>
          </cell>
          <cell r="H897">
            <v>-1450.7</v>
          </cell>
          <cell r="I897">
            <v>-2400</v>
          </cell>
          <cell r="K897">
            <v>0</v>
          </cell>
          <cell r="M897">
            <v>-13579.3</v>
          </cell>
          <cell r="N897">
            <v>-19569.060000000001</v>
          </cell>
          <cell r="O897">
            <v>-20900</v>
          </cell>
          <cell r="Q897">
            <v>0</v>
          </cell>
          <cell r="T897">
            <v>-24308.53</v>
          </cell>
          <cell r="U897">
            <v>-27900</v>
          </cell>
          <cell r="W897">
            <v>0</v>
          </cell>
          <cell r="Y897">
            <v>-13579.3</v>
          </cell>
          <cell r="AA897">
            <v>-20900</v>
          </cell>
          <cell r="AG897">
            <v>-27900</v>
          </cell>
          <cell r="AI897">
            <v>0</v>
          </cell>
          <cell r="AL897">
            <v>8128</v>
          </cell>
        </row>
        <row r="898">
          <cell r="A898" t="str">
            <v>8128</v>
          </cell>
          <cell r="B898" t="str">
            <v xml:space="preserve">407 - Retained Earnings             </v>
          </cell>
          <cell r="C898" t="str">
            <v xml:space="preserve">LAB - Labour and Benefits           </v>
          </cell>
          <cell r="D898" t="str">
            <v>EO</v>
          </cell>
          <cell r="G898">
            <v>-14216.31</v>
          </cell>
          <cell r="H898">
            <v>-32842.839999999997</v>
          </cell>
          <cell r="I898">
            <v>-17600</v>
          </cell>
          <cell r="K898">
            <v>0</v>
          </cell>
          <cell r="M898">
            <v>-131407.73000000001</v>
          </cell>
          <cell r="N898">
            <v>-190020.38</v>
          </cell>
          <cell r="O898">
            <v>-153700</v>
          </cell>
          <cell r="Q898">
            <v>0</v>
          </cell>
          <cell r="T898">
            <v>-250471.09</v>
          </cell>
          <cell r="U898">
            <v>-205500</v>
          </cell>
          <cell r="W898">
            <v>0</v>
          </cell>
          <cell r="Y898">
            <v>-131407.73000000001</v>
          </cell>
          <cell r="AA898">
            <v>-153700</v>
          </cell>
          <cell r="AG898">
            <v>-205500</v>
          </cell>
          <cell r="AI898">
            <v>0</v>
          </cell>
          <cell r="AL898">
            <v>8128</v>
          </cell>
        </row>
        <row r="899">
          <cell r="A899" t="str">
            <v>8128</v>
          </cell>
          <cell r="B899" t="str">
            <v xml:space="preserve">407 - Retained Earnings             </v>
          </cell>
          <cell r="C899" t="str">
            <v xml:space="preserve">LAB - Labour and Benefits           </v>
          </cell>
          <cell r="D899" t="str">
            <v>EO</v>
          </cell>
          <cell r="G899">
            <v>0</v>
          </cell>
          <cell r="H899">
            <v>0</v>
          </cell>
          <cell r="I899">
            <v>-100</v>
          </cell>
          <cell r="K899">
            <v>0</v>
          </cell>
          <cell r="M899">
            <v>0</v>
          </cell>
          <cell r="N899">
            <v>-2701.32</v>
          </cell>
          <cell r="O899">
            <v>-600</v>
          </cell>
          <cell r="Q899">
            <v>0</v>
          </cell>
          <cell r="T899">
            <v>-2701.32</v>
          </cell>
          <cell r="U899">
            <v>-700</v>
          </cell>
          <cell r="W899">
            <v>0</v>
          </cell>
          <cell r="Y899">
            <v>0</v>
          </cell>
          <cell r="AA899">
            <v>-600</v>
          </cell>
          <cell r="AG899">
            <v>-700</v>
          </cell>
          <cell r="AI899">
            <v>0</v>
          </cell>
          <cell r="AL899">
            <v>8128</v>
          </cell>
        </row>
        <row r="900">
          <cell r="A900" t="str">
            <v>8128</v>
          </cell>
          <cell r="B900" t="str">
            <v xml:space="preserve">407 - Retained Earnings             </v>
          </cell>
          <cell r="C900" t="str">
            <v xml:space="preserve">LAB - Labour and Benefits           </v>
          </cell>
          <cell r="D900" t="str">
            <v>EO</v>
          </cell>
          <cell r="G900">
            <v>-4167.54</v>
          </cell>
          <cell r="H900">
            <v>-2931.44</v>
          </cell>
          <cell r="I900">
            <v>-3000</v>
          </cell>
          <cell r="K900">
            <v>0</v>
          </cell>
          <cell r="M900">
            <v>-21110.36</v>
          </cell>
          <cell r="N900">
            <v>-24534.78</v>
          </cell>
          <cell r="O900">
            <v>-24800</v>
          </cell>
          <cell r="Q900">
            <v>0</v>
          </cell>
          <cell r="T900">
            <v>-31420.75</v>
          </cell>
          <cell r="U900">
            <v>-33100</v>
          </cell>
          <cell r="W900">
            <v>0</v>
          </cell>
          <cell r="Y900">
            <v>-21110.36</v>
          </cell>
          <cell r="AA900">
            <v>-24800</v>
          </cell>
          <cell r="AG900">
            <v>-33100</v>
          </cell>
          <cell r="AI900">
            <v>0</v>
          </cell>
          <cell r="AL900">
            <v>8128</v>
          </cell>
        </row>
        <row r="901">
          <cell r="A901" t="str">
            <v>8128</v>
          </cell>
          <cell r="B901" t="str">
            <v xml:space="preserve">407 - Retained Earnings             </v>
          </cell>
          <cell r="C901" t="str">
            <v xml:space="preserve">LAB - Labour and Benefits           </v>
          </cell>
          <cell r="D901" t="str">
            <v>FS</v>
          </cell>
          <cell r="G901">
            <v>0</v>
          </cell>
          <cell r="H901">
            <v>0</v>
          </cell>
          <cell r="I901">
            <v>0</v>
          </cell>
          <cell r="K901">
            <v>0</v>
          </cell>
          <cell r="M901">
            <v>0</v>
          </cell>
          <cell r="N901">
            <v>-8448.32</v>
          </cell>
          <cell r="O901">
            <v>0</v>
          </cell>
          <cell r="Q901">
            <v>0</v>
          </cell>
          <cell r="T901">
            <v>-8448.32</v>
          </cell>
          <cell r="U901">
            <v>0</v>
          </cell>
          <cell r="W901">
            <v>0</v>
          </cell>
          <cell r="Y901">
            <v>0</v>
          </cell>
          <cell r="AA901">
            <v>0</v>
          </cell>
          <cell r="AG901">
            <v>0</v>
          </cell>
          <cell r="AI901">
            <v>0</v>
          </cell>
          <cell r="AL901">
            <v>8128</v>
          </cell>
        </row>
        <row r="902">
          <cell r="A902" t="str">
            <v>8128</v>
          </cell>
          <cell r="B902" t="str">
            <v xml:space="preserve">407 - Retained Earnings             </v>
          </cell>
          <cell r="C902" t="str">
            <v xml:space="preserve">LAB - Labour and Benefits           </v>
          </cell>
          <cell r="D902" t="str">
            <v>IS</v>
          </cell>
          <cell r="G902">
            <v>0</v>
          </cell>
          <cell r="H902">
            <v>0</v>
          </cell>
          <cell r="I902">
            <v>0</v>
          </cell>
          <cell r="K902">
            <v>0</v>
          </cell>
          <cell r="M902">
            <v>0</v>
          </cell>
          <cell r="N902">
            <v>-364.09</v>
          </cell>
          <cell r="O902">
            <v>0</v>
          </cell>
          <cell r="Q902">
            <v>0</v>
          </cell>
          <cell r="T902">
            <v>-364.09</v>
          </cell>
          <cell r="U902">
            <v>0</v>
          </cell>
          <cell r="W902">
            <v>0</v>
          </cell>
          <cell r="Y902">
            <v>0</v>
          </cell>
          <cell r="AA902">
            <v>0</v>
          </cell>
          <cell r="AG902">
            <v>0</v>
          </cell>
          <cell r="AI902">
            <v>0</v>
          </cell>
          <cell r="AL902">
            <v>8128</v>
          </cell>
        </row>
        <row r="903">
          <cell r="A903" t="str">
            <v>8129</v>
          </cell>
          <cell r="B903" t="str">
            <v xml:space="preserve">407 - Retained Earnings             </v>
          </cell>
          <cell r="C903" t="str">
            <v xml:space="preserve">LAB - Labour and Benefits           </v>
          </cell>
          <cell r="D903" t="str">
            <v>CS</v>
          </cell>
          <cell r="G903">
            <v>-714.48</v>
          </cell>
          <cell r="H903">
            <v>-2191.08</v>
          </cell>
          <cell r="I903">
            <v>-2200</v>
          </cell>
          <cell r="K903">
            <v>0</v>
          </cell>
          <cell r="M903">
            <v>-18665.79</v>
          </cell>
          <cell r="N903">
            <v>-17921.060000000001</v>
          </cell>
          <cell r="O903">
            <v>-19200</v>
          </cell>
          <cell r="Q903">
            <v>0</v>
          </cell>
          <cell r="T903">
            <v>-24191.59</v>
          </cell>
          <cell r="U903">
            <v>-25600</v>
          </cell>
          <cell r="W903">
            <v>0</v>
          </cell>
          <cell r="Y903">
            <v>-18665.79</v>
          </cell>
          <cell r="AA903">
            <v>-19200</v>
          </cell>
          <cell r="AG903">
            <v>-25600</v>
          </cell>
          <cell r="AI903">
            <v>0</v>
          </cell>
          <cell r="AL903">
            <v>8129</v>
          </cell>
        </row>
        <row r="904">
          <cell r="A904" t="str">
            <v>8129</v>
          </cell>
          <cell r="B904" t="str">
            <v xml:space="preserve">407 - Retained Earnings             </v>
          </cell>
          <cell r="C904" t="str">
            <v xml:space="preserve">LAB - Labour and Benefits           </v>
          </cell>
          <cell r="D904" t="str">
            <v>CSP</v>
          </cell>
          <cell r="G904">
            <v>-10518.18</v>
          </cell>
          <cell r="H904">
            <v>-7142.76</v>
          </cell>
          <cell r="I904">
            <v>-31700</v>
          </cell>
          <cell r="K904">
            <v>0</v>
          </cell>
          <cell r="M904">
            <v>-112159.71</v>
          </cell>
          <cell r="N904">
            <v>-78169.289999999994</v>
          </cell>
          <cell r="O904">
            <v>-280000</v>
          </cell>
          <cell r="Q904">
            <v>0</v>
          </cell>
          <cell r="T904">
            <v>-102031.46</v>
          </cell>
          <cell r="U904">
            <v>-374900</v>
          </cell>
          <cell r="W904">
            <v>0</v>
          </cell>
          <cell r="Y904">
            <v>-112159.71</v>
          </cell>
          <cell r="AA904">
            <v>-280000</v>
          </cell>
          <cell r="AG904">
            <v>-374900</v>
          </cell>
          <cell r="AI904">
            <v>0</v>
          </cell>
          <cell r="AL904">
            <v>8129</v>
          </cell>
        </row>
        <row r="905">
          <cell r="A905" t="str">
            <v>8129</v>
          </cell>
          <cell r="B905" t="str">
            <v xml:space="preserve">407 - Retained Earnings             </v>
          </cell>
          <cell r="C905" t="str">
            <v xml:space="preserve">LAB - Labour and Benefits           </v>
          </cell>
          <cell r="D905" t="str">
            <v>EO</v>
          </cell>
          <cell r="G905">
            <v>-2042.54</v>
          </cell>
          <cell r="H905">
            <v>-3426.94</v>
          </cell>
          <cell r="I905">
            <v>0</v>
          </cell>
          <cell r="K905">
            <v>0</v>
          </cell>
          <cell r="M905">
            <v>-18578.3</v>
          </cell>
          <cell r="N905">
            <v>-23202.17</v>
          </cell>
          <cell r="O905">
            <v>0</v>
          </cell>
          <cell r="Q905">
            <v>0</v>
          </cell>
          <cell r="T905">
            <v>-29259.53</v>
          </cell>
          <cell r="U905">
            <v>0</v>
          </cell>
          <cell r="W905">
            <v>0</v>
          </cell>
          <cell r="Y905">
            <v>-18578.3</v>
          </cell>
          <cell r="AA905">
            <v>0</v>
          </cell>
          <cell r="AG905">
            <v>0</v>
          </cell>
          <cell r="AI905">
            <v>0</v>
          </cell>
          <cell r="AL905">
            <v>8129</v>
          </cell>
        </row>
        <row r="906">
          <cell r="A906" t="str">
            <v>8129</v>
          </cell>
          <cell r="B906" t="str">
            <v xml:space="preserve">407 - Retained Earnings             </v>
          </cell>
          <cell r="C906" t="str">
            <v xml:space="preserve">LAB - Labour and Benefits           </v>
          </cell>
          <cell r="D906" t="str">
            <v>EO</v>
          </cell>
          <cell r="G906">
            <v>-4850.22</v>
          </cell>
          <cell r="H906">
            <v>-11289.31</v>
          </cell>
          <cell r="I906">
            <v>-5400</v>
          </cell>
          <cell r="K906">
            <v>0</v>
          </cell>
          <cell r="M906">
            <v>-62333.15</v>
          </cell>
          <cell r="N906">
            <v>-80001.72</v>
          </cell>
          <cell r="O906">
            <v>-69400</v>
          </cell>
          <cell r="Q906">
            <v>0</v>
          </cell>
          <cell r="T906">
            <v>-108622.9</v>
          </cell>
          <cell r="U906">
            <v>-90900</v>
          </cell>
          <cell r="W906">
            <v>0</v>
          </cell>
          <cell r="Y906">
            <v>-62333.15</v>
          </cell>
          <cell r="AA906">
            <v>-69400</v>
          </cell>
          <cell r="AG906">
            <v>-90900</v>
          </cell>
          <cell r="AI906">
            <v>0</v>
          </cell>
          <cell r="AL906">
            <v>8129</v>
          </cell>
        </row>
        <row r="907">
          <cell r="A907" t="str">
            <v>8129</v>
          </cell>
          <cell r="B907" t="str">
            <v xml:space="preserve">407 - Retained Earnings             </v>
          </cell>
          <cell r="C907" t="str">
            <v xml:space="preserve">LAB - Labour and Benefits           </v>
          </cell>
          <cell r="D907" t="str">
            <v>EO</v>
          </cell>
          <cell r="G907">
            <v>-4419.0200000000004</v>
          </cell>
          <cell r="H907">
            <v>-4728.78</v>
          </cell>
          <cell r="I907">
            <v>-4900</v>
          </cell>
          <cell r="K907">
            <v>0</v>
          </cell>
          <cell r="M907">
            <v>-31146.23</v>
          </cell>
          <cell r="N907">
            <v>-44548.74</v>
          </cell>
          <cell r="O907">
            <v>-43200</v>
          </cell>
          <cell r="Q907">
            <v>0</v>
          </cell>
          <cell r="T907">
            <v>-56049.599999999999</v>
          </cell>
          <cell r="U907">
            <v>-57500</v>
          </cell>
          <cell r="W907">
            <v>0</v>
          </cell>
          <cell r="Y907">
            <v>-31146.23</v>
          </cell>
          <cell r="AA907">
            <v>-43200</v>
          </cell>
          <cell r="AG907">
            <v>-57500</v>
          </cell>
          <cell r="AI907">
            <v>0</v>
          </cell>
          <cell r="AL907">
            <v>8129</v>
          </cell>
        </row>
        <row r="908">
          <cell r="A908" t="str">
            <v>8129</v>
          </cell>
          <cell r="B908" t="str">
            <v xml:space="preserve">407 - Retained Earnings             </v>
          </cell>
          <cell r="C908" t="str">
            <v xml:space="preserve">LAB - Labour and Benefits           </v>
          </cell>
          <cell r="D908" t="str">
            <v>EO</v>
          </cell>
          <cell r="G908">
            <v>-2619.2399999999998</v>
          </cell>
          <cell r="H908">
            <v>-4362.38</v>
          </cell>
          <cell r="I908">
            <v>-2900</v>
          </cell>
          <cell r="K908">
            <v>0</v>
          </cell>
          <cell r="M908">
            <v>-27647.68</v>
          </cell>
          <cell r="N908">
            <v>-30487.73</v>
          </cell>
          <cell r="O908">
            <v>-25300</v>
          </cell>
          <cell r="Q908">
            <v>0</v>
          </cell>
          <cell r="T908">
            <v>-44315.53</v>
          </cell>
          <cell r="U908">
            <v>-33800</v>
          </cell>
          <cell r="W908">
            <v>0</v>
          </cell>
          <cell r="Y908">
            <v>-27647.68</v>
          </cell>
          <cell r="AA908">
            <v>-25300</v>
          </cell>
          <cell r="AG908">
            <v>-33800</v>
          </cell>
          <cell r="AI908">
            <v>0</v>
          </cell>
          <cell r="AL908">
            <v>8129</v>
          </cell>
        </row>
        <row r="909">
          <cell r="A909" t="str">
            <v>8129</v>
          </cell>
          <cell r="B909" t="str">
            <v xml:space="preserve">407 - Retained Earnings             </v>
          </cell>
          <cell r="C909" t="str">
            <v xml:space="preserve">LAB - Labour and Benefits           </v>
          </cell>
          <cell r="D909" t="str">
            <v>FS</v>
          </cell>
          <cell r="G909">
            <v>-2277.41</v>
          </cell>
          <cell r="H909">
            <v>-2090.1799999999998</v>
          </cell>
          <cell r="I909">
            <v>-2200</v>
          </cell>
          <cell r="K909">
            <v>0</v>
          </cell>
          <cell r="M909">
            <v>-7185.71</v>
          </cell>
          <cell r="N909">
            <v>-17563.12</v>
          </cell>
          <cell r="O909">
            <v>-19200</v>
          </cell>
          <cell r="Q909">
            <v>0</v>
          </cell>
          <cell r="T909">
            <v>-23444.44</v>
          </cell>
          <cell r="U909">
            <v>-25600</v>
          </cell>
          <cell r="W909">
            <v>0</v>
          </cell>
          <cell r="Y909">
            <v>-7185.71</v>
          </cell>
          <cell r="AA909">
            <v>-19200</v>
          </cell>
          <cell r="AG909">
            <v>-25600</v>
          </cell>
          <cell r="AI909">
            <v>0</v>
          </cell>
          <cell r="AL909">
            <v>8129</v>
          </cell>
        </row>
        <row r="910">
          <cell r="A910" t="str">
            <v>8129</v>
          </cell>
          <cell r="B910" t="str">
            <v xml:space="preserve">407 - Retained Earnings             </v>
          </cell>
          <cell r="C910" t="str">
            <v xml:space="preserve">LAB - Labour and Benefits           </v>
          </cell>
          <cell r="D910" t="str">
            <v>IS</v>
          </cell>
          <cell r="G910">
            <v>0</v>
          </cell>
          <cell r="H910">
            <v>0</v>
          </cell>
          <cell r="I910">
            <v>0</v>
          </cell>
          <cell r="K910">
            <v>0</v>
          </cell>
          <cell r="M910">
            <v>0</v>
          </cell>
          <cell r="N910">
            <v>-205.79</v>
          </cell>
          <cell r="O910">
            <v>0</v>
          </cell>
          <cell r="Q910">
            <v>0</v>
          </cell>
          <cell r="T910">
            <v>-205.79</v>
          </cell>
          <cell r="U910">
            <v>0</v>
          </cell>
          <cell r="W910">
            <v>0</v>
          </cell>
          <cell r="Y910">
            <v>0</v>
          </cell>
          <cell r="AA910">
            <v>0</v>
          </cell>
          <cell r="AG910">
            <v>0</v>
          </cell>
          <cell r="AI910">
            <v>0</v>
          </cell>
          <cell r="AL910">
            <v>8129</v>
          </cell>
        </row>
        <row r="911">
          <cell r="A911" t="str">
            <v>8140</v>
          </cell>
          <cell r="B911" t="str">
            <v xml:space="preserve">407 - Retained Earnings             </v>
          </cell>
          <cell r="C911" t="str">
            <v xml:space="preserve">LAB - Labour and Benefits           </v>
          </cell>
          <cell r="D911" t="str">
            <v>CS</v>
          </cell>
          <cell r="G911">
            <v>99.57</v>
          </cell>
          <cell r="H911">
            <v>-1138.42</v>
          </cell>
          <cell r="I911">
            <v>300</v>
          </cell>
          <cell r="K911">
            <v>0</v>
          </cell>
          <cell r="M911">
            <v>960.23</v>
          </cell>
          <cell r="N911">
            <v>-4859.38</v>
          </cell>
          <cell r="O911">
            <v>2700</v>
          </cell>
          <cell r="Q911">
            <v>0</v>
          </cell>
          <cell r="T911">
            <v>-6619.87</v>
          </cell>
          <cell r="U911">
            <v>3600</v>
          </cell>
          <cell r="W911">
            <v>0</v>
          </cell>
          <cell r="Y911">
            <v>960.23</v>
          </cell>
          <cell r="AA911">
            <v>2700</v>
          </cell>
          <cell r="AG911">
            <v>3600</v>
          </cell>
          <cell r="AI911">
            <v>0</v>
          </cell>
          <cell r="AL911">
            <v>8140</v>
          </cell>
        </row>
        <row r="912">
          <cell r="A912" t="str">
            <v>8140</v>
          </cell>
          <cell r="B912" t="str">
            <v xml:space="preserve">407 - Retained Earnings             </v>
          </cell>
          <cell r="C912" t="str">
            <v xml:space="preserve">LAB - Labour and Benefits           </v>
          </cell>
          <cell r="D912" t="str">
            <v>CSP</v>
          </cell>
          <cell r="G912">
            <v>-9657.4599999999991</v>
          </cell>
          <cell r="H912">
            <v>-13085.18</v>
          </cell>
          <cell r="I912">
            <v>-12100</v>
          </cell>
          <cell r="K912">
            <v>0</v>
          </cell>
          <cell r="M912">
            <v>-103994.9</v>
          </cell>
          <cell r="N912">
            <v>-102019.36</v>
          </cell>
          <cell r="O912">
            <v>-106100</v>
          </cell>
          <cell r="Q912">
            <v>0</v>
          </cell>
          <cell r="T912">
            <v>-134780.87</v>
          </cell>
          <cell r="U912">
            <v>-142000</v>
          </cell>
          <cell r="W912">
            <v>0</v>
          </cell>
          <cell r="Y912">
            <v>-103994.9</v>
          </cell>
          <cell r="AA912">
            <v>-106100</v>
          </cell>
          <cell r="AG912">
            <v>-142000</v>
          </cell>
          <cell r="AI912">
            <v>0</v>
          </cell>
          <cell r="AL912">
            <v>8140</v>
          </cell>
        </row>
        <row r="913">
          <cell r="A913" t="str">
            <v>8140</v>
          </cell>
          <cell r="B913" t="str">
            <v xml:space="preserve">407 - Retained Earnings             </v>
          </cell>
          <cell r="C913" t="str">
            <v xml:space="preserve">LAB - Labour and Benefits           </v>
          </cell>
          <cell r="D913" t="str">
            <v>EO</v>
          </cell>
          <cell r="G913">
            <v>-28839.81</v>
          </cell>
          <cell r="H913">
            <v>-25146.77</v>
          </cell>
          <cell r="I913">
            <v>-25900</v>
          </cell>
          <cell r="K913">
            <v>0</v>
          </cell>
          <cell r="M913">
            <v>-239152.55</v>
          </cell>
          <cell r="N913">
            <v>-221291.46</v>
          </cell>
          <cell r="O913">
            <v>-217900</v>
          </cell>
          <cell r="Q913">
            <v>0</v>
          </cell>
          <cell r="T913">
            <v>-294862.18</v>
          </cell>
          <cell r="U913">
            <v>-292000</v>
          </cell>
          <cell r="W913">
            <v>0</v>
          </cell>
          <cell r="Y913">
            <v>-239152.55</v>
          </cell>
          <cell r="AA913">
            <v>-217900</v>
          </cell>
          <cell r="AG913">
            <v>-292000</v>
          </cell>
          <cell r="AI913">
            <v>0</v>
          </cell>
          <cell r="AL913">
            <v>8140</v>
          </cell>
        </row>
        <row r="914">
          <cell r="A914" t="str">
            <v>8140</v>
          </cell>
          <cell r="B914" t="str">
            <v xml:space="preserve">407 - Retained Earnings             </v>
          </cell>
          <cell r="C914" t="str">
            <v xml:space="preserve">LAB - Labour and Benefits           </v>
          </cell>
          <cell r="D914" t="str">
            <v>EO</v>
          </cell>
          <cell r="G914">
            <v>-197340.11</v>
          </cell>
          <cell r="H914">
            <v>-194210.77</v>
          </cell>
          <cell r="I914">
            <v>-202600</v>
          </cell>
          <cell r="K914">
            <v>0</v>
          </cell>
          <cell r="M914">
            <v>-1758154.87</v>
          </cell>
          <cell r="N914">
            <v>-1645917.92</v>
          </cell>
          <cell r="O914">
            <v>-1777400</v>
          </cell>
          <cell r="Q914">
            <v>0</v>
          </cell>
          <cell r="T914">
            <v>-2189714.7999999998</v>
          </cell>
          <cell r="U914">
            <v>-2339700</v>
          </cell>
          <cell r="W914">
            <v>0</v>
          </cell>
          <cell r="Y914">
            <v>-1758154.87</v>
          </cell>
          <cell r="AA914">
            <v>-1777400</v>
          </cell>
          <cell r="AG914">
            <v>-2339700</v>
          </cell>
          <cell r="AI914">
            <v>0</v>
          </cell>
          <cell r="AL914">
            <v>8140</v>
          </cell>
        </row>
        <row r="915">
          <cell r="A915" t="str">
            <v>8140</v>
          </cell>
          <cell r="B915" t="str">
            <v xml:space="preserve">407 - Retained Earnings             </v>
          </cell>
          <cell r="C915" t="str">
            <v xml:space="preserve">LAB - Labour and Benefits           </v>
          </cell>
          <cell r="D915" t="str">
            <v>EO</v>
          </cell>
          <cell r="G915">
            <v>-1032.98</v>
          </cell>
          <cell r="H915">
            <v>2112.42</v>
          </cell>
          <cell r="I915">
            <v>-800</v>
          </cell>
          <cell r="K915">
            <v>0</v>
          </cell>
          <cell r="M915">
            <v>6852.91</v>
          </cell>
          <cell r="N915">
            <v>9284.2900000000009</v>
          </cell>
          <cell r="O915">
            <v>-1600</v>
          </cell>
          <cell r="Q915">
            <v>0</v>
          </cell>
          <cell r="T915">
            <v>13935.52</v>
          </cell>
          <cell r="U915">
            <v>-2500</v>
          </cell>
          <cell r="W915">
            <v>0</v>
          </cell>
          <cell r="Y915">
            <v>6852.91</v>
          </cell>
          <cell r="AA915">
            <v>-1600</v>
          </cell>
          <cell r="AG915">
            <v>-2500</v>
          </cell>
          <cell r="AI915">
            <v>0</v>
          </cell>
          <cell r="AL915">
            <v>8140</v>
          </cell>
        </row>
        <row r="916">
          <cell r="A916" t="str">
            <v>8140</v>
          </cell>
          <cell r="B916" t="str">
            <v xml:space="preserve">407 - Retained Earnings             </v>
          </cell>
          <cell r="C916" t="str">
            <v xml:space="preserve">LAB - Labour and Benefits           </v>
          </cell>
          <cell r="D916" t="str">
            <v>EO</v>
          </cell>
          <cell r="G916">
            <v>-37649.24</v>
          </cell>
          <cell r="H916">
            <v>-37455.17</v>
          </cell>
          <cell r="I916">
            <v>-46900</v>
          </cell>
          <cell r="K916">
            <v>0</v>
          </cell>
          <cell r="M916">
            <v>-378202.13</v>
          </cell>
          <cell r="N916">
            <v>-378995.86</v>
          </cell>
          <cell r="O916">
            <v>-407700</v>
          </cell>
          <cell r="Q916">
            <v>0</v>
          </cell>
          <cell r="T916">
            <v>-499622.37</v>
          </cell>
          <cell r="U916">
            <v>-540300</v>
          </cell>
          <cell r="W916">
            <v>0</v>
          </cell>
          <cell r="Y916">
            <v>-378202.13</v>
          </cell>
          <cell r="AA916">
            <v>-407700</v>
          </cell>
          <cell r="AG916">
            <v>-540300</v>
          </cell>
          <cell r="AI916">
            <v>0</v>
          </cell>
          <cell r="AL916">
            <v>8140</v>
          </cell>
        </row>
        <row r="917">
          <cell r="A917" t="str">
            <v>8140</v>
          </cell>
          <cell r="B917" t="str">
            <v xml:space="preserve">407 - Retained Earnings             </v>
          </cell>
          <cell r="C917" t="str">
            <v xml:space="preserve">LAB - Labour and Benefits           </v>
          </cell>
          <cell r="D917" t="str">
            <v>FS</v>
          </cell>
          <cell r="G917">
            <v>0</v>
          </cell>
          <cell r="H917">
            <v>0</v>
          </cell>
          <cell r="I917">
            <v>0</v>
          </cell>
          <cell r="K917">
            <v>0</v>
          </cell>
          <cell r="M917">
            <v>327.22000000000003</v>
          </cell>
          <cell r="N917">
            <v>-1858.44</v>
          </cell>
          <cell r="O917">
            <v>0</v>
          </cell>
          <cell r="Q917">
            <v>0</v>
          </cell>
          <cell r="T917">
            <v>-1858.44</v>
          </cell>
          <cell r="U917">
            <v>0</v>
          </cell>
          <cell r="W917">
            <v>0</v>
          </cell>
          <cell r="Y917">
            <v>327.22000000000003</v>
          </cell>
          <cell r="AA917">
            <v>0</v>
          </cell>
          <cell r="AG917">
            <v>0</v>
          </cell>
          <cell r="AI917">
            <v>0</v>
          </cell>
          <cell r="AL917">
            <v>8140</v>
          </cell>
        </row>
        <row r="918">
          <cell r="A918" t="str">
            <v>8140</v>
          </cell>
          <cell r="B918" t="str">
            <v xml:space="preserve">407 - Retained Earnings             </v>
          </cell>
          <cell r="C918" t="str">
            <v xml:space="preserve">LAB - Labour and Benefits           </v>
          </cell>
          <cell r="D918" t="str">
            <v>HR</v>
          </cell>
          <cell r="G918">
            <v>0</v>
          </cell>
          <cell r="H918">
            <v>0</v>
          </cell>
          <cell r="I918">
            <v>0</v>
          </cell>
          <cell r="K918">
            <v>0</v>
          </cell>
          <cell r="M918">
            <v>0</v>
          </cell>
          <cell r="N918">
            <v>146.43</v>
          </cell>
          <cell r="O918">
            <v>0</v>
          </cell>
          <cell r="Q918">
            <v>0</v>
          </cell>
          <cell r="T918">
            <v>146.81</v>
          </cell>
          <cell r="U918">
            <v>0</v>
          </cell>
          <cell r="W918">
            <v>0</v>
          </cell>
          <cell r="Y918">
            <v>0</v>
          </cell>
          <cell r="AA918">
            <v>0</v>
          </cell>
          <cell r="AG918">
            <v>0</v>
          </cell>
          <cell r="AI918">
            <v>0</v>
          </cell>
          <cell r="AL918">
            <v>8140</v>
          </cell>
        </row>
        <row r="919">
          <cell r="A919" t="str">
            <v>8140</v>
          </cell>
          <cell r="B919" t="str">
            <v xml:space="preserve">407 - Retained Earnings             </v>
          </cell>
          <cell r="C919" t="str">
            <v xml:space="preserve">LAB - Labour and Benefits           </v>
          </cell>
          <cell r="D919" t="str">
            <v>IS</v>
          </cell>
          <cell r="G919">
            <v>-11170.54</v>
          </cell>
          <cell r="H919">
            <v>-1459.36</v>
          </cell>
          <cell r="I919">
            <v>0</v>
          </cell>
          <cell r="K919">
            <v>0</v>
          </cell>
          <cell r="M919">
            <v>-120903.19</v>
          </cell>
          <cell r="N919">
            <v>-5273.67</v>
          </cell>
          <cell r="O919">
            <v>0</v>
          </cell>
          <cell r="Q919">
            <v>0</v>
          </cell>
          <cell r="T919">
            <v>-10481.799999999999</v>
          </cell>
          <cell r="U919">
            <v>0</v>
          </cell>
          <cell r="W919">
            <v>0</v>
          </cell>
          <cell r="Y919">
            <v>-120903.19</v>
          </cell>
          <cell r="AA919">
            <v>0</v>
          </cell>
          <cell r="AG919">
            <v>0</v>
          </cell>
          <cell r="AI919">
            <v>0</v>
          </cell>
          <cell r="AL919">
            <v>8140</v>
          </cell>
        </row>
        <row r="920">
          <cell r="A920" t="str">
            <v>8151</v>
          </cell>
          <cell r="B920" t="str">
            <v xml:space="preserve">407 - Retained Earnings             </v>
          </cell>
          <cell r="C920" t="str">
            <v xml:space="preserve">LAB - Labour and Benefits           </v>
          </cell>
          <cell r="D920" t="str">
            <v>CB</v>
          </cell>
          <cell r="G920">
            <v>114178.64</v>
          </cell>
          <cell r="H920">
            <v>109371.35</v>
          </cell>
          <cell r="I920">
            <v>118000</v>
          </cell>
          <cell r="K920">
            <v>0</v>
          </cell>
          <cell r="M920">
            <v>1015534.8</v>
          </cell>
          <cell r="N920">
            <v>1000229.14</v>
          </cell>
          <cell r="O920">
            <v>1046000</v>
          </cell>
          <cell r="Q920">
            <v>0</v>
          </cell>
          <cell r="T920">
            <v>1365767.97</v>
          </cell>
          <cell r="U920">
            <v>1400000</v>
          </cell>
          <cell r="W920">
            <v>0</v>
          </cell>
          <cell r="Y920">
            <v>1015534.8</v>
          </cell>
          <cell r="AA920">
            <v>1046000</v>
          </cell>
          <cell r="AG920">
            <v>1400000</v>
          </cell>
          <cell r="AI920">
            <v>0</v>
          </cell>
          <cell r="AL920">
            <v>8151</v>
          </cell>
        </row>
        <row r="921">
          <cell r="A921" t="str">
            <v>8152</v>
          </cell>
          <cell r="B921" t="str">
            <v xml:space="preserve">407 - Retained Earnings             </v>
          </cell>
          <cell r="C921" t="str">
            <v xml:space="preserve">LAB - Labour and Benefits           </v>
          </cell>
          <cell r="D921" t="str">
            <v>CB</v>
          </cell>
          <cell r="G921">
            <v>20144.61</v>
          </cell>
          <cell r="H921">
            <v>18694.77</v>
          </cell>
          <cell r="I921">
            <v>19800</v>
          </cell>
          <cell r="K921">
            <v>0</v>
          </cell>
          <cell r="M921">
            <v>546108.56000000006</v>
          </cell>
          <cell r="N921">
            <v>503882.95</v>
          </cell>
          <cell r="O921">
            <v>529800</v>
          </cell>
          <cell r="Q921">
            <v>0</v>
          </cell>
          <cell r="T921">
            <v>544049.30000000005</v>
          </cell>
          <cell r="U921">
            <v>572000</v>
          </cell>
          <cell r="W921">
            <v>0</v>
          </cell>
          <cell r="Y921">
            <v>546108.56000000006</v>
          </cell>
          <cell r="AA921">
            <v>529800</v>
          </cell>
          <cell r="AG921">
            <v>572000</v>
          </cell>
          <cell r="AI921">
            <v>0</v>
          </cell>
          <cell r="AL921">
            <v>8152</v>
          </cell>
        </row>
        <row r="922">
          <cell r="A922" t="str">
            <v>8153</v>
          </cell>
          <cell r="B922" t="str">
            <v xml:space="preserve">407 - Retained Earnings             </v>
          </cell>
          <cell r="C922" t="str">
            <v xml:space="preserve">LAB - Labour and Benefits           </v>
          </cell>
          <cell r="D922" t="str">
            <v>CB</v>
          </cell>
          <cell r="G922">
            <v>7075.42</v>
          </cell>
          <cell r="H922">
            <v>6651.02</v>
          </cell>
          <cell r="I922">
            <v>6800</v>
          </cell>
          <cell r="K922">
            <v>0</v>
          </cell>
          <cell r="M922">
            <v>228339.25</v>
          </cell>
          <cell r="N922">
            <v>212231.32</v>
          </cell>
          <cell r="O922">
            <v>214700</v>
          </cell>
          <cell r="Q922">
            <v>0</v>
          </cell>
          <cell r="T922">
            <v>227252.33</v>
          </cell>
          <cell r="U922">
            <v>230000</v>
          </cell>
          <cell r="W922">
            <v>0</v>
          </cell>
          <cell r="Y922">
            <v>228339.25</v>
          </cell>
          <cell r="AA922">
            <v>214700</v>
          </cell>
          <cell r="AG922">
            <v>230000</v>
          </cell>
          <cell r="AI922">
            <v>0</v>
          </cell>
          <cell r="AL922">
            <v>8153</v>
          </cell>
        </row>
        <row r="923">
          <cell r="A923" t="str">
            <v>8154</v>
          </cell>
          <cell r="B923" t="str">
            <v xml:space="preserve">407 - Retained Earnings             </v>
          </cell>
          <cell r="C923" t="str">
            <v xml:space="preserve">LAB - Labour and Benefits           </v>
          </cell>
          <cell r="D923" t="str">
            <v>CB</v>
          </cell>
          <cell r="G923">
            <v>4008.5</v>
          </cell>
          <cell r="H923">
            <v>3765.01</v>
          </cell>
          <cell r="I923">
            <v>3900</v>
          </cell>
          <cell r="K923">
            <v>0</v>
          </cell>
          <cell r="M923">
            <v>119884.05</v>
          </cell>
          <cell r="N923">
            <v>113464.56</v>
          </cell>
          <cell r="O923">
            <v>117600</v>
          </cell>
          <cell r="Q923">
            <v>0</v>
          </cell>
          <cell r="T923">
            <v>117673.9</v>
          </cell>
          <cell r="U923">
            <v>122000</v>
          </cell>
          <cell r="W923">
            <v>0</v>
          </cell>
          <cell r="Y923">
            <v>119884.05</v>
          </cell>
          <cell r="AA923">
            <v>117600</v>
          </cell>
          <cell r="AG923">
            <v>122000</v>
          </cell>
          <cell r="AI923">
            <v>0</v>
          </cell>
          <cell r="AL923">
            <v>8154</v>
          </cell>
        </row>
        <row r="924">
          <cell r="A924" t="str">
            <v>8155</v>
          </cell>
          <cell r="B924" t="str">
            <v xml:space="preserve">407 - Retained Earnings             </v>
          </cell>
          <cell r="C924" t="str">
            <v xml:space="preserve">LAB - Labour and Benefits           </v>
          </cell>
          <cell r="D924" t="str">
            <v>CB</v>
          </cell>
          <cell r="G924">
            <v>30195.919999999998</v>
          </cell>
          <cell r="H924">
            <v>27069.46</v>
          </cell>
          <cell r="I924">
            <v>31000</v>
          </cell>
          <cell r="K924">
            <v>0</v>
          </cell>
          <cell r="M924">
            <v>269606.24</v>
          </cell>
          <cell r="N924">
            <v>245001.42</v>
          </cell>
          <cell r="O924">
            <v>279000</v>
          </cell>
          <cell r="Q924">
            <v>0</v>
          </cell>
          <cell r="T924">
            <v>325833.75</v>
          </cell>
          <cell r="U924">
            <v>372000</v>
          </cell>
          <cell r="W924">
            <v>0</v>
          </cell>
          <cell r="Y924">
            <v>269606.24</v>
          </cell>
          <cell r="AA924">
            <v>279000</v>
          </cell>
          <cell r="AG924">
            <v>372000</v>
          </cell>
          <cell r="AI924">
            <v>0</v>
          </cell>
          <cell r="AL924">
            <v>8155</v>
          </cell>
        </row>
        <row r="925">
          <cell r="A925" t="str">
            <v>8156</v>
          </cell>
          <cell r="B925" t="str">
            <v xml:space="preserve">407 - Retained Earnings             </v>
          </cell>
          <cell r="C925" t="str">
            <v xml:space="preserve">LAB - Labour and Benefits           </v>
          </cell>
          <cell r="D925" t="str">
            <v>CB</v>
          </cell>
          <cell r="G925">
            <v>7364.63</v>
          </cell>
          <cell r="H925">
            <v>6669.01</v>
          </cell>
          <cell r="I925">
            <v>7300</v>
          </cell>
          <cell r="K925">
            <v>0</v>
          </cell>
          <cell r="M925">
            <v>100348.88</v>
          </cell>
          <cell r="N925">
            <v>56834.05</v>
          </cell>
          <cell r="O925">
            <v>65300</v>
          </cell>
          <cell r="Q925">
            <v>0</v>
          </cell>
          <cell r="T925">
            <v>76919.53</v>
          </cell>
          <cell r="U925">
            <v>87000</v>
          </cell>
          <cell r="W925">
            <v>0</v>
          </cell>
          <cell r="Y925">
            <v>100348.88</v>
          </cell>
          <cell r="AA925">
            <v>65300</v>
          </cell>
          <cell r="AG925">
            <v>87000</v>
          </cell>
          <cell r="AI925">
            <v>0</v>
          </cell>
          <cell r="AL925">
            <v>8156</v>
          </cell>
        </row>
        <row r="926">
          <cell r="A926" t="str">
            <v>8157</v>
          </cell>
          <cell r="B926" t="str">
            <v xml:space="preserve">407 - Retained Earnings             </v>
          </cell>
          <cell r="C926" t="str">
            <v xml:space="preserve">LAB - Labour and Benefits           </v>
          </cell>
          <cell r="D926" t="str">
            <v>CB</v>
          </cell>
          <cell r="G926">
            <v>34583.620000000003</v>
          </cell>
          <cell r="H926">
            <v>32460.07</v>
          </cell>
          <cell r="I926">
            <v>35600</v>
          </cell>
          <cell r="K926">
            <v>0</v>
          </cell>
          <cell r="M926">
            <v>303660.55</v>
          </cell>
          <cell r="N926">
            <v>287910.53000000003</v>
          </cell>
          <cell r="O926">
            <v>315400</v>
          </cell>
          <cell r="Q926">
            <v>0</v>
          </cell>
          <cell r="T926">
            <v>394801.12</v>
          </cell>
          <cell r="U926">
            <v>422000</v>
          </cell>
          <cell r="W926">
            <v>0</v>
          </cell>
          <cell r="Y926">
            <v>303660.55</v>
          </cell>
          <cell r="AA926">
            <v>315400</v>
          </cell>
          <cell r="AG926">
            <v>422000</v>
          </cell>
          <cell r="AI926">
            <v>0</v>
          </cell>
          <cell r="AL926">
            <v>8157</v>
          </cell>
        </row>
        <row r="927">
          <cell r="A927" t="str">
            <v>8158</v>
          </cell>
          <cell r="B927" t="str">
            <v xml:space="preserve">407 - Retained Earnings             </v>
          </cell>
          <cell r="C927" t="str">
            <v xml:space="preserve">LAB - Labour and Benefits           </v>
          </cell>
          <cell r="D927" t="str">
            <v>CB</v>
          </cell>
          <cell r="G927">
            <v>41216.120000000003</v>
          </cell>
          <cell r="H927">
            <v>85404.61</v>
          </cell>
          <cell r="I927">
            <v>84000</v>
          </cell>
          <cell r="K927">
            <v>0</v>
          </cell>
          <cell r="M927">
            <v>763767.78</v>
          </cell>
          <cell r="N927">
            <v>737067.33</v>
          </cell>
          <cell r="O927">
            <v>876000</v>
          </cell>
          <cell r="Q927">
            <v>0</v>
          </cell>
          <cell r="T927">
            <v>945412.24</v>
          </cell>
          <cell r="U927">
            <v>1173000</v>
          </cell>
          <cell r="W927">
            <v>0</v>
          </cell>
          <cell r="Y927">
            <v>763767.78</v>
          </cell>
          <cell r="AA927">
            <v>876000</v>
          </cell>
          <cell r="AG927">
            <v>1173000</v>
          </cell>
          <cell r="AI927">
            <v>0</v>
          </cell>
          <cell r="AL927">
            <v>8158</v>
          </cell>
        </row>
        <row r="928">
          <cell r="A928" t="str">
            <v>8159</v>
          </cell>
          <cell r="B928" t="str">
            <v xml:space="preserve">407 - Retained Earnings             </v>
          </cell>
          <cell r="C928" t="str">
            <v xml:space="preserve">LAB - Labour and Benefits           </v>
          </cell>
          <cell r="D928" t="str">
            <v>CB</v>
          </cell>
          <cell r="G928">
            <v>30137.15</v>
          </cell>
          <cell r="H928">
            <v>35207.910000000003</v>
          </cell>
          <cell r="I928">
            <v>38700</v>
          </cell>
          <cell r="K928">
            <v>0</v>
          </cell>
          <cell r="M928">
            <v>344040.32</v>
          </cell>
          <cell r="N928">
            <v>325763.5</v>
          </cell>
          <cell r="O928">
            <v>353100</v>
          </cell>
          <cell r="Q928">
            <v>0</v>
          </cell>
          <cell r="T928">
            <v>426310.89</v>
          </cell>
          <cell r="U928">
            <v>471000</v>
          </cell>
          <cell r="W928">
            <v>0</v>
          </cell>
          <cell r="Y928">
            <v>344040.32</v>
          </cell>
          <cell r="AA928">
            <v>353100</v>
          </cell>
          <cell r="AG928">
            <v>471000</v>
          </cell>
          <cell r="AI928">
            <v>0</v>
          </cell>
          <cell r="AL928">
            <v>8159</v>
          </cell>
        </row>
        <row r="929">
          <cell r="A929" t="str">
            <v>8160</v>
          </cell>
          <cell r="B929" t="str">
            <v xml:space="preserve">407 - Retained Earnings             </v>
          </cell>
          <cell r="C929" t="str">
            <v xml:space="preserve">LAB - Labour and Benefits           </v>
          </cell>
          <cell r="D929" t="str">
            <v>CB</v>
          </cell>
          <cell r="G929">
            <v>-14137.28</v>
          </cell>
          <cell r="H929">
            <v>14163.95</v>
          </cell>
          <cell r="I929">
            <v>-17700</v>
          </cell>
          <cell r="K929">
            <v>0</v>
          </cell>
          <cell r="M929">
            <v>115537.53</v>
          </cell>
          <cell r="N929">
            <v>118429.75</v>
          </cell>
          <cell r="O929">
            <v>117400</v>
          </cell>
          <cell r="Q929">
            <v>0</v>
          </cell>
          <cell r="T929">
            <v>145982.13</v>
          </cell>
          <cell r="U929">
            <v>155000</v>
          </cell>
          <cell r="W929">
            <v>0</v>
          </cell>
          <cell r="Y929">
            <v>115537.53</v>
          </cell>
          <cell r="AA929">
            <v>117400</v>
          </cell>
          <cell r="AG929">
            <v>155000</v>
          </cell>
          <cell r="AI929">
            <v>0</v>
          </cell>
          <cell r="AL929">
            <v>8160</v>
          </cell>
        </row>
        <row r="930">
          <cell r="A930" t="str">
            <v>8161</v>
          </cell>
          <cell r="B930" t="str">
            <v xml:space="preserve">407 - Retained Earnings             </v>
          </cell>
          <cell r="C930" t="str">
            <v xml:space="preserve">LAB - Labour and Benefits           </v>
          </cell>
          <cell r="D930" t="str">
            <v>CB</v>
          </cell>
          <cell r="G930">
            <v>-9728.5300000000007</v>
          </cell>
          <cell r="H930">
            <v>4678.33</v>
          </cell>
          <cell r="I930">
            <v>-3800</v>
          </cell>
          <cell r="K930">
            <v>0</v>
          </cell>
          <cell r="M930">
            <v>27448.43</v>
          </cell>
          <cell r="N930">
            <v>24630.67</v>
          </cell>
          <cell r="O930">
            <v>39600</v>
          </cell>
          <cell r="Q930">
            <v>0</v>
          </cell>
          <cell r="T930">
            <v>7052.4</v>
          </cell>
          <cell r="U930">
            <v>55900</v>
          </cell>
          <cell r="W930">
            <v>0</v>
          </cell>
          <cell r="Y930">
            <v>27448.43</v>
          </cell>
          <cell r="AA930">
            <v>39600</v>
          </cell>
          <cell r="AG930">
            <v>55900</v>
          </cell>
          <cell r="AI930">
            <v>0</v>
          </cell>
          <cell r="AL930">
            <v>8161</v>
          </cell>
        </row>
        <row r="931">
          <cell r="A931" t="str">
            <v>8162</v>
          </cell>
          <cell r="B931" t="str">
            <v xml:space="preserve">407 - Retained Earnings             </v>
          </cell>
          <cell r="C931" t="str">
            <v xml:space="preserve">LAB - Labour and Benefits           </v>
          </cell>
          <cell r="D931" t="str">
            <v>CB</v>
          </cell>
          <cell r="G931">
            <v>37500</v>
          </cell>
          <cell r="H931">
            <v>33333</v>
          </cell>
          <cell r="I931">
            <v>33400</v>
          </cell>
          <cell r="K931">
            <v>0</v>
          </cell>
          <cell r="M931">
            <v>337500</v>
          </cell>
          <cell r="N931">
            <v>299997</v>
          </cell>
          <cell r="O931">
            <v>300000</v>
          </cell>
          <cell r="Q931">
            <v>0</v>
          </cell>
          <cell r="T931">
            <v>406804</v>
          </cell>
          <cell r="U931">
            <v>400000</v>
          </cell>
          <cell r="W931">
            <v>0</v>
          </cell>
          <cell r="Y931">
            <v>337500</v>
          </cell>
          <cell r="AA931">
            <v>300000</v>
          </cell>
          <cell r="AG931">
            <v>400000</v>
          </cell>
          <cell r="AI931">
            <v>0</v>
          </cell>
          <cell r="AL931">
            <v>8162</v>
          </cell>
        </row>
        <row r="932">
          <cell r="A932" t="str">
            <v>8163</v>
          </cell>
          <cell r="B932" t="str">
            <v xml:space="preserve">407 - Retained Earnings             </v>
          </cell>
          <cell r="C932" t="str">
            <v xml:space="preserve">LAB - Labour and Benefits           </v>
          </cell>
          <cell r="D932" t="str">
            <v>CB</v>
          </cell>
          <cell r="G932">
            <v>14305.98</v>
          </cell>
          <cell r="H932">
            <v>13162.6</v>
          </cell>
          <cell r="I932">
            <v>14900</v>
          </cell>
          <cell r="K932">
            <v>0</v>
          </cell>
          <cell r="M932">
            <v>117482.83</v>
          </cell>
          <cell r="N932">
            <v>112340.23</v>
          </cell>
          <cell r="O932">
            <v>126200</v>
          </cell>
          <cell r="Q932">
            <v>0</v>
          </cell>
          <cell r="T932">
            <v>156806.39000000001</v>
          </cell>
          <cell r="U932">
            <v>176500</v>
          </cell>
          <cell r="W932">
            <v>0</v>
          </cell>
          <cell r="Y932">
            <v>117482.83</v>
          </cell>
          <cell r="AA932">
            <v>126200</v>
          </cell>
          <cell r="AG932">
            <v>176500</v>
          </cell>
          <cell r="AI932">
            <v>0</v>
          </cell>
          <cell r="AL932">
            <v>8163</v>
          </cell>
        </row>
        <row r="933">
          <cell r="A933" t="str">
            <v>8165</v>
          </cell>
          <cell r="B933" t="str">
            <v xml:space="preserve">407 - Retained Earnings             </v>
          </cell>
          <cell r="C933" t="str">
            <v xml:space="preserve">LAB - Labour and Benefits           </v>
          </cell>
          <cell r="D933" t="str">
            <v>CB</v>
          </cell>
          <cell r="G933">
            <v>0</v>
          </cell>
          <cell r="H933">
            <v>5149.3599999999997</v>
          </cell>
          <cell r="I933">
            <v>900</v>
          </cell>
          <cell r="K933">
            <v>0</v>
          </cell>
          <cell r="M933">
            <v>3722.16</v>
          </cell>
          <cell r="N933">
            <v>9354.16</v>
          </cell>
          <cell r="O933">
            <v>7500</v>
          </cell>
          <cell r="Q933">
            <v>0</v>
          </cell>
          <cell r="T933">
            <v>27453.4</v>
          </cell>
          <cell r="U933">
            <v>10000</v>
          </cell>
          <cell r="W933">
            <v>0</v>
          </cell>
          <cell r="Y933">
            <v>3722.16</v>
          </cell>
          <cell r="AA933">
            <v>7500</v>
          </cell>
          <cell r="AG933">
            <v>10000</v>
          </cell>
          <cell r="AI933">
            <v>0</v>
          </cell>
          <cell r="AL933">
            <v>8165</v>
          </cell>
        </row>
        <row r="934">
          <cell r="A934" t="str">
            <v>8166</v>
          </cell>
          <cell r="B934" t="str">
            <v xml:space="preserve">407 - Retained Earnings             </v>
          </cell>
          <cell r="C934" t="str">
            <v xml:space="preserve">LAB - Labour and Benefits           </v>
          </cell>
          <cell r="D934" t="str">
            <v>CB</v>
          </cell>
          <cell r="G934">
            <v>-391450.56</v>
          </cell>
          <cell r="H934">
            <v>-311926.67</v>
          </cell>
          <cell r="I934">
            <v>-391400</v>
          </cell>
          <cell r="K934">
            <v>0</v>
          </cell>
          <cell r="M934">
            <v>-52401.78</v>
          </cell>
          <cell r="N934">
            <v>-9337.5300000000007</v>
          </cell>
          <cell r="O934">
            <v>-52400</v>
          </cell>
          <cell r="Q934">
            <v>0</v>
          </cell>
          <cell r="T934">
            <v>80110.7</v>
          </cell>
          <cell r="U934">
            <v>45000</v>
          </cell>
          <cell r="W934">
            <v>0</v>
          </cell>
          <cell r="Y934">
            <v>-52401.78</v>
          </cell>
          <cell r="AA934">
            <v>-52400</v>
          </cell>
          <cell r="AG934">
            <v>45000</v>
          </cell>
          <cell r="AI934">
            <v>0</v>
          </cell>
          <cell r="AL934">
            <v>8166</v>
          </cell>
        </row>
        <row r="935">
          <cell r="A935" t="str">
            <v>8201</v>
          </cell>
          <cell r="B935" t="str">
            <v xml:space="preserve">407 - Retained Earnings             </v>
          </cell>
          <cell r="C935" t="str">
            <v xml:space="preserve">EMP - Corporate Employee Expenses   </v>
          </cell>
          <cell r="D935" t="str">
            <v>CSP</v>
          </cell>
          <cell r="G935">
            <v>208</v>
          </cell>
          <cell r="H935">
            <v>13</v>
          </cell>
          <cell r="I935">
            <v>100</v>
          </cell>
          <cell r="K935">
            <v>0</v>
          </cell>
          <cell r="M935">
            <v>2756</v>
          </cell>
          <cell r="N935">
            <v>14</v>
          </cell>
          <cell r="O935">
            <v>900</v>
          </cell>
          <cell r="Q935">
            <v>0</v>
          </cell>
          <cell r="T935">
            <v>391</v>
          </cell>
          <cell r="U935">
            <v>1100</v>
          </cell>
          <cell r="W935">
            <v>0</v>
          </cell>
          <cell r="Y935">
            <v>2756</v>
          </cell>
          <cell r="AA935">
            <v>900</v>
          </cell>
          <cell r="AG935">
            <v>1100</v>
          </cell>
          <cell r="AI935">
            <v>0</v>
          </cell>
          <cell r="AL935">
            <v>8201</v>
          </cell>
        </row>
        <row r="936">
          <cell r="A936" t="str">
            <v>8201</v>
          </cell>
          <cell r="B936" t="str">
            <v xml:space="preserve">407 - Retained Earnings             </v>
          </cell>
          <cell r="C936" t="str">
            <v xml:space="preserve">EMP - Corporate Employee Expenses   </v>
          </cell>
          <cell r="D936" t="str">
            <v>EO</v>
          </cell>
          <cell r="G936">
            <v>0</v>
          </cell>
          <cell r="H936">
            <v>0</v>
          </cell>
          <cell r="I936">
            <v>100</v>
          </cell>
          <cell r="K936">
            <v>0</v>
          </cell>
          <cell r="M936">
            <v>26</v>
          </cell>
          <cell r="N936">
            <v>104</v>
          </cell>
          <cell r="O936">
            <v>400</v>
          </cell>
          <cell r="Q936">
            <v>0</v>
          </cell>
          <cell r="T936">
            <v>130.78</v>
          </cell>
          <cell r="U936">
            <v>500</v>
          </cell>
          <cell r="W936">
            <v>0</v>
          </cell>
          <cell r="Y936">
            <v>26</v>
          </cell>
          <cell r="AA936">
            <v>400</v>
          </cell>
          <cell r="AG936">
            <v>500</v>
          </cell>
          <cell r="AI936">
            <v>0</v>
          </cell>
          <cell r="AL936">
            <v>8201</v>
          </cell>
        </row>
        <row r="937">
          <cell r="A937" t="str">
            <v>8201</v>
          </cell>
          <cell r="B937" t="str">
            <v xml:space="preserve">407 - Retained Earnings             </v>
          </cell>
          <cell r="C937" t="str">
            <v xml:space="preserve">EMP - Corporate Employee Expenses   </v>
          </cell>
          <cell r="D937" t="str">
            <v>EO</v>
          </cell>
          <cell r="G937">
            <v>2223</v>
          </cell>
          <cell r="H937">
            <v>1261</v>
          </cell>
          <cell r="I937">
            <v>2500</v>
          </cell>
          <cell r="K937">
            <v>0</v>
          </cell>
          <cell r="M937">
            <v>15646.69</v>
          </cell>
          <cell r="N937">
            <v>14741</v>
          </cell>
          <cell r="O937">
            <v>19600</v>
          </cell>
          <cell r="Q937">
            <v>0</v>
          </cell>
          <cell r="T937">
            <v>21511.96</v>
          </cell>
          <cell r="U937">
            <v>26100</v>
          </cell>
          <cell r="W937">
            <v>0</v>
          </cell>
          <cell r="Y937">
            <v>15646.69</v>
          </cell>
          <cell r="AA937">
            <v>19600</v>
          </cell>
          <cell r="AG937">
            <v>26100</v>
          </cell>
          <cell r="AI937">
            <v>0</v>
          </cell>
          <cell r="AL937">
            <v>8201</v>
          </cell>
        </row>
        <row r="938">
          <cell r="A938" t="str">
            <v>8201</v>
          </cell>
          <cell r="B938" t="str">
            <v xml:space="preserve">407 - Retained Earnings             </v>
          </cell>
          <cell r="C938" t="str">
            <v xml:space="preserve">EMP - Corporate Employee Expenses   </v>
          </cell>
          <cell r="D938" t="str">
            <v>EO</v>
          </cell>
          <cell r="G938">
            <v>0</v>
          </cell>
          <cell r="H938">
            <v>0</v>
          </cell>
          <cell r="I938">
            <v>100</v>
          </cell>
          <cell r="K938">
            <v>0</v>
          </cell>
          <cell r="M938">
            <v>0</v>
          </cell>
          <cell r="N938">
            <v>416</v>
          </cell>
          <cell r="O938">
            <v>200</v>
          </cell>
          <cell r="Q938">
            <v>0</v>
          </cell>
          <cell r="T938">
            <v>407.51</v>
          </cell>
          <cell r="U938">
            <v>400</v>
          </cell>
          <cell r="W938">
            <v>0</v>
          </cell>
          <cell r="Y938">
            <v>0</v>
          </cell>
          <cell r="AA938">
            <v>200</v>
          </cell>
          <cell r="AG938">
            <v>400</v>
          </cell>
          <cell r="AI938">
            <v>0</v>
          </cell>
          <cell r="AL938">
            <v>8201</v>
          </cell>
        </row>
        <row r="939">
          <cell r="A939" t="str">
            <v>8201</v>
          </cell>
          <cell r="B939" t="str">
            <v xml:space="preserve">407 - Retained Earnings             </v>
          </cell>
          <cell r="C939" t="str">
            <v xml:space="preserve">EMP - Corporate Employee Expenses   </v>
          </cell>
          <cell r="D939" t="str">
            <v>EO</v>
          </cell>
          <cell r="G939">
            <v>416</v>
          </cell>
          <cell r="H939">
            <v>234</v>
          </cell>
          <cell r="I939">
            <v>200</v>
          </cell>
          <cell r="K939">
            <v>0</v>
          </cell>
          <cell r="M939">
            <v>2717</v>
          </cell>
          <cell r="N939">
            <v>1963</v>
          </cell>
          <cell r="O939">
            <v>2100</v>
          </cell>
          <cell r="Q939">
            <v>0</v>
          </cell>
          <cell r="T939">
            <v>2615.71</v>
          </cell>
          <cell r="U939">
            <v>2900</v>
          </cell>
          <cell r="W939">
            <v>0</v>
          </cell>
          <cell r="Y939">
            <v>2717</v>
          </cell>
          <cell r="AA939">
            <v>2100</v>
          </cell>
          <cell r="AG939">
            <v>2900</v>
          </cell>
          <cell r="AI939">
            <v>0</v>
          </cell>
          <cell r="AL939">
            <v>8201</v>
          </cell>
        </row>
        <row r="940">
          <cell r="A940" t="str">
            <v>8201</v>
          </cell>
          <cell r="B940" t="str">
            <v xml:space="preserve">407 - Retained Earnings             </v>
          </cell>
          <cell r="C940" t="str">
            <v xml:space="preserve">EMP - Corporate Employee Expenses   </v>
          </cell>
          <cell r="D940" t="str">
            <v>IS</v>
          </cell>
          <cell r="G940">
            <v>13</v>
          </cell>
          <cell r="H940">
            <v>0</v>
          </cell>
          <cell r="I940">
            <v>100</v>
          </cell>
          <cell r="K940">
            <v>0</v>
          </cell>
          <cell r="M940">
            <v>507</v>
          </cell>
          <cell r="N940">
            <v>130</v>
          </cell>
          <cell r="O940">
            <v>900</v>
          </cell>
          <cell r="Q940">
            <v>0</v>
          </cell>
          <cell r="T940">
            <v>221.51</v>
          </cell>
          <cell r="U940">
            <v>1100</v>
          </cell>
          <cell r="W940">
            <v>0</v>
          </cell>
          <cell r="Y940">
            <v>507</v>
          </cell>
          <cell r="AA940">
            <v>900</v>
          </cell>
          <cell r="AG940">
            <v>1100</v>
          </cell>
          <cell r="AI940">
            <v>0</v>
          </cell>
          <cell r="AL940">
            <v>8201</v>
          </cell>
        </row>
        <row r="941">
          <cell r="A941" t="str">
            <v>8202</v>
          </cell>
          <cell r="B941" t="str">
            <v xml:space="preserve">407 - Retained Earnings             </v>
          </cell>
          <cell r="C941" t="str">
            <v xml:space="preserve">EMP - Corporate Employee Expenses   </v>
          </cell>
          <cell r="D941" t="str">
            <v>CS</v>
          </cell>
          <cell r="G941">
            <v>0</v>
          </cell>
          <cell r="H941">
            <v>0</v>
          </cell>
          <cell r="I941">
            <v>200</v>
          </cell>
          <cell r="K941">
            <v>0</v>
          </cell>
          <cell r="M941">
            <v>0</v>
          </cell>
          <cell r="N941">
            <v>0</v>
          </cell>
          <cell r="O941">
            <v>1800</v>
          </cell>
          <cell r="Q941">
            <v>0</v>
          </cell>
          <cell r="T941">
            <v>0</v>
          </cell>
          <cell r="U941">
            <v>2400</v>
          </cell>
          <cell r="W941">
            <v>0</v>
          </cell>
          <cell r="Y941">
            <v>0</v>
          </cell>
          <cell r="AA941">
            <v>1800</v>
          </cell>
          <cell r="AG941">
            <v>2400</v>
          </cell>
          <cell r="AI941">
            <v>0</v>
          </cell>
          <cell r="AL941">
            <v>8202</v>
          </cell>
        </row>
        <row r="942">
          <cell r="A942" t="str">
            <v>8202</v>
          </cell>
          <cell r="B942" t="str">
            <v xml:space="preserve">407 - Retained Earnings             </v>
          </cell>
          <cell r="C942" t="str">
            <v xml:space="preserve">EMP - Corporate Employee Expenses   </v>
          </cell>
          <cell r="D942" t="str">
            <v>CSP</v>
          </cell>
          <cell r="G942">
            <v>600</v>
          </cell>
          <cell r="H942">
            <v>600</v>
          </cell>
          <cell r="I942">
            <v>700</v>
          </cell>
          <cell r="K942">
            <v>0</v>
          </cell>
          <cell r="M942">
            <v>5400</v>
          </cell>
          <cell r="N942">
            <v>6400</v>
          </cell>
          <cell r="O942">
            <v>6300</v>
          </cell>
          <cell r="Q942">
            <v>0</v>
          </cell>
          <cell r="T942">
            <v>8200</v>
          </cell>
          <cell r="U942">
            <v>8500</v>
          </cell>
          <cell r="W942">
            <v>0</v>
          </cell>
          <cell r="Y942">
            <v>5400</v>
          </cell>
          <cell r="AA942">
            <v>6300</v>
          </cell>
          <cell r="AG942">
            <v>8500</v>
          </cell>
          <cell r="AI942">
            <v>0</v>
          </cell>
          <cell r="AL942">
            <v>8202</v>
          </cell>
        </row>
        <row r="943">
          <cell r="A943" t="str">
            <v>8202</v>
          </cell>
          <cell r="B943" t="str">
            <v xml:space="preserve">407 - Retained Earnings             </v>
          </cell>
          <cell r="C943" t="str">
            <v xml:space="preserve">EMP - Corporate Employee Expenses   </v>
          </cell>
          <cell r="D943" t="str">
            <v>EO</v>
          </cell>
          <cell r="G943">
            <v>1700</v>
          </cell>
          <cell r="H943">
            <v>1500</v>
          </cell>
          <cell r="I943">
            <v>1700</v>
          </cell>
          <cell r="K943">
            <v>0</v>
          </cell>
          <cell r="M943">
            <v>17700</v>
          </cell>
          <cell r="N943">
            <v>13900</v>
          </cell>
          <cell r="O943">
            <v>15300</v>
          </cell>
          <cell r="Q943">
            <v>0</v>
          </cell>
          <cell r="T943">
            <v>18400</v>
          </cell>
          <cell r="U943">
            <v>20400</v>
          </cell>
          <cell r="W943">
            <v>0</v>
          </cell>
          <cell r="Y943">
            <v>17700</v>
          </cell>
          <cell r="AA943">
            <v>15300</v>
          </cell>
          <cell r="AG943">
            <v>20400</v>
          </cell>
          <cell r="AI943">
            <v>0</v>
          </cell>
          <cell r="AL943">
            <v>8202</v>
          </cell>
        </row>
        <row r="944">
          <cell r="A944" t="str">
            <v>8202</v>
          </cell>
          <cell r="B944" t="str">
            <v xml:space="preserve">407 - Retained Earnings             </v>
          </cell>
          <cell r="C944" t="str">
            <v xml:space="preserve">EMP - Corporate Employee Expenses   </v>
          </cell>
          <cell r="D944" t="str">
            <v>EO</v>
          </cell>
          <cell r="G944">
            <v>400</v>
          </cell>
          <cell r="H944">
            <v>400</v>
          </cell>
          <cell r="I944">
            <v>400</v>
          </cell>
          <cell r="K944">
            <v>0</v>
          </cell>
          <cell r="M944">
            <v>3600</v>
          </cell>
          <cell r="N944">
            <v>3600</v>
          </cell>
          <cell r="O944">
            <v>3600</v>
          </cell>
          <cell r="Q944">
            <v>0</v>
          </cell>
          <cell r="T944">
            <v>4800</v>
          </cell>
          <cell r="U944">
            <v>4800</v>
          </cell>
          <cell r="W944">
            <v>0</v>
          </cell>
          <cell r="Y944">
            <v>3600</v>
          </cell>
          <cell r="AA944">
            <v>3600</v>
          </cell>
          <cell r="AG944">
            <v>4800</v>
          </cell>
          <cell r="AI944">
            <v>0</v>
          </cell>
          <cell r="AL944">
            <v>8202</v>
          </cell>
        </row>
        <row r="945">
          <cell r="A945" t="str">
            <v>8202</v>
          </cell>
          <cell r="B945" t="str">
            <v xml:space="preserve">407 - Retained Earnings             </v>
          </cell>
          <cell r="C945" t="str">
            <v xml:space="preserve">EMP - Corporate Employee Expenses   </v>
          </cell>
          <cell r="D945" t="str">
            <v>EO</v>
          </cell>
          <cell r="G945">
            <v>100</v>
          </cell>
          <cell r="H945">
            <v>100</v>
          </cell>
          <cell r="I945">
            <v>100</v>
          </cell>
          <cell r="K945">
            <v>0</v>
          </cell>
          <cell r="M945">
            <v>922.29</v>
          </cell>
          <cell r="N945">
            <v>900</v>
          </cell>
          <cell r="O945">
            <v>900</v>
          </cell>
          <cell r="Q945">
            <v>0</v>
          </cell>
          <cell r="T945">
            <v>1200</v>
          </cell>
          <cell r="U945">
            <v>1200</v>
          </cell>
          <cell r="W945">
            <v>0</v>
          </cell>
          <cell r="Y945">
            <v>922.29</v>
          </cell>
          <cell r="AA945">
            <v>900</v>
          </cell>
          <cell r="AG945">
            <v>1200</v>
          </cell>
          <cell r="AI945">
            <v>0</v>
          </cell>
          <cell r="AL945">
            <v>8202</v>
          </cell>
        </row>
        <row r="946">
          <cell r="A946" t="str">
            <v>8202</v>
          </cell>
          <cell r="B946" t="str">
            <v xml:space="preserve">407 - Retained Earnings             </v>
          </cell>
          <cell r="C946" t="str">
            <v xml:space="preserve">EMP - Corporate Employee Expenses   </v>
          </cell>
          <cell r="D946" t="str">
            <v>EO</v>
          </cell>
          <cell r="G946">
            <v>500</v>
          </cell>
          <cell r="H946">
            <v>500</v>
          </cell>
          <cell r="I946">
            <v>500</v>
          </cell>
          <cell r="K946">
            <v>0</v>
          </cell>
          <cell r="M946">
            <v>4500</v>
          </cell>
          <cell r="N946">
            <v>4500</v>
          </cell>
          <cell r="O946">
            <v>4500</v>
          </cell>
          <cell r="Q946">
            <v>0</v>
          </cell>
          <cell r="T946">
            <v>6000</v>
          </cell>
          <cell r="U946">
            <v>6000</v>
          </cell>
          <cell r="W946">
            <v>0</v>
          </cell>
          <cell r="Y946">
            <v>4500</v>
          </cell>
          <cell r="AA946">
            <v>4500</v>
          </cell>
          <cell r="AG946">
            <v>6000</v>
          </cell>
          <cell r="AI946">
            <v>0</v>
          </cell>
          <cell r="AL946">
            <v>8202</v>
          </cell>
        </row>
        <row r="947">
          <cell r="A947" t="str">
            <v>8202</v>
          </cell>
          <cell r="B947" t="str">
            <v xml:space="preserve">407 - Retained Earnings             </v>
          </cell>
          <cell r="C947" t="str">
            <v xml:space="preserve">EMP - Corporate Employee Expenses   </v>
          </cell>
          <cell r="D947" t="str">
            <v>HR</v>
          </cell>
          <cell r="G947">
            <v>100</v>
          </cell>
          <cell r="H947">
            <v>100</v>
          </cell>
          <cell r="I947">
            <v>100</v>
          </cell>
          <cell r="K947">
            <v>0</v>
          </cell>
          <cell r="M947">
            <v>900</v>
          </cell>
          <cell r="N947">
            <v>900</v>
          </cell>
          <cell r="O947">
            <v>800</v>
          </cell>
          <cell r="Q947">
            <v>0</v>
          </cell>
          <cell r="T947">
            <v>1200</v>
          </cell>
          <cell r="U947">
            <v>1000</v>
          </cell>
          <cell r="W947">
            <v>0</v>
          </cell>
          <cell r="Y947">
            <v>900</v>
          </cell>
          <cell r="AA947">
            <v>800</v>
          </cell>
          <cell r="AG947">
            <v>1000</v>
          </cell>
          <cell r="AI947">
            <v>0</v>
          </cell>
          <cell r="AL947">
            <v>8202</v>
          </cell>
        </row>
        <row r="948">
          <cell r="A948" t="str">
            <v>8203</v>
          </cell>
          <cell r="B948" t="str">
            <v xml:space="preserve">407 - Retained Earnings             </v>
          </cell>
          <cell r="C948" t="str">
            <v xml:space="preserve">EMP - Corporate Employee Expenses   </v>
          </cell>
          <cell r="D948" t="str">
            <v>CS</v>
          </cell>
          <cell r="G948">
            <v>0</v>
          </cell>
          <cell r="H948">
            <v>0</v>
          </cell>
          <cell r="I948">
            <v>0</v>
          </cell>
          <cell r="K948">
            <v>0</v>
          </cell>
          <cell r="M948">
            <v>0</v>
          </cell>
          <cell r="N948">
            <v>0</v>
          </cell>
          <cell r="O948">
            <v>0</v>
          </cell>
          <cell r="Q948">
            <v>0</v>
          </cell>
          <cell r="T948">
            <v>89.1</v>
          </cell>
          <cell r="U948">
            <v>0</v>
          </cell>
          <cell r="W948">
            <v>0</v>
          </cell>
          <cell r="Y948">
            <v>0</v>
          </cell>
          <cell r="AA948">
            <v>0</v>
          </cell>
          <cell r="AG948">
            <v>0</v>
          </cell>
          <cell r="AI948">
            <v>0</v>
          </cell>
          <cell r="AL948">
            <v>8203</v>
          </cell>
        </row>
        <row r="949">
          <cell r="A949" t="str">
            <v>8203</v>
          </cell>
          <cell r="B949" t="str">
            <v xml:space="preserve">407 - Retained Earnings             </v>
          </cell>
          <cell r="C949" t="str">
            <v xml:space="preserve">EMP - Corporate Employee Expenses   </v>
          </cell>
          <cell r="D949" t="str">
            <v>CSP</v>
          </cell>
          <cell r="G949">
            <v>0</v>
          </cell>
          <cell r="H949">
            <v>0</v>
          </cell>
          <cell r="I949">
            <v>100</v>
          </cell>
          <cell r="K949">
            <v>0</v>
          </cell>
          <cell r="M949">
            <v>191.16</v>
          </cell>
          <cell r="N949">
            <v>0</v>
          </cell>
          <cell r="O949">
            <v>900</v>
          </cell>
          <cell r="Q949">
            <v>0</v>
          </cell>
          <cell r="T949">
            <v>463.05</v>
          </cell>
          <cell r="U949">
            <v>1000</v>
          </cell>
          <cell r="W949">
            <v>0</v>
          </cell>
          <cell r="Y949">
            <v>191.16</v>
          </cell>
          <cell r="AA949">
            <v>900</v>
          </cell>
          <cell r="AG949">
            <v>1000</v>
          </cell>
          <cell r="AI949">
            <v>0</v>
          </cell>
          <cell r="AL949">
            <v>8203</v>
          </cell>
        </row>
        <row r="950">
          <cell r="A950" t="str">
            <v>8203</v>
          </cell>
          <cell r="B950" t="str">
            <v xml:space="preserve">407 - Retained Earnings             </v>
          </cell>
          <cell r="C950" t="str">
            <v xml:space="preserve">EMP - Corporate Employee Expenses   </v>
          </cell>
          <cell r="D950" t="str">
            <v>EO</v>
          </cell>
          <cell r="G950">
            <v>0</v>
          </cell>
          <cell r="H950">
            <v>0</v>
          </cell>
          <cell r="I950">
            <v>100</v>
          </cell>
          <cell r="K950">
            <v>0</v>
          </cell>
          <cell r="M950">
            <v>18.010000000000002</v>
          </cell>
          <cell r="N950">
            <v>183.69</v>
          </cell>
          <cell r="O950">
            <v>100</v>
          </cell>
          <cell r="Q950">
            <v>0</v>
          </cell>
          <cell r="T950">
            <v>184.66</v>
          </cell>
          <cell r="U950">
            <v>200</v>
          </cell>
          <cell r="W950">
            <v>0</v>
          </cell>
          <cell r="Y950">
            <v>18.010000000000002</v>
          </cell>
          <cell r="AA950">
            <v>100</v>
          </cell>
          <cell r="AG950">
            <v>200</v>
          </cell>
          <cell r="AI950">
            <v>0</v>
          </cell>
          <cell r="AL950">
            <v>8203</v>
          </cell>
        </row>
        <row r="951">
          <cell r="A951" t="str">
            <v>8203</v>
          </cell>
          <cell r="B951" t="str">
            <v xml:space="preserve">407 - Retained Earnings             </v>
          </cell>
          <cell r="C951" t="str">
            <v xml:space="preserve">EMP - Corporate Employee Expenses   </v>
          </cell>
          <cell r="D951" t="str">
            <v>EO</v>
          </cell>
          <cell r="G951">
            <v>4154.16</v>
          </cell>
          <cell r="H951">
            <v>1078.31</v>
          </cell>
          <cell r="I951">
            <v>4300</v>
          </cell>
          <cell r="K951">
            <v>0</v>
          </cell>
          <cell r="M951">
            <v>41285.35</v>
          </cell>
          <cell r="N951">
            <v>16565.73</v>
          </cell>
          <cell r="O951">
            <v>39900</v>
          </cell>
          <cell r="Q951">
            <v>0</v>
          </cell>
          <cell r="T951">
            <v>44397.77</v>
          </cell>
          <cell r="U951">
            <v>54800</v>
          </cell>
          <cell r="W951">
            <v>0</v>
          </cell>
          <cell r="Y951">
            <v>41285.35</v>
          </cell>
          <cell r="AA951">
            <v>39900</v>
          </cell>
          <cell r="AG951">
            <v>54800</v>
          </cell>
          <cell r="AI951">
            <v>0</v>
          </cell>
          <cell r="AL951">
            <v>8203</v>
          </cell>
        </row>
        <row r="952">
          <cell r="A952" t="str">
            <v>8203</v>
          </cell>
          <cell r="B952" t="str">
            <v xml:space="preserve">407 - Retained Earnings             </v>
          </cell>
          <cell r="C952" t="str">
            <v xml:space="preserve">EMP - Corporate Employee Expenses   </v>
          </cell>
          <cell r="D952" t="str">
            <v>EO</v>
          </cell>
          <cell r="G952">
            <v>0</v>
          </cell>
          <cell r="H952">
            <v>0</v>
          </cell>
          <cell r="I952">
            <v>100</v>
          </cell>
          <cell r="K952">
            <v>0</v>
          </cell>
          <cell r="M952">
            <v>759.67</v>
          </cell>
          <cell r="N952">
            <v>252.25</v>
          </cell>
          <cell r="O952">
            <v>900</v>
          </cell>
          <cell r="Q952">
            <v>0</v>
          </cell>
          <cell r="T952">
            <v>1516.84</v>
          </cell>
          <cell r="U952">
            <v>1400</v>
          </cell>
          <cell r="W952">
            <v>0</v>
          </cell>
          <cell r="Y952">
            <v>759.67</v>
          </cell>
          <cell r="AA952">
            <v>900</v>
          </cell>
          <cell r="AG952">
            <v>1400</v>
          </cell>
          <cell r="AI952">
            <v>0</v>
          </cell>
          <cell r="AL952">
            <v>8203</v>
          </cell>
        </row>
        <row r="953">
          <cell r="A953" t="str">
            <v>8203</v>
          </cell>
          <cell r="B953" t="str">
            <v xml:space="preserve">407 - Retained Earnings             </v>
          </cell>
          <cell r="C953" t="str">
            <v xml:space="preserve">EMP - Corporate Employee Expenses   </v>
          </cell>
          <cell r="D953" t="str">
            <v>EO</v>
          </cell>
          <cell r="G953">
            <v>459.19</v>
          </cell>
          <cell r="H953">
            <v>0</v>
          </cell>
          <cell r="I953">
            <v>700</v>
          </cell>
          <cell r="K953">
            <v>0</v>
          </cell>
          <cell r="M953">
            <v>7242.94</v>
          </cell>
          <cell r="N953">
            <v>2646.51</v>
          </cell>
          <cell r="O953">
            <v>6300</v>
          </cell>
          <cell r="Q953">
            <v>0</v>
          </cell>
          <cell r="T953">
            <v>4130.17</v>
          </cell>
          <cell r="U953">
            <v>8500</v>
          </cell>
          <cell r="W953">
            <v>0</v>
          </cell>
          <cell r="Y953">
            <v>7242.94</v>
          </cell>
          <cell r="AA953">
            <v>6300</v>
          </cell>
          <cell r="AG953">
            <v>8500</v>
          </cell>
          <cell r="AI953">
            <v>0</v>
          </cell>
          <cell r="AL953">
            <v>8203</v>
          </cell>
        </row>
        <row r="954">
          <cell r="A954" t="str">
            <v>8203</v>
          </cell>
          <cell r="B954" t="str">
            <v xml:space="preserve">407 - Retained Earnings             </v>
          </cell>
          <cell r="C954" t="str">
            <v xml:space="preserve">EMP - Corporate Employee Expenses   </v>
          </cell>
          <cell r="D954" t="str">
            <v>FS</v>
          </cell>
          <cell r="G954">
            <v>0</v>
          </cell>
          <cell r="H954">
            <v>0</v>
          </cell>
          <cell r="I954">
            <v>0</v>
          </cell>
          <cell r="K954">
            <v>0</v>
          </cell>
          <cell r="M954">
            <v>36.32</v>
          </cell>
          <cell r="N954">
            <v>0</v>
          </cell>
          <cell r="O954">
            <v>0</v>
          </cell>
          <cell r="Q954">
            <v>0</v>
          </cell>
          <cell r="T954">
            <v>0</v>
          </cell>
          <cell r="U954">
            <v>0</v>
          </cell>
          <cell r="W954">
            <v>0</v>
          </cell>
          <cell r="Y954">
            <v>36.32</v>
          </cell>
          <cell r="AA954">
            <v>0</v>
          </cell>
          <cell r="AG954">
            <v>0</v>
          </cell>
          <cell r="AI954">
            <v>0</v>
          </cell>
          <cell r="AL954">
            <v>8203</v>
          </cell>
        </row>
        <row r="955">
          <cell r="A955" t="str">
            <v>8203</v>
          </cell>
          <cell r="B955" t="str">
            <v xml:space="preserve">407 - Retained Earnings             </v>
          </cell>
          <cell r="C955" t="str">
            <v xml:space="preserve">EMP - Corporate Employee Expenses   </v>
          </cell>
          <cell r="D955" t="str">
            <v>HR</v>
          </cell>
          <cell r="G955">
            <v>0</v>
          </cell>
          <cell r="H955">
            <v>0</v>
          </cell>
          <cell r="I955">
            <v>0</v>
          </cell>
          <cell r="K955">
            <v>0</v>
          </cell>
          <cell r="M955">
            <v>177.12</v>
          </cell>
          <cell r="N955">
            <v>1202.18</v>
          </cell>
          <cell r="O955">
            <v>0</v>
          </cell>
          <cell r="Q955">
            <v>0</v>
          </cell>
          <cell r="T955">
            <v>1202.18</v>
          </cell>
          <cell r="U955">
            <v>0</v>
          </cell>
          <cell r="W955">
            <v>0</v>
          </cell>
          <cell r="Y955">
            <v>177.12</v>
          </cell>
          <cell r="AA955">
            <v>0</v>
          </cell>
          <cell r="AG955">
            <v>0</v>
          </cell>
          <cell r="AI955">
            <v>0</v>
          </cell>
          <cell r="AL955">
            <v>8203</v>
          </cell>
        </row>
        <row r="956">
          <cell r="A956" t="str">
            <v>8203</v>
          </cell>
          <cell r="B956" t="str">
            <v xml:space="preserve">407 - Retained Earnings             </v>
          </cell>
          <cell r="C956" t="str">
            <v xml:space="preserve">EMP - Corporate Employee Expenses   </v>
          </cell>
          <cell r="D956" t="str">
            <v>IS</v>
          </cell>
          <cell r="G956">
            <v>0</v>
          </cell>
          <cell r="H956">
            <v>0</v>
          </cell>
          <cell r="I956">
            <v>0</v>
          </cell>
          <cell r="K956">
            <v>0</v>
          </cell>
          <cell r="M956">
            <v>53.52</v>
          </cell>
          <cell r="N956">
            <v>2595.62</v>
          </cell>
          <cell r="O956">
            <v>0</v>
          </cell>
          <cell r="Q956">
            <v>0</v>
          </cell>
          <cell r="T956">
            <v>2595.62</v>
          </cell>
          <cell r="U956">
            <v>100</v>
          </cell>
          <cell r="W956">
            <v>0</v>
          </cell>
          <cell r="Y956">
            <v>53.52</v>
          </cell>
          <cell r="AA956">
            <v>0</v>
          </cell>
          <cell r="AG956">
            <v>100</v>
          </cell>
          <cell r="AI956">
            <v>0</v>
          </cell>
          <cell r="AL956">
            <v>8203</v>
          </cell>
        </row>
        <row r="957">
          <cell r="A957" t="str">
            <v>8204</v>
          </cell>
          <cell r="B957" t="str">
            <v xml:space="preserve">407 - Retained Earnings             </v>
          </cell>
          <cell r="C957" t="str">
            <v xml:space="preserve">EMP - Corporate Employee Expenses   </v>
          </cell>
          <cell r="D957" t="str">
            <v>CSP</v>
          </cell>
          <cell r="G957">
            <v>0</v>
          </cell>
          <cell r="H957">
            <v>0</v>
          </cell>
          <cell r="I957">
            <v>0</v>
          </cell>
          <cell r="K957">
            <v>0</v>
          </cell>
          <cell r="M957">
            <v>950</v>
          </cell>
          <cell r="N957">
            <v>1260</v>
          </cell>
          <cell r="O957">
            <v>1600</v>
          </cell>
          <cell r="Q957">
            <v>0</v>
          </cell>
          <cell r="T957">
            <v>1297.19</v>
          </cell>
          <cell r="U957">
            <v>1600</v>
          </cell>
          <cell r="W957">
            <v>0</v>
          </cell>
          <cell r="Y957">
            <v>950</v>
          </cell>
          <cell r="AA957">
            <v>1600</v>
          </cell>
          <cell r="AG957">
            <v>1600</v>
          </cell>
          <cell r="AI957">
            <v>0</v>
          </cell>
          <cell r="AL957">
            <v>8204</v>
          </cell>
        </row>
        <row r="958">
          <cell r="A958" t="str">
            <v>8204</v>
          </cell>
          <cell r="B958" t="str">
            <v xml:space="preserve">407 - Retained Earnings             </v>
          </cell>
          <cell r="C958" t="str">
            <v xml:space="preserve">EMP - Corporate Employee Expenses   </v>
          </cell>
          <cell r="D958" t="str">
            <v>EO</v>
          </cell>
          <cell r="G958">
            <v>0</v>
          </cell>
          <cell r="H958">
            <v>0</v>
          </cell>
          <cell r="I958">
            <v>0</v>
          </cell>
          <cell r="K958">
            <v>0</v>
          </cell>
          <cell r="M958">
            <v>2660</v>
          </cell>
          <cell r="N958">
            <v>2520</v>
          </cell>
          <cell r="O958">
            <v>2500</v>
          </cell>
          <cell r="Q958">
            <v>0</v>
          </cell>
          <cell r="T958">
            <v>2400</v>
          </cell>
          <cell r="U958">
            <v>2500</v>
          </cell>
          <cell r="W958">
            <v>0</v>
          </cell>
          <cell r="Y958">
            <v>2660</v>
          </cell>
          <cell r="AA958">
            <v>2500</v>
          </cell>
          <cell r="AG958">
            <v>2500</v>
          </cell>
          <cell r="AI958">
            <v>0</v>
          </cell>
          <cell r="AL958">
            <v>8204</v>
          </cell>
        </row>
        <row r="959">
          <cell r="A959" t="str">
            <v>8204</v>
          </cell>
          <cell r="B959" t="str">
            <v xml:space="preserve">407 - Retained Earnings             </v>
          </cell>
          <cell r="C959" t="str">
            <v xml:space="preserve">EMP - Corporate Employee Expenses   </v>
          </cell>
          <cell r="D959" t="str">
            <v>EO</v>
          </cell>
          <cell r="G959">
            <v>0</v>
          </cell>
          <cell r="H959">
            <v>0</v>
          </cell>
          <cell r="I959">
            <v>0</v>
          </cell>
          <cell r="K959">
            <v>0</v>
          </cell>
          <cell r="M959">
            <v>28415</v>
          </cell>
          <cell r="N959">
            <v>26360</v>
          </cell>
          <cell r="O959">
            <v>29900</v>
          </cell>
          <cell r="Q959">
            <v>0</v>
          </cell>
          <cell r="T959">
            <v>25104.77</v>
          </cell>
          <cell r="U959">
            <v>29900</v>
          </cell>
          <cell r="W959">
            <v>0</v>
          </cell>
          <cell r="Y959">
            <v>28415</v>
          </cell>
          <cell r="AA959">
            <v>29900</v>
          </cell>
          <cell r="AG959">
            <v>29900</v>
          </cell>
          <cell r="AI959">
            <v>0</v>
          </cell>
          <cell r="AL959">
            <v>8204</v>
          </cell>
        </row>
        <row r="960">
          <cell r="A960" t="str">
            <v>8204</v>
          </cell>
          <cell r="B960" t="str">
            <v xml:space="preserve">407 - Retained Earnings             </v>
          </cell>
          <cell r="C960" t="str">
            <v xml:space="preserve">EMP - Corporate Employee Expenses   </v>
          </cell>
          <cell r="D960" t="str">
            <v>EO</v>
          </cell>
          <cell r="G960">
            <v>0</v>
          </cell>
          <cell r="H960">
            <v>0</v>
          </cell>
          <cell r="I960">
            <v>0</v>
          </cell>
          <cell r="K960">
            <v>0</v>
          </cell>
          <cell r="M960">
            <v>1585</v>
          </cell>
          <cell r="N960">
            <v>1677.58</v>
          </cell>
          <cell r="O960">
            <v>1600</v>
          </cell>
          <cell r="Q960">
            <v>0</v>
          </cell>
          <cell r="T960">
            <v>1609.01</v>
          </cell>
          <cell r="U960">
            <v>1600</v>
          </cell>
          <cell r="W960">
            <v>0</v>
          </cell>
          <cell r="Y960">
            <v>1585</v>
          </cell>
          <cell r="AA960">
            <v>1600</v>
          </cell>
          <cell r="AG960">
            <v>1600</v>
          </cell>
          <cell r="AI960">
            <v>0</v>
          </cell>
          <cell r="AL960">
            <v>8204</v>
          </cell>
        </row>
        <row r="961">
          <cell r="A961" t="str">
            <v>8204</v>
          </cell>
          <cell r="B961" t="str">
            <v xml:space="preserve">407 - Retained Earnings             </v>
          </cell>
          <cell r="C961" t="str">
            <v xml:space="preserve">EMP - Corporate Employee Expenses   </v>
          </cell>
          <cell r="D961" t="str">
            <v>EO</v>
          </cell>
          <cell r="G961">
            <v>0</v>
          </cell>
          <cell r="H961">
            <v>151.19</v>
          </cell>
          <cell r="I961">
            <v>0</v>
          </cell>
          <cell r="K961">
            <v>0</v>
          </cell>
          <cell r="M961">
            <v>5110</v>
          </cell>
          <cell r="N961">
            <v>5369.81</v>
          </cell>
          <cell r="O961">
            <v>5800</v>
          </cell>
          <cell r="Q961">
            <v>0</v>
          </cell>
          <cell r="T961">
            <v>5126.96</v>
          </cell>
          <cell r="U961">
            <v>5800</v>
          </cell>
          <cell r="W961">
            <v>0</v>
          </cell>
          <cell r="Y961">
            <v>5110</v>
          </cell>
          <cell r="AA961">
            <v>5800</v>
          </cell>
          <cell r="AG961">
            <v>5800</v>
          </cell>
          <cell r="AI961">
            <v>0</v>
          </cell>
          <cell r="AL961">
            <v>8204</v>
          </cell>
        </row>
        <row r="962">
          <cell r="A962" t="str">
            <v>8204</v>
          </cell>
          <cell r="B962" t="str">
            <v xml:space="preserve">407 - Retained Earnings             </v>
          </cell>
          <cell r="C962" t="str">
            <v xml:space="preserve">EMP - Corporate Employee Expenses   </v>
          </cell>
          <cell r="D962" t="str">
            <v>HR</v>
          </cell>
          <cell r="G962">
            <v>0</v>
          </cell>
          <cell r="H962">
            <v>0</v>
          </cell>
          <cell r="I962">
            <v>0</v>
          </cell>
          <cell r="K962">
            <v>0</v>
          </cell>
          <cell r="M962">
            <v>380</v>
          </cell>
          <cell r="N962">
            <v>540</v>
          </cell>
          <cell r="O962">
            <v>700</v>
          </cell>
          <cell r="Q962">
            <v>0</v>
          </cell>
          <cell r="T962">
            <v>514.29</v>
          </cell>
          <cell r="U962">
            <v>700</v>
          </cell>
          <cell r="W962">
            <v>0</v>
          </cell>
          <cell r="Y962">
            <v>380</v>
          </cell>
          <cell r="AA962">
            <v>700</v>
          </cell>
          <cell r="AG962">
            <v>700</v>
          </cell>
          <cell r="AI962">
            <v>0</v>
          </cell>
          <cell r="AL962">
            <v>8204</v>
          </cell>
        </row>
        <row r="963">
          <cell r="A963" t="str">
            <v>8205</v>
          </cell>
          <cell r="B963" t="str">
            <v xml:space="preserve">407 - Retained Earnings             </v>
          </cell>
          <cell r="C963" t="str">
            <v xml:space="preserve">EMP - Corporate Employee Expenses   </v>
          </cell>
          <cell r="D963" t="str">
            <v>CS</v>
          </cell>
          <cell r="G963">
            <v>220</v>
          </cell>
          <cell r="H963">
            <v>0</v>
          </cell>
          <cell r="I963">
            <v>100</v>
          </cell>
          <cell r="K963">
            <v>0</v>
          </cell>
          <cell r="M963">
            <v>220</v>
          </cell>
          <cell r="N963">
            <v>435</v>
          </cell>
          <cell r="O963">
            <v>400</v>
          </cell>
          <cell r="Q963">
            <v>0</v>
          </cell>
          <cell r="T963">
            <v>675.58</v>
          </cell>
          <cell r="U963">
            <v>600</v>
          </cell>
          <cell r="W963">
            <v>0</v>
          </cell>
          <cell r="Y963">
            <v>220</v>
          </cell>
          <cell r="AA963">
            <v>400</v>
          </cell>
          <cell r="AG963">
            <v>600</v>
          </cell>
          <cell r="AI963">
            <v>0</v>
          </cell>
          <cell r="AL963">
            <v>8205</v>
          </cell>
        </row>
        <row r="964">
          <cell r="A964" t="str">
            <v>8205</v>
          </cell>
          <cell r="B964" t="str">
            <v xml:space="preserve">407 - Retained Earnings             </v>
          </cell>
          <cell r="C964" t="str">
            <v xml:space="preserve">EMP - Corporate Employee Expenses   </v>
          </cell>
          <cell r="D964" t="str">
            <v>CSP</v>
          </cell>
          <cell r="G964">
            <v>0</v>
          </cell>
          <cell r="H964">
            <v>409.11</v>
          </cell>
          <cell r="I964">
            <v>100</v>
          </cell>
          <cell r="K964">
            <v>0</v>
          </cell>
          <cell r="M964">
            <v>745</v>
          </cell>
          <cell r="N964">
            <v>809.77</v>
          </cell>
          <cell r="O964">
            <v>700</v>
          </cell>
          <cell r="Q964">
            <v>0</v>
          </cell>
          <cell r="T964">
            <v>1959.68</v>
          </cell>
          <cell r="U964">
            <v>3000</v>
          </cell>
          <cell r="W964">
            <v>0</v>
          </cell>
          <cell r="Y964">
            <v>745</v>
          </cell>
          <cell r="AA964">
            <v>700</v>
          </cell>
          <cell r="AG964">
            <v>3000</v>
          </cell>
          <cell r="AI964">
            <v>0</v>
          </cell>
          <cell r="AL964">
            <v>8205</v>
          </cell>
        </row>
        <row r="965">
          <cell r="A965" t="str">
            <v>8205</v>
          </cell>
          <cell r="B965" t="str">
            <v xml:space="preserve">407 - Retained Earnings             </v>
          </cell>
          <cell r="C965" t="str">
            <v xml:space="preserve">EMP - Corporate Employee Expenses   </v>
          </cell>
          <cell r="D965" t="str">
            <v>EO</v>
          </cell>
          <cell r="G965">
            <v>359.73</v>
          </cell>
          <cell r="H965">
            <v>371.29</v>
          </cell>
          <cell r="I965">
            <v>300</v>
          </cell>
          <cell r="K965">
            <v>0</v>
          </cell>
          <cell r="M965">
            <v>1570.93</v>
          </cell>
          <cell r="N965">
            <v>1987.69</v>
          </cell>
          <cell r="O965">
            <v>2200</v>
          </cell>
          <cell r="Q965">
            <v>0</v>
          </cell>
          <cell r="T965">
            <v>3384.25</v>
          </cell>
          <cell r="U965">
            <v>3000</v>
          </cell>
          <cell r="W965">
            <v>0</v>
          </cell>
          <cell r="Y965">
            <v>1570.93</v>
          </cell>
          <cell r="AA965">
            <v>2200</v>
          </cell>
          <cell r="AG965">
            <v>3000</v>
          </cell>
          <cell r="AI965">
            <v>0</v>
          </cell>
          <cell r="AL965">
            <v>8205</v>
          </cell>
        </row>
        <row r="966">
          <cell r="A966" t="str">
            <v>8205</v>
          </cell>
          <cell r="B966" t="str">
            <v xml:space="preserve">407 - Retained Earnings             </v>
          </cell>
          <cell r="C966" t="str">
            <v xml:space="preserve">EMP - Corporate Employee Expenses   </v>
          </cell>
          <cell r="D966" t="str">
            <v>EO</v>
          </cell>
          <cell r="G966">
            <v>0</v>
          </cell>
          <cell r="H966">
            <v>0</v>
          </cell>
          <cell r="I966">
            <v>0</v>
          </cell>
          <cell r="K966">
            <v>0</v>
          </cell>
          <cell r="M966">
            <v>1200.56</v>
          </cell>
          <cell r="N966">
            <v>980.4</v>
          </cell>
          <cell r="O966">
            <v>1100</v>
          </cell>
          <cell r="Q966">
            <v>0</v>
          </cell>
          <cell r="T966">
            <v>2118.65</v>
          </cell>
          <cell r="U966">
            <v>1400</v>
          </cell>
          <cell r="W966">
            <v>0</v>
          </cell>
          <cell r="Y966">
            <v>1200.56</v>
          </cell>
          <cell r="AA966">
            <v>1100</v>
          </cell>
          <cell r="AG966">
            <v>1400</v>
          </cell>
          <cell r="AI966">
            <v>0</v>
          </cell>
          <cell r="AL966">
            <v>8205</v>
          </cell>
        </row>
        <row r="967">
          <cell r="A967" t="str">
            <v>8205</v>
          </cell>
          <cell r="B967" t="str">
            <v xml:space="preserve">407 - Retained Earnings             </v>
          </cell>
          <cell r="C967" t="str">
            <v xml:space="preserve">EMP - Corporate Employee Expenses   </v>
          </cell>
          <cell r="D967" t="str">
            <v>EO</v>
          </cell>
          <cell r="G967">
            <v>501</v>
          </cell>
          <cell r="H967">
            <v>0</v>
          </cell>
          <cell r="I967">
            <v>100</v>
          </cell>
          <cell r="K967">
            <v>0</v>
          </cell>
          <cell r="M967">
            <v>701</v>
          </cell>
          <cell r="N967">
            <v>549.11</v>
          </cell>
          <cell r="O967">
            <v>1000</v>
          </cell>
          <cell r="Q967">
            <v>0</v>
          </cell>
          <cell r="T967">
            <v>959.92</v>
          </cell>
          <cell r="U967">
            <v>1600</v>
          </cell>
          <cell r="W967">
            <v>0</v>
          </cell>
          <cell r="Y967">
            <v>701</v>
          </cell>
          <cell r="AA967">
            <v>1000</v>
          </cell>
          <cell r="AG967">
            <v>1600</v>
          </cell>
          <cell r="AI967">
            <v>0</v>
          </cell>
          <cell r="AL967">
            <v>8205</v>
          </cell>
        </row>
        <row r="968">
          <cell r="A968" t="str">
            <v>8205</v>
          </cell>
          <cell r="B968" t="str">
            <v xml:space="preserve">407 - Retained Earnings             </v>
          </cell>
          <cell r="C968" t="str">
            <v xml:space="preserve">EMP - Corporate Employee Expenses   </v>
          </cell>
          <cell r="D968" t="str">
            <v>EO</v>
          </cell>
          <cell r="G968">
            <v>0</v>
          </cell>
          <cell r="H968">
            <v>220</v>
          </cell>
          <cell r="I968">
            <v>100</v>
          </cell>
          <cell r="K968">
            <v>0</v>
          </cell>
          <cell r="M968">
            <v>839.3</v>
          </cell>
          <cell r="N968">
            <v>1175.8699999999999</v>
          </cell>
          <cell r="O968">
            <v>1100</v>
          </cell>
          <cell r="Q968">
            <v>0</v>
          </cell>
          <cell r="T968">
            <v>1603.8</v>
          </cell>
          <cell r="U968">
            <v>1400</v>
          </cell>
          <cell r="W968">
            <v>0</v>
          </cell>
          <cell r="Y968">
            <v>839.3</v>
          </cell>
          <cell r="AA968">
            <v>1100</v>
          </cell>
          <cell r="AG968">
            <v>1400</v>
          </cell>
          <cell r="AI968">
            <v>0</v>
          </cell>
          <cell r="AL968">
            <v>8205</v>
          </cell>
        </row>
        <row r="969">
          <cell r="A969" t="str">
            <v>8205</v>
          </cell>
          <cell r="B969" t="str">
            <v xml:space="preserve">407 - Retained Earnings             </v>
          </cell>
          <cell r="C969" t="str">
            <v xml:space="preserve">EMP - Corporate Employee Expenses   </v>
          </cell>
          <cell r="D969" t="str">
            <v>FS</v>
          </cell>
          <cell r="G969">
            <v>0</v>
          </cell>
          <cell r="H969">
            <v>0</v>
          </cell>
          <cell r="I969">
            <v>0</v>
          </cell>
          <cell r="K969">
            <v>0</v>
          </cell>
          <cell r="M969">
            <v>5075.1899999999996</v>
          </cell>
          <cell r="N969">
            <v>5901.68</v>
          </cell>
          <cell r="O969">
            <v>6600</v>
          </cell>
          <cell r="Q969">
            <v>0</v>
          </cell>
          <cell r="T969">
            <v>5901.68</v>
          </cell>
          <cell r="U969">
            <v>6600</v>
          </cell>
          <cell r="W969">
            <v>0</v>
          </cell>
          <cell r="Y969">
            <v>5075.1899999999996</v>
          </cell>
          <cell r="AA969">
            <v>6600</v>
          </cell>
          <cell r="AG969">
            <v>6600</v>
          </cell>
          <cell r="AI969">
            <v>0</v>
          </cell>
          <cell r="AL969">
            <v>8205</v>
          </cell>
        </row>
        <row r="970">
          <cell r="A970" t="str">
            <v>8205</v>
          </cell>
          <cell r="B970" t="str">
            <v xml:space="preserve">407 - Retained Earnings             </v>
          </cell>
          <cell r="C970" t="str">
            <v xml:space="preserve">EMP - Corporate Employee Expenses   </v>
          </cell>
          <cell r="D970" t="str">
            <v>HR</v>
          </cell>
          <cell r="G970">
            <v>0</v>
          </cell>
          <cell r="H970">
            <v>0</v>
          </cell>
          <cell r="I970">
            <v>700</v>
          </cell>
          <cell r="K970">
            <v>0</v>
          </cell>
          <cell r="M970">
            <v>1560.49</v>
          </cell>
          <cell r="N970">
            <v>1318.92</v>
          </cell>
          <cell r="O970">
            <v>2700</v>
          </cell>
          <cell r="Q970">
            <v>0</v>
          </cell>
          <cell r="T970">
            <v>1318.92</v>
          </cell>
          <cell r="U970">
            <v>3100</v>
          </cell>
          <cell r="W970">
            <v>0</v>
          </cell>
          <cell r="Y970">
            <v>1560.49</v>
          </cell>
          <cell r="AA970">
            <v>2700</v>
          </cell>
          <cell r="AG970">
            <v>3100</v>
          </cell>
          <cell r="AI970">
            <v>0</v>
          </cell>
          <cell r="AL970">
            <v>8205</v>
          </cell>
        </row>
        <row r="971">
          <cell r="A971" t="str">
            <v>8205</v>
          </cell>
          <cell r="B971" t="str">
            <v xml:space="preserve">407 - Retained Earnings             </v>
          </cell>
          <cell r="C971" t="str">
            <v xml:space="preserve">EMP - Corporate Employee Expenses   </v>
          </cell>
          <cell r="D971" t="str">
            <v>IS</v>
          </cell>
          <cell r="G971">
            <v>0</v>
          </cell>
          <cell r="H971">
            <v>0</v>
          </cell>
          <cell r="I971">
            <v>100</v>
          </cell>
          <cell r="K971">
            <v>0</v>
          </cell>
          <cell r="M971">
            <v>220</v>
          </cell>
          <cell r="N971">
            <v>553.99</v>
          </cell>
          <cell r="O971">
            <v>100</v>
          </cell>
          <cell r="Q971">
            <v>0</v>
          </cell>
          <cell r="T971">
            <v>553.99</v>
          </cell>
          <cell r="U971">
            <v>200</v>
          </cell>
          <cell r="W971">
            <v>0</v>
          </cell>
          <cell r="Y971">
            <v>220</v>
          </cell>
          <cell r="AA971">
            <v>100</v>
          </cell>
          <cell r="AG971">
            <v>200</v>
          </cell>
          <cell r="AI971">
            <v>0</v>
          </cell>
          <cell r="AL971">
            <v>8205</v>
          </cell>
        </row>
        <row r="972">
          <cell r="A972" t="str">
            <v>8206</v>
          </cell>
          <cell r="B972" t="str">
            <v xml:space="preserve">407 - Retained Earnings             </v>
          </cell>
          <cell r="C972" t="str">
            <v xml:space="preserve">EMP - Corporate Employee Expenses   </v>
          </cell>
          <cell r="D972" t="str">
            <v>CSP</v>
          </cell>
          <cell r="G972">
            <v>0</v>
          </cell>
          <cell r="H972">
            <v>0</v>
          </cell>
          <cell r="I972">
            <v>100</v>
          </cell>
          <cell r="K972">
            <v>0</v>
          </cell>
          <cell r="M972">
            <v>0</v>
          </cell>
          <cell r="N972">
            <v>0</v>
          </cell>
          <cell r="O972">
            <v>300</v>
          </cell>
          <cell r="Q972">
            <v>0</v>
          </cell>
          <cell r="T972">
            <v>0</v>
          </cell>
          <cell r="U972">
            <v>400</v>
          </cell>
          <cell r="W972">
            <v>0</v>
          </cell>
          <cell r="Y972">
            <v>0</v>
          </cell>
          <cell r="AA972">
            <v>300</v>
          </cell>
          <cell r="AG972">
            <v>400</v>
          </cell>
          <cell r="AI972">
            <v>0</v>
          </cell>
          <cell r="AL972">
            <v>8206</v>
          </cell>
        </row>
        <row r="973">
          <cell r="A973" t="str">
            <v>8206</v>
          </cell>
          <cell r="B973" t="str">
            <v xml:space="preserve">407 - Retained Earnings             </v>
          </cell>
          <cell r="C973" t="str">
            <v xml:space="preserve">EMP - Corporate Employee Expenses   </v>
          </cell>
          <cell r="D973" t="str">
            <v>EO</v>
          </cell>
          <cell r="G973">
            <v>169.81</v>
          </cell>
          <cell r="H973">
            <v>11.24</v>
          </cell>
          <cell r="I973">
            <v>100</v>
          </cell>
          <cell r="K973">
            <v>0</v>
          </cell>
          <cell r="M973">
            <v>717.71</v>
          </cell>
          <cell r="N973">
            <v>384.87</v>
          </cell>
          <cell r="O973">
            <v>400</v>
          </cell>
          <cell r="Q973">
            <v>0</v>
          </cell>
          <cell r="T973">
            <v>533.94000000000005</v>
          </cell>
          <cell r="U973">
            <v>600</v>
          </cell>
          <cell r="W973">
            <v>0</v>
          </cell>
          <cell r="Y973">
            <v>717.71</v>
          </cell>
          <cell r="AA973">
            <v>400</v>
          </cell>
          <cell r="AG973">
            <v>600</v>
          </cell>
          <cell r="AI973">
            <v>0</v>
          </cell>
          <cell r="AL973">
            <v>8206</v>
          </cell>
        </row>
        <row r="974">
          <cell r="A974" t="str">
            <v>8206</v>
          </cell>
          <cell r="B974" t="str">
            <v xml:space="preserve">407 - Retained Earnings             </v>
          </cell>
          <cell r="C974" t="str">
            <v xml:space="preserve">EMP - Corporate Employee Expenses   </v>
          </cell>
          <cell r="D974" t="str">
            <v>EO</v>
          </cell>
          <cell r="G974">
            <v>0</v>
          </cell>
          <cell r="H974">
            <v>0</v>
          </cell>
          <cell r="I974">
            <v>100</v>
          </cell>
          <cell r="K974">
            <v>0</v>
          </cell>
          <cell r="M974">
            <v>0</v>
          </cell>
          <cell r="N974">
            <v>0</v>
          </cell>
          <cell r="O974">
            <v>100</v>
          </cell>
          <cell r="Q974">
            <v>0</v>
          </cell>
          <cell r="T974">
            <v>0</v>
          </cell>
          <cell r="U974">
            <v>200</v>
          </cell>
          <cell r="W974">
            <v>0</v>
          </cell>
          <cell r="Y974">
            <v>0</v>
          </cell>
          <cell r="AA974">
            <v>100</v>
          </cell>
          <cell r="AG974">
            <v>200</v>
          </cell>
          <cell r="AI974">
            <v>0</v>
          </cell>
          <cell r="AL974">
            <v>8206</v>
          </cell>
        </row>
        <row r="975">
          <cell r="A975" t="str">
            <v>8206</v>
          </cell>
          <cell r="B975" t="str">
            <v xml:space="preserve">407 - Retained Earnings             </v>
          </cell>
          <cell r="C975" t="str">
            <v xml:space="preserve">EMP - Corporate Employee Expenses   </v>
          </cell>
          <cell r="D975" t="str">
            <v>EO</v>
          </cell>
          <cell r="G975">
            <v>0</v>
          </cell>
          <cell r="H975">
            <v>0</v>
          </cell>
          <cell r="I975">
            <v>300</v>
          </cell>
          <cell r="K975">
            <v>0</v>
          </cell>
          <cell r="M975">
            <v>0</v>
          </cell>
          <cell r="N975">
            <v>100</v>
          </cell>
          <cell r="O975">
            <v>1700</v>
          </cell>
          <cell r="Q975">
            <v>0</v>
          </cell>
          <cell r="T975">
            <v>100</v>
          </cell>
          <cell r="U975">
            <v>2200</v>
          </cell>
          <cell r="W975">
            <v>0</v>
          </cell>
          <cell r="Y975">
            <v>0</v>
          </cell>
          <cell r="AA975">
            <v>1700</v>
          </cell>
          <cell r="AG975">
            <v>2200</v>
          </cell>
          <cell r="AI975">
            <v>0</v>
          </cell>
          <cell r="AL975">
            <v>8206</v>
          </cell>
        </row>
        <row r="976">
          <cell r="A976" t="str">
            <v>8207</v>
          </cell>
          <cell r="B976" t="str">
            <v xml:space="preserve">407 - Retained Earnings             </v>
          </cell>
          <cell r="C976" t="str">
            <v xml:space="preserve">EMP - Corporate Employee Expenses   </v>
          </cell>
          <cell r="D976" t="str">
            <v>CSP</v>
          </cell>
          <cell r="G976">
            <v>0</v>
          </cell>
          <cell r="H976">
            <v>0</v>
          </cell>
          <cell r="I976">
            <v>100</v>
          </cell>
          <cell r="K976">
            <v>0</v>
          </cell>
          <cell r="M976">
            <v>1005</v>
          </cell>
          <cell r="N976">
            <v>75</v>
          </cell>
          <cell r="O976">
            <v>500</v>
          </cell>
          <cell r="Q976">
            <v>0</v>
          </cell>
          <cell r="T976">
            <v>90</v>
          </cell>
          <cell r="U976">
            <v>600</v>
          </cell>
          <cell r="W976">
            <v>0</v>
          </cell>
          <cell r="Y976">
            <v>1005</v>
          </cell>
          <cell r="AA976">
            <v>500</v>
          </cell>
          <cell r="AG976">
            <v>600</v>
          </cell>
          <cell r="AI976">
            <v>0</v>
          </cell>
          <cell r="AL976">
            <v>8207</v>
          </cell>
        </row>
        <row r="977">
          <cell r="A977" t="str">
            <v>8207</v>
          </cell>
          <cell r="B977" t="str">
            <v xml:space="preserve">407 - Retained Earnings             </v>
          </cell>
          <cell r="C977" t="str">
            <v xml:space="preserve">EMP - Corporate Employee Expenses   </v>
          </cell>
          <cell r="D977" t="str">
            <v>EO</v>
          </cell>
          <cell r="G977">
            <v>0</v>
          </cell>
          <cell r="H977">
            <v>0</v>
          </cell>
          <cell r="I977">
            <v>0</v>
          </cell>
          <cell r="K977">
            <v>0</v>
          </cell>
          <cell r="M977">
            <v>60</v>
          </cell>
          <cell r="N977">
            <v>80</v>
          </cell>
          <cell r="O977">
            <v>0</v>
          </cell>
          <cell r="Q977">
            <v>0</v>
          </cell>
          <cell r="T977">
            <v>110</v>
          </cell>
          <cell r="U977">
            <v>100</v>
          </cell>
          <cell r="W977">
            <v>0</v>
          </cell>
          <cell r="Y977">
            <v>60</v>
          </cell>
          <cell r="AA977">
            <v>0</v>
          </cell>
          <cell r="AG977">
            <v>100</v>
          </cell>
          <cell r="AI977">
            <v>0</v>
          </cell>
          <cell r="AL977">
            <v>8207</v>
          </cell>
        </row>
        <row r="978">
          <cell r="A978" t="str">
            <v>8207</v>
          </cell>
          <cell r="B978" t="str">
            <v xml:space="preserve">407 - Retained Earnings             </v>
          </cell>
          <cell r="C978" t="str">
            <v xml:space="preserve">EMP - Corporate Employee Expenses   </v>
          </cell>
          <cell r="D978" t="str">
            <v>EO</v>
          </cell>
          <cell r="G978">
            <v>155</v>
          </cell>
          <cell r="H978">
            <v>25</v>
          </cell>
          <cell r="I978">
            <v>500</v>
          </cell>
          <cell r="K978">
            <v>0</v>
          </cell>
          <cell r="M978">
            <v>1538.7</v>
          </cell>
          <cell r="N978">
            <v>1090</v>
          </cell>
          <cell r="O978">
            <v>2800</v>
          </cell>
          <cell r="Q978">
            <v>0</v>
          </cell>
          <cell r="T978">
            <v>1470</v>
          </cell>
          <cell r="U978">
            <v>3600</v>
          </cell>
          <cell r="W978">
            <v>0</v>
          </cell>
          <cell r="Y978">
            <v>1538.7</v>
          </cell>
          <cell r="AA978">
            <v>2800</v>
          </cell>
          <cell r="AG978">
            <v>3600</v>
          </cell>
          <cell r="AI978">
            <v>0</v>
          </cell>
          <cell r="AL978">
            <v>8207</v>
          </cell>
        </row>
        <row r="979">
          <cell r="A979" t="str">
            <v>8207</v>
          </cell>
          <cell r="B979" t="str">
            <v xml:space="preserve">407 - Retained Earnings             </v>
          </cell>
          <cell r="C979" t="str">
            <v xml:space="preserve">EMP - Corporate Employee Expenses   </v>
          </cell>
          <cell r="D979" t="str">
            <v>EO</v>
          </cell>
          <cell r="G979">
            <v>0</v>
          </cell>
          <cell r="H979">
            <v>0</v>
          </cell>
          <cell r="I979">
            <v>100</v>
          </cell>
          <cell r="K979">
            <v>0</v>
          </cell>
          <cell r="M979">
            <v>0</v>
          </cell>
          <cell r="N979">
            <v>0</v>
          </cell>
          <cell r="O979">
            <v>100</v>
          </cell>
          <cell r="Q979">
            <v>0</v>
          </cell>
          <cell r="T979">
            <v>0</v>
          </cell>
          <cell r="U979">
            <v>200</v>
          </cell>
          <cell r="W979">
            <v>0</v>
          </cell>
          <cell r="Y979">
            <v>0</v>
          </cell>
          <cell r="AA979">
            <v>100</v>
          </cell>
          <cell r="AG979">
            <v>200</v>
          </cell>
          <cell r="AI979">
            <v>0</v>
          </cell>
          <cell r="AL979">
            <v>8207</v>
          </cell>
        </row>
        <row r="980">
          <cell r="A980" t="str">
            <v>8207</v>
          </cell>
          <cell r="B980" t="str">
            <v xml:space="preserve">407 - Retained Earnings             </v>
          </cell>
          <cell r="C980" t="str">
            <v xml:space="preserve">EMP - Corporate Employee Expenses   </v>
          </cell>
          <cell r="D980" t="str">
            <v>EO</v>
          </cell>
          <cell r="G980">
            <v>0</v>
          </cell>
          <cell r="H980">
            <v>0</v>
          </cell>
          <cell r="I980">
            <v>100</v>
          </cell>
          <cell r="K980">
            <v>0</v>
          </cell>
          <cell r="M980">
            <v>85</v>
          </cell>
          <cell r="N980">
            <v>200</v>
          </cell>
          <cell r="O980">
            <v>300</v>
          </cell>
          <cell r="Q980">
            <v>0</v>
          </cell>
          <cell r="T980">
            <v>200</v>
          </cell>
          <cell r="U980">
            <v>500</v>
          </cell>
          <cell r="W980">
            <v>0</v>
          </cell>
          <cell r="Y980">
            <v>85</v>
          </cell>
          <cell r="AA980">
            <v>300</v>
          </cell>
          <cell r="AG980">
            <v>500</v>
          </cell>
          <cell r="AI980">
            <v>0</v>
          </cell>
          <cell r="AL980">
            <v>8207</v>
          </cell>
        </row>
        <row r="981">
          <cell r="A981" t="str">
            <v>8207</v>
          </cell>
          <cell r="B981" t="str">
            <v xml:space="preserve">407 - Retained Earnings             </v>
          </cell>
          <cell r="C981" t="str">
            <v xml:space="preserve">EMP - Corporate Employee Expenses   </v>
          </cell>
          <cell r="D981" t="str">
            <v>HR</v>
          </cell>
          <cell r="G981">
            <v>35</v>
          </cell>
          <cell r="H981">
            <v>0</v>
          </cell>
          <cell r="I981">
            <v>100</v>
          </cell>
          <cell r="K981">
            <v>0</v>
          </cell>
          <cell r="M981">
            <v>35</v>
          </cell>
          <cell r="N981">
            <v>130</v>
          </cell>
          <cell r="O981">
            <v>800</v>
          </cell>
          <cell r="Q981">
            <v>0</v>
          </cell>
          <cell r="T981">
            <v>130</v>
          </cell>
          <cell r="U981">
            <v>1000</v>
          </cell>
          <cell r="W981">
            <v>0</v>
          </cell>
          <cell r="Y981">
            <v>35</v>
          </cell>
          <cell r="AA981">
            <v>800</v>
          </cell>
          <cell r="AG981">
            <v>1000</v>
          </cell>
          <cell r="AI981">
            <v>0</v>
          </cell>
          <cell r="AL981">
            <v>8207</v>
          </cell>
        </row>
        <row r="982">
          <cell r="A982" t="str">
            <v>8208</v>
          </cell>
          <cell r="B982" t="str">
            <v xml:space="preserve">407 - Retained Earnings             </v>
          </cell>
          <cell r="C982" t="str">
            <v xml:space="preserve">EMP - Corporate Employee Expenses   </v>
          </cell>
          <cell r="D982" t="str">
            <v>CS</v>
          </cell>
          <cell r="G982">
            <v>0</v>
          </cell>
          <cell r="H982">
            <v>0</v>
          </cell>
          <cell r="I982">
            <v>0</v>
          </cell>
          <cell r="K982">
            <v>0</v>
          </cell>
          <cell r="M982">
            <v>15.62</v>
          </cell>
          <cell r="N982">
            <v>4.8499999999999996</v>
          </cell>
          <cell r="O982">
            <v>0</v>
          </cell>
          <cell r="Q982">
            <v>0</v>
          </cell>
          <cell r="T982">
            <v>127.21</v>
          </cell>
          <cell r="U982">
            <v>0</v>
          </cell>
          <cell r="W982">
            <v>0</v>
          </cell>
          <cell r="Y982">
            <v>15.62</v>
          </cell>
          <cell r="AA982">
            <v>0</v>
          </cell>
          <cell r="AG982">
            <v>0</v>
          </cell>
          <cell r="AI982">
            <v>0</v>
          </cell>
          <cell r="AL982">
            <v>8208</v>
          </cell>
        </row>
        <row r="983">
          <cell r="A983" t="str">
            <v>8208</v>
          </cell>
          <cell r="B983" t="str">
            <v xml:space="preserve">407 - Retained Earnings             </v>
          </cell>
          <cell r="C983" t="str">
            <v xml:space="preserve">EMP - Corporate Employee Expenses   </v>
          </cell>
          <cell r="D983" t="str">
            <v>CSP</v>
          </cell>
          <cell r="G983">
            <v>163.04</v>
          </cell>
          <cell r="H983">
            <v>106.02</v>
          </cell>
          <cell r="I983">
            <v>200</v>
          </cell>
          <cell r="K983">
            <v>0</v>
          </cell>
          <cell r="M983">
            <v>353.4</v>
          </cell>
          <cell r="N983">
            <v>519.13</v>
          </cell>
          <cell r="O983">
            <v>600</v>
          </cell>
          <cell r="Q983">
            <v>0</v>
          </cell>
          <cell r="T983">
            <v>519.13</v>
          </cell>
          <cell r="U983">
            <v>1000</v>
          </cell>
          <cell r="W983">
            <v>0</v>
          </cell>
          <cell r="Y983">
            <v>353.4</v>
          </cell>
          <cell r="AA983">
            <v>600</v>
          </cell>
          <cell r="AG983">
            <v>1000</v>
          </cell>
          <cell r="AI983">
            <v>0</v>
          </cell>
          <cell r="AL983">
            <v>8208</v>
          </cell>
        </row>
        <row r="984">
          <cell r="A984" t="str">
            <v>8208</v>
          </cell>
          <cell r="B984" t="str">
            <v xml:space="preserve">407 - Retained Earnings             </v>
          </cell>
          <cell r="C984" t="str">
            <v xml:space="preserve">EMP - Corporate Employee Expenses   </v>
          </cell>
          <cell r="D984" t="str">
            <v>EO</v>
          </cell>
          <cell r="G984">
            <v>30.1</v>
          </cell>
          <cell r="H984">
            <v>14.77</v>
          </cell>
          <cell r="I984">
            <v>100</v>
          </cell>
          <cell r="K984">
            <v>0</v>
          </cell>
          <cell r="M984">
            <v>298.45</v>
          </cell>
          <cell r="N984">
            <v>310.07</v>
          </cell>
          <cell r="O984">
            <v>100</v>
          </cell>
          <cell r="Q984">
            <v>0</v>
          </cell>
          <cell r="T984">
            <v>619.67999999999995</v>
          </cell>
          <cell r="U984">
            <v>200</v>
          </cell>
          <cell r="W984">
            <v>0</v>
          </cell>
          <cell r="Y984">
            <v>298.45</v>
          </cell>
          <cell r="AA984">
            <v>100</v>
          </cell>
          <cell r="AG984">
            <v>200</v>
          </cell>
          <cell r="AI984">
            <v>0</v>
          </cell>
          <cell r="AL984">
            <v>8208</v>
          </cell>
        </row>
        <row r="985">
          <cell r="A985" t="str">
            <v>8208</v>
          </cell>
          <cell r="B985" t="str">
            <v xml:space="preserve">407 - Retained Earnings             </v>
          </cell>
          <cell r="C985" t="str">
            <v xml:space="preserve">EMP - Corporate Employee Expenses   </v>
          </cell>
          <cell r="D985" t="str">
            <v>EO</v>
          </cell>
          <cell r="G985">
            <v>6877.42</v>
          </cell>
          <cell r="H985">
            <v>16886.8</v>
          </cell>
          <cell r="I985">
            <v>6300</v>
          </cell>
          <cell r="K985">
            <v>0</v>
          </cell>
          <cell r="M985">
            <v>67440.25</v>
          </cell>
          <cell r="N985">
            <v>68908.42</v>
          </cell>
          <cell r="O985">
            <v>58500</v>
          </cell>
          <cell r="Q985">
            <v>0</v>
          </cell>
          <cell r="T985">
            <v>76702.3</v>
          </cell>
          <cell r="U985">
            <v>80600</v>
          </cell>
          <cell r="W985">
            <v>0</v>
          </cell>
          <cell r="Y985">
            <v>67440.25</v>
          </cell>
          <cell r="AA985">
            <v>58500</v>
          </cell>
          <cell r="AG985">
            <v>80600</v>
          </cell>
          <cell r="AI985">
            <v>0</v>
          </cell>
          <cell r="AL985">
            <v>8208</v>
          </cell>
        </row>
        <row r="986">
          <cell r="A986" t="str">
            <v>8208</v>
          </cell>
          <cell r="B986" t="str">
            <v xml:space="preserve">407 - Retained Earnings             </v>
          </cell>
          <cell r="C986" t="str">
            <v xml:space="preserve">EMP - Corporate Employee Expenses   </v>
          </cell>
          <cell r="D986" t="str">
            <v>EO</v>
          </cell>
          <cell r="G986">
            <v>70.430000000000007</v>
          </cell>
          <cell r="H986">
            <v>170.2</v>
          </cell>
          <cell r="I986">
            <v>200</v>
          </cell>
          <cell r="K986">
            <v>0</v>
          </cell>
          <cell r="M986">
            <v>2675.14</v>
          </cell>
          <cell r="N986">
            <v>2197.12</v>
          </cell>
          <cell r="O986">
            <v>1300</v>
          </cell>
          <cell r="Q986">
            <v>0</v>
          </cell>
          <cell r="T986">
            <v>2310.17</v>
          </cell>
          <cell r="U986">
            <v>1900</v>
          </cell>
          <cell r="W986">
            <v>0</v>
          </cell>
          <cell r="Y986">
            <v>2675.14</v>
          </cell>
          <cell r="AA986">
            <v>1300</v>
          </cell>
          <cell r="AG986">
            <v>1900</v>
          </cell>
          <cell r="AI986">
            <v>0</v>
          </cell>
          <cell r="AL986">
            <v>8208</v>
          </cell>
        </row>
        <row r="987">
          <cell r="A987" t="str">
            <v>8208</v>
          </cell>
          <cell r="B987" t="str">
            <v xml:space="preserve">407 - Retained Earnings             </v>
          </cell>
          <cell r="C987" t="str">
            <v xml:space="preserve">EMP - Corporate Employee Expenses   </v>
          </cell>
          <cell r="D987" t="str">
            <v>EO</v>
          </cell>
          <cell r="G987">
            <v>492.52</v>
          </cell>
          <cell r="H987">
            <v>1126.52</v>
          </cell>
          <cell r="I987">
            <v>800</v>
          </cell>
          <cell r="K987">
            <v>0</v>
          </cell>
          <cell r="M987">
            <v>7501.86</v>
          </cell>
          <cell r="N987">
            <v>4780.16</v>
          </cell>
          <cell r="O987">
            <v>6200</v>
          </cell>
          <cell r="Q987">
            <v>0</v>
          </cell>
          <cell r="T987">
            <v>5875.49</v>
          </cell>
          <cell r="U987">
            <v>8700</v>
          </cell>
          <cell r="W987">
            <v>0</v>
          </cell>
          <cell r="Y987">
            <v>7501.86</v>
          </cell>
          <cell r="AA987">
            <v>6200</v>
          </cell>
          <cell r="AG987">
            <v>8700</v>
          </cell>
          <cell r="AI987">
            <v>0</v>
          </cell>
          <cell r="AL987">
            <v>8208</v>
          </cell>
        </row>
        <row r="988">
          <cell r="A988" t="str">
            <v>8208</v>
          </cell>
          <cell r="B988" t="str">
            <v xml:space="preserve">407 - Retained Earnings             </v>
          </cell>
          <cell r="C988" t="str">
            <v xml:space="preserve">EMP - Corporate Employee Expenses   </v>
          </cell>
          <cell r="D988" t="str">
            <v>FS</v>
          </cell>
          <cell r="G988">
            <v>0</v>
          </cell>
          <cell r="H988">
            <v>0</v>
          </cell>
          <cell r="I988">
            <v>0</v>
          </cell>
          <cell r="K988">
            <v>0</v>
          </cell>
          <cell r="M988">
            <v>9.76</v>
          </cell>
          <cell r="N988">
            <v>0</v>
          </cell>
          <cell r="O988">
            <v>0</v>
          </cell>
          <cell r="Q988">
            <v>0</v>
          </cell>
          <cell r="T988">
            <v>76.209999999999994</v>
          </cell>
          <cell r="U988">
            <v>0</v>
          </cell>
          <cell r="W988">
            <v>0</v>
          </cell>
          <cell r="Y988">
            <v>9.76</v>
          </cell>
          <cell r="AA988">
            <v>0</v>
          </cell>
          <cell r="AG988">
            <v>0</v>
          </cell>
          <cell r="AI988">
            <v>0</v>
          </cell>
          <cell r="AL988">
            <v>8208</v>
          </cell>
        </row>
        <row r="989">
          <cell r="A989" t="str">
            <v>8208</v>
          </cell>
          <cell r="B989" t="str">
            <v xml:space="preserve">407 - Retained Earnings             </v>
          </cell>
          <cell r="C989" t="str">
            <v xml:space="preserve">EMP - Corporate Employee Expenses   </v>
          </cell>
          <cell r="D989" t="str">
            <v>HR</v>
          </cell>
          <cell r="G989">
            <v>1526.15</v>
          </cell>
          <cell r="H989">
            <v>884.15</v>
          </cell>
          <cell r="I989">
            <v>500</v>
          </cell>
          <cell r="K989">
            <v>0</v>
          </cell>
          <cell r="M989">
            <v>5170.2299999999996</v>
          </cell>
          <cell r="N989">
            <v>1172.8</v>
          </cell>
          <cell r="O989">
            <v>5300</v>
          </cell>
          <cell r="Q989">
            <v>0</v>
          </cell>
          <cell r="T989">
            <v>1540.25</v>
          </cell>
          <cell r="U989">
            <v>7100</v>
          </cell>
          <cell r="W989">
            <v>0</v>
          </cell>
          <cell r="Y989">
            <v>5170.2299999999996</v>
          </cell>
          <cell r="AA989">
            <v>5300</v>
          </cell>
          <cell r="AG989">
            <v>7100</v>
          </cell>
          <cell r="AI989">
            <v>0</v>
          </cell>
          <cell r="AL989">
            <v>8208</v>
          </cell>
        </row>
        <row r="990">
          <cell r="A990" t="str">
            <v>8208</v>
          </cell>
          <cell r="B990" t="str">
            <v xml:space="preserve">407 - Retained Earnings             </v>
          </cell>
          <cell r="C990" t="str">
            <v xml:space="preserve">EMP - Corporate Employee Expenses   </v>
          </cell>
          <cell r="D990" t="str">
            <v>IS</v>
          </cell>
          <cell r="G990">
            <v>7.2</v>
          </cell>
          <cell r="H990">
            <v>0</v>
          </cell>
          <cell r="I990">
            <v>0</v>
          </cell>
          <cell r="K990">
            <v>0</v>
          </cell>
          <cell r="M990">
            <v>33.950000000000003</v>
          </cell>
          <cell r="N990">
            <v>34.32</v>
          </cell>
          <cell r="O990">
            <v>0</v>
          </cell>
          <cell r="Q990">
            <v>0</v>
          </cell>
          <cell r="T990">
            <v>34.32</v>
          </cell>
          <cell r="U990">
            <v>0</v>
          </cell>
          <cell r="W990">
            <v>0</v>
          </cell>
          <cell r="Y990">
            <v>33.950000000000003</v>
          </cell>
          <cell r="AA990">
            <v>0</v>
          </cell>
          <cell r="AG990">
            <v>0</v>
          </cell>
          <cell r="AI990">
            <v>0</v>
          </cell>
          <cell r="AL990">
            <v>8208</v>
          </cell>
        </row>
        <row r="991">
          <cell r="A991" t="str">
            <v>8251</v>
          </cell>
          <cell r="B991" t="str">
            <v xml:space="preserve">407 - Retained Earnings             </v>
          </cell>
          <cell r="C991" t="str">
            <v xml:space="preserve">EMP - Corporate Employee Expenses   </v>
          </cell>
          <cell r="D991" t="str">
            <v>HR</v>
          </cell>
          <cell r="G991">
            <v>197.1</v>
          </cell>
          <cell r="H991">
            <v>203.41</v>
          </cell>
          <cell r="I991">
            <v>1900</v>
          </cell>
          <cell r="K991">
            <v>0</v>
          </cell>
          <cell r="M991">
            <v>460.84</v>
          </cell>
          <cell r="N991">
            <v>657.83</v>
          </cell>
          <cell r="O991">
            <v>3300</v>
          </cell>
          <cell r="Q991">
            <v>0</v>
          </cell>
          <cell r="T991">
            <v>1597.54</v>
          </cell>
          <cell r="U991">
            <v>4100</v>
          </cell>
          <cell r="W991">
            <v>0</v>
          </cell>
          <cell r="Y991">
            <v>460.84</v>
          </cell>
          <cell r="AA991">
            <v>3300</v>
          </cell>
          <cell r="AG991">
            <v>4100</v>
          </cell>
          <cell r="AI991">
            <v>0</v>
          </cell>
          <cell r="AL991">
            <v>8251</v>
          </cell>
        </row>
        <row r="992">
          <cell r="A992" t="str">
            <v>8252</v>
          </cell>
          <cell r="B992" t="str">
            <v xml:space="preserve">407 - Retained Earnings             </v>
          </cell>
          <cell r="C992" t="str">
            <v xml:space="preserve">EMP - Corporate Employee Expenses   </v>
          </cell>
          <cell r="D992" t="str">
            <v>HR</v>
          </cell>
          <cell r="G992">
            <v>0</v>
          </cell>
          <cell r="H992">
            <v>0</v>
          </cell>
          <cell r="I992">
            <v>5000</v>
          </cell>
          <cell r="K992">
            <v>0</v>
          </cell>
          <cell r="M992">
            <v>17577.29</v>
          </cell>
          <cell r="N992">
            <v>4789.29</v>
          </cell>
          <cell r="O992">
            <v>26500</v>
          </cell>
          <cell r="Q992">
            <v>0</v>
          </cell>
          <cell r="T992">
            <v>25987.19</v>
          </cell>
          <cell r="U992">
            <v>30600</v>
          </cell>
          <cell r="W992">
            <v>0</v>
          </cell>
          <cell r="Y992">
            <v>17577.29</v>
          </cell>
          <cell r="AA992">
            <v>26500</v>
          </cell>
          <cell r="AG992">
            <v>30600</v>
          </cell>
          <cell r="AI992">
            <v>0</v>
          </cell>
          <cell r="AL992">
            <v>8252</v>
          </cell>
        </row>
        <row r="993">
          <cell r="A993" t="str">
            <v>8253</v>
          </cell>
          <cell r="B993" t="str">
            <v xml:space="preserve">407 - Retained Earnings             </v>
          </cell>
          <cell r="C993" t="str">
            <v xml:space="preserve">EMP - Corporate Employee Expenses   </v>
          </cell>
          <cell r="D993" t="str">
            <v>HR</v>
          </cell>
          <cell r="G993">
            <v>120</v>
          </cell>
          <cell r="H993">
            <v>3034.75</v>
          </cell>
          <cell r="I993">
            <v>700</v>
          </cell>
          <cell r="K993">
            <v>0</v>
          </cell>
          <cell r="M993">
            <v>5684.05</v>
          </cell>
          <cell r="N993">
            <v>7790.04</v>
          </cell>
          <cell r="O993">
            <v>7400</v>
          </cell>
          <cell r="Q993">
            <v>0</v>
          </cell>
          <cell r="T993">
            <v>8633.5400000000009</v>
          </cell>
          <cell r="U993">
            <v>10000</v>
          </cell>
          <cell r="W993">
            <v>0</v>
          </cell>
          <cell r="Y993">
            <v>5684.05</v>
          </cell>
          <cell r="AA993">
            <v>7400</v>
          </cell>
          <cell r="AG993">
            <v>10000</v>
          </cell>
          <cell r="AI993">
            <v>0</v>
          </cell>
          <cell r="AL993">
            <v>8253</v>
          </cell>
        </row>
        <row r="994">
          <cell r="A994" t="str">
            <v>8255</v>
          </cell>
          <cell r="B994" t="str">
            <v xml:space="preserve">407 - Retained Earnings             </v>
          </cell>
          <cell r="C994" t="str">
            <v xml:space="preserve">EMP - Corporate Employee Expenses   </v>
          </cell>
          <cell r="D994" t="str">
            <v>HR</v>
          </cell>
          <cell r="G994">
            <v>2916.5</v>
          </cell>
          <cell r="H994">
            <v>1666.5</v>
          </cell>
          <cell r="I994">
            <v>3300</v>
          </cell>
          <cell r="K994">
            <v>0</v>
          </cell>
          <cell r="M994">
            <v>18749</v>
          </cell>
          <cell r="N994">
            <v>14998.5</v>
          </cell>
          <cell r="O994">
            <v>22500</v>
          </cell>
          <cell r="Q994">
            <v>0</v>
          </cell>
          <cell r="T994">
            <v>24703</v>
          </cell>
          <cell r="U994">
            <v>32500</v>
          </cell>
          <cell r="W994">
            <v>0</v>
          </cell>
          <cell r="Y994">
            <v>18749</v>
          </cell>
          <cell r="AA994">
            <v>22500</v>
          </cell>
          <cell r="AG994">
            <v>32500</v>
          </cell>
          <cell r="AI994">
            <v>0</v>
          </cell>
          <cell r="AL994">
            <v>8255</v>
          </cell>
        </row>
        <row r="995">
          <cell r="A995" t="str">
            <v>8256</v>
          </cell>
          <cell r="B995" t="str">
            <v xml:space="preserve">407 - Retained Earnings             </v>
          </cell>
          <cell r="C995" t="str">
            <v xml:space="preserve">EMP - Corporate Employee Expenses   </v>
          </cell>
          <cell r="D995" t="str">
            <v>HR</v>
          </cell>
          <cell r="G995">
            <v>205.47</v>
          </cell>
          <cell r="H995">
            <v>8800.44</v>
          </cell>
          <cell r="I995">
            <v>0</v>
          </cell>
          <cell r="K995">
            <v>0</v>
          </cell>
          <cell r="M995">
            <v>6003.14</v>
          </cell>
          <cell r="N995">
            <v>16491.189999999999</v>
          </cell>
          <cell r="O995">
            <v>8100</v>
          </cell>
          <cell r="Q995">
            <v>0</v>
          </cell>
          <cell r="T995">
            <v>22136.54</v>
          </cell>
          <cell r="U995">
            <v>26700</v>
          </cell>
          <cell r="W995">
            <v>0</v>
          </cell>
          <cell r="Y995">
            <v>6003.14</v>
          </cell>
          <cell r="AA995">
            <v>8100</v>
          </cell>
          <cell r="AG995">
            <v>26700</v>
          </cell>
          <cell r="AI995">
            <v>0</v>
          </cell>
          <cell r="AL995">
            <v>8256</v>
          </cell>
        </row>
        <row r="996">
          <cell r="A996" t="str">
            <v>8301</v>
          </cell>
          <cell r="B996" t="str">
            <v xml:space="preserve">407 - Retained Earnings             </v>
          </cell>
          <cell r="C996" t="str">
            <v xml:space="preserve">EMP - Corporate Employee Expenses   </v>
          </cell>
          <cell r="D996" t="str">
            <v>CS</v>
          </cell>
          <cell r="G996">
            <v>0</v>
          </cell>
          <cell r="H996">
            <v>0</v>
          </cell>
          <cell r="I996">
            <v>100</v>
          </cell>
          <cell r="K996">
            <v>0</v>
          </cell>
          <cell r="M996">
            <v>416.53</v>
          </cell>
          <cell r="N996">
            <v>0</v>
          </cell>
          <cell r="O996">
            <v>700</v>
          </cell>
          <cell r="Q996">
            <v>0</v>
          </cell>
          <cell r="T996">
            <v>40</v>
          </cell>
          <cell r="U996">
            <v>1000</v>
          </cell>
          <cell r="W996">
            <v>0</v>
          </cell>
          <cell r="Y996">
            <v>416.53</v>
          </cell>
          <cell r="AA996">
            <v>700</v>
          </cell>
          <cell r="AG996">
            <v>1000</v>
          </cell>
          <cell r="AI996">
            <v>0</v>
          </cell>
          <cell r="AL996">
            <v>8301</v>
          </cell>
        </row>
        <row r="997">
          <cell r="A997" t="str">
            <v>8301</v>
          </cell>
          <cell r="B997" t="str">
            <v xml:space="preserve">407 - Retained Earnings             </v>
          </cell>
          <cell r="C997" t="str">
            <v xml:space="preserve">EMP - Corporate Employee Expenses   </v>
          </cell>
          <cell r="D997" t="str">
            <v>CSP</v>
          </cell>
          <cell r="G997">
            <v>0</v>
          </cell>
          <cell r="H997">
            <v>0</v>
          </cell>
          <cell r="I997">
            <v>5200</v>
          </cell>
          <cell r="K997">
            <v>0</v>
          </cell>
          <cell r="M997">
            <v>2478.96</v>
          </cell>
          <cell r="N997">
            <v>5195.8999999999996</v>
          </cell>
          <cell r="O997">
            <v>25400</v>
          </cell>
          <cell r="Q997">
            <v>0</v>
          </cell>
          <cell r="T997">
            <v>5195.8999999999996</v>
          </cell>
          <cell r="U997">
            <v>28500</v>
          </cell>
          <cell r="W997">
            <v>0</v>
          </cell>
          <cell r="Y997">
            <v>2478.96</v>
          </cell>
          <cell r="AA997">
            <v>25400</v>
          </cell>
          <cell r="AG997">
            <v>28500</v>
          </cell>
          <cell r="AI997">
            <v>0</v>
          </cell>
          <cell r="AL997">
            <v>8301</v>
          </cell>
        </row>
        <row r="998">
          <cell r="A998" t="str">
            <v>8301</v>
          </cell>
          <cell r="B998" t="str">
            <v xml:space="preserve">407 - Retained Earnings             </v>
          </cell>
          <cell r="C998" t="str">
            <v xml:space="preserve">EMP - Corporate Employee Expenses   </v>
          </cell>
          <cell r="D998" t="str">
            <v>EO</v>
          </cell>
          <cell r="G998">
            <v>0</v>
          </cell>
          <cell r="H998">
            <v>0</v>
          </cell>
          <cell r="I998">
            <v>1300</v>
          </cell>
          <cell r="K998">
            <v>0</v>
          </cell>
          <cell r="M998">
            <v>18112.66</v>
          </cell>
          <cell r="N998">
            <v>12103.24</v>
          </cell>
          <cell r="O998">
            <v>14000</v>
          </cell>
          <cell r="Q998">
            <v>0</v>
          </cell>
          <cell r="T998">
            <v>13441.55</v>
          </cell>
          <cell r="U998">
            <v>16700</v>
          </cell>
          <cell r="W998">
            <v>0</v>
          </cell>
          <cell r="Y998">
            <v>18112.66</v>
          </cell>
          <cell r="AA998">
            <v>14000</v>
          </cell>
          <cell r="AG998">
            <v>16700</v>
          </cell>
          <cell r="AI998">
            <v>0</v>
          </cell>
          <cell r="AL998">
            <v>8301</v>
          </cell>
        </row>
        <row r="999">
          <cell r="A999" t="str">
            <v>8301</v>
          </cell>
          <cell r="B999" t="str">
            <v xml:space="preserve">407 - Retained Earnings             </v>
          </cell>
          <cell r="C999" t="str">
            <v xml:space="preserve">EMP - Corporate Employee Expenses   </v>
          </cell>
          <cell r="D999" t="str">
            <v>EO</v>
          </cell>
          <cell r="G999">
            <v>12851</v>
          </cell>
          <cell r="H999">
            <v>21077</v>
          </cell>
          <cell r="I999">
            <v>1100</v>
          </cell>
          <cell r="K999">
            <v>0</v>
          </cell>
          <cell r="M999">
            <v>73234.31</v>
          </cell>
          <cell r="N999">
            <v>55073.21</v>
          </cell>
          <cell r="O999">
            <v>57400</v>
          </cell>
          <cell r="Q999">
            <v>0</v>
          </cell>
          <cell r="T999">
            <v>70676.13</v>
          </cell>
          <cell r="U999">
            <v>75700</v>
          </cell>
          <cell r="W999">
            <v>0</v>
          </cell>
          <cell r="Y999">
            <v>73234.31</v>
          </cell>
          <cell r="AA999">
            <v>57400</v>
          </cell>
          <cell r="AG999">
            <v>75700</v>
          </cell>
          <cell r="AI999">
            <v>0</v>
          </cell>
          <cell r="AL999">
            <v>8301</v>
          </cell>
        </row>
        <row r="1000">
          <cell r="A1000" t="str">
            <v>8301</v>
          </cell>
          <cell r="B1000" t="str">
            <v xml:space="preserve">407 - Retained Earnings             </v>
          </cell>
          <cell r="C1000" t="str">
            <v xml:space="preserve">EMP - Corporate Employee Expenses   </v>
          </cell>
          <cell r="D1000" t="str">
            <v>EO</v>
          </cell>
          <cell r="G1000">
            <v>0</v>
          </cell>
          <cell r="H1000">
            <v>1095</v>
          </cell>
          <cell r="I1000">
            <v>900</v>
          </cell>
          <cell r="K1000">
            <v>0</v>
          </cell>
          <cell r="M1000">
            <v>1631.95</v>
          </cell>
          <cell r="N1000">
            <v>3350.4</v>
          </cell>
          <cell r="O1000">
            <v>6900</v>
          </cell>
          <cell r="Q1000">
            <v>0</v>
          </cell>
          <cell r="T1000">
            <v>5059.8599999999997</v>
          </cell>
          <cell r="U1000">
            <v>9300</v>
          </cell>
          <cell r="W1000">
            <v>0</v>
          </cell>
          <cell r="Y1000">
            <v>1631.95</v>
          </cell>
          <cell r="AA1000">
            <v>6900</v>
          </cell>
          <cell r="AG1000">
            <v>9300</v>
          </cell>
          <cell r="AI1000">
            <v>0</v>
          </cell>
          <cell r="AL1000">
            <v>8301</v>
          </cell>
        </row>
        <row r="1001">
          <cell r="A1001" t="str">
            <v>8301</v>
          </cell>
          <cell r="B1001" t="str">
            <v xml:space="preserve">407 - Retained Earnings             </v>
          </cell>
          <cell r="C1001" t="str">
            <v xml:space="preserve">EMP - Corporate Employee Expenses   </v>
          </cell>
          <cell r="D1001" t="str">
            <v>EO</v>
          </cell>
          <cell r="G1001">
            <v>109.01</v>
          </cell>
          <cell r="H1001">
            <v>3193</v>
          </cell>
          <cell r="I1001">
            <v>5200</v>
          </cell>
          <cell r="K1001">
            <v>0</v>
          </cell>
          <cell r="M1001">
            <v>14022.68</v>
          </cell>
          <cell r="N1001">
            <v>12452.2</v>
          </cell>
          <cell r="O1001">
            <v>25800</v>
          </cell>
          <cell r="Q1001">
            <v>0</v>
          </cell>
          <cell r="T1001">
            <v>16017.85</v>
          </cell>
          <cell r="U1001">
            <v>29400</v>
          </cell>
          <cell r="W1001">
            <v>0</v>
          </cell>
          <cell r="Y1001">
            <v>14022.68</v>
          </cell>
          <cell r="AA1001">
            <v>25800</v>
          </cell>
          <cell r="AG1001">
            <v>29400</v>
          </cell>
          <cell r="AI1001">
            <v>0</v>
          </cell>
          <cell r="AL1001">
            <v>8301</v>
          </cell>
        </row>
        <row r="1002">
          <cell r="A1002" t="str">
            <v>8301</v>
          </cell>
          <cell r="B1002" t="str">
            <v xml:space="preserve">407 - Retained Earnings             </v>
          </cell>
          <cell r="C1002" t="str">
            <v xml:space="preserve">EMP - Corporate Employee Expenses   </v>
          </cell>
          <cell r="D1002" t="str">
            <v>FS</v>
          </cell>
          <cell r="G1002">
            <v>0</v>
          </cell>
          <cell r="H1002">
            <v>182.7</v>
          </cell>
          <cell r="I1002">
            <v>500</v>
          </cell>
          <cell r="K1002">
            <v>0</v>
          </cell>
          <cell r="M1002">
            <v>535.20000000000005</v>
          </cell>
          <cell r="N1002">
            <v>2112.4499999999998</v>
          </cell>
          <cell r="O1002">
            <v>3700</v>
          </cell>
          <cell r="Q1002">
            <v>0</v>
          </cell>
          <cell r="T1002">
            <v>3822.45</v>
          </cell>
          <cell r="U1002">
            <v>5100</v>
          </cell>
          <cell r="W1002">
            <v>0</v>
          </cell>
          <cell r="Y1002">
            <v>535.20000000000005</v>
          </cell>
          <cell r="AA1002">
            <v>3700</v>
          </cell>
          <cell r="AG1002">
            <v>5100</v>
          </cell>
          <cell r="AI1002">
            <v>0</v>
          </cell>
          <cell r="AL1002">
            <v>8301</v>
          </cell>
        </row>
        <row r="1003">
          <cell r="A1003" t="str">
            <v>8301</v>
          </cell>
          <cell r="B1003" t="str">
            <v xml:space="preserve">407 - Retained Earnings             </v>
          </cell>
          <cell r="C1003" t="str">
            <v xml:space="preserve">EMP - Corporate Employee Expenses   </v>
          </cell>
          <cell r="D1003" t="str">
            <v>HR</v>
          </cell>
          <cell r="G1003">
            <v>998.79</v>
          </cell>
          <cell r="H1003">
            <v>360</v>
          </cell>
          <cell r="I1003">
            <v>500</v>
          </cell>
          <cell r="K1003">
            <v>0</v>
          </cell>
          <cell r="M1003">
            <v>3398.79</v>
          </cell>
          <cell r="N1003">
            <v>580</v>
          </cell>
          <cell r="O1003">
            <v>5400</v>
          </cell>
          <cell r="Q1003">
            <v>0</v>
          </cell>
          <cell r="T1003">
            <v>8664.7199999999993</v>
          </cell>
          <cell r="U1003">
            <v>8200</v>
          </cell>
          <cell r="W1003">
            <v>0</v>
          </cell>
          <cell r="Y1003">
            <v>3398.79</v>
          </cell>
          <cell r="AA1003">
            <v>5400</v>
          </cell>
          <cell r="AG1003">
            <v>8200</v>
          </cell>
          <cell r="AI1003">
            <v>0</v>
          </cell>
          <cell r="AL1003">
            <v>8301</v>
          </cell>
        </row>
        <row r="1004">
          <cell r="A1004" t="str">
            <v>8301</v>
          </cell>
          <cell r="B1004" t="str">
            <v xml:space="preserve">407 - Retained Earnings             </v>
          </cell>
          <cell r="C1004" t="str">
            <v xml:space="preserve">EMP - Corporate Employee Expenses   </v>
          </cell>
          <cell r="D1004" t="str">
            <v>IS</v>
          </cell>
          <cell r="G1004">
            <v>0</v>
          </cell>
          <cell r="H1004">
            <v>0</v>
          </cell>
          <cell r="I1004">
            <v>4600</v>
          </cell>
          <cell r="K1004">
            <v>0</v>
          </cell>
          <cell r="M1004">
            <v>13287.05</v>
          </cell>
          <cell r="N1004">
            <v>41147.43</v>
          </cell>
          <cell r="O1004">
            <v>41100</v>
          </cell>
          <cell r="Q1004">
            <v>0</v>
          </cell>
          <cell r="T1004">
            <v>45051.39</v>
          </cell>
          <cell r="U1004">
            <v>54700</v>
          </cell>
          <cell r="W1004">
            <v>0</v>
          </cell>
          <cell r="Y1004">
            <v>13287.05</v>
          </cell>
          <cell r="AA1004">
            <v>41100</v>
          </cell>
          <cell r="AG1004">
            <v>54700</v>
          </cell>
          <cell r="AI1004">
            <v>0</v>
          </cell>
          <cell r="AL1004">
            <v>8301</v>
          </cell>
        </row>
        <row r="1005">
          <cell r="A1005" t="str">
            <v>8302</v>
          </cell>
          <cell r="B1005" t="str">
            <v xml:space="preserve">407 - Retained Earnings             </v>
          </cell>
          <cell r="C1005" t="str">
            <v xml:space="preserve">EMP - Corporate Employee Expenses   </v>
          </cell>
          <cell r="D1005" t="str">
            <v>CS</v>
          </cell>
          <cell r="G1005">
            <v>0</v>
          </cell>
          <cell r="H1005">
            <v>0</v>
          </cell>
          <cell r="I1005">
            <v>200</v>
          </cell>
          <cell r="K1005">
            <v>0</v>
          </cell>
          <cell r="M1005">
            <v>1192.9000000000001</v>
          </cell>
          <cell r="N1005">
            <v>1586.61</v>
          </cell>
          <cell r="O1005">
            <v>1400</v>
          </cell>
          <cell r="Q1005">
            <v>0</v>
          </cell>
          <cell r="T1005">
            <v>1586.61</v>
          </cell>
          <cell r="U1005">
            <v>2000</v>
          </cell>
          <cell r="W1005">
            <v>0</v>
          </cell>
          <cell r="Y1005">
            <v>1192.9000000000001</v>
          </cell>
          <cell r="AA1005">
            <v>1400</v>
          </cell>
          <cell r="AG1005">
            <v>2000</v>
          </cell>
          <cell r="AI1005">
            <v>0</v>
          </cell>
          <cell r="AL1005">
            <v>8302</v>
          </cell>
        </row>
        <row r="1006">
          <cell r="A1006" t="str">
            <v>8302</v>
          </cell>
          <cell r="B1006" t="str">
            <v xml:space="preserve">407 - Retained Earnings             </v>
          </cell>
          <cell r="C1006" t="str">
            <v xml:space="preserve">EMP - Corporate Employee Expenses   </v>
          </cell>
          <cell r="D1006" t="str">
            <v>CSP</v>
          </cell>
          <cell r="G1006">
            <v>0</v>
          </cell>
          <cell r="H1006">
            <v>0</v>
          </cell>
          <cell r="I1006">
            <v>2000</v>
          </cell>
          <cell r="K1006">
            <v>0</v>
          </cell>
          <cell r="M1006">
            <v>7778.56</v>
          </cell>
          <cell r="N1006">
            <v>2356.19</v>
          </cell>
          <cell r="O1006">
            <v>6100</v>
          </cell>
          <cell r="Q1006">
            <v>0</v>
          </cell>
          <cell r="T1006">
            <v>6214.19</v>
          </cell>
          <cell r="U1006">
            <v>6100</v>
          </cell>
          <cell r="W1006">
            <v>0</v>
          </cell>
          <cell r="Y1006">
            <v>7778.56</v>
          </cell>
          <cell r="AA1006">
            <v>6100</v>
          </cell>
          <cell r="AG1006">
            <v>6100</v>
          </cell>
          <cell r="AI1006">
            <v>0</v>
          </cell>
          <cell r="AL1006">
            <v>8302</v>
          </cell>
        </row>
        <row r="1007">
          <cell r="A1007" t="str">
            <v>8302</v>
          </cell>
          <cell r="B1007" t="str">
            <v xml:space="preserve">407 - Retained Earnings             </v>
          </cell>
          <cell r="C1007" t="str">
            <v xml:space="preserve">EMP - Corporate Employee Expenses   </v>
          </cell>
          <cell r="D1007" t="str">
            <v>EO</v>
          </cell>
          <cell r="G1007">
            <v>0</v>
          </cell>
          <cell r="H1007">
            <v>374.85</v>
          </cell>
          <cell r="I1007">
            <v>300</v>
          </cell>
          <cell r="K1007">
            <v>0</v>
          </cell>
          <cell r="M1007">
            <v>1401.25</v>
          </cell>
          <cell r="N1007">
            <v>2115.0700000000002</v>
          </cell>
          <cell r="O1007">
            <v>2600</v>
          </cell>
          <cell r="Q1007">
            <v>0</v>
          </cell>
          <cell r="T1007">
            <v>3463.28</v>
          </cell>
          <cell r="U1007">
            <v>3100</v>
          </cell>
          <cell r="W1007">
            <v>0</v>
          </cell>
          <cell r="Y1007">
            <v>1401.25</v>
          </cell>
          <cell r="AA1007">
            <v>2600</v>
          </cell>
          <cell r="AG1007">
            <v>3100</v>
          </cell>
          <cell r="AI1007">
            <v>0</v>
          </cell>
          <cell r="AL1007">
            <v>8302</v>
          </cell>
        </row>
        <row r="1008">
          <cell r="A1008" t="str">
            <v>8302</v>
          </cell>
          <cell r="B1008" t="str">
            <v xml:space="preserve">407 - Retained Earnings             </v>
          </cell>
          <cell r="C1008" t="str">
            <v xml:space="preserve">EMP - Corporate Employee Expenses   </v>
          </cell>
          <cell r="D1008" t="str">
            <v>EO</v>
          </cell>
          <cell r="G1008">
            <v>197.98</v>
          </cell>
          <cell r="H1008">
            <v>4423.21</v>
          </cell>
          <cell r="I1008">
            <v>100</v>
          </cell>
          <cell r="K1008">
            <v>0</v>
          </cell>
          <cell r="M1008">
            <v>8709.16</v>
          </cell>
          <cell r="N1008">
            <v>10707.23</v>
          </cell>
          <cell r="O1008">
            <v>10800</v>
          </cell>
          <cell r="Q1008">
            <v>0</v>
          </cell>
          <cell r="T1008">
            <v>16624.759999999998</v>
          </cell>
          <cell r="U1008">
            <v>14600</v>
          </cell>
          <cell r="W1008">
            <v>0</v>
          </cell>
          <cell r="Y1008">
            <v>8709.16</v>
          </cell>
          <cell r="AA1008">
            <v>10800</v>
          </cell>
          <cell r="AG1008">
            <v>14600</v>
          </cell>
          <cell r="AI1008">
            <v>0</v>
          </cell>
          <cell r="AL1008">
            <v>8302</v>
          </cell>
        </row>
        <row r="1009">
          <cell r="A1009" t="str">
            <v>8302</v>
          </cell>
          <cell r="B1009" t="str">
            <v xml:space="preserve">407 - Retained Earnings             </v>
          </cell>
          <cell r="C1009" t="str">
            <v xml:space="preserve">EMP - Corporate Employee Expenses   </v>
          </cell>
          <cell r="D1009" t="str">
            <v>EO</v>
          </cell>
          <cell r="G1009">
            <v>0</v>
          </cell>
          <cell r="H1009">
            <v>0</v>
          </cell>
          <cell r="I1009">
            <v>400</v>
          </cell>
          <cell r="K1009">
            <v>0</v>
          </cell>
          <cell r="M1009">
            <v>1004.2</v>
          </cell>
          <cell r="N1009">
            <v>210.31</v>
          </cell>
          <cell r="O1009">
            <v>2700</v>
          </cell>
          <cell r="Q1009">
            <v>0</v>
          </cell>
          <cell r="T1009">
            <v>210.31</v>
          </cell>
          <cell r="U1009">
            <v>3400</v>
          </cell>
          <cell r="W1009">
            <v>0</v>
          </cell>
          <cell r="Y1009">
            <v>1004.2</v>
          </cell>
          <cell r="AA1009">
            <v>2700</v>
          </cell>
          <cell r="AG1009">
            <v>3400</v>
          </cell>
          <cell r="AI1009">
            <v>0</v>
          </cell>
          <cell r="AL1009">
            <v>8302</v>
          </cell>
        </row>
        <row r="1010">
          <cell r="A1010" t="str">
            <v>8302</v>
          </cell>
          <cell r="B1010" t="str">
            <v xml:space="preserve">407 - Retained Earnings             </v>
          </cell>
          <cell r="C1010" t="str">
            <v xml:space="preserve">EMP - Corporate Employee Expenses   </v>
          </cell>
          <cell r="D1010" t="str">
            <v>EO</v>
          </cell>
          <cell r="G1010">
            <v>0</v>
          </cell>
          <cell r="H1010">
            <v>2792.95</v>
          </cell>
          <cell r="I1010">
            <v>1300</v>
          </cell>
          <cell r="K1010">
            <v>0</v>
          </cell>
          <cell r="M1010">
            <v>4948.7299999999996</v>
          </cell>
          <cell r="N1010">
            <v>4736.4399999999996</v>
          </cell>
          <cell r="O1010">
            <v>5000</v>
          </cell>
          <cell r="Q1010">
            <v>0</v>
          </cell>
          <cell r="T1010">
            <v>5003.24</v>
          </cell>
          <cell r="U1010">
            <v>6200</v>
          </cell>
          <cell r="W1010">
            <v>0</v>
          </cell>
          <cell r="Y1010">
            <v>4948.7299999999996</v>
          </cell>
          <cell r="AA1010">
            <v>5000</v>
          </cell>
          <cell r="AG1010">
            <v>6200</v>
          </cell>
          <cell r="AI1010">
            <v>0</v>
          </cell>
          <cell r="AL1010">
            <v>8302</v>
          </cell>
        </row>
        <row r="1011">
          <cell r="A1011" t="str">
            <v>8302</v>
          </cell>
          <cell r="B1011" t="str">
            <v xml:space="preserve">407 - Retained Earnings             </v>
          </cell>
          <cell r="C1011" t="str">
            <v xml:space="preserve">EMP - Corporate Employee Expenses   </v>
          </cell>
          <cell r="D1011" t="str">
            <v>FS</v>
          </cell>
          <cell r="G1011">
            <v>0</v>
          </cell>
          <cell r="H1011">
            <v>0</v>
          </cell>
          <cell r="I1011">
            <v>300</v>
          </cell>
          <cell r="K1011">
            <v>0</v>
          </cell>
          <cell r="M1011">
            <v>0</v>
          </cell>
          <cell r="N1011">
            <v>0</v>
          </cell>
          <cell r="O1011">
            <v>2300</v>
          </cell>
          <cell r="Q1011">
            <v>0</v>
          </cell>
          <cell r="T1011">
            <v>0</v>
          </cell>
          <cell r="U1011">
            <v>3100</v>
          </cell>
          <cell r="W1011">
            <v>0</v>
          </cell>
          <cell r="Y1011">
            <v>0</v>
          </cell>
          <cell r="AA1011">
            <v>2300</v>
          </cell>
          <cell r="AG1011">
            <v>3100</v>
          </cell>
          <cell r="AI1011">
            <v>0</v>
          </cell>
          <cell r="AL1011">
            <v>8302</v>
          </cell>
        </row>
        <row r="1012">
          <cell r="A1012" t="str">
            <v>8302</v>
          </cell>
          <cell r="B1012" t="str">
            <v xml:space="preserve">407 - Retained Earnings             </v>
          </cell>
          <cell r="C1012" t="str">
            <v xml:space="preserve">EMP - Corporate Employee Expenses   </v>
          </cell>
          <cell r="D1012" t="str">
            <v>HR</v>
          </cell>
          <cell r="G1012">
            <v>0</v>
          </cell>
          <cell r="H1012">
            <v>0</v>
          </cell>
          <cell r="I1012">
            <v>300</v>
          </cell>
          <cell r="K1012">
            <v>0</v>
          </cell>
          <cell r="M1012">
            <v>1850.43</v>
          </cell>
          <cell r="N1012">
            <v>1923.33</v>
          </cell>
          <cell r="O1012">
            <v>3800</v>
          </cell>
          <cell r="Q1012">
            <v>0</v>
          </cell>
          <cell r="T1012">
            <v>4662.13</v>
          </cell>
          <cell r="U1012">
            <v>6200</v>
          </cell>
          <cell r="W1012">
            <v>0</v>
          </cell>
          <cell r="Y1012">
            <v>1850.43</v>
          </cell>
          <cell r="AA1012">
            <v>3800</v>
          </cell>
          <cell r="AG1012">
            <v>6200</v>
          </cell>
          <cell r="AI1012">
            <v>0</v>
          </cell>
          <cell r="AL1012">
            <v>8302</v>
          </cell>
        </row>
        <row r="1013">
          <cell r="A1013" t="str">
            <v>8302</v>
          </cell>
          <cell r="B1013" t="str">
            <v xml:space="preserve">407 - Retained Earnings             </v>
          </cell>
          <cell r="C1013" t="str">
            <v xml:space="preserve">EMP - Corporate Employee Expenses   </v>
          </cell>
          <cell r="D1013" t="str">
            <v>IS</v>
          </cell>
          <cell r="G1013">
            <v>0</v>
          </cell>
          <cell r="H1013">
            <v>0</v>
          </cell>
          <cell r="I1013">
            <v>2000</v>
          </cell>
          <cell r="K1013">
            <v>0</v>
          </cell>
          <cell r="M1013">
            <v>2546.14</v>
          </cell>
          <cell r="N1013">
            <v>2807.96</v>
          </cell>
          <cell r="O1013">
            <v>17500</v>
          </cell>
          <cell r="Q1013">
            <v>0</v>
          </cell>
          <cell r="T1013">
            <v>4361.3999999999996</v>
          </cell>
          <cell r="U1013">
            <v>23100</v>
          </cell>
          <cell r="W1013">
            <v>0</v>
          </cell>
          <cell r="Y1013">
            <v>2546.14</v>
          </cell>
          <cell r="AA1013">
            <v>17500</v>
          </cell>
          <cell r="AG1013">
            <v>23100</v>
          </cell>
          <cell r="AI1013">
            <v>0</v>
          </cell>
          <cell r="AL1013">
            <v>8302</v>
          </cell>
        </row>
        <row r="1014">
          <cell r="A1014" t="str">
            <v>8303</v>
          </cell>
          <cell r="B1014" t="str">
            <v xml:space="preserve">407 - Retained Earnings             </v>
          </cell>
          <cell r="C1014" t="str">
            <v xml:space="preserve">EMP - Corporate Employee Expenses   </v>
          </cell>
          <cell r="D1014" t="str">
            <v>CS</v>
          </cell>
          <cell r="G1014">
            <v>541.1</v>
          </cell>
          <cell r="H1014">
            <v>47.64</v>
          </cell>
          <cell r="I1014">
            <v>100</v>
          </cell>
          <cell r="K1014">
            <v>0</v>
          </cell>
          <cell r="M1014">
            <v>1034.44</v>
          </cell>
          <cell r="N1014">
            <v>1584.07</v>
          </cell>
          <cell r="O1014">
            <v>400</v>
          </cell>
          <cell r="Q1014">
            <v>0</v>
          </cell>
          <cell r="T1014">
            <v>1584.07</v>
          </cell>
          <cell r="U1014">
            <v>600</v>
          </cell>
          <cell r="W1014">
            <v>0</v>
          </cell>
          <cell r="Y1014">
            <v>1034.44</v>
          </cell>
          <cell r="AA1014">
            <v>400</v>
          </cell>
          <cell r="AG1014">
            <v>600</v>
          </cell>
          <cell r="AI1014">
            <v>0</v>
          </cell>
          <cell r="AL1014">
            <v>8303</v>
          </cell>
        </row>
        <row r="1015">
          <cell r="A1015" t="str">
            <v>8303</v>
          </cell>
          <cell r="B1015" t="str">
            <v xml:space="preserve">407 - Retained Earnings             </v>
          </cell>
          <cell r="C1015" t="str">
            <v xml:space="preserve">EMP - Corporate Employee Expenses   </v>
          </cell>
          <cell r="D1015" t="str">
            <v>CSP</v>
          </cell>
          <cell r="G1015">
            <v>3043.62</v>
          </cell>
          <cell r="H1015">
            <v>0</v>
          </cell>
          <cell r="I1015">
            <v>400</v>
          </cell>
          <cell r="K1015">
            <v>0</v>
          </cell>
          <cell r="M1015">
            <v>9611.98</v>
          </cell>
          <cell r="N1015">
            <v>2514.5700000000002</v>
          </cell>
          <cell r="O1015">
            <v>1300</v>
          </cell>
          <cell r="Q1015">
            <v>0</v>
          </cell>
          <cell r="T1015">
            <v>4132.54</v>
          </cell>
          <cell r="U1015">
            <v>1300</v>
          </cell>
          <cell r="W1015">
            <v>0</v>
          </cell>
          <cell r="Y1015">
            <v>9611.98</v>
          </cell>
          <cell r="AA1015">
            <v>1300</v>
          </cell>
          <cell r="AG1015">
            <v>1300</v>
          </cell>
          <cell r="AI1015">
            <v>0</v>
          </cell>
          <cell r="AL1015">
            <v>8303</v>
          </cell>
        </row>
        <row r="1016">
          <cell r="A1016" t="str">
            <v>8303</v>
          </cell>
          <cell r="B1016" t="str">
            <v xml:space="preserve">407 - Retained Earnings             </v>
          </cell>
          <cell r="C1016" t="str">
            <v xml:space="preserve">EMP - Corporate Employee Expenses   </v>
          </cell>
          <cell r="D1016" t="str">
            <v>EO</v>
          </cell>
          <cell r="G1016">
            <v>0</v>
          </cell>
          <cell r="H1016">
            <v>0</v>
          </cell>
          <cell r="I1016">
            <v>200</v>
          </cell>
          <cell r="K1016">
            <v>0</v>
          </cell>
          <cell r="M1016">
            <v>0</v>
          </cell>
          <cell r="N1016">
            <v>544.92999999999995</v>
          </cell>
          <cell r="O1016">
            <v>2000</v>
          </cell>
          <cell r="Q1016">
            <v>0</v>
          </cell>
          <cell r="T1016">
            <v>1224.7</v>
          </cell>
          <cell r="U1016">
            <v>2300</v>
          </cell>
          <cell r="W1016">
            <v>0</v>
          </cell>
          <cell r="Y1016">
            <v>0</v>
          </cell>
          <cell r="AA1016">
            <v>2000</v>
          </cell>
          <cell r="AG1016">
            <v>2300</v>
          </cell>
          <cell r="AI1016">
            <v>0</v>
          </cell>
          <cell r="AL1016">
            <v>8303</v>
          </cell>
        </row>
        <row r="1017">
          <cell r="A1017" t="str">
            <v>8303</v>
          </cell>
          <cell r="B1017" t="str">
            <v xml:space="preserve">407 - Retained Earnings             </v>
          </cell>
          <cell r="C1017" t="str">
            <v xml:space="preserve">EMP - Corporate Employee Expenses   </v>
          </cell>
          <cell r="D1017" t="str">
            <v>EO</v>
          </cell>
          <cell r="G1017">
            <v>0</v>
          </cell>
          <cell r="H1017">
            <v>0</v>
          </cell>
          <cell r="I1017">
            <v>100</v>
          </cell>
          <cell r="K1017">
            <v>0</v>
          </cell>
          <cell r="M1017">
            <v>1215.3399999999999</v>
          </cell>
          <cell r="N1017">
            <v>525.86</v>
          </cell>
          <cell r="O1017">
            <v>600</v>
          </cell>
          <cell r="Q1017">
            <v>0</v>
          </cell>
          <cell r="T1017">
            <v>525.86</v>
          </cell>
          <cell r="U1017">
            <v>1100</v>
          </cell>
          <cell r="W1017">
            <v>0</v>
          </cell>
          <cell r="Y1017">
            <v>1215.3399999999999</v>
          </cell>
          <cell r="AA1017">
            <v>600</v>
          </cell>
          <cell r="AG1017">
            <v>1100</v>
          </cell>
          <cell r="AI1017">
            <v>0</v>
          </cell>
          <cell r="AL1017">
            <v>8303</v>
          </cell>
        </row>
        <row r="1018">
          <cell r="A1018" t="str">
            <v>8303</v>
          </cell>
          <cell r="B1018" t="str">
            <v xml:space="preserve">407 - Retained Earnings             </v>
          </cell>
          <cell r="C1018" t="str">
            <v xml:space="preserve">EMP - Corporate Employee Expenses   </v>
          </cell>
          <cell r="D1018" t="str">
            <v>EO</v>
          </cell>
          <cell r="G1018">
            <v>0</v>
          </cell>
          <cell r="H1018">
            <v>0</v>
          </cell>
          <cell r="I1018">
            <v>400</v>
          </cell>
          <cell r="K1018">
            <v>0</v>
          </cell>
          <cell r="M1018">
            <v>731.76</v>
          </cell>
          <cell r="N1018">
            <v>1119.5899999999999</v>
          </cell>
          <cell r="O1018">
            <v>1900</v>
          </cell>
          <cell r="Q1018">
            <v>0</v>
          </cell>
          <cell r="T1018">
            <v>1119.5899999999999</v>
          </cell>
          <cell r="U1018">
            <v>2600</v>
          </cell>
          <cell r="W1018">
            <v>0</v>
          </cell>
          <cell r="Y1018">
            <v>731.76</v>
          </cell>
          <cell r="AA1018">
            <v>1900</v>
          </cell>
          <cell r="AG1018">
            <v>2600</v>
          </cell>
          <cell r="AI1018">
            <v>0</v>
          </cell>
          <cell r="AL1018">
            <v>8303</v>
          </cell>
        </row>
        <row r="1019">
          <cell r="A1019" t="str">
            <v>8303</v>
          </cell>
          <cell r="B1019" t="str">
            <v xml:space="preserve">407 - Retained Earnings             </v>
          </cell>
          <cell r="C1019" t="str">
            <v xml:space="preserve">EMP - Corporate Employee Expenses   </v>
          </cell>
          <cell r="D1019" t="str">
            <v>EO</v>
          </cell>
          <cell r="G1019">
            <v>0</v>
          </cell>
          <cell r="H1019">
            <v>420.45</v>
          </cell>
          <cell r="I1019">
            <v>400</v>
          </cell>
          <cell r="K1019">
            <v>0</v>
          </cell>
          <cell r="M1019">
            <v>2561.94</v>
          </cell>
          <cell r="N1019">
            <v>1896.44</v>
          </cell>
          <cell r="O1019">
            <v>2100</v>
          </cell>
          <cell r="Q1019">
            <v>0</v>
          </cell>
          <cell r="T1019">
            <v>1896.44</v>
          </cell>
          <cell r="U1019">
            <v>2400</v>
          </cell>
          <cell r="W1019">
            <v>0</v>
          </cell>
          <cell r="Y1019">
            <v>2561.94</v>
          </cell>
          <cell r="AA1019">
            <v>2100</v>
          </cell>
          <cell r="AG1019">
            <v>2400</v>
          </cell>
          <cell r="AI1019">
            <v>0</v>
          </cell>
          <cell r="AL1019">
            <v>8303</v>
          </cell>
        </row>
        <row r="1020">
          <cell r="A1020" t="str">
            <v>8303</v>
          </cell>
          <cell r="B1020" t="str">
            <v xml:space="preserve">407 - Retained Earnings             </v>
          </cell>
          <cell r="C1020" t="str">
            <v xml:space="preserve">EMP - Corporate Employee Expenses   </v>
          </cell>
          <cell r="D1020" t="str">
            <v>FS</v>
          </cell>
          <cell r="G1020">
            <v>0</v>
          </cell>
          <cell r="H1020">
            <v>128.19</v>
          </cell>
          <cell r="I1020">
            <v>200</v>
          </cell>
          <cell r="K1020">
            <v>0</v>
          </cell>
          <cell r="M1020">
            <v>163.38</v>
          </cell>
          <cell r="N1020">
            <v>337.65</v>
          </cell>
          <cell r="O1020">
            <v>1400</v>
          </cell>
          <cell r="Q1020">
            <v>0</v>
          </cell>
          <cell r="T1020">
            <v>642.41</v>
          </cell>
          <cell r="U1020">
            <v>2000</v>
          </cell>
          <cell r="W1020">
            <v>0</v>
          </cell>
          <cell r="Y1020">
            <v>163.38</v>
          </cell>
          <cell r="AA1020">
            <v>1400</v>
          </cell>
          <cell r="AG1020">
            <v>2000</v>
          </cell>
          <cell r="AI1020">
            <v>0</v>
          </cell>
          <cell r="AL1020">
            <v>8303</v>
          </cell>
        </row>
        <row r="1021">
          <cell r="A1021" t="str">
            <v>8303</v>
          </cell>
          <cell r="B1021" t="str">
            <v xml:space="preserve">407 - Retained Earnings             </v>
          </cell>
          <cell r="C1021" t="str">
            <v xml:space="preserve">EMP - Corporate Employee Expenses   </v>
          </cell>
          <cell r="D1021" t="str">
            <v>HR</v>
          </cell>
          <cell r="G1021">
            <v>0</v>
          </cell>
          <cell r="H1021">
            <v>0</v>
          </cell>
          <cell r="I1021">
            <v>100</v>
          </cell>
          <cell r="K1021">
            <v>0</v>
          </cell>
          <cell r="M1021">
            <v>107.12</v>
          </cell>
          <cell r="N1021">
            <v>20.079999999999998</v>
          </cell>
          <cell r="O1021">
            <v>1000</v>
          </cell>
          <cell r="Q1021">
            <v>0</v>
          </cell>
          <cell r="T1021">
            <v>200.83</v>
          </cell>
          <cell r="U1021">
            <v>1500</v>
          </cell>
          <cell r="W1021">
            <v>0</v>
          </cell>
          <cell r="Y1021">
            <v>107.12</v>
          </cell>
          <cell r="AA1021">
            <v>1000</v>
          </cell>
          <cell r="AG1021">
            <v>1500</v>
          </cell>
          <cell r="AI1021">
            <v>0</v>
          </cell>
          <cell r="AL1021">
            <v>8303</v>
          </cell>
        </row>
        <row r="1022">
          <cell r="A1022" t="str">
            <v>8303</v>
          </cell>
          <cell r="B1022" t="str">
            <v xml:space="preserve">407 - Retained Earnings             </v>
          </cell>
          <cell r="C1022" t="str">
            <v xml:space="preserve">EMP - Corporate Employee Expenses   </v>
          </cell>
          <cell r="D1022" t="str">
            <v>IS</v>
          </cell>
          <cell r="G1022">
            <v>0</v>
          </cell>
          <cell r="H1022">
            <v>0</v>
          </cell>
          <cell r="I1022">
            <v>1000</v>
          </cell>
          <cell r="K1022">
            <v>0</v>
          </cell>
          <cell r="M1022">
            <v>126</v>
          </cell>
          <cell r="N1022">
            <v>213.53</v>
          </cell>
          <cell r="O1022">
            <v>8200</v>
          </cell>
          <cell r="Q1022">
            <v>0</v>
          </cell>
          <cell r="T1022">
            <v>213.53</v>
          </cell>
          <cell r="U1022">
            <v>10800</v>
          </cell>
          <cell r="W1022">
            <v>0</v>
          </cell>
          <cell r="Y1022">
            <v>126</v>
          </cell>
          <cell r="AA1022">
            <v>8200</v>
          </cell>
          <cell r="AG1022">
            <v>10800</v>
          </cell>
          <cell r="AI1022">
            <v>0</v>
          </cell>
          <cell r="AL1022">
            <v>8303</v>
          </cell>
        </row>
        <row r="1023">
          <cell r="A1023" t="str">
            <v>8304</v>
          </cell>
          <cell r="B1023" t="str">
            <v xml:space="preserve">407 - Retained Earnings             </v>
          </cell>
          <cell r="C1023" t="str">
            <v xml:space="preserve">EMP - Corporate Employee Expenses   </v>
          </cell>
          <cell r="D1023" t="str">
            <v>CS</v>
          </cell>
          <cell r="G1023">
            <v>0</v>
          </cell>
          <cell r="H1023">
            <v>0</v>
          </cell>
          <cell r="I1023">
            <v>0</v>
          </cell>
          <cell r="K1023">
            <v>0</v>
          </cell>
          <cell r="M1023">
            <v>78.67</v>
          </cell>
          <cell r="N1023">
            <v>55.29</v>
          </cell>
          <cell r="O1023">
            <v>0</v>
          </cell>
          <cell r="Q1023">
            <v>0</v>
          </cell>
          <cell r="T1023">
            <v>55.29</v>
          </cell>
          <cell r="U1023">
            <v>0</v>
          </cell>
          <cell r="W1023">
            <v>0</v>
          </cell>
          <cell r="Y1023">
            <v>78.67</v>
          </cell>
          <cell r="AA1023">
            <v>0</v>
          </cell>
          <cell r="AG1023">
            <v>0</v>
          </cell>
          <cell r="AI1023">
            <v>0</v>
          </cell>
          <cell r="AL1023">
            <v>8304</v>
          </cell>
        </row>
        <row r="1024">
          <cell r="A1024" t="str">
            <v>8304</v>
          </cell>
          <cell r="B1024" t="str">
            <v xml:space="preserve">407 - Retained Earnings             </v>
          </cell>
          <cell r="C1024" t="str">
            <v xml:space="preserve">EMP - Corporate Employee Expenses   </v>
          </cell>
          <cell r="D1024" t="str">
            <v>CSP</v>
          </cell>
          <cell r="G1024">
            <v>0</v>
          </cell>
          <cell r="H1024">
            <v>0</v>
          </cell>
          <cell r="I1024">
            <v>200</v>
          </cell>
          <cell r="K1024">
            <v>0</v>
          </cell>
          <cell r="M1024">
            <v>2122.5300000000002</v>
          </cell>
          <cell r="N1024">
            <v>36</v>
          </cell>
          <cell r="O1024">
            <v>700</v>
          </cell>
          <cell r="Q1024">
            <v>0</v>
          </cell>
          <cell r="T1024">
            <v>274.10000000000002</v>
          </cell>
          <cell r="U1024">
            <v>700</v>
          </cell>
          <cell r="W1024">
            <v>0</v>
          </cell>
          <cell r="Y1024">
            <v>2122.5300000000002</v>
          </cell>
          <cell r="AA1024">
            <v>700</v>
          </cell>
          <cell r="AG1024">
            <v>700</v>
          </cell>
          <cell r="AI1024">
            <v>0</v>
          </cell>
          <cell r="AL1024">
            <v>8304</v>
          </cell>
        </row>
        <row r="1025">
          <cell r="A1025" t="str">
            <v>8304</v>
          </cell>
          <cell r="B1025" t="str">
            <v xml:space="preserve">407 - Retained Earnings             </v>
          </cell>
          <cell r="C1025" t="str">
            <v xml:space="preserve">EMP - Corporate Employee Expenses   </v>
          </cell>
          <cell r="D1025" t="str">
            <v>EO</v>
          </cell>
          <cell r="G1025">
            <v>0</v>
          </cell>
          <cell r="H1025">
            <v>177.62</v>
          </cell>
          <cell r="I1025">
            <v>0</v>
          </cell>
          <cell r="K1025">
            <v>0</v>
          </cell>
          <cell r="M1025">
            <v>186.21</v>
          </cell>
          <cell r="N1025">
            <v>177.62</v>
          </cell>
          <cell r="O1025">
            <v>0</v>
          </cell>
          <cell r="Q1025">
            <v>0</v>
          </cell>
          <cell r="T1025">
            <v>177.62</v>
          </cell>
          <cell r="U1025">
            <v>0</v>
          </cell>
          <cell r="W1025">
            <v>0</v>
          </cell>
          <cell r="Y1025">
            <v>186.21</v>
          </cell>
          <cell r="AA1025">
            <v>0</v>
          </cell>
          <cell r="AG1025">
            <v>0</v>
          </cell>
          <cell r="AI1025">
            <v>0</v>
          </cell>
          <cell r="AL1025">
            <v>8304</v>
          </cell>
        </row>
        <row r="1026">
          <cell r="A1026" t="str">
            <v>8304</v>
          </cell>
          <cell r="B1026" t="str">
            <v xml:space="preserve">407 - Retained Earnings             </v>
          </cell>
          <cell r="C1026" t="str">
            <v xml:space="preserve">EMP - Corporate Employee Expenses   </v>
          </cell>
          <cell r="D1026" t="str">
            <v>EO</v>
          </cell>
          <cell r="G1026">
            <v>0</v>
          </cell>
          <cell r="H1026">
            <v>1803.34</v>
          </cell>
          <cell r="I1026">
            <v>0</v>
          </cell>
          <cell r="K1026">
            <v>0</v>
          </cell>
          <cell r="M1026">
            <v>1779.21</v>
          </cell>
          <cell r="N1026">
            <v>4235.3599999999997</v>
          </cell>
          <cell r="O1026">
            <v>3500</v>
          </cell>
          <cell r="Q1026">
            <v>0</v>
          </cell>
          <cell r="T1026">
            <v>4735.3599999999997</v>
          </cell>
          <cell r="U1026">
            <v>4700</v>
          </cell>
          <cell r="W1026">
            <v>0</v>
          </cell>
          <cell r="Y1026">
            <v>1779.21</v>
          </cell>
          <cell r="AA1026">
            <v>3500</v>
          </cell>
          <cell r="AG1026">
            <v>4700</v>
          </cell>
          <cell r="AI1026">
            <v>0</v>
          </cell>
          <cell r="AL1026">
            <v>8304</v>
          </cell>
        </row>
        <row r="1027">
          <cell r="A1027" t="str">
            <v>8304</v>
          </cell>
          <cell r="B1027" t="str">
            <v xml:space="preserve">407 - Retained Earnings             </v>
          </cell>
          <cell r="C1027" t="str">
            <v xml:space="preserve">EMP - Corporate Employee Expenses   </v>
          </cell>
          <cell r="D1027" t="str">
            <v>EO</v>
          </cell>
          <cell r="G1027">
            <v>0</v>
          </cell>
          <cell r="H1027">
            <v>611.42999999999995</v>
          </cell>
          <cell r="I1027">
            <v>100</v>
          </cell>
          <cell r="K1027">
            <v>0</v>
          </cell>
          <cell r="M1027">
            <v>380.35</v>
          </cell>
          <cell r="N1027">
            <v>611.42999999999995</v>
          </cell>
          <cell r="O1027">
            <v>400</v>
          </cell>
          <cell r="Q1027">
            <v>0</v>
          </cell>
          <cell r="T1027">
            <v>611.42999999999995</v>
          </cell>
          <cell r="U1027">
            <v>600</v>
          </cell>
          <cell r="W1027">
            <v>0</v>
          </cell>
          <cell r="Y1027">
            <v>380.35</v>
          </cell>
          <cell r="AA1027">
            <v>400</v>
          </cell>
          <cell r="AG1027">
            <v>600</v>
          </cell>
          <cell r="AI1027">
            <v>0</v>
          </cell>
          <cell r="AL1027">
            <v>8304</v>
          </cell>
        </row>
        <row r="1028">
          <cell r="A1028" t="str">
            <v>8304</v>
          </cell>
          <cell r="B1028" t="str">
            <v xml:space="preserve">407 - Retained Earnings             </v>
          </cell>
          <cell r="C1028" t="str">
            <v xml:space="preserve">EMP - Corporate Employee Expenses   </v>
          </cell>
          <cell r="D1028" t="str">
            <v>FS</v>
          </cell>
          <cell r="G1028">
            <v>0</v>
          </cell>
          <cell r="H1028">
            <v>3.25</v>
          </cell>
          <cell r="I1028">
            <v>100</v>
          </cell>
          <cell r="K1028">
            <v>0</v>
          </cell>
          <cell r="M1028">
            <v>0</v>
          </cell>
          <cell r="N1028">
            <v>815.63</v>
          </cell>
          <cell r="O1028">
            <v>200</v>
          </cell>
          <cell r="Q1028">
            <v>0</v>
          </cell>
          <cell r="T1028">
            <v>1003.73</v>
          </cell>
          <cell r="U1028">
            <v>300</v>
          </cell>
          <cell r="W1028">
            <v>0</v>
          </cell>
          <cell r="Y1028">
            <v>0</v>
          </cell>
          <cell r="AA1028">
            <v>200</v>
          </cell>
          <cell r="AG1028">
            <v>300</v>
          </cell>
          <cell r="AI1028">
            <v>0</v>
          </cell>
          <cell r="AL1028">
            <v>8304</v>
          </cell>
        </row>
        <row r="1029">
          <cell r="A1029" t="str">
            <v>8304</v>
          </cell>
          <cell r="B1029" t="str">
            <v xml:space="preserve">407 - Retained Earnings             </v>
          </cell>
          <cell r="C1029" t="str">
            <v xml:space="preserve">EMP - Corporate Employee Expenses   </v>
          </cell>
          <cell r="D1029" t="str">
            <v>HR</v>
          </cell>
          <cell r="G1029">
            <v>0</v>
          </cell>
          <cell r="H1029">
            <v>0</v>
          </cell>
          <cell r="I1029">
            <v>100</v>
          </cell>
          <cell r="K1029">
            <v>0</v>
          </cell>
          <cell r="M1029">
            <v>0</v>
          </cell>
          <cell r="N1029">
            <v>0</v>
          </cell>
          <cell r="O1029">
            <v>1100</v>
          </cell>
          <cell r="Q1029">
            <v>0</v>
          </cell>
          <cell r="T1029">
            <v>210.95</v>
          </cell>
          <cell r="U1029">
            <v>1600</v>
          </cell>
          <cell r="W1029">
            <v>0</v>
          </cell>
          <cell r="Y1029">
            <v>0</v>
          </cell>
          <cell r="AA1029">
            <v>1100</v>
          </cell>
          <cell r="AG1029">
            <v>1600</v>
          </cell>
          <cell r="AI1029">
            <v>0</v>
          </cell>
          <cell r="AL1029">
            <v>8304</v>
          </cell>
        </row>
        <row r="1030">
          <cell r="A1030" t="str">
            <v>8304</v>
          </cell>
          <cell r="B1030" t="str">
            <v xml:space="preserve">407 - Retained Earnings             </v>
          </cell>
          <cell r="C1030" t="str">
            <v xml:space="preserve">EMP - Corporate Employee Expenses   </v>
          </cell>
          <cell r="D1030" t="str">
            <v>IS</v>
          </cell>
          <cell r="G1030">
            <v>0</v>
          </cell>
          <cell r="H1030">
            <v>0</v>
          </cell>
          <cell r="I1030">
            <v>700</v>
          </cell>
          <cell r="K1030">
            <v>0</v>
          </cell>
          <cell r="M1030">
            <v>1164.8</v>
          </cell>
          <cell r="N1030">
            <v>607.45000000000005</v>
          </cell>
          <cell r="O1030">
            <v>5200</v>
          </cell>
          <cell r="Q1030">
            <v>0</v>
          </cell>
          <cell r="T1030">
            <v>1186.8800000000001</v>
          </cell>
          <cell r="U1030">
            <v>6900</v>
          </cell>
          <cell r="W1030">
            <v>0</v>
          </cell>
          <cell r="Y1030">
            <v>1164.8</v>
          </cell>
          <cell r="AA1030">
            <v>5200</v>
          </cell>
          <cell r="AG1030">
            <v>6900</v>
          </cell>
          <cell r="AI1030">
            <v>0</v>
          </cell>
          <cell r="AL1030">
            <v>8304</v>
          </cell>
        </row>
        <row r="1031">
          <cell r="A1031" t="str">
            <v>8305</v>
          </cell>
          <cell r="B1031" t="str">
            <v xml:space="preserve">407 - Retained Earnings             </v>
          </cell>
          <cell r="C1031" t="str">
            <v xml:space="preserve">EMP - Corporate Employee Expenses   </v>
          </cell>
          <cell r="D1031" t="str">
            <v>CS</v>
          </cell>
          <cell r="G1031">
            <v>0</v>
          </cell>
          <cell r="H1031">
            <v>45.56</v>
          </cell>
          <cell r="I1031">
            <v>100</v>
          </cell>
          <cell r="K1031">
            <v>0</v>
          </cell>
          <cell r="M1031">
            <v>285.70999999999998</v>
          </cell>
          <cell r="N1031">
            <v>331.27</v>
          </cell>
          <cell r="O1031">
            <v>400</v>
          </cell>
          <cell r="Q1031">
            <v>0</v>
          </cell>
          <cell r="T1031">
            <v>353.26</v>
          </cell>
          <cell r="U1031">
            <v>600</v>
          </cell>
          <cell r="W1031">
            <v>0</v>
          </cell>
          <cell r="Y1031">
            <v>285.70999999999998</v>
          </cell>
          <cell r="AA1031">
            <v>400</v>
          </cell>
          <cell r="AG1031">
            <v>600</v>
          </cell>
          <cell r="AI1031">
            <v>0</v>
          </cell>
          <cell r="AL1031">
            <v>8305</v>
          </cell>
        </row>
        <row r="1032">
          <cell r="A1032" t="str">
            <v>8305</v>
          </cell>
          <cell r="B1032" t="str">
            <v xml:space="preserve">407 - Retained Earnings             </v>
          </cell>
          <cell r="C1032" t="str">
            <v xml:space="preserve">EMP - Corporate Employee Expenses   </v>
          </cell>
          <cell r="D1032" t="str">
            <v>CSP</v>
          </cell>
          <cell r="G1032">
            <v>300.24</v>
          </cell>
          <cell r="H1032">
            <v>44.31</v>
          </cell>
          <cell r="I1032">
            <v>700</v>
          </cell>
          <cell r="K1032">
            <v>0</v>
          </cell>
          <cell r="M1032">
            <v>3581.13</v>
          </cell>
          <cell r="N1032">
            <v>678.75</v>
          </cell>
          <cell r="O1032">
            <v>2000</v>
          </cell>
          <cell r="Q1032">
            <v>0</v>
          </cell>
          <cell r="T1032">
            <v>1203.3900000000001</v>
          </cell>
          <cell r="U1032">
            <v>2000</v>
          </cell>
          <cell r="W1032">
            <v>0</v>
          </cell>
          <cell r="Y1032">
            <v>3581.13</v>
          </cell>
          <cell r="AA1032">
            <v>2000</v>
          </cell>
          <cell r="AG1032">
            <v>2000</v>
          </cell>
          <cell r="AI1032">
            <v>0</v>
          </cell>
          <cell r="AL1032">
            <v>8305</v>
          </cell>
        </row>
        <row r="1033">
          <cell r="A1033" t="str">
            <v>8305</v>
          </cell>
          <cell r="B1033" t="str">
            <v xml:space="preserve">407 - Retained Earnings             </v>
          </cell>
          <cell r="C1033" t="str">
            <v xml:space="preserve">EMP - Corporate Employee Expenses   </v>
          </cell>
          <cell r="D1033" t="str">
            <v>EO</v>
          </cell>
          <cell r="G1033">
            <v>0</v>
          </cell>
          <cell r="H1033">
            <v>142.86000000000001</v>
          </cell>
          <cell r="I1033">
            <v>100</v>
          </cell>
          <cell r="K1033">
            <v>0</v>
          </cell>
          <cell r="M1033">
            <v>285.72000000000003</v>
          </cell>
          <cell r="N1033">
            <v>278.83999999999997</v>
          </cell>
          <cell r="O1033">
            <v>400</v>
          </cell>
          <cell r="Q1033">
            <v>0</v>
          </cell>
          <cell r="T1033">
            <v>491.85</v>
          </cell>
          <cell r="U1033">
            <v>500</v>
          </cell>
          <cell r="W1033">
            <v>0</v>
          </cell>
          <cell r="Y1033">
            <v>285.72000000000003</v>
          </cell>
          <cell r="AA1033">
            <v>400</v>
          </cell>
          <cell r="AG1033">
            <v>500</v>
          </cell>
          <cell r="AI1033">
            <v>0</v>
          </cell>
          <cell r="AL1033">
            <v>8305</v>
          </cell>
        </row>
        <row r="1034">
          <cell r="A1034" t="str">
            <v>8305</v>
          </cell>
          <cell r="B1034" t="str">
            <v xml:space="preserve">407 - Retained Earnings             </v>
          </cell>
          <cell r="C1034" t="str">
            <v xml:space="preserve">EMP - Corporate Employee Expenses   </v>
          </cell>
          <cell r="D1034" t="str">
            <v>EO</v>
          </cell>
          <cell r="G1034">
            <v>100</v>
          </cell>
          <cell r="H1034">
            <v>1652.45</v>
          </cell>
          <cell r="I1034">
            <v>100</v>
          </cell>
          <cell r="K1034">
            <v>0</v>
          </cell>
          <cell r="M1034">
            <v>2672.6</v>
          </cell>
          <cell r="N1034">
            <v>4160.82</v>
          </cell>
          <cell r="O1034">
            <v>4200</v>
          </cell>
          <cell r="Q1034">
            <v>0</v>
          </cell>
          <cell r="T1034">
            <v>7778.94</v>
          </cell>
          <cell r="U1034">
            <v>5500</v>
          </cell>
          <cell r="W1034">
            <v>0</v>
          </cell>
          <cell r="Y1034">
            <v>2672.6</v>
          </cell>
          <cell r="AA1034">
            <v>4200</v>
          </cell>
          <cell r="AG1034">
            <v>5500</v>
          </cell>
          <cell r="AI1034">
            <v>0</v>
          </cell>
          <cell r="AL1034">
            <v>8305</v>
          </cell>
        </row>
        <row r="1035">
          <cell r="A1035" t="str">
            <v>8305</v>
          </cell>
          <cell r="B1035" t="str">
            <v xml:space="preserve">407 - Retained Earnings             </v>
          </cell>
          <cell r="C1035" t="str">
            <v xml:space="preserve">EMP - Corporate Employee Expenses   </v>
          </cell>
          <cell r="D1035" t="str">
            <v>EO</v>
          </cell>
          <cell r="G1035">
            <v>0</v>
          </cell>
          <cell r="H1035">
            <v>0</v>
          </cell>
          <cell r="I1035">
            <v>300</v>
          </cell>
          <cell r="K1035">
            <v>0</v>
          </cell>
          <cell r="M1035">
            <v>209.67</v>
          </cell>
          <cell r="N1035">
            <v>37.72</v>
          </cell>
          <cell r="O1035">
            <v>900</v>
          </cell>
          <cell r="Q1035">
            <v>0</v>
          </cell>
          <cell r="T1035">
            <v>56.54</v>
          </cell>
          <cell r="U1035">
            <v>1300</v>
          </cell>
          <cell r="W1035">
            <v>0</v>
          </cell>
          <cell r="Y1035">
            <v>209.67</v>
          </cell>
          <cell r="AA1035">
            <v>900</v>
          </cell>
          <cell r="AG1035">
            <v>1300</v>
          </cell>
          <cell r="AI1035">
            <v>0</v>
          </cell>
          <cell r="AL1035">
            <v>8305</v>
          </cell>
        </row>
        <row r="1036">
          <cell r="A1036" t="str">
            <v>8305</v>
          </cell>
          <cell r="B1036" t="str">
            <v xml:space="preserve">407 - Retained Earnings             </v>
          </cell>
          <cell r="C1036" t="str">
            <v xml:space="preserve">EMP - Corporate Employee Expenses   </v>
          </cell>
          <cell r="D1036" t="str">
            <v>EO</v>
          </cell>
          <cell r="G1036">
            <v>0</v>
          </cell>
          <cell r="H1036">
            <v>1047.6300000000001</v>
          </cell>
          <cell r="I1036">
            <v>300</v>
          </cell>
          <cell r="K1036">
            <v>0</v>
          </cell>
          <cell r="M1036">
            <v>1251.75</v>
          </cell>
          <cell r="N1036">
            <v>1941.99</v>
          </cell>
          <cell r="O1036">
            <v>1300</v>
          </cell>
          <cell r="Q1036">
            <v>0</v>
          </cell>
          <cell r="T1036">
            <v>2206.06</v>
          </cell>
          <cell r="U1036">
            <v>1600</v>
          </cell>
          <cell r="W1036">
            <v>0</v>
          </cell>
          <cell r="Y1036">
            <v>1251.75</v>
          </cell>
          <cell r="AA1036">
            <v>1300</v>
          </cell>
          <cell r="AG1036">
            <v>1600</v>
          </cell>
          <cell r="AI1036">
            <v>0</v>
          </cell>
          <cell r="AL1036">
            <v>8305</v>
          </cell>
        </row>
        <row r="1037">
          <cell r="A1037" t="str">
            <v>8305</v>
          </cell>
          <cell r="B1037" t="str">
            <v xml:space="preserve">407 - Retained Earnings             </v>
          </cell>
          <cell r="C1037" t="str">
            <v xml:space="preserve">EMP - Corporate Employee Expenses   </v>
          </cell>
          <cell r="D1037" t="str">
            <v>FS</v>
          </cell>
          <cell r="G1037">
            <v>0</v>
          </cell>
          <cell r="H1037">
            <v>0</v>
          </cell>
          <cell r="I1037">
            <v>100</v>
          </cell>
          <cell r="K1037">
            <v>0</v>
          </cell>
          <cell r="M1037">
            <v>255.03</v>
          </cell>
          <cell r="N1037">
            <v>47.62</v>
          </cell>
          <cell r="O1037">
            <v>200</v>
          </cell>
          <cell r="Q1037">
            <v>0</v>
          </cell>
          <cell r="T1037">
            <v>55.04</v>
          </cell>
          <cell r="U1037">
            <v>300</v>
          </cell>
          <cell r="W1037">
            <v>0</v>
          </cell>
          <cell r="Y1037">
            <v>255.03</v>
          </cell>
          <cell r="AA1037">
            <v>200</v>
          </cell>
          <cell r="AG1037">
            <v>300</v>
          </cell>
          <cell r="AI1037">
            <v>0</v>
          </cell>
          <cell r="AL1037">
            <v>8305</v>
          </cell>
        </row>
        <row r="1038">
          <cell r="A1038" t="str">
            <v>8305</v>
          </cell>
          <cell r="B1038" t="str">
            <v xml:space="preserve">407 - Retained Earnings             </v>
          </cell>
          <cell r="C1038" t="str">
            <v xml:space="preserve">EMP - Corporate Employee Expenses   </v>
          </cell>
          <cell r="D1038" t="str">
            <v>HR</v>
          </cell>
          <cell r="G1038">
            <v>0</v>
          </cell>
          <cell r="H1038">
            <v>0</v>
          </cell>
          <cell r="I1038">
            <v>200</v>
          </cell>
          <cell r="K1038">
            <v>0</v>
          </cell>
          <cell r="M1038">
            <v>676.2</v>
          </cell>
          <cell r="N1038">
            <v>0</v>
          </cell>
          <cell r="O1038">
            <v>2200</v>
          </cell>
          <cell r="Q1038">
            <v>0</v>
          </cell>
          <cell r="T1038">
            <v>510.21</v>
          </cell>
          <cell r="U1038">
            <v>3500</v>
          </cell>
          <cell r="W1038">
            <v>0</v>
          </cell>
          <cell r="Y1038">
            <v>676.2</v>
          </cell>
          <cell r="AA1038">
            <v>2200</v>
          </cell>
          <cell r="AG1038">
            <v>3500</v>
          </cell>
          <cell r="AI1038">
            <v>0</v>
          </cell>
          <cell r="AL1038">
            <v>8305</v>
          </cell>
        </row>
        <row r="1039">
          <cell r="A1039" t="str">
            <v>8305</v>
          </cell>
          <cell r="B1039" t="str">
            <v xml:space="preserve">407 - Retained Earnings             </v>
          </cell>
          <cell r="C1039" t="str">
            <v xml:space="preserve">EMP - Corporate Employee Expenses   </v>
          </cell>
          <cell r="D1039" t="str">
            <v>IS</v>
          </cell>
          <cell r="G1039">
            <v>0</v>
          </cell>
          <cell r="H1039">
            <v>0</v>
          </cell>
          <cell r="I1039">
            <v>600</v>
          </cell>
          <cell r="K1039">
            <v>0</v>
          </cell>
          <cell r="M1039">
            <v>619.05999999999995</v>
          </cell>
          <cell r="N1039">
            <v>905.16</v>
          </cell>
          <cell r="O1039">
            <v>4400</v>
          </cell>
          <cell r="Q1039">
            <v>0</v>
          </cell>
          <cell r="T1039">
            <v>1482.27</v>
          </cell>
          <cell r="U1039">
            <v>5800</v>
          </cell>
          <cell r="W1039">
            <v>0</v>
          </cell>
          <cell r="Y1039">
            <v>619.05999999999995</v>
          </cell>
          <cell r="AA1039">
            <v>4400</v>
          </cell>
          <cell r="AG1039">
            <v>5800</v>
          </cell>
          <cell r="AI1039">
            <v>0</v>
          </cell>
          <cell r="AL1039">
            <v>8305</v>
          </cell>
        </row>
        <row r="1040">
          <cell r="A1040" t="str">
            <v>8307</v>
          </cell>
          <cell r="B1040" t="str">
            <v xml:space="preserve">407 - Retained Earnings             </v>
          </cell>
          <cell r="C1040" t="str">
            <v xml:space="preserve">EMP - Corporate Employee Expenses   </v>
          </cell>
          <cell r="D1040" t="str">
            <v>CS</v>
          </cell>
          <cell r="G1040">
            <v>200</v>
          </cell>
          <cell r="H1040">
            <v>0</v>
          </cell>
          <cell r="I1040">
            <v>1200</v>
          </cell>
          <cell r="K1040">
            <v>0</v>
          </cell>
          <cell r="M1040">
            <v>1930.62</v>
          </cell>
          <cell r="N1040">
            <v>1500</v>
          </cell>
          <cell r="O1040">
            <v>8500</v>
          </cell>
          <cell r="Q1040">
            <v>0</v>
          </cell>
          <cell r="T1040">
            <v>2056</v>
          </cell>
          <cell r="U1040">
            <v>11900</v>
          </cell>
          <cell r="W1040">
            <v>0</v>
          </cell>
          <cell r="Y1040">
            <v>1930.62</v>
          </cell>
          <cell r="AA1040">
            <v>8500</v>
          </cell>
          <cell r="AG1040">
            <v>11900</v>
          </cell>
          <cell r="AI1040">
            <v>0</v>
          </cell>
          <cell r="AL1040">
            <v>8307</v>
          </cell>
        </row>
        <row r="1041">
          <cell r="A1041" t="str">
            <v>8307</v>
          </cell>
          <cell r="B1041" t="str">
            <v xml:space="preserve">407 - Retained Earnings             </v>
          </cell>
          <cell r="C1041" t="str">
            <v xml:space="preserve">EMP - Corporate Employee Expenses   </v>
          </cell>
          <cell r="D1041" t="str">
            <v>CSP</v>
          </cell>
          <cell r="G1041">
            <v>3484.65</v>
          </cell>
          <cell r="H1041">
            <v>100</v>
          </cell>
          <cell r="I1041">
            <v>5100</v>
          </cell>
          <cell r="K1041">
            <v>0</v>
          </cell>
          <cell r="M1041">
            <v>13406.4</v>
          </cell>
          <cell r="N1041">
            <v>2575</v>
          </cell>
          <cell r="O1041">
            <v>38700</v>
          </cell>
          <cell r="Q1041">
            <v>0</v>
          </cell>
          <cell r="T1041">
            <v>5688.65</v>
          </cell>
          <cell r="U1041">
            <v>48500</v>
          </cell>
          <cell r="W1041">
            <v>0</v>
          </cell>
          <cell r="Y1041">
            <v>13406.4</v>
          </cell>
          <cell r="AA1041">
            <v>38700</v>
          </cell>
          <cell r="AG1041">
            <v>48500</v>
          </cell>
          <cell r="AI1041">
            <v>0</v>
          </cell>
          <cell r="AL1041">
            <v>8307</v>
          </cell>
        </row>
        <row r="1042">
          <cell r="A1042" t="str">
            <v>8307</v>
          </cell>
          <cell r="B1042" t="str">
            <v xml:space="preserve">407 - Retained Earnings             </v>
          </cell>
          <cell r="C1042" t="str">
            <v xml:space="preserve">EMP - Corporate Employee Expenses   </v>
          </cell>
          <cell r="D1042" t="str">
            <v>EO</v>
          </cell>
          <cell r="G1042">
            <v>0</v>
          </cell>
          <cell r="H1042">
            <v>0</v>
          </cell>
          <cell r="I1042">
            <v>200</v>
          </cell>
          <cell r="K1042">
            <v>0</v>
          </cell>
          <cell r="M1042">
            <v>0</v>
          </cell>
          <cell r="N1042">
            <v>680.9</v>
          </cell>
          <cell r="O1042">
            <v>2100</v>
          </cell>
          <cell r="Q1042">
            <v>0</v>
          </cell>
          <cell r="T1042">
            <v>3352.87</v>
          </cell>
          <cell r="U1042">
            <v>2600</v>
          </cell>
          <cell r="W1042">
            <v>0</v>
          </cell>
          <cell r="Y1042">
            <v>0</v>
          </cell>
          <cell r="AA1042">
            <v>2100</v>
          </cell>
          <cell r="AG1042">
            <v>2600</v>
          </cell>
          <cell r="AI1042">
            <v>0</v>
          </cell>
          <cell r="AL1042">
            <v>8307</v>
          </cell>
        </row>
        <row r="1043">
          <cell r="A1043" t="str">
            <v>8307</v>
          </cell>
          <cell r="B1043" t="str">
            <v xml:space="preserve">407 - Retained Earnings             </v>
          </cell>
          <cell r="C1043" t="str">
            <v xml:space="preserve">EMP - Corporate Employee Expenses   </v>
          </cell>
          <cell r="D1043" t="str">
            <v>EO</v>
          </cell>
          <cell r="G1043">
            <v>0</v>
          </cell>
          <cell r="H1043">
            <v>0</v>
          </cell>
          <cell r="I1043">
            <v>100</v>
          </cell>
          <cell r="K1043">
            <v>0</v>
          </cell>
          <cell r="M1043">
            <v>2275.1</v>
          </cell>
          <cell r="N1043">
            <v>1045.73</v>
          </cell>
          <cell r="O1043">
            <v>3400</v>
          </cell>
          <cell r="Q1043">
            <v>0</v>
          </cell>
          <cell r="T1043">
            <v>1045.73</v>
          </cell>
          <cell r="U1043">
            <v>4600</v>
          </cell>
          <cell r="W1043">
            <v>0</v>
          </cell>
          <cell r="Y1043">
            <v>2275.1</v>
          </cell>
          <cell r="AA1043">
            <v>3400</v>
          </cell>
          <cell r="AG1043">
            <v>4600</v>
          </cell>
          <cell r="AI1043">
            <v>0</v>
          </cell>
          <cell r="AL1043">
            <v>8307</v>
          </cell>
        </row>
        <row r="1044">
          <cell r="A1044" t="str">
            <v>8307</v>
          </cell>
          <cell r="B1044" t="str">
            <v xml:space="preserve">407 - Retained Earnings             </v>
          </cell>
          <cell r="C1044" t="str">
            <v xml:space="preserve">EMP - Corporate Employee Expenses   </v>
          </cell>
          <cell r="D1044" t="str">
            <v>EO</v>
          </cell>
          <cell r="G1044">
            <v>0</v>
          </cell>
          <cell r="H1044">
            <v>299</v>
          </cell>
          <cell r="I1044">
            <v>300</v>
          </cell>
          <cell r="K1044">
            <v>0</v>
          </cell>
          <cell r="M1044">
            <v>5761.82</v>
          </cell>
          <cell r="N1044">
            <v>1128.5</v>
          </cell>
          <cell r="O1044">
            <v>1600</v>
          </cell>
          <cell r="Q1044">
            <v>0</v>
          </cell>
          <cell r="T1044">
            <v>1246.55</v>
          </cell>
          <cell r="U1044">
            <v>2000</v>
          </cell>
          <cell r="W1044">
            <v>0</v>
          </cell>
          <cell r="Y1044">
            <v>5761.82</v>
          </cell>
          <cell r="AA1044">
            <v>1600</v>
          </cell>
          <cell r="AG1044">
            <v>2000</v>
          </cell>
          <cell r="AI1044">
            <v>0</v>
          </cell>
          <cell r="AL1044">
            <v>8307</v>
          </cell>
        </row>
        <row r="1045">
          <cell r="A1045" t="str">
            <v>8307</v>
          </cell>
          <cell r="B1045" t="str">
            <v xml:space="preserve">407 - Retained Earnings             </v>
          </cell>
          <cell r="C1045" t="str">
            <v xml:space="preserve">EMP - Corporate Employee Expenses   </v>
          </cell>
          <cell r="D1045" t="str">
            <v>EO</v>
          </cell>
          <cell r="G1045">
            <v>0</v>
          </cell>
          <cell r="H1045">
            <v>50</v>
          </cell>
          <cell r="I1045">
            <v>100</v>
          </cell>
          <cell r="K1045">
            <v>0</v>
          </cell>
          <cell r="M1045">
            <v>0</v>
          </cell>
          <cell r="N1045">
            <v>50</v>
          </cell>
          <cell r="O1045">
            <v>300</v>
          </cell>
          <cell r="Q1045">
            <v>0</v>
          </cell>
          <cell r="T1045">
            <v>2570</v>
          </cell>
          <cell r="U1045">
            <v>400</v>
          </cell>
          <cell r="W1045">
            <v>0</v>
          </cell>
          <cell r="Y1045">
            <v>0</v>
          </cell>
          <cell r="AA1045">
            <v>300</v>
          </cell>
          <cell r="AG1045">
            <v>400</v>
          </cell>
          <cell r="AI1045">
            <v>0</v>
          </cell>
          <cell r="AL1045">
            <v>8307</v>
          </cell>
        </row>
        <row r="1046">
          <cell r="A1046" t="str">
            <v>8307</v>
          </cell>
          <cell r="B1046" t="str">
            <v xml:space="preserve">407 - Retained Earnings             </v>
          </cell>
          <cell r="C1046" t="str">
            <v xml:space="preserve">EMP - Corporate Employee Expenses   </v>
          </cell>
          <cell r="D1046" t="str">
            <v>FS</v>
          </cell>
          <cell r="G1046">
            <v>0</v>
          </cell>
          <cell r="H1046">
            <v>-1695</v>
          </cell>
          <cell r="I1046">
            <v>300</v>
          </cell>
          <cell r="K1046">
            <v>0</v>
          </cell>
          <cell r="M1046">
            <v>0</v>
          </cell>
          <cell r="N1046">
            <v>305.77999999999997</v>
          </cell>
          <cell r="O1046">
            <v>2300</v>
          </cell>
          <cell r="Q1046">
            <v>0</v>
          </cell>
          <cell r="T1046">
            <v>505.78</v>
          </cell>
          <cell r="U1046">
            <v>3100</v>
          </cell>
          <cell r="W1046">
            <v>0</v>
          </cell>
          <cell r="Y1046">
            <v>0</v>
          </cell>
          <cell r="AA1046">
            <v>2300</v>
          </cell>
          <cell r="AG1046">
            <v>3100</v>
          </cell>
          <cell r="AI1046">
            <v>0</v>
          </cell>
          <cell r="AL1046">
            <v>8307</v>
          </cell>
        </row>
        <row r="1047">
          <cell r="A1047" t="str">
            <v>8307</v>
          </cell>
          <cell r="B1047" t="str">
            <v xml:space="preserve">407 - Retained Earnings             </v>
          </cell>
          <cell r="C1047" t="str">
            <v xml:space="preserve">EMP - Corporate Employee Expenses   </v>
          </cell>
          <cell r="D1047" t="str">
            <v>HR</v>
          </cell>
          <cell r="G1047">
            <v>0</v>
          </cell>
          <cell r="H1047">
            <v>350.43</v>
          </cell>
          <cell r="I1047">
            <v>900</v>
          </cell>
          <cell r="K1047">
            <v>0</v>
          </cell>
          <cell r="M1047">
            <v>2445.0700000000002</v>
          </cell>
          <cell r="N1047">
            <v>944.43</v>
          </cell>
          <cell r="O1047">
            <v>8800</v>
          </cell>
          <cell r="Q1047">
            <v>0</v>
          </cell>
          <cell r="T1047">
            <v>4169.43</v>
          </cell>
          <cell r="U1047">
            <v>13200</v>
          </cell>
          <cell r="W1047">
            <v>0</v>
          </cell>
          <cell r="Y1047">
            <v>2445.0700000000002</v>
          </cell>
          <cell r="AA1047">
            <v>8800</v>
          </cell>
          <cell r="AG1047">
            <v>13200</v>
          </cell>
          <cell r="AI1047">
            <v>0</v>
          </cell>
          <cell r="AL1047">
            <v>8307</v>
          </cell>
        </row>
        <row r="1048">
          <cell r="A1048" t="str">
            <v>8307</v>
          </cell>
          <cell r="B1048" t="str">
            <v xml:space="preserve">407 - Retained Earnings             </v>
          </cell>
          <cell r="C1048" t="str">
            <v xml:space="preserve">EMP - Corporate Employee Expenses   </v>
          </cell>
          <cell r="D1048" t="str">
            <v>IS</v>
          </cell>
          <cell r="G1048">
            <v>0</v>
          </cell>
          <cell r="H1048">
            <v>50</v>
          </cell>
          <cell r="I1048">
            <v>400</v>
          </cell>
          <cell r="K1048">
            <v>0</v>
          </cell>
          <cell r="M1048">
            <v>299</v>
          </cell>
          <cell r="N1048">
            <v>50</v>
          </cell>
          <cell r="O1048">
            <v>3100</v>
          </cell>
          <cell r="Q1048">
            <v>0</v>
          </cell>
          <cell r="T1048">
            <v>50</v>
          </cell>
          <cell r="U1048">
            <v>4100</v>
          </cell>
          <cell r="W1048">
            <v>0</v>
          </cell>
          <cell r="Y1048">
            <v>299</v>
          </cell>
          <cell r="AA1048">
            <v>3100</v>
          </cell>
          <cell r="AG1048">
            <v>4100</v>
          </cell>
          <cell r="AI1048">
            <v>0</v>
          </cell>
          <cell r="AL1048">
            <v>8307</v>
          </cell>
        </row>
        <row r="1049">
          <cell r="A1049" t="str">
            <v>8326</v>
          </cell>
          <cell r="B1049" t="str">
            <v xml:space="preserve">407 - Retained Earnings             </v>
          </cell>
          <cell r="C1049" t="str">
            <v xml:space="preserve">EMP - Corporate Employee Expenses   </v>
          </cell>
          <cell r="D1049" t="str">
            <v>HR</v>
          </cell>
          <cell r="G1049">
            <v>8327.5</v>
          </cell>
          <cell r="H1049">
            <v>0</v>
          </cell>
          <cell r="I1049">
            <v>8200</v>
          </cell>
          <cell r="K1049">
            <v>0</v>
          </cell>
          <cell r="M1049">
            <v>19409.900000000001</v>
          </cell>
          <cell r="N1049">
            <v>13560.5</v>
          </cell>
          <cell r="O1049">
            <v>47500</v>
          </cell>
          <cell r="Q1049">
            <v>0</v>
          </cell>
          <cell r="T1049">
            <v>27760.5</v>
          </cell>
          <cell r="U1049">
            <v>62800</v>
          </cell>
          <cell r="W1049">
            <v>0</v>
          </cell>
          <cell r="Y1049">
            <v>19409.900000000001</v>
          </cell>
          <cell r="AA1049">
            <v>47500</v>
          </cell>
          <cell r="AG1049">
            <v>62800</v>
          </cell>
          <cell r="AI1049">
            <v>0</v>
          </cell>
          <cell r="AL1049">
            <v>8326</v>
          </cell>
        </row>
        <row r="1050">
          <cell r="A1050" t="str">
            <v>8351</v>
          </cell>
          <cell r="B1050" t="str">
            <v xml:space="preserve">407 - Retained Earnings             </v>
          </cell>
          <cell r="C1050" t="str">
            <v xml:space="preserve">REG - Rental Regulatory and Other   </v>
          </cell>
          <cell r="D1050" t="str">
            <v>CS</v>
          </cell>
          <cell r="G1050">
            <v>152.56</v>
          </cell>
          <cell r="H1050">
            <v>0</v>
          </cell>
          <cell r="I1050">
            <v>100</v>
          </cell>
          <cell r="K1050">
            <v>0</v>
          </cell>
          <cell r="M1050">
            <v>2931.9</v>
          </cell>
          <cell r="N1050">
            <v>2583.1799999999998</v>
          </cell>
          <cell r="O1050">
            <v>2700</v>
          </cell>
          <cell r="Q1050">
            <v>0</v>
          </cell>
          <cell r="T1050">
            <v>2583.1799999999998</v>
          </cell>
          <cell r="U1050">
            <v>5300</v>
          </cell>
          <cell r="W1050">
            <v>0</v>
          </cell>
          <cell r="Y1050">
            <v>2931.9</v>
          </cell>
          <cell r="AA1050">
            <v>2700</v>
          </cell>
          <cell r="AG1050">
            <v>5300</v>
          </cell>
          <cell r="AI1050">
            <v>0</v>
          </cell>
          <cell r="AL1050">
            <v>8351</v>
          </cell>
        </row>
        <row r="1051">
          <cell r="A1051" t="str">
            <v>8351</v>
          </cell>
          <cell r="B1051" t="str">
            <v xml:space="preserve">407 - Retained Earnings             </v>
          </cell>
          <cell r="C1051" t="str">
            <v xml:space="preserve">REG - Rental Regulatory and Other   </v>
          </cell>
          <cell r="D1051" t="str">
            <v>CSP</v>
          </cell>
          <cell r="G1051">
            <v>0</v>
          </cell>
          <cell r="H1051">
            <v>259.2</v>
          </cell>
          <cell r="I1051">
            <v>1000</v>
          </cell>
          <cell r="K1051">
            <v>0</v>
          </cell>
          <cell r="M1051">
            <v>5078.22</v>
          </cell>
          <cell r="N1051">
            <v>3411.92</v>
          </cell>
          <cell r="O1051">
            <v>5300</v>
          </cell>
          <cell r="Q1051">
            <v>0</v>
          </cell>
          <cell r="T1051">
            <v>3411.92</v>
          </cell>
          <cell r="U1051">
            <v>6800</v>
          </cell>
          <cell r="W1051">
            <v>0</v>
          </cell>
          <cell r="Y1051">
            <v>5078.22</v>
          </cell>
          <cell r="AA1051">
            <v>5300</v>
          </cell>
          <cell r="AG1051">
            <v>6800</v>
          </cell>
          <cell r="AI1051">
            <v>0</v>
          </cell>
          <cell r="AL1051">
            <v>8351</v>
          </cell>
        </row>
        <row r="1052">
          <cell r="A1052" t="str">
            <v>8351</v>
          </cell>
          <cell r="B1052" t="str">
            <v xml:space="preserve">407 - Retained Earnings             </v>
          </cell>
          <cell r="C1052" t="str">
            <v xml:space="preserve">REG - Rental Regulatory and Other   </v>
          </cell>
          <cell r="D1052" t="str">
            <v>EO</v>
          </cell>
          <cell r="G1052">
            <v>0</v>
          </cell>
          <cell r="H1052">
            <v>299.86</v>
          </cell>
          <cell r="I1052">
            <v>0</v>
          </cell>
          <cell r="K1052">
            <v>0</v>
          </cell>
          <cell r="M1052">
            <v>0</v>
          </cell>
          <cell r="N1052">
            <v>299.86</v>
          </cell>
          <cell r="O1052">
            <v>0</v>
          </cell>
          <cell r="Q1052">
            <v>0</v>
          </cell>
          <cell r="T1052">
            <v>849.36</v>
          </cell>
          <cell r="U1052">
            <v>0</v>
          </cell>
          <cell r="W1052">
            <v>0</v>
          </cell>
          <cell r="Y1052">
            <v>0</v>
          </cell>
          <cell r="AA1052">
            <v>0</v>
          </cell>
          <cell r="AG1052">
            <v>0</v>
          </cell>
          <cell r="AI1052">
            <v>0</v>
          </cell>
          <cell r="AL1052">
            <v>8351</v>
          </cell>
        </row>
        <row r="1053">
          <cell r="A1053" t="str">
            <v>8351</v>
          </cell>
          <cell r="B1053" t="str">
            <v xml:space="preserve">407 - Retained Earnings             </v>
          </cell>
          <cell r="C1053" t="str">
            <v xml:space="preserve">REG - Rental Regulatory and Other   </v>
          </cell>
          <cell r="D1053" t="str">
            <v>EO</v>
          </cell>
          <cell r="G1053">
            <v>1026.77</v>
          </cell>
          <cell r="H1053">
            <v>0</v>
          </cell>
          <cell r="I1053">
            <v>200</v>
          </cell>
          <cell r="K1053">
            <v>0</v>
          </cell>
          <cell r="M1053">
            <v>1365.22</v>
          </cell>
          <cell r="N1053">
            <v>2516.89</v>
          </cell>
          <cell r="O1053">
            <v>1400</v>
          </cell>
          <cell r="Q1053">
            <v>0</v>
          </cell>
          <cell r="T1053">
            <v>3363.41</v>
          </cell>
          <cell r="U1053">
            <v>2200</v>
          </cell>
          <cell r="W1053">
            <v>0</v>
          </cell>
          <cell r="Y1053">
            <v>1365.22</v>
          </cell>
          <cell r="AA1053">
            <v>1400</v>
          </cell>
          <cell r="AG1053">
            <v>2200</v>
          </cell>
          <cell r="AI1053">
            <v>0</v>
          </cell>
          <cell r="AL1053">
            <v>8351</v>
          </cell>
        </row>
        <row r="1054">
          <cell r="A1054" t="str">
            <v>8351</v>
          </cell>
          <cell r="B1054" t="str">
            <v xml:space="preserve">407 - Retained Earnings             </v>
          </cell>
          <cell r="C1054" t="str">
            <v xml:space="preserve">REG - Rental Regulatory and Other   </v>
          </cell>
          <cell r="D1054" t="str">
            <v>EO</v>
          </cell>
          <cell r="G1054">
            <v>0</v>
          </cell>
          <cell r="H1054">
            <v>0</v>
          </cell>
          <cell r="I1054">
            <v>200</v>
          </cell>
          <cell r="K1054">
            <v>0</v>
          </cell>
          <cell r="M1054">
            <v>404.54</v>
          </cell>
          <cell r="N1054">
            <v>0</v>
          </cell>
          <cell r="O1054">
            <v>700</v>
          </cell>
          <cell r="Q1054">
            <v>0</v>
          </cell>
          <cell r="T1054">
            <v>0</v>
          </cell>
          <cell r="U1054">
            <v>1300</v>
          </cell>
          <cell r="W1054">
            <v>0</v>
          </cell>
          <cell r="Y1054">
            <v>404.54</v>
          </cell>
          <cell r="AA1054">
            <v>700</v>
          </cell>
          <cell r="AG1054">
            <v>1300</v>
          </cell>
          <cell r="AI1054">
            <v>0</v>
          </cell>
          <cell r="AL1054">
            <v>8351</v>
          </cell>
        </row>
        <row r="1055">
          <cell r="A1055" t="str">
            <v>8351</v>
          </cell>
          <cell r="B1055" t="str">
            <v xml:space="preserve">407 - Retained Earnings             </v>
          </cell>
          <cell r="C1055" t="str">
            <v xml:space="preserve">REG - Rental Regulatory and Other   </v>
          </cell>
          <cell r="D1055" t="str">
            <v>EO</v>
          </cell>
          <cell r="G1055">
            <v>0</v>
          </cell>
          <cell r="H1055">
            <v>0</v>
          </cell>
          <cell r="I1055">
            <v>0</v>
          </cell>
          <cell r="K1055">
            <v>0</v>
          </cell>
          <cell r="M1055">
            <v>1029.92</v>
          </cell>
          <cell r="N1055">
            <v>0</v>
          </cell>
          <cell r="O1055">
            <v>100</v>
          </cell>
          <cell r="Q1055">
            <v>0</v>
          </cell>
          <cell r="T1055">
            <v>714.33</v>
          </cell>
          <cell r="U1055">
            <v>300</v>
          </cell>
          <cell r="W1055">
            <v>0</v>
          </cell>
          <cell r="Y1055">
            <v>1029.92</v>
          </cell>
          <cell r="AA1055">
            <v>100</v>
          </cell>
          <cell r="AG1055">
            <v>300</v>
          </cell>
          <cell r="AI1055">
            <v>0</v>
          </cell>
          <cell r="AL1055">
            <v>8351</v>
          </cell>
        </row>
        <row r="1056">
          <cell r="A1056" t="str">
            <v>8351</v>
          </cell>
          <cell r="B1056" t="str">
            <v xml:space="preserve">407 - Retained Earnings             </v>
          </cell>
          <cell r="C1056" t="str">
            <v xml:space="preserve">REG - Rental Regulatory and Other   </v>
          </cell>
          <cell r="D1056" t="str">
            <v>HR</v>
          </cell>
          <cell r="G1056">
            <v>179.67</v>
          </cell>
          <cell r="H1056">
            <v>99.75</v>
          </cell>
          <cell r="I1056">
            <v>300</v>
          </cell>
          <cell r="K1056">
            <v>0</v>
          </cell>
          <cell r="M1056">
            <v>364.47</v>
          </cell>
          <cell r="N1056">
            <v>401.21</v>
          </cell>
          <cell r="O1056">
            <v>3800</v>
          </cell>
          <cell r="Q1056">
            <v>0</v>
          </cell>
          <cell r="T1056">
            <v>2067.9499999999998</v>
          </cell>
          <cell r="U1056">
            <v>5100</v>
          </cell>
          <cell r="W1056">
            <v>0</v>
          </cell>
          <cell r="Y1056">
            <v>364.47</v>
          </cell>
          <cell r="AA1056">
            <v>3800</v>
          </cell>
          <cell r="AG1056">
            <v>5100</v>
          </cell>
          <cell r="AI1056">
            <v>0</v>
          </cell>
          <cell r="AL1056">
            <v>8351</v>
          </cell>
        </row>
        <row r="1057">
          <cell r="A1057" t="str">
            <v>8351</v>
          </cell>
          <cell r="B1057" t="str">
            <v xml:space="preserve">407 - Retained Earnings             </v>
          </cell>
          <cell r="C1057" t="str">
            <v xml:space="preserve">REG - Rental Regulatory and Other   </v>
          </cell>
          <cell r="D1057" t="str">
            <v>IS</v>
          </cell>
          <cell r="G1057">
            <v>168.37</v>
          </cell>
          <cell r="H1057">
            <v>0</v>
          </cell>
          <cell r="I1057">
            <v>200</v>
          </cell>
          <cell r="K1057">
            <v>0</v>
          </cell>
          <cell r="M1057">
            <v>1999.19</v>
          </cell>
          <cell r="N1057">
            <v>0</v>
          </cell>
          <cell r="O1057">
            <v>800</v>
          </cell>
          <cell r="Q1057">
            <v>0</v>
          </cell>
          <cell r="T1057">
            <v>0</v>
          </cell>
          <cell r="U1057">
            <v>1000</v>
          </cell>
          <cell r="W1057">
            <v>0</v>
          </cell>
          <cell r="Y1057">
            <v>1999.19</v>
          </cell>
          <cell r="AA1057">
            <v>800</v>
          </cell>
          <cell r="AG1057">
            <v>1000</v>
          </cell>
          <cell r="AI1057">
            <v>0</v>
          </cell>
          <cell r="AL1057">
            <v>8351</v>
          </cell>
        </row>
        <row r="1058">
          <cell r="A1058" t="str">
            <v>8352</v>
          </cell>
          <cell r="B1058" t="str">
            <v xml:space="preserve">407 - Retained Earnings             </v>
          </cell>
          <cell r="C1058" t="str">
            <v xml:space="preserve">REG - Rental Regulatory and Other   </v>
          </cell>
          <cell r="D1058" t="str">
            <v>CS</v>
          </cell>
          <cell r="G1058">
            <v>307.04000000000002</v>
          </cell>
          <cell r="H1058">
            <v>100.4</v>
          </cell>
          <cell r="I1058">
            <v>0</v>
          </cell>
          <cell r="K1058">
            <v>0</v>
          </cell>
          <cell r="M1058">
            <v>2588.35</v>
          </cell>
          <cell r="N1058">
            <v>553.46</v>
          </cell>
          <cell r="O1058">
            <v>900</v>
          </cell>
          <cell r="Q1058">
            <v>0</v>
          </cell>
          <cell r="T1058">
            <v>1221.95</v>
          </cell>
          <cell r="U1058">
            <v>2000</v>
          </cell>
          <cell r="W1058">
            <v>0</v>
          </cell>
          <cell r="Y1058">
            <v>2588.35</v>
          </cell>
          <cell r="AA1058">
            <v>900</v>
          </cell>
          <cell r="AG1058">
            <v>2000</v>
          </cell>
          <cell r="AI1058">
            <v>0</v>
          </cell>
          <cell r="AL1058">
            <v>8352</v>
          </cell>
        </row>
        <row r="1059">
          <cell r="A1059" t="str">
            <v>8352</v>
          </cell>
          <cell r="B1059" t="str">
            <v xml:space="preserve">407 - Retained Earnings             </v>
          </cell>
          <cell r="C1059" t="str">
            <v xml:space="preserve">REG - Rental Regulatory and Other   </v>
          </cell>
          <cell r="D1059" t="str">
            <v>CSP</v>
          </cell>
          <cell r="G1059">
            <v>31.93</v>
          </cell>
          <cell r="H1059">
            <v>5</v>
          </cell>
          <cell r="I1059">
            <v>1000</v>
          </cell>
          <cell r="K1059">
            <v>0</v>
          </cell>
          <cell r="M1059">
            <v>2020.85</v>
          </cell>
          <cell r="N1059">
            <v>836.05</v>
          </cell>
          <cell r="O1059">
            <v>4900</v>
          </cell>
          <cell r="Q1059">
            <v>0</v>
          </cell>
          <cell r="T1059">
            <v>1107.42</v>
          </cell>
          <cell r="U1059">
            <v>6300</v>
          </cell>
          <cell r="W1059">
            <v>0</v>
          </cell>
          <cell r="Y1059">
            <v>2020.85</v>
          </cell>
          <cell r="AA1059">
            <v>4900</v>
          </cell>
          <cell r="AG1059">
            <v>6300</v>
          </cell>
          <cell r="AI1059">
            <v>0</v>
          </cell>
          <cell r="AL1059">
            <v>8352</v>
          </cell>
        </row>
        <row r="1060">
          <cell r="A1060" t="str">
            <v>8352</v>
          </cell>
          <cell r="B1060" t="str">
            <v xml:space="preserve">407 - Retained Earnings             </v>
          </cell>
          <cell r="C1060" t="str">
            <v xml:space="preserve">REG - Rental Regulatory and Other   </v>
          </cell>
          <cell r="D1060" t="str">
            <v>EO</v>
          </cell>
          <cell r="G1060">
            <v>0</v>
          </cell>
          <cell r="H1060">
            <v>0</v>
          </cell>
          <cell r="I1060">
            <v>100</v>
          </cell>
          <cell r="K1060">
            <v>0</v>
          </cell>
          <cell r="M1060">
            <v>84</v>
          </cell>
          <cell r="N1060">
            <v>47.01</v>
          </cell>
          <cell r="O1060">
            <v>400</v>
          </cell>
          <cell r="Q1060">
            <v>0</v>
          </cell>
          <cell r="T1060">
            <v>47.01</v>
          </cell>
          <cell r="U1060">
            <v>500</v>
          </cell>
          <cell r="W1060">
            <v>0</v>
          </cell>
          <cell r="Y1060">
            <v>84</v>
          </cell>
          <cell r="AA1060">
            <v>400</v>
          </cell>
          <cell r="AG1060">
            <v>500</v>
          </cell>
          <cell r="AI1060">
            <v>0</v>
          </cell>
          <cell r="AL1060">
            <v>8352</v>
          </cell>
        </row>
        <row r="1061">
          <cell r="A1061" t="str">
            <v>8352</v>
          </cell>
          <cell r="B1061" t="str">
            <v xml:space="preserve">407 - Retained Earnings             </v>
          </cell>
          <cell r="C1061" t="str">
            <v xml:space="preserve">REG - Rental Regulatory and Other   </v>
          </cell>
          <cell r="D1061" t="str">
            <v>EO</v>
          </cell>
          <cell r="G1061">
            <v>19</v>
          </cell>
          <cell r="H1061">
            <v>181.4</v>
          </cell>
          <cell r="I1061">
            <v>200</v>
          </cell>
          <cell r="K1061">
            <v>0</v>
          </cell>
          <cell r="M1061">
            <v>171.9</v>
          </cell>
          <cell r="N1061">
            <v>1582.81</v>
          </cell>
          <cell r="O1061">
            <v>1200</v>
          </cell>
          <cell r="Q1061">
            <v>0</v>
          </cell>
          <cell r="T1061">
            <v>2522.0500000000002</v>
          </cell>
          <cell r="U1061">
            <v>1800</v>
          </cell>
          <cell r="W1061">
            <v>0</v>
          </cell>
          <cell r="Y1061">
            <v>171.9</v>
          </cell>
          <cell r="AA1061">
            <v>1200</v>
          </cell>
          <cell r="AG1061">
            <v>1800</v>
          </cell>
          <cell r="AI1061">
            <v>0</v>
          </cell>
          <cell r="AL1061">
            <v>8352</v>
          </cell>
        </row>
        <row r="1062">
          <cell r="A1062" t="str">
            <v>8352</v>
          </cell>
          <cell r="B1062" t="str">
            <v xml:space="preserve">407 - Retained Earnings             </v>
          </cell>
          <cell r="C1062" t="str">
            <v xml:space="preserve">REG - Rental Regulatory and Other   </v>
          </cell>
          <cell r="D1062" t="str">
            <v>EO</v>
          </cell>
          <cell r="G1062">
            <v>0</v>
          </cell>
          <cell r="H1062">
            <v>27.2</v>
          </cell>
          <cell r="I1062">
            <v>200</v>
          </cell>
          <cell r="K1062">
            <v>0</v>
          </cell>
          <cell r="M1062">
            <v>102.41</v>
          </cell>
          <cell r="N1062">
            <v>27.2</v>
          </cell>
          <cell r="O1062">
            <v>600</v>
          </cell>
          <cell r="Q1062">
            <v>0</v>
          </cell>
          <cell r="T1062">
            <v>67.19</v>
          </cell>
          <cell r="U1062">
            <v>1200</v>
          </cell>
          <cell r="W1062">
            <v>0</v>
          </cell>
          <cell r="Y1062">
            <v>102.41</v>
          </cell>
          <cell r="AA1062">
            <v>600</v>
          </cell>
          <cell r="AG1062">
            <v>1200</v>
          </cell>
          <cell r="AI1062">
            <v>0</v>
          </cell>
          <cell r="AL1062">
            <v>8352</v>
          </cell>
        </row>
        <row r="1063">
          <cell r="A1063" t="str">
            <v>8352</v>
          </cell>
          <cell r="B1063" t="str">
            <v xml:space="preserve">407 - Retained Earnings             </v>
          </cell>
          <cell r="C1063" t="str">
            <v xml:space="preserve">REG - Rental Regulatory and Other   </v>
          </cell>
          <cell r="D1063" t="str">
            <v>EO</v>
          </cell>
          <cell r="G1063">
            <v>6</v>
          </cell>
          <cell r="H1063">
            <v>13.38</v>
          </cell>
          <cell r="I1063">
            <v>0</v>
          </cell>
          <cell r="K1063">
            <v>0</v>
          </cell>
          <cell r="M1063">
            <v>66</v>
          </cell>
          <cell r="N1063">
            <v>13.38</v>
          </cell>
          <cell r="O1063">
            <v>500</v>
          </cell>
          <cell r="Q1063">
            <v>0</v>
          </cell>
          <cell r="T1063">
            <v>811.95</v>
          </cell>
          <cell r="U1063">
            <v>800</v>
          </cell>
          <cell r="W1063">
            <v>0</v>
          </cell>
          <cell r="Y1063">
            <v>66</v>
          </cell>
          <cell r="AA1063">
            <v>500</v>
          </cell>
          <cell r="AG1063">
            <v>800</v>
          </cell>
          <cell r="AI1063">
            <v>0</v>
          </cell>
          <cell r="AL1063">
            <v>8352</v>
          </cell>
        </row>
        <row r="1064">
          <cell r="A1064" t="str">
            <v>8352</v>
          </cell>
          <cell r="B1064" t="str">
            <v xml:space="preserve">407 - Retained Earnings             </v>
          </cell>
          <cell r="C1064" t="str">
            <v xml:space="preserve">REG - Rental Regulatory and Other   </v>
          </cell>
          <cell r="D1064" t="str">
            <v>FS</v>
          </cell>
          <cell r="G1064">
            <v>0</v>
          </cell>
          <cell r="H1064">
            <v>0</v>
          </cell>
          <cell r="I1064">
            <v>0</v>
          </cell>
          <cell r="K1064">
            <v>0</v>
          </cell>
          <cell r="M1064">
            <v>0</v>
          </cell>
          <cell r="N1064">
            <v>0</v>
          </cell>
          <cell r="O1064">
            <v>100</v>
          </cell>
          <cell r="Q1064">
            <v>0</v>
          </cell>
          <cell r="T1064">
            <v>0</v>
          </cell>
          <cell r="U1064">
            <v>300</v>
          </cell>
          <cell r="W1064">
            <v>0</v>
          </cell>
          <cell r="Y1064">
            <v>0</v>
          </cell>
          <cell r="AA1064">
            <v>100</v>
          </cell>
          <cell r="AG1064">
            <v>300</v>
          </cell>
          <cell r="AI1064">
            <v>0</v>
          </cell>
          <cell r="AL1064">
            <v>8352</v>
          </cell>
        </row>
        <row r="1065">
          <cell r="A1065" t="str">
            <v>8352</v>
          </cell>
          <cell r="B1065" t="str">
            <v xml:space="preserve">407 - Retained Earnings             </v>
          </cell>
          <cell r="C1065" t="str">
            <v xml:space="preserve">REG - Rental Regulatory and Other   </v>
          </cell>
          <cell r="D1065" t="str">
            <v>HR</v>
          </cell>
          <cell r="G1065">
            <v>0</v>
          </cell>
          <cell r="H1065">
            <v>0</v>
          </cell>
          <cell r="I1065">
            <v>100</v>
          </cell>
          <cell r="K1065">
            <v>0</v>
          </cell>
          <cell r="M1065">
            <v>40.94</v>
          </cell>
          <cell r="N1065">
            <v>6</v>
          </cell>
          <cell r="O1065">
            <v>1500</v>
          </cell>
          <cell r="Q1065">
            <v>0</v>
          </cell>
          <cell r="T1065">
            <v>64.13</v>
          </cell>
          <cell r="U1065">
            <v>2000</v>
          </cell>
          <cell r="W1065">
            <v>0</v>
          </cell>
          <cell r="Y1065">
            <v>40.94</v>
          </cell>
          <cell r="AA1065">
            <v>1500</v>
          </cell>
          <cell r="AG1065">
            <v>2000</v>
          </cell>
          <cell r="AI1065">
            <v>0</v>
          </cell>
          <cell r="AL1065">
            <v>8352</v>
          </cell>
        </row>
        <row r="1066">
          <cell r="A1066" t="str">
            <v>8352</v>
          </cell>
          <cell r="B1066" t="str">
            <v xml:space="preserve">407 - Retained Earnings             </v>
          </cell>
          <cell r="C1066" t="str">
            <v xml:space="preserve">REG - Rental Regulatory and Other   </v>
          </cell>
          <cell r="D1066" t="str">
            <v>IS</v>
          </cell>
          <cell r="G1066">
            <v>0</v>
          </cell>
          <cell r="H1066">
            <v>0</v>
          </cell>
          <cell r="I1066">
            <v>100</v>
          </cell>
          <cell r="K1066">
            <v>0</v>
          </cell>
          <cell r="M1066">
            <v>16.649999999999999</v>
          </cell>
          <cell r="N1066">
            <v>306.98</v>
          </cell>
          <cell r="O1066">
            <v>900</v>
          </cell>
          <cell r="Q1066">
            <v>0</v>
          </cell>
          <cell r="T1066">
            <v>306.98</v>
          </cell>
          <cell r="U1066">
            <v>1000</v>
          </cell>
          <cell r="W1066">
            <v>0</v>
          </cell>
          <cell r="Y1066">
            <v>16.649999999999999</v>
          </cell>
          <cell r="AA1066">
            <v>900</v>
          </cell>
          <cell r="AG1066">
            <v>1000</v>
          </cell>
          <cell r="AI1066">
            <v>0</v>
          </cell>
          <cell r="AL1066">
            <v>8352</v>
          </cell>
        </row>
        <row r="1067">
          <cell r="A1067" t="str">
            <v>8353</v>
          </cell>
          <cell r="B1067" t="str">
            <v xml:space="preserve">407 - Retained Earnings             </v>
          </cell>
          <cell r="C1067" t="str">
            <v xml:space="preserve">REG - Rental Regulatory and Other   </v>
          </cell>
          <cell r="D1067" t="str">
            <v>CS</v>
          </cell>
          <cell r="G1067">
            <v>0</v>
          </cell>
          <cell r="H1067">
            <v>2.95</v>
          </cell>
          <cell r="I1067">
            <v>0</v>
          </cell>
          <cell r="K1067">
            <v>0</v>
          </cell>
          <cell r="M1067">
            <v>1389.39</v>
          </cell>
          <cell r="N1067">
            <v>449.3</v>
          </cell>
          <cell r="O1067">
            <v>1900</v>
          </cell>
          <cell r="Q1067">
            <v>0</v>
          </cell>
          <cell r="T1067">
            <v>521.21</v>
          </cell>
          <cell r="U1067">
            <v>5200</v>
          </cell>
          <cell r="W1067">
            <v>0</v>
          </cell>
          <cell r="Y1067">
            <v>1389.39</v>
          </cell>
          <cell r="AA1067">
            <v>1900</v>
          </cell>
          <cell r="AG1067">
            <v>5200</v>
          </cell>
          <cell r="AI1067">
            <v>0</v>
          </cell>
          <cell r="AL1067">
            <v>8353</v>
          </cell>
        </row>
        <row r="1068">
          <cell r="A1068" t="str">
            <v>8353</v>
          </cell>
          <cell r="B1068" t="str">
            <v xml:space="preserve">407 - Retained Earnings             </v>
          </cell>
          <cell r="C1068" t="str">
            <v xml:space="preserve">REG - Rental Regulatory and Other   </v>
          </cell>
          <cell r="D1068" t="str">
            <v>CSP</v>
          </cell>
          <cell r="G1068">
            <v>0</v>
          </cell>
          <cell r="H1068">
            <v>387.24</v>
          </cell>
          <cell r="I1068">
            <v>1000</v>
          </cell>
          <cell r="K1068">
            <v>0</v>
          </cell>
          <cell r="M1068">
            <v>3449.32</v>
          </cell>
          <cell r="N1068">
            <v>3506.83</v>
          </cell>
          <cell r="O1068">
            <v>3600</v>
          </cell>
          <cell r="Q1068">
            <v>0</v>
          </cell>
          <cell r="T1068">
            <v>4478.07</v>
          </cell>
          <cell r="U1068">
            <v>4500</v>
          </cell>
          <cell r="W1068">
            <v>0</v>
          </cell>
          <cell r="Y1068">
            <v>3449.32</v>
          </cell>
          <cell r="AA1068">
            <v>3600</v>
          </cell>
          <cell r="AG1068">
            <v>4500</v>
          </cell>
          <cell r="AI1068">
            <v>0</v>
          </cell>
          <cell r="AL1068">
            <v>8353</v>
          </cell>
        </row>
        <row r="1069">
          <cell r="A1069" t="str">
            <v>8353</v>
          </cell>
          <cell r="B1069" t="str">
            <v xml:space="preserve">407 - Retained Earnings             </v>
          </cell>
          <cell r="C1069" t="str">
            <v xml:space="preserve">REG - Rental Regulatory and Other   </v>
          </cell>
          <cell r="D1069" t="str">
            <v>EO</v>
          </cell>
          <cell r="G1069">
            <v>0</v>
          </cell>
          <cell r="H1069">
            <v>0</v>
          </cell>
          <cell r="I1069">
            <v>0</v>
          </cell>
          <cell r="K1069">
            <v>0</v>
          </cell>
          <cell r="M1069">
            <v>410.47</v>
          </cell>
          <cell r="N1069">
            <v>324.29000000000002</v>
          </cell>
          <cell r="O1069">
            <v>0</v>
          </cell>
          <cell r="Q1069">
            <v>0</v>
          </cell>
          <cell r="T1069">
            <v>324.29000000000002</v>
          </cell>
          <cell r="U1069">
            <v>0</v>
          </cell>
          <cell r="W1069">
            <v>0</v>
          </cell>
          <cell r="Y1069">
            <v>410.47</v>
          </cell>
          <cell r="AA1069">
            <v>0</v>
          </cell>
          <cell r="AG1069">
            <v>0</v>
          </cell>
          <cell r="AI1069">
            <v>0</v>
          </cell>
          <cell r="AL1069">
            <v>8353</v>
          </cell>
        </row>
        <row r="1070">
          <cell r="A1070" t="str">
            <v>8353</v>
          </cell>
          <cell r="B1070" t="str">
            <v xml:space="preserve">407 - Retained Earnings             </v>
          </cell>
          <cell r="C1070" t="str">
            <v xml:space="preserve">REG - Rental Regulatory and Other   </v>
          </cell>
          <cell r="D1070" t="str">
            <v>EO</v>
          </cell>
          <cell r="G1070">
            <v>261.64999999999998</v>
          </cell>
          <cell r="H1070">
            <v>0</v>
          </cell>
          <cell r="I1070">
            <v>100</v>
          </cell>
          <cell r="K1070">
            <v>0</v>
          </cell>
          <cell r="M1070">
            <v>350.79</v>
          </cell>
          <cell r="N1070">
            <v>346.66</v>
          </cell>
          <cell r="O1070">
            <v>1000</v>
          </cell>
          <cell r="Q1070">
            <v>0</v>
          </cell>
          <cell r="T1070">
            <v>770.84</v>
          </cell>
          <cell r="U1070">
            <v>1500</v>
          </cell>
          <cell r="W1070">
            <v>0</v>
          </cell>
          <cell r="Y1070">
            <v>350.79</v>
          </cell>
          <cell r="AA1070">
            <v>1000</v>
          </cell>
          <cell r="AG1070">
            <v>1500</v>
          </cell>
          <cell r="AI1070">
            <v>0</v>
          </cell>
          <cell r="AL1070">
            <v>8353</v>
          </cell>
        </row>
        <row r="1071">
          <cell r="A1071" t="str">
            <v>8353</v>
          </cell>
          <cell r="B1071" t="str">
            <v xml:space="preserve">407 - Retained Earnings             </v>
          </cell>
          <cell r="C1071" t="str">
            <v xml:space="preserve">REG - Rental Regulatory and Other   </v>
          </cell>
          <cell r="D1071" t="str">
            <v>EO</v>
          </cell>
          <cell r="G1071">
            <v>61.43</v>
          </cell>
          <cell r="H1071">
            <v>0</v>
          </cell>
          <cell r="I1071">
            <v>0</v>
          </cell>
          <cell r="K1071">
            <v>0</v>
          </cell>
          <cell r="M1071">
            <v>61.43</v>
          </cell>
          <cell r="N1071">
            <v>0</v>
          </cell>
          <cell r="O1071">
            <v>0</v>
          </cell>
          <cell r="Q1071">
            <v>0</v>
          </cell>
          <cell r="T1071">
            <v>0</v>
          </cell>
          <cell r="U1071">
            <v>0</v>
          </cell>
          <cell r="W1071">
            <v>0</v>
          </cell>
          <cell r="Y1071">
            <v>61.43</v>
          </cell>
          <cell r="AA1071">
            <v>0</v>
          </cell>
          <cell r="AG1071">
            <v>0</v>
          </cell>
          <cell r="AI1071">
            <v>0</v>
          </cell>
          <cell r="AL1071">
            <v>8353</v>
          </cell>
        </row>
        <row r="1072">
          <cell r="A1072" t="str">
            <v>8353</v>
          </cell>
          <cell r="B1072" t="str">
            <v xml:space="preserve">407 - Retained Earnings             </v>
          </cell>
          <cell r="C1072" t="str">
            <v xml:space="preserve">REG - Rental Regulatory and Other   </v>
          </cell>
          <cell r="D1072" t="str">
            <v>EO</v>
          </cell>
          <cell r="G1072">
            <v>0</v>
          </cell>
          <cell r="H1072">
            <v>0</v>
          </cell>
          <cell r="I1072">
            <v>0</v>
          </cell>
          <cell r="K1072">
            <v>0</v>
          </cell>
          <cell r="M1072">
            <v>0</v>
          </cell>
          <cell r="N1072">
            <v>0</v>
          </cell>
          <cell r="O1072">
            <v>0</v>
          </cell>
          <cell r="Q1072">
            <v>0</v>
          </cell>
          <cell r="T1072">
            <v>0</v>
          </cell>
          <cell r="U1072">
            <v>100</v>
          </cell>
          <cell r="W1072">
            <v>0</v>
          </cell>
          <cell r="Y1072">
            <v>0</v>
          </cell>
          <cell r="AA1072">
            <v>0</v>
          </cell>
          <cell r="AG1072">
            <v>100</v>
          </cell>
          <cell r="AI1072">
            <v>0</v>
          </cell>
          <cell r="AL1072">
            <v>8353</v>
          </cell>
        </row>
        <row r="1073">
          <cell r="A1073" t="str">
            <v>8353</v>
          </cell>
          <cell r="B1073" t="str">
            <v xml:space="preserve">407 - Retained Earnings             </v>
          </cell>
          <cell r="C1073" t="str">
            <v xml:space="preserve">REG - Rental Regulatory and Other   </v>
          </cell>
          <cell r="D1073" t="str">
            <v>FS</v>
          </cell>
          <cell r="G1073">
            <v>0</v>
          </cell>
          <cell r="H1073">
            <v>0</v>
          </cell>
          <cell r="I1073">
            <v>0</v>
          </cell>
          <cell r="K1073">
            <v>0</v>
          </cell>
          <cell r="M1073">
            <v>182.92</v>
          </cell>
          <cell r="N1073">
            <v>0</v>
          </cell>
          <cell r="O1073">
            <v>0</v>
          </cell>
          <cell r="Q1073">
            <v>0</v>
          </cell>
          <cell r="T1073">
            <v>0</v>
          </cell>
          <cell r="U1073">
            <v>0</v>
          </cell>
          <cell r="W1073">
            <v>0</v>
          </cell>
          <cell r="Y1073">
            <v>182.92</v>
          </cell>
          <cell r="AA1073">
            <v>0</v>
          </cell>
          <cell r="AG1073">
            <v>0</v>
          </cell>
          <cell r="AI1073">
            <v>0</v>
          </cell>
          <cell r="AL1073">
            <v>8353</v>
          </cell>
        </row>
        <row r="1074">
          <cell r="A1074" t="str">
            <v>8353</v>
          </cell>
          <cell r="B1074" t="str">
            <v xml:space="preserve">407 - Retained Earnings             </v>
          </cell>
          <cell r="C1074" t="str">
            <v xml:space="preserve">REG - Rental Regulatory and Other   </v>
          </cell>
          <cell r="D1074" t="str">
            <v>HR</v>
          </cell>
          <cell r="G1074">
            <v>0</v>
          </cell>
          <cell r="H1074">
            <v>0</v>
          </cell>
          <cell r="I1074">
            <v>0</v>
          </cell>
          <cell r="K1074">
            <v>0</v>
          </cell>
          <cell r="M1074">
            <v>35.450000000000003</v>
          </cell>
          <cell r="N1074">
            <v>162.86000000000001</v>
          </cell>
          <cell r="O1074">
            <v>600</v>
          </cell>
          <cell r="Q1074">
            <v>0</v>
          </cell>
          <cell r="T1074">
            <v>226.68</v>
          </cell>
          <cell r="U1074">
            <v>1000</v>
          </cell>
          <cell r="W1074">
            <v>0</v>
          </cell>
          <cell r="Y1074">
            <v>35.450000000000003</v>
          </cell>
          <cell r="AA1074">
            <v>600</v>
          </cell>
          <cell r="AG1074">
            <v>1000</v>
          </cell>
          <cell r="AI1074">
            <v>0</v>
          </cell>
          <cell r="AL1074">
            <v>8353</v>
          </cell>
        </row>
        <row r="1075">
          <cell r="A1075" t="str">
            <v>8353</v>
          </cell>
          <cell r="B1075" t="str">
            <v xml:space="preserve">407 - Retained Earnings             </v>
          </cell>
          <cell r="C1075" t="str">
            <v xml:space="preserve">REG - Rental Regulatory and Other   </v>
          </cell>
          <cell r="D1075" t="str">
            <v>IS</v>
          </cell>
          <cell r="G1075">
            <v>242.67</v>
          </cell>
          <cell r="H1075">
            <v>0</v>
          </cell>
          <cell r="I1075">
            <v>100</v>
          </cell>
          <cell r="K1075">
            <v>0</v>
          </cell>
          <cell r="M1075">
            <v>1584.27</v>
          </cell>
          <cell r="N1075">
            <v>150.1</v>
          </cell>
          <cell r="O1075">
            <v>200</v>
          </cell>
          <cell r="Q1075">
            <v>0</v>
          </cell>
          <cell r="T1075">
            <v>150.1</v>
          </cell>
          <cell r="U1075">
            <v>300</v>
          </cell>
          <cell r="W1075">
            <v>0</v>
          </cell>
          <cell r="Y1075">
            <v>1584.27</v>
          </cell>
          <cell r="AA1075">
            <v>200</v>
          </cell>
          <cell r="AG1075">
            <v>300</v>
          </cell>
          <cell r="AI1075">
            <v>0</v>
          </cell>
          <cell r="AL1075">
            <v>8353</v>
          </cell>
        </row>
        <row r="1076">
          <cell r="A1076" t="str">
            <v>8354</v>
          </cell>
          <cell r="B1076" t="str">
            <v xml:space="preserve">407 - Retained Earnings             </v>
          </cell>
          <cell r="C1076" t="str">
            <v xml:space="preserve">REG - Rental Regulatory and Other   </v>
          </cell>
          <cell r="D1076" t="str">
            <v>CS</v>
          </cell>
          <cell r="G1076">
            <v>108</v>
          </cell>
          <cell r="H1076">
            <v>144.11000000000001</v>
          </cell>
          <cell r="I1076">
            <v>0</v>
          </cell>
          <cell r="K1076">
            <v>0</v>
          </cell>
          <cell r="M1076">
            <v>3434.75</v>
          </cell>
          <cell r="N1076">
            <v>1203.92</v>
          </cell>
          <cell r="O1076">
            <v>1300</v>
          </cell>
          <cell r="Q1076">
            <v>0</v>
          </cell>
          <cell r="T1076">
            <v>2257.98</v>
          </cell>
          <cell r="U1076">
            <v>2800</v>
          </cell>
          <cell r="W1076">
            <v>0</v>
          </cell>
          <cell r="Y1076">
            <v>3434.75</v>
          </cell>
          <cell r="AA1076">
            <v>1300</v>
          </cell>
          <cell r="AG1076">
            <v>2800</v>
          </cell>
          <cell r="AI1076">
            <v>0</v>
          </cell>
          <cell r="AL1076">
            <v>8354</v>
          </cell>
        </row>
        <row r="1077">
          <cell r="A1077" t="str">
            <v>8354</v>
          </cell>
          <cell r="B1077" t="str">
            <v xml:space="preserve">407 - Retained Earnings             </v>
          </cell>
          <cell r="C1077" t="str">
            <v xml:space="preserve">REG - Rental Regulatory and Other   </v>
          </cell>
          <cell r="D1077" t="str">
            <v>CSP</v>
          </cell>
          <cell r="G1077">
            <v>91.54</v>
          </cell>
          <cell r="H1077">
            <v>667.46</v>
          </cell>
          <cell r="I1077">
            <v>1600</v>
          </cell>
          <cell r="K1077">
            <v>0</v>
          </cell>
          <cell r="M1077">
            <v>9214.27</v>
          </cell>
          <cell r="N1077">
            <v>11932.54</v>
          </cell>
          <cell r="O1077">
            <v>6400</v>
          </cell>
          <cell r="Q1077">
            <v>0</v>
          </cell>
          <cell r="T1077">
            <v>16130.98</v>
          </cell>
          <cell r="U1077">
            <v>8200</v>
          </cell>
          <cell r="W1077">
            <v>0</v>
          </cell>
          <cell r="Y1077">
            <v>9214.27</v>
          </cell>
          <cell r="AA1077">
            <v>6400</v>
          </cell>
          <cell r="AG1077">
            <v>8200</v>
          </cell>
          <cell r="AI1077">
            <v>0</v>
          </cell>
          <cell r="AL1077">
            <v>8354</v>
          </cell>
        </row>
        <row r="1078">
          <cell r="A1078" t="str">
            <v>8354</v>
          </cell>
          <cell r="B1078" t="str">
            <v xml:space="preserve">407 - Retained Earnings             </v>
          </cell>
          <cell r="C1078" t="str">
            <v xml:space="preserve">REG - Rental Regulatory and Other   </v>
          </cell>
          <cell r="D1078" t="str">
            <v>EO</v>
          </cell>
          <cell r="G1078">
            <v>0</v>
          </cell>
          <cell r="H1078">
            <v>28.81</v>
          </cell>
          <cell r="I1078">
            <v>100</v>
          </cell>
          <cell r="K1078">
            <v>0</v>
          </cell>
          <cell r="M1078">
            <v>43.26</v>
          </cell>
          <cell r="N1078">
            <v>351.27</v>
          </cell>
          <cell r="O1078">
            <v>400</v>
          </cell>
          <cell r="Q1078">
            <v>0</v>
          </cell>
          <cell r="T1078">
            <v>485.73</v>
          </cell>
          <cell r="U1078">
            <v>500</v>
          </cell>
          <cell r="W1078">
            <v>0</v>
          </cell>
          <cell r="Y1078">
            <v>43.26</v>
          </cell>
          <cell r="AA1078">
            <v>400</v>
          </cell>
          <cell r="AG1078">
            <v>500</v>
          </cell>
          <cell r="AI1078">
            <v>0</v>
          </cell>
          <cell r="AL1078">
            <v>8354</v>
          </cell>
        </row>
        <row r="1079">
          <cell r="A1079" t="str">
            <v>8354</v>
          </cell>
          <cell r="B1079" t="str">
            <v xml:space="preserve">407 - Retained Earnings             </v>
          </cell>
          <cell r="C1079" t="str">
            <v xml:space="preserve">REG - Rental Regulatory and Other   </v>
          </cell>
          <cell r="D1079" t="str">
            <v>EO</v>
          </cell>
          <cell r="G1079">
            <v>272</v>
          </cell>
          <cell r="H1079">
            <v>0</v>
          </cell>
          <cell r="I1079">
            <v>200</v>
          </cell>
          <cell r="K1079">
            <v>0</v>
          </cell>
          <cell r="M1079">
            <v>702.62</v>
          </cell>
          <cell r="N1079">
            <v>485.48</v>
          </cell>
          <cell r="O1079">
            <v>800</v>
          </cell>
          <cell r="Q1079">
            <v>0</v>
          </cell>
          <cell r="T1079">
            <v>669.43</v>
          </cell>
          <cell r="U1079">
            <v>1400</v>
          </cell>
          <cell r="W1079">
            <v>0</v>
          </cell>
          <cell r="Y1079">
            <v>702.62</v>
          </cell>
          <cell r="AA1079">
            <v>800</v>
          </cell>
          <cell r="AG1079">
            <v>1400</v>
          </cell>
          <cell r="AI1079">
            <v>0</v>
          </cell>
          <cell r="AL1079">
            <v>8354</v>
          </cell>
        </row>
        <row r="1080">
          <cell r="A1080" t="str">
            <v>8354</v>
          </cell>
          <cell r="B1080" t="str">
            <v xml:space="preserve">407 - Retained Earnings             </v>
          </cell>
          <cell r="C1080" t="str">
            <v xml:space="preserve">REG - Rental Regulatory and Other   </v>
          </cell>
          <cell r="D1080" t="str">
            <v>EO</v>
          </cell>
          <cell r="G1080">
            <v>74.88</v>
          </cell>
          <cell r="H1080">
            <v>290.72000000000003</v>
          </cell>
          <cell r="I1080">
            <v>100</v>
          </cell>
          <cell r="K1080">
            <v>0</v>
          </cell>
          <cell r="M1080">
            <v>715.41</v>
          </cell>
          <cell r="N1080">
            <v>557.54999999999995</v>
          </cell>
          <cell r="O1080">
            <v>400</v>
          </cell>
          <cell r="Q1080">
            <v>0</v>
          </cell>
          <cell r="T1080">
            <v>1380.31</v>
          </cell>
          <cell r="U1080">
            <v>1000</v>
          </cell>
          <cell r="W1080">
            <v>0</v>
          </cell>
          <cell r="Y1080">
            <v>715.41</v>
          </cell>
          <cell r="AA1080">
            <v>400</v>
          </cell>
          <cell r="AG1080">
            <v>1000</v>
          </cell>
          <cell r="AI1080">
            <v>0</v>
          </cell>
          <cell r="AL1080">
            <v>8354</v>
          </cell>
        </row>
        <row r="1081">
          <cell r="A1081" t="str">
            <v>8354</v>
          </cell>
          <cell r="B1081" t="str">
            <v xml:space="preserve">407 - Retained Earnings             </v>
          </cell>
          <cell r="C1081" t="str">
            <v xml:space="preserve">REG - Rental Regulatory and Other   </v>
          </cell>
          <cell r="D1081" t="str">
            <v>EO</v>
          </cell>
          <cell r="G1081">
            <v>107.68</v>
          </cell>
          <cell r="H1081">
            <v>0</v>
          </cell>
          <cell r="I1081">
            <v>0</v>
          </cell>
          <cell r="K1081">
            <v>0</v>
          </cell>
          <cell r="M1081">
            <v>998.95</v>
          </cell>
          <cell r="N1081">
            <v>0</v>
          </cell>
          <cell r="O1081">
            <v>0</v>
          </cell>
          <cell r="Q1081">
            <v>0</v>
          </cell>
          <cell r="T1081">
            <v>540.21</v>
          </cell>
          <cell r="U1081">
            <v>200</v>
          </cell>
          <cell r="W1081">
            <v>0</v>
          </cell>
          <cell r="Y1081">
            <v>998.95</v>
          </cell>
          <cell r="AA1081">
            <v>0</v>
          </cell>
          <cell r="AG1081">
            <v>200</v>
          </cell>
          <cell r="AI1081">
            <v>0</v>
          </cell>
          <cell r="AL1081">
            <v>8354</v>
          </cell>
        </row>
        <row r="1082">
          <cell r="A1082" t="str">
            <v>8354</v>
          </cell>
          <cell r="B1082" t="str">
            <v xml:space="preserve">407 - Retained Earnings             </v>
          </cell>
          <cell r="C1082" t="str">
            <v xml:space="preserve">REG - Rental Regulatory and Other   </v>
          </cell>
          <cell r="D1082" t="str">
            <v>FS</v>
          </cell>
          <cell r="G1082">
            <v>0</v>
          </cell>
          <cell r="H1082">
            <v>54.6</v>
          </cell>
          <cell r="I1082">
            <v>0</v>
          </cell>
          <cell r="K1082">
            <v>0</v>
          </cell>
          <cell r="M1082">
            <v>0</v>
          </cell>
          <cell r="N1082">
            <v>220.82</v>
          </cell>
          <cell r="O1082">
            <v>300</v>
          </cell>
          <cell r="Q1082">
            <v>0</v>
          </cell>
          <cell r="T1082">
            <v>707.94</v>
          </cell>
          <cell r="U1082">
            <v>500</v>
          </cell>
          <cell r="W1082">
            <v>0</v>
          </cell>
          <cell r="Y1082">
            <v>0</v>
          </cell>
          <cell r="AA1082">
            <v>300</v>
          </cell>
          <cell r="AG1082">
            <v>500</v>
          </cell>
          <cell r="AI1082">
            <v>0</v>
          </cell>
          <cell r="AL1082">
            <v>8354</v>
          </cell>
        </row>
        <row r="1083">
          <cell r="A1083" t="str">
            <v>8354</v>
          </cell>
          <cell r="B1083" t="str">
            <v xml:space="preserve">407 - Retained Earnings             </v>
          </cell>
          <cell r="C1083" t="str">
            <v xml:space="preserve">REG - Rental Regulatory and Other   </v>
          </cell>
          <cell r="D1083" t="str">
            <v>HR</v>
          </cell>
          <cell r="G1083">
            <v>141.97999999999999</v>
          </cell>
          <cell r="H1083">
            <v>47.62</v>
          </cell>
          <cell r="I1083">
            <v>100</v>
          </cell>
          <cell r="K1083">
            <v>0</v>
          </cell>
          <cell r="M1083">
            <v>622.30999999999995</v>
          </cell>
          <cell r="N1083">
            <v>1114.48</v>
          </cell>
          <cell r="O1083">
            <v>1100</v>
          </cell>
          <cell r="Q1083">
            <v>0</v>
          </cell>
          <cell r="T1083">
            <v>2829.17</v>
          </cell>
          <cell r="U1083">
            <v>1500</v>
          </cell>
          <cell r="W1083">
            <v>0</v>
          </cell>
          <cell r="Y1083">
            <v>622.30999999999995</v>
          </cell>
          <cell r="AA1083">
            <v>1100</v>
          </cell>
          <cell r="AG1083">
            <v>1500</v>
          </cell>
          <cell r="AI1083">
            <v>0</v>
          </cell>
          <cell r="AL1083">
            <v>8354</v>
          </cell>
        </row>
        <row r="1084">
          <cell r="A1084" t="str">
            <v>8354</v>
          </cell>
          <cell r="B1084" t="str">
            <v xml:space="preserve">407 - Retained Earnings             </v>
          </cell>
          <cell r="C1084" t="str">
            <v xml:space="preserve">REG - Rental Regulatory and Other   </v>
          </cell>
          <cell r="D1084" t="str">
            <v>IS</v>
          </cell>
          <cell r="G1084">
            <v>0</v>
          </cell>
          <cell r="H1084">
            <v>152.25</v>
          </cell>
          <cell r="I1084">
            <v>300</v>
          </cell>
          <cell r="K1084">
            <v>0</v>
          </cell>
          <cell r="M1084">
            <v>2727.3</v>
          </cell>
          <cell r="N1084">
            <v>1938.03</v>
          </cell>
          <cell r="O1084">
            <v>1300</v>
          </cell>
          <cell r="Q1084">
            <v>0</v>
          </cell>
          <cell r="T1084">
            <v>2352</v>
          </cell>
          <cell r="U1084">
            <v>1800</v>
          </cell>
          <cell r="W1084">
            <v>0</v>
          </cell>
          <cell r="Y1084">
            <v>2727.3</v>
          </cell>
          <cell r="AA1084">
            <v>1300</v>
          </cell>
          <cell r="AG1084">
            <v>1800</v>
          </cell>
          <cell r="AI1084">
            <v>0</v>
          </cell>
          <cell r="AL1084">
            <v>8354</v>
          </cell>
        </row>
        <row r="1085">
          <cell r="A1085" t="str">
            <v>8356</v>
          </cell>
          <cell r="B1085" t="str">
            <v xml:space="preserve">407 - Retained Earnings             </v>
          </cell>
          <cell r="C1085" t="str">
            <v xml:space="preserve">REG - Rental Regulatory and Other   </v>
          </cell>
          <cell r="D1085" t="str">
            <v>CS</v>
          </cell>
          <cell r="G1085">
            <v>0</v>
          </cell>
          <cell r="H1085">
            <v>0</v>
          </cell>
          <cell r="I1085">
            <v>200</v>
          </cell>
          <cell r="K1085">
            <v>0</v>
          </cell>
          <cell r="M1085">
            <v>0</v>
          </cell>
          <cell r="N1085">
            <v>0</v>
          </cell>
          <cell r="O1085">
            <v>3700</v>
          </cell>
          <cell r="Q1085">
            <v>0</v>
          </cell>
          <cell r="T1085">
            <v>0</v>
          </cell>
          <cell r="U1085">
            <v>5300</v>
          </cell>
          <cell r="W1085">
            <v>0</v>
          </cell>
          <cell r="Y1085">
            <v>0</v>
          </cell>
          <cell r="AA1085">
            <v>3700</v>
          </cell>
          <cell r="AG1085">
            <v>5300</v>
          </cell>
          <cell r="AI1085">
            <v>0</v>
          </cell>
          <cell r="AL1085">
            <v>8356</v>
          </cell>
        </row>
        <row r="1086">
          <cell r="A1086" t="str">
            <v>8356</v>
          </cell>
          <cell r="B1086" t="str">
            <v xml:space="preserve">407 - Retained Earnings             </v>
          </cell>
          <cell r="C1086" t="str">
            <v xml:space="preserve">REG - Rental Regulatory and Other   </v>
          </cell>
          <cell r="D1086" t="str">
            <v>EO</v>
          </cell>
          <cell r="G1086">
            <v>0</v>
          </cell>
          <cell r="H1086">
            <v>0</v>
          </cell>
          <cell r="I1086">
            <v>0</v>
          </cell>
          <cell r="K1086">
            <v>0</v>
          </cell>
          <cell r="M1086">
            <v>75</v>
          </cell>
          <cell r="N1086">
            <v>45</v>
          </cell>
          <cell r="O1086">
            <v>0</v>
          </cell>
          <cell r="Q1086">
            <v>0</v>
          </cell>
          <cell r="T1086">
            <v>45</v>
          </cell>
          <cell r="U1086">
            <v>0</v>
          </cell>
          <cell r="W1086">
            <v>0</v>
          </cell>
          <cell r="Y1086">
            <v>75</v>
          </cell>
          <cell r="AA1086">
            <v>0</v>
          </cell>
          <cell r="AG1086">
            <v>0</v>
          </cell>
          <cell r="AI1086">
            <v>0</v>
          </cell>
          <cell r="AL1086">
            <v>8356</v>
          </cell>
        </row>
        <row r="1087">
          <cell r="A1087" t="str">
            <v>8356</v>
          </cell>
          <cell r="B1087" t="str">
            <v xml:space="preserve">407 - Retained Earnings             </v>
          </cell>
          <cell r="C1087" t="str">
            <v xml:space="preserve">REG - Rental Regulatory and Other   </v>
          </cell>
          <cell r="D1087" t="str">
            <v>EO</v>
          </cell>
          <cell r="G1087">
            <v>0</v>
          </cell>
          <cell r="H1087">
            <v>0</v>
          </cell>
          <cell r="I1087">
            <v>200</v>
          </cell>
          <cell r="K1087">
            <v>0</v>
          </cell>
          <cell r="M1087">
            <v>0</v>
          </cell>
          <cell r="N1087">
            <v>1097.8699999999999</v>
          </cell>
          <cell r="O1087">
            <v>1100</v>
          </cell>
          <cell r="Q1087">
            <v>0</v>
          </cell>
          <cell r="T1087">
            <v>1097.8699999999999</v>
          </cell>
          <cell r="U1087">
            <v>1700</v>
          </cell>
          <cell r="W1087">
            <v>0</v>
          </cell>
          <cell r="Y1087">
            <v>0</v>
          </cell>
          <cell r="AA1087">
            <v>1100</v>
          </cell>
          <cell r="AG1087">
            <v>1700</v>
          </cell>
          <cell r="AI1087">
            <v>0</v>
          </cell>
          <cell r="AL1087">
            <v>8356</v>
          </cell>
        </row>
        <row r="1088">
          <cell r="A1088" t="str">
            <v>8401</v>
          </cell>
          <cell r="B1088" t="str">
            <v xml:space="preserve">407 - Retained Earnings             </v>
          </cell>
          <cell r="C1088" t="str">
            <v>OFF - Office Equipment Serv and Mtce</v>
          </cell>
          <cell r="D1088" t="str">
            <v>CS</v>
          </cell>
          <cell r="G1088">
            <v>0</v>
          </cell>
          <cell r="H1088">
            <v>0</v>
          </cell>
          <cell r="I1088">
            <v>0</v>
          </cell>
          <cell r="K1088">
            <v>0</v>
          </cell>
          <cell r="M1088">
            <v>10319.879999999999</v>
          </cell>
          <cell r="N1088">
            <v>10275.26</v>
          </cell>
          <cell r="O1088">
            <v>10400</v>
          </cell>
          <cell r="Q1088">
            <v>0</v>
          </cell>
          <cell r="T1088">
            <v>14881.81</v>
          </cell>
          <cell r="U1088">
            <v>13800</v>
          </cell>
          <cell r="W1088">
            <v>0</v>
          </cell>
          <cell r="Y1088">
            <v>10319.879999999999</v>
          </cell>
          <cell r="AA1088">
            <v>10400</v>
          </cell>
          <cell r="AG1088">
            <v>13800</v>
          </cell>
          <cell r="AI1088">
            <v>0</v>
          </cell>
          <cell r="AL1088">
            <v>8401</v>
          </cell>
        </row>
        <row r="1089">
          <cell r="A1089" t="str">
            <v>8401</v>
          </cell>
          <cell r="B1089" t="str">
            <v xml:space="preserve">407 - Retained Earnings             </v>
          </cell>
          <cell r="C1089" t="str">
            <v>OFF - Office Equipment Serv and Mtce</v>
          </cell>
          <cell r="D1089" t="str">
            <v>CSP</v>
          </cell>
          <cell r="G1089">
            <v>74.650000000000006</v>
          </cell>
          <cell r="H1089">
            <v>0</v>
          </cell>
          <cell r="I1089">
            <v>600</v>
          </cell>
          <cell r="K1089">
            <v>0</v>
          </cell>
          <cell r="M1089">
            <v>23492.38</v>
          </cell>
          <cell r="N1089">
            <v>21071.25</v>
          </cell>
          <cell r="O1089">
            <v>23400</v>
          </cell>
          <cell r="Q1089">
            <v>0</v>
          </cell>
          <cell r="T1089">
            <v>32903.81</v>
          </cell>
          <cell r="U1089">
            <v>30900</v>
          </cell>
          <cell r="W1089">
            <v>0</v>
          </cell>
          <cell r="Y1089">
            <v>23492.38</v>
          </cell>
          <cell r="AA1089">
            <v>23400</v>
          </cell>
          <cell r="AG1089">
            <v>30900</v>
          </cell>
          <cell r="AI1089">
            <v>0</v>
          </cell>
          <cell r="AL1089">
            <v>8401</v>
          </cell>
        </row>
        <row r="1090">
          <cell r="A1090" t="str">
            <v>8401</v>
          </cell>
          <cell r="B1090" t="str">
            <v xml:space="preserve">407 - Retained Earnings             </v>
          </cell>
          <cell r="C1090" t="str">
            <v>OFF - Office Equipment Serv and Mtce</v>
          </cell>
          <cell r="D1090" t="str">
            <v>EO</v>
          </cell>
          <cell r="G1090">
            <v>0</v>
          </cell>
          <cell r="H1090">
            <v>0</v>
          </cell>
          <cell r="I1090">
            <v>0</v>
          </cell>
          <cell r="K1090">
            <v>0</v>
          </cell>
          <cell r="M1090">
            <v>9638.06</v>
          </cell>
          <cell r="N1090">
            <v>8367.5499999999993</v>
          </cell>
          <cell r="O1090">
            <v>9100</v>
          </cell>
          <cell r="Q1090">
            <v>0</v>
          </cell>
          <cell r="T1090">
            <v>12662.4</v>
          </cell>
          <cell r="U1090">
            <v>14400</v>
          </cell>
          <cell r="W1090">
            <v>0</v>
          </cell>
          <cell r="Y1090">
            <v>9638.06</v>
          </cell>
          <cell r="AA1090">
            <v>9100</v>
          </cell>
          <cell r="AG1090">
            <v>14400</v>
          </cell>
          <cell r="AI1090">
            <v>0</v>
          </cell>
          <cell r="AL1090">
            <v>8401</v>
          </cell>
        </row>
        <row r="1091">
          <cell r="A1091" t="str">
            <v>8401</v>
          </cell>
          <cell r="B1091" t="str">
            <v xml:space="preserve">407 - Retained Earnings             </v>
          </cell>
          <cell r="C1091" t="str">
            <v>OFF - Office Equipment Serv and Mtce</v>
          </cell>
          <cell r="D1091" t="str">
            <v>EO</v>
          </cell>
          <cell r="G1091">
            <v>0</v>
          </cell>
          <cell r="H1091">
            <v>0</v>
          </cell>
          <cell r="I1091">
            <v>0</v>
          </cell>
          <cell r="K1091">
            <v>0</v>
          </cell>
          <cell r="M1091">
            <v>13323.79</v>
          </cell>
          <cell r="N1091">
            <v>12922.11</v>
          </cell>
          <cell r="O1091">
            <v>12000</v>
          </cell>
          <cell r="Q1091">
            <v>0</v>
          </cell>
          <cell r="T1091">
            <v>19142.53</v>
          </cell>
          <cell r="U1091">
            <v>18900</v>
          </cell>
          <cell r="W1091">
            <v>0</v>
          </cell>
          <cell r="Y1091">
            <v>13323.79</v>
          </cell>
          <cell r="AA1091">
            <v>12000</v>
          </cell>
          <cell r="AG1091">
            <v>18900</v>
          </cell>
          <cell r="AI1091">
            <v>0</v>
          </cell>
          <cell r="AL1091">
            <v>8401</v>
          </cell>
        </row>
        <row r="1092">
          <cell r="A1092" t="str">
            <v>8401</v>
          </cell>
          <cell r="B1092" t="str">
            <v xml:space="preserve">407 - Retained Earnings             </v>
          </cell>
          <cell r="C1092" t="str">
            <v>OFF - Office Equipment Serv and Mtce</v>
          </cell>
          <cell r="D1092" t="str">
            <v>EO</v>
          </cell>
          <cell r="G1092">
            <v>0</v>
          </cell>
          <cell r="H1092">
            <v>30.01</v>
          </cell>
          <cell r="I1092">
            <v>0</v>
          </cell>
          <cell r="K1092">
            <v>0</v>
          </cell>
          <cell r="M1092">
            <v>5940.42</v>
          </cell>
          <cell r="N1092">
            <v>5869.01</v>
          </cell>
          <cell r="O1092">
            <v>4600</v>
          </cell>
          <cell r="Q1092">
            <v>0</v>
          </cell>
          <cell r="T1092">
            <v>9965.68</v>
          </cell>
          <cell r="U1092">
            <v>7200</v>
          </cell>
          <cell r="W1092">
            <v>0</v>
          </cell>
          <cell r="Y1092">
            <v>5940.42</v>
          </cell>
          <cell r="AA1092">
            <v>4600</v>
          </cell>
          <cell r="AG1092">
            <v>7200</v>
          </cell>
          <cell r="AI1092">
            <v>0</v>
          </cell>
          <cell r="AL1092">
            <v>8401</v>
          </cell>
        </row>
        <row r="1093">
          <cell r="A1093" t="str">
            <v>8401</v>
          </cell>
          <cell r="B1093" t="str">
            <v xml:space="preserve">407 - Retained Earnings             </v>
          </cell>
          <cell r="C1093" t="str">
            <v>OFF - Office Equipment Serv and Mtce</v>
          </cell>
          <cell r="D1093" t="str">
            <v>EO</v>
          </cell>
          <cell r="G1093">
            <v>0</v>
          </cell>
          <cell r="H1093">
            <v>30.02</v>
          </cell>
          <cell r="I1093">
            <v>0</v>
          </cell>
          <cell r="K1093">
            <v>0</v>
          </cell>
          <cell r="M1093">
            <v>4871.67</v>
          </cell>
          <cell r="N1093">
            <v>4581.2700000000004</v>
          </cell>
          <cell r="O1093">
            <v>3000</v>
          </cell>
          <cell r="Q1093">
            <v>0</v>
          </cell>
          <cell r="T1093">
            <v>6338.52</v>
          </cell>
          <cell r="U1093">
            <v>4700</v>
          </cell>
          <cell r="W1093">
            <v>0</v>
          </cell>
          <cell r="Y1093">
            <v>4871.67</v>
          </cell>
          <cell r="AA1093">
            <v>3000</v>
          </cell>
          <cell r="AG1093">
            <v>4700</v>
          </cell>
          <cell r="AI1093">
            <v>0</v>
          </cell>
          <cell r="AL1093">
            <v>8401</v>
          </cell>
        </row>
        <row r="1094">
          <cell r="A1094" t="str">
            <v>8401</v>
          </cell>
          <cell r="B1094" t="str">
            <v xml:space="preserve">407 - Retained Earnings             </v>
          </cell>
          <cell r="C1094" t="str">
            <v>OFF - Office Equipment Serv and Mtce</v>
          </cell>
          <cell r="D1094" t="str">
            <v>FS</v>
          </cell>
          <cell r="G1094">
            <v>0</v>
          </cell>
          <cell r="H1094">
            <v>0</v>
          </cell>
          <cell r="I1094">
            <v>0</v>
          </cell>
          <cell r="K1094">
            <v>0</v>
          </cell>
          <cell r="M1094">
            <v>5939.75</v>
          </cell>
          <cell r="N1094">
            <v>8195.32</v>
          </cell>
          <cell r="O1094">
            <v>6400</v>
          </cell>
          <cell r="Q1094">
            <v>0</v>
          </cell>
          <cell r="T1094">
            <v>14139.79</v>
          </cell>
          <cell r="U1094">
            <v>8500</v>
          </cell>
          <cell r="W1094">
            <v>0</v>
          </cell>
          <cell r="Y1094">
            <v>5939.75</v>
          </cell>
          <cell r="AA1094">
            <v>6400</v>
          </cell>
          <cell r="AG1094">
            <v>8500</v>
          </cell>
          <cell r="AI1094">
            <v>0</v>
          </cell>
          <cell r="AL1094">
            <v>8401</v>
          </cell>
        </row>
        <row r="1095">
          <cell r="A1095" t="str">
            <v>8401</v>
          </cell>
          <cell r="B1095" t="str">
            <v xml:space="preserve">407 - Retained Earnings             </v>
          </cell>
          <cell r="C1095" t="str">
            <v>OFF - Office Equipment Serv and Mtce</v>
          </cell>
          <cell r="D1095" t="str">
            <v>HR</v>
          </cell>
          <cell r="G1095">
            <v>0</v>
          </cell>
          <cell r="H1095">
            <v>0</v>
          </cell>
          <cell r="I1095">
            <v>0</v>
          </cell>
          <cell r="K1095">
            <v>0</v>
          </cell>
          <cell r="M1095">
            <v>5301.34</v>
          </cell>
          <cell r="N1095">
            <v>5877.2</v>
          </cell>
          <cell r="O1095">
            <v>7300</v>
          </cell>
          <cell r="Q1095">
            <v>0</v>
          </cell>
          <cell r="T1095">
            <v>8512.2999999999993</v>
          </cell>
          <cell r="U1095">
            <v>9700</v>
          </cell>
          <cell r="W1095">
            <v>0</v>
          </cell>
          <cell r="Y1095">
            <v>5301.34</v>
          </cell>
          <cell r="AA1095">
            <v>7300</v>
          </cell>
          <cell r="AG1095">
            <v>9700</v>
          </cell>
          <cell r="AI1095">
            <v>0</v>
          </cell>
          <cell r="AL1095">
            <v>8401</v>
          </cell>
        </row>
        <row r="1096">
          <cell r="A1096" t="str">
            <v>8401</v>
          </cell>
          <cell r="B1096" t="str">
            <v xml:space="preserve">407 - Retained Earnings             </v>
          </cell>
          <cell r="C1096" t="str">
            <v>OFF - Office Equipment Serv and Mtce</v>
          </cell>
          <cell r="D1096" t="str">
            <v>IS</v>
          </cell>
          <cell r="G1096">
            <v>0</v>
          </cell>
          <cell r="H1096">
            <v>0</v>
          </cell>
          <cell r="I1096">
            <v>0</v>
          </cell>
          <cell r="K1096">
            <v>0</v>
          </cell>
          <cell r="M1096">
            <v>6752.1</v>
          </cell>
          <cell r="N1096">
            <v>7258.28</v>
          </cell>
          <cell r="O1096">
            <v>6300</v>
          </cell>
          <cell r="Q1096">
            <v>0</v>
          </cell>
          <cell r="T1096">
            <v>10135.49</v>
          </cell>
          <cell r="U1096">
            <v>8300</v>
          </cell>
          <cell r="W1096">
            <v>0</v>
          </cell>
          <cell r="Y1096">
            <v>6752.1</v>
          </cell>
          <cell r="AA1096">
            <v>6300</v>
          </cell>
          <cell r="AG1096">
            <v>8300</v>
          </cell>
          <cell r="AI1096">
            <v>0</v>
          </cell>
          <cell r="AL1096">
            <v>8401</v>
          </cell>
        </row>
        <row r="1097">
          <cell r="A1097" t="str">
            <v>8403</v>
          </cell>
          <cell r="B1097" t="str">
            <v xml:space="preserve">407 - Retained Earnings             </v>
          </cell>
          <cell r="C1097" t="str">
            <v>OFF - Office Equipment Serv and Mtce</v>
          </cell>
          <cell r="D1097" t="str">
            <v>EO</v>
          </cell>
          <cell r="G1097">
            <v>720.83</v>
          </cell>
          <cell r="H1097">
            <v>720.83</v>
          </cell>
          <cell r="I1097">
            <v>1000</v>
          </cell>
          <cell r="K1097">
            <v>0</v>
          </cell>
          <cell r="M1097">
            <v>6487.47</v>
          </cell>
          <cell r="N1097">
            <v>720.83</v>
          </cell>
          <cell r="O1097">
            <v>8600</v>
          </cell>
          <cell r="Q1097">
            <v>0</v>
          </cell>
          <cell r="T1097">
            <v>2883.32</v>
          </cell>
          <cell r="U1097">
            <v>11400</v>
          </cell>
          <cell r="W1097">
            <v>0</v>
          </cell>
          <cell r="Y1097">
            <v>6487.47</v>
          </cell>
          <cell r="AA1097">
            <v>8600</v>
          </cell>
          <cell r="AG1097">
            <v>11400</v>
          </cell>
          <cell r="AI1097">
            <v>0</v>
          </cell>
          <cell r="AL1097">
            <v>8403</v>
          </cell>
        </row>
        <row r="1098">
          <cell r="A1098" t="str">
            <v>8403</v>
          </cell>
          <cell r="B1098" t="str">
            <v xml:space="preserve">407 - Retained Earnings             </v>
          </cell>
          <cell r="C1098" t="str">
            <v>OFF - Office Equipment Serv and Mtce</v>
          </cell>
          <cell r="D1098" t="str">
            <v>HR</v>
          </cell>
          <cell r="G1098">
            <v>0</v>
          </cell>
          <cell r="H1098">
            <v>0</v>
          </cell>
          <cell r="I1098">
            <v>100</v>
          </cell>
          <cell r="K1098">
            <v>0</v>
          </cell>
          <cell r="M1098">
            <v>0</v>
          </cell>
          <cell r="N1098">
            <v>437.4</v>
          </cell>
          <cell r="O1098">
            <v>500</v>
          </cell>
          <cell r="Q1098">
            <v>0</v>
          </cell>
          <cell r="T1098">
            <v>486</v>
          </cell>
          <cell r="U1098">
            <v>600</v>
          </cell>
          <cell r="W1098">
            <v>0</v>
          </cell>
          <cell r="Y1098">
            <v>0</v>
          </cell>
          <cell r="AA1098">
            <v>500</v>
          </cell>
          <cell r="AG1098">
            <v>600</v>
          </cell>
          <cell r="AI1098">
            <v>0</v>
          </cell>
          <cell r="AL1098">
            <v>8403</v>
          </cell>
        </row>
        <row r="1099">
          <cell r="A1099" t="str">
            <v>8403</v>
          </cell>
          <cell r="B1099" t="str">
            <v xml:space="preserve">407 - Retained Earnings             </v>
          </cell>
          <cell r="C1099" t="str">
            <v>OFF - Office Equipment Serv and Mtce</v>
          </cell>
          <cell r="D1099" t="str">
            <v>IS</v>
          </cell>
          <cell r="G1099">
            <v>0</v>
          </cell>
          <cell r="H1099">
            <v>0</v>
          </cell>
          <cell r="I1099">
            <v>100</v>
          </cell>
          <cell r="K1099">
            <v>0</v>
          </cell>
          <cell r="M1099">
            <v>0</v>
          </cell>
          <cell r="N1099">
            <v>0</v>
          </cell>
          <cell r="O1099">
            <v>100</v>
          </cell>
          <cell r="Q1099">
            <v>0</v>
          </cell>
          <cell r="T1099">
            <v>0</v>
          </cell>
          <cell r="U1099">
            <v>200</v>
          </cell>
          <cell r="W1099">
            <v>0</v>
          </cell>
          <cell r="Y1099">
            <v>0</v>
          </cell>
          <cell r="AA1099">
            <v>100</v>
          </cell>
          <cell r="AG1099">
            <v>200</v>
          </cell>
          <cell r="AI1099">
            <v>0</v>
          </cell>
          <cell r="AL1099">
            <v>8403</v>
          </cell>
        </row>
        <row r="1100">
          <cell r="A1100" t="str">
            <v>8404</v>
          </cell>
          <cell r="B1100" t="str">
            <v xml:space="preserve">407 - Retained Earnings             </v>
          </cell>
          <cell r="C1100" t="str">
            <v>OFF - Office Equipment Serv and Mtce</v>
          </cell>
          <cell r="D1100" t="str">
            <v>CS</v>
          </cell>
          <cell r="G1100">
            <v>13390.32</v>
          </cell>
          <cell r="H1100">
            <v>11741.89</v>
          </cell>
          <cell r="I1100">
            <v>8200</v>
          </cell>
          <cell r="K1100">
            <v>0</v>
          </cell>
          <cell r="M1100">
            <v>107610.87</v>
          </cell>
          <cell r="N1100">
            <v>91508.44</v>
          </cell>
          <cell r="O1100">
            <v>73400</v>
          </cell>
          <cell r="Q1100">
            <v>0</v>
          </cell>
          <cell r="T1100">
            <v>124948.78</v>
          </cell>
          <cell r="U1100">
            <v>97600</v>
          </cell>
          <cell r="W1100">
            <v>0</v>
          </cell>
          <cell r="Y1100">
            <v>107610.87</v>
          </cell>
          <cell r="AA1100">
            <v>73400</v>
          </cell>
          <cell r="AG1100">
            <v>97600</v>
          </cell>
          <cell r="AI1100">
            <v>0</v>
          </cell>
          <cell r="AL1100">
            <v>8404</v>
          </cell>
        </row>
        <row r="1101">
          <cell r="A1101" t="str">
            <v>8404</v>
          </cell>
          <cell r="B1101" t="str">
            <v xml:space="preserve">407 - Retained Earnings             </v>
          </cell>
          <cell r="C1101" t="str">
            <v>OFF - Office Equipment Serv and Mtce</v>
          </cell>
          <cell r="D1101" t="str">
            <v>CSP</v>
          </cell>
          <cell r="G1101">
            <v>120.72</v>
          </cell>
          <cell r="H1101">
            <v>791.13</v>
          </cell>
          <cell r="I1101">
            <v>800</v>
          </cell>
          <cell r="K1101">
            <v>0</v>
          </cell>
          <cell r="M1101">
            <v>3547.39</v>
          </cell>
          <cell r="N1101">
            <v>3963.46</v>
          </cell>
          <cell r="O1101">
            <v>6500</v>
          </cell>
          <cell r="Q1101">
            <v>0</v>
          </cell>
          <cell r="T1101">
            <v>5641.46</v>
          </cell>
          <cell r="U1101">
            <v>8800</v>
          </cell>
          <cell r="W1101">
            <v>0</v>
          </cell>
          <cell r="Y1101">
            <v>3547.39</v>
          </cell>
          <cell r="AA1101">
            <v>6500</v>
          </cell>
          <cell r="AG1101">
            <v>8800</v>
          </cell>
          <cell r="AI1101">
            <v>0</v>
          </cell>
          <cell r="AL1101">
            <v>8404</v>
          </cell>
        </row>
        <row r="1102">
          <cell r="A1102" t="str">
            <v>8404</v>
          </cell>
          <cell r="B1102" t="str">
            <v xml:space="preserve">407 - Retained Earnings             </v>
          </cell>
          <cell r="C1102" t="str">
            <v>OFF - Office Equipment Serv and Mtce</v>
          </cell>
          <cell r="D1102" t="str">
            <v>EO</v>
          </cell>
          <cell r="G1102">
            <v>66.47</v>
          </cell>
          <cell r="H1102">
            <v>65.52</v>
          </cell>
          <cell r="I1102">
            <v>100</v>
          </cell>
          <cell r="K1102">
            <v>0</v>
          </cell>
          <cell r="M1102">
            <v>586.03</v>
          </cell>
          <cell r="N1102">
            <v>550.13</v>
          </cell>
          <cell r="O1102">
            <v>600</v>
          </cell>
          <cell r="Q1102">
            <v>0</v>
          </cell>
          <cell r="T1102">
            <v>738.81</v>
          </cell>
          <cell r="U1102">
            <v>700</v>
          </cell>
          <cell r="W1102">
            <v>0</v>
          </cell>
          <cell r="Y1102">
            <v>586.03</v>
          </cell>
          <cell r="AA1102">
            <v>600</v>
          </cell>
          <cell r="AG1102">
            <v>700</v>
          </cell>
          <cell r="AI1102">
            <v>0</v>
          </cell>
          <cell r="AL1102">
            <v>8404</v>
          </cell>
        </row>
        <row r="1103">
          <cell r="A1103" t="str">
            <v>8404</v>
          </cell>
          <cell r="B1103" t="str">
            <v xml:space="preserve">407 - Retained Earnings             </v>
          </cell>
          <cell r="C1103" t="str">
            <v>OFF - Office Equipment Serv and Mtce</v>
          </cell>
          <cell r="D1103" t="str">
            <v>EO</v>
          </cell>
          <cell r="G1103">
            <v>7416.8</v>
          </cell>
          <cell r="H1103">
            <v>6407.02</v>
          </cell>
          <cell r="I1103">
            <v>5800</v>
          </cell>
          <cell r="K1103">
            <v>0</v>
          </cell>
          <cell r="M1103">
            <v>59934.94</v>
          </cell>
          <cell r="N1103">
            <v>53522.27</v>
          </cell>
          <cell r="O1103">
            <v>51000</v>
          </cell>
          <cell r="Q1103">
            <v>0</v>
          </cell>
          <cell r="T1103">
            <v>72576.37</v>
          </cell>
          <cell r="U1103">
            <v>67400</v>
          </cell>
          <cell r="W1103">
            <v>0</v>
          </cell>
          <cell r="Y1103">
            <v>59934.94</v>
          </cell>
          <cell r="AA1103">
            <v>51000</v>
          </cell>
          <cell r="AG1103">
            <v>67400</v>
          </cell>
          <cell r="AI1103">
            <v>0</v>
          </cell>
          <cell r="AL1103">
            <v>8404</v>
          </cell>
        </row>
        <row r="1104">
          <cell r="A1104" t="str">
            <v>8404</v>
          </cell>
          <cell r="B1104" t="str">
            <v xml:space="preserve">407 - Retained Earnings             </v>
          </cell>
          <cell r="C1104" t="str">
            <v>OFF - Office Equipment Serv and Mtce</v>
          </cell>
          <cell r="D1104" t="str">
            <v>EO</v>
          </cell>
          <cell r="G1104">
            <v>284.27999999999997</v>
          </cell>
          <cell r="H1104">
            <v>117.89</v>
          </cell>
          <cell r="I1104">
            <v>500</v>
          </cell>
          <cell r="K1104">
            <v>0</v>
          </cell>
          <cell r="M1104">
            <v>3864.83</v>
          </cell>
          <cell r="N1104">
            <v>3084.81</v>
          </cell>
          <cell r="O1104">
            <v>3500</v>
          </cell>
          <cell r="Q1104">
            <v>0</v>
          </cell>
          <cell r="T1104">
            <v>4531.46</v>
          </cell>
          <cell r="U1104">
            <v>4600</v>
          </cell>
          <cell r="W1104">
            <v>0</v>
          </cell>
          <cell r="Y1104">
            <v>3864.83</v>
          </cell>
          <cell r="AA1104">
            <v>3500</v>
          </cell>
          <cell r="AG1104">
            <v>4600</v>
          </cell>
          <cell r="AI1104">
            <v>0</v>
          </cell>
          <cell r="AL1104">
            <v>8404</v>
          </cell>
        </row>
        <row r="1105">
          <cell r="A1105" t="str">
            <v>8404</v>
          </cell>
          <cell r="B1105" t="str">
            <v xml:space="preserve">407 - Retained Earnings             </v>
          </cell>
          <cell r="C1105" t="str">
            <v>OFF - Office Equipment Serv and Mtce</v>
          </cell>
          <cell r="D1105" t="str">
            <v>EO</v>
          </cell>
          <cell r="G1105">
            <v>132.52000000000001</v>
          </cell>
          <cell r="H1105">
            <v>0</v>
          </cell>
          <cell r="I1105">
            <v>300</v>
          </cell>
          <cell r="K1105">
            <v>0</v>
          </cell>
          <cell r="M1105">
            <v>520.09</v>
          </cell>
          <cell r="N1105">
            <v>1319.62</v>
          </cell>
          <cell r="O1105">
            <v>2400</v>
          </cell>
          <cell r="Q1105">
            <v>0</v>
          </cell>
          <cell r="T1105">
            <v>1509.34</v>
          </cell>
          <cell r="U1105">
            <v>3100</v>
          </cell>
          <cell r="W1105">
            <v>0</v>
          </cell>
          <cell r="Y1105">
            <v>520.09</v>
          </cell>
          <cell r="AA1105">
            <v>2400</v>
          </cell>
          <cell r="AG1105">
            <v>3100</v>
          </cell>
          <cell r="AI1105">
            <v>0</v>
          </cell>
          <cell r="AL1105">
            <v>8404</v>
          </cell>
        </row>
        <row r="1106">
          <cell r="A1106" t="str">
            <v>8404</v>
          </cell>
          <cell r="B1106" t="str">
            <v xml:space="preserve">407 - Retained Earnings             </v>
          </cell>
          <cell r="C1106" t="str">
            <v>OFF - Office Equipment Serv and Mtce</v>
          </cell>
          <cell r="D1106" t="str">
            <v>FS</v>
          </cell>
          <cell r="G1106">
            <v>580.80999999999995</v>
          </cell>
          <cell r="H1106">
            <v>548.46</v>
          </cell>
          <cell r="I1106">
            <v>500</v>
          </cell>
          <cell r="K1106">
            <v>0</v>
          </cell>
          <cell r="M1106">
            <v>5030.83</v>
          </cell>
          <cell r="N1106">
            <v>4788.51</v>
          </cell>
          <cell r="O1106">
            <v>4500</v>
          </cell>
          <cell r="Q1106">
            <v>0</v>
          </cell>
          <cell r="T1106">
            <v>6404.13</v>
          </cell>
          <cell r="U1106">
            <v>6100</v>
          </cell>
          <cell r="W1106">
            <v>0</v>
          </cell>
          <cell r="Y1106">
            <v>5030.83</v>
          </cell>
          <cell r="AA1106">
            <v>4500</v>
          </cell>
          <cell r="AG1106">
            <v>6100</v>
          </cell>
          <cell r="AI1106">
            <v>0</v>
          </cell>
          <cell r="AL1106">
            <v>8404</v>
          </cell>
        </row>
        <row r="1107">
          <cell r="A1107" t="str">
            <v>8404</v>
          </cell>
          <cell r="B1107" t="str">
            <v xml:space="preserve">407 - Retained Earnings             </v>
          </cell>
          <cell r="C1107" t="str">
            <v>OFF - Office Equipment Serv and Mtce</v>
          </cell>
          <cell r="D1107" t="str">
            <v>HR</v>
          </cell>
          <cell r="G1107">
            <v>66.5</v>
          </cell>
          <cell r="H1107">
            <v>0</v>
          </cell>
          <cell r="I1107">
            <v>200</v>
          </cell>
          <cell r="K1107">
            <v>0</v>
          </cell>
          <cell r="M1107">
            <v>1047.92</v>
          </cell>
          <cell r="N1107">
            <v>482.68</v>
          </cell>
          <cell r="O1107">
            <v>1100</v>
          </cell>
          <cell r="Q1107">
            <v>0</v>
          </cell>
          <cell r="T1107">
            <v>737.78</v>
          </cell>
          <cell r="U1107">
            <v>1300</v>
          </cell>
          <cell r="W1107">
            <v>0</v>
          </cell>
          <cell r="Y1107">
            <v>1047.92</v>
          </cell>
          <cell r="AA1107">
            <v>1100</v>
          </cell>
          <cell r="AG1107">
            <v>1300</v>
          </cell>
          <cell r="AI1107">
            <v>0</v>
          </cell>
          <cell r="AL1107">
            <v>8404</v>
          </cell>
        </row>
        <row r="1108">
          <cell r="A1108" t="str">
            <v>8404</v>
          </cell>
          <cell r="B1108" t="str">
            <v xml:space="preserve">407 - Retained Earnings             </v>
          </cell>
          <cell r="C1108" t="str">
            <v>OFF - Office Equipment Serv and Mtce</v>
          </cell>
          <cell r="D1108" t="str">
            <v>IS</v>
          </cell>
          <cell r="G1108">
            <v>1179.1300000000001</v>
          </cell>
          <cell r="H1108">
            <v>741.01</v>
          </cell>
          <cell r="I1108">
            <v>700</v>
          </cell>
          <cell r="K1108">
            <v>0</v>
          </cell>
          <cell r="M1108">
            <v>13031.19</v>
          </cell>
          <cell r="N1108">
            <v>7277.91</v>
          </cell>
          <cell r="O1108">
            <v>6300</v>
          </cell>
          <cell r="Q1108">
            <v>0</v>
          </cell>
          <cell r="T1108">
            <v>9418.65</v>
          </cell>
          <cell r="U1108">
            <v>8500</v>
          </cell>
          <cell r="W1108">
            <v>0</v>
          </cell>
          <cell r="Y1108">
            <v>13031.19</v>
          </cell>
          <cell r="AA1108">
            <v>6300</v>
          </cell>
          <cell r="AG1108">
            <v>8500</v>
          </cell>
          <cell r="AI1108">
            <v>0</v>
          </cell>
          <cell r="AL1108">
            <v>8404</v>
          </cell>
        </row>
        <row r="1109">
          <cell r="A1109" t="str">
            <v>8406</v>
          </cell>
          <cell r="B1109" t="str">
            <v xml:space="preserve">407 - Retained Earnings             </v>
          </cell>
          <cell r="C1109" t="str">
            <v>OFF - Office Equipment Serv and Mtce</v>
          </cell>
          <cell r="D1109" t="str">
            <v>CS</v>
          </cell>
          <cell r="G1109">
            <v>471.98</v>
          </cell>
          <cell r="H1109">
            <v>231.01</v>
          </cell>
          <cell r="I1109">
            <v>600</v>
          </cell>
          <cell r="K1109">
            <v>0</v>
          </cell>
          <cell r="M1109">
            <v>3013.2</v>
          </cell>
          <cell r="N1109">
            <v>3964.67</v>
          </cell>
          <cell r="O1109">
            <v>4700</v>
          </cell>
          <cell r="Q1109">
            <v>0</v>
          </cell>
          <cell r="T1109">
            <v>5731.19</v>
          </cell>
          <cell r="U1109">
            <v>6100</v>
          </cell>
          <cell r="W1109">
            <v>0</v>
          </cell>
          <cell r="Y1109">
            <v>3013.2</v>
          </cell>
          <cell r="AA1109">
            <v>4700</v>
          </cell>
          <cell r="AG1109">
            <v>6100</v>
          </cell>
          <cell r="AI1109">
            <v>0</v>
          </cell>
          <cell r="AL1109">
            <v>8406</v>
          </cell>
        </row>
        <row r="1110">
          <cell r="A1110" t="str">
            <v>8406</v>
          </cell>
          <cell r="B1110" t="str">
            <v xml:space="preserve">407 - Retained Earnings             </v>
          </cell>
          <cell r="C1110" t="str">
            <v>OFF - Office Equipment Serv and Mtce</v>
          </cell>
          <cell r="D1110" t="str">
            <v>CSP</v>
          </cell>
          <cell r="G1110">
            <v>1699.05</v>
          </cell>
          <cell r="H1110">
            <v>881.55</v>
          </cell>
          <cell r="I1110">
            <v>1500</v>
          </cell>
          <cell r="K1110">
            <v>0</v>
          </cell>
          <cell r="M1110">
            <v>12855.14</v>
          </cell>
          <cell r="N1110">
            <v>9004.34</v>
          </cell>
          <cell r="O1110">
            <v>10800</v>
          </cell>
          <cell r="Q1110">
            <v>0</v>
          </cell>
          <cell r="T1110">
            <v>14241</v>
          </cell>
          <cell r="U1110">
            <v>13900</v>
          </cell>
          <cell r="W1110">
            <v>0</v>
          </cell>
          <cell r="Y1110">
            <v>12855.14</v>
          </cell>
          <cell r="AA1110">
            <v>10800</v>
          </cell>
          <cell r="AG1110">
            <v>13900</v>
          </cell>
          <cell r="AI1110">
            <v>0</v>
          </cell>
          <cell r="AL1110">
            <v>8406</v>
          </cell>
        </row>
        <row r="1111">
          <cell r="A1111" t="str">
            <v>8406</v>
          </cell>
          <cell r="B1111" t="str">
            <v xml:space="preserve">407 - Retained Earnings             </v>
          </cell>
          <cell r="C1111" t="str">
            <v>OFF - Office Equipment Serv and Mtce</v>
          </cell>
          <cell r="D1111" t="str">
            <v>EO</v>
          </cell>
          <cell r="G1111">
            <v>491.68</v>
          </cell>
          <cell r="H1111">
            <v>498.3</v>
          </cell>
          <cell r="I1111">
            <v>600</v>
          </cell>
          <cell r="K1111">
            <v>0</v>
          </cell>
          <cell r="M1111">
            <v>4583.1099999999997</v>
          </cell>
          <cell r="N1111">
            <v>5327.9</v>
          </cell>
          <cell r="O1111">
            <v>5400</v>
          </cell>
          <cell r="Q1111">
            <v>0</v>
          </cell>
          <cell r="T1111">
            <v>6868.41</v>
          </cell>
          <cell r="U1111">
            <v>7000</v>
          </cell>
          <cell r="W1111">
            <v>0</v>
          </cell>
          <cell r="Y1111">
            <v>4583.1099999999997</v>
          </cell>
          <cell r="AA1111">
            <v>5400</v>
          </cell>
          <cell r="AG1111">
            <v>7000</v>
          </cell>
          <cell r="AI1111">
            <v>0</v>
          </cell>
          <cell r="AL1111">
            <v>8406</v>
          </cell>
        </row>
        <row r="1112">
          <cell r="A1112" t="str">
            <v>8406</v>
          </cell>
          <cell r="B1112" t="str">
            <v xml:space="preserve">407 - Retained Earnings             </v>
          </cell>
          <cell r="C1112" t="str">
            <v>OFF - Office Equipment Serv and Mtce</v>
          </cell>
          <cell r="D1112" t="str">
            <v>EO</v>
          </cell>
          <cell r="G1112">
            <v>3175.23</v>
          </cell>
          <cell r="H1112">
            <v>2151.23</v>
          </cell>
          <cell r="I1112">
            <v>3000</v>
          </cell>
          <cell r="K1112">
            <v>0</v>
          </cell>
          <cell r="M1112">
            <v>35461.33</v>
          </cell>
          <cell r="N1112">
            <v>22252.51</v>
          </cell>
          <cell r="O1112">
            <v>24100</v>
          </cell>
          <cell r="Q1112">
            <v>0</v>
          </cell>
          <cell r="T1112">
            <v>30646.93</v>
          </cell>
          <cell r="U1112">
            <v>31700</v>
          </cell>
          <cell r="W1112">
            <v>0</v>
          </cell>
          <cell r="Y1112">
            <v>35461.33</v>
          </cell>
          <cell r="AA1112">
            <v>24100</v>
          </cell>
          <cell r="AG1112">
            <v>31700</v>
          </cell>
          <cell r="AI1112">
            <v>0</v>
          </cell>
          <cell r="AL1112">
            <v>8406</v>
          </cell>
        </row>
        <row r="1113">
          <cell r="A1113" t="str">
            <v>8406</v>
          </cell>
          <cell r="B1113" t="str">
            <v xml:space="preserve">407 - Retained Earnings             </v>
          </cell>
          <cell r="C1113" t="str">
            <v>OFF - Office Equipment Serv and Mtce</v>
          </cell>
          <cell r="D1113" t="str">
            <v>EO</v>
          </cell>
          <cell r="G1113">
            <v>601.21</v>
          </cell>
          <cell r="H1113">
            <v>382.23</v>
          </cell>
          <cell r="I1113">
            <v>700</v>
          </cell>
          <cell r="K1113">
            <v>0</v>
          </cell>
          <cell r="M1113">
            <v>3718.5</v>
          </cell>
          <cell r="N1113">
            <v>4074.46</v>
          </cell>
          <cell r="O1113">
            <v>5500</v>
          </cell>
          <cell r="Q1113">
            <v>0</v>
          </cell>
          <cell r="T1113">
            <v>5483.67</v>
          </cell>
          <cell r="U1113">
            <v>7000</v>
          </cell>
          <cell r="W1113">
            <v>0</v>
          </cell>
          <cell r="Y1113">
            <v>3718.5</v>
          </cell>
          <cell r="AA1113">
            <v>5500</v>
          </cell>
          <cell r="AG1113">
            <v>7000</v>
          </cell>
          <cell r="AI1113">
            <v>0</v>
          </cell>
          <cell r="AL1113">
            <v>8406</v>
          </cell>
        </row>
        <row r="1114">
          <cell r="A1114" t="str">
            <v>8406</v>
          </cell>
          <cell r="B1114" t="str">
            <v xml:space="preserve">407 - Retained Earnings             </v>
          </cell>
          <cell r="C1114" t="str">
            <v>OFF - Office Equipment Serv and Mtce</v>
          </cell>
          <cell r="D1114" t="str">
            <v>EO</v>
          </cell>
          <cell r="G1114">
            <v>633.44000000000005</v>
          </cell>
          <cell r="H1114">
            <v>509.2</v>
          </cell>
          <cell r="I1114">
            <v>800</v>
          </cell>
          <cell r="K1114">
            <v>0</v>
          </cell>
          <cell r="M1114">
            <v>5631.57</v>
          </cell>
          <cell r="N1114">
            <v>4938.37</v>
          </cell>
          <cell r="O1114">
            <v>6000</v>
          </cell>
          <cell r="Q1114">
            <v>0</v>
          </cell>
          <cell r="T1114">
            <v>6646.92</v>
          </cell>
          <cell r="U1114">
            <v>7900</v>
          </cell>
          <cell r="W1114">
            <v>0</v>
          </cell>
          <cell r="Y1114">
            <v>5631.57</v>
          </cell>
          <cell r="AA1114">
            <v>6000</v>
          </cell>
          <cell r="AG1114">
            <v>7900</v>
          </cell>
          <cell r="AI1114">
            <v>0</v>
          </cell>
          <cell r="AL1114">
            <v>8406</v>
          </cell>
        </row>
        <row r="1115">
          <cell r="A1115" t="str">
            <v>8406</v>
          </cell>
          <cell r="B1115" t="str">
            <v xml:space="preserve">407 - Retained Earnings             </v>
          </cell>
          <cell r="C1115" t="str">
            <v>OFF - Office Equipment Serv and Mtce</v>
          </cell>
          <cell r="D1115" t="str">
            <v>FS</v>
          </cell>
          <cell r="G1115">
            <v>378.08</v>
          </cell>
          <cell r="H1115">
            <v>122.19</v>
          </cell>
          <cell r="I1115">
            <v>500</v>
          </cell>
          <cell r="K1115">
            <v>0</v>
          </cell>
          <cell r="M1115">
            <v>2764.25</v>
          </cell>
          <cell r="N1115">
            <v>2324.63</v>
          </cell>
          <cell r="O1115">
            <v>3800</v>
          </cell>
          <cell r="Q1115">
            <v>0</v>
          </cell>
          <cell r="T1115">
            <v>2682.39</v>
          </cell>
          <cell r="U1115">
            <v>5100</v>
          </cell>
          <cell r="W1115">
            <v>0</v>
          </cell>
          <cell r="Y1115">
            <v>2764.25</v>
          </cell>
          <cell r="AA1115">
            <v>3800</v>
          </cell>
          <cell r="AG1115">
            <v>5100</v>
          </cell>
          <cell r="AI1115">
            <v>0</v>
          </cell>
          <cell r="AL1115">
            <v>8406</v>
          </cell>
        </row>
        <row r="1116">
          <cell r="A1116" t="str">
            <v>8406</v>
          </cell>
          <cell r="B1116" t="str">
            <v xml:space="preserve">407 - Retained Earnings             </v>
          </cell>
          <cell r="C1116" t="str">
            <v>OFF - Office Equipment Serv and Mtce</v>
          </cell>
          <cell r="D1116" t="str">
            <v>HR</v>
          </cell>
          <cell r="G1116">
            <v>340.38</v>
          </cell>
          <cell r="H1116">
            <v>165.71</v>
          </cell>
          <cell r="I1116">
            <v>500</v>
          </cell>
          <cell r="K1116">
            <v>0</v>
          </cell>
          <cell r="M1116">
            <v>2634.43</v>
          </cell>
          <cell r="N1116">
            <v>1928.76</v>
          </cell>
          <cell r="O1116">
            <v>3500</v>
          </cell>
          <cell r="Q1116">
            <v>0</v>
          </cell>
          <cell r="T1116">
            <v>2441.2800000000002</v>
          </cell>
          <cell r="U1116">
            <v>4600</v>
          </cell>
          <cell r="W1116">
            <v>0</v>
          </cell>
          <cell r="Y1116">
            <v>2634.43</v>
          </cell>
          <cell r="AA1116">
            <v>3500</v>
          </cell>
          <cell r="AG1116">
            <v>4600</v>
          </cell>
          <cell r="AI1116">
            <v>0</v>
          </cell>
          <cell r="AL1116">
            <v>8406</v>
          </cell>
        </row>
        <row r="1117">
          <cell r="A1117" t="str">
            <v>8406</v>
          </cell>
          <cell r="B1117" t="str">
            <v xml:space="preserve">407 - Retained Earnings             </v>
          </cell>
          <cell r="C1117" t="str">
            <v>OFF - Office Equipment Serv and Mtce</v>
          </cell>
          <cell r="D1117" t="str">
            <v>IS</v>
          </cell>
          <cell r="G1117">
            <v>1220.6300000000001</v>
          </cell>
          <cell r="H1117">
            <v>1016.71</v>
          </cell>
          <cell r="I1117">
            <v>1000</v>
          </cell>
          <cell r="K1117">
            <v>0</v>
          </cell>
          <cell r="M1117">
            <v>9343.84</v>
          </cell>
          <cell r="N1117">
            <v>7675.21</v>
          </cell>
          <cell r="O1117">
            <v>7600</v>
          </cell>
          <cell r="Q1117">
            <v>0</v>
          </cell>
          <cell r="T1117">
            <v>10105.25</v>
          </cell>
          <cell r="U1117">
            <v>10200</v>
          </cell>
          <cell r="W1117">
            <v>0</v>
          </cell>
          <cell r="Y1117">
            <v>9343.84</v>
          </cell>
          <cell r="AA1117">
            <v>7600</v>
          </cell>
          <cell r="AG1117">
            <v>10200</v>
          </cell>
          <cell r="AI1117">
            <v>0</v>
          </cell>
          <cell r="AL1117">
            <v>8406</v>
          </cell>
        </row>
        <row r="1118">
          <cell r="A1118" t="str">
            <v>8407</v>
          </cell>
          <cell r="B1118" t="str">
            <v xml:space="preserve">407 - Retained Earnings             </v>
          </cell>
          <cell r="C1118" t="str">
            <v>OFF - Office Equipment Serv and Mtce</v>
          </cell>
          <cell r="D1118" t="str">
            <v>EO</v>
          </cell>
          <cell r="G1118">
            <v>0</v>
          </cell>
          <cell r="H1118">
            <v>0</v>
          </cell>
          <cell r="I1118">
            <v>100</v>
          </cell>
          <cell r="K1118">
            <v>0</v>
          </cell>
          <cell r="M1118">
            <v>0</v>
          </cell>
          <cell r="N1118">
            <v>0</v>
          </cell>
          <cell r="O1118">
            <v>400</v>
          </cell>
          <cell r="Q1118">
            <v>0</v>
          </cell>
          <cell r="T1118">
            <v>0</v>
          </cell>
          <cell r="U1118">
            <v>500</v>
          </cell>
          <cell r="W1118">
            <v>0</v>
          </cell>
          <cell r="Y1118">
            <v>0</v>
          </cell>
          <cell r="AA1118">
            <v>400</v>
          </cell>
          <cell r="AG1118">
            <v>500</v>
          </cell>
          <cell r="AI1118">
            <v>0</v>
          </cell>
          <cell r="AL1118">
            <v>8407</v>
          </cell>
        </row>
        <row r="1119">
          <cell r="A1119" t="str">
            <v>8407</v>
          </cell>
          <cell r="B1119" t="str">
            <v xml:space="preserve">407 - Retained Earnings             </v>
          </cell>
          <cell r="C1119" t="str">
            <v>OFF - Office Equipment Serv and Mtce</v>
          </cell>
          <cell r="D1119" t="str">
            <v>EO</v>
          </cell>
          <cell r="G1119">
            <v>0</v>
          </cell>
          <cell r="H1119">
            <v>0</v>
          </cell>
          <cell r="I1119">
            <v>100</v>
          </cell>
          <cell r="K1119">
            <v>0</v>
          </cell>
          <cell r="M1119">
            <v>393.12</v>
          </cell>
          <cell r="N1119">
            <v>0</v>
          </cell>
          <cell r="O1119">
            <v>400</v>
          </cell>
          <cell r="Q1119">
            <v>0</v>
          </cell>
          <cell r="T1119">
            <v>0</v>
          </cell>
          <cell r="U1119">
            <v>600</v>
          </cell>
          <cell r="W1119">
            <v>0</v>
          </cell>
          <cell r="Y1119">
            <v>393.12</v>
          </cell>
          <cell r="AA1119">
            <v>400</v>
          </cell>
          <cell r="AG1119">
            <v>600</v>
          </cell>
          <cell r="AI1119">
            <v>0</v>
          </cell>
          <cell r="AL1119">
            <v>8407</v>
          </cell>
        </row>
        <row r="1120">
          <cell r="A1120" t="str">
            <v>8407</v>
          </cell>
          <cell r="B1120" t="str">
            <v xml:space="preserve">407 - Retained Earnings             </v>
          </cell>
          <cell r="C1120" t="str">
            <v>OFF - Office Equipment Serv and Mtce</v>
          </cell>
          <cell r="D1120" t="str">
            <v>EO</v>
          </cell>
          <cell r="G1120">
            <v>0</v>
          </cell>
          <cell r="H1120">
            <v>0</v>
          </cell>
          <cell r="I1120">
            <v>100</v>
          </cell>
          <cell r="K1120">
            <v>0</v>
          </cell>
          <cell r="M1120">
            <v>0</v>
          </cell>
          <cell r="N1120">
            <v>10.220000000000001</v>
          </cell>
          <cell r="O1120">
            <v>300</v>
          </cell>
          <cell r="Q1120">
            <v>0</v>
          </cell>
          <cell r="T1120">
            <v>10.220000000000001</v>
          </cell>
          <cell r="U1120">
            <v>400</v>
          </cell>
          <cell r="W1120">
            <v>0</v>
          </cell>
          <cell r="Y1120">
            <v>0</v>
          </cell>
          <cell r="AA1120">
            <v>300</v>
          </cell>
          <cell r="AG1120">
            <v>400</v>
          </cell>
          <cell r="AI1120">
            <v>0</v>
          </cell>
          <cell r="AL1120">
            <v>8407</v>
          </cell>
        </row>
        <row r="1121">
          <cell r="A1121" t="str">
            <v>8407</v>
          </cell>
          <cell r="B1121" t="str">
            <v xml:space="preserve">407 - Retained Earnings             </v>
          </cell>
          <cell r="C1121" t="str">
            <v>OFF - Office Equipment Serv and Mtce</v>
          </cell>
          <cell r="D1121" t="str">
            <v>EO</v>
          </cell>
          <cell r="G1121">
            <v>0</v>
          </cell>
          <cell r="H1121">
            <v>0</v>
          </cell>
          <cell r="I1121">
            <v>200</v>
          </cell>
          <cell r="K1121">
            <v>0</v>
          </cell>
          <cell r="M1121">
            <v>0</v>
          </cell>
          <cell r="N1121">
            <v>279.72000000000003</v>
          </cell>
          <cell r="O1121">
            <v>300</v>
          </cell>
          <cell r="Q1121">
            <v>0</v>
          </cell>
          <cell r="T1121">
            <v>279.72000000000003</v>
          </cell>
          <cell r="U1121">
            <v>500</v>
          </cell>
          <cell r="W1121">
            <v>0</v>
          </cell>
          <cell r="Y1121">
            <v>0</v>
          </cell>
          <cell r="AA1121">
            <v>300</v>
          </cell>
          <cell r="AG1121">
            <v>500</v>
          </cell>
          <cell r="AI1121">
            <v>0</v>
          </cell>
          <cell r="AL1121">
            <v>8407</v>
          </cell>
        </row>
        <row r="1122">
          <cell r="A1122" t="str">
            <v>8407</v>
          </cell>
          <cell r="B1122" t="str">
            <v xml:space="preserve">407 - Retained Earnings             </v>
          </cell>
          <cell r="C1122" t="str">
            <v>OFF - Office Equipment Serv and Mtce</v>
          </cell>
          <cell r="D1122" t="str">
            <v>IS</v>
          </cell>
          <cell r="G1122">
            <v>0</v>
          </cell>
          <cell r="H1122">
            <v>0</v>
          </cell>
          <cell r="I1122">
            <v>100</v>
          </cell>
          <cell r="K1122">
            <v>0</v>
          </cell>
          <cell r="M1122">
            <v>0</v>
          </cell>
          <cell r="N1122">
            <v>0</v>
          </cell>
          <cell r="O1122">
            <v>900</v>
          </cell>
          <cell r="Q1122">
            <v>0</v>
          </cell>
          <cell r="T1122">
            <v>0</v>
          </cell>
          <cell r="U1122">
            <v>1000</v>
          </cell>
          <cell r="W1122">
            <v>0</v>
          </cell>
          <cell r="Y1122">
            <v>0</v>
          </cell>
          <cell r="AA1122">
            <v>900</v>
          </cell>
          <cell r="AG1122">
            <v>1000</v>
          </cell>
          <cell r="AI1122">
            <v>0</v>
          </cell>
          <cell r="AL1122">
            <v>8407</v>
          </cell>
        </row>
        <row r="1123">
          <cell r="A1123" t="str">
            <v>8408</v>
          </cell>
          <cell r="B1123" t="str">
            <v xml:space="preserve">407 - Retained Earnings             </v>
          </cell>
          <cell r="C1123" t="str">
            <v>OFF - Office Equipment Serv and Mtce</v>
          </cell>
          <cell r="D1123" t="str">
            <v>CS</v>
          </cell>
          <cell r="G1123">
            <v>39858.410000000003</v>
          </cell>
          <cell r="H1123">
            <v>20878.060000000001</v>
          </cell>
          <cell r="I1123">
            <v>44500</v>
          </cell>
          <cell r="K1123">
            <v>0</v>
          </cell>
          <cell r="M1123">
            <v>292836.5</v>
          </cell>
          <cell r="N1123">
            <v>199910.37</v>
          </cell>
          <cell r="O1123">
            <v>333100</v>
          </cell>
          <cell r="Q1123">
            <v>0</v>
          </cell>
          <cell r="T1123">
            <v>296076.43</v>
          </cell>
          <cell r="U1123">
            <v>509100</v>
          </cell>
          <cell r="W1123">
            <v>0</v>
          </cell>
          <cell r="Y1123">
            <v>292836.5</v>
          </cell>
          <cell r="AA1123">
            <v>333100</v>
          </cell>
          <cell r="AG1123">
            <v>509100</v>
          </cell>
          <cell r="AI1123">
            <v>0</v>
          </cell>
          <cell r="AL1123">
            <v>8408</v>
          </cell>
        </row>
        <row r="1124">
          <cell r="A1124" t="str">
            <v>8408</v>
          </cell>
          <cell r="B1124" t="str">
            <v xml:space="preserve">407 - Retained Earnings             </v>
          </cell>
          <cell r="C1124" t="str">
            <v>OFF - Office Equipment Serv and Mtce</v>
          </cell>
          <cell r="D1124" t="str">
            <v>CSP</v>
          </cell>
          <cell r="G1124">
            <v>5577.49</v>
          </cell>
          <cell r="H1124">
            <v>4452.3</v>
          </cell>
          <cell r="I1124">
            <v>6000</v>
          </cell>
          <cell r="K1124">
            <v>0</v>
          </cell>
          <cell r="M1124">
            <v>48176.84</v>
          </cell>
          <cell r="N1124">
            <v>42624.01</v>
          </cell>
          <cell r="O1124">
            <v>54000</v>
          </cell>
          <cell r="Q1124">
            <v>0</v>
          </cell>
          <cell r="T1124">
            <v>60667.3</v>
          </cell>
          <cell r="U1124">
            <v>73700</v>
          </cell>
          <cell r="W1124">
            <v>0</v>
          </cell>
          <cell r="Y1124">
            <v>48176.84</v>
          </cell>
          <cell r="AA1124">
            <v>54000</v>
          </cell>
          <cell r="AG1124">
            <v>73700</v>
          </cell>
          <cell r="AI1124">
            <v>0</v>
          </cell>
          <cell r="AL1124">
            <v>8408</v>
          </cell>
        </row>
        <row r="1125">
          <cell r="A1125" t="str">
            <v>8408</v>
          </cell>
          <cell r="B1125" t="str">
            <v xml:space="preserve">407 - Retained Earnings             </v>
          </cell>
          <cell r="C1125" t="str">
            <v>OFF - Office Equipment Serv and Mtce</v>
          </cell>
          <cell r="D1125" t="str">
            <v>EO</v>
          </cell>
          <cell r="G1125">
            <v>3476.22</v>
          </cell>
          <cell r="H1125">
            <v>4041.63</v>
          </cell>
          <cell r="I1125">
            <v>4200</v>
          </cell>
          <cell r="K1125">
            <v>0</v>
          </cell>
          <cell r="M1125">
            <v>38250.47</v>
          </cell>
          <cell r="N1125">
            <v>18441.28</v>
          </cell>
          <cell r="O1125">
            <v>37800</v>
          </cell>
          <cell r="Q1125">
            <v>0</v>
          </cell>
          <cell r="T1125">
            <v>30566.17</v>
          </cell>
          <cell r="U1125">
            <v>50200</v>
          </cell>
          <cell r="W1125">
            <v>0</v>
          </cell>
          <cell r="Y1125">
            <v>38250.47</v>
          </cell>
          <cell r="AA1125">
            <v>37800</v>
          </cell>
          <cell r="AG1125">
            <v>50200</v>
          </cell>
          <cell r="AI1125">
            <v>0</v>
          </cell>
          <cell r="AL1125">
            <v>8408</v>
          </cell>
        </row>
        <row r="1126">
          <cell r="A1126" t="str">
            <v>8408</v>
          </cell>
          <cell r="B1126" t="str">
            <v xml:space="preserve">407 - Retained Earnings             </v>
          </cell>
          <cell r="C1126" t="str">
            <v>OFF - Office Equipment Serv and Mtce</v>
          </cell>
          <cell r="D1126" t="str">
            <v>EO</v>
          </cell>
          <cell r="G1126">
            <v>2507.77</v>
          </cell>
          <cell r="H1126">
            <v>1792.76</v>
          </cell>
          <cell r="I1126">
            <v>1900</v>
          </cell>
          <cell r="K1126">
            <v>0</v>
          </cell>
          <cell r="M1126">
            <v>18089.580000000002</v>
          </cell>
          <cell r="N1126">
            <v>15231.92</v>
          </cell>
          <cell r="O1126">
            <v>17100</v>
          </cell>
          <cell r="Q1126">
            <v>0</v>
          </cell>
          <cell r="T1126">
            <v>20610.2</v>
          </cell>
          <cell r="U1126">
            <v>22700</v>
          </cell>
          <cell r="W1126">
            <v>0</v>
          </cell>
          <cell r="Y1126">
            <v>18089.580000000002</v>
          </cell>
          <cell r="AA1126">
            <v>17100</v>
          </cell>
          <cell r="AG1126">
            <v>22700</v>
          </cell>
          <cell r="AI1126">
            <v>0</v>
          </cell>
          <cell r="AL1126">
            <v>8408</v>
          </cell>
        </row>
        <row r="1127">
          <cell r="A1127" t="str">
            <v>8408</v>
          </cell>
          <cell r="B1127" t="str">
            <v xml:space="preserve">407 - Retained Earnings             </v>
          </cell>
          <cell r="C1127" t="str">
            <v>OFF - Office Equipment Serv and Mtce</v>
          </cell>
          <cell r="D1127" t="str">
            <v>EO</v>
          </cell>
          <cell r="G1127">
            <v>0</v>
          </cell>
          <cell r="H1127">
            <v>188.99</v>
          </cell>
          <cell r="I1127">
            <v>100</v>
          </cell>
          <cell r="K1127">
            <v>0</v>
          </cell>
          <cell r="M1127">
            <v>0</v>
          </cell>
          <cell r="N1127">
            <v>287.99</v>
          </cell>
          <cell r="O1127">
            <v>700</v>
          </cell>
          <cell r="Q1127">
            <v>0</v>
          </cell>
          <cell r="T1127">
            <v>287.99</v>
          </cell>
          <cell r="U1127">
            <v>800</v>
          </cell>
          <cell r="W1127">
            <v>0</v>
          </cell>
          <cell r="Y1127">
            <v>0</v>
          </cell>
          <cell r="AA1127">
            <v>700</v>
          </cell>
          <cell r="AG1127">
            <v>800</v>
          </cell>
          <cell r="AI1127">
            <v>0</v>
          </cell>
          <cell r="AL1127">
            <v>8408</v>
          </cell>
        </row>
        <row r="1128">
          <cell r="A1128" t="str">
            <v>8408</v>
          </cell>
          <cell r="B1128" t="str">
            <v xml:space="preserve">407 - Retained Earnings             </v>
          </cell>
          <cell r="C1128" t="str">
            <v>OFF - Office Equipment Serv and Mtce</v>
          </cell>
          <cell r="D1128" t="str">
            <v>EO</v>
          </cell>
          <cell r="G1128">
            <v>516.38</v>
          </cell>
          <cell r="H1128">
            <v>516.38</v>
          </cell>
          <cell r="I1128">
            <v>700</v>
          </cell>
          <cell r="K1128">
            <v>0</v>
          </cell>
          <cell r="M1128">
            <v>4647.3599999999997</v>
          </cell>
          <cell r="N1128">
            <v>4723.63</v>
          </cell>
          <cell r="O1128">
            <v>6300</v>
          </cell>
          <cell r="Q1128">
            <v>0</v>
          </cell>
          <cell r="T1128">
            <v>6272.77</v>
          </cell>
          <cell r="U1128">
            <v>8200</v>
          </cell>
          <cell r="W1128">
            <v>0</v>
          </cell>
          <cell r="Y1128">
            <v>4647.3599999999997</v>
          </cell>
          <cell r="AA1128">
            <v>6300</v>
          </cell>
          <cell r="AG1128">
            <v>8200</v>
          </cell>
          <cell r="AI1128">
            <v>0</v>
          </cell>
          <cell r="AL1128">
            <v>8408</v>
          </cell>
        </row>
        <row r="1129">
          <cell r="A1129" t="str">
            <v>8408</v>
          </cell>
          <cell r="B1129" t="str">
            <v xml:space="preserve">407 - Retained Earnings             </v>
          </cell>
          <cell r="C1129" t="str">
            <v>OFF - Office Equipment Serv and Mtce</v>
          </cell>
          <cell r="D1129" t="str">
            <v>FS</v>
          </cell>
          <cell r="G1129">
            <v>7319.11</v>
          </cell>
          <cell r="H1129">
            <v>7154.08</v>
          </cell>
          <cell r="I1129">
            <v>7300</v>
          </cell>
          <cell r="K1129">
            <v>0</v>
          </cell>
          <cell r="M1129">
            <v>64881.81</v>
          </cell>
          <cell r="N1129">
            <v>63425.34</v>
          </cell>
          <cell r="O1129">
            <v>65700</v>
          </cell>
          <cell r="Q1129">
            <v>0</v>
          </cell>
          <cell r="T1129">
            <v>84887.58</v>
          </cell>
          <cell r="U1129">
            <v>87600</v>
          </cell>
          <cell r="W1129">
            <v>0</v>
          </cell>
          <cell r="Y1129">
            <v>64881.81</v>
          </cell>
          <cell r="AA1129">
            <v>65700</v>
          </cell>
          <cell r="AG1129">
            <v>87600</v>
          </cell>
          <cell r="AI1129">
            <v>0</v>
          </cell>
          <cell r="AL1129">
            <v>8408</v>
          </cell>
        </row>
        <row r="1130">
          <cell r="A1130" t="str">
            <v>8408</v>
          </cell>
          <cell r="B1130" t="str">
            <v xml:space="preserve">407 - Retained Earnings             </v>
          </cell>
          <cell r="C1130" t="str">
            <v>OFF - Office Equipment Serv and Mtce</v>
          </cell>
          <cell r="D1130" t="str">
            <v>HR</v>
          </cell>
          <cell r="G1130">
            <v>189</v>
          </cell>
          <cell r="H1130">
            <v>1200.5999999999999</v>
          </cell>
          <cell r="I1130">
            <v>500</v>
          </cell>
          <cell r="K1130">
            <v>0</v>
          </cell>
          <cell r="M1130">
            <v>7502.4</v>
          </cell>
          <cell r="N1130">
            <v>7850</v>
          </cell>
          <cell r="O1130">
            <v>9200</v>
          </cell>
          <cell r="Q1130">
            <v>0</v>
          </cell>
          <cell r="T1130">
            <v>9920.9</v>
          </cell>
          <cell r="U1130">
            <v>12300</v>
          </cell>
          <cell r="W1130">
            <v>0</v>
          </cell>
          <cell r="Y1130">
            <v>7502.4</v>
          </cell>
          <cell r="AA1130">
            <v>9200</v>
          </cell>
          <cell r="AG1130">
            <v>12300</v>
          </cell>
          <cell r="AI1130">
            <v>0</v>
          </cell>
          <cell r="AL1130">
            <v>8408</v>
          </cell>
        </row>
        <row r="1131">
          <cell r="A1131" t="str">
            <v>8408</v>
          </cell>
          <cell r="B1131" t="str">
            <v xml:space="preserve">407 - Retained Earnings             </v>
          </cell>
          <cell r="C1131" t="str">
            <v>OFF - Office Equipment Serv and Mtce</v>
          </cell>
          <cell r="D1131" t="str">
            <v>IS</v>
          </cell>
          <cell r="G1131">
            <v>1150.31</v>
          </cell>
          <cell r="H1131">
            <v>1990.98</v>
          </cell>
          <cell r="I1131">
            <v>2200</v>
          </cell>
          <cell r="K1131">
            <v>0</v>
          </cell>
          <cell r="M1131">
            <v>14917.52</v>
          </cell>
          <cell r="N1131">
            <v>14064.08</v>
          </cell>
          <cell r="O1131">
            <v>19600</v>
          </cell>
          <cell r="Q1131">
            <v>0</v>
          </cell>
          <cell r="T1131">
            <v>19490.349999999999</v>
          </cell>
          <cell r="U1131">
            <v>26000</v>
          </cell>
          <cell r="W1131">
            <v>0</v>
          </cell>
          <cell r="Y1131">
            <v>14917.52</v>
          </cell>
          <cell r="AA1131">
            <v>19600</v>
          </cell>
          <cell r="AG1131">
            <v>26000</v>
          </cell>
          <cell r="AI1131">
            <v>0</v>
          </cell>
          <cell r="AL1131">
            <v>8408</v>
          </cell>
        </row>
        <row r="1132">
          <cell r="A1132" t="str">
            <v>8409</v>
          </cell>
          <cell r="B1132" t="str">
            <v xml:space="preserve">407 - Retained Earnings             </v>
          </cell>
          <cell r="C1132" t="str">
            <v>OFF - Office Equipment Serv and Mtce</v>
          </cell>
          <cell r="D1132" t="str">
            <v>CS</v>
          </cell>
          <cell r="G1132">
            <v>8632.34</v>
          </cell>
          <cell r="H1132">
            <v>6201.43</v>
          </cell>
          <cell r="I1132">
            <v>6700</v>
          </cell>
          <cell r="K1132">
            <v>0</v>
          </cell>
          <cell r="M1132">
            <v>67075.55</v>
          </cell>
          <cell r="N1132">
            <v>26182.42</v>
          </cell>
          <cell r="O1132">
            <v>60300</v>
          </cell>
          <cell r="Q1132">
            <v>0</v>
          </cell>
          <cell r="T1132">
            <v>44213.84</v>
          </cell>
          <cell r="U1132">
            <v>80500</v>
          </cell>
          <cell r="W1132">
            <v>0</v>
          </cell>
          <cell r="Y1132">
            <v>67075.55</v>
          </cell>
          <cell r="AA1132">
            <v>60300</v>
          </cell>
          <cell r="AG1132">
            <v>80500</v>
          </cell>
          <cell r="AI1132">
            <v>0</v>
          </cell>
          <cell r="AL1132">
            <v>8409</v>
          </cell>
        </row>
        <row r="1133">
          <cell r="A1133" t="str">
            <v>8409</v>
          </cell>
          <cell r="B1133" t="str">
            <v xml:space="preserve">407 - Retained Earnings             </v>
          </cell>
          <cell r="C1133" t="str">
            <v>OFF - Office Equipment Serv and Mtce</v>
          </cell>
          <cell r="D1133" t="str">
            <v>CSP</v>
          </cell>
          <cell r="G1133">
            <v>0</v>
          </cell>
          <cell r="H1133">
            <v>0</v>
          </cell>
          <cell r="I1133">
            <v>0</v>
          </cell>
          <cell r="K1133">
            <v>0</v>
          </cell>
          <cell r="M1133">
            <v>111.45</v>
          </cell>
          <cell r="N1133">
            <v>258.39</v>
          </cell>
          <cell r="O1133">
            <v>0</v>
          </cell>
          <cell r="Q1133">
            <v>0</v>
          </cell>
          <cell r="T1133">
            <v>436.59</v>
          </cell>
          <cell r="U1133">
            <v>0</v>
          </cell>
          <cell r="W1133">
            <v>0</v>
          </cell>
          <cell r="Y1133">
            <v>111.45</v>
          </cell>
          <cell r="AA1133">
            <v>0</v>
          </cell>
          <cell r="AG1133">
            <v>0</v>
          </cell>
          <cell r="AI1133">
            <v>0</v>
          </cell>
          <cell r="AL1133">
            <v>8409</v>
          </cell>
        </row>
        <row r="1134">
          <cell r="A1134" t="str">
            <v>8409</v>
          </cell>
          <cell r="B1134" t="str">
            <v xml:space="preserve">407 - Retained Earnings             </v>
          </cell>
          <cell r="C1134" t="str">
            <v>OFF - Office Equipment Serv and Mtce</v>
          </cell>
          <cell r="D1134" t="str">
            <v>EO</v>
          </cell>
          <cell r="G1134">
            <v>0</v>
          </cell>
          <cell r="H1134">
            <v>0</v>
          </cell>
          <cell r="I1134">
            <v>0</v>
          </cell>
          <cell r="K1134">
            <v>0</v>
          </cell>
          <cell r="M1134">
            <v>0</v>
          </cell>
          <cell r="N1134">
            <v>561.70000000000005</v>
          </cell>
          <cell r="O1134">
            <v>0</v>
          </cell>
          <cell r="Q1134">
            <v>0</v>
          </cell>
          <cell r="T1134">
            <v>561.70000000000005</v>
          </cell>
          <cell r="U1134">
            <v>0</v>
          </cell>
          <cell r="W1134">
            <v>0</v>
          </cell>
          <cell r="Y1134">
            <v>0</v>
          </cell>
          <cell r="AA1134">
            <v>0</v>
          </cell>
          <cell r="AG1134">
            <v>0</v>
          </cell>
          <cell r="AI1134">
            <v>0</v>
          </cell>
          <cell r="AL1134">
            <v>8409</v>
          </cell>
        </row>
        <row r="1135">
          <cell r="A1135" t="str">
            <v>8409</v>
          </cell>
          <cell r="B1135" t="str">
            <v xml:space="preserve">407 - Retained Earnings             </v>
          </cell>
          <cell r="C1135" t="str">
            <v>OFF - Office Equipment Serv and Mtce</v>
          </cell>
          <cell r="D1135" t="str">
            <v>EO</v>
          </cell>
          <cell r="G1135">
            <v>0</v>
          </cell>
          <cell r="H1135">
            <v>0</v>
          </cell>
          <cell r="I1135">
            <v>200</v>
          </cell>
          <cell r="K1135">
            <v>0</v>
          </cell>
          <cell r="M1135">
            <v>505.8</v>
          </cell>
          <cell r="N1135">
            <v>0</v>
          </cell>
          <cell r="O1135">
            <v>1700</v>
          </cell>
          <cell r="Q1135">
            <v>0</v>
          </cell>
          <cell r="T1135">
            <v>1444.66</v>
          </cell>
          <cell r="U1135">
            <v>2100</v>
          </cell>
          <cell r="W1135">
            <v>0</v>
          </cell>
          <cell r="Y1135">
            <v>505.8</v>
          </cell>
          <cell r="AA1135">
            <v>1700</v>
          </cell>
          <cell r="AG1135">
            <v>2100</v>
          </cell>
          <cell r="AI1135">
            <v>0</v>
          </cell>
          <cell r="AL1135">
            <v>8409</v>
          </cell>
        </row>
        <row r="1136">
          <cell r="A1136" t="str">
            <v>8409</v>
          </cell>
          <cell r="B1136" t="str">
            <v xml:space="preserve">407 - Retained Earnings             </v>
          </cell>
          <cell r="C1136" t="str">
            <v>OFF - Office Equipment Serv and Mtce</v>
          </cell>
          <cell r="D1136" t="str">
            <v>EO</v>
          </cell>
          <cell r="G1136">
            <v>0</v>
          </cell>
          <cell r="H1136">
            <v>0</v>
          </cell>
          <cell r="I1136">
            <v>0</v>
          </cell>
          <cell r="K1136">
            <v>0</v>
          </cell>
          <cell r="M1136">
            <v>32.369999999999997</v>
          </cell>
          <cell r="N1136">
            <v>0</v>
          </cell>
          <cell r="O1136">
            <v>0</v>
          </cell>
          <cell r="Q1136">
            <v>0</v>
          </cell>
          <cell r="T1136">
            <v>511.83</v>
          </cell>
          <cell r="U1136">
            <v>0</v>
          </cell>
          <cell r="W1136">
            <v>0</v>
          </cell>
          <cell r="Y1136">
            <v>32.369999999999997</v>
          </cell>
          <cell r="AA1136">
            <v>0</v>
          </cell>
          <cell r="AG1136">
            <v>0</v>
          </cell>
          <cell r="AI1136">
            <v>0</v>
          </cell>
          <cell r="AL1136">
            <v>8409</v>
          </cell>
        </row>
        <row r="1137">
          <cell r="A1137" t="str">
            <v>8409</v>
          </cell>
          <cell r="B1137" t="str">
            <v xml:space="preserve">407 - Retained Earnings             </v>
          </cell>
          <cell r="C1137" t="str">
            <v>OFF - Office Equipment Serv and Mtce</v>
          </cell>
          <cell r="D1137" t="str">
            <v>EO</v>
          </cell>
          <cell r="G1137">
            <v>0</v>
          </cell>
          <cell r="H1137">
            <v>0</v>
          </cell>
          <cell r="I1137">
            <v>0</v>
          </cell>
          <cell r="K1137">
            <v>0</v>
          </cell>
          <cell r="M1137">
            <v>113.4</v>
          </cell>
          <cell r="N1137">
            <v>0</v>
          </cell>
          <cell r="O1137">
            <v>0</v>
          </cell>
          <cell r="Q1137">
            <v>0</v>
          </cell>
          <cell r="T1137">
            <v>131.21</v>
          </cell>
          <cell r="U1137">
            <v>0</v>
          </cell>
          <cell r="W1137">
            <v>0</v>
          </cell>
          <cell r="Y1137">
            <v>113.4</v>
          </cell>
          <cell r="AA1137">
            <v>0</v>
          </cell>
          <cell r="AG1137">
            <v>0</v>
          </cell>
          <cell r="AI1137">
            <v>0</v>
          </cell>
          <cell r="AL1137">
            <v>8409</v>
          </cell>
        </row>
        <row r="1138">
          <cell r="A1138" t="str">
            <v>8409</v>
          </cell>
          <cell r="B1138" t="str">
            <v xml:space="preserve">407 - Retained Earnings             </v>
          </cell>
          <cell r="C1138" t="str">
            <v>OFF - Office Equipment Serv and Mtce</v>
          </cell>
          <cell r="D1138" t="str">
            <v>HR</v>
          </cell>
          <cell r="G1138">
            <v>0</v>
          </cell>
          <cell r="H1138">
            <v>0</v>
          </cell>
          <cell r="I1138">
            <v>0</v>
          </cell>
          <cell r="K1138">
            <v>0</v>
          </cell>
          <cell r="M1138">
            <v>36.71</v>
          </cell>
          <cell r="N1138">
            <v>92.85</v>
          </cell>
          <cell r="O1138">
            <v>0</v>
          </cell>
          <cell r="Q1138">
            <v>0</v>
          </cell>
          <cell r="T1138">
            <v>92.85</v>
          </cell>
          <cell r="U1138">
            <v>0</v>
          </cell>
          <cell r="W1138">
            <v>0</v>
          </cell>
          <cell r="Y1138">
            <v>36.71</v>
          </cell>
          <cell r="AA1138">
            <v>0</v>
          </cell>
          <cell r="AG1138">
            <v>0</v>
          </cell>
          <cell r="AI1138">
            <v>0</v>
          </cell>
          <cell r="AL1138">
            <v>8409</v>
          </cell>
        </row>
        <row r="1139">
          <cell r="A1139" t="str">
            <v>8409</v>
          </cell>
          <cell r="B1139" t="str">
            <v xml:space="preserve">407 - Retained Earnings             </v>
          </cell>
          <cell r="C1139" t="str">
            <v>OFF - Office Equipment Serv and Mtce</v>
          </cell>
          <cell r="D1139" t="str">
            <v>IS</v>
          </cell>
          <cell r="G1139">
            <v>0</v>
          </cell>
          <cell r="H1139">
            <v>-74.89</v>
          </cell>
          <cell r="I1139">
            <v>1000</v>
          </cell>
          <cell r="K1139">
            <v>0</v>
          </cell>
          <cell r="M1139">
            <v>5641.97</v>
          </cell>
          <cell r="N1139">
            <v>5435.45</v>
          </cell>
          <cell r="O1139">
            <v>8500</v>
          </cell>
          <cell r="Q1139">
            <v>0</v>
          </cell>
          <cell r="T1139">
            <v>7104.67</v>
          </cell>
          <cell r="U1139">
            <v>11300</v>
          </cell>
          <cell r="W1139">
            <v>0</v>
          </cell>
          <cell r="Y1139">
            <v>5641.97</v>
          </cell>
          <cell r="AA1139">
            <v>8500</v>
          </cell>
          <cell r="AG1139">
            <v>11300</v>
          </cell>
          <cell r="AI1139">
            <v>0</v>
          </cell>
          <cell r="AL1139">
            <v>8409</v>
          </cell>
        </row>
        <row r="1140">
          <cell r="A1140" t="str">
            <v>8410</v>
          </cell>
          <cell r="B1140" t="str">
            <v xml:space="preserve">407 - Retained Earnings             </v>
          </cell>
          <cell r="C1140" t="str">
            <v xml:space="preserve">PSG - Postage                       </v>
          </cell>
          <cell r="D1140" t="str">
            <v>CSP</v>
          </cell>
          <cell r="G1140">
            <v>77675.009999999995</v>
          </cell>
          <cell r="H1140">
            <v>71932.03</v>
          </cell>
          <cell r="I1140">
            <v>81900</v>
          </cell>
          <cell r="K1140">
            <v>0</v>
          </cell>
          <cell r="M1140">
            <v>659231.06000000006</v>
          </cell>
          <cell r="N1140">
            <v>665170.52</v>
          </cell>
          <cell r="O1140">
            <v>729700</v>
          </cell>
          <cell r="Q1140">
            <v>0</v>
          </cell>
          <cell r="T1140">
            <v>884579.28</v>
          </cell>
          <cell r="U1140">
            <v>975000</v>
          </cell>
          <cell r="W1140">
            <v>0</v>
          </cell>
          <cell r="Y1140">
            <v>659231.06000000006</v>
          </cell>
          <cell r="AA1140">
            <v>729700</v>
          </cell>
          <cell r="AG1140">
            <v>975000</v>
          </cell>
          <cell r="AI1140">
            <v>0</v>
          </cell>
          <cell r="AL1140">
            <v>8410</v>
          </cell>
        </row>
        <row r="1141">
          <cell r="A1141" t="str">
            <v>8411</v>
          </cell>
          <cell r="B1141" t="str">
            <v xml:space="preserve">407 - Retained Earnings             </v>
          </cell>
          <cell r="C1141" t="str">
            <v>OFF - Office Equipment Serv and Mtce</v>
          </cell>
          <cell r="D1141" t="str">
            <v>CS</v>
          </cell>
          <cell r="G1141">
            <v>622.91999999999996</v>
          </cell>
          <cell r="H1141">
            <v>698.97</v>
          </cell>
          <cell r="I1141">
            <v>800</v>
          </cell>
          <cell r="K1141">
            <v>0</v>
          </cell>
          <cell r="M1141">
            <v>4342.32</v>
          </cell>
          <cell r="N1141">
            <v>5222.63</v>
          </cell>
          <cell r="O1141">
            <v>5800</v>
          </cell>
          <cell r="Q1141">
            <v>0</v>
          </cell>
          <cell r="T1141">
            <v>6833.79</v>
          </cell>
          <cell r="U1141">
            <v>7900</v>
          </cell>
          <cell r="W1141">
            <v>0</v>
          </cell>
          <cell r="Y1141">
            <v>4342.32</v>
          </cell>
          <cell r="AA1141">
            <v>5800</v>
          </cell>
          <cell r="AG1141">
            <v>7900</v>
          </cell>
          <cell r="AI1141">
            <v>0</v>
          </cell>
          <cell r="AL1141">
            <v>8411</v>
          </cell>
        </row>
        <row r="1142">
          <cell r="A1142" t="str">
            <v>8411</v>
          </cell>
          <cell r="B1142" t="str">
            <v xml:space="preserve">407 - Retained Earnings             </v>
          </cell>
          <cell r="C1142" t="str">
            <v>OFF - Office Equipment Serv and Mtce</v>
          </cell>
          <cell r="D1142" t="str">
            <v>CSP</v>
          </cell>
          <cell r="G1142">
            <v>1285.1300000000001</v>
          </cell>
          <cell r="H1142">
            <v>1161.28</v>
          </cell>
          <cell r="I1142">
            <v>1000</v>
          </cell>
          <cell r="K1142">
            <v>0</v>
          </cell>
          <cell r="M1142">
            <v>9997.73</v>
          </cell>
          <cell r="N1142">
            <v>9314.5300000000007</v>
          </cell>
          <cell r="O1142">
            <v>8300</v>
          </cell>
          <cell r="Q1142">
            <v>0</v>
          </cell>
          <cell r="T1142">
            <v>12719.94</v>
          </cell>
          <cell r="U1142">
            <v>11200</v>
          </cell>
          <cell r="W1142">
            <v>0</v>
          </cell>
          <cell r="Y1142">
            <v>9997.73</v>
          </cell>
          <cell r="AA1142">
            <v>8300</v>
          </cell>
          <cell r="AG1142">
            <v>11200</v>
          </cell>
          <cell r="AI1142">
            <v>0</v>
          </cell>
          <cell r="AL1142">
            <v>8411</v>
          </cell>
        </row>
        <row r="1143">
          <cell r="A1143" t="str">
            <v>8411</v>
          </cell>
          <cell r="B1143" t="str">
            <v xml:space="preserve">407 - Retained Earnings             </v>
          </cell>
          <cell r="C1143" t="str">
            <v>OFF - Office Equipment Serv and Mtce</v>
          </cell>
          <cell r="D1143" t="str">
            <v>EO</v>
          </cell>
          <cell r="G1143">
            <v>0</v>
          </cell>
          <cell r="H1143">
            <v>5.05</v>
          </cell>
          <cell r="I1143">
            <v>0</v>
          </cell>
          <cell r="K1143">
            <v>0</v>
          </cell>
          <cell r="M1143">
            <v>54.13</v>
          </cell>
          <cell r="N1143">
            <v>10.55</v>
          </cell>
          <cell r="O1143">
            <v>0</v>
          </cell>
          <cell r="Q1143">
            <v>0</v>
          </cell>
          <cell r="T1143">
            <v>14.6</v>
          </cell>
          <cell r="U1143">
            <v>0</v>
          </cell>
          <cell r="W1143">
            <v>0</v>
          </cell>
          <cell r="Y1143">
            <v>54.13</v>
          </cell>
          <cell r="AA1143">
            <v>0</v>
          </cell>
          <cell r="AG1143">
            <v>0</v>
          </cell>
          <cell r="AI1143">
            <v>0</v>
          </cell>
          <cell r="AL1143">
            <v>8411</v>
          </cell>
        </row>
        <row r="1144">
          <cell r="A1144" t="str">
            <v>8411</v>
          </cell>
          <cell r="B1144" t="str">
            <v xml:space="preserve">407 - Retained Earnings             </v>
          </cell>
          <cell r="C1144" t="str">
            <v>OFF - Office Equipment Serv and Mtce</v>
          </cell>
          <cell r="D1144" t="str">
            <v>EO</v>
          </cell>
          <cell r="G1144">
            <v>9.84</v>
          </cell>
          <cell r="H1144">
            <v>152.9</v>
          </cell>
          <cell r="I1144">
            <v>400</v>
          </cell>
          <cell r="K1144">
            <v>0</v>
          </cell>
          <cell r="M1144">
            <v>1730.47</v>
          </cell>
          <cell r="N1144">
            <v>1902.3</v>
          </cell>
          <cell r="O1144">
            <v>1400</v>
          </cell>
          <cell r="Q1144">
            <v>0</v>
          </cell>
          <cell r="T1144">
            <v>2092.85</v>
          </cell>
          <cell r="U1144">
            <v>1900</v>
          </cell>
          <cell r="W1144">
            <v>0</v>
          </cell>
          <cell r="Y1144">
            <v>1730.47</v>
          </cell>
          <cell r="AA1144">
            <v>1400</v>
          </cell>
          <cell r="AG1144">
            <v>1900</v>
          </cell>
          <cell r="AI1144">
            <v>0</v>
          </cell>
          <cell r="AL1144">
            <v>8411</v>
          </cell>
        </row>
        <row r="1145">
          <cell r="A1145" t="str">
            <v>8411</v>
          </cell>
          <cell r="B1145" t="str">
            <v xml:space="preserve">407 - Retained Earnings             </v>
          </cell>
          <cell r="C1145" t="str">
            <v>OFF - Office Equipment Serv and Mtce</v>
          </cell>
          <cell r="D1145" t="str">
            <v>EO</v>
          </cell>
          <cell r="G1145">
            <v>1142.67</v>
          </cell>
          <cell r="H1145">
            <v>2645.13</v>
          </cell>
          <cell r="I1145">
            <v>1200</v>
          </cell>
          <cell r="K1145">
            <v>0</v>
          </cell>
          <cell r="M1145">
            <v>6576.59</v>
          </cell>
          <cell r="N1145">
            <v>8670.41</v>
          </cell>
          <cell r="O1145">
            <v>10000</v>
          </cell>
          <cell r="Q1145">
            <v>0</v>
          </cell>
          <cell r="T1145">
            <v>11808.79</v>
          </cell>
          <cell r="U1145">
            <v>13500</v>
          </cell>
          <cell r="W1145">
            <v>0</v>
          </cell>
          <cell r="Y1145">
            <v>6576.59</v>
          </cell>
          <cell r="AA1145">
            <v>10000</v>
          </cell>
          <cell r="AG1145">
            <v>13500</v>
          </cell>
          <cell r="AI1145">
            <v>0</v>
          </cell>
          <cell r="AL1145">
            <v>8411</v>
          </cell>
        </row>
        <row r="1146">
          <cell r="A1146" t="str">
            <v>8411</v>
          </cell>
          <cell r="B1146" t="str">
            <v xml:space="preserve">407 - Retained Earnings             </v>
          </cell>
          <cell r="C1146" t="str">
            <v>OFF - Office Equipment Serv and Mtce</v>
          </cell>
          <cell r="D1146" t="str">
            <v>EO</v>
          </cell>
          <cell r="G1146">
            <v>0</v>
          </cell>
          <cell r="H1146">
            <v>394.88</v>
          </cell>
          <cell r="I1146">
            <v>100</v>
          </cell>
          <cell r="K1146">
            <v>0</v>
          </cell>
          <cell r="M1146">
            <v>278.64</v>
          </cell>
          <cell r="N1146">
            <v>571.76</v>
          </cell>
          <cell r="O1146">
            <v>400</v>
          </cell>
          <cell r="Q1146">
            <v>0</v>
          </cell>
          <cell r="T1146">
            <v>608.59</v>
          </cell>
          <cell r="U1146">
            <v>700</v>
          </cell>
          <cell r="W1146">
            <v>0</v>
          </cell>
          <cell r="Y1146">
            <v>278.64</v>
          </cell>
          <cell r="AA1146">
            <v>400</v>
          </cell>
          <cell r="AG1146">
            <v>700</v>
          </cell>
          <cell r="AI1146">
            <v>0</v>
          </cell>
          <cell r="AL1146">
            <v>8411</v>
          </cell>
        </row>
        <row r="1147">
          <cell r="A1147" t="str">
            <v>8411</v>
          </cell>
          <cell r="B1147" t="str">
            <v xml:space="preserve">407 - Retained Earnings             </v>
          </cell>
          <cell r="C1147" t="str">
            <v>OFF - Office Equipment Serv and Mtce</v>
          </cell>
          <cell r="D1147" t="str">
            <v>FS</v>
          </cell>
          <cell r="G1147">
            <v>150.09</v>
          </cell>
          <cell r="H1147">
            <v>43.9</v>
          </cell>
          <cell r="I1147">
            <v>100</v>
          </cell>
          <cell r="K1147">
            <v>0</v>
          </cell>
          <cell r="M1147">
            <v>856.1</v>
          </cell>
          <cell r="N1147">
            <v>949.31</v>
          </cell>
          <cell r="O1147">
            <v>400</v>
          </cell>
          <cell r="Q1147">
            <v>0</v>
          </cell>
          <cell r="T1147">
            <v>1127.5899999999999</v>
          </cell>
          <cell r="U1147">
            <v>500</v>
          </cell>
          <cell r="W1147">
            <v>0</v>
          </cell>
          <cell r="Y1147">
            <v>856.1</v>
          </cell>
          <cell r="AA1147">
            <v>400</v>
          </cell>
          <cell r="AG1147">
            <v>500</v>
          </cell>
          <cell r="AI1147">
            <v>0</v>
          </cell>
          <cell r="AL1147">
            <v>8411</v>
          </cell>
        </row>
        <row r="1148">
          <cell r="A1148" t="str">
            <v>8411</v>
          </cell>
          <cell r="B1148" t="str">
            <v xml:space="preserve">407 - Retained Earnings             </v>
          </cell>
          <cell r="C1148" t="str">
            <v>OFF - Office Equipment Serv and Mtce</v>
          </cell>
          <cell r="D1148" t="str">
            <v>HR</v>
          </cell>
          <cell r="G1148">
            <v>12.45</v>
          </cell>
          <cell r="H1148">
            <v>0</v>
          </cell>
          <cell r="I1148">
            <v>0</v>
          </cell>
          <cell r="K1148">
            <v>0</v>
          </cell>
          <cell r="M1148">
            <v>1005.03</v>
          </cell>
          <cell r="N1148">
            <v>37.53</v>
          </cell>
          <cell r="O1148">
            <v>0</v>
          </cell>
          <cell r="Q1148">
            <v>0</v>
          </cell>
          <cell r="T1148">
            <v>623.62</v>
          </cell>
          <cell r="U1148">
            <v>0</v>
          </cell>
          <cell r="W1148">
            <v>0</v>
          </cell>
          <cell r="Y1148">
            <v>1005.03</v>
          </cell>
          <cell r="AA1148">
            <v>0</v>
          </cell>
          <cell r="AG1148">
            <v>0</v>
          </cell>
          <cell r="AI1148">
            <v>0</v>
          </cell>
          <cell r="AL1148">
            <v>8411</v>
          </cell>
        </row>
        <row r="1149">
          <cell r="A1149" t="str">
            <v>8411</v>
          </cell>
          <cell r="B1149" t="str">
            <v xml:space="preserve">407 - Retained Earnings             </v>
          </cell>
          <cell r="C1149" t="str">
            <v>OFF - Office Equipment Serv and Mtce</v>
          </cell>
          <cell r="D1149" t="str">
            <v>IS</v>
          </cell>
          <cell r="G1149">
            <v>0</v>
          </cell>
          <cell r="H1149">
            <v>24.2</v>
          </cell>
          <cell r="I1149">
            <v>200</v>
          </cell>
          <cell r="K1149">
            <v>0</v>
          </cell>
          <cell r="M1149">
            <v>84.58</v>
          </cell>
          <cell r="N1149">
            <v>179.91</v>
          </cell>
          <cell r="O1149">
            <v>400</v>
          </cell>
          <cell r="Q1149">
            <v>0</v>
          </cell>
          <cell r="T1149">
            <v>196.11</v>
          </cell>
          <cell r="U1149">
            <v>600</v>
          </cell>
          <cell r="W1149">
            <v>0</v>
          </cell>
          <cell r="Y1149">
            <v>84.58</v>
          </cell>
          <cell r="AA1149">
            <v>400</v>
          </cell>
          <cell r="AG1149">
            <v>600</v>
          </cell>
          <cell r="AI1149">
            <v>0</v>
          </cell>
          <cell r="AL1149">
            <v>8411</v>
          </cell>
        </row>
        <row r="1150">
          <cell r="A1150" t="str">
            <v>8451</v>
          </cell>
          <cell r="B1150" t="str">
            <v xml:space="preserve">407 - Retained Earnings             </v>
          </cell>
          <cell r="C1150" t="str">
            <v xml:space="preserve">ALL - Internal Allocations          </v>
          </cell>
          <cell r="D1150" t="str">
            <v>CS</v>
          </cell>
          <cell r="G1150">
            <v>1007.26</v>
          </cell>
          <cell r="H1150">
            <v>649.76</v>
          </cell>
          <cell r="I1150">
            <v>1300</v>
          </cell>
          <cell r="K1150">
            <v>0</v>
          </cell>
          <cell r="M1150">
            <v>6540.84</v>
          </cell>
          <cell r="N1150">
            <v>8759.7800000000007</v>
          </cell>
          <cell r="O1150">
            <v>11700</v>
          </cell>
          <cell r="Q1150">
            <v>0</v>
          </cell>
          <cell r="T1150">
            <v>10980.81</v>
          </cell>
          <cell r="U1150">
            <v>15500</v>
          </cell>
          <cell r="W1150">
            <v>0</v>
          </cell>
          <cell r="Y1150">
            <v>6540.84</v>
          </cell>
          <cell r="AA1150">
            <v>11700</v>
          </cell>
          <cell r="AG1150">
            <v>15500</v>
          </cell>
          <cell r="AI1150">
            <v>0</v>
          </cell>
          <cell r="AL1150">
            <v>8451</v>
          </cell>
        </row>
        <row r="1151">
          <cell r="A1151" t="str">
            <v>8451</v>
          </cell>
          <cell r="B1151" t="str">
            <v xml:space="preserve">407 - Retained Earnings             </v>
          </cell>
          <cell r="C1151" t="str">
            <v xml:space="preserve">ALL - Internal Allocations          </v>
          </cell>
          <cell r="D1151" t="str">
            <v>CSP</v>
          </cell>
          <cell r="G1151">
            <v>2176.29</v>
          </cell>
          <cell r="H1151">
            <v>1626.23</v>
          </cell>
          <cell r="I1151">
            <v>2900</v>
          </cell>
          <cell r="K1151">
            <v>0</v>
          </cell>
          <cell r="M1151">
            <v>16409.41</v>
          </cell>
          <cell r="N1151">
            <v>16664.669999999998</v>
          </cell>
          <cell r="O1151">
            <v>23000</v>
          </cell>
          <cell r="Q1151">
            <v>0</v>
          </cell>
          <cell r="T1151">
            <v>22095.63</v>
          </cell>
          <cell r="U1151">
            <v>30500</v>
          </cell>
          <cell r="W1151">
            <v>0</v>
          </cell>
          <cell r="Y1151">
            <v>16409.41</v>
          </cell>
          <cell r="AA1151">
            <v>23000</v>
          </cell>
          <cell r="AG1151">
            <v>30500</v>
          </cell>
          <cell r="AI1151">
            <v>0</v>
          </cell>
          <cell r="AL1151">
            <v>8451</v>
          </cell>
        </row>
        <row r="1152">
          <cell r="A1152" t="str">
            <v>8451</v>
          </cell>
          <cell r="B1152" t="str">
            <v xml:space="preserve">407 - Retained Earnings             </v>
          </cell>
          <cell r="C1152" t="str">
            <v xml:space="preserve">ALL - Internal Allocations          </v>
          </cell>
          <cell r="D1152" t="str">
            <v>EO</v>
          </cell>
          <cell r="G1152">
            <v>324.52</v>
          </cell>
          <cell r="H1152">
            <v>683.4</v>
          </cell>
          <cell r="I1152">
            <v>700</v>
          </cell>
          <cell r="K1152">
            <v>0</v>
          </cell>
          <cell r="M1152">
            <v>3203.77</v>
          </cell>
          <cell r="N1152">
            <v>4813.3900000000003</v>
          </cell>
          <cell r="O1152">
            <v>5300</v>
          </cell>
          <cell r="Q1152">
            <v>0</v>
          </cell>
          <cell r="T1152">
            <v>5768.93</v>
          </cell>
          <cell r="U1152">
            <v>7000</v>
          </cell>
          <cell r="W1152">
            <v>0</v>
          </cell>
          <cell r="Y1152">
            <v>3203.77</v>
          </cell>
          <cell r="AA1152">
            <v>5300</v>
          </cell>
          <cell r="AG1152">
            <v>7000</v>
          </cell>
          <cell r="AI1152">
            <v>0</v>
          </cell>
          <cell r="AL1152">
            <v>8451</v>
          </cell>
        </row>
        <row r="1153">
          <cell r="A1153" t="str">
            <v>8451</v>
          </cell>
          <cell r="B1153" t="str">
            <v xml:space="preserve">407 - Retained Earnings             </v>
          </cell>
          <cell r="C1153" t="str">
            <v xml:space="preserve">ALL - Internal Allocations          </v>
          </cell>
          <cell r="D1153" t="str">
            <v>EO</v>
          </cell>
          <cell r="G1153">
            <v>6062.51</v>
          </cell>
          <cell r="H1153">
            <v>7132.89</v>
          </cell>
          <cell r="I1153">
            <v>8200</v>
          </cell>
          <cell r="K1153">
            <v>0</v>
          </cell>
          <cell r="M1153">
            <v>60706.64</v>
          </cell>
          <cell r="N1153">
            <v>62402.41</v>
          </cell>
          <cell r="O1153">
            <v>78200</v>
          </cell>
          <cell r="Q1153">
            <v>0</v>
          </cell>
          <cell r="T1153">
            <v>83825.78</v>
          </cell>
          <cell r="U1153">
            <v>101300</v>
          </cell>
          <cell r="W1153">
            <v>0</v>
          </cell>
          <cell r="Y1153">
            <v>60706.64</v>
          </cell>
          <cell r="AA1153">
            <v>78200</v>
          </cell>
          <cell r="AG1153">
            <v>101300</v>
          </cell>
          <cell r="AI1153">
            <v>0</v>
          </cell>
          <cell r="AL1153">
            <v>8451</v>
          </cell>
        </row>
        <row r="1154">
          <cell r="A1154" t="str">
            <v>8451</v>
          </cell>
          <cell r="B1154" t="str">
            <v xml:space="preserve">407 - Retained Earnings             </v>
          </cell>
          <cell r="C1154" t="str">
            <v xml:space="preserve">ALL - Internal Allocations          </v>
          </cell>
          <cell r="D1154" t="str">
            <v>EO</v>
          </cell>
          <cell r="G1154">
            <v>2936.8</v>
          </cell>
          <cell r="H1154">
            <v>2320.58</v>
          </cell>
          <cell r="I1154">
            <v>3500</v>
          </cell>
          <cell r="K1154">
            <v>0</v>
          </cell>
          <cell r="M1154">
            <v>24470.83</v>
          </cell>
          <cell r="N1154">
            <v>25821.3</v>
          </cell>
          <cell r="O1154">
            <v>34200</v>
          </cell>
          <cell r="Q1154">
            <v>0</v>
          </cell>
          <cell r="T1154">
            <v>32085.35</v>
          </cell>
          <cell r="U1154">
            <v>45400</v>
          </cell>
          <cell r="W1154">
            <v>0</v>
          </cell>
          <cell r="Y1154">
            <v>24470.83</v>
          </cell>
          <cell r="AA1154">
            <v>34200</v>
          </cell>
          <cell r="AG1154">
            <v>45400</v>
          </cell>
          <cell r="AI1154">
            <v>0</v>
          </cell>
          <cell r="AL1154">
            <v>8451</v>
          </cell>
        </row>
        <row r="1155">
          <cell r="A1155" t="str">
            <v>8451</v>
          </cell>
          <cell r="B1155" t="str">
            <v xml:space="preserve">407 - Retained Earnings             </v>
          </cell>
          <cell r="C1155" t="str">
            <v xml:space="preserve">ALL - Internal Allocations          </v>
          </cell>
          <cell r="D1155" t="str">
            <v>EO</v>
          </cell>
          <cell r="G1155">
            <v>514.25</v>
          </cell>
          <cell r="H1155">
            <v>291.5</v>
          </cell>
          <cell r="I1155">
            <v>700</v>
          </cell>
          <cell r="K1155">
            <v>0</v>
          </cell>
          <cell r="M1155">
            <v>3468.58</v>
          </cell>
          <cell r="N1155">
            <v>3098.67</v>
          </cell>
          <cell r="O1155">
            <v>6200</v>
          </cell>
          <cell r="Q1155">
            <v>0</v>
          </cell>
          <cell r="T1155">
            <v>4038.55</v>
          </cell>
          <cell r="U1155">
            <v>8100</v>
          </cell>
          <cell r="W1155">
            <v>0</v>
          </cell>
          <cell r="Y1155">
            <v>3468.58</v>
          </cell>
          <cell r="AA1155">
            <v>6200</v>
          </cell>
          <cell r="AG1155">
            <v>8100</v>
          </cell>
          <cell r="AI1155">
            <v>0</v>
          </cell>
          <cell r="AL1155">
            <v>8451</v>
          </cell>
        </row>
        <row r="1156">
          <cell r="A1156" t="str">
            <v>8451</v>
          </cell>
          <cell r="B1156" t="str">
            <v xml:space="preserve">407 - Retained Earnings             </v>
          </cell>
          <cell r="C1156" t="str">
            <v xml:space="preserve">ALL - Internal Allocations          </v>
          </cell>
          <cell r="D1156" t="str">
            <v>FS</v>
          </cell>
          <cell r="G1156">
            <v>0</v>
          </cell>
          <cell r="H1156">
            <v>0</v>
          </cell>
          <cell r="I1156">
            <v>0</v>
          </cell>
          <cell r="K1156">
            <v>0</v>
          </cell>
          <cell r="M1156">
            <v>88</v>
          </cell>
          <cell r="N1156">
            <v>0</v>
          </cell>
          <cell r="O1156">
            <v>0</v>
          </cell>
          <cell r="Q1156">
            <v>0</v>
          </cell>
          <cell r="T1156">
            <v>0</v>
          </cell>
          <cell r="U1156">
            <v>0</v>
          </cell>
          <cell r="W1156">
            <v>0</v>
          </cell>
          <cell r="Y1156">
            <v>88</v>
          </cell>
          <cell r="AA1156">
            <v>0</v>
          </cell>
          <cell r="AG1156">
            <v>0</v>
          </cell>
          <cell r="AI1156">
            <v>0</v>
          </cell>
          <cell r="AL1156">
            <v>8451</v>
          </cell>
        </row>
        <row r="1157">
          <cell r="A1157" t="str">
            <v>8451</v>
          </cell>
          <cell r="B1157" t="str">
            <v xml:space="preserve">407 - Retained Earnings             </v>
          </cell>
          <cell r="C1157" t="str">
            <v xml:space="preserve">ALL - Internal Allocations          </v>
          </cell>
          <cell r="D1157" t="str">
            <v>HR</v>
          </cell>
          <cell r="G1157">
            <v>1144</v>
          </cell>
          <cell r="H1157">
            <v>891</v>
          </cell>
          <cell r="I1157">
            <v>1000</v>
          </cell>
          <cell r="K1157">
            <v>0</v>
          </cell>
          <cell r="M1157">
            <v>8954</v>
          </cell>
          <cell r="N1157">
            <v>7612</v>
          </cell>
          <cell r="O1157">
            <v>10700</v>
          </cell>
          <cell r="Q1157">
            <v>0</v>
          </cell>
          <cell r="T1157">
            <v>10568.47</v>
          </cell>
          <cell r="U1157">
            <v>14400</v>
          </cell>
          <cell r="W1157">
            <v>0</v>
          </cell>
          <cell r="Y1157">
            <v>8954</v>
          </cell>
          <cell r="AA1157">
            <v>10700</v>
          </cell>
          <cell r="AG1157">
            <v>14400</v>
          </cell>
          <cell r="AI1157">
            <v>0</v>
          </cell>
          <cell r="AL1157">
            <v>8451</v>
          </cell>
        </row>
        <row r="1158">
          <cell r="A1158" t="str">
            <v>8451</v>
          </cell>
          <cell r="B1158" t="str">
            <v xml:space="preserve">407 - Retained Earnings             </v>
          </cell>
          <cell r="C1158" t="str">
            <v xml:space="preserve">ALL - Internal Allocations          </v>
          </cell>
          <cell r="D1158" t="str">
            <v>IS</v>
          </cell>
          <cell r="G1158">
            <v>0</v>
          </cell>
          <cell r="H1158">
            <v>0</v>
          </cell>
          <cell r="I1158">
            <v>0</v>
          </cell>
          <cell r="K1158">
            <v>0</v>
          </cell>
          <cell r="M1158">
            <v>0</v>
          </cell>
          <cell r="N1158">
            <v>0</v>
          </cell>
          <cell r="O1158">
            <v>0</v>
          </cell>
          <cell r="Q1158">
            <v>0</v>
          </cell>
          <cell r="T1158">
            <v>13.56</v>
          </cell>
          <cell r="U1158">
            <v>100</v>
          </cell>
          <cell r="W1158">
            <v>0</v>
          </cell>
          <cell r="Y1158">
            <v>0</v>
          </cell>
          <cell r="AA1158">
            <v>0</v>
          </cell>
          <cell r="AG1158">
            <v>100</v>
          </cell>
          <cell r="AI1158">
            <v>0</v>
          </cell>
          <cell r="AL1158">
            <v>8451</v>
          </cell>
        </row>
        <row r="1159">
          <cell r="A1159" t="str">
            <v>8501</v>
          </cell>
          <cell r="B1159" t="str">
            <v xml:space="preserve">407 - Retained Earnings             </v>
          </cell>
          <cell r="C1159" t="str">
            <v xml:space="preserve">PSV - Professional Services         </v>
          </cell>
          <cell r="D1159" t="str">
            <v>CS</v>
          </cell>
          <cell r="G1159">
            <v>8902.27</v>
          </cell>
          <cell r="H1159">
            <v>7247.11</v>
          </cell>
          <cell r="I1159">
            <v>7800</v>
          </cell>
          <cell r="K1159">
            <v>0</v>
          </cell>
          <cell r="M1159">
            <v>64541.8</v>
          </cell>
          <cell r="N1159">
            <v>32645.22</v>
          </cell>
          <cell r="O1159">
            <v>35700</v>
          </cell>
          <cell r="Q1159">
            <v>0</v>
          </cell>
          <cell r="T1159">
            <v>69182.820000000007</v>
          </cell>
          <cell r="U1159">
            <v>75800</v>
          </cell>
          <cell r="W1159">
            <v>0</v>
          </cell>
          <cell r="Y1159">
            <v>64541.8</v>
          </cell>
          <cell r="AA1159">
            <v>35700</v>
          </cell>
          <cell r="AG1159">
            <v>75800</v>
          </cell>
          <cell r="AI1159">
            <v>0</v>
          </cell>
          <cell r="AL1159">
            <v>8501</v>
          </cell>
        </row>
        <row r="1160">
          <cell r="A1160" t="str">
            <v>8501</v>
          </cell>
          <cell r="B1160" t="str">
            <v xml:space="preserve">407 - Retained Earnings             </v>
          </cell>
          <cell r="C1160" t="str">
            <v xml:space="preserve">PSV - Professional Services         </v>
          </cell>
          <cell r="D1160" t="str">
            <v>EO</v>
          </cell>
          <cell r="G1160">
            <v>16092.84</v>
          </cell>
          <cell r="H1160">
            <v>0</v>
          </cell>
          <cell r="I1160">
            <v>11700</v>
          </cell>
          <cell r="K1160">
            <v>0</v>
          </cell>
          <cell r="M1160">
            <v>16092.84</v>
          </cell>
          <cell r="N1160">
            <v>0</v>
          </cell>
          <cell r="O1160">
            <v>11700</v>
          </cell>
          <cell r="Q1160">
            <v>0</v>
          </cell>
          <cell r="T1160">
            <v>0</v>
          </cell>
          <cell r="U1160">
            <v>15500</v>
          </cell>
          <cell r="W1160">
            <v>0</v>
          </cell>
          <cell r="Y1160">
            <v>16092.84</v>
          </cell>
          <cell r="AA1160">
            <v>11700</v>
          </cell>
          <cell r="AG1160">
            <v>15500</v>
          </cell>
          <cell r="AI1160">
            <v>0</v>
          </cell>
          <cell r="AL1160">
            <v>8501</v>
          </cell>
        </row>
        <row r="1161">
          <cell r="A1161" t="str">
            <v>8501</v>
          </cell>
          <cell r="B1161" t="str">
            <v xml:space="preserve">407 - Retained Earnings             </v>
          </cell>
          <cell r="C1161" t="str">
            <v xml:space="preserve">PSV - Professional Services         </v>
          </cell>
          <cell r="D1161" t="str">
            <v>FS</v>
          </cell>
          <cell r="G1161">
            <v>-11428.89</v>
          </cell>
          <cell r="H1161">
            <v>2347.9699999999998</v>
          </cell>
          <cell r="I1161">
            <v>-10400</v>
          </cell>
          <cell r="K1161">
            <v>0</v>
          </cell>
          <cell r="M1161">
            <v>3337.95</v>
          </cell>
          <cell r="N1161">
            <v>13743.11</v>
          </cell>
          <cell r="O1161">
            <v>0</v>
          </cell>
          <cell r="Q1161">
            <v>0</v>
          </cell>
          <cell r="T1161">
            <v>28493.91</v>
          </cell>
          <cell r="U1161">
            <v>0</v>
          </cell>
          <cell r="W1161">
            <v>0</v>
          </cell>
          <cell r="Y1161">
            <v>3337.95</v>
          </cell>
          <cell r="AA1161">
            <v>0</v>
          </cell>
          <cell r="AG1161">
            <v>0</v>
          </cell>
          <cell r="AI1161">
            <v>0</v>
          </cell>
          <cell r="AL1161">
            <v>8501</v>
          </cell>
        </row>
        <row r="1162">
          <cell r="A1162" t="str">
            <v>8502</v>
          </cell>
          <cell r="B1162" t="str">
            <v xml:space="preserve">407 - Retained Earnings             </v>
          </cell>
          <cell r="C1162" t="str">
            <v xml:space="preserve">PSV - Professional Services         </v>
          </cell>
          <cell r="D1162" t="str">
            <v>FS</v>
          </cell>
          <cell r="G1162">
            <v>4405.45</v>
          </cell>
          <cell r="H1162">
            <v>3658.07</v>
          </cell>
          <cell r="I1162">
            <v>4800</v>
          </cell>
          <cell r="K1162">
            <v>0</v>
          </cell>
          <cell r="M1162">
            <v>39441.86</v>
          </cell>
          <cell r="N1162">
            <v>38609.64</v>
          </cell>
          <cell r="O1162">
            <v>42500</v>
          </cell>
          <cell r="Q1162">
            <v>0</v>
          </cell>
          <cell r="T1162">
            <v>51686.84</v>
          </cell>
          <cell r="U1162">
            <v>56700</v>
          </cell>
          <cell r="W1162">
            <v>0</v>
          </cell>
          <cell r="Y1162">
            <v>39441.86</v>
          </cell>
          <cell r="AA1162">
            <v>42500</v>
          </cell>
          <cell r="AG1162">
            <v>56700</v>
          </cell>
          <cell r="AI1162">
            <v>0</v>
          </cell>
          <cell r="AL1162">
            <v>8502</v>
          </cell>
        </row>
        <row r="1163">
          <cell r="A1163" t="str">
            <v>8502</v>
          </cell>
          <cell r="B1163" t="str">
            <v xml:space="preserve">407 - Retained Earnings             </v>
          </cell>
          <cell r="C1163" t="str">
            <v xml:space="preserve">PSV - Professional Services         </v>
          </cell>
          <cell r="D1163" t="str">
            <v>HR</v>
          </cell>
          <cell r="G1163">
            <v>209.24</v>
          </cell>
          <cell r="H1163">
            <v>205.35</v>
          </cell>
          <cell r="I1163">
            <v>400</v>
          </cell>
          <cell r="K1163">
            <v>0</v>
          </cell>
          <cell r="M1163">
            <v>2129.8200000000002</v>
          </cell>
          <cell r="N1163">
            <v>2400.21</v>
          </cell>
          <cell r="O1163">
            <v>3500</v>
          </cell>
          <cell r="Q1163">
            <v>0</v>
          </cell>
          <cell r="T1163">
            <v>3180.75</v>
          </cell>
          <cell r="U1163">
            <v>4500</v>
          </cell>
          <cell r="W1163">
            <v>0</v>
          </cell>
          <cell r="Y1163">
            <v>2129.8200000000002</v>
          </cell>
          <cell r="AA1163">
            <v>3500</v>
          </cell>
          <cell r="AG1163">
            <v>4500</v>
          </cell>
          <cell r="AI1163">
            <v>0</v>
          </cell>
          <cell r="AL1163">
            <v>8502</v>
          </cell>
        </row>
        <row r="1164">
          <cell r="A1164" t="str">
            <v>8503</v>
          </cell>
          <cell r="B1164" t="str">
            <v xml:space="preserve">407 - Retained Earnings             </v>
          </cell>
          <cell r="C1164" t="str">
            <v xml:space="preserve">PSV - Professional Services         </v>
          </cell>
          <cell r="D1164" t="str">
            <v>CS</v>
          </cell>
          <cell r="G1164">
            <v>1544.22</v>
          </cell>
          <cell r="H1164">
            <v>12341.54</v>
          </cell>
          <cell r="I1164">
            <v>7700</v>
          </cell>
          <cell r="K1164">
            <v>0</v>
          </cell>
          <cell r="M1164">
            <v>9977.64</v>
          </cell>
          <cell r="N1164">
            <v>50850.07</v>
          </cell>
          <cell r="O1164">
            <v>38900</v>
          </cell>
          <cell r="Q1164">
            <v>0</v>
          </cell>
          <cell r="T1164">
            <v>51939.54</v>
          </cell>
          <cell r="U1164">
            <v>40200</v>
          </cell>
          <cell r="W1164">
            <v>0</v>
          </cell>
          <cell r="Y1164">
            <v>9977.64</v>
          </cell>
          <cell r="AA1164">
            <v>38900</v>
          </cell>
          <cell r="AG1164">
            <v>40200</v>
          </cell>
          <cell r="AI1164">
            <v>0</v>
          </cell>
          <cell r="AL1164">
            <v>8503</v>
          </cell>
        </row>
        <row r="1165">
          <cell r="A1165" t="str">
            <v>8503</v>
          </cell>
          <cell r="B1165" t="str">
            <v xml:space="preserve">407 - Retained Earnings             </v>
          </cell>
          <cell r="C1165" t="str">
            <v xml:space="preserve">PSV - Professional Services         </v>
          </cell>
          <cell r="D1165" t="str">
            <v>CSP</v>
          </cell>
          <cell r="G1165">
            <v>0</v>
          </cell>
          <cell r="H1165">
            <v>0</v>
          </cell>
          <cell r="I1165">
            <v>0</v>
          </cell>
          <cell r="K1165">
            <v>0</v>
          </cell>
          <cell r="M1165">
            <v>1645</v>
          </cell>
          <cell r="N1165">
            <v>2240</v>
          </cell>
          <cell r="O1165">
            <v>10300</v>
          </cell>
          <cell r="Q1165">
            <v>0</v>
          </cell>
          <cell r="T1165">
            <v>2935.79</v>
          </cell>
          <cell r="U1165">
            <v>15500</v>
          </cell>
          <cell r="W1165">
            <v>0</v>
          </cell>
          <cell r="Y1165">
            <v>1645</v>
          </cell>
          <cell r="AA1165">
            <v>10300</v>
          </cell>
          <cell r="AG1165">
            <v>15500</v>
          </cell>
          <cell r="AI1165">
            <v>0</v>
          </cell>
          <cell r="AL1165">
            <v>8503</v>
          </cell>
        </row>
        <row r="1166">
          <cell r="A1166" t="str">
            <v>8503</v>
          </cell>
          <cell r="B1166" t="str">
            <v xml:space="preserve">407 - Retained Earnings             </v>
          </cell>
          <cell r="C1166" t="str">
            <v xml:space="preserve">PSV - Professional Services         </v>
          </cell>
          <cell r="D1166" t="str">
            <v>EO</v>
          </cell>
          <cell r="G1166">
            <v>2631.51</v>
          </cell>
          <cell r="H1166">
            <v>0</v>
          </cell>
          <cell r="I1166">
            <v>100</v>
          </cell>
          <cell r="K1166">
            <v>0</v>
          </cell>
          <cell r="M1166">
            <v>2794.51</v>
          </cell>
          <cell r="N1166">
            <v>1495</v>
          </cell>
          <cell r="O1166">
            <v>900</v>
          </cell>
          <cell r="Q1166">
            <v>0</v>
          </cell>
          <cell r="T1166">
            <v>1495</v>
          </cell>
          <cell r="U1166">
            <v>1000</v>
          </cell>
          <cell r="W1166">
            <v>0</v>
          </cell>
          <cell r="Y1166">
            <v>2794.51</v>
          </cell>
          <cell r="AA1166">
            <v>900</v>
          </cell>
          <cell r="AG1166">
            <v>1000</v>
          </cell>
          <cell r="AI1166">
            <v>0</v>
          </cell>
          <cell r="AL1166">
            <v>8503</v>
          </cell>
        </row>
        <row r="1167">
          <cell r="A1167" t="str">
            <v>8503</v>
          </cell>
          <cell r="B1167" t="str">
            <v xml:space="preserve">407 - Retained Earnings             </v>
          </cell>
          <cell r="C1167" t="str">
            <v xml:space="preserve">PSV - Professional Services         </v>
          </cell>
          <cell r="D1167" t="str">
            <v>FS</v>
          </cell>
          <cell r="G1167">
            <v>0</v>
          </cell>
          <cell r="H1167">
            <v>0</v>
          </cell>
          <cell r="I1167">
            <v>1600</v>
          </cell>
          <cell r="K1167">
            <v>0</v>
          </cell>
          <cell r="M1167">
            <v>0</v>
          </cell>
          <cell r="N1167">
            <v>0</v>
          </cell>
          <cell r="O1167">
            <v>14100</v>
          </cell>
          <cell r="Q1167">
            <v>0</v>
          </cell>
          <cell r="T1167">
            <v>0</v>
          </cell>
          <cell r="U1167">
            <v>18600</v>
          </cell>
          <cell r="W1167">
            <v>0</v>
          </cell>
          <cell r="Y1167">
            <v>0</v>
          </cell>
          <cell r="AA1167">
            <v>14100</v>
          </cell>
          <cell r="AG1167">
            <v>18600</v>
          </cell>
          <cell r="AI1167">
            <v>0</v>
          </cell>
          <cell r="AL1167">
            <v>8503</v>
          </cell>
        </row>
        <row r="1168">
          <cell r="A1168" t="str">
            <v>8503</v>
          </cell>
          <cell r="B1168" t="str">
            <v xml:space="preserve">407 - Retained Earnings             </v>
          </cell>
          <cell r="C1168" t="str">
            <v xml:space="preserve">PSV - Professional Services         </v>
          </cell>
          <cell r="D1168" t="str">
            <v>HR</v>
          </cell>
          <cell r="G1168">
            <v>15764.3</v>
          </cell>
          <cell r="H1168">
            <v>1197.5</v>
          </cell>
          <cell r="I1168">
            <v>6800</v>
          </cell>
          <cell r="K1168">
            <v>0</v>
          </cell>
          <cell r="M1168">
            <v>46752.81</v>
          </cell>
          <cell r="N1168">
            <v>57127.49</v>
          </cell>
          <cell r="O1168">
            <v>51800</v>
          </cell>
          <cell r="Q1168">
            <v>0</v>
          </cell>
          <cell r="T1168">
            <v>58412.5</v>
          </cell>
          <cell r="U1168">
            <v>71800</v>
          </cell>
          <cell r="W1168">
            <v>0</v>
          </cell>
          <cell r="Y1168">
            <v>46752.81</v>
          </cell>
          <cell r="AA1168">
            <v>51800</v>
          </cell>
          <cell r="AG1168">
            <v>71800</v>
          </cell>
          <cell r="AI1168">
            <v>0</v>
          </cell>
          <cell r="AL1168">
            <v>8503</v>
          </cell>
        </row>
        <row r="1169">
          <cell r="A1169" t="str">
            <v>8504</v>
          </cell>
          <cell r="B1169" t="str">
            <v xml:space="preserve">407 - Retained Earnings             </v>
          </cell>
          <cell r="C1169" t="str">
            <v xml:space="preserve">PSV - Professional Services         </v>
          </cell>
          <cell r="D1169" t="str">
            <v>EO</v>
          </cell>
          <cell r="G1169">
            <v>2500</v>
          </cell>
          <cell r="H1169">
            <v>0</v>
          </cell>
          <cell r="I1169">
            <v>0</v>
          </cell>
          <cell r="K1169">
            <v>0</v>
          </cell>
          <cell r="M1169">
            <v>2500</v>
          </cell>
          <cell r="N1169">
            <v>1000</v>
          </cell>
          <cell r="O1169">
            <v>1000</v>
          </cell>
          <cell r="Q1169">
            <v>0</v>
          </cell>
          <cell r="T1169">
            <v>6054.8</v>
          </cell>
          <cell r="U1169">
            <v>6000</v>
          </cell>
          <cell r="W1169">
            <v>0</v>
          </cell>
          <cell r="Y1169">
            <v>2500</v>
          </cell>
          <cell r="AA1169">
            <v>1000</v>
          </cell>
          <cell r="AG1169">
            <v>6000</v>
          </cell>
          <cell r="AI1169">
            <v>0</v>
          </cell>
          <cell r="AL1169">
            <v>8504</v>
          </cell>
        </row>
        <row r="1170">
          <cell r="A1170" t="str">
            <v>8504</v>
          </cell>
          <cell r="B1170" t="str">
            <v xml:space="preserve">407 - Retained Earnings             </v>
          </cell>
          <cell r="C1170" t="str">
            <v xml:space="preserve">PSV - Professional Services         </v>
          </cell>
          <cell r="D1170" t="str">
            <v>FS</v>
          </cell>
          <cell r="G1170">
            <v>0</v>
          </cell>
          <cell r="H1170">
            <v>0</v>
          </cell>
          <cell r="I1170">
            <v>1000</v>
          </cell>
          <cell r="K1170">
            <v>0</v>
          </cell>
          <cell r="M1170">
            <v>2500</v>
          </cell>
          <cell r="N1170">
            <v>-2250</v>
          </cell>
          <cell r="O1170">
            <v>3000</v>
          </cell>
          <cell r="Q1170">
            <v>0</v>
          </cell>
          <cell r="T1170">
            <v>29750</v>
          </cell>
          <cell r="U1170">
            <v>41200</v>
          </cell>
          <cell r="W1170">
            <v>0</v>
          </cell>
          <cell r="Y1170">
            <v>2500</v>
          </cell>
          <cell r="AA1170">
            <v>3000</v>
          </cell>
          <cell r="AG1170">
            <v>41200</v>
          </cell>
          <cell r="AI1170">
            <v>0</v>
          </cell>
          <cell r="AL1170">
            <v>8504</v>
          </cell>
        </row>
        <row r="1171">
          <cell r="A1171" t="str">
            <v>8505</v>
          </cell>
          <cell r="B1171" t="str">
            <v xml:space="preserve">407 - Retained Earnings             </v>
          </cell>
          <cell r="C1171" t="str">
            <v xml:space="preserve">PSV - Professional Services         </v>
          </cell>
          <cell r="D1171" t="str">
            <v>CS</v>
          </cell>
          <cell r="G1171">
            <v>0</v>
          </cell>
          <cell r="H1171">
            <v>0</v>
          </cell>
          <cell r="I1171">
            <v>9300</v>
          </cell>
          <cell r="K1171">
            <v>0</v>
          </cell>
          <cell r="M1171">
            <v>70647.58</v>
          </cell>
          <cell r="N1171">
            <v>0</v>
          </cell>
          <cell r="O1171">
            <v>26900</v>
          </cell>
          <cell r="Q1171">
            <v>0</v>
          </cell>
          <cell r="T1171">
            <v>10440</v>
          </cell>
          <cell r="U1171">
            <v>36200</v>
          </cell>
          <cell r="W1171">
            <v>0</v>
          </cell>
          <cell r="Y1171">
            <v>70647.58</v>
          </cell>
          <cell r="AA1171">
            <v>26900</v>
          </cell>
          <cell r="AG1171">
            <v>36200</v>
          </cell>
          <cell r="AI1171">
            <v>0</v>
          </cell>
          <cell r="AL1171">
            <v>8505</v>
          </cell>
        </row>
        <row r="1172">
          <cell r="A1172" t="str">
            <v>8505</v>
          </cell>
          <cell r="B1172" t="str">
            <v xml:space="preserve">407 - Retained Earnings             </v>
          </cell>
          <cell r="C1172" t="str">
            <v xml:space="preserve">PSV - Professional Services         </v>
          </cell>
          <cell r="D1172" t="str">
            <v>CSP</v>
          </cell>
          <cell r="G1172">
            <v>0</v>
          </cell>
          <cell r="H1172">
            <v>0</v>
          </cell>
          <cell r="I1172">
            <v>0</v>
          </cell>
          <cell r="K1172">
            <v>0</v>
          </cell>
          <cell r="M1172">
            <v>6264</v>
          </cell>
          <cell r="N1172">
            <v>23998.36</v>
          </cell>
          <cell r="O1172">
            <v>15500</v>
          </cell>
          <cell r="Q1172">
            <v>0</v>
          </cell>
          <cell r="T1172">
            <v>23998.36</v>
          </cell>
          <cell r="U1172">
            <v>15500</v>
          </cell>
          <cell r="W1172">
            <v>0</v>
          </cell>
          <cell r="Y1172">
            <v>6264</v>
          </cell>
          <cell r="AA1172">
            <v>15500</v>
          </cell>
          <cell r="AG1172">
            <v>15500</v>
          </cell>
          <cell r="AI1172">
            <v>0</v>
          </cell>
          <cell r="AL1172">
            <v>8505</v>
          </cell>
        </row>
        <row r="1173">
          <cell r="A1173" t="str">
            <v>8505</v>
          </cell>
          <cell r="B1173" t="str">
            <v xml:space="preserve">407 - Retained Earnings             </v>
          </cell>
          <cell r="C1173" t="str">
            <v xml:space="preserve">PSV - Professional Services         </v>
          </cell>
          <cell r="D1173" t="str">
            <v>EO</v>
          </cell>
          <cell r="G1173">
            <v>0</v>
          </cell>
          <cell r="H1173">
            <v>0</v>
          </cell>
          <cell r="I1173">
            <v>100</v>
          </cell>
          <cell r="K1173">
            <v>0</v>
          </cell>
          <cell r="M1173">
            <v>957.28</v>
          </cell>
          <cell r="N1173">
            <v>6285.62</v>
          </cell>
          <cell r="O1173">
            <v>400</v>
          </cell>
          <cell r="Q1173">
            <v>0</v>
          </cell>
          <cell r="T1173">
            <v>6285.62</v>
          </cell>
          <cell r="U1173">
            <v>500</v>
          </cell>
          <cell r="W1173">
            <v>0</v>
          </cell>
          <cell r="Y1173">
            <v>957.28</v>
          </cell>
          <cell r="AA1173">
            <v>400</v>
          </cell>
          <cell r="AG1173">
            <v>500</v>
          </cell>
          <cell r="AI1173">
            <v>0</v>
          </cell>
          <cell r="AL1173">
            <v>8505</v>
          </cell>
        </row>
        <row r="1174">
          <cell r="A1174" t="str">
            <v>8505</v>
          </cell>
          <cell r="B1174" t="str">
            <v xml:space="preserve">407 - Retained Earnings             </v>
          </cell>
          <cell r="C1174" t="str">
            <v xml:space="preserve">PSV - Professional Services         </v>
          </cell>
          <cell r="D1174" t="str">
            <v>EO</v>
          </cell>
          <cell r="G1174">
            <v>0</v>
          </cell>
          <cell r="H1174">
            <v>0</v>
          </cell>
          <cell r="I1174">
            <v>5000</v>
          </cell>
          <cell r="K1174">
            <v>0</v>
          </cell>
          <cell r="M1174">
            <v>2824.3</v>
          </cell>
          <cell r="N1174">
            <v>2200</v>
          </cell>
          <cell r="O1174">
            <v>17400</v>
          </cell>
          <cell r="Q1174">
            <v>0</v>
          </cell>
          <cell r="T1174">
            <v>2200</v>
          </cell>
          <cell r="U1174">
            <v>22400</v>
          </cell>
          <cell r="W1174">
            <v>0</v>
          </cell>
          <cell r="Y1174">
            <v>2824.3</v>
          </cell>
          <cell r="AA1174">
            <v>17400</v>
          </cell>
          <cell r="AG1174">
            <v>22400</v>
          </cell>
          <cell r="AI1174">
            <v>0</v>
          </cell>
          <cell r="AL1174">
            <v>8505</v>
          </cell>
        </row>
        <row r="1175">
          <cell r="A1175" t="str">
            <v>8505</v>
          </cell>
          <cell r="B1175" t="str">
            <v xml:space="preserve">407 - Retained Earnings             </v>
          </cell>
          <cell r="C1175" t="str">
            <v xml:space="preserve">PSV - Professional Services         </v>
          </cell>
          <cell r="D1175" t="str">
            <v>FS</v>
          </cell>
          <cell r="G1175">
            <v>-25916.67</v>
          </cell>
          <cell r="H1175">
            <v>3118.94</v>
          </cell>
          <cell r="I1175">
            <v>4300</v>
          </cell>
          <cell r="K1175">
            <v>0</v>
          </cell>
          <cell r="M1175">
            <v>47600.01</v>
          </cell>
          <cell r="N1175">
            <v>56620.87</v>
          </cell>
          <cell r="O1175">
            <v>119500</v>
          </cell>
          <cell r="Q1175">
            <v>0</v>
          </cell>
          <cell r="T1175">
            <v>43589.97</v>
          </cell>
          <cell r="U1175">
            <v>137300</v>
          </cell>
          <cell r="W1175">
            <v>0</v>
          </cell>
          <cell r="Y1175">
            <v>47600.01</v>
          </cell>
          <cell r="AA1175">
            <v>119500</v>
          </cell>
          <cell r="AG1175">
            <v>137300</v>
          </cell>
          <cell r="AI1175">
            <v>0</v>
          </cell>
          <cell r="AL1175">
            <v>8505</v>
          </cell>
        </row>
        <row r="1176">
          <cell r="A1176" t="str">
            <v>8505</v>
          </cell>
          <cell r="B1176" t="str">
            <v xml:space="preserve">407 - Retained Earnings             </v>
          </cell>
          <cell r="C1176" t="str">
            <v xml:space="preserve">PSV - Professional Services         </v>
          </cell>
          <cell r="D1176" t="str">
            <v>HR</v>
          </cell>
          <cell r="G1176">
            <v>1350</v>
          </cell>
          <cell r="H1176">
            <v>0</v>
          </cell>
          <cell r="I1176">
            <v>0</v>
          </cell>
          <cell r="K1176">
            <v>0</v>
          </cell>
          <cell r="M1176">
            <v>6862.54</v>
          </cell>
          <cell r="N1176">
            <v>-5911.26</v>
          </cell>
          <cell r="O1176">
            <v>41100</v>
          </cell>
          <cell r="Q1176">
            <v>0</v>
          </cell>
          <cell r="T1176">
            <v>-1823.76</v>
          </cell>
          <cell r="U1176">
            <v>41100</v>
          </cell>
          <cell r="W1176">
            <v>0</v>
          </cell>
          <cell r="Y1176">
            <v>6862.54</v>
          </cell>
          <cell r="AA1176">
            <v>41100</v>
          </cell>
          <cell r="AG1176">
            <v>41100</v>
          </cell>
          <cell r="AI1176">
            <v>0</v>
          </cell>
          <cell r="AL1176">
            <v>8505</v>
          </cell>
        </row>
        <row r="1177">
          <cell r="A1177" t="str">
            <v>8505</v>
          </cell>
          <cell r="B1177" t="str">
            <v xml:space="preserve">407 - Retained Earnings             </v>
          </cell>
          <cell r="C1177" t="str">
            <v xml:space="preserve">PSV - Professional Services         </v>
          </cell>
          <cell r="D1177" t="str">
            <v>IS</v>
          </cell>
          <cell r="G1177">
            <v>0</v>
          </cell>
          <cell r="H1177">
            <v>6935</v>
          </cell>
          <cell r="I1177">
            <v>2500</v>
          </cell>
          <cell r="K1177">
            <v>0</v>
          </cell>
          <cell r="M1177">
            <v>50298</v>
          </cell>
          <cell r="N1177">
            <v>101487.45</v>
          </cell>
          <cell r="O1177">
            <v>22400</v>
          </cell>
          <cell r="Q1177">
            <v>0</v>
          </cell>
          <cell r="T1177">
            <v>127752.45</v>
          </cell>
          <cell r="U1177">
            <v>29700</v>
          </cell>
          <cell r="W1177">
            <v>0</v>
          </cell>
          <cell r="Y1177">
            <v>50298</v>
          </cell>
          <cell r="AA1177">
            <v>22400</v>
          </cell>
          <cell r="AG1177">
            <v>29700</v>
          </cell>
          <cell r="AI1177">
            <v>0</v>
          </cell>
          <cell r="AL1177">
            <v>8505</v>
          </cell>
        </row>
        <row r="1178">
          <cell r="A1178" t="str">
            <v>8506</v>
          </cell>
          <cell r="B1178" t="str">
            <v xml:space="preserve">407 - Retained Earnings             </v>
          </cell>
          <cell r="C1178" t="str">
            <v xml:space="preserve">PSV - Professional Services         </v>
          </cell>
          <cell r="D1178" t="str">
            <v>EO</v>
          </cell>
          <cell r="G1178">
            <v>19954.98</v>
          </cell>
          <cell r="H1178">
            <v>16852.650000000001</v>
          </cell>
          <cell r="I1178">
            <v>20200</v>
          </cell>
          <cell r="K1178">
            <v>0</v>
          </cell>
          <cell r="M1178">
            <v>172683.22</v>
          </cell>
          <cell r="N1178">
            <v>160780.45000000001</v>
          </cell>
          <cell r="O1178">
            <v>181100</v>
          </cell>
          <cell r="Q1178">
            <v>0</v>
          </cell>
          <cell r="T1178">
            <v>220248.26</v>
          </cell>
          <cell r="U1178">
            <v>241500</v>
          </cell>
          <cell r="W1178">
            <v>0</v>
          </cell>
          <cell r="Y1178">
            <v>172683.22</v>
          </cell>
          <cell r="AA1178">
            <v>181100</v>
          </cell>
          <cell r="AG1178">
            <v>241500</v>
          </cell>
          <cell r="AI1178">
            <v>0</v>
          </cell>
          <cell r="AL1178">
            <v>8506</v>
          </cell>
        </row>
        <row r="1179">
          <cell r="A1179" t="str">
            <v>8507</v>
          </cell>
          <cell r="B1179" t="str">
            <v xml:space="preserve">407 - Retained Earnings             </v>
          </cell>
          <cell r="C1179" t="str">
            <v xml:space="preserve">PSV - Professional Services         </v>
          </cell>
          <cell r="D1179" t="str">
            <v>CSP</v>
          </cell>
          <cell r="G1179">
            <v>2537.9699999999998</v>
          </cell>
          <cell r="H1179">
            <v>8459.09</v>
          </cell>
          <cell r="I1179">
            <v>7500</v>
          </cell>
          <cell r="K1179">
            <v>0</v>
          </cell>
          <cell r="M1179">
            <v>42123.839999999997</v>
          </cell>
          <cell r="N1179">
            <v>56868.89</v>
          </cell>
          <cell r="O1179">
            <v>67500</v>
          </cell>
          <cell r="Q1179">
            <v>0</v>
          </cell>
          <cell r="T1179">
            <v>86557.47</v>
          </cell>
          <cell r="U1179">
            <v>90000</v>
          </cell>
          <cell r="W1179">
            <v>0</v>
          </cell>
          <cell r="Y1179">
            <v>42123.839999999997</v>
          </cell>
          <cell r="AA1179">
            <v>67500</v>
          </cell>
          <cell r="AG1179">
            <v>90000</v>
          </cell>
          <cell r="AI1179">
            <v>0</v>
          </cell>
          <cell r="AL1179">
            <v>8507</v>
          </cell>
        </row>
        <row r="1180">
          <cell r="A1180" t="str">
            <v>8509</v>
          </cell>
          <cell r="B1180" t="str">
            <v xml:space="preserve">407 - Retained Earnings             </v>
          </cell>
          <cell r="C1180" t="str">
            <v xml:space="preserve">PSV - Professional Services         </v>
          </cell>
          <cell r="D1180" t="str">
            <v>CSP</v>
          </cell>
          <cell r="G1180">
            <v>0</v>
          </cell>
          <cell r="H1180">
            <v>0</v>
          </cell>
          <cell r="I1180">
            <v>200</v>
          </cell>
          <cell r="K1180">
            <v>0</v>
          </cell>
          <cell r="M1180">
            <v>0</v>
          </cell>
          <cell r="N1180">
            <v>0</v>
          </cell>
          <cell r="O1180">
            <v>1700</v>
          </cell>
          <cell r="Q1180">
            <v>0</v>
          </cell>
          <cell r="T1180">
            <v>1650</v>
          </cell>
          <cell r="U1180">
            <v>2100</v>
          </cell>
          <cell r="W1180">
            <v>0</v>
          </cell>
          <cell r="Y1180">
            <v>0</v>
          </cell>
          <cell r="AA1180">
            <v>1700</v>
          </cell>
          <cell r="AG1180">
            <v>2100</v>
          </cell>
          <cell r="AI1180">
            <v>0</v>
          </cell>
          <cell r="AL1180">
            <v>8509</v>
          </cell>
        </row>
        <row r="1181">
          <cell r="A1181" t="str">
            <v>8510</v>
          </cell>
          <cell r="B1181" t="str">
            <v xml:space="preserve">407 - Retained Earnings             </v>
          </cell>
          <cell r="C1181" t="str">
            <v xml:space="preserve">PSV - Professional Services         </v>
          </cell>
          <cell r="D1181" t="str">
            <v>IS</v>
          </cell>
          <cell r="G1181">
            <v>1749.9</v>
          </cell>
          <cell r="H1181">
            <v>1778.81</v>
          </cell>
          <cell r="I1181">
            <v>2200</v>
          </cell>
          <cell r="K1181">
            <v>0</v>
          </cell>
          <cell r="M1181">
            <v>16146.28</v>
          </cell>
          <cell r="N1181">
            <v>16076.49</v>
          </cell>
          <cell r="O1181">
            <v>19400</v>
          </cell>
          <cell r="Q1181">
            <v>0</v>
          </cell>
          <cell r="T1181">
            <v>21330.720000000001</v>
          </cell>
          <cell r="U1181">
            <v>25800</v>
          </cell>
          <cell r="W1181">
            <v>0</v>
          </cell>
          <cell r="Y1181">
            <v>16146.28</v>
          </cell>
          <cell r="AA1181">
            <v>19400</v>
          </cell>
          <cell r="AG1181">
            <v>25800</v>
          </cell>
          <cell r="AI1181">
            <v>0</v>
          </cell>
          <cell r="AL1181">
            <v>8510</v>
          </cell>
        </row>
        <row r="1182">
          <cell r="A1182" t="str">
            <v>8511</v>
          </cell>
          <cell r="B1182" t="str">
            <v xml:space="preserve">407 - Retained Earnings             </v>
          </cell>
          <cell r="C1182" t="str">
            <v xml:space="preserve">PSV - Professional Services         </v>
          </cell>
          <cell r="D1182" t="str">
            <v>IS</v>
          </cell>
          <cell r="G1182">
            <v>4962</v>
          </cell>
          <cell r="H1182">
            <v>4742</v>
          </cell>
          <cell r="I1182">
            <v>4300</v>
          </cell>
          <cell r="K1182">
            <v>0</v>
          </cell>
          <cell r="M1182">
            <v>43998</v>
          </cell>
          <cell r="N1182">
            <v>35131</v>
          </cell>
          <cell r="O1182">
            <v>38700</v>
          </cell>
          <cell r="Q1182">
            <v>0</v>
          </cell>
          <cell r="T1182">
            <v>49357</v>
          </cell>
          <cell r="U1182">
            <v>51500</v>
          </cell>
          <cell r="W1182">
            <v>0</v>
          </cell>
          <cell r="Y1182">
            <v>43998</v>
          </cell>
          <cell r="AA1182">
            <v>38700</v>
          </cell>
          <cell r="AG1182">
            <v>51500</v>
          </cell>
          <cell r="AI1182">
            <v>0</v>
          </cell>
          <cell r="AL1182">
            <v>8511</v>
          </cell>
        </row>
        <row r="1183">
          <cell r="A1183" t="str">
            <v>8512</v>
          </cell>
          <cell r="B1183" t="str">
            <v xml:space="preserve">407 - Retained Earnings             </v>
          </cell>
          <cell r="C1183" t="str">
            <v xml:space="preserve">PSV - Professional Services         </v>
          </cell>
          <cell r="D1183" t="str">
            <v>CSP</v>
          </cell>
          <cell r="G1183">
            <v>7141.4</v>
          </cell>
          <cell r="H1183">
            <v>6963.98</v>
          </cell>
          <cell r="I1183">
            <v>7800</v>
          </cell>
          <cell r="K1183">
            <v>0</v>
          </cell>
          <cell r="M1183">
            <v>63157.120000000003</v>
          </cell>
          <cell r="N1183">
            <v>67546.02</v>
          </cell>
          <cell r="O1183">
            <v>69300</v>
          </cell>
          <cell r="Q1183">
            <v>0</v>
          </cell>
          <cell r="T1183">
            <v>90261.5</v>
          </cell>
          <cell r="U1183">
            <v>92700</v>
          </cell>
          <cell r="W1183">
            <v>0</v>
          </cell>
          <cell r="Y1183">
            <v>63157.120000000003</v>
          </cell>
          <cell r="AA1183">
            <v>69300</v>
          </cell>
          <cell r="AG1183">
            <v>92700</v>
          </cell>
          <cell r="AI1183">
            <v>0</v>
          </cell>
          <cell r="AL1183">
            <v>8512</v>
          </cell>
        </row>
        <row r="1184">
          <cell r="A1184" t="str">
            <v>8513</v>
          </cell>
          <cell r="B1184" t="str">
            <v xml:space="preserve">407 - Retained Earnings             </v>
          </cell>
          <cell r="C1184" t="str">
            <v xml:space="preserve">PSV - Professional Services         </v>
          </cell>
          <cell r="D1184" t="str">
            <v>CSP</v>
          </cell>
          <cell r="G1184">
            <v>7031.16</v>
          </cell>
          <cell r="H1184">
            <v>4263.8500000000004</v>
          </cell>
          <cell r="I1184">
            <v>4600</v>
          </cell>
          <cell r="K1184">
            <v>0</v>
          </cell>
          <cell r="M1184">
            <v>44774.44</v>
          </cell>
          <cell r="N1184">
            <v>38016.14</v>
          </cell>
          <cell r="O1184">
            <v>40000</v>
          </cell>
          <cell r="Q1184">
            <v>0</v>
          </cell>
          <cell r="T1184">
            <v>50745.11</v>
          </cell>
          <cell r="U1184">
            <v>53600</v>
          </cell>
          <cell r="W1184">
            <v>0</v>
          </cell>
          <cell r="Y1184">
            <v>44774.44</v>
          </cell>
          <cell r="AA1184">
            <v>40000</v>
          </cell>
          <cell r="AG1184">
            <v>53600</v>
          </cell>
          <cell r="AI1184">
            <v>0</v>
          </cell>
          <cell r="AL1184">
            <v>8513</v>
          </cell>
        </row>
        <row r="1185">
          <cell r="A1185" t="str">
            <v>8514</v>
          </cell>
          <cell r="B1185" t="str">
            <v xml:space="preserve">407 - Retained Earnings             </v>
          </cell>
          <cell r="C1185" t="str">
            <v xml:space="preserve">PSV - Professional Services         </v>
          </cell>
          <cell r="D1185" t="str">
            <v>CS</v>
          </cell>
          <cell r="G1185">
            <v>5346.17</v>
          </cell>
          <cell r="H1185">
            <v>9840.2000000000007</v>
          </cell>
          <cell r="I1185">
            <v>11500</v>
          </cell>
          <cell r="K1185">
            <v>0</v>
          </cell>
          <cell r="M1185">
            <v>84060.41</v>
          </cell>
          <cell r="N1185">
            <v>93927.98</v>
          </cell>
          <cell r="O1185">
            <v>93400</v>
          </cell>
          <cell r="Q1185">
            <v>0</v>
          </cell>
          <cell r="T1185">
            <v>145645.53</v>
          </cell>
          <cell r="U1185">
            <v>130000</v>
          </cell>
          <cell r="W1185">
            <v>0</v>
          </cell>
          <cell r="Y1185">
            <v>84060.41</v>
          </cell>
          <cell r="AA1185">
            <v>93400</v>
          </cell>
          <cell r="AG1185">
            <v>130000</v>
          </cell>
          <cell r="AI1185">
            <v>0</v>
          </cell>
          <cell r="AL1185">
            <v>8514</v>
          </cell>
        </row>
        <row r="1186">
          <cell r="A1186" t="str">
            <v>8515</v>
          </cell>
          <cell r="B1186" t="str">
            <v xml:space="preserve">407 - Retained Earnings             </v>
          </cell>
          <cell r="C1186" t="str">
            <v xml:space="preserve">PTX - Property Taxes                </v>
          </cell>
          <cell r="D1186" t="str">
            <v>CS</v>
          </cell>
          <cell r="G1186">
            <v>28517.45</v>
          </cell>
          <cell r="H1186">
            <v>30172.91</v>
          </cell>
          <cell r="I1186">
            <v>32600</v>
          </cell>
          <cell r="K1186">
            <v>0</v>
          </cell>
          <cell r="M1186">
            <v>256657</v>
          </cell>
          <cell r="N1186">
            <v>271556.19</v>
          </cell>
          <cell r="O1186">
            <v>293300</v>
          </cell>
          <cell r="Q1186">
            <v>0</v>
          </cell>
          <cell r="T1186">
            <v>362074.86</v>
          </cell>
          <cell r="U1186">
            <v>391000</v>
          </cell>
          <cell r="W1186">
            <v>0</v>
          </cell>
          <cell r="Y1186">
            <v>256657</v>
          </cell>
          <cell r="AA1186">
            <v>293300</v>
          </cell>
          <cell r="AG1186">
            <v>391000</v>
          </cell>
          <cell r="AI1186">
            <v>0</v>
          </cell>
          <cell r="AL1186">
            <v>8515</v>
          </cell>
        </row>
        <row r="1187">
          <cell r="A1187" t="str">
            <v>8515</v>
          </cell>
          <cell r="B1187" t="str">
            <v xml:space="preserve">407 - Retained Earnings             </v>
          </cell>
          <cell r="C1187" t="str">
            <v xml:space="preserve">PTX - Property Taxes                </v>
          </cell>
          <cell r="D1187" t="str">
            <v>EO</v>
          </cell>
          <cell r="G1187">
            <v>4762.67</v>
          </cell>
          <cell r="H1187">
            <v>5626.75</v>
          </cell>
          <cell r="I1187">
            <v>5200</v>
          </cell>
          <cell r="K1187">
            <v>0</v>
          </cell>
          <cell r="M1187">
            <v>42864.03</v>
          </cell>
          <cell r="N1187">
            <v>44824.75</v>
          </cell>
          <cell r="O1187">
            <v>46600</v>
          </cell>
          <cell r="Q1187">
            <v>0</v>
          </cell>
          <cell r="T1187">
            <v>59524</v>
          </cell>
          <cell r="U1187">
            <v>62000</v>
          </cell>
          <cell r="W1187">
            <v>0</v>
          </cell>
          <cell r="Y1187">
            <v>42864.03</v>
          </cell>
          <cell r="AA1187">
            <v>46600</v>
          </cell>
          <cell r="AG1187">
            <v>62000</v>
          </cell>
          <cell r="AI1187">
            <v>0</v>
          </cell>
          <cell r="AL1187">
            <v>8515</v>
          </cell>
        </row>
        <row r="1188">
          <cell r="A1188" t="str">
            <v>8515</v>
          </cell>
          <cell r="B1188" t="str">
            <v xml:space="preserve">407 - Retained Earnings             </v>
          </cell>
          <cell r="C1188" t="str">
            <v xml:space="preserve">PTX - Property Taxes                </v>
          </cell>
          <cell r="D1188" t="str">
            <v>EO</v>
          </cell>
          <cell r="G1188">
            <v>3699.27</v>
          </cell>
          <cell r="H1188">
            <v>3502.35</v>
          </cell>
          <cell r="I1188">
            <v>4000</v>
          </cell>
          <cell r="K1188">
            <v>0</v>
          </cell>
          <cell r="M1188">
            <v>33293.42</v>
          </cell>
          <cell r="N1188">
            <v>31923.99</v>
          </cell>
          <cell r="O1188">
            <v>36000</v>
          </cell>
          <cell r="Q1188">
            <v>0</v>
          </cell>
          <cell r="T1188">
            <v>42431.040000000001</v>
          </cell>
          <cell r="U1188">
            <v>48000</v>
          </cell>
          <cell r="W1188">
            <v>0</v>
          </cell>
          <cell r="Y1188">
            <v>33293.42</v>
          </cell>
          <cell r="AA1188">
            <v>36000</v>
          </cell>
          <cell r="AG1188">
            <v>48000</v>
          </cell>
          <cell r="AI1188">
            <v>0</v>
          </cell>
          <cell r="AL1188">
            <v>8515</v>
          </cell>
        </row>
        <row r="1189">
          <cell r="A1189" t="str">
            <v>8516</v>
          </cell>
          <cell r="B1189" t="str">
            <v xml:space="preserve">407 - Retained Earnings             </v>
          </cell>
          <cell r="C1189" t="str">
            <v xml:space="preserve">PSV - Professional Services         </v>
          </cell>
          <cell r="D1189" t="str">
            <v>CS</v>
          </cell>
          <cell r="G1189">
            <v>0</v>
          </cell>
          <cell r="H1189">
            <v>0</v>
          </cell>
          <cell r="I1189">
            <v>0</v>
          </cell>
          <cell r="K1189">
            <v>0</v>
          </cell>
          <cell r="M1189">
            <v>0</v>
          </cell>
          <cell r="N1189">
            <v>256.5</v>
          </cell>
          <cell r="O1189">
            <v>0</v>
          </cell>
          <cell r="Q1189">
            <v>0</v>
          </cell>
          <cell r="T1189">
            <v>256.5</v>
          </cell>
          <cell r="U1189">
            <v>0</v>
          </cell>
          <cell r="W1189">
            <v>0</v>
          </cell>
          <cell r="Y1189">
            <v>0</v>
          </cell>
          <cell r="AA1189">
            <v>0</v>
          </cell>
          <cell r="AG1189">
            <v>0</v>
          </cell>
          <cell r="AI1189">
            <v>0</v>
          </cell>
          <cell r="AL1189">
            <v>8516</v>
          </cell>
        </row>
        <row r="1190">
          <cell r="A1190" t="str">
            <v>8516</v>
          </cell>
          <cell r="B1190" t="str">
            <v xml:space="preserve">407 - Retained Earnings             </v>
          </cell>
          <cell r="C1190" t="str">
            <v xml:space="preserve">PSV - Professional Services         </v>
          </cell>
          <cell r="D1190" t="str">
            <v>CSP</v>
          </cell>
          <cell r="G1190">
            <v>83687.83</v>
          </cell>
          <cell r="H1190">
            <v>600.25</v>
          </cell>
          <cell r="I1190">
            <v>600</v>
          </cell>
          <cell r="K1190">
            <v>0</v>
          </cell>
          <cell r="M1190">
            <v>247018.41</v>
          </cell>
          <cell r="N1190">
            <v>77533.5</v>
          </cell>
          <cell r="O1190">
            <v>5400</v>
          </cell>
          <cell r="Q1190">
            <v>0</v>
          </cell>
          <cell r="T1190">
            <v>79334.25</v>
          </cell>
          <cell r="U1190">
            <v>7200</v>
          </cell>
          <cell r="W1190">
            <v>0</v>
          </cell>
          <cell r="Y1190">
            <v>247018.41</v>
          </cell>
          <cell r="AA1190">
            <v>5400</v>
          </cell>
          <cell r="AG1190">
            <v>7200</v>
          </cell>
          <cell r="AI1190">
            <v>0</v>
          </cell>
          <cell r="AL1190">
            <v>8516</v>
          </cell>
        </row>
        <row r="1191">
          <cell r="A1191" t="str">
            <v>8516</v>
          </cell>
          <cell r="B1191" t="str">
            <v xml:space="preserve">407 - Retained Earnings             </v>
          </cell>
          <cell r="C1191" t="str">
            <v xml:space="preserve">PSV - Professional Services         </v>
          </cell>
          <cell r="D1191" t="str">
            <v>EO</v>
          </cell>
          <cell r="G1191">
            <v>402.75</v>
          </cell>
          <cell r="H1191">
            <v>0</v>
          </cell>
          <cell r="I1191">
            <v>100</v>
          </cell>
          <cell r="K1191">
            <v>0</v>
          </cell>
          <cell r="M1191">
            <v>8362.65</v>
          </cell>
          <cell r="N1191">
            <v>3201.88</v>
          </cell>
          <cell r="O1191">
            <v>900</v>
          </cell>
          <cell r="Q1191">
            <v>0</v>
          </cell>
          <cell r="T1191">
            <v>3711.88</v>
          </cell>
          <cell r="U1191">
            <v>1200</v>
          </cell>
          <cell r="W1191">
            <v>0</v>
          </cell>
          <cell r="Y1191">
            <v>8362.65</v>
          </cell>
          <cell r="AA1191">
            <v>900</v>
          </cell>
          <cell r="AG1191">
            <v>1200</v>
          </cell>
          <cell r="AI1191">
            <v>0</v>
          </cell>
          <cell r="AL1191">
            <v>8516</v>
          </cell>
        </row>
        <row r="1192">
          <cell r="A1192" t="str">
            <v>8516</v>
          </cell>
          <cell r="B1192" t="str">
            <v xml:space="preserve">407 - Retained Earnings             </v>
          </cell>
          <cell r="C1192" t="str">
            <v xml:space="preserve">PSV - Professional Services         </v>
          </cell>
          <cell r="D1192" t="str">
            <v>EO</v>
          </cell>
          <cell r="G1192">
            <v>36155.129999999997</v>
          </cell>
          <cell r="H1192">
            <v>34725.67</v>
          </cell>
          <cell r="I1192">
            <v>38900</v>
          </cell>
          <cell r="K1192">
            <v>0</v>
          </cell>
          <cell r="M1192">
            <v>281311.2</v>
          </cell>
          <cell r="N1192">
            <v>263751.55</v>
          </cell>
          <cell r="O1192">
            <v>282400</v>
          </cell>
          <cell r="Q1192">
            <v>0</v>
          </cell>
          <cell r="T1192">
            <v>319621.15000000002</v>
          </cell>
          <cell r="U1192">
            <v>338300</v>
          </cell>
          <cell r="W1192">
            <v>0</v>
          </cell>
          <cell r="Y1192">
            <v>281311.2</v>
          </cell>
          <cell r="AA1192">
            <v>282400</v>
          </cell>
          <cell r="AG1192">
            <v>338300</v>
          </cell>
          <cell r="AI1192">
            <v>0</v>
          </cell>
          <cell r="AL1192">
            <v>8516</v>
          </cell>
        </row>
        <row r="1193">
          <cell r="A1193" t="str">
            <v>8516</v>
          </cell>
          <cell r="B1193" t="str">
            <v xml:space="preserve">407 - Retained Earnings             </v>
          </cell>
          <cell r="C1193" t="str">
            <v xml:space="preserve">PSV - Professional Services         </v>
          </cell>
          <cell r="D1193" t="str">
            <v>EO</v>
          </cell>
          <cell r="G1193">
            <v>3124.61</v>
          </cell>
          <cell r="H1193">
            <v>4475.25</v>
          </cell>
          <cell r="I1193">
            <v>5100</v>
          </cell>
          <cell r="K1193">
            <v>0</v>
          </cell>
          <cell r="M1193">
            <v>43018.67</v>
          </cell>
          <cell r="N1193">
            <v>47678.89</v>
          </cell>
          <cell r="O1193">
            <v>45900</v>
          </cell>
          <cell r="Q1193">
            <v>0</v>
          </cell>
          <cell r="T1193">
            <v>60961.51</v>
          </cell>
          <cell r="U1193">
            <v>61500</v>
          </cell>
          <cell r="W1193">
            <v>0</v>
          </cell>
          <cell r="Y1193">
            <v>43018.67</v>
          </cell>
          <cell r="AA1193">
            <v>45900</v>
          </cell>
          <cell r="AG1193">
            <v>61500</v>
          </cell>
          <cell r="AI1193">
            <v>0</v>
          </cell>
          <cell r="AL1193">
            <v>8516</v>
          </cell>
        </row>
        <row r="1194">
          <cell r="A1194" t="str">
            <v>8516</v>
          </cell>
          <cell r="B1194" t="str">
            <v xml:space="preserve">407 - Retained Earnings             </v>
          </cell>
          <cell r="C1194" t="str">
            <v xml:space="preserve">PSV - Professional Services         </v>
          </cell>
          <cell r="D1194" t="str">
            <v>EO</v>
          </cell>
          <cell r="G1194">
            <v>2161.2800000000002</v>
          </cell>
          <cell r="H1194">
            <v>39.020000000000003</v>
          </cell>
          <cell r="I1194">
            <v>1100</v>
          </cell>
          <cell r="K1194">
            <v>0</v>
          </cell>
          <cell r="M1194">
            <v>5251.98</v>
          </cell>
          <cell r="N1194">
            <v>4527.1400000000003</v>
          </cell>
          <cell r="O1194">
            <v>12800</v>
          </cell>
          <cell r="Q1194">
            <v>0</v>
          </cell>
          <cell r="T1194">
            <v>8634.2199999999993</v>
          </cell>
          <cell r="U1194">
            <v>18000</v>
          </cell>
          <cell r="W1194">
            <v>0</v>
          </cell>
          <cell r="Y1194">
            <v>5251.98</v>
          </cell>
          <cell r="AA1194">
            <v>12800</v>
          </cell>
          <cell r="AG1194">
            <v>18000</v>
          </cell>
          <cell r="AI1194">
            <v>0</v>
          </cell>
          <cell r="AL1194">
            <v>8516</v>
          </cell>
        </row>
        <row r="1195">
          <cell r="A1195" t="str">
            <v>8516</v>
          </cell>
          <cell r="B1195" t="str">
            <v xml:space="preserve">407 - Retained Earnings             </v>
          </cell>
          <cell r="C1195" t="str">
            <v xml:space="preserve">PSV - Professional Services         </v>
          </cell>
          <cell r="D1195" t="str">
            <v>HR</v>
          </cell>
          <cell r="G1195">
            <v>3809.79</v>
          </cell>
          <cell r="H1195">
            <v>2900.57</v>
          </cell>
          <cell r="I1195">
            <v>4000</v>
          </cell>
          <cell r="K1195">
            <v>0</v>
          </cell>
          <cell r="M1195">
            <v>35904.65</v>
          </cell>
          <cell r="N1195">
            <v>31165.14</v>
          </cell>
          <cell r="O1195">
            <v>34800</v>
          </cell>
          <cell r="Q1195">
            <v>0</v>
          </cell>
          <cell r="T1195">
            <v>44221.52</v>
          </cell>
          <cell r="U1195">
            <v>46400</v>
          </cell>
          <cell r="W1195">
            <v>0</v>
          </cell>
          <cell r="Y1195">
            <v>35904.65</v>
          </cell>
          <cell r="AA1195">
            <v>34800</v>
          </cell>
          <cell r="AG1195">
            <v>46400</v>
          </cell>
          <cell r="AI1195">
            <v>0</v>
          </cell>
          <cell r="AL1195">
            <v>8516</v>
          </cell>
        </row>
        <row r="1196">
          <cell r="A1196" t="str">
            <v>8516</v>
          </cell>
          <cell r="B1196" t="str">
            <v xml:space="preserve">407 - Retained Earnings             </v>
          </cell>
          <cell r="C1196" t="str">
            <v xml:space="preserve">PSV - Professional Services         </v>
          </cell>
          <cell r="D1196" t="str">
            <v>IS</v>
          </cell>
          <cell r="G1196">
            <v>20079.86</v>
          </cell>
          <cell r="H1196">
            <v>0</v>
          </cell>
          <cell r="I1196">
            <v>41800</v>
          </cell>
          <cell r="K1196">
            <v>0</v>
          </cell>
          <cell r="M1196">
            <v>34579.86</v>
          </cell>
          <cell r="N1196">
            <v>192701.6</v>
          </cell>
          <cell r="O1196">
            <v>295200</v>
          </cell>
          <cell r="Q1196">
            <v>0</v>
          </cell>
          <cell r="T1196">
            <v>193601.6</v>
          </cell>
          <cell r="U1196">
            <v>480400</v>
          </cell>
          <cell r="W1196">
            <v>0</v>
          </cell>
          <cell r="Y1196">
            <v>34579.86</v>
          </cell>
          <cell r="AA1196">
            <v>295200</v>
          </cell>
          <cell r="AG1196">
            <v>480400</v>
          </cell>
          <cell r="AI1196">
            <v>0</v>
          </cell>
          <cell r="AL1196">
            <v>8516</v>
          </cell>
        </row>
        <row r="1197">
          <cell r="A1197" t="str">
            <v>8517</v>
          </cell>
          <cell r="B1197" t="str">
            <v xml:space="preserve">407 - Retained Earnings             </v>
          </cell>
          <cell r="C1197" t="str">
            <v xml:space="preserve">PSV - Professional Services         </v>
          </cell>
          <cell r="D1197" t="str">
            <v>EO</v>
          </cell>
          <cell r="G1197">
            <v>154.68</v>
          </cell>
          <cell r="H1197">
            <v>154.68</v>
          </cell>
          <cell r="I1197">
            <v>500</v>
          </cell>
          <cell r="K1197">
            <v>0</v>
          </cell>
          <cell r="M1197">
            <v>2139.25</v>
          </cell>
          <cell r="N1197">
            <v>1405.51</v>
          </cell>
          <cell r="O1197">
            <v>3200</v>
          </cell>
          <cell r="Q1197">
            <v>0</v>
          </cell>
          <cell r="T1197">
            <v>1714.87</v>
          </cell>
          <cell r="U1197">
            <v>4100</v>
          </cell>
          <cell r="W1197">
            <v>0</v>
          </cell>
          <cell r="Y1197">
            <v>2139.25</v>
          </cell>
          <cell r="AA1197">
            <v>3200</v>
          </cell>
          <cell r="AG1197">
            <v>4100</v>
          </cell>
          <cell r="AI1197">
            <v>0</v>
          </cell>
          <cell r="AL1197">
            <v>8517</v>
          </cell>
        </row>
        <row r="1198">
          <cell r="A1198" t="str">
            <v>8517</v>
          </cell>
          <cell r="B1198" t="str">
            <v xml:space="preserve">407 - Retained Earnings             </v>
          </cell>
          <cell r="C1198" t="str">
            <v xml:space="preserve">PSV - Professional Services         </v>
          </cell>
          <cell r="D1198" t="str">
            <v>EO</v>
          </cell>
          <cell r="G1198">
            <v>2263.9299999999998</v>
          </cell>
          <cell r="H1198">
            <v>2522.66</v>
          </cell>
          <cell r="I1198">
            <v>4400</v>
          </cell>
          <cell r="K1198">
            <v>0</v>
          </cell>
          <cell r="M1198">
            <v>33705.599999999999</v>
          </cell>
          <cell r="N1198">
            <v>29704.58</v>
          </cell>
          <cell r="O1198">
            <v>36000</v>
          </cell>
          <cell r="Q1198">
            <v>0</v>
          </cell>
          <cell r="T1198">
            <v>39824.239999999998</v>
          </cell>
          <cell r="U1198">
            <v>50900</v>
          </cell>
          <cell r="W1198">
            <v>0</v>
          </cell>
          <cell r="Y1198">
            <v>33705.599999999999</v>
          </cell>
          <cell r="AA1198">
            <v>36000</v>
          </cell>
          <cell r="AG1198">
            <v>50900</v>
          </cell>
          <cell r="AI1198">
            <v>0</v>
          </cell>
          <cell r="AL1198">
            <v>8517</v>
          </cell>
        </row>
        <row r="1199">
          <cell r="A1199" t="str">
            <v>8518</v>
          </cell>
          <cell r="B1199" t="str">
            <v xml:space="preserve">407 - Retained Earnings             </v>
          </cell>
          <cell r="C1199" t="str">
            <v xml:space="preserve">PSV - Professional Services         </v>
          </cell>
          <cell r="D1199" t="str">
            <v>EO</v>
          </cell>
          <cell r="G1199">
            <v>1840</v>
          </cell>
          <cell r="H1199">
            <v>1306.6300000000001</v>
          </cell>
          <cell r="I1199">
            <v>2100</v>
          </cell>
          <cell r="K1199">
            <v>0</v>
          </cell>
          <cell r="M1199">
            <v>10393.15</v>
          </cell>
          <cell r="N1199">
            <v>6038.7</v>
          </cell>
          <cell r="O1199">
            <v>16100</v>
          </cell>
          <cell r="Q1199">
            <v>0</v>
          </cell>
          <cell r="T1199">
            <v>10507.59</v>
          </cell>
          <cell r="U1199">
            <v>23100</v>
          </cell>
          <cell r="W1199">
            <v>0</v>
          </cell>
          <cell r="Y1199">
            <v>10393.15</v>
          </cell>
          <cell r="AA1199">
            <v>16100</v>
          </cell>
          <cell r="AG1199">
            <v>23100</v>
          </cell>
          <cell r="AI1199">
            <v>0</v>
          </cell>
          <cell r="AL1199">
            <v>8518</v>
          </cell>
        </row>
        <row r="1200">
          <cell r="A1200" t="str">
            <v>8519</v>
          </cell>
          <cell r="B1200" t="str">
            <v xml:space="preserve">407 - Retained Earnings             </v>
          </cell>
          <cell r="C1200" t="str">
            <v xml:space="preserve">PSV - Professional Services         </v>
          </cell>
          <cell r="D1200" t="str">
            <v>CSP</v>
          </cell>
          <cell r="G1200">
            <v>3086.2</v>
          </cell>
          <cell r="H1200">
            <v>3050.89</v>
          </cell>
          <cell r="I1200">
            <v>4300</v>
          </cell>
          <cell r="K1200">
            <v>0</v>
          </cell>
          <cell r="M1200">
            <v>27644.73</v>
          </cell>
          <cell r="N1200">
            <v>28846.17</v>
          </cell>
          <cell r="O1200">
            <v>38700</v>
          </cell>
          <cell r="Q1200">
            <v>0</v>
          </cell>
          <cell r="T1200">
            <v>37940.39</v>
          </cell>
          <cell r="U1200">
            <v>51500</v>
          </cell>
          <cell r="W1200">
            <v>0</v>
          </cell>
          <cell r="Y1200">
            <v>27644.73</v>
          </cell>
          <cell r="AA1200">
            <v>38700</v>
          </cell>
          <cell r="AG1200">
            <v>51500</v>
          </cell>
          <cell r="AI1200">
            <v>0</v>
          </cell>
          <cell r="AL1200">
            <v>8519</v>
          </cell>
        </row>
        <row r="1201">
          <cell r="A1201" t="str">
            <v>8521</v>
          </cell>
          <cell r="B1201" t="str">
            <v xml:space="preserve">407 - Retained Earnings             </v>
          </cell>
          <cell r="C1201" t="str">
            <v xml:space="preserve">PSV - Professional Services         </v>
          </cell>
          <cell r="D1201" t="str">
            <v>CSP</v>
          </cell>
          <cell r="G1201">
            <v>19375.060000000001</v>
          </cell>
          <cell r="H1201">
            <v>5447.54</v>
          </cell>
          <cell r="I1201">
            <v>5100</v>
          </cell>
          <cell r="K1201">
            <v>0</v>
          </cell>
          <cell r="M1201">
            <v>91456.68</v>
          </cell>
          <cell r="N1201">
            <v>62507.77</v>
          </cell>
          <cell r="O1201">
            <v>44600</v>
          </cell>
          <cell r="Q1201">
            <v>0</v>
          </cell>
          <cell r="T1201">
            <v>78000.460000000006</v>
          </cell>
          <cell r="U1201">
            <v>59700</v>
          </cell>
          <cell r="W1201">
            <v>0</v>
          </cell>
          <cell r="Y1201">
            <v>91456.68</v>
          </cell>
          <cell r="AA1201">
            <v>44600</v>
          </cell>
          <cell r="AG1201">
            <v>59700</v>
          </cell>
          <cell r="AI1201">
            <v>0</v>
          </cell>
          <cell r="AL1201">
            <v>8521</v>
          </cell>
        </row>
        <row r="1202">
          <cell r="A1202" t="str">
            <v>8522</v>
          </cell>
          <cell r="B1202" t="str">
            <v xml:space="preserve">407 - Retained Earnings             </v>
          </cell>
          <cell r="C1202" t="str">
            <v xml:space="preserve">PSV - Professional Services         </v>
          </cell>
          <cell r="D1202" t="str">
            <v>CSP</v>
          </cell>
          <cell r="G1202">
            <v>3055.67</v>
          </cell>
          <cell r="H1202">
            <v>3165.42</v>
          </cell>
          <cell r="I1202">
            <v>3600</v>
          </cell>
          <cell r="K1202">
            <v>0</v>
          </cell>
          <cell r="M1202">
            <v>31499.13</v>
          </cell>
          <cell r="N1202">
            <v>30286.14</v>
          </cell>
          <cell r="O1202">
            <v>29100</v>
          </cell>
          <cell r="Q1202">
            <v>0</v>
          </cell>
          <cell r="T1202">
            <v>39340.230000000003</v>
          </cell>
          <cell r="U1202">
            <v>38600</v>
          </cell>
          <cell r="W1202">
            <v>0</v>
          </cell>
          <cell r="Y1202">
            <v>31499.13</v>
          </cell>
          <cell r="AA1202">
            <v>29100</v>
          </cell>
          <cell r="AG1202">
            <v>38600</v>
          </cell>
          <cell r="AI1202">
            <v>0</v>
          </cell>
          <cell r="AL1202">
            <v>8522</v>
          </cell>
        </row>
        <row r="1203">
          <cell r="A1203" t="str">
            <v>8523</v>
          </cell>
          <cell r="B1203" t="str">
            <v xml:space="preserve">407 - Retained Earnings             </v>
          </cell>
          <cell r="C1203" t="str">
            <v xml:space="preserve">PSV - Professional Services         </v>
          </cell>
          <cell r="D1203" t="str">
            <v>CSP</v>
          </cell>
          <cell r="G1203">
            <v>12151.9</v>
          </cell>
          <cell r="H1203">
            <v>15372.1</v>
          </cell>
          <cell r="I1203">
            <v>25000</v>
          </cell>
          <cell r="K1203">
            <v>0</v>
          </cell>
          <cell r="M1203">
            <v>122827.3</v>
          </cell>
          <cell r="N1203">
            <v>137258.25</v>
          </cell>
          <cell r="O1203">
            <v>185000</v>
          </cell>
          <cell r="Q1203">
            <v>0</v>
          </cell>
          <cell r="T1203">
            <v>176602.15</v>
          </cell>
          <cell r="U1203">
            <v>250000</v>
          </cell>
          <cell r="W1203">
            <v>0</v>
          </cell>
          <cell r="Y1203">
            <v>122827.3</v>
          </cell>
          <cell r="AA1203">
            <v>185000</v>
          </cell>
          <cell r="AG1203">
            <v>250000</v>
          </cell>
          <cell r="AI1203">
            <v>0</v>
          </cell>
          <cell r="AL1203">
            <v>8523</v>
          </cell>
        </row>
        <row r="1204">
          <cell r="A1204" t="str">
            <v>8524</v>
          </cell>
          <cell r="B1204" t="str">
            <v xml:space="preserve">407 - Retained Earnings             </v>
          </cell>
          <cell r="C1204" t="str">
            <v xml:space="preserve">PSV - Professional Services         </v>
          </cell>
          <cell r="D1204" t="str">
            <v>CSP</v>
          </cell>
          <cell r="G1204">
            <v>85000</v>
          </cell>
          <cell r="H1204">
            <v>85580.33</v>
          </cell>
          <cell r="I1204">
            <v>88500</v>
          </cell>
          <cell r="K1204">
            <v>0</v>
          </cell>
          <cell r="M1204">
            <v>724097.98</v>
          </cell>
          <cell r="N1204">
            <v>761269.74</v>
          </cell>
          <cell r="O1204">
            <v>795800</v>
          </cell>
          <cell r="Q1204">
            <v>0</v>
          </cell>
          <cell r="T1204">
            <v>1016086.73</v>
          </cell>
          <cell r="U1204">
            <v>1060900</v>
          </cell>
          <cell r="W1204">
            <v>0</v>
          </cell>
          <cell r="Y1204">
            <v>724097.98</v>
          </cell>
          <cell r="AA1204">
            <v>795800</v>
          </cell>
          <cell r="AG1204">
            <v>1060900</v>
          </cell>
          <cell r="AI1204">
            <v>0</v>
          </cell>
          <cell r="AL1204">
            <v>8524</v>
          </cell>
        </row>
        <row r="1205">
          <cell r="A1205" t="str">
            <v>8530</v>
          </cell>
          <cell r="B1205" t="str">
            <v xml:space="preserve">407 - Retained Earnings             </v>
          </cell>
          <cell r="C1205" t="str">
            <v xml:space="preserve">PSV - Professional Services         </v>
          </cell>
          <cell r="D1205" t="str">
            <v>CS</v>
          </cell>
          <cell r="G1205">
            <v>70.2</v>
          </cell>
          <cell r="H1205">
            <v>10540.4</v>
          </cell>
          <cell r="I1205">
            <v>0</v>
          </cell>
          <cell r="K1205">
            <v>0</v>
          </cell>
          <cell r="M1205">
            <v>21319.200000000001</v>
          </cell>
          <cell r="N1205">
            <v>34393.279999999999</v>
          </cell>
          <cell r="O1205">
            <v>14900</v>
          </cell>
          <cell r="Q1205">
            <v>0</v>
          </cell>
          <cell r="T1205">
            <v>39393.279999999999</v>
          </cell>
          <cell r="U1205">
            <v>67100</v>
          </cell>
          <cell r="W1205">
            <v>0</v>
          </cell>
          <cell r="Y1205">
            <v>21319.200000000001</v>
          </cell>
          <cell r="AA1205">
            <v>14900</v>
          </cell>
          <cell r="AG1205">
            <v>67100</v>
          </cell>
          <cell r="AI1205">
            <v>0</v>
          </cell>
          <cell r="AL1205">
            <v>8530</v>
          </cell>
        </row>
        <row r="1206">
          <cell r="A1206" t="str">
            <v>8551</v>
          </cell>
          <cell r="B1206" t="str">
            <v xml:space="preserve">407 - Retained Earnings             </v>
          </cell>
          <cell r="C1206" t="str">
            <v xml:space="preserve">FAC - Facilities Maint and Repair   </v>
          </cell>
          <cell r="D1206" t="str">
            <v>EO</v>
          </cell>
          <cell r="G1206">
            <v>7107.89</v>
          </cell>
          <cell r="H1206">
            <v>11207.91</v>
          </cell>
          <cell r="I1206">
            <v>8200</v>
          </cell>
          <cell r="K1206">
            <v>0</v>
          </cell>
          <cell r="M1206">
            <v>89272.94</v>
          </cell>
          <cell r="N1206">
            <v>106148.47</v>
          </cell>
          <cell r="O1206">
            <v>103200</v>
          </cell>
          <cell r="Q1206">
            <v>0</v>
          </cell>
          <cell r="T1206">
            <v>155390.79</v>
          </cell>
          <cell r="U1206">
            <v>138000</v>
          </cell>
          <cell r="W1206">
            <v>0</v>
          </cell>
          <cell r="Y1206">
            <v>89272.94</v>
          </cell>
          <cell r="AA1206">
            <v>103200</v>
          </cell>
          <cell r="AG1206">
            <v>138000</v>
          </cell>
          <cell r="AI1206">
            <v>0</v>
          </cell>
          <cell r="AL1206">
            <v>8551</v>
          </cell>
        </row>
        <row r="1207">
          <cell r="A1207" t="str">
            <v>8552</v>
          </cell>
          <cell r="B1207" t="str">
            <v xml:space="preserve">407 - Retained Earnings             </v>
          </cell>
          <cell r="C1207" t="str">
            <v xml:space="preserve">PTX - Property Taxes                </v>
          </cell>
          <cell r="D1207" t="str">
            <v>EO</v>
          </cell>
          <cell r="G1207">
            <v>72203.72</v>
          </cell>
          <cell r="H1207">
            <v>56954.559999999998</v>
          </cell>
          <cell r="I1207">
            <v>60100</v>
          </cell>
          <cell r="K1207">
            <v>0</v>
          </cell>
          <cell r="M1207">
            <v>524465.23</v>
          </cell>
          <cell r="N1207">
            <v>516048.17</v>
          </cell>
          <cell r="O1207">
            <v>540800</v>
          </cell>
          <cell r="Q1207">
            <v>0</v>
          </cell>
          <cell r="T1207">
            <v>688063.38</v>
          </cell>
          <cell r="U1207">
            <v>721000</v>
          </cell>
          <cell r="W1207">
            <v>0</v>
          </cell>
          <cell r="Y1207">
            <v>524465.23</v>
          </cell>
          <cell r="AA1207">
            <v>540800</v>
          </cell>
          <cell r="AG1207">
            <v>721000</v>
          </cell>
          <cell r="AI1207">
            <v>0</v>
          </cell>
          <cell r="AL1207">
            <v>8552</v>
          </cell>
        </row>
        <row r="1208">
          <cell r="A1208" t="str">
            <v>8553</v>
          </cell>
          <cell r="B1208" t="str">
            <v xml:space="preserve">407 - Retained Earnings             </v>
          </cell>
          <cell r="C1208" t="str">
            <v xml:space="preserve">FAC - Facilities Maint and Repair   </v>
          </cell>
          <cell r="D1208" t="str">
            <v>EO</v>
          </cell>
          <cell r="G1208">
            <v>18150.64</v>
          </cell>
          <cell r="H1208">
            <v>11155.66</v>
          </cell>
          <cell r="I1208">
            <v>7000</v>
          </cell>
          <cell r="K1208">
            <v>0</v>
          </cell>
          <cell r="M1208">
            <v>104965.89</v>
          </cell>
          <cell r="N1208">
            <v>72182.710000000006</v>
          </cell>
          <cell r="O1208">
            <v>75000</v>
          </cell>
          <cell r="Q1208">
            <v>0</v>
          </cell>
          <cell r="T1208">
            <v>121311.32</v>
          </cell>
          <cell r="U1208">
            <v>100000</v>
          </cell>
          <cell r="W1208">
            <v>0</v>
          </cell>
          <cell r="Y1208">
            <v>104965.89</v>
          </cell>
          <cell r="AA1208">
            <v>75000</v>
          </cell>
          <cell r="AG1208">
            <v>100000</v>
          </cell>
          <cell r="AI1208">
            <v>0</v>
          </cell>
          <cell r="AL1208">
            <v>8553</v>
          </cell>
        </row>
        <row r="1209">
          <cell r="A1209" t="str">
            <v>8554</v>
          </cell>
          <cell r="B1209" t="str">
            <v xml:space="preserve">407 - Retained Earnings             </v>
          </cell>
          <cell r="C1209" t="str">
            <v xml:space="preserve">FAC - Facilities Maint and Repair   </v>
          </cell>
          <cell r="D1209" t="str">
            <v>EO</v>
          </cell>
          <cell r="G1209">
            <v>25644.799999999999</v>
          </cell>
          <cell r="H1209">
            <v>25864.400000000001</v>
          </cell>
          <cell r="I1209">
            <v>29100</v>
          </cell>
          <cell r="K1209">
            <v>0</v>
          </cell>
          <cell r="M1209">
            <v>274674.57</v>
          </cell>
          <cell r="N1209">
            <v>271363.34999999998</v>
          </cell>
          <cell r="O1209">
            <v>293500</v>
          </cell>
          <cell r="Q1209">
            <v>0</v>
          </cell>
          <cell r="T1209">
            <v>376454.3</v>
          </cell>
          <cell r="U1209">
            <v>386300</v>
          </cell>
          <cell r="W1209">
            <v>0</v>
          </cell>
          <cell r="Y1209">
            <v>274674.57</v>
          </cell>
          <cell r="AA1209">
            <v>293500</v>
          </cell>
          <cell r="AG1209">
            <v>386300</v>
          </cell>
          <cell r="AI1209">
            <v>0</v>
          </cell>
          <cell r="AL1209">
            <v>8554</v>
          </cell>
        </row>
        <row r="1210">
          <cell r="A1210" t="str">
            <v>8555</v>
          </cell>
          <cell r="B1210" t="str">
            <v xml:space="preserve">407 - Retained Earnings             </v>
          </cell>
          <cell r="C1210" t="str">
            <v xml:space="preserve">FAC - Facilities Maint and Repair   </v>
          </cell>
          <cell r="D1210" t="str">
            <v>EO</v>
          </cell>
          <cell r="G1210">
            <v>6183.68</v>
          </cell>
          <cell r="H1210">
            <v>10055.15</v>
          </cell>
          <cell r="I1210">
            <v>6000</v>
          </cell>
          <cell r="K1210">
            <v>0</v>
          </cell>
          <cell r="M1210">
            <v>103752.91</v>
          </cell>
          <cell r="N1210">
            <v>108479.71</v>
          </cell>
          <cell r="O1210">
            <v>60500</v>
          </cell>
          <cell r="Q1210">
            <v>0</v>
          </cell>
          <cell r="T1210">
            <v>150924.51</v>
          </cell>
          <cell r="U1210">
            <v>80000</v>
          </cell>
          <cell r="W1210">
            <v>0</v>
          </cell>
          <cell r="Y1210">
            <v>103752.91</v>
          </cell>
          <cell r="AA1210">
            <v>60500</v>
          </cell>
          <cell r="AG1210">
            <v>80000</v>
          </cell>
          <cell r="AI1210">
            <v>0</v>
          </cell>
          <cell r="AL1210">
            <v>8555</v>
          </cell>
        </row>
        <row r="1211">
          <cell r="A1211" t="str">
            <v>8556</v>
          </cell>
          <cell r="B1211" t="str">
            <v xml:space="preserve">407 - Retained Earnings             </v>
          </cell>
          <cell r="C1211" t="str">
            <v xml:space="preserve">FAC - Facilities Maint and Repair   </v>
          </cell>
          <cell r="D1211" t="str">
            <v>EO</v>
          </cell>
          <cell r="G1211">
            <v>0</v>
          </cell>
          <cell r="H1211">
            <v>0</v>
          </cell>
          <cell r="I1211">
            <v>3300</v>
          </cell>
          <cell r="K1211">
            <v>0</v>
          </cell>
          <cell r="M1211">
            <v>34061.370000000003</v>
          </cell>
          <cell r="N1211">
            <v>17540</v>
          </cell>
          <cell r="O1211">
            <v>30000</v>
          </cell>
          <cell r="Q1211">
            <v>0</v>
          </cell>
          <cell r="T1211">
            <v>32825</v>
          </cell>
          <cell r="U1211">
            <v>40000</v>
          </cell>
          <cell r="W1211">
            <v>0</v>
          </cell>
          <cell r="Y1211">
            <v>34061.370000000003</v>
          </cell>
          <cell r="AA1211">
            <v>30000</v>
          </cell>
          <cell r="AG1211">
            <v>40000</v>
          </cell>
          <cell r="AI1211">
            <v>0</v>
          </cell>
          <cell r="AL1211">
            <v>8556</v>
          </cell>
        </row>
        <row r="1212">
          <cell r="A1212" t="str">
            <v>8557</v>
          </cell>
          <cell r="B1212" t="str">
            <v xml:space="preserve">407 - Retained Earnings             </v>
          </cell>
          <cell r="C1212" t="str">
            <v xml:space="preserve">FAC - Facilities Maint and Repair   </v>
          </cell>
          <cell r="D1212" t="str">
            <v>EO</v>
          </cell>
          <cell r="G1212">
            <v>16975.93</v>
          </cell>
          <cell r="H1212">
            <v>16123.63</v>
          </cell>
          <cell r="I1212">
            <v>18400</v>
          </cell>
          <cell r="K1212">
            <v>0</v>
          </cell>
          <cell r="M1212">
            <v>157898.26999999999</v>
          </cell>
          <cell r="N1212">
            <v>154273.17000000001</v>
          </cell>
          <cell r="O1212">
            <v>165500</v>
          </cell>
          <cell r="Q1212">
            <v>0</v>
          </cell>
          <cell r="T1212">
            <v>204322.28</v>
          </cell>
          <cell r="U1212">
            <v>220500</v>
          </cell>
          <cell r="W1212">
            <v>0</v>
          </cell>
          <cell r="Y1212">
            <v>157898.26999999999</v>
          </cell>
          <cell r="AA1212">
            <v>165500</v>
          </cell>
          <cell r="AG1212">
            <v>220500</v>
          </cell>
          <cell r="AI1212">
            <v>0</v>
          </cell>
          <cell r="AL1212">
            <v>8557</v>
          </cell>
        </row>
        <row r="1213">
          <cell r="A1213" t="str">
            <v>8558</v>
          </cell>
          <cell r="B1213" t="str">
            <v xml:space="preserve">407 - Retained Earnings             </v>
          </cell>
          <cell r="C1213" t="str">
            <v xml:space="preserve">FAC - Facilities Maint and Repair   </v>
          </cell>
          <cell r="D1213" t="str">
            <v>EO</v>
          </cell>
          <cell r="G1213">
            <v>11204</v>
          </cell>
          <cell r="H1213">
            <v>9336.16</v>
          </cell>
          <cell r="I1213">
            <v>13200</v>
          </cell>
          <cell r="K1213">
            <v>0</v>
          </cell>
          <cell r="M1213">
            <v>38747.550000000003</v>
          </cell>
          <cell r="N1213">
            <v>38748.81</v>
          </cell>
          <cell r="O1213">
            <v>56300</v>
          </cell>
          <cell r="Q1213">
            <v>0</v>
          </cell>
          <cell r="T1213">
            <v>50423.81</v>
          </cell>
          <cell r="U1213">
            <v>75000</v>
          </cell>
          <cell r="W1213">
            <v>0</v>
          </cell>
          <cell r="Y1213">
            <v>38747.550000000003</v>
          </cell>
          <cell r="AA1213">
            <v>56300</v>
          </cell>
          <cell r="AG1213">
            <v>75000</v>
          </cell>
          <cell r="AI1213">
            <v>0</v>
          </cell>
          <cell r="AL1213">
            <v>8558</v>
          </cell>
        </row>
        <row r="1214">
          <cell r="A1214" t="str">
            <v>8559</v>
          </cell>
          <cell r="B1214" t="str">
            <v xml:space="preserve">407 - Retained Earnings             </v>
          </cell>
          <cell r="C1214" t="str">
            <v xml:space="preserve">FAC - Facilities Maint and Repair   </v>
          </cell>
          <cell r="D1214" t="str">
            <v>EO</v>
          </cell>
          <cell r="G1214">
            <v>0</v>
          </cell>
          <cell r="H1214">
            <v>0</v>
          </cell>
          <cell r="I1214">
            <v>0</v>
          </cell>
          <cell r="K1214">
            <v>0</v>
          </cell>
          <cell r="M1214">
            <v>46826</v>
          </cell>
          <cell r="N1214">
            <v>82000</v>
          </cell>
          <cell r="O1214">
            <v>48800</v>
          </cell>
          <cell r="Q1214">
            <v>0</v>
          </cell>
          <cell r="T1214">
            <v>152368.07999999999</v>
          </cell>
          <cell r="U1214">
            <v>90000</v>
          </cell>
          <cell r="W1214">
            <v>0</v>
          </cell>
          <cell r="Y1214">
            <v>46826</v>
          </cell>
          <cell r="AA1214">
            <v>48800</v>
          </cell>
          <cell r="AG1214">
            <v>90000</v>
          </cell>
          <cell r="AI1214">
            <v>0</v>
          </cell>
          <cell r="AL1214">
            <v>8559</v>
          </cell>
        </row>
        <row r="1215">
          <cell r="A1215" t="str">
            <v>8560</v>
          </cell>
          <cell r="B1215" t="str">
            <v xml:space="preserve">407 - Retained Earnings             </v>
          </cell>
          <cell r="C1215" t="str">
            <v xml:space="preserve">FAC - Facilities Maint and Repair   </v>
          </cell>
          <cell r="D1215" t="str">
            <v>EO</v>
          </cell>
          <cell r="G1215">
            <v>100</v>
          </cell>
          <cell r="H1215">
            <v>0</v>
          </cell>
          <cell r="I1215">
            <v>1000</v>
          </cell>
          <cell r="K1215">
            <v>0</v>
          </cell>
          <cell r="M1215">
            <v>100</v>
          </cell>
          <cell r="N1215">
            <v>635</v>
          </cell>
          <cell r="O1215">
            <v>7000</v>
          </cell>
          <cell r="Q1215">
            <v>0</v>
          </cell>
          <cell r="T1215">
            <v>635</v>
          </cell>
          <cell r="U1215">
            <v>10000</v>
          </cell>
          <cell r="W1215">
            <v>0</v>
          </cell>
          <cell r="Y1215">
            <v>100</v>
          </cell>
          <cell r="AA1215">
            <v>7000</v>
          </cell>
          <cell r="AG1215">
            <v>10000</v>
          </cell>
          <cell r="AI1215">
            <v>0</v>
          </cell>
          <cell r="AL1215">
            <v>8560</v>
          </cell>
        </row>
        <row r="1216">
          <cell r="A1216" t="str">
            <v>8561</v>
          </cell>
          <cell r="B1216" t="str">
            <v xml:space="preserve">407 - Retained Earnings             </v>
          </cell>
          <cell r="C1216" t="str">
            <v xml:space="preserve">FAC - Facilities Maint and Repair   </v>
          </cell>
          <cell r="D1216" t="str">
            <v>EO</v>
          </cell>
          <cell r="G1216">
            <v>683.6</v>
          </cell>
          <cell r="H1216">
            <v>1080.1400000000001</v>
          </cell>
          <cell r="I1216">
            <v>5600</v>
          </cell>
          <cell r="K1216">
            <v>0</v>
          </cell>
          <cell r="M1216">
            <v>21233.34</v>
          </cell>
          <cell r="N1216">
            <v>23151.7</v>
          </cell>
          <cell r="O1216">
            <v>43400</v>
          </cell>
          <cell r="Q1216">
            <v>0</v>
          </cell>
          <cell r="T1216">
            <v>48131.53</v>
          </cell>
          <cell r="U1216">
            <v>60000</v>
          </cell>
          <cell r="W1216">
            <v>0</v>
          </cell>
          <cell r="Y1216">
            <v>21233.34</v>
          </cell>
          <cell r="AA1216">
            <v>43400</v>
          </cell>
          <cell r="AG1216">
            <v>60000</v>
          </cell>
          <cell r="AI1216">
            <v>0</v>
          </cell>
          <cell r="AL1216">
            <v>8561</v>
          </cell>
        </row>
        <row r="1217">
          <cell r="A1217" t="str">
            <v>8563</v>
          </cell>
          <cell r="B1217" t="str">
            <v xml:space="preserve">407 - Retained Earnings             </v>
          </cell>
          <cell r="C1217" t="str">
            <v xml:space="preserve">FAC - Facilities Maint and Repair   </v>
          </cell>
          <cell r="D1217" t="str">
            <v>EO</v>
          </cell>
          <cell r="G1217">
            <v>1990.27</v>
          </cell>
          <cell r="H1217">
            <v>2078.8200000000002</v>
          </cell>
          <cell r="I1217">
            <v>3700</v>
          </cell>
          <cell r="K1217">
            <v>0</v>
          </cell>
          <cell r="M1217">
            <v>25155.66</v>
          </cell>
          <cell r="N1217">
            <v>23324.32</v>
          </cell>
          <cell r="O1217">
            <v>26600</v>
          </cell>
          <cell r="Q1217">
            <v>0</v>
          </cell>
          <cell r="T1217">
            <v>40132.25</v>
          </cell>
          <cell r="U1217">
            <v>38000</v>
          </cell>
          <cell r="W1217">
            <v>0</v>
          </cell>
          <cell r="Y1217">
            <v>25155.66</v>
          </cell>
          <cell r="AA1217">
            <v>26600</v>
          </cell>
          <cell r="AG1217">
            <v>38000</v>
          </cell>
          <cell r="AI1217">
            <v>0</v>
          </cell>
          <cell r="AL1217">
            <v>8563</v>
          </cell>
        </row>
        <row r="1218">
          <cell r="A1218" t="str">
            <v>8564</v>
          </cell>
          <cell r="B1218" t="str">
            <v xml:space="preserve">407 - Retained Earnings             </v>
          </cell>
          <cell r="C1218" t="str">
            <v xml:space="preserve">FAC - Facilities Maint and Repair   </v>
          </cell>
          <cell r="D1218" t="str">
            <v>EO</v>
          </cell>
          <cell r="G1218">
            <v>0</v>
          </cell>
          <cell r="H1218">
            <v>-419.8</v>
          </cell>
          <cell r="I1218">
            <v>0</v>
          </cell>
          <cell r="K1218">
            <v>0</v>
          </cell>
          <cell r="M1218">
            <v>577.20000000000005</v>
          </cell>
          <cell r="N1218">
            <v>8850</v>
          </cell>
          <cell r="O1218">
            <v>11400</v>
          </cell>
          <cell r="Q1218">
            <v>0</v>
          </cell>
          <cell r="T1218">
            <v>11678.49</v>
          </cell>
          <cell r="U1218">
            <v>14000</v>
          </cell>
          <cell r="W1218">
            <v>0</v>
          </cell>
          <cell r="Y1218">
            <v>577.20000000000005</v>
          </cell>
          <cell r="AA1218">
            <v>11400</v>
          </cell>
          <cell r="AG1218">
            <v>14000</v>
          </cell>
          <cell r="AI1218">
            <v>0</v>
          </cell>
          <cell r="AL1218">
            <v>8564</v>
          </cell>
        </row>
        <row r="1219">
          <cell r="A1219" t="str">
            <v>8565</v>
          </cell>
          <cell r="B1219" t="str">
            <v xml:space="preserve">407 - Retained Earnings             </v>
          </cell>
          <cell r="C1219" t="str">
            <v xml:space="preserve">FAC - Facilities Maint and Repair   </v>
          </cell>
          <cell r="D1219" t="str">
            <v>EO</v>
          </cell>
          <cell r="G1219">
            <v>100</v>
          </cell>
          <cell r="H1219">
            <v>4136.62</v>
          </cell>
          <cell r="I1219">
            <v>1900</v>
          </cell>
          <cell r="K1219">
            <v>0</v>
          </cell>
          <cell r="M1219">
            <v>39156.629999999997</v>
          </cell>
          <cell r="N1219">
            <v>38448.21</v>
          </cell>
          <cell r="O1219">
            <v>24000</v>
          </cell>
          <cell r="Q1219">
            <v>0</v>
          </cell>
          <cell r="T1219">
            <v>75840.34</v>
          </cell>
          <cell r="U1219">
            <v>30000</v>
          </cell>
          <cell r="W1219">
            <v>0</v>
          </cell>
          <cell r="Y1219">
            <v>39156.629999999997</v>
          </cell>
          <cell r="AA1219">
            <v>24000</v>
          </cell>
          <cell r="AG1219">
            <v>30000</v>
          </cell>
          <cell r="AI1219">
            <v>0</v>
          </cell>
          <cell r="AL1219">
            <v>8565</v>
          </cell>
        </row>
        <row r="1220">
          <cell r="A1220" t="str">
            <v>8566</v>
          </cell>
          <cell r="B1220" t="str">
            <v xml:space="preserve">407 - Retained Earnings             </v>
          </cell>
          <cell r="C1220" t="str">
            <v xml:space="preserve">FAC - Facilities Maint and Repair   </v>
          </cell>
          <cell r="D1220" t="str">
            <v>EO</v>
          </cell>
          <cell r="G1220">
            <v>1512</v>
          </cell>
          <cell r="H1220">
            <v>705.42</v>
          </cell>
          <cell r="I1220">
            <v>1300</v>
          </cell>
          <cell r="K1220">
            <v>0</v>
          </cell>
          <cell r="M1220">
            <v>16254</v>
          </cell>
          <cell r="N1220">
            <v>7008.33</v>
          </cell>
          <cell r="O1220">
            <v>11300</v>
          </cell>
          <cell r="Q1220">
            <v>0</v>
          </cell>
          <cell r="T1220">
            <v>8873.85</v>
          </cell>
          <cell r="U1220">
            <v>15000</v>
          </cell>
          <cell r="W1220">
            <v>0</v>
          </cell>
          <cell r="Y1220">
            <v>16254</v>
          </cell>
          <cell r="AA1220">
            <v>11300</v>
          </cell>
          <cell r="AG1220">
            <v>15000</v>
          </cell>
          <cell r="AI1220">
            <v>0</v>
          </cell>
          <cell r="AL1220">
            <v>8566</v>
          </cell>
        </row>
        <row r="1221">
          <cell r="A1221" t="str">
            <v>8567</v>
          </cell>
          <cell r="B1221" t="str">
            <v xml:space="preserve">407 - Retained Earnings             </v>
          </cell>
          <cell r="C1221" t="str">
            <v xml:space="preserve">FAC - Facilities Maint and Repair   </v>
          </cell>
          <cell r="D1221" t="str">
            <v>EO</v>
          </cell>
          <cell r="G1221">
            <v>359.89</v>
          </cell>
          <cell r="H1221">
            <v>353.41</v>
          </cell>
          <cell r="I1221">
            <v>1000</v>
          </cell>
          <cell r="K1221">
            <v>0</v>
          </cell>
          <cell r="M1221">
            <v>9259.0400000000009</v>
          </cell>
          <cell r="N1221">
            <v>12666.95</v>
          </cell>
          <cell r="O1221">
            <v>18600</v>
          </cell>
          <cell r="Q1221">
            <v>0</v>
          </cell>
          <cell r="T1221">
            <v>16683.66</v>
          </cell>
          <cell r="U1221">
            <v>25000</v>
          </cell>
          <cell r="W1221">
            <v>0</v>
          </cell>
          <cell r="Y1221">
            <v>9259.0400000000009</v>
          </cell>
          <cell r="AA1221">
            <v>18600</v>
          </cell>
          <cell r="AG1221">
            <v>25000</v>
          </cell>
          <cell r="AI1221">
            <v>0</v>
          </cell>
          <cell r="AL1221">
            <v>8567</v>
          </cell>
        </row>
        <row r="1222">
          <cell r="A1222" t="str">
            <v>8568</v>
          </cell>
          <cell r="B1222" t="str">
            <v xml:space="preserve">407 - Retained Earnings             </v>
          </cell>
          <cell r="C1222" t="str">
            <v xml:space="preserve">FAC - Facilities Maint and Repair   </v>
          </cell>
          <cell r="D1222" t="str">
            <v>EO</v>
          </cell>
          <cell r="G1222">
            <v>0</v>
          </cell>
          <cell r="H1222">
            <v>242.98</v>
          </cell>
          <cell r="I1222">
            <v>1900</v>
          </cell>
          <cell r="K1222">
            <v>0</v>
          </cell>
          <cell r="M1222">
            <v>9293.93</v>
          </cell>
          <cell r="N1222">
            <v>5189.3100000000004</v>
          </cell>
          <cell r="O1222">
            <v>13900</v>
          </cell>
          <cell r="Q1222">
            <v>0</v>
          </cell>
          <cell r="T1222">
            <v>11012.42</v>
          </cell>
          <cell r="U1222">
            <v>20000</v>
          </cell>
          <cell r="W1222">
            <v>0</v>
          </cell>
          <cell r="Y1222">
            <v>9293.93</v>
          </cell>
          <cell r="AA1222">
            <v>13900</v>
          </cell>
          <cell r="AG1222">
            <v>20000</v>
          </cell>
          <cell r="AI1222">
            <v>0</v>
          </cell>
          <cell r="AL1222">
            <v>8568</v>
          </cell>
        </row>
        <row r="1223">
          <cell r="A1223" t="str">
            <v>8569</v>
          </cell>
          <cell r="B1223" t="str">
            <v xml:space="preserve">407 - Retained Earnings             </v>
          </cell>
          <cell r="C1223" t="str">
            <v xml:space="preserve">FAC - Facilities Maint and Repair   </v>
          </cell>
          <cell r="D1223" t="str">
            <v>EO</v>
          </cell>
          <cell r="G1223">
            <v>0</v>
          </cell>
          <cell r="H1223">
            <v>1741.04</v>
          </cell>
          <cell r="I1223">
            <v>3500</v>
          </cell>
          <cell r="K1223">
            <v>0</v>
          </cell>
          <cell r="M1223">
            <v>1262.26</v>
          </cell>
          <cell r="N1223">
            <v>5652.48</v>
          </cell>
          <cell r="O1223">
            <v>17900</v>
          </cell>
          <cell r="Q1223">
            <v>0</v>
          </cell>
          <cell r="T1223">
            <v>8449.52</v>
          </cell>
          <cell r="U1223">
            <v>25000</v>
          </cell>
          <cell r="W1223">
            <v>0</v>
          </cell>
          <cell r="Y1223">
            <v>1262.26</v>
          </cell>
          <cell r="AA1223">
            <v>17900</v>
          </cell>
          <cell r="AG1223">
            <v>25000</v>
          </cell>
          <cell r="AI1223">
            <v>0</v>
          </cell>
          <cell r="AL1223">
            <v>8569</v>
          </cell>
        </row>
        <row r="1224">
          <cell r="A1224" t="str">
            <v>8570</v>
          </cell>
          <cell r="B1224" t="str">
            <v xml:space="preserve">407 - Retained Earnings             </v>
          </cell>
          <cell r="C1224" t="str">
            <v xml:space="preserve">FAC - Facilities Maint and Repair   </v>
          </cell>
          <cell r="D1224" t="str">
            <v>EO</v>
          </cell>
          <cell r="G1224">
            <v>0</v>
          </cell>
          <cell r="H1224">
            <v>0</v>
          </cell>
          <cell r="I1224">
            <v>0</v>
          </cell>
          <cell r="K1224">
            <v>0</v>
          </cell>
          <cell r="M1224">
            <v>8559</v>
          </cell>
          <cell r="N1224">
            <v>8732</v>
          </cell>
          <cell r="O1224">
            <v>9000</v>
          </cell>
          <cell r="Q1224">
            <v>0</v>
          </cell>
          <cell r="T1224">
            <v>11557</v>
          </cell>
          <cell r="U1224">
            <v>12000</v>
          </cell>
          <cell r="W1224">
            <v>0</v>
          </cell>
          <cell r="Y1224">
            <v>8559</v>
          </cell>
          <cell r="AA1224">
            <v>9000</v>
          </cell>
          <cell r="AG1224">
            <v>12000</v>
          </cell>
          <cell r="AI1224">
            <v>0</v>
          </cell>
          <cell r="AL1224">
            <v>8570</v>
          </cell>
        </row>
        <row r="1225">
          <cell r="A1225" t="str">
            <v>8571</v>
          </cell>
          <cell r="B1225" t="str">
            <v xml:space="preserve">407 - Retained Earnings             </v>
          </cell>
          <cell r="C1225" t="str">
            <v xml:space="preserve">FAC - Facilities Maint and Repair   </v>
          </cell>
          <cell r="D1225" t="str">
            <v>EO</v>
          </cell>
          <cell r="G1225">
            <v>197.4</v>
          </cell>
          <cell r="H1225">
            <v>2427.25</v>
          </cell>
          <cell r="I1225">
            <v>1900</v>
          </cell>
          <cell r="K1225">
            <v>0</v>
          </cell>
          <cell r="M1225">
            <v>16219.54</v>
          </cell>
          <cell r="N1225">
            <v>12802.48</v>
          </cell>
          <cell r="O1225">
            <v>17000</v>
          </cell>
          <cell r="Q1225">
            <v>0</v>
          </cell>
          <cell r="T1225">
            <v>18345.830000000002</v>
          </cell>
          <cell r="U1225">
            <v>30000</v>
          </cell>
          <cell r="W1225">
            <v>0</v>
          </cell>
          <cell r="Y1225">
            <v>16219.54</v>
          </cell>
          <cell r="AA1225">
            <v>17000</v>
          </cell>
          <cell r="AG1225">
            <v>30000</v>
          </cell>
          <cell r="AI1225">
            <v>0</v>
          </cell>
          <cell r="AL1225">
            <v>8571</v>
          </cell>
        </row>
        <row r="1226">
          <cell r="A1226" t="str">
            <v>8572</v>
          </cell>
          <cell r="B1226" t="str">
            <v xml:space="preserve">407 - Retained Earnings             </v>
          </cell>
          <cell r="C1226" t="str">
            <v xml:space="preserve">FAC - Facilities Maint and Repair   </v>
          </cell>
          <cell r="D1226" t="str">
            <v>EO</v>
          </cell>
          <cell r="G1226">
            <v>382.05</v>
          </cell>
          <cell r="H1226">
            <v>313.95999999999998</v>
          </cell>
          <cell r="I1226">
            <v>600</v>
          </cell>
          <cell r="K1226">
            <v>0</v>
          </cell>
          <cell r="M1226">
            <v>2751.61</v>
          </cell>
          <cell r="N1226">
            <v>2433.44</v>
          </cell>
          <cell r="O1226">
            <v>4200</v>
          </cell>
          <cell r="Q1226">
            <v>0</v>
          </cell>
          <cell r="T1226">
            <v>3886.6</v>
          </cell>
          <cell r="U1226">
            <v>6000</v>
          </cell>
          <cell r="W1226">
            <v>0</v>
          </cell>
          <cell r="Y1226">
            <v>2751.61</v>
          </cell>
          <cell r="AA1226">
            <v>4200</v>
          </cell>
          <cell r="AG1226">
            <v>6000</v>
          </cell>
          <cell r="AI1226">
            <v>0</v>
          </cell>
          <cell r="AL1226">
            <v>8572</v>
          </cell>
        </row>
        <row r="1227">
          <cell r="A1227" t="str">
            <v>8573</v>
          </cell>
          <cell r="B1227" t="str">
            <v xml:space="preserve">407 - Retained Earnings             </v>
          </cell>
          <cell r="C1227" t="str">
            <v xml:space="preserve">FAC - Facilities Maint and Repair   </v>
          </cell>
          <cell r="D1227" t="str">
            <v>EO</v>
          </cell>
          <cell r="G1227">
            <v>0</v>
          </cell>
          <cell r="H1227">
            <v>0</v>
          </cell>
          <cell r="I1227">
            <v>0</v>
          </cell>
          <cell r="K1227">
            <v>0</v>
          </cell>
          <cell r="M1227">
            <v>3886.5</v>
          </cell>
          <cell r="N1227">
            <v>350</v>
          </cell>
          <cell r="O1227">
            <v>15000</v>
          </cell>
          <cell r="Q1227">
            <v>0</v>
          </cell>
          <cell r="T1227">
            <v>350</v>
          </cell>
          <cell r="U1227">
            <v>15000</v>
          </cell>
          <cell r="W1227">
            <v>0</v>
          </cell>
          <cell r="Y1227">
            <v>3886.5</v>
          </cell>
          <cell r="AA1227">
            <v>15000</v>
          </cell>
          <cell r="AG1227">
            <v>15000</v>
          </cell>
          <cell r="AI1227">
            <v>0</v>
          </cell>
          <cell r="AL1227">
            <v>8573</v>
          </cell>
        </row>
        <row r="1228">
          <cell r="A1228" t="str">
            <v>8578</v>
          </cell>
          <cell r="B1228" t="str">
            <v xml:space="preserve">407 - Retained Earnings             </v>
          </cell>
          <cell r="C1228" t="str">
            <v xml:space="preserve">FAC - Facilities Maint and Repair   </v>
          </cell>
          <cell r="D1228" t="str">
            <v>EO</v>
          </cell>
          <cell r="G1228">
            <v>5113.3999999999996</v>
          </cell>
          <cell r="H1228">
            <v>1460</v>
          </cell>
          <cell r="I1228">
            <v>1900</v>
          </cell>
          <cell r="K1228">
            <v>0</v>
          </cell>
          <cell r="M1228">
            <v>22290.25</v>
          </cell>
          <cell r="N1228">
            <v>13140</v>
          </cell>
          <cell r="O1228">
            <v>16500</v>
          </cell>
          <cell r="Q1228">
            <v>0</v>
          </cell>
          <cell r="T1228">
            <v>28024.45</v>
          </cell>
          <cell r="U1228">
            <v>22000</v>
          </cell>
          <cell r="W1228">
            <v>0</v>
          </cell>
          <cell r="Y1228">
            <v>22290.25</v>
          </cell>
          <cell r="AA1228">
            <v>16500</v>
          </cell>
          <cell r="AG1228">
            <v>22000</v>
          </cell>
          <cell r="AI1228">
            <v>0</v>
          </cell>
          <cell r="AL1228">
            <v>8578</v>
          </cell>
        </row>
        <row r="1229">
          <cell r="A1229" t="str">
            <v>8579</v>
          </cell>
          <cell r="B1229" t="str">
            <v xml:space="preserve">407 - Retained Earnings             </v>
          </cell>
          <cell r="C1229" t="str">
            <v xml:space="preserve">FAC - Facilities Maint and Repair   </v>
          </cell>
          <cell r="D1229" t="str">
            <v>EO</v>
          </cell>
          <cell r="G1229">
            <v>0</v>
          </cell>
          <cell r="H1229">
            <v>0</v>
          </cell>
          <cell r="I1229">
            <v>2700</v>
          </cell>
          <cell r="K1229">
            <v>0</v>
          </cell>
          <cell r="M1229">
            <v>70252.95</v>
          </cell>
          <cell r="N1229">
            <v>13839.64</v>
          </cell>
          <cell r="O1229">
            <v>72300</v>
          </cell>
          <cell r="Q1229">
            <v>0</v>
          </cell>
          <cell r="T1229">
            <v>74508.639999999999</v>
          </cell>
          <cell r="U1229">
            <v>80000</v>
          </cell>
          <cell r="W1229">
            <v>0</v>
          </cell>
          <cell r="Y1229">
            <v>70252.95</v>
          </cell>
          <cell r="AA1229">
            <v>72300</v>
          </cell>
          <cell r="AG1229">
            <v>80000</v>
          </cell>
          <cell r="AI1229">
            <v>0</v>
          </cell>
          <cell r="AL1229">
            <v>8579</v>
          </cell>
        </row>
        <row r="1230">
          <cell r="A1230" t="str">
            <v>8601</v>
          </cell>
          <cell r="B1230" t="str">
            <v xml:space="preserve">407 - Retained Earnings             </v>
          </cell>
          <cell r="C1230" t="str">
            <v xml:space="preserve">MS - Materials &amp; Supplies          </v>
          </cell>
          <cell r="D1230" t="str">
            <v>CSP</v>
          </cell>
          <cell r="G1230">
            <v>0</v>
          </cell>
          <cell r="H1230">
            <v>0</v>
          </cell>
          <cell r="I1230">
            <v>200</v>
          </cell>
          <cell r="K1230">
            <v>0</v>
          </cell>
          <cell r="M1230">
            <v>20.99</v>
          </cell>
          <cell r="N1230">
            <v>19.559999999999999</v>
          </cell>
          <cell r="O1230">
            <v>1600</v>
          </cell>
          <cell r="Q1230">
            <v>0</v>
          </cell>
          <cell r="T1230">
            <v>1320.1</v>
          </cell>
          <cell r="U1230">
            <v>1800</v>
          </cell>
          <cell r="W1230">
            <v>0</v>
          </cell>
          <cell r="Y1230">
            <v>20.99</v>
          </cell>
          <cell r="AA1230">
            <v>1600</v>
          </cell>
          <cell r="AG1230">
            <v>1800</v>
          </cell>
          <cell r="AI1230">
            <v>0</v>
          </cell>
          <cell r="AL1230">
            <v>8601</v>
          </cell>
        </row>
        <row r="1231">
          <cell r="A1231" t="str">
            <v>8601</v>
          </cell>
          <cell r="B1231" t="str">
            <v xml:space="preserve">407 - Retained Earnings             </v>
          </cell>
          <cell r="C1231" t="str">
            <v xml:space="preserve">MS - Materials &amp; Supplies          </v>
          </cell>
          <cell r="D1231" t="str">
            <v>EO</v>
          </cell>
          <cell r="G1231">
            <v>0</v>
          </cell>
          <cell r="H1231">
            <v>0</v>
          </cell>
          <cell r="I1231">
            <v>100</v>
          </cell>
          <cell r="K1231">
            <v>0</v>
          </cell>
          <cell r="M1231">
            <v>0</v>
          </cell>
          <cell r="N1231">
            <v>13.5</v>
          </cell>
          <cell r="O1231">
            <v>200</v>
          </cell>
          <cell r="Q1231">
            <v>0</v>
          </cell>
          <cell r="T1231">
            <v>13.5</v>
          </cell>
          <cell r="U1231">
            <v>300</v>
          </cell>
          <cell r="W1231">
            <v>0</v>
          </cell>
          <cell r="Y1231">
            <v>0</v>
          </cell>
          <cell r="AA1231">
            <v>200</v>
          </cell>
          <cell r="AG1231">
            <v>300</v>
          </cell>
          <cell r="AI1231">
            <v>0</v>
          </cell>
          <cell r="AL1231">
            <v>8601</v>
          </cell>
        </row>
        <row r="1232">
          <cell r="A1232" t="str">
            <v>8601</v>
          </cell>
          <cell r="B1232" t="str">
            <v xml:space="preserve">407 - Retained Earnings             </v>
          </cell>
          <cell r="C1232" t="str">
            <v xml:space="preserve">MS - Materials &amp; Supplies          </v>
          </cell>
          <cell r="D1232" t="str">
            <v>EO</v>
          </cell>
          <cell r="G1232">
            <v>5733.66</v>
          </cell>
          <cell r="H1232">
            <v>11974.85</v>
          </cell>
          <cell r="I1232">
            <v>8300</v>
          </cell>
          <cell r="K1232">
            <v>0</v>
          </cell>
          <cell r="M1232">
            <v>71891.740000000005</v>
          </cell>
          <cell r="N1232">
            <v>92285.8</v>
          </cell>
          <cell r="O1232">
            <v>97900</v>
          </cell>
          <cell r="Q1232">
            <v>0</v>
          </cell>
          <cell r="T1232">
            <v>111891.79</v>
          </cell>
          <cell r="U1232">
            <v>123400</v>
          </cell>
          <cell r="W1232">
            <v>0</v>
          </cell>
          <cell r="Y1232">
            <v>71891.740000000005</v>
          </cell>
          <cell r="AA1232">
            <v>97900</v>
          </cell>
          <cell r="AG1232">
            <v>123400</v>
          </cell>
          <cell r="AI1232">
            <v>0</v>
          </cell>
          <cell r="AL1232">
            <v>8601</v>
          </cell>
        </row>
        <row r="1233">
          <cell r="A1233" t="str">
            <v>8601</v>
          </cell>
          <cell r="B1233" t="str">
            <v xml:space="preserve">407 - Retained Earnings             </v>
          </cell>
          <cell r="C1233" t="str">
            <v xml:space="preserve">MS - Materials &amp; Supplies          </v>
          </cell>
          <cell r="D1233" t="str">
            <v>EO</v>
          </cell>
          <cell r="G1233">
            <v>11.28</v>
          </cell>
          <cell r="H1233">
            <v>78.92</v>
          </cell>
          <cell r="I1233">
            <v>200</v>
          </cell>
          <cell r="K1233">
            <v>0</v>
          </cell>
          <cell r="M1233">
            <v>1140.71</v>
          </cell>
          <cell r="N1233">
            <v>1696.09</v>
          </cell>
          <cell r="O1233">
            <v>1500</v>
          </cell>
          <cell r="Q1233">
            <v>0</v>
          </cell>
          <cell r="T1233">
            <v>1456.52</v>
          </cell>
          <cell r="U1233">
            <v>2000</v>
          </cell>
          <cell r="W1233">
            <v>0</v>
          </cell>
          <cell r="Y1233">
            <v>1140.71</v>
          </cell>
          <cell r="AA1233">
            <v>1500</v>
          </cell>
          <cell r="AG1233">
            <v>2000</v>
          </cell>
          <cell r="AI1233">
            <v>0</v>
          </cell>
          <cell r="AL1233">
            <v>8601</v>
          </cell>
        </row>
        <row r="1234">
          <cell r="A1234" t="str">
            <v>8601</v>
          </cell>
          <cell r="B1234" t="str">
            <v xml:space="preserve">407 - Retained Earnings             </v>
          </cell>
          <cell r="C1234" t="str">
            <v xml:space="preserve">MS - Materials &amp; Supplies          </v>
          </cell>
          <cell r="D1234" t="str">
            <v>EO</v>
          </cell>
          <cell r="G1234">
            <v>1556.25</v>
          </cell>
          <cell r="H1234">
            <v>137.86000000000001</v>
          </cell>
          <cell r="I1234">
            <v>700</v>
          </cell>
          <cell r="K1234">
            <v>0</v>
          </cell>
          <cell r="M1234">
            <v>4099.74</v>
          </cell>
          <cell r="N1234">
            <v>3343.44</v>
          </cell>
          <cell r="O1234">
            <v>7600</v>
          </cell>
          <cell r="Q1234">
            <v>0</v>
          </cell>
          <cell r="T1234">
            <v>4968.95</v>
          </cell>
          <cell r="U1234">
            <v>9700</v>
          </cell>
          <cell r="W1234">
            <v>0</v>
          </cell>
          <cell r="Y1234">
            <v>4099.74</v>
          </cell>
          <cell r="AA1234">
            <v>7600</v>
          </cell>
          <cell r="AG1234">
            <v>9700</v>
          </cell>
          <cell r="AI1234">
            <v>0</v>
          </cell>
          <cell r="AL1234">
            <v>8601</v>
          </cell>
        </row>
        <row r="1235">
          <cell r="A1235" t="str">
            <v>8602</v>
          </cell>
          <cell r="B1235" t="str">
            <v xml:space="preserve">407 - Retained Earnings             </v>
          </cell>
          <cell r="C1235" t="str">
            <v xml:space="preserve">MS - Materials &amp; Supplies          </v>
          </cell>
          <cell r="D1235" t="str">
            <v>CS</v>
          </cell>
          <cell r="G1235">
            <v>0</v>
          </cell>
          <cell r="H1235">
            <v>4380.43</v>
          </cell>
          <cell r="I1235">
            <v>100</v>
          </cell>
          <cell r="K1235">
            <v>0</v>
          </cell>
          <cell r="M1235">
            <v>0</v>
          </cell>
          <cell r="N1235">
            <v>6648.42</v>
          </cell>
          <cell r="O1235">
            <v>700</v>
          </cell>
          <cell r="Q1235">
            <v>0</v>
          </cell>
          <cell r="T1235">
            <v>49.68</v>
          </cell>
          <cell r="U1235">
            <v>1000</v>
          </cell>
          <cell r="W1235">
            <v>0</v>
          </cell>
          <cell r="Y1235">
            <v>0</v>
          </cell>
          <cell r="AA1235">
            <v>700</v>
          </cell>
          <cell r="AG1235">
            <v>1000</v>
          </cell>
          <cell r="AI1235">
            <v>0</v>
          </cell>
          <cell r="AL1235">
            <v>8602</v>
          </cell>
        </row>
        <row r="1236">
          <cell r="A1236" t="str">
            <v>8602</v>
          </cell>
          <cell r="B1236" t="str">
            <v xml:space="preserve">407 - Retained Earnings             </v>
          </cell>
          <cell r="C1236" t="str">
            <v xml:space="preserve">MS - Materials &amp; Supplies          </v>
          </cell>
          <cell r="D1236" t="str">
            <v>CSP</v>
          </cell>
          <cell r="G1236">
            <v>0</v>
          </cell>
          <cell r="H1236">
            <v>0</v>
          </cell>
          <cell r="I1236">
            <v>0</v>
          </cell>
          <cell r="K1236">
            <v>0</v>
          </cell>
          <cell r="M1236">
            <v>0</v>
          </cell>
          <cell r="N1236">
            <v>125.76</v>
          </cell>
          <cell r="O1236">
            <v>0</v>
          </cell>
          <cell r="Q1236">
            <v>0</v>
          </cell>
          <cell r="T1236">
            <v>125.76</v>
          </cell>
          <cell r="U1236">
            <v>0</v>
          </cell>
          <cell r="W1236">
            <v>0</v>
          </cell>
          <cell r="Y1236">
            <v>0</v>
          </cell>
          <cell r="AA1236">
            <v>0</v>
          </cell>
          <cell r="AG1236">
            <v>0</v>
          </cell>
          <cell r="AI1236">
            <v>0</v>
          </cell>
          <cell r="AL1236">
            <v>8602</v>
          </cell>
        </row>
        <row r="1237">
          <cell r="A1237" t="str">
            <v>8602</v>
          </cell>
          <cell r="B1237" t="str">
            <v xml:space="preserve">407 - Retained Earnings             </v>
          </cell>
          <cell r="C1237" t="str">
            <v xml:space="preserve">MS - Materials &amp; Supplies          </v>
          </cell>
          <cell r="D1237" t="str">
            <v>EO</v>
          </cell>
          <cell r="G1237">
            <v>0</v>
          </cell>
          <cell r="H1237">
            <v>0</v>
          </cell>
          <cell r="I1237">
            <v>0</v>
          </cell>
          <cell r="K1237">
            <v>0</v>
          </cell>
          <cell r="M1237">
            <v>0</v>
          </cell>
          <cell r="N1237">
            <v>465.48</v>
          </cell>
          <cell r="O1237">
            <v>0</v>
          </cell>
          <cell r="Q1237">
            <v>0</v>
          </cell>
          <cell r="T1237">
            <v>465.48</v>
          </cell>
          <cell r="U1237">
            <v>0</v>
          </cell>
          <cell r="W1237">
            <v>0</v>
          </cell>
          <cell r="Y1237">
            <v>0</v>
          </cell>
          <cell r="AA1237">
            <v>0</v>
          </cell>
          <cell r="AG1237">
            <v>0</v>
          </cell>
          <cell r="AI1237">
            <v>0</v>
          </cell>
          <cell r="AL1237">
            <v>8602</v>
          </cell>
        </row>
        <row r="1238">
          <cell r="A1238" t="str">
            <v>8602</v>
          </cell>
          <cell r="B1238" t="str">
            <v xml:space="preserve">407 - Retained Earnings             </v>
          </cell>
          <cell r="C1238" t="str">
            <v xml:space="preserve">MS - Materials &amp; Supplies          </v>
          </cell>
          <cell r="D1238" t="str">
            <v>EO</v>
          </cell>
          <cell r="G1238">
            <v>0</v>
          </cell>
          <cell r="H1238">
            <v>0</v>
          </cell>
          <cell r="I1238">
            <v>0</v>
          </cell>
          <cell r="K1238">
            <v>0</v>
          </cell>
          <cell r="M1238">
            <v>488.86</v>
          </cell>
          <cell r="N1238">
            <v>0</v>
          </cell>
          <cell r="O1238">
            <v>0</v>
          </cell>
          <cell r="Q1238">
            <v>0</v>
          </cell>
          <cell r="T1238">
            <v>0</v>
          </cell>
          <cell r="U1238">
            <v>200</v>
          </cell>
          <cell r="W1238">
            <v>0</v>
          </cell>
          <cell r="Y1238">
            <v>488.86</v>
          </cell>
          <cell r="AA1238">
            <v>0</v>
          </cell>
          <cell r="AG1238">
            <v>200</v>
          </cell>
          <cell r="AI1238">
            <v>0</v>
          </cell>
          <cell r="AL1238">
            <v>8602</v>
          </cell>
        </row>
        <row r="1239">
          <cell r="A1239" t="str">
            <v>8602</v>
          </cell>
          <cell r="B1239" t="str">
            <v xml:space="preserve">407 - Retained Earnings             </v>
          </cell>
          <cell r="C1239" t="str">
            <v xml:space="preserve">MS - Materials &amp; Supplies          </v>
          </cell>
          <cell r="D1239" t="str">
            <v>EO</v>
          </cell>
          <cell r="G1239">
            <v>0</v>
          </cell>
          <cell r="H1239">
            <v>0</v>
          </cell>
          <cell r="I1239">
            <v>0</v>
          </cell>
          <cell r="K1239">
            <v>0</v>
          </cell>
          <cell r="M1239">
            <v>0</v>
          </cell>
          <cell r="N1239">
            <v>0</v>
          </cell>
          <cell r="O1239">
            <v>300</v>
          </cell>
          <cell r="Q1239">
            <v>0</v>
          </cell>
          <cell r="T1239">
            <v>0</v>
          </cell>
          <cell r="U1239">
            <v>500</v>
          </cell>
          <cell r="W1239">
            <v>0</v>
          </cell>
          <cell r="Y1239">
            <v>0</v>
          </cell>
          <cell r="AA1239">
            <v>300</v>
          </cell>
          <cell r="AG1239">
            <v>500</v>
          </cell>
          <cell r="AI1239">
            <v>0</v>
          </cell>
          <cell r="AL1239">
            <v>8602</v>
          </cell>
        </row>
        <row r="1240">
          <cell r="A1240" t="str">
            <v>8602</v>
          </cell>
          <cell r="B1240" t="str">
            <v xml:space="preserve">407 - Retained Earnings             </v>
          </cell>
          <cell r="C1240" t="str">
            <v xml:space="preserve">MS - Materials &amp; Supplies          </v>
          </cell>
          <cell r="D1240" t="str">
            <v>FS</v>
          </cell>
          <cell r="G1240">
            <v>0</v>
          </cell>
          <cell r="H1240">
            <v>0</v>
          </cell>
          <cell r="I1240">
            <v>0</v>
          </cell>
          <cell r="K1240">
            <v>0</v>
          </cell>
          <cell r="M1240">
            <v>0</v>
          </cell>
          <cell r="N1240">
            <v>0</v>
          </cell>
          <cell r="O1240">
            <v>0</v>
          </cell>
          <cell r="Q1240">
            <v>0</v>
          </cell>
          <cell r="T1240">
            <v>0</v>
          </cell>
          <cell r="U1240">
            <v>200</v>
          </cell>
          <cell r="W1240">
            <v>0</v>
          </cell>
          <cell r="Y1240">
            <v>0</v>
          </cell>
          <cell r="AA1240">
            <v>0</v>
          </cell>
          <cell r="AG1240">
            <v>200</v>
          </cell>
          <cell r="AI1240">
            <v>0</v>
          </cell>
          <cell r="AL1240">
            <v>8602</v>
          </cell>
        </row>
        <row r="1241">
          <cell r="A1241" t="str">
            <v>8602</v>
          </cell>
          <cell r="B1241" t="str">
            <v xml:space="preserve">407 - Retained Earnings             </v>
          </cell>
          <cell r="C1241" t="str">
            <v xml:space="preserve">MS - Materials &amp; Supplies          </v>
          </cell>
          <cell r="D1241" t="str">
            <v>HR</v>
          </cell>
          <cell r="G1241">
            <v>0</v>
          </cell>
          <cell r="H1241">
            <v>1323</v>
          </cell>
          <cell r="I1241">
            <v>100</v>
          </cell>
          <cell r="K1241">
            <v>0</v>
          </cell>
          <cell r="M1241">
            <v>110.14</v>
          </cell>
          <cell r="N1241">
            <v>4228.18</v>
          </cell>
          <cell r="O1241">
            <v>800</v>
          </cell>
          <cell r="Q1241">
            <v>0</v>
          </cell>
          <cell r="T1241">
            <v>6628.97</v>
          </cell>
          <cell r="U1241">
            <v>1000</v>
          </cell>
          <cell r="W1241">
            <v>0</v>
          </cell>
          <cell r="Y1241">
            <v>110.14</v>
          </cell>
          <cell r="AA1241">
            <v>800</v>
          </cell>
          <cell r="AG1241">
            <v>1000</v>
          </cell>
          <cell r="AI1241">
            <v>0</v>
          </cell>
          <cell r="AL1241">
            <v>8602</v>
          </cell>
        </row>
        <row r="1242">
          <cell r="A1242" t="str">
            <v>8603</v>
          </cell>
          <cell r="B1242" t="str">
            <v xml:space="preserve">407 - Retained Earnings             </v>
          </cell>
          <cell r="C1242" t="str">
            <v xml:space="preserve">MS - Materials &amp; Supplies          </v>
          </cell>
          <cell r="D1242" t="str">
            <v>CS</v>
          </cell>
          <cell r="G1242">
            <v>582.54999999999995</v>
          </cell>
          <cell r="H1242">
            <v>265.60000000000002</v>
          </cell>
          <cell r="I1242">
            <v>1000</v>
          </cell>
          <cell r="K1242">
            <v>0</v>
          </cell>
          <cell r="M1242">
            <v>3856.37</v>
          </cell>
          <cell r="N1242">
            <v>11096.88</v>
          </cell>
          <cell r="O1242">
            <v>11800</v>
          </cell>
          <cell r="Q1242">
            <v>0</v>
          </cell>
          <cell r="T1242">
            <v>11769.57</v>
          </cell>
          <cell r="U1242">
            <v>16500</v>
          </cell>
          <cell r="W1242">
            <v>0</v>
          </cell>
          <cell r="Y1242">
            <v>3856.37</v>
          </cell>
          <cell r="AA1242">
            <v>11800</v>
          </cell>
          <cell r="AG1242">
            <v>16500</v>
          </cell>
          <cell r="AI1242">
            <v>0</v>
          </cell>
          <cell r="AL1242">
            <v>8603</v>
          </cell>
        </row>
        <row r="1243">
          <cell r="A1243" t="str">
            <v>8603</v>
          </cell>
          <cell r="B1243" t="str">
            <v xml:space="preserve">407 - Retained Earnings             </v>
          </cell>
          <cell r="C1243" t="str">
            <v xml:space="preserve">MS - Materials &amp; Supplies          </v>
          </cell>
          <cell r="D1243" t="str">
            <v>CSP</v>
          </cell>
          <cell r="G1243">
            <v>0</v>
          </cell>
          <cell r="H1243">
            <v>0</v>
          </cell>
          <cell r="I1243">
            <v>0</v>
          </cell>
          <cell r="K1243">
            <v>0</v>
          </cell>
          <cell r="M1243">
            <v>67.2</v>
          </cell>
          <cell r="N1243">
            <v>473.67</v>
          </cell>
          <cell r="O1243">
            <v>0</v>
          </cell>
          <cell r="Q1243">
            <v>0</v>
          </cell>
          <cell r="T1243">
            <v>718.03</v>
          </cell>
          <cell r="U1243">
            <v>0</v>
          </cell>
          <cell r="W1243">
            <v>0</v>
          </cell>
          <cell r="Y1243">
            <v>67.2</v>
          </cell>
          <cell r="AA1243">
            <v>0</v>
          </cell>
          <cell r="AG1243">
            <v>0</v>
          </cell>
          <cell r="AI1243">
            <v>0</v>
          </cell>
          <cell r="AL1243">
            <v>8603</v>
          </cell>
        </row>
        <row r="1244">
          <cell r="A1244" t="str">
            <v>8603</v>
          </cell>
          <cell r="B1244" t="str">
            <v xml:space="preserve">407 - Retained Earnings             </v>
          </cell>
          <cell r="C1244" t="str">
            <v xml:space="preserve">MS - Materials &amp; Supplies          </v>
          </cell>
          <cell r="D1244" t="str">
            <v>EO</v>
          </cell>
          <cell r="G1244">
            <v>0</v>
          </cell>
          <cell r="H1244">
            <v>111.92</v>
          </cell>
          <cell r="I1244">
            <v>100</v>
          </cell>
          <cell r="K1244">
            <v>0</v>
          </cell>
          <cell r="M1244">
            <v>205</v>
          </cell>
          <cell r="N1244">
            <v>487.17</v>
          </cell>
          <cell r="O1244">
            <v>700</v>
          </cell>
          <cell r="Q1244">
            <v>0</v>
          </cell>
          <cell r="T1244">
            <v>505.61</v>
          </cell>
          <cell r="U1244">
            <v>800</v>
          </cell>
          <cell r="W1244">
            <v>0</v>
          </cell>
          <cell r="Y1244">
            <v>205</v>
          </cell>
          <cell r="AA1244">
            <v>700</v>
          </cell>
          <cell r="AG1244">
            <v>800</v>
          </cell>
          <cell r="AI1244">
            <v>0</v>
          </cell>
          <cell r="AL1244">
            <v>8603</v>
          </cell>
        </row>
        <row r="1245">
          <cell r="A1245" t="str">
            <v>8603</v>
          </cell>
          <cell r="B1245" t="str">
            <v xml:space="preserve">407 - Retained Earnings             </v>
          </cell>
          <cell r="C1245" t="str">
            <v xml:space="preserve">MS - Materials &amp; Supplies          </v>
          </cell>
          <cell r="D1245" t="str">
            <v>EO</v>
          </cell>
          <cell r="G1245">
            <v>-42.8</v>
          </cell>
          <cell r="H1245">
            <v>79.3</v>
          </cell>
          <cell r="I1245">
            <v>200</v>
          </cell>
          <cell r="K1245">
            <v>0</v>
          </cell>
          <cell r="M1245">
            <v>1490.72</v>
          </cell>
          <cell r="N1245">
            <v>1041.6600000000001</v>
          </cell>
          <cell r="O1245">
            <v>900</v>
          </cell>
          <cell r="Q1245">
            <v>0</v>
          </cell>
          <cell r="T1245">
            <v>1304.8499999999999</v>
          </cell>
          <cell r="U1245">
            <v>1700</v>
          </cell>
          <cell r="W1245">
            <v>0</v>
          </cell>
          <cell r="Y1245">
            <v>1490.72</v>
          </cell>
          <cell r="AA1245">
            <v>900</v>
          </cell>
          <cell r="AG1245">
            <v>1700</v>
          </cell>
          <cell r="AI1245">
            <v>0</v>
          </cell>
          <cell r="AL1245">
            <v>8603</v>
          </cell>
        </row>
        <row r="1246">
          <cell r="A1246" t="str">
            <v>8603</v>
          </cell>
          <cell r="B1246" t="str">
            <v xml:space="preserve">407 - Retained Earnings             </v>
          </cell>
          <cell r="C1246" t="str">
            <v xml:space="preserve">MS - Materials &amp; Supplies          </v>
          </cell>
          <cell r="D1246" t="str">
            <v>EO</v>
          </cell>
          <cell r="G1246">
            <v>158.6</v>
          </cell>
          <cell r="H1246">
            <v>19.89</v>
          </cell>
          <cell r="I1246">
            <v>0</v>
          </cell>
          <cell r="K1246">
            <v>0</v>
          </cell>
          <cell r="M1246">
            <v>409.59</v>
          </cell>
          <cell r="N1246">
            <v>1347.8</v>
          </cell>
          <cell r="O1246">
            <v>800</v>
          </cell>
          <cell r="Q1246">
            <v>0</v>
          </cell>
          <cell r="T1246">
            <v>1857.16</v>
          </cell>
          <cell r="U1246">
            <v>1100</v>
          </cell>
          <cell r="W1246">
            <v>0</v>
          </cell>
          <cell r="Y1246">
            <v>409.59</v>
          </cell>
          <cell r="AA1246">
            <v>800</v>
          </cell>
          <cell r="AG1246">
            <v>1100</v>
          </cell>
          <cell r="AI1246">
            <v>0</v>
          </cell>
          <cell r="AL1246">
            <v>8603</v>
          </cell>
        </row>
        <row r="1247">
          <cell r="A1247" t="str">
            <v>8603</v>
          </cell>
          <cell r="B1247" t="str">
            <v xml:space="preserve">407 - Retained Earnings             </v>
          </cell>
          <cell r="C1247" t="str">
            <v xml:space="preserve">MS - Materials &amp; Supplies          </v>
          </cell>
          <cell r="D1247" t="str">
            <v>EO</v>
          </cell>
          <cell r="G1247">
            <v>0</v>
          </cell>
          <cell r="H1247">
            <v>0</v>
          </cell>
          <cell r="I1247">
            <v>0</v>
          </cell>
          <cell r="K1247">
            <v>0</v>
          </cell>
          <cell r="M1247">
            <v>828.24</v>
          </cell>
          <cell r="N1247">
            <v>72.56</v>
          </cell>
          <cell r="O1247">
            <v>0</v>
          </cell>
          <cell r="Q1247">
            <v>0</v>
          </cell>
          <cell r="T1247">
            <v>72.56</v>
          </cell>
          <cell r="U1247">
            <v>200</v>
          </cell>
          <cell r="W1247">
            <v>0</v>
          </cell>
          <cell r="Y1247">
            <v>828.24</v>
          </cell>
          <cell r="AA1247">
            <v>0</v>
          </cell>
          <cell r="AG1247">
            <v>200</v>
          </cell>
          <cell r="AI1247">
            <v>0</v>
          </cell>
          <cell r="AL1247">
            <v>8603</v>
          </cell>
        </row>
        <row r="1248">
          <cell r="A1248" t="str">
            <v>8603</v>
          </cell>
          <cell r="B1248" t="str">
            <v xml:space="preserve">407 - Retained Earnings             </v>
          </cell>
          <cell r="C1248" t="str">
            <v xml:space="preserve">MS - Materials &amp; Supplies          </v>
          </cell>
          <cell r="D1248" t="str">
            <v>FS</v>
          </cell>
          <cell r="G1248">
            <v>0</v>
          </cell>
          <cell r="H1248">
            <v>-779.87</v>
          </cell>
          <cell r="I1248">
            <v>300</v>
          </cell>
          <cell r="K1248">
            <v>0</v>
          </cell>
          <cell r="M1248">
            <v>190</v>
          </cell>
          <cell r="N1248">
            <v>790.15</v>
          </cell>
          <cell r="O1248">
            <v>2700</v>
          </cell>
          <cell r="Q1248">
            <v>0</v>
          </cell>
          <cell r="T1248">
            <v>1606.09</v>
          </cell>
          <cell r="U1248">
            <v>3600</v>
          </cell>
          <cell r="W1248">
            <v>0</v>
          </cell>
          <cell r="Y1248">
            <v>190</v>
          </cell>
          <cell r="AA1248">
            <v>2700</v>
          </cell>
          <cell r="AG1248">
            <v>3600</v>
          </cell>
          <cell r="AI1248">
            <v>0</v>
          </cell>
          <cell r="AL1248">
            <v>8603</v>
          </cell>
        </row>
        <row r="1249">
          <cell r="A1249" t="str">
            <v>8603</v>
          </cell>
          <cell r="B1249" t="str">
            <v xml:space="preserve">407 - Retained Earnings             </v>
          </cell>
          <cell r="C1249" t="str">
            <v xml:space="preserve">MS - Materials &amp; Supplies          </v>
          </cell>
          <cell r="D1249" t="str">
            <v>HR</v>
          </cell>
          <cell r="G1249">
            <v>2899.84</v>
          </cell>
          <cell r="H1249">
            <v>1985.62</v>
          </cell>
          <cell r="I1249">
            <v>1000</v>
          </cell>
          <cell r="K1249">
            <v>0</v>
          </cell>
          <cell r="M1249">
            <v>10461.780000000001</v>
          </cell>
          <cell r="N1249">
            <v>8260.91</v>
          </cell>
          <cell r="O1249">
            <v>10200</v>
          </cell>
          <cell r="Q1249">
            <v>0</v>
          </cell>
          <cell r="T1249">
            <v>10997.5</v>
          </cell>
          <cell r="U1249">
            <v>13700</v>
          </cell>
          <cell r="W1249">
            <v>0</v>
          </cell>
          <cell r="Y1249">
            <v>10461.780000000001</v>
          </cell>
          <cell r="AA1249">
            <v>10200</v>
          </cell>
          <cell r="AG1249">
            <v>13700</v>
          </cell>
          <cell r="AI1249">
            <v>0</v>
          </cell>
          <cell r="AL1249">
            <v>8603</v>
          </cell>
        </row>
        <row r="1250">
          <cell r="A1250" t="str">
            <v>8603</v>
          </cell>
          <cell r="B1250" t="str">
            <v xml:space="preserve">407 - Retained Earnings             </v>
          </cell>
          <cell r="C1250" t="str">
            <v xml:space="preserve">MS - Materials &amp; Supplies          </v>
          </cell>
          <cell r="D1250" t="str">
            <v>IS</v>
          </cell>
          <cell r="G1250">
            <v>0</v>
          </cell>
          <cell r="H1250">
            <v>0</v>
          </cell>
          <cell r="I1250">
            <v>100</v>
          </cell>
          <cell r="K1250">
            <v>0</v>
          </cell>
          <cell r="M1250">
            <v>397.36</v>
          </cell>
          <cell r="N1250">
            <v>401.75</v>
          </cell>
          <cell r="O1250">
            <v>100</v>
          </cell>
          <cell r="Q1250">
            <v>0</v>
          </cell>
          <cell r="T1250">
            <v>401.75</v>
          </cell>
          <cell r="U1250">
            <v>200</v>
          </cell>
          <cell r="W1250">
            <v>0</v>
          </cell>
          <cell r="Y1250">
            <v>397.36</v>
          </cell>
          <cell r="AA1250">
            <v>100</v>
          </cell>
          <cell r="AG1250">
            <v>200</v>
          </cell>
          <cell r="AI1250">
            <v>0</v>
          </cell>
          <cell r="AL1250">
            <v>8603</v>
          </cell>
        </row>
        <row r="1251">
          <cell r="A1251" t="str">
            <v>8604</v>
          </cell>
          <cell r="B1251" t="str">
            <v xml:space="preserve">407 - Retained Earnings             </v>
          </cell>
          <cell r="C1251" t="str">
            <v xml:space="preserve">MS - Materials &amp; Supplies          </v>
          </cell>
          <cell r="D1251" t="str">
            <v>CS</v>
          </cell>
          <cell r="G1251">
            <v>138</v>
          </cell>
          <cell r="H1251">
            <v>210.05</v>
          </cell>
          <cell r="I1251">
            <v>300</v>
          </cell>
          <cell r="K1251">
            <v>0</v>
          </cell>
          <cell r="M1251">
            <v>3071.04</v>
          </cell>
          <cell r="N1251">
            <v>2528.9699999999998</v>
          </cell>
          <cell r="O1251">
            <v>3500</v>
          </cell>
          <cell r="Q1251">
            <v>0</v>
          </cell>
          <cell r="T1251">
            <v>3910.65</v>
          </cell>
          <cell r="U1251">
            <v>4900</v>
          </cell>
          <cell r="W1251">
            <v>0</v>
          </cell>
          <cell r="Y1251">
            <v>3071.04</v>
          </cell>
          <cell r="AA1251">
            <v>3500</v>
          </cell>
          <cell r="AG1251">
            <v>4900</v>
          </cell>
          <cell r="AI1251">
            <v>0</v>
          </cell>
          <cell r="AL1251">
            <v>8604</v>
          </cell>
        </row>
        <row r="1252">
          <cell r="A1252" t="str">
            <v>8604</v>
          </cell>
          <cell r="B1252" t="str">
            <v xml:space="preserve">407 - Retained Earnings             </v>
          </cell>
          <cell r="C1252" t="str">
            <v xml:space="preserve">MS - Materials &amp; Supplies          </v>
          </cell>
          <cell r="D1252" t="str">
            <v>CSP</v>
          </cell>
          <cell r="G1252">
            <v>35.700000000000003</v>
          </cell>
          <cell r="H1252">
            <v>127.7</v>
          </cell>
          <cell r="I1252">
            <v>400</v>
          </cell>
          <cell r="K1252">
            <v>0</v>
          </cell>
          <cell r="M1252">
            <v>2107.9499999999998</v>
          </cell>
          <cell r="N1252">
            <v>2955.83</v>
          </cell>
          <cell r="O1252">
            <v>1700</v>
          </cell>
          <cell r="Q1252">
            <v>0</v>
          </cell>
          <cell r="T1252">
            <v>3516.18</v>
          </cell>
          <cell r="U1252">
            <v>2300</v>
          </cell>
          <cell r="W1252">
            <v>0</v>
          </cell>
          <cell r="Y1252">
            <v>2107.9499999999998</v>
          </cell>
          <cell r="AA1252">
            <v>1700</v>
          </cell>
          <cell r="AG1252">
            <v>2300</v>
          </cell>
          <cell r="AI1252">
            <v>0</v>
          </cell>
          <cell r="AL1252">
            <v>8604</v>
          </cell>
        </row>
        <row r="1253">
          <cell r="A1253" t="str">
            <v>8604</v>
          </cell>
          <cell r="B1253" t="str">
            <v xml:space="preserve">407 - Retained Earnings             </v>
          </cell>
          <cell r="C1253" t="str">
            <v xml:space="preserve">MS - Materials &amp; Supplies          </v>
          </cell>
          <cell r="D1253" t="str">
            <v>EO</v>
          </cell>
          <cell r="G1253">
            <v>15.2</v>
          </cell>
          <cell r="H1253">
            <v>0</v>
          </cell>
          <cell r="I1253">
            <v>0</v>
          </cell>
          <cell r="K1253">
            <v>0</v>
          </cell>
          <cell r="M1253">
            <v>1100.05</v>
          </cell>
          <cell r="N1253">
            <v>31.95</v>
          </cell>
          <cell r="O1253">
            <v>0</v>
          </cell>
          <cell r="Q1253">
            <v>0</v>
          </cell>
          <cell r="T1253">
            <v>75.650000000000006</v>
          </cell>
          <cell r="U1253">
            <v>100</v>
          </cell>
          <cell r="W1253">
            <v>0</v>
          </cell>
          <cell r="Y1253">
            <v>1100.05</v>
          </cell>
          <cell r="AA1253">
            <v>0</v>
          </cell>
          <cell r="AG1253">
            <v>100</v>
          </cell>
          <cell r="AI1253">
            <v>0</v>
          </cell>
          <cell r="AL1253">
            <v>8604</v>
          </cell>
        </row>
        <row r="1254">
          <cell r="A1254" t="str">
            <v>8604</v>
          </cell>
          <cell r="B1254" t="str">
            <v xml:space="preserve">407 - Retained Earnings             </v>
          </cell>
          <cell r="C1254" t="str">
            <v xml:space="preserve">MS - Materials &amp; Supplies          </v>
          </cell>
          <cell r="D1254" t="str">
            <v>EO</v>
          </cell>
          <cell r="G1254">
            <v>722.9</v>
          </cell>
          <cell r="H1254">
            <v>0</v>
          </cell>
          <cell r="I1254">
            <v>300</v>
          </cell>
          <cell r="K1254">
            <v>0</v>
          </cell>
          <cell r="M1254">
            <v>2079.6999999999998</v>
          </cell>
          <cell r="N1254">
            <v>1644.64</v>
          </cell>
          <cell r="O1254">
            <v>1500</v>
          </cell>
          <cell r="Q1254">
            <v>0</v>
          </cell>
          <cell r="T1254">
            <v>2169.4899999999998</v>
          </cell>
          <cell r="U1254">
            <v>2600</v>
          </cell>
          <cell r="W1254">
            <v>0</v>
          </cell>
          <cell r="Y1254">
            <v>2079.6999999999998</v>
          </cell>
          <cell r="AA1254">
            <v>1500</v>
          </cell>
          <cell r="AG1254">
            <v>2600</v>
          </cell>
          <cell r="AI1254">
            <v>0</v>
          </cell>
          <cell r="AL1254">
            <v>8604</v>
          </cell>
        </row>
        <row r="1255">
          <cell r="A1255" t="str">
            <v>8604</v>
          </cell>
          <cell r="B1255" t="str">
            <v xml:space="preserve">407 - Retained Earnings             </v>
          </cell>
          <cell r="C1255" t="str">
            <v xml:space="preserve">MS - Materials &amp; Supplies          </v>
          </cell>
          <cell r="D1255" t="str">
            <v>EO</v>
          </cell>
          <cell r="G1255">
            <v>93.6</v>
          </cell>
          <cell r="H1255">
            <v>117.15</v>
          </cell>
          <cell r="I1255">
            <v>200</v>
          </cell>
          <cell r="K1255">
            <v>0</v>
          </cell>
          <cell r="M1255">
            <v>1861.83</v>
          </cell>
          <cell r="N1255">
            <v>1353.65</v>
          </cell>
          <cell r="O1255">
            <v>1200</v>
          </cell>
          <cell r="Q1255">
            <v>0</v>
          </cell>
          <cell r="T1255">
            <v>1640.95</v>
          </cell>
          <cell r="U1255">
            <v>2100</v>
          </cell>
          <cell r="W1255">
            <v>0</v>
          </cell>
          <cell r="Y1255">
            <v>1861.83</v>
          </cell>
          <cell r="AA1255">
            <v>1200</v>
          </cell>
          <cell r="AG1255">
            <v>2100</v>
          </cell>
          <cell r="AI1255">
            <v>0</v>
          </cell>
          <cell r="AL1255">
            <v>8604</v>
          </cell>
        </row>
        <row r="1256">
          <cell r="A1256" t="str">
            <v>8604</v>
          </cell>
          <cell r="B1256" t="str">
            <v xml:space="preserve">407 - Retained Earnings             </v>
          </cell>
          <cell r="C1256" t="str">
            <v xml:space="preserve">MS - Materials &amp; Supplies          </v>
          </cell>
          <cell r="D1256" t="str">
            <v>EO</v>
          </cell>
          <cell r="G1256">
            <v>6.55</v>
          </cell>
          <cell r="H1256">
            <v>82.35</v>
          </cell>
          <cell r="I1256">
            <v>100</v>
          </cell>
          <cell r="K1256">
            <v>0</v>
          </cell>
          <cell r="M1256">
            <v>269.95</v>
          </cell>
          <cell r="N1256">
            <v>578.54999999999995</v>
          </cell>
          <cell r="O1256">
            <v>500</v>
          </cell>
          <cell r="Q1256">
            <v>0</v>
          </cell>
          <cell r="T1256">
            <v>740.54</v>
          </cell>
          <cell r="U1256">
            <v>900</v>
          </cell>
          <cell r="W1256">
            <v>0</v>
          </cell>
          <cell r="Y1256">
            <v>269.95</v>
          </cell>
          <cell r="AA1256">
            <v>500</v>
          </cell>
          <cell r="AG1256">
            <v>900</v>
          </cell>
          <cell r="AI1256">
            <v>0</v>
          </cell>
          <cell r="AL1256">
            <v>8604</v>
          </cell>
        </row>
        <row r="1257">
          <cell r="A1257" t="str">
            <v>8604</v>
          </cell>
          <cell r="B1257" t="str">
            <v xml:space="preserve">407 - Retained Earnings             </v>
          </cell>
          <cell r="C1257" t="str">
            <v xml:space="preserve">MS - Materials &amp; Supplies          </v>
          </cell>
          <cell r="D1257" t="str">
            <v>FS</v>
          </cell>
          <cell r="G1257">
            <v>137.5</v>
          </cell>
          <cell r="H1257">
            <v>0</v>
          </cell>
          <cell r="I1257">
            <v>0</v>
          </cell>
          <cell r="K1257">
            <v>0</v>
          </cell>
          <cell r="M1257">
            <v>299.75</v>
          </cell>
          <cell r="N1257">
            <v>394.7</v>
          </cell>
          <cell r="O1257">
            <v>0</v>
          </cell>
          <cell r="Q1257">
            <v>0</v>
          </cell>
          <cell r="T1257">
            <v>488.15</v>
          </cell>
          <cell r="U1257">
            <v>200</v>
          </cell>
          <cell r="W1257">
            <v>0</v>
          </cell>
          <cell r="Y1257">
            <v>299.75</v>
          </cell>
          <cell r="AA1257">
            <v>0</v>
          </cell>
          <cell r="AG1257">
            <v>200</v>
          </cell>
          <cell r="AI1257">
            <v>0</v>
          </cell>
          <cell r="AL1257">
            <v>8604</v>
          </cell>
        </row>
        <row r="1258">
          <cell r="A1258" t="str">
            <v>8604</v>
          </cell>
          <cell r="B1258" t="str">
            <v xml:space="preserve">407 - Retained Earnings             </v>
          </cell>
          <cell r="C1258" t="str">
            <v xml:space="preserve">MS - Materials &amp; Supplies          </v>
          </cell>
          <cell r="D1258" t="str">
            <v>HR</v>
          </cell>
          <cell r="G1258">
            <v>427.35</v>
          </cell>
          <cell r="H1258">
            <v>132.18</v>
          </cell>
          <cell r="I1258">
            <v>400</v>
          </cell>
          <cell r="K1258">
            <v>0</v>
          </cell>
          <cell r="M1258">
            <v>1379.57</v>
          </cell>
          <cell r="N1258">
            <v>1444.4</v>
          </cell>
          <cell r="O1258">
            <v>4600</v>
          </cell>
          <cell r="Q1258">
            <v>0</v>
          </cell>
          <cell r="T1258">
            <v>2331.3000000000002</v>
          </cell>
          <cell r="U1258">
            <v>6200</v>
          </cell>
          <cell r="W1258">
            <v>0</v>
          </cell>
          <cell r="Y1258">
            <v>1379.57</v>
          </cell>
          <cell r="AA1258">
            <v>4600</v>
          </cell>
          <cell r="AG1258">
            <v>6200</v>
          </cell>
          <cell r="AI1258">
            <v>0</v>
          </cell>
          <cell r="AL1258">
            <v>8604</v>
          </cell>
        </row>
        <row r="1259">
          <cell r="A1259" t="str">
            <v>8604</v>
          </cell>
          <cell r="B1259" t="str">
            <v xml:space="preserve">407 - Retained Earnings             </v>
          </cell>
          <cell r="C1259" t="str">
            <v xml:space="preserve">MS - Materials &amp; Supplies          </v>
          </cell>
          <cell r="D1259" t="str">
            <v>IS</v>
          </cell>
          <cell r="G1259">
            <v>0</v>
          </cell>
          <cell r="H1259">
            <v>46.2</v>
          </cell>
          <cell r="I1259">
            <v>600</v>
          </cell>
          <cell r="K1259">
            <v>0</v>
          </cell>
          <cell r="M1259">
            <v>157.55000000000001</v>
          </cell>
          <cell r="N1259">
            <v>1892.04</v>
          </cell>
          <cell r="O1259">
            <v>4100</v>
          </cell>
          <cell r="Q1259">
            <v>0</v>
          </cell>
          <cell r="T1259">
            <v>2015.44</v>
          </cell>
          <cell r="U1259">
            <v>5500</v>
          </cell>
          <cell r="W1259">
            <v>0</v>
          </cell>
          <cell r="Y1259">
            <v>157.55000000000001</v>
          </cell>
          <cell r="AA1259">
            <v>4100</v>
          </cell>
          <cell r="AG1259">
            <v>5500</v>
          </cell>
          <cell r="AI1259">
            <v>0</v>
          </cell>
          <cell r="AL1259">
            <v>8604</v>
          </cell>
        </row>
        <row r="1260">
          <cell r="A1260" t="str">
            <v>8605</v>
          </cell>
          <cell r="B1260" t="str">
            <v xml:space="preserve">407 - Retained Earnings             </v>
          </cell>
          <cell r="C1260" t="str">
            <v xml:space="preserve">MS - Materials &amp; Supplies          </v>
          </cell>
          <cell r="D1260" t="str">
            <v>CS</v>
          </cell>
          <cell r="G1260">
            <v>169.29</v>
          </cell>
          <cell r="H1260">
            <v>189.35</v>
          </cell>
          <cell r="I1260">
            <v>500</v>
          </cell>
          <cell r="K1260">
            <v>0</v>
          </cell>
          <cell r="M1260">
            <v>6465.88</v>
          </cell>
          <cell r="N1260">
            <v>4928.2</v>
          </cell>
          <cell r="O1260">
            <v>4600</v>
          </cell>
          <cell r="Q1260">
            <v>0</v>
          </cell>
          <cell r="T1260">
            <v>6586.27</v>
          </cell>
          <cell r="U1260">
            <v>6300</v>
          </cell>
          <cell r="W1260">
            <v>0</v>
          </cell>
          <cell r="Y1260">
            <v>6465.88</v>
          </cell>
          <cell r="AA1260">
            <v>4600</v>
          </cell>
          <cell r="AG1260">
            <v>6300</v>
          </cell>
          <cell r="AI1260">
            <v>0</v>
          </cell>
          <cell r="AL1260">
            <v>8605</v>
          </cell>
        </row>
        <row r="1261">
          <cell r="A1261" t="str">
            <v>8605</v>
          </cell>
          <cell r="B1261" t="str">
            <v xml:space="preserve">407 - Retained Earnings             </v>
          </cell>
          <cell r="C1261" t="str">
            <v xml:space="preserve">MS - Materials &amp; Supplies          </v>
          </cell>
          <cell r="D1261" t="str">
            <v>CSP</v>
          </cell>
          <cell r="G1261">
            <v>-3935.69</v>
          </cell>
          <cell r="H1261">
            <v>2414.92</v>
          </cell>
          <cell r="I1261">
            <v>3300</v>
          </cell>
          <cell r="K1261">
            <v>0</v>
          </cell>
          <cell r="M1261">
            <v>25785.34</v>
          </cell>
          <cell r="N1261">
            <v>22608.47</v>
          </cell>
          <cell r="O1261">
            <v>24800</v>
          </cell>
          <cell r="Q1261">
            <v>0</v>
          </cell>
          <cell r="T1261">
            <v>27775.62</v>
          </cell>
          <cell r="U1261">
            <v>32500</v>
          </cell>
          <cell r="W1261">
            <v>0</v>
          </cell>
          <cell r="Y1261">
            <v>25785.34</v>
          </cell>
          <cell r="AA1261">
            <v>24800</v>
          </cell>
          <cell r="AG1261">
            <v>32500</v>
          </cell>
          <cell r="AI1261">
            <v>0</v>
          </cell>
          <cell r="AL1261">
            <v>8605</v>
          </cell>
        </row>
        <row r="1262">
          <cell r="A1262" t="str">
            <v>8605</v>
          </cell>
          <cell r="B1262" t="str">
            <v xml:space="preserve">407 - Retained Earnings             </v>
          </cell>
          <cell r="C1262" t="str">
            <v xml:space="preserve">MS - Materials &amp; Supplies          </v>
          </cell>
          <cell r="D1262" t="str">
            <v>EO</v>
          </cell>
          <cell r="G1262">
            <v>582.17999999999995</v>
          </cell>
          <cell r="H1262">
            <v>1771.46</v>
          </cell>
          <cell r="I1262">
            <v>1000</v>
          </cell>
          <cell r="K1262">
            <v>0</v>
          </cell>
          <cell r="M1262">
            <v>12282.86</v>
          </cell>
          <cell r="N1262">
            <v>9321.0400000000009</v>
          </cell>
          <cell r="O1262">
            <v>7000</v>
          </cell>
          <cell r="Q1262">
            <v>0</v>
          </cell>
          <cell r="T1262">
            <v>13574.14</v>
          </cell>
          <cell r="U1262">
            <v>9300</v>
          </cell>
          <cell r="W1262">
            <v>0</v>
          </cell>
          <cell r="Y1262">
            <v>12282.86</v>
          </cell>
          <cell r="AA1262">
            <v>7000</v>
          </cell>
          <cell r="AG1262">
            <v>9300</v>
          </cell>
          <cell r="AI1262">
            <v>0</v>
          </cell>
          <cell r="AL1262">
            <v>8605</v>
          </cell>
        </row>
        <row r="1263">
          <cell r="A1263" t="str">
            <v>8605</v>
          </cell>
          <cell r="B1263" t="str">
            <v xml:space="preserve">407 - Retained Earnings             </v>
          </cell>
          <cell r="C1263" t="str">
            <v xml:space="preserve">MS - Materials &amp; Supplies          </v>
          </cell>
          <cell r="D1263" t="str">
            <v>EO</v>
          </cell>
          <cell r="G1263">
            <v>616.69000000000005</v>
          </cell>
          <cell r="H1263">
            <v>1570.4</v>
          </cell>
          <cell r="I1263">
            <v>1300</v>
          </cell>
          <cell r="K1263">
            <v>0</v>
          </cell>
          <cell r="M1263">
            <v>9030.51</v>
          </cell>
          <cell r="N1263">
            <v>8676.68</v>
          </cell>
          <cell r="O1263">
            <v>10500</v>
          </cell>
          <cell r="Q1263">
            <v>0</v>
          </cell>
          <cell r="T1263">
            <v>12794.43</v>
          </cell>
          <cell r="U1263">
            <v>13800</v>
          </cell>
          <cell r="W1263">
            <v>0</v>
          </cell>
          <cell r="Y1263">
            <v>9030.51</v>
          </cell>
          <cell r="AA1263">
            <v>10500</v>
          </cell>
          <cell r="AG1263">
            <v>13800</v>
          </cell>
          <cell r="AI1263">
            <v>0</v>
          </cell>
          <cell r="AL1263">
            <v>8605</v>
          </cell>
        </row>
        <row r="1264">
          <cell r="A1264" t="str">
            <v>8605</v>
          </cell>
          <cell r="B1264" t="str">
            <v xml:space="preserve">407 - Retained Earnings             </v>
          </cell>
          <cell r="C1264" t="str">
            <v xml:space="preserve">MS - Materials &amp; Supplies          </v>
          </cell>
          <cell r="D1264" t="str">
            <v>EO</v>
          </cell>
          <cell r="G1264">
            <v>447.67</v>
          </cell>
          <cell r="H1264">
            <v>402.4</v>
          </cell>
          <cell r="I1264">
            <v>300</v>
          </cell>
          <cell r="K1264">
            <v>0</v>
          </cell>
          <cell r="M1264">
            <v>2955.47</v>
          </cell>
          <cell r="N1264">
            <v>3922.32</v>
          </cell>
          <cell r="O1264">
            <v>3700</v>
          </cell>
          <cell r="Q1264">
            <v>0</v>
          </cell>
          <cell r="T1264">
            <v>5047</v>
          </cell>
          <cell r="U1264">
            <v>5100</v>
          </cell>
          <cell r="W1264">
            <v>0</v>
          </cell>
          <cell r="Y1264">
            <v>2955.47</v>
          </cell>
          <cell r="AA1264">
            <v>3700</v>
          </cell>
          <cell r="AG1264">
            <v>5100</v>
          </cell>
          <cell r="AI1264">
            <v>0</v>
          </cell>
          <cell r="AL1264">
            <v>8605</v>
          </cell>
        </row>
        <row r="1265">
          <cell r="A1265" t="str">
            <v>8605</v>
          </cell>
          <cell r="B1265" t="str">
            <v xml:space="preserve">407 - Retained Earnings             </v>
          </cell>
          <cell r="C1265" t="str">
            <v xml:space="preserve">MS - Materials &amp; Supplies          </v>
          </cell>
          <cell r="D1265" t="str">
            <v>EO</v>
          </cell>
          <cell r="G1265">
            <v>118.56</v>
          </cell>
          <cell r="H1265">
            <v>57.8</v>
          </cell>
          <cell r="I1265">
            <v>300</v>
          </cell>
          <cell r="K1265">
            <v>0</v>
          </cell>
          <cell r="M1265">
            <v>2907.4</v>
          </cell>
          <cell r="N1265">
            <v>2260.2199999999998</v>
          </cell>
          <cell r="O1265">
            <v>2700</v>
          </cell>
          <cell r="Q1265">
            <v>0</v>
          </cell>
          <cell r="T1265">
            <v>3232.35</v>
          </cell>
          <cell r="U1265">
            <v>3400</v>
          </cell>
          <cell r="W1265">
            <v>0</v>
          </cell>
          <cell r="Y1265">
            <v>2907.4</v>
          </cell>
          <cell r="AA1265">
            <v>2700</v>
          </cell>
          <cell r="AG1265">
            <v>3400</v>
          </cell>
          <cell r="AI1265">
            <v>0</v>
          </cell>
          <cell r="AL1265">
            <v>8605</v>
          </cell>
        </row>
        <row r="1266">
          <cell r="A1266" t="str">
            <v>8605</v>
          </cell>
          <cell r="B1266" t="str">
            <v xml:space="preserve">407 - Retained Earnings             </v>
          </cell>
          <cell r="C1266" t="str">
            <v xml:space="preserve">MS - Materials &amp; Supplies          </v>
          </cell>
          <cell r="D1266" t="str">
            <v>FS</v>
          </cell>
          <cell r="G1266">
            <v>450.07</v>
          </cell>
          <cell r="H1266">
            <v>540.21</v>
          </cell>
          <cell r="I1266">
            <v>400</v>
          </cell>
          <cell r="K1266">
            <v>0</v>
          </cell>
          <cell r="M1266">
            <v>4667</v>
          </cell>
          <cell r="N1266">
            <v>2721.86</v>
          </cell>
          <cell r="O1266">
            <v>4200</v>
          </cell>
          <cell r="Q1266">
            <v>0</v>
          </cell>
          <cell r="T1266">
            <v>4831.3599999999997</v>
          </cell>
          <cell r="U1266">
            <v>5700</v>
          </cell>
          <cell r="W1266">
            <v>0</v>
          </cell>
          <cell r="Y1266">
            <v>4667</v>
          </cell>
          <cell r="AA1266">
            <v>4200</v>
          </cell>
          <cell r="AG1266">
            <v>5700</v>
          </cell>
          <cell r="AI1266">
            <v>0</v>
          </cell>
          <cell r="AL1266">
            <v>8605</v>
          </cell>
        </row>
        <row r="1267">
          <cell r="A1267" t="str">
            <v>8605</v>
          </cell>
          <cell r="B1267" t="str">
            <v xml:space="preserve">407 - Retained Earnings             </v>
          </cell>
          <cell r="C1267" t="str">
            <v xml:space="preserve">MS - Materials &amp; Supplies          </v>
          </cell>
          <cell r="D1267" t="str">
            <v>HR</v>
          </cell>
          <cell r="G1267">
            <v>32.18</v>
          </cell>
          <cell r="H1267">
            <v>252.18</v>
          </cell>
          <cell r="I1267">
            <v>300</v>
          </cell>
          <cell r="K1267">
            <v>0</v>
          </cell>
          <cell r="M1267">
            <v>1989.43</v>
          </cell>
          <cell r="N1267">
            <v>2044.78</v>
          </cell>
          <cell r="O1267">
            <v>3400</v>
          </cell>
          <cell r="Q1267">
            <v>0</v>
          </cell>
          <cell r="T1267">
            <v>7384.84</v>
          </cell>
          <cell r="U1267">
            <v>4600</v>
          </cell>
          <cell r="W1267">
            <v>0</v>
          </cell>
          <cell r="Y1267">
            <v>1989.43</v>
          </cell>
          <cell r="AA1267">
            <v>3400</v>
          </cell>
          <cell r="AG1267">
            <v>4600</v>
          </cell>
          <cell r="AI1267">
            <v>0</v>
          </cell>
          <cell r="AL1267">
            <v>8605</v>
          </cell>
        </row>
        <row r="1268">
          <cell r="A1268" t="str">
            <v>8605</v>
          </cell>
          <cell r="B1268" t="str">
            <v xml:space="preserve">407 - Retained Earnings             </v>
          </cell>
          <cell r="C1268" t="str">
            <v xml:space="preserve">MS - Materials &amp; Supplies          </v>
          </cell>
          <cell r="D1268" t="str">
            <v>IS</v>
          </cell>
          <cell r="G1268">
            <v>134.1</v>
          </cell>
          <cell r="H1268">
            <v>249.1</v>
          </cell>
          <cell r="I1268">
            <v>400</v>
          </cell>
          <cell r="K1268">
            <v>0</v>
          </cell>
          <cell r="M1268">
            <v>2816.36</v>
          </cell>
          <cell r="N1268">
            <v>3020.69</v>
          </cell>
          <cell r="O1268">
            <v>3300</v>
          </cell>
          <cell r="Q1268">
            <v>0</v>
          </cell>
          <cell r="T1268">
            <v>4071.46</v>
          </cell>
          <cell r="U1268">
            <v>4100</v>
          </cell>
          <cell r="W1268">
            <v>0</v>
          </cell>
          <cell r="Y1268">
            <v>2816.36</v>
          </cell>
          <cell r="AA1268">
            <v>3300</v>
          </cell>
          <cell r="AG1268">
            <v>4100</v>
          </cell>
          <cell r="AI1268">
            <v>0</v>
          </cell>
          <cell r="AL1268">
            <v>8605</v>
          </cell>
        </row>
        <row r="1269">
          <cell r="A1269" t="str">
            <v>8606</v>
          </cell>
          <cell r="B1269" t="str">
            <v xml:space="preserve">407 - Retained Earnings             </v>
          </cell>
          <cell r="C1269" t="str">
            <v xml:space="preserve">MS - Materials &amp; Supplies          </v>
          </cell>
          <cell r="D1269" t="str">
            <v>CS</v>
          </cell>
          <cell r="G1269">
            <v>0</v>
          </cell>
          <cell r="H1269">
            <v>101.24</v>
          </cell>
          <cell r="I1269">
            <v>0</v>
          </cell>
          <cell r="K1269">
            <v>0</v>
          </cell>
          <cell r="M1269">
            <v>671.31</v>
          </cell>
          <cell r="N1269">
            <v>1173.18</v>
          </cell>
          <cell r="O1269">
            <v>0</v>
          </cell>
          <cell r="Q1269">
            <v>0</v>
          </cell>
          <cell r="T1269">
            <v>1180.49</v>
          </cell>
          <cell r="U1269">
            <v>0</v>
          </cell>
          <cell r="W1269">
            <v>0</v>
          </cell>
          <cell r="Y1269">
            <v>671.31</v>
          </cell>
          <cell r="AA1269">
            <v>0</v>
          </cell>
          <cell r="AG1269">
            <v>0</v>
          </cell>
          <cell r="AI1269">
            <v>0</v>
          </cell>
          <cell r="AL1269">
            <v>8606</v>
          </cell>
        </row>
        <row r="1270">
          <cell r="A1270" t="str">
            <v>8606</v>
          </cell>
          <cell r="B1270" t="str">
            <v xml:space="preserve">407 - Retained Earnings             </v>
          </cell>
          <cell r="C1270" t="str">
            <v xml:space="preserve">MS - Materials &amp; Supplies          </v>
          </cell>
          <cell r="D1270" t="str">
            <v>CSP</v>
          </cell>
          <cell r="G1270">
            <v>3265.74</v>
          </cell>
          <cell r="H1270">
            <v>1318.11</v>
          </cell>
          <cell r="I1270">
            <v>2000</v>
          </cell>
          <cell r="K1270">
            <v>0</v>
          </cell>
          <cell r="M1270">
            <v>21348.19</v>
          </cell>
          <cell r="N1270">
            <v>11781.24</v>
          </cell>
          <cell r="O1270">
            <v>15700</v>
          </cell>
          <cell r="Q1270">
            <v>0</v>
          </cell>
          <cell r="T1270">
            <v>18211.48</v>
          </cell>
          <cell r="U1270">
            <v>20800</v>
          </cell>
          <cell r="W1270">
            <v>0</v>
          </cell>
          <cell r="Y1270">
            <v>21348.19</v>
          </cell>
          <cell r="AA1270">
            <v>15700</v>
          </cell>
          <cell r="AG1270">
            <v>20800</v>
          </cell>
          <cell r="AI1270">
            <v>0</v>
          </cell>
          <cell r="AL1270">
            <v>8606</v>
          </cell>
        </row>
        <row r="1271">
          <cell r="A1271" t="str">
            <v>8606</v>
          </cell>
          <cell r="B1271" t="str">
            <v xml:space="preserve">407 - Retained Earnings             </v>
          </cell>
          <cell r="C1271" t="str">
            <v xml:space="preserve">MS - Materials &amp; Supplies          </v>
          </cell>
          <cell r="D1271" t="str">
            <v>EO</v>
          </cell>
          <cell r="G1271">
            <v>23.94</v>
          </cell>
          <cell r="H1271">
            <v>2.9</v>
          </cell>
          <cell r="I1271">
            <v>100</v>
          </cell>
          <cell r="K1271">
            <v>0</v>
          </cell>
          <cell r="M1271">
            <v>253.57</v>
          </cell>
          <cell r="N1271">
            <v>107.66</v>
          </cell>
          <cell r="O1271">
            <v>600</v>
          </cell>
          <cell r="Q1271">
            <v>0</v>
          </cell>
          <cell r="T1271">
            <v>108.22</v>
          </cell>
          <cell r="U1271">
            <v>700</v>
          </cell>
          <cell r="W1271">
            <v>0</v>
          </cell>
          <cell r="Y1271">
            <v>253.57</v>
          </cell>
          <cell r="AA1271">
            <v>600</v>
          </cell>
          <cell r="AG1271">
            <v>700</v>
          </cell>
          <cell r="AI1271">
            <v>0</v>
          </cell>
          <cell r="AL1271">
            <v>8606</v>
          </cell>
        </row>
        <row r="1272">
          <cell r="A1272" t="str">
            <v>8606</v>
          </cell>
          <cell r="B1272" t="str">
            <v xml:space="preserve">407 - Retained Earnings             </v>
          </cell>
          <cell r="C1272" t="str">
            <v xml:space="preserve">MS - Materials &amp; Supplies          </v>
          </cell>
          <cell r="D1272" t="str">
            <v>EO</v>
          </cell>
          <cell r="G1272">
            <v>2020.67</v>
          </cell>
          <cell r="H1272">
            <v>2615.6999999999998</v>
          </cell>
          <cell r="I1272">
            <v>3100</v>
          </cell>
          <cell r="K1272">
            <v>0</v>
          </cell>
          <cell r="M1272">
            <v>26579.200000000001</v>
          </cell>
          <cell r="N1272">
            <v>23638.560000000001</v>
          </cell>
          <cell r="O1272">
            <v>28900</v>
          </cell>
          <cell r="Q1272">
            <v>0</v>
          </cell>
          <cell r="T1272">
            <v>29239</v>
          </cell>
          <cell r="U1272">
            <v>37300</v>
          </cell>
          <cell r="W1272">
            <v>0</v>
          </cell>
          <cell r="Y1272">
            <v>26579.200000000001</v>
          </cell>
          <cell r="AA1272">
            <v>28900</v>
          </cell>
          <cell r="AG1272">
            <v>37300</v>
          </cell>
          <cell r="AI1272">
            <v>0</v>
          </cell>
          <cell r="AL1272">
            <v>8606</v>
          </cell>
        </row>
        <row r="1273">
          <cell r="A1273" t="str">
            <v>8606</v>
          </cell>
          <cell r="B1273" t="str">
            <v xml:space="preserve">407 - Retained Earnings             </v>
          </cell>
          <cell r="C1273" t="str">
            <v xml:space="preserve">MS - Materials &amp; Supplies          </v>
          </cell>
          <cell r="D1273" t="str">
            <v>EO</v>
          </cell>
          <cell r="G1273">
            <v>507.71</v>
          </cell>
          <cell r="H1273">
            <v>520.79999999999995</v>
          </cell>
          <cell r="I1273">
            <v>800</v>
          </cell>
          <cell r="K1273">
            <v>0</v>
          </cell>
          <cell r="M1273">
            <v>8043.14</v>
          </cell>
          <cell r="N1273">
            <v>6824.82</v>
          </cell>
          <cell r="O1273">
            <v>6900</v>
          </cell>
          <cell r="Q1273">
            <v>0</v>
          </cell>
          <cell r="T1273">
            <v>9547.4</v>
          </cell>
          <cell r="U1273">
            <v>9800</v>
          </cell>
          <cell r="W1273">
            <v>0</v>
          </cell>
          <cell r="Y1273">
            <v>8043.14</v>
          </cell>
          <cell r="AA1273">
            <v>6900</v>
          </cell>
          <cell r="AG1273">
            <v>9800</v>
          </cell>
          <cell r="AI1273">
            <v>0</v>
          </cell>
          <cell r="AL1273">
            <v>8606</v>
          </cell>
        </row>
        <row r="1274">
          <cell r="A1274" t="str">
            <v>8606</v>
          </cell>
          <cell r="B1274" t="str">
            <v xml:space="preserve">407 - Retained Earnings             </v>
          </cell>
          <cell r="C1274" t="str">
            <v xml:space="preserve">MS - Materials &amp; Supplies          </v>
          </cell>
          <cell r="D1274" t="str">
            <v>EO</v>
          </cell>
          <cell r="G1274">
            <v>917.69</v>
          </cell>
          <cell r="H1274">
            <v>734.76</v>
          </cell>
          <cell r="I1274">
            <v>1000</v>
          </cell>
          <cell r="K1274">
            <v>0</v>
          </cell>
          <cell r="M1274">
            <v>4708.1099999999997</v>
          </cell>
          <cell r="N1274">
            <v>5926.47</v>
          </cell>
          <cell r="O1274">
            <v>9500</v>
          </cell>
          <cell r="Q1274">
            <v>0</v>
          </cell>
          <cell r="T1274">
            <v>9045.43</v>
          </cell>
          <cell r="U1274">
            <v>12300</v>
          </cell>
          <cell r="W1274">
            <v>0</v>
          </cell>
          <cell r="Y1274">
            <v>4708.1099999999997</v>
          </cell>
          <cell r="AA1274">
            <v>9500</v>
          </cell>
          <cell r="AG1274">
            <v>12300</v>
          </cell>
          <cell r="AI1274">
            <v>0</v>
          </cell>
          <cell r="AL1274">
            <v>8606</v>
          </cell>
        </row>
        <row r="1275">
          <cell r="A1275" t="str">
            <v>8606</v>
          </cell>
          <cell r="B1275" t="str">
            <v xml:space="preserve">407 - Retained Earnings             </v>
          </cell>
          <cell r="C1275" t="str">
            <v xml:space="preserve">MS - Materials &amp; Supplies          </v>
          </cell>
          <cell r="D1275" t="str">
            <v>FS</v>
          </cell>
          <cell r="G1275">
            <v>0</v>
          </cell>
          <cell r="H1275">
            <v>155.66</v>
          </cell>
          <cell r="I1275">
            <v>0</v>
          </cell>
          <cell r="K1275">
            <v>0</v>
          </cell>
          <cell r="M1275">
            <v>451.99</v>
          </cell>
          <cell r="N1275">
            <v>161.04</v>
          </cell>
          <cell r="O1275">
            <v>0</v>
          </cell>
          <cell r="Q1275">
            <v>0</v>
          </cell>
          <cell r="T1275">
            <v>273.64</v>
          </cell>
          <cell r="U1275">
            <v>100</v>
          </cell>
          <cell r="W1275">
            <v>0</v>
          </cell>
          <cell r="Y1275">
            <v>451.99</v>
          </cell>
          <cell r="AA1275">
            <v>0</v>
          </cell>
          <cell r="AG1275">
            <v>100</v>
          </cell>
          <cell r="AI1275">
            <v>0</v>
          </cell>
          <cell r="AL1275">
            <v>8606</v>
          </cell>
        </row>
        <row r="1276">
          <cell r="A1276" t="str">
            <v>8606</v>
          </cell>
          <cell r="B1276" t="str">
            <v xml:space="preserve">407 - Retained Earnings             </v>
          </cell>
          <cell r="C1276" t="str">
            <v xml:space="preserve">MS - Materials &amp; Supplies          </v>
          </cell>
          <cell r="D1276" t="str">
            <v>HR</v>
          </cell>
          <cell r="G1276">
            <v>4.38</v>
          </cell>
          <cell r="H1276">
            <v>1.57</v>
          </cell>
          <cell r="I1276">
            <v>0</v>
          </cell>
          <cell r="K1276">
            <v>0</v>
          </cell>
          <cell r="M1276">
            <v>843.72</v>
          </cell>
          <cell r="N1276">
            <v>85.63</v>
          </cell>
          <cell r="O1276">
            <v>0</v>
          </cell>
          <cell r="Q1276">
            <v>0</v>
          </cell>
          <cell r="T1276">
            <v>149.47</v>
          </cell>
          <cell r="U1276">
            <v>200</v>
          </cell>
          <cell r="W1276">
            <v>0</v>
          </cell>
          <cell r="Y1276">
            <v>843.72</v>
          </cell>
          <cell r="AA1276">
            <v>0</v>
          </cell>
          <cell r="AG1276">
            <v>200</v>
          </cell>
          <cell r="AI1276">
            <v>0</v>
          </cell>
          <cell r="AL1276">
            <v>8606</v>
          </cell>
        </row>
        <row r="1277">
          <cell r="A1277" t="str">
            <v>8606</v>
          </cell>
          <cell r="B1277" t="str">
            <v xml:space="preserve">407 - Retained Earnings             </v>
          </cell>
          <cell r="C1277" t="str">
            <v xml:space="preserve">MS - Materials &amp; Supplies          </v>
          </cell>
          <cell r="D1277" t="str">
            <v>IS</v>
          </cell>
          <cell r="G1277">
            <v>17.510000000000002</v>
          </cell>
          <cell r="H1277">
            <v>0</v>
          </cell>
          <cell r="I1277">
            <v>0</v>
          </cell>
          <cell r="K1277">
            <v>0</v>
          </cell>
          <cell r="M1277">
            <v>81.23</v>
          </cell>
          <cell r="N1277">
            <v>50.09</v>
          </cell>
          <cell r="O1277">
            <v>0</v>
          </cell>
          <cell r="Q1277">
            <v>0</v>
          </cell>
          <cell r="T1277">
            <v>119.08</v>
          </cell>
          <cell r="U1277">
            <v>200</v>
          </cell>
          <cell r="W1277">
            <v>0</v>
          </cell>
          <cell r="Y1277">
            <v>81.23</v>
          </cell>
          <cell r="AA1277">
            <v>0</v>
          </cell>
          <cell r="AG1277">
            <v>200</v>
          </cell>
          <cell r="AI1277">
            <v>0</v>
          </cell>
          <cell r="AL1277">
            <v>8606</v>
          </cell>
        </row>
        <row r="1278">
          <cell r="A1278" t="str">
            <v>8607</v>
          </cell>
          <cell r="B1278" t="str">
            <v xml:space="preserve">407 - Retained Earnings             </v>
          </cell>
          <cell r="C1278" t="str">
            <v xml:space="preserve">MS - Materials &amp; Supplies          </v>
          </cell>
          <cell r="D1278" t="str">
            <v>CS</v>
          </cell>
          <cell r="G1278">
            <v>402.84</v>
          </cell>
          <cell r="H1278">
            <v>0</v>
          </cell>
          <cell r="I1278">
            <v>900</v>
          </cell>
          <cell r="K1278">
            <v>0</v>
          </cell>
          <cell r="M1278">
            <v>4607.54</v>
          </cell>
          <cell r="N1278">
            <v>1532.41</v>
          </cell>
          <cell r="O1278">
            <v>5400</v>
          </cell>
          <cell r="Q1278">
            <v>0</v>
          </cell>
          <cell r="T1278">
            <v>1532.41</v>
          </cell>
          <cell r="U1278">
            <v>7600</v>
          </cell>
          <cell r="W1278">
            <v>0</v>
          </cell>
          <cell r="Y1278">
            <v>4607.54</v>
          </cell>
          <cell r="AA1278">
            <v>5400</v>
          </cell>
          <cell r="AG1278">
            <v>7600</v>
          </cell>
          <cell r="AI1278">
            <v>0</v>
          </cell>
          <cell r="AL1278">
            <v>8607</v>
          </cell>
        </row>
        <row r="1279">
          <cell r="A1279" t="str">
            <v>8607</v>
          </cell>
          <cell r="B1279" t="str">
            <v xml:space="preserve">407 - Retained Earnings             </v>
          </cell>
          <cell r="C1279" t="str">
            <v xml:space="preserve">MS - Materials &amp; Supplies          </v>
          </cell>
          <cell r="D1279" t="str">
            <v>CSP</v>
          </cell>
          <cell r="G1279">
            <v>23206.59</v>
          </cell>
          <cell r="H1279">
            <v>4419.8999999999996</v>
          </cell>
          <cell r="I1279">
            <v>9300</v>
          </cell>
          <cell r="K1279">
            <v>0</v>
          </cell>
          <cell r="M1279">
            <v>87519.19</v>
          </cell>
          <cell r="N1279">
            <v>77048.539999999994</v>
          </cell>
          <cell r="O1279">
            <v>83900</v>
          </cell>
          <cell r="Q1279">
            <v>0</v>
          </cell>
          <cell r="T1279">
            <v>94345.99</v>
          </cell>
          <cell r="U1279">
            <v>111800</v>
          </cell>
          <cell r="W1279">
            <v>0</v>
          </cell>
          <cell r="Y1279">
            <v>87519.19</v>
          </cell>
          <cell r="AA1279">
            <v>83900</v>
          </cell>
          <cell r="AG1279">
            <v>111800</v>
          </cell>
          <cell r="AI1279">
            <v>0</v>
          </cell>
          <cell r="AL1279">
            <v>8607</v>
          </cell>
        </row>
        <row r="1280">
          <cell r="A1280" t="str">
            <v>8607</v>
          </cell>
          <cell r="B1280" t="str">
            <v xml:space="preserve">407 - Retained Earnings             </v>
          </cell>
          <cell r="C1280" t="str">
            <v xml:space="preserve">MS - Materials &amp; Supplies          </v>
          </cell>
          <cell r="D1280" t="str">
            <v>EO</v>
          </cell>
          <cell r="G1280">
            <v>75.28</v>
          </cell>
          <cell r="H1280">
            <v>0</v>
          </cell>
          <cell r="I1280">
            <v>100</v>
          </cell>
          <cell r="K1280">
            <v>0</v>
          </cell>
          <cell r="M1280">
            <v>107.68</v>
          </cell>
          <cell r="N1280">
            <v>1558.66</v>
          </cell>
          <cell r="O1280">
            <v>900</v>
          </cell>
          <cell r="Q1280">
            <v>0</v>
          </cell>
          <cell r="T1280">
            <v>1558.66</v>
          </cell>
          <cell r="U1280">
            <v>1000</v>
          </cell>
          <cell r="W1280">
            <v>0</v>
          </cell>
          <cell r="Y1280">
            <v>107.68</v>
          </cell>
          <cell r="AA1280">
            <v>900</v>
          </cell>
          <cell r="AG1280">
            <v>1000</v>
          </cell>
          <cell r="AI1280">
            <v>0</v>
          </cell>
          <cell r="AL1280">
            <v>8607</v>
          </cell>
        </row>
        <row r="1281">
          <cell r="A1281" t="str">
            <v>8607</v>
          </cell>
          <cell r="B1281" t="str">
            <v xml:space="preserve">407 - Retained Earnings             </v>
          </cell>
          <cell r="C1281" t="str">
            <v xml:space="preserve">MS - Materials &amp; Supplies          </v>
          </cell>
          <cell r="D1281" t="str">
            <v>EO</v>
          </cell>
          <cell r="G1281">
            <v>97.69</v>
          </cell>
          <cell r="H1281">
            <v>0</v>
          </cell>
          <cell r="I1281">
            <v>0</v>
          </cell>
          <cell r="K1281">
            <v>0</v>
          </cell>
          <cell r="M1281">
            <v>828.1</v>
          </cell>
          <cell r="N1281">
            <v>873.94</v>
          </cell>
          <cell r="O1281">
            <v>0</v>
          </cell>
          <cell r="Q1281">
            <v>0</v>
          </cell>
          <cell r="T1281">
            <v>873.94</v>
          </cell>
          <cell r="U1281">
            <v>0</v>
          </cell>
          <cell r="W1281">
            <v>0</v>
          </cell>
          <cell r="Y1281">
            <v>828.1</v>
          </cell>
          <cell r="AA1281">
            <v>0</v>
          </cell>
          <cell r="AG1281">
            <v>0</v>
          </cell>
          <cell r="AI1281">
            <v>0</v>
          </cell>
          <cell r="AL1281">
            <v>8607</v>
          </cell>
        </row>
        <row r="1282">
          <cell r="A1282" t="str">
            <v>8607</v>
          </cell>
          <cell r="B1282" t="str">
            <v xml:space="preserve">407 - Retained Earnings             </v>
          </cell>
          <cell r="C1282" t="str">
            <v xml:space="preserve">MS - Materials &amp; Supplies          </v>
          </cell>
          <cell r="D1282" t="str">
            <v>EO</v>
          </cell>
          <cell r="G1282">
            <v>40.31</v>
          </cell>
          <cell r="H1282">
            <v>0</v>
          </cell>
          <cell r="I1282">
            <v>0</v>
          </cell>
          <cell r="K1282">
            <v>0</v>
          </cell>
          <cell r="M1282">
            <v>59.97</v>
          </cell>
          <cell r="N1282">
            <v>17.28</v>
          </cell>
          <cell r="O1282">
            <v>0</v>
          </cell>
          <cell r="Q1282">
            <v>0</v>
          </cell>
          <cell r="T1282">
            <v>17.28</v>
          </cell>
          <cell r="U1282">
            <v>0</v>
          </cell>
          <cell r="W1282">
            <v>0</v>
          </cell>
          <cell r="Y1282">
            <v>59.97</v>
          </cell>
          <cell r="AA1282">
            <v>0</v>
          </cell>
          <cell r="AG1282">
            <v>0</v>
          </cell>
          <cell r="AI1282">
            <v>0</v>
          </cell>
          <cell r="AL1282">
            <v>8607</v>
          </cell>
        </row>
        <row r="1283">
          <cell r="A1283" t="str">
            <v>8607</v>
          </cell>
          <cell r="B1283" t="str">
            <v xml:space="preserve">407 - Retained Earnings             </v>
          </cell>
          <cell r="C1283" t="str">
            <v xml:space="preserve">MS - Materials &amp; Supplies          </v>
          </cell>
          <cell r="D1283" t="str">
            <v>EO</v>
          </cell>
          <cell r="G1283">
            <v>0</v>
          </cell>
          <cell r="H1283">
            <v>0</v>
          </cell>
          <cell r="I1283">
            <v>100</v>
          </cell>
          <cell r="K1283">
            <v>0</v>
          </cell>
          <cell r="M1283">
            <v>22.75</v>
          </cell>
          <cell r="N1283">
            <v>922.56</v>
          </cell>
          <cell r="O1283">
            <v>1000</v>
          </cell>
          <cell r="Q1283">
            <v>0</v>
          </cell>
          <cell r="T1283">
            <v>922.56</v>
          </cell>
          <cell r="U1283">
            <v>1500</v>
          </cell>
          <cell r="W1283">
            <v>0</v>
          </cell>
          <cell r="Y1283">
            <v>22.75</v>
          </cell>
          <cell r="AA1283">
            <v>1000</v>
          </cell>
          <cell r="AG1283">
            <v>1500</v>
          </cell>
          <cell r="AI1283">
            <v>0</v>
          </cell>
          <cell r="AL1283">
            <v>8607</v>
          </cell>
        </row>
        <row r="1284">
          <cell r="A1284" t="str">
            <v>8607</v>
          </cell>
          <cell r="B1284" t="str">
            <v xml:space="preserve">407 - Retained Earnings             </v>
          </cell>
          <cell r="C1284" t="str">
            <v xml:space="preserve">MS - Materials &amp; Supplies          </v>
          </cell>
          <cell r="D1284" t="str">
            <v>FS</v>
          </cell>
          <cell r="G1284">
            <v>0</v>
          </cell>
          <cell r="H1284">
            <v>0</v>
          </cell>
          <cell r="I1284">
            <v>0</v>
          </cell>
          <cell r="K1284">
            <v>0</v>
          </cell>
          <cell r="M1284">
            <v>112.32</v>
          </cell>
          <cell r="N1284">
            <v>0</v>
          </cell>
          <cell r="O1284">
            <v>3100</v>
          </cell>
          <cell r="Q1284">
            <v>0</v>
          </cell>
          <cell r="T1284">
            <v>2201.58</v>
          </cell>
          <cell r="U1284">
            <v>3100</v>
          </cell>
          <cell r="W1284">
            <v>0</v>
          </cell>
          <cell r="Y1284">
            <v>112.32</v>
          </cell>
          <cell r="AA1284">
            <v>3100</v>
          </cell>
          <cell r="AG1284">
            <v>3100</v>
          </cell>
          <cell r="AI1284">
            <v>0</v>
          </cell>
          <cell r="AL1284">
            <v>8607</v>
          </cell>
        </row>
        <row r="1285">
          <cell r="A1285" t="str">
            <v>8607</v>
          </cell>
          <cell r="B1285" t="str">
            <v xml:space="preserve">407 - Retained Earnings             </v>
          </cell>
          <cell r="C1285" t="str">
            <v xml:space="preserve">MS - Materials &amp; Supplies          </v>
          </cell>
          <cell r="D1285" t="str">
            <v>HR</v>
          </cell>
          <cell r="G1285">
            <v>0</v>
          </cell>
          <cell r="H1285">
            <v>0</v>
          </cell>
          <cell r="I1285">
            <v>500</v>
          </cell>
          <cell r="K1285">
            <v>0</v>
          </cell>
          <cell r="M1285">
            <v>639.65</v>
          </cell>
          <cell r="N1285">
            <v>1071.55</v>
          </cell>
          <cell r="O1285">
            <v>4900</v>
          </cell>
          <cell r="Q1285">
            <v>0</v>
          </cell>
          <cell r="T1285">
            <v>2314</v>
          </cell>
          <cell r="U1285">
            <v>6600</v>
          </cell>
          <cell r="W1285">
            <v>0</v>
          </cell>
          <cell r="Y1285">
            <v>639.65</v>
          </cell>
          <cell r="AA1285">
            <v>4900</v>
          </cell>
          <cell r="AG1285">
            <v>6600</v>
          </cell>
          <cell r="AI1285">
            <v>0</v>
          </cell>
          <cell r="AL1285">
            <v>8607</v>
          </cell>
        </row>
        <row r="1286">
          <cell r="A1286" t="str">
            <v>8607</v>
          </cell>
          <cell r="B1286" t="str">
            <v xml:space="preserve">407 - Retained Earnings             </v>
          </cell>
          <cell r="C1286" t="str">
            <v xml:space="preserve">MS - Materials &amp; Supplies          </v>
          </cell>
          <cell r="D1286" t="str">
            <v>IS</v>
          </cell>
          <cell r="G1286">
            <v>0</v>
          </cell>
          <cell r="H1286">
            <v>0</v>
          </cell>
          <cell r="I1286">
            <v>0</v>
          </cell>
          <cell r="K1286">
            <v>0</v>
          </cell>
          <cell r="M1286">
            <v>0</v>
          </cell>
          <cell r="N1286">
            <v>0</v>
          </cell>
          <cell r="O1286">
            <v>0</v>
          </cell>
          <cell r="Q1286">
            <v>0</v>
          </cell>
          <cell r="T1286">
            <v>112.32</v>
          </cell>
          <cell r="U1286">
            <v>100</v>
          </cell>
          <cell r="W1286">
            <v>0</v>
          </cell>
          <cell r="Y1286">
            <v>0</v>
          </cell>
          <cell r="AA1286">
            <v>0</v>
          </cell>
          <cell r="AG1286">
            <v>100</v>
          </cell>
          <cell r="AI1286">
            <v>0</v>
          </cell>
          <cell r="AL1286">
            <v>8607</v>
          </cell>
        </row>
        <row r="1287">
          <cell r="A1287" t="str">
            <v>8608</v>
          </cell>
          <cell r="B1287" t="str">
            <v xml:space="preserve">407 - Retained Earnings             </v>
          </cell>
          <cell r="C1287" t="str">
            <v xml:space="preserve">MS - Materials &amp; Supplies          </v>
          </cell>
          <cell r="D1287" t="str">
            <v>CS</v>
          </cell>
          <cell r="G1287">
            <v>-17.7</v>
          </cell>
          <cell r="H1287">
            <v>-45.67</v>
          </cell>
          <cell r="I1287">
            <v>1300</v>
          </cell>
          <cell r="K1287">
            <v>0</v>
          </cell>
          <cell r="M1287">
            <v>598.99</v>
          </cell>
          <cell r="N1287">
            <v>282.18</v>
          </cell>
          <cell r="O1287">
            <v>7400</v>
          </cell>
          <cell r="Q1287">
            <v>0</v>
          </cell>
          <cell r="T1287">
            <v>4430.84</v>
          </cell>
          <cell r="U1287">
            <v>10200</v>
          </cell>
          <cell r="W1287">
            <v>0</v>
          </cell>
          <cell r="Y1287">
            <v>598.99</v>
          </cell>
          <cell r="AA1287">
            <v>7400</v>
          </cell>
          <cell r="AG1287">
            <v>10200</v>
          </cell>
          <cell r="AI1287">
            <v>0</v>
          </cell>
          <cell r="AL1287">
            <v>8608</v>
          </cell>
        </row>
        <row r="1288">
          <cell r="A1288" t="str">
            <v>8608</v>
          </cell>
          <cell r="B1288" t="str">
            <v xml:space="preserve">407 - Retained Earnings             </v>
          </cell>
          <cell r="C1288" t="str">
            <v xml:space="preserve">MS - Materials &amp; Supplies          </v>
          </cell>
          <cell r="D1288" t="str">
            <v>CSP</v>
          </cell>
          <cell r="G1288">
            <v>82.32</v>
          </cell>
          <cell r="H1288">
            <v>19.12</v>
          </cell>
          <cell r="I1288">
            <v>100</v>
          </cell>
          <cell r="K1288">
            <v>0</v>
          </cell>
          <cell r="M1288">
            <v>1192.96</v>
          </cell>
          <cell r="N1288">
            <v>415.01</v>
          </cell>
          <cell r="O1288">
            <v>900</v>
          </cell>
          <cell r="Q1288">
            <v>0</v>
          </cell>
          <cell r="T1288">
            <v>570.89</v>
          </cell>
          <cell r="U1288">
            <v>1000</v>
          </cell>
          <cell r="W1288">
            <v>0</v>
          </cell>
          <cell r="Y1288">
            <v>1192.96</v>
          </cell>
          <cell r="AA1288">
            <v>900</v>
          </cell>
          <cell r="AG1288">
            <v>1000</v>
          </cell>
          <cell r="AI1288">
            <v>0</v>
          </cell>
          <cell r="AL1288">
            <v>8608</v>
          </cell>
        </row>
        <row r="1289">
          <cell r="A1289" t="str">
            <v>8608</v>
          </cell>
          <cell r="B1289" t="str">
            <v xml:space="preserve">407 - Retained Earnings             </v>
          </cell>
          <cell r="C1289" t="str">
            <v xml:space="preserve">MS - Materials &amp; Supplies          </v>
          </cell>
          <cell r="D1289" t="str">
            <v>EO</v>
          </cell>
          <cell r="G1289">
            <v>0.01</v>
          </cell>
          <cell r="H1289">
            <v>0</v>
          </cell>
          <cell r="I1289">
            <v>0</v>
          </cell>
          <cell r="K1289">
            <v>0</v>
          </cell>
          <cell r="M1289">
            <v>1.8</v>
          </cell>
          <cell r="N1289">
            <v>0</v>
          </cell>
          <cell r="O1289">
            <v>0</v>
          </cell>
          <cell r="Q1289">
            <v>0</v>
          </cell>
          <cell r="T1289">
            <v>0</v>
          </cell>
          <cell r="U1289">
            <v>0</v>
          </cell>
          <cell r="W1289">
            <v>0</v>
          </cell>
          <cell r="Y1289">
            <v>1.8</v>
          </cell>
          <cell r="AA1289">
            <v>0</v>
          </cell>
          <cell r="AG1289">
            <v>0</v>
          </cell>
          <cell r="AI1289">
            <v>0</v>
          </cell>
          <cell r="AL1289">
            <v>8608</v>
          </cell>
        </row>
        <row r="1290">
          <cell r="A1290" t="str">
            <v>8608</v>
          </cell>
          <cell r="B1290" t="str">
            <v xml:space="preserve">407 - Retained Earnings             </v>
          </cell>
          <cell r="C1290" t="str">
            <v xml:space="preserve">MS - Materials &amp; Supplies          </v>
          </cell>
          <cell r="D1290" t="str">
            <v>EO</v>
          </cell>
          <cell r="G1290">
            <v>0</v>
          </cell>
          <cell r="H1290">
            <v>0</v>
          </cell>
          <cell r="I1290">
            <v>0</v>
          </cell>
          <cell r="K1290">
            <v>0</v>
          </cell>
          <cell r="M1290">
            <v>70.739999999999995</v>
          </cell>
          <cell r="N1290">
            <v>262.16000000000003</v>
          </cell>
          <cell r="O1290">
            <v>0</v>
          </cell>
          <cell r="Q1290">
            <v>0</v>
          </cell>
          <cell r="T1290">
            <v>281.27</v>
          </cell>
          <cell r="U1290">
            <v>0</v>
          </cell>
          <cell r="W1290">
            <v>0</v>
          </cell>
          <cell r="Y1290">
            <v>70.739999999999995</v>
          </cell>
          <cell r="AA1290">
            <v>0</v>
          </cell>
          <cell r="AG1290">
            <v>0</v>
          </cell>
          <cell r="AI1290">
            <v>0</v>
          </cell>
          <cell r="AL1290">
            <v>8608</v>
          </cell>
        </row>
        <row r="1291">
          <cell r="A1291" t="str">
            <v>8608</v>
          </cell>
          <cell r="B1291" t="str">
            <v xml:space="preserve">407 - Retained Earnings             </v>
          </cell>
          <cell r="C1291" t="str">
            <v xml:space="preserve">MS - Materials &amp; Supplies          </v>
          </cell>
          <cell r="D1291" t="str">
            <v>EO</v>
          </cell>
          <cell r="G1291">
            <v>0</v>
          </cell>
          <cell r="H1291">
            <v>0</v>
          </cell>
          <cell r="I1291">
            <v>100</v>
          </cell>
          <cell r="K1291">
            <v>0</v>
          </cell>
          <cell r="M1291">
            <v>0</v>
          </cell>
          <cell r="N1291">
            <v>450</v>
          </cell>
          <cell r="O1291">
            <v>300</v>
          </cell>
          <cell r="Q1291">
            <v>0</v>
          </cell>
          <cell r="T1291">
            <v>849.04</v>
          </cell>
          <cell r="U1291">
            <v>500</v>
          </cell>
          <cell r="W1291">
            <v>0</v>
          </cell>
          <cell r="Y1291">
            <v>0</v>
          </cell>
          <cell r="AA1291">
            <v>300</v>
          </cell>
          <cell r="AG1291">
            <v>500</v>
          </cell>
          <cell r="AI1291">
            <v>0</v>
          </cell>
          <cell r="AL1291">
            <v>8608</v>
          </cell>
        </row>
        <row r="1292">
          <cell r="A1292" t="str">
            <v>8608</v>
          </cell>
          <cell r="B1292" t="str">
            <v xml:space="preserve">407 - Retained Earnings             </v>
          </cell>
          <cell r="C1292" t="str">
            <v xml:space="preserve">MS - Materials &amp; Supplies          </v>
          </cell>
          <cell r="D1292" t="str">
            <v>HR</v>
          </cell>
          <cell r="G1292">
            <v>0</v>
          </cell>
          <cell r="H1292">
            <v>0</v>
          </cell>
          <cell r="I1292">
            <v>0</v>
          </cell>
          <cell r="K1292">
            <v>0</v>
          </cell>
          <cell r="M1292">
            <v>123.43</v>
          </cell>
          <cell r="N1292">
            <v>105.13</v>
          </cell>
          <cell r="O1292">
            <v>0</v>
          </cell>
          <cell r="Q1292">
            <v>0</v>
          </cell>
          <cell r="T1292">
            <v>105.13</v>
          </cell>
          <cell r="U1292">
            <v>0</v>
          </cell>
          <cell r="W1292">
            <v>0</v>
          </cell>
          <cell r="Y1292">
            <v>123.43</v>
          </cell>
          <cell r="AA1292">
            <v>0</v>
          </cell>
          <cell r="AG1292">
            <v>0</v>
          </cell>
          <cell r="AI1292">
            <v>0</v>
          </cell>
          <cell r="AL1292">
            <v>8608</v>
          </cell>
        </row>
        <row r="1293">
          <cell r="A1293" t="str">
            <v>8609</v>
          </cell>
          <cell r="B1293" t="str">
            <v xml:space="preserve">407 - Retained Earnings             </v>
          </cell>
          <cell r="C1293" t="str">
            <v xml:space="preserve">MS - Materials &amp; Supplies          </v>
          </cell>
          <cell r="D1293" t="str">
            <v>CS</v>
          </cell>
          <cell r="G1293">
            <v>0</v>
          </cell>
          <cell r="H1293">
            <v>402.3</v>
          </cell>
          <cell r="I1293">
            <v>0</v>
          </cell>
          <cell r="K1293">
            <v>0</v>
          </cell>
          <cell r="M1293">
            <v>106.02</v>
          </cell>
          <cell r="N1293">
            <v>1093.55</v>
          </cell>
          <cell r="O1293">
            <v>100</v>
          </cell>
          <cell r="Q1293">
            <v>0</v>
          </cell>
          <cell r="T1293">
            <v>1093.55</v>
          </cell>
          <cell r="U1293">
            <v>300</v>
          </cell>
          <cell r="W1293">
            <v>0</v>
          </cell>
          <cell r="Y1293">
            <v>106.02</v>
          </cell>
          <cell r="AA1293">
            <v>100</v>
          </cell>
          <cell r="AG1293">
            <v>300</v>
          </cell>
          <cell r="AI1293">
            <v>0</v>
          </cell>
          <cell r="AL1293">
            <v>8609</v>
          </cell>
        </row>
        <row r="1294">
          <cell r="A1294" t="str">
            <v>8609</v>
          </cell>
          <cell r="B1294" t="str">
            <v xml:space="preserve">407 - Retained Earnings             </v>
          </cell>
          <cell r="C1294" t="str">
            <v xml:space="preserve">MS - Materials &amp; Supplies          </v>
          </cell>
          <cell r="D1294" t="str">
            <v>CSP</v>
          </cell>
          <cell r="G1294">
            <v>0</v>
          </cell>
          <cell r="H1294">
            <v>0</v>
          </cell>
          <cell r="I1294">
            <v>200</v>
          </cell>
          <cell r="K1294">
            <v>0</v>
          </cell>
          <cell r="M1294">
            <v>217.27</v>
          </cell>
          <cell r="N1294">
            <v>325.04000000000002</v>
          </cell>
          <cell r="O1294">
            <v>1100</v>
          </cell>
          <cell r="Q1294">
            <v>0</v>
          </cell>
          <cell r="T1294">
            <v>325.04000000000002</v>
          </cell>
          <cell r="U1294">
            <v>1500</v>
          </cell>
          <cell r="W1294">
            <v>0</v>
          </cell>
          <cell r="Y1294">
            <v>217.27</v>
          </cell>
          <cell r="AA1294">
            <v>1100</v>
          </cell>
          <cell r="AG1294">
            <v>1500</v>
          </cell>
          <cell r="AI1294">
            <v>0</v>
          </cell>
          <cell r="AL1294">
            <v>8609</v>
          </cell>
        </row>
        <row r="1295">
          <cell r="A1295" t="str">
            <v>8609</v>
          </cell>
          <cell r="B1295" t="str">
            <v xml:space="preserve">407 - Retained Earnings             </v>
          </cell>
          <cell r="C1295" t="str">
            <v xml:space="preserve">MS - Materials &amp; Supplies          </v>
          </cell>
          <cell r="D1295" t="str">
            <v>EO</v>
          </cell>
          <cell r="G1295">
            <v>0</v>
          </cell>
          <cell r="H1295">
            <v>0</v>
          </cell>
          <cell r="I1295">
            <v>0</v>
          </cell>
          <cell r="K1295">
            <v>0</v>
          </cell>
          <cell r="M1295">
            <v>0</v>
          </cell>
          <cell r="N1295">
            <v>0</v>
          </cell>
          <cell r="O1295">
            <v>0</v>
          </cell>
          <cell r="Q1295">
            <v>0</v>
          </cell>
          <cell r="T1295">
            <v>0</v>
          </cell>
          <cell r="U1295">
            <v>100</v>
          </cell>
          <cell r="W1295">
            <v>0</v>
          </cell>
          <cell r="Y1295">
            <v>0</v>
          </cell>
          <cell r="AA1295">
            <v>0</v>
          </cell>
          <cell r="AG1295">
            <v>100</v>
          </cell>
          <cell r="AI1295">
            <v>0</v>
          </cell>
          <cell r="AL1295">
            <v>8609</v>
          </cell>
        </row>
        <row r="1296">
          <cell r="A1296" t="str">
            <v>8609</v>
          </cell>
          <cell r="B1296" t="str">
            <v xml:space="preserve">407 - Retained Earnings             </v>
          </cell>
          <cell r="C1296" t="str">
            <v xml:space="preserve">MS - Materials &amp; Supplies          </v>
          </cell>
          <cell r="D1296" t="str">
            <v>EO</v>
          </cell>
          <cell r="G1296">
            <v>1616.19</v>
          </cell>
          <cell r="H1296">
            <v>166.06</v>
          </cell>
          <cell r="I1296">
            <v>1200</v>
          </cell>
          <cell r="K1296">
            <v>0</v>
          </cell>
          <cell r="M1296">
            <v>16370.19</v>
          </cell>
          <cell r="N1296">
            <v>20253.96</v>
          </cell>
          <cell r="O1296">
            <v>26500</v>
          </cell>
          <cell r="Q1296">
            <v>0</v>
          </cell>
          <cell r="T1296">
            <v>22250.46</v>
          </cell>
          <cell r="U1296">
            <v>30100</v>
          </cell>
          <cell r="W1296">
            <v>0</v>
          </cell>
          <cell r="Y1296">
            <v>16370.19</v>
          </cell>
          <cell r="AA1296">
            <v>26500</v>
          </cell>
          <cell r="AG1296">
            <v>30100</v>
          </cell>
          <cell r="AI1296">
            <v>0</v>
          </cell>
          <cell r="AL1296">
            <v>8609</v>
          </cell>
        </row>
        <row r="1297">
          <cell r="A1297" t="str">
            <v>8609</v>
          </cell>
          <cell r="B1297" t="str">
            <v xml:space="preserve">407 - Retained Earnings             </v>
          </cell>
          <cell r="C1297" t="str">
            <v xml:space="preserve">MS - Materials &amp; Supplies          </v>
          </cell>
          <cell r="D1297" t="str">
            <v>EO</v>
          </cell>
          <cell r="G1297">
            <v>0</v>
          </cell>
          <cell r="H1297">
            <v>0</v>
          </cell>
          <cell r="I1297">
            <v>200</v>
          </cell>
          <cell r="K1297">
            <v>0</v>
          </cell>
          <cell r="M1297">
            <v>220.32</v>
          </cell>
          <cell r="N1297">
            <v>1156.97</v>
          </cell>
          <cell r="O1297">
            <v>1500</v>
          </cell>
          <cell r="Q1297">
            <v>0</v>
          </cell>
          <cell r="T1297">
            <v>1281.3800000000001</v>
          </cell>
          <cell r="U1297">
            <v>2100</v>
          </cell>
          <cell r="W1297">
            <v>0</v>
          </cell>
          <cell r="Y1297">
            <v>220.32</v>
          </cell>
          <cell r="AA1297">
            <v>1500</v>
          </cell>
          <cell r="AG1297">
            <v>2100</v>
          </cell>
          <cell r="AI1297">
            <v>0</v>
          </cell>
          <cell r="AL1297">
            <v>8609</v>
          </cell>
        </row>
        <row r="1298">
          <cell r="A1298" t="str">
            <v>8609</v>
          </cell>
          <cell r="B1298" t="str">
            <v xml:space="preserve">407 - Retained Earnings             </v>
          </cell>
          <cell r="C1298" t="str">
            <v xml:space="preserve">MS - Materials &amp; Supplies          </v>
          </cell>
          <cell r="D1298" t="str">
            <v>EO</v>
          </cell>
          <cell r="G1298">
            <v>152.57</v>
          </cell>
          <cell r="H1298">
            <v>0</v>
          </cell>
          <cell r="I1298">
            <v>200</v>
          </cell>
          <cell r="K1298">
            <v>0</v>
          </cell>
          <cell r="M1298">
            <v>777.07</v>
          </cell>
          <cell r="N1298">
            <v>41.8</v>
          </cell>
          <cell r="O1298">
            <v>600</v>
          </cell>
          <cell r="Q1298">
            <v>0</v>
          </cell>
          <cell r="T1298">
            <v>41.8</v>
          </cell>
          <cell r="U1298">
            <v>800</v>
          </cell>
          <cell r="W1298">
            <v>0</v>
          </cell>
          <cell r="Y1298">
            <v>777.07</v>
          </cell>
          <cell r="AA1298">
            <v>600</v>
          </cell>
          <cell r="AG1298">
            <v>800</v>
          </cell>
          <cell r="AI1298">
            <v>0</v>
          </cell>
          <cell r="AL1298">
            <v>8609</v>
          </cell>
        </row>
        <row r="1299">
          <cell r="A1299" t="str">
            <v>8609</v>
          </cell>
          <cell r="B1299" t="str">
            <v xml:space="preserve">407 - Retained Earnings             </v>
          </cell>
          <cell r="C1299" t="str">
            <v xml:space="preserve">MS - Materials &amp; Supplies          </v>
          </cell>
          <cell r="D1299" t="str">
            <v>FS</v>
          </cell>
          <cell r="G1299">
            <v>0</v>
          </cell>
          <cell r="H1299">
            <v>0</v>
          </cell>
          <cell r="I1299">
            <v>0</v>
          </cell>
          <cell r="K1299">
            <v>0</v>
          </cell>
          <cell r="M1299">
            <v>0</v>
          </cell>
          <cell r="N1299">
            <v>0</v>
          </cell>
          <cell r="O1299">
            <v>0</v>
          </cell>
          <cell r="Q1299">
            <v>0</v>
          </cell>
          <cell r="T1299">
            <v>0</v>
          </cell>
          <cell r="U1299">
            <v>100</v>
          </cell>
          <cell r="W1299">
            <v>0</v>
          </cell>
          <cell r="Y1299">
            <v>0</v>
          </cell>
          <cell r="AA1299">
            <v>0</v>
          </cell>
          <cell r="AG1299">
            <v>100</v>
          </cell>
          <cell r="AI1299">
            <v>0</v>
          </cell>
          <cell r="AL1299">
            <v>8609</v>
          </cell>
        </row>
        <row r="1300">
          <cell r="A1300" t="str">
            <v>8609</v>
          </cell>
          <cell r="B1300" t="str">
            <v xml:space="preserve">407 - Retained Earnings             </v>
          </cell>
          <cell r="C1300" t="str">
            <v xml:space="preserve">MS - Materials &amp; Supplies          </v>
          </cell>
          <cell r="D1300" t="str">
            <v>HR</v>
          </cell>
          <cell r="G1300">
            <v>0</v>
          </cell>
          <cell r="H1300">
            <v>0</v>
          </cell>
          <cell r="I1300">
            <v>0</v>
          </cell>
          <cell r="K1300">
            <v>0</v>
          </cell>
          <cell r="M1300">
            <v>416.65</v>
          </cell>
          <cell r="N1300">
            <v>0</v>
          </cell>
          <cell r="O1300">
            <v>0</v>
          </cell>
          <cell r="Q1300">
            <v>0</v>
          </cell>
          <cell r="T1300">
            <v>0</v>
          </cell>
          <cell r="U1300">
            <v>0</v>
          </cell>
          <cell r="W1300">
            <v>0</v>
          </cell>
          <cell r="Y1300">
            <v>416.65</v>
          </cell>
          <cell r="AA1300">
            <v>0</v>
          </cell>
          <cell r="AG1300">
            <v>0</v>
          </cell>
          <cell r="AI1300">
            <v>0</v>
          </cell>
          <cell r="AL1300">
            <v>8609</v>
          </cell>
        </row>
        <row r="1301">
          <cell r="A1301" t="str">
            <v>8609</v>
          </cell>
          <cell r="B1301" t="str">
            <v xml:space="preserve">407 - Retained Earnings             </v>
          </cell>
          <cell r="C1301" t="str">
            <v xml:space="preserve">MS - Materials &amp; Supplies          </v>
          </cell>
          <cell r="D1301" t="str">
            <v>IS</v>
          </cell>
          <cell r="G1301">
            <v>0</v>
          </cell>
          <cell r="H1301">
            <v>0</v>
          </cell>
          <cell r="I1301">
            <v>400</v>
          </cell>
          <cell r="K1301">
            <v>0</v>
          </cell>
          <cell r="M1301">
            <v>5161.03</v>
          </cell>
          <cell r="N1301">
            <v>3909.48</v>
          </cell>
          <cell r="O1301">
            <v>3600</v>
          </cell>
          <cell r="Q1301">
            <v>0</v>
          </cell>
          <cell r="T1301">
            <v>5935.45</v>
          </cell>
          <cell r="U1301">
            <v>4600</v>
          </cell>
          <cell r="W1301">
            <v>0</v>
          </cell>
          <cell r="Y1301">
            <v>5161.03</v>
          </cell>
          <cell r="AA1301">
            <v>3600</v>
          </cell>
          <cell r="AG1301">
            <v>4600</v>
          </cell>
          <cell r="AI1301">
            <v>0</v>
          </cell>
          <cell r="AL1301">
            <v>8609</v>
          </cell>
        </row>
        <row r="1302">
          <cell r="A1302" t="str">
            <v>8615</v>
          </cell>
          <cell r="B1302" t="str">
            <v xml:space="preserve">407 - Retained Earnings             </v>
          </cell>
          <cell r="C1302" t="str">
            <v xml:space="preserve">MS - Materials &amp; Supplies          </v>
          </cell>
          <cell r="D1302" t="str">
            <v>EO</v>
          </cell>
          <cell r="G1302">
            <v>267.36</v>
          </cell>
          <cell r="H1302">
            <v>544.13</v>
          </cell>
          <cell r="I1302">
            <v>700</v>
          </cell>
          <cell r="K1302">
            <v>0</v>
          </cell>
          <cell r="M1302">
            <v>3285.25</v>
          </cell>
          <cell r="N1302">
            <v>3629.13</v>
          </cell>
          <cell r="O1302">
            <v>6300</v>
          </cell>
          <cell r="Q1302">
            <v>0</v>
          </cell>
          <cell r="T1302">
            <v>5106.6099999999997</v>
          </cell>
          <cell r="U1302">
            <v>8200</v>
          </cell>
          <cell r="W1302">
            <v>0</v>
          </cell>
          <cell r="Y1302">
            <v>3285.25</v>
          </cell>
          <cell r="AA1302">
            <v>6300</v>
          </cell>
          <cell r="AG1302">
            <v>8200</v>
          </cell>
          <cell r="AI1302">
            <v>0</v>
          </cell>
          <cell r="AL1302">
            <v>8615</v>
          </cell>
        </row>
        <row r="1303">
          <cell r="A1303" t="str">
            <v>8645</v>
          </cell>
          <cell r="B1303" t="str">
            <v xml:space="preserve">407 - Retained Earnings             </v>
          </cell>
          <cell r="C1303" t="str">
            <v xml:space="preserve">ALL - Internal Allocations          </v>
          </cell>
          <cell r="D1303" t="str">
            <v>CS</v>
          </cell>
          <cell r="G1303">
            <v>1.98</v>
          </cell>
          <cell r="H1303">
            <v>26.77</v>
          </cell>
          <cell r="I1303">
            <v>100</v>
          </cell>
          <cell r="K1303">
            <v>0</v>
          </cell>
          <cell r="M1303">
            <v>485.27</v>
          </cell>
          <cell r="N1303">
            <v>337.29</v>
          </cell>
          <cell r="O1303">
            <v>100</v>
          </cell>
          <cell r="Q1303">
            <v>0</v>
          </cell>
          <cell r="T1303">
            <v>392.92</v>
          </cell>
          <cell r="U1303">
            <v>200</v>
          </cell>
          <cell r="W1303">
            <v>0</v>
          </cell>
          <cell r="Y1303">
            <v>485.27</v>
          </cell>
          <cell r="AA1303">
            <v>100</v>
          </cell>
          <cell r="AG1303">
            <v>200</v>
          </cell>
          <cell r="AI1303">
            <v>0</v>
          </cell>
          <cell r="AL1303">
            <v>8645</v>
          </cell>
        </row>
        <row r="1304">
          <cell r="A1304" t="str">
            <v>8645</v>
          </cell>
          <cell r="B1304" t="str">
            <v xml:space="preserve">407 - Retained Earnings             </v>
          </cell>
          <cell r="C1304" t="str">
            <v xml:space="preserve">ALL - Internal Allocations          </v>
          </cell>
          <cell r="D1304" t="str">
            <v>CSP</v>
          </cell>
          <cell r="G1304">
            <v>974.87</v>
          </cell>
          <cell r="H1304">
            <v>1079.19</v>
          </cell>
          <cell r="I1304">
            <v>900</v>
          </cell>
          <cell r="K1304">
            <v>0</v>
          </cell>
          <cell r="M1304">
            <v>5475.59</v>
          </cell>
          <cell r="N1304">
            <v>5164.1000000000004</v>
          </cell>
          <cell r="O1304">
            <v>6300</v>
          </cell>
          <cell r="Q1304">
            <v>0</v>
          </cell>
          <cell r="T1304">
            <v>5491.87</v>
          </cell>
          <cell r="U1304">
            <v>8000</v>
          </cell>
          <cell r="W1304">
            <v>0</v>
          </cell>
          <cell r="Y1304">
            <v>5475.59</v>
          </cell>
          <cell r="AA1304">
            <v>6300</v>
          </cell>
          <cell r="AG1304">
            <v>8000</v>
          </cell>
          <cell r="AI1304">
            <v>0</v>
          </cell>
          <cell r="AL1304">
            <v>8645</v>
          </cell>
        </row>
        <row r="1305">
          <cell r="A1305" t="str">
            <v>8645</v>
          </cell>
          <cell r="B1305" t="str">
            <v xml:space="preserve">407 - Retained Earnings             </v>
          </cell>
          <cell r="C1305" t="str">
            <v xml:space="preserve">ALL - Internal Allocations          </v>
          </cell>
          <cell r="D1305" t="str">
            <v>EO</v>
          </cell>
          <cell r="G1305">
            <v>32.770000000000003</v>
          </cell>
          <cell r="H1305">
            <v>24.57</v>
          </cell>
          <cell r="I1305">
            <v>100</v>
          </cell>
          <cell r="K1305">
            <v>0</v>
          </cell>
          <cell r="M1305">
            <v>240.9</v>
          </cell>
          <cell r="N1305">
            <v>277.98</v>
          </cell>
          <cell r="O1305">
            <v>400</v>
          </cell>
          <cell r="Q1305">
            <v>0</v>
          </cell>
          <cell r="T1305">
            <v>392.81</v>
          </cell>
          <cell r="U1305">
            <v>500</v>
          </cell>
          <cell r="W1305">
            <v>0</v>
          </cell>
          <cell r="Y1305">
            <v>240.9</v>
          </cell>
          <cell r="AA1305">
            <v>400</v>
          </cell>
          <cell r="AG1305">
            <v>500</v>
          </cell>
          <cell r="AI1305">
            <v>0</v>
          </cell>
          <cell r="AL1305">
            <v>8645</v>
          </cell>
        </row>
        <row r="1306">
          <cell r="A1306" t="str">
            <v>8645</v>
          </cell>
          <cell r="B1306" t="str">
            <v xml:space="preserve">407 - Retained Earnings             </v>
          </cell>
          <cell r="C1306" t="str">
            <v xml:space="preserve">ALL - Internal Allocations          </v>
          </cell>
          <cell r="D1306" t="str">
            <v>EO</v>
          </cell>
          <cell r="G1306">
            <v>1881.83</v>
          </cell>
          <cell r="H1306">
            <v>2572.84</v>
          </cell>
          <cell r="I1306">
            <v>1200</v>
          </cell>
          <cell r="K1306">
            <v>0</v>
          </cell>
          <cell r="M1306">
            <v>16596.169999999998</v>
          </cell>
          <cell r="N1306">
            <v>9768.7099999999991</v>
          </cell>
          <cell r="O1306">
            <v>10500</v>
          </cell>
          <cell r="Q1306">
            <v>0</v>
          </cell>
          <cell r="T1306">
            <v>14610.58</v>
          </cell>
          <cell r="U1306">
            <v>13900</v>
          </cell>
          <cell r="W1306">
            <v>0</v>
          </cell>
          <cell r="Y1306">
            <v>16596.169999999998</v>
          </cell>
          <cell r="AA1306">
            <v>10500</v>
          </cell>
          <cell r="AG1306">
            <v>13900</v>
          </cell>
          <cell r="AI1306">
            <v>0</v>
          </cell>
          <cell r="AL1306">
            <v>8645</v>
          </cell>
        </row>
        <row r="1307">
          <cell r="A1307" t="str">
            <v>8645</v>
          </cell>
          <cell r="B1307" t="str">
            <v xml:space="preserve">407 - Retained Earnings             </v>
          </cell>
          <cell r="C1307" t="str">
            <v xml:space="preserve">ALL - Internal Allocations          </v>
          </cell>
          <cell r="D1307" t="str">
            <v>EO</v>
          </cell>
          <cell r="G1307">
            <v>418.12</v>
          </cell>
          <cell r="H1307">
            <v>475.04</v>
          </cell>
          <cell r="I1307">
            <v>700</v>
          </cell>
          <cell r="K1307">
            <v>0</v>
          </cell>
          <cell r="M1307">
            <v>5034.37</v>
          </cell>
          <cell r="N1307">
            <v>4462.92</v>
          </cell>
          <cell r="O1307">
            <v>4700</v>
          </cell>
          <cell r="Q1307">
            <v>0</v>
          </cell>
          <cell r="T1307">
            <v>6020.25</v>
          </cell>
          <cell r="U1307">
            <v>6700</v>
          </cell>
          <cell r="W1307">
            <v>0</v>
          </cell>
          <cell r="Y1307">
            <v>5034.37</v>
          </cell>
          <cell r="AA1307">
            <v>4700</v>
          </cell>
          <cell r="AG1307">
            <v>6700</v>
          </cell>
          <cell r="AI1307">
            <v>0</v>
          </cell>
          <cell r="AL1307">
            <v>8645</v>
          </cell>
        </row>
        <row r="1308">
          <cell r="A1308" t="str">
            <v>8645</v>
          </cell>
          <cell r="B1308" t="str">
            <v xml:space="preserve">407 - Retained Earnings             </v>
          </cell>
          <cell r="C1308" t="str">
            <v xml:space="preserve">ALL - Internal Allocations          </v>
          </cell>
          <cell r="D1308" t="str">
            <v>EO</v>
          </cell>
          <cell r="G1308">
            <v>280.79000000000002</v>
          </cell>
          <cell r="H1308">
            <v>283.47000000000003</v>
          </cell>
          <cell r="I1308">
            <v>200</v>
          </cell>
          <cell r="K1308">
            <v>0</v>
          </cell>
          <cell r="M1308">
            <v>1734.01</v>
          </cell>
          <cell r="N1308">
            <v>968.34</v>
          </cell>
          <cell r="O1308">
            <v>1500</v>
          </cell>
          <cell r="Q1308">
            <v>0</v>
          </cell>
          <cell r="T1308">
            <v>1502.92</v>
          </cell>
          <cell r="U1308">
            <v>2100</v>
          </cell>
          <cell r="W1308">
            <v>0</v>
          </cell>
          <cell r="Y1308">
            <v>1734.01</v>
          </cell>
          <cell r="AA1308">
            <v>1500</v>
          </cell>
          <cell r="AG1308">
            <v>2100</v>
          </cell>
          <cell r="AI1308">
            <v>0</v>
          </cell>
          <cell r="AL1308">
            <v>8645</v>
          </cell>
        </row>
        <row r="1309">
          <cell r="A1309" t="str">
            <v>8645</v>
          </cell>
          <cell r="B1309" t="str">
            <v xml:space="preserve">407 - Retained Earnings             </v>
          </cell>
          <cell r="C1309" t="str">
            <v xml:space="preserve">ALL - Internal Allocations          </v>
          </cell>
          <cell r="D1309" t="str">
            <v>FS</v>
          </cell>
          <cell r="G1309">
            <v>40.83</v>
          </cell>
          <cell r="H1309">
            <v>70.28</v>
          </cell>
          <cell r="I1309">
            <v>0</v>
          </cell>
          <cell r="K1309">
            <v>0</v>
          </cell>
          <cell r="M1309">
            <v>345.78</v>
          </cell>
          <cell r="N1309">
            <v>270.86</v>
          </cell>
          <cell r="O1309">
            <v>200</v>
          </cell>
          <cell r="Q1309">
            <v>0</v>
          </cell>
          <cell r="T1309">
            <v>374.07</v>
          </cell>
          <cell r="U1309">
            <v>400</v>
          </cell>
          <cell r="W1309">
            <v>0</v>
          </cell>
          <cell r="Y1309">
            <v>345.78</v>
          </cell>
          <cell r="AA1309">
            <v>200</v>
          </cell>
          <cell r="AG1309">
            <v>400</v>
          </cell>
          <cell r="AI1309">
            <v>0</v>
          </cell>
          <cell r="AL1309">
            <v>8645</v>
          </cell>
        </row>
        <row r="1310">
          <cell r="A1310" t="str">
            <v>8645</v>
          </cell>
          <cell r="B1310" t="str">
            <v xml:space="preserve">407 - Retained Earnings             </v>
          </cell>
          <cell r="C1310" t="str">
            <v xml:space="preserve">ALL - Internal Allocations          </v>
          </cell>
          <cell r="D1310" t="str">
            <v>HR</v>
          </cell>
          <cell r="G1310">
            <v>4.66</v>
          </cell>
          <cell r="H1310">
            <v>43</v>
          </cell>
          <cell r="I1310">
            <v>0</v>
          </cell>
          <cell r="K1310">
            <v>0</v>
          </cell>
          <cell r="M1310">
            <v>494.77</v>
          </cell>
          <cell r="N1310">
            <v>429.93</v>
          </cell>
          <cell r="O1310">
            <v>100</v>
          </cell>
          <cell r="Q1310">
            <v>0</v>
          </cell>
          <cell r="T1310">
            <v>468.85</v>
          </cell>
          <cell r="U1310">
            <v>500</v>
          </cell>
          <cell r="W1310">
            <v>0</v>
          </cell>
          <cell r="Y1310">
            <v>494.77</v>
          </cell>
          <cell r="AA1310">
            <v>100</v>
          </cell>
          <cell r="AG1310">
            <v>500</v>
          </cell>
          <cell r="AI1310">
            <v>0</v>
          </cell>
          <cell r="AL1310">
            <v>8645</v>
          </cell>
        </row>
        <row r="1311">
          <cell r="A1311" t="str">
            <v>8645</v>
          </cell>
          <cell r="B1311" t="str">
            <v xml:space="preserve">407 - Retained Earnings             </v>
          </cell>
          <cell r="C1311" t="str">
            <v xml:space="preserve">ALL - Internal Allocations          </v>
          </cell>
          <cell r="D1311" t="str">
            <v>IS</v>
          </cell>
          <cell r="G1311">
            <v>3.95</v>
          </cell>
          <cell r="H1311">
            <v>4.6399999999999997</v>
          </cell>
          <cell r="I1311">
            <v>100</v>
          </cell>
          <cell r="K1311">
            <v>0</v>
          </cell>
          <cell r="M1311">
            <v>103.93</v>
          </cell>
          <cell r="N1311">
            <v>159.99</v>
          </cell>
          <cell r="O1311">
            <v>100</v>
          </cell>
          <cell r="Q1311">
            <v>0</v>
          </cell>
          <cell r="T1311">
            <v>182.64</v>
          </cell>
          <cell r="U1311">
            <v>300</v>
          </cell>
          <cell r="W1311">
            <v>0</v>
          </cell>
          <cell r="Y1311">
            <v>103.93</v>
          </cell>
          <cell r="AA1311">
            <v>100</v>
          </cell>
          <cell r="AG1311">
            <v>300</v>
          </cell>
          <cell r="AI1311">
            <v>0</v>
          </cell>
          <cell r="AL1311">
            <v>8645</v>
          </cell>
        </row>
        <row r="1312">
          <cell r="A1312" t="str">
            <v>8651</v>
          </cell>
          <cell r="B1312" t="str">
            <v xml:space="preserve">407 - Retained Earnings             </v>
          </cell>
          <cell r="C1312" t="str">
            <v xml:space="preserve">SSP - Studies and Special Projects  </v>
          </cell>
          <cell r="D1312" t="str">
            <v>CS</v>
          </cell>
          <cell r="G1312">
            <v>-18800</v>
          </cell>
          <cell r="H1312">
            <v>-43113.42</v>
          </cell>
          <cell r="I1312">
            <v>23000</v>
          </cell>
          <cell r="K1312">
            <v>0</v>
          </cell>
          <cell r="M1312">
            <v>369169.95</v>
          </cell>
          <cell r="N1312">
            <v>432286.48</v>
          </cell>
          <cell r="O1312">
            <v>363400</v>
          </cell>
          <cell r="Q1312">
            <v>0</v>
          </cell>
          <cell r="T1312">
            <v>485529.06</v>
          </cell>
          <cell r="U1312">
            <v>363400</v>
          </cell>
          <cell r="W1312">
            <v>0</v>
          </cell>
          <cell r="Y1312">
            <v>369169.95</v>
          </cell>
          <cell r="AA1312">
            <v>363400</v>
          </cell>
          <cell r="AG1312">
            <v>363400</v>
          </cell>
          <cell r="AI1312">
            <v>0</v>
          </cell>
          <cell r="AL1312">
            <v>8651</v>
          </cell>
        </row>
        <row r="1313">
          <cell r="A1313" t="str">
            <v>8651</v>
          </cell>
          <cell r="B1313" t="str">
            <v xml:space="preserve">407 - Retained Earnings             </v>
          </cell>
          <cell r="C1313" t="str">
            <v xml:space="preserve">SSP - Studies and Special Projects  </v>
          </cell>
          <cell r="D1313" t="str">
            <v>CSP</v>
          </cell>
          <cell r="G1313">
            <v>0</v>
          </cell>
          <cell r="H1313">
            <v>0</v>
          </cell>
          <cell r="I1313">
            <v>0</v>
          </cell>
          <cell r="K1313">
            <v>0</v>
          </cell>
          <cell r="M1313">
            <v>0</v>
          </cell>
          <cell r="N1313">
            <v>0</v>
          </cell>
          <cell r="O1313">
            <v>0</v>
          </cell>
          <cell r="Q1313">
            <v>0</v>
          </cell>
          <cell r="T1313">
            <v>0</v>
          </cell>
          <cell r="U1313">
            <v>6000</v>
          </cell>
          <cell r="W1313">
            <v>0</v>
          </cell>
          <cell r="Y1313">
            <v>0</v>
          </cell>
          <cell r="AA1313">
            <v>0</v>
          </cell>
          <cell r="AG1313">
            <v>6000</v>
          </cell>
          <cell r="AI1313">
            <v>0</v>
          </cell>
          <cell r="AL1313">
            <v>8651</v>
          </cell>
        </row>
        <row r="1314">
          <cell r="A1314" t="str">
            <v>8651</v>
          </cell>
          <cell r="B1314" t="str">
            <v xml:space="preserve">407 - Retained Earnings             </v>
          </cell>
          <cell r="C1314" t="str">
            <v xml:space="preserve">SSP - Studies and Special Projects  </v>
          </cell>
          <cell r="D1314" t="str">
            <v>EO</v>
          </cell>
          <cell r="G1314">
            <v>0</v>
          </cell>
          <cell r="H1314">
            <v>0</v>
          </cell>
          <cell r="I1314">
            <v>200</v>
          </cell>
          <cell r="K1314">
            <v>0</v>
          </cell>
          <cell r="M1314">
            <v>0</v>
          </cell>
          <cell r="N1314">
            <v>100</v>
          </cell>
          <cell r="O1314">
            <v>1800</v>
          </cell>
          <cell r="Q1314">
            <v>0</v>
          </cell>
          <cell r="T1314">
            <v>100</v>
          </cell>
          <cell r="U1314">
            <v>2500</v>
          </cell>
          <cell r="W1314">
            <v>0</v>
          </cell>
          <cell r="Y1314">
            <v>0</v>
          </cell>
          <cell r="AA1314">
            <v>1800</v>
          </cell>
          <cell r="AG1314">
            <v>2500</v>
          </cell>
          <cell r="AI1314">
            <v>0</v>
          </cell>
          <cell r="AL1314">
            <v>8651</v>
          </cell>
        </row>
        <row r="1315">
          <cell r="A1315" t="str">
            <v>8651</v>
          </cell>
          <cell r="B1315" t="str">
            <v xml:space="preserve">407 - Retained Earnings             </v>
          </cell>
          <cell r="C1315" t="str">
            <v xml:space="preserve">SSP - Studies and Special Projects  </v>
          </cell>
          <cell r="D1315" t="str">
            <v>EO</v>
          </cell>
          <cell r="G1315">
            <v>0</v>
          </cell>
          <cell r="H1315">
            <v>0</v>
          </cell>
          <cell r="I1315">
            <v>1300</v>
          </cell>
          <cell r="K1315">
            <v>0</v>
          </cell>
          <cell r="M1315">
            <v>0</v>
          </cell>
          <cell r="N1315">
            <v>0</v>
          </cell>
          <cell r="O1315">
            <v>11300</v>
          </cell>
          <cell r="Q1315">
            <v>0</v>
          </cell>
          <cell r="T1315">
            <v>0</v>
          </cell>
          <cell r="U1315">
            <v>15000</v>
          </cell>
          <cell r="W1315">
            <v>0</v>
          </cell>
          <cell r="Y1315">
            <v>0</v>
          </cell>
          <cell r="AA1315">
            <v>11300</v>
          </cell>
          <cell r="AG1315">
            <v>15000</v>
          </cell>
          <cell r="AI1315">
            <v>0</v>
          </cell>
          <cell r="AL1315">
            <v>8651</v>
          </cell>
        </row>
        <row r="1316">
          <cell r="A1316" t="str">
            <v>8651</v>
          </cell>
          <cell r="B1316" t="str">
            <v xml:space="preserve">407 - Retained Earnings             </v>
          </cell>
          <cell r="C1316" t="str">
            <v xml:space="preserve">SSP - Studies and Special Projects  </v>
          </cell>
          <cell r="D1316" t="str">
            <v>EO</v>
          </cell>
          <cell r="G1316">
            <v>25000</v>
          </cell>
          <cell r="H1316">
            <v>25000</v>
          </cell>
          <cell r="I1316">
            <v>25000</v>
          </cell>
          <cell r="K1316">
            <v>0</v>
          </cell>
          <cell r="M1316">
            <v>25000</v>
          </cell>
          <cell r="N1316">
            <v>25000</v>
          </cell>
          <cell r="O1316">
            <v>25000</v>
          </cell>
          <cell r="Q1316">
            <v>0</v>
          </cell>
          <cell r="T1316">
            <v>25000</v>
          </cell>
          <cell r="U1316">
            <v>25000</v>
          </cell>
          <cell r="W1316">
            <v>0</v>
          </cell>
          <cell r="Y1316">
            <v>25000</v>
          </cell>
          <cell r="AA1316">
            <v>25000</v>
          </cell>
          <cell r="AG1316">
            <v>25000</v>
          </cell>
          <cell r="AI1316">
            <v>0</v>
          </cell>
          <cell r="AL1316">
            <v>8651</v>
          </cell>
        </row>
        <row r="1317">
          <cell r="A1317" t="str">
            <v>8651</v>
          </cell>
          <cell r="B1317" t="str">
            <v xml:space="preserve">407 - Retained Earnings             </v>
          </cell>
          <cell r="C1317" t="str">
            <v xml:space="preserve">SSP - Studies and Special Projects  </v>
          </cell>
          <cell r="D1317" t="str">
            <v>HR</v>
          </cell>
          <cell r="G1317">
            <v>0</v>
          </cell>
          <cell r="H1317">
            <v>0</v>
          </cell>
          <cell r="I1317">
            <v>4000</v>
          </cell>
          <cell r="K1317">
            <v>0</v>
          </cell>
          <cell r="M1317">
            <v>2100</v>
          </cell>
          <cell r="N1317">
            <v>0</v>
          </cell>
          <cell r="O1317">
            <v>17000</v>
          </cell>
          <cell r="Q1317">
            <v>0</v>
          </cell>
          <cell r="T1317">
            <v>0</v>
          </cell>
          <cell r="U1317">
            <v>22100</v>
          </cell>
          <cell r="W1317">
            <v>0</v>
          </cell>
          <cell r="Y1317">
            <v>2100</v>
          </cell>
          <cell r="AA1317">
            <v>17000</v>
          </cell>
          <cell r="AG1317">
            <v>22100</v>
          </cell>
          <cell r="AI1317">
            <v>0</v>
          </cell>
          <cell r="AL1317">
            <v>8651</v>
          </cell>
        </row>
        <row r="1318">
          <cell r="A1318" t="str">
            <v>8652</v>
          </cell>
          <cell r="B1318" t="str">
            <v xml:space="preserve">407 - Retained Earnings             </v>
          </cell>
          <cell r="C1318" t="str">
            <v xml:space="preserve">REG - Rental Regulatory and Other   </v>
          </cell>
          <cell r="D1318" t="str">
            <v>FS</v>
          </cell>
          <cell r="G1318">
            <v>-1469.34</v>
          </cell>
          <cell r="H1318">
            <v>2382.5</v>
          </cell>
          <cell r="I1318">
            <v>3400</v>
          </cell>
          <cell r="K1318">
            <v>0</v>
          </cell>
          <cell r="M1318">
            <v>23944.959999999999</v>
          </cell>
          <cell r="N1318">
            <v>32790.949999999997</v>
          </cell>
          <cell r="O1318">
            <v>30600</v>
          </cell>
          <cell r="Q1318">
            <v>0</v>
          </cell>
          <cell r="T1318">
            <v>28735.7</v>
          </cell>
          <cell r="U1318">
            <v>40800</v>
          </cell>
          <cell r="W1318">
            <v>0</v>
          </cell>
          <cell r="Y1318">
            <v>23944.959999999999</v>
          </cell>
          <cell r="AA1318">
            <v>30600</v>
          </cell>
          <cell r="AG1318">
            <v>40800</v>
          </cell>
          <cell r="AI1318">
            <v>0</v>
          </cell>
          <cell r="AL1318">
            <v>8652</v>
          </cell>
        </row>
        <row r="1319">
          <cell r="A1319" t="str">
            <v>8653</v>
          </cell>
          <cell r="B1319" t="str">
            <v xml:space="preserve">407 - Retained Earnings             </v>
          </cell>
          <cell r="C1319" t="str">
            <v xml:space="preserve">REG - Rental Regulatory and Other   </v>
          </cell>
          <cell r="D1319" t="str">
            <v>CS</v>
          </cell>
          <cell r="G1319">
            <v>0</v>
          </cell>
          <cell r="H1319">
            <v>0</v>
          </cell>
          <cell r="I1319">
            <v>0</v>
          </cell>
          <cell r="K1319">
            <v>0</v>
          </cell>
          <cell r="M1319">
            <v>1839.46</v>
          </cell>
          <cell r="N1319">
            <v>4141.32</v>
          </cell>
          <cell r="O1319">
            <v>1300</v>
          </cell>
          <cell r="Q1319">
            <v>0</v>
          </cell>
          <cell r="T1319">
            <v>229293.61</v>
          </cell>
          <cell r="U1319">
            <v>53600</v>
          </cell>
          <cell r="W1319">
            <v>0</v>
          </cell>
          <cell r="Y1319">
            <v>1839.46</v>
          </cell>
          <cell r="AA1319">
            <v>1300</v>
          </cell>
          <cell r="AG1319">
            <v>53600</v>
          </cell>
          <cell r="AI1319">
            <v>0</v>
          </cell>
          <cell r="AL1319">
            <v>8653</v>
          </cell>
        </row>
        <row r="1320">
          <cell r="A1320" t="str">
            <v>8653</v>
          </cell>
          <cell r="B1320" t="str">
            <v xml:space="preserve">407 - Retained Earnings             </v>
          </cell>
          <cell r="C1320" t="str">
            <v xml:space="preserve">REG - Rental Regulatory and Other   </v>
          </cell>
          <cell r="D1320" t="str">
            <v>CSP</v>
          </cell>
          <cell r="G1320">
            <v>0</v>
          </cell>
          <cell r="H1320">
            <v>0</v>
          </cell>
          <cell r="I1320">
            <v>0</v>
          </cell>
          <cell r="K1320">
            <v>0</v>
          </cell>
          <cell r="M1320">
            <v>0</v>
          </cell>
          <cell r="N1320">
            <v>0</v>
          </cell>
          <cell r="O1320">
            <v>0</v>
          </cell>
          <cell r="Q1320">
            <v>0</v>
          </cell>
          <cell r="T1320">
            <v>1500</v>
          </cell>
          <cell r="U1320">
            <v>0</v>
          </cell>
          <cell r="W1320">
            <v>0</v>
          </cell>
          <cell r="Y1320">
            <v>0</v>
          </cell>
          <cell r="AA1320">
            <v>0</v>
          </cell>
          <cell r="AG1320">
            <v>0</v>
          </cell>
          <cell r="AI1320">
            <v>0</v>
          </cell>
          <cell r="AL1320">
            <v>8653</v>
          </cell>
        </row>
        <row r="1321">
          <cell r="A1321" t="str">
            <v>8653</v>
          </cell>
          <cell r="B1321" t="str">
            <v xml:space="preserve">407 - Retained Earnings             </v>
          </cell>
          <cell r="C1321" t="str">
            <v xml:space="preserve">REG - Rental Regulatory and Other   </v>
          </cell>
          <cell r="D1321" t="str">
            <v>EO</v>
          </cell>
          <cell r="G1321">
            <v>0</v>
          </cell>
          <cell r="H1321">
            <v>0</v>
          </cell>
          <cell r="I1321">
            <v>0</v>
          </cell>
          <cell r="K1321">
            <v>0</v>
          </cell>
          <cell r="M1321">
            <v>0</v>
          </cell>
          <cell r="N1321">
            <v>2000</v>
          </cell>
          <cell r="O1321">
            <v>2000</v>
          </cell>
          <cell r="Q1321">
            <v>0</v>
          </cell>
          <cell r="T1321">
            <v>2000</v>
          </cell>
          <cell r="U1321">
            <v>2000</v>
          </cell>
          <cell r="W1321">
            <v>0</v>
          </cell>
          <cell r="Y1321">
            <v>0</v>
          </cell>
          <cell r="AA1321">
            <v>2000</v>
          </cell>
          <cell r="AG1321">
            <v>2000</v>
          </cell>
          <cell r="AI1321">
            <v>0</v>
          </cell>
          <cell r="AL1321">
            <v>8653</v>
          </cell>
        </row>
        <row r="1322">
          <cell r="A1322" t="str">
            <v>8653</v>
          </cell>
          <cell r="B1322" t="str">
            <v xml:space="preserve">407 - Retained Earnings             </v>
          </cell>
          <cell r="C1322" t="str">
            <v xml:space="preserve">REG - Rental Regulatory and Other   </v>
          </cell>
          <cell r="D1322" t="str">
            <v>HR</v>
          </cell>
          <cell r="G1322">
            <v>100</v>
          </cell>
          <cell r="H1322">
            <v>0</v>
          </cell>
          <cell r="I1322">
            <v>100</v>
          </cell>
          <cell r="K1322">
            <v>0</v>
          </cell>
          <cell r="M1322">
            <v>100</v>
          </cell>
          <cell r="N1322">
            <v>0</v>
          </cell>
          <cell r="O1322">
            <v>1500</v>
          </cell>
          <cell r="Q1322">
            <v>0</v>
          </cell>
          <cell r="T1322">
            <v>0</v>
          </cell>
          <cell r="U1322">
            <v>2000</v>
          </cell>
          <cell r="W1322">
            <v>0</v>
          </cell>
          <cell r="Y1322">
            <v>100</v>
          </cell>
          <cell r="AA1322">
            <v>1500</v>
          </cell>
          <cell r="AG1322">
            <v>2000</v>
          </cell>
          <cell r="AI1322">
            <v>0</v>
          </cell>
          <cell r="AL1322">
            <v>8653</v>
          </cell>
        </row>
        <row r="1323">
          <cell r="A1323" t="str">
            <v>8654</v>
          </cell>
          <cell r="B1323" t="str">
            <v xml:space="preserve">407 - Retained Earnings             </v>
          </cell>
          <cell r="C1323" t="str">
            <v xml:space="preserve">REG - Rental Regulatory and Other   </v>
          </cell>
          <cell r="D1323" t="str">
            <v>HR</v>
          </cell>
          <cell r="G1323">
            <v>1749.6</v>
          </cell>
          <cell r="H1323">
            <v>0</v>
          </cell>
          <cell r="I1323">
            <v>0</v>
          </cell>
          <cell r="K1323">
            <v>0</v>
          </cell>
          <cell r="M1323">
            <v>11369.64</v>
          </cell>
          <cell r="N1323">
            <v>675.78</v>
          </cell>
          <cell r="O1323">
            <v>5000</v>
          </cell>
          <cell r="Q1323">
            <v>0</v>
          </cell>
          <cell r="T1323">
            <v>11245.83</v>
          </cell>
          <cell r="U1323">
            <v>12200</v>
          </cell>
          <cell r="W1323">
            <v>0</v>
          </cell>
          <cell r="Y1323">
            <v>11369.64</v>
          </cell>
          <cell r="AA1323">
            <v>5000</v>
          </cell>
          <cell r="AG1323">
            <v>12200</v>
          </cell>
          <cell r="AI1323">
            <v>0</v>
          </cell>
          <cell r="AL1323">
            <v>8654</v>
          </cell>
        </row>
        <row r="1324">
          <cell r="A1324" t="str">
            <v>8655</v>
          </cell>
          <cell r="B1324" t="str">
            <v xml:space="preserve">407 - Retained Earnings             </v>
          </cell>
          <cell r="C1324" t="str">
            <v xml:space="preserve">BD - Bad Debts                     </v>
          </cell>
          <cell r="D1324" t="str">
            <v>CSP</v>
          </cell>
          <cell r="G1324">
            <v>149000</v>
          </cell>
          <cell r="H1324">
            <v>83000</v>
          </cell>
          <cell r="I1324">
            <v>49200</v>
          </cell>
          <cell r="K1324">
            <v>0</v>
          </cell>
          <cell r="M1324">
            <v>535000</v>
          </cell>
          <cell r="N1324">
            <v>381950</v>
          </cell>
          <cell r="O1324">
            <v>395300</v>
          </cell>
          <cell r="Q1324">
            <v>0</v>
          </cell>
          <cell r="T1324">
            <v>524950</v>
          </cell>
          <cell r="U1324">
            <v>535000</v>
          </cell>
          <cell r="W1324">
            <v>0</v>
          </cell>
          <cell r="Y1324">
            <v>535000</v>
          </cell>
          <cell r="AA1324">
            <v>395300</v>
          </cell>
          <cell r="AG1324">
            <v>535000</v>
          </cell>
          <cell r="AI1324">
            <v>0</v>
          </cell>
          <cell r="AL1324">
            <v>8655</v>
          </cell>
        </row>
        <row r="1325">
          <cell r="A1325" t="str">
            <v>8657</v>
          </cell>
          <cell r="B1325" t="str">
            <v xml:space="preserve">407 - Retained Earnings             </v>
          </cell>
          <cell r="C1325" t="str">
            <v xml:space="preserve">ORV - Other Revenue                 </v>
          </cell>
          <cell r="G1325">
            <v>153057.06</v>
          </cell>
          <cell r="H1325">
            <v>74088.960000000006</v>
          </cell>
          <cell r="I1325">
            <v>0</v>
          </cell>
          <cell r="K1325">
            <v>0</v>
          </cell>
          <cell r="M1325">
            <v>655129.51</v>
          </cell>
          <cell r="N1325">
            <v>442359.67</v>
          </cell>
          <cell r="O1325">
            <v>0</v>
          </cell>
          <cell r="Q1325">
            <v>0</v>
          </cell>
          <cell r="T1325">
            <v>959608.89</v>
          </cell>
          <cell r="U1325">
            <v>0</v>
          </cell>
          <cell r="W1325">
            <v>0</v>
          </cell>
          <cell r="Y1325">
            <v>655129.51</v>
          </cell>
          <cell r="AA1325">
            <v>0</v>
          </cell>
          <cell r="AG1325">
            <v>0</v>
          </cell>
          <cell r="AI1325">
            <v>0</v>
          </cell>
          <cell r="AL1325">
            <v>8657</v>
          </cell>
        </row>
        <row r="1326">
          <cell r="A1326" t="str">
            <v>8657</v>
          </cell>
          <cell r="B1326" t="str">
            <v xml:space="preserve">407 - Retained Earnings             </v>
          </cell>
          <cell r="C1326" t="str">
            <v xml:space="preserve">REG - Rental Regulatory and Other   </v>
          </cell>
          <cell r="D1326" t="str">
            <v>CS</v>
          </cell>
          <cell r="G1326">
            <v>0</v>
          </cell>
          <cell r="H1326">
            <v>105.14</v>
          </cell>
          <cell r="I1326">
            <v>100</v>
          </cell>
          <cell r="K1326">
            <v>0</v>
          </cell>
          <cell r="M1326">
            <v>12736</v>
          </cell>
          <cell r="N1326">
            <v>1039.48</v>
          </cell>
          <cell r="O1326">
            <v>1400</v>
          </cell>
          <cell r="Q1326">
            <v>0</v>
          </cell>
          <cell r="T1326">
            <v>1112.96</v>
          </cell>
          <cell r="U1326">
            <v>2100</v>
          </cell>
          <cell r="W1326">
            <v>0</v>
          </cell>
          <cell r="Y1326">
            <v>12736</v>
          </cell>
          <cell r="AA1326">
            <v>1400</v>
          </cell>
          <cell r="AG1326">
            <v>2100</v>
          </cell>
          <cell r="AI1326">
            <v>0</v>
          </cell>
          <cell r="AL1326">
            <v>8657</v>
          </cell>
        </row>
        <row r="1327">
          <cell r="A1327" t="str">
            <v>8657</v>
          </cell>
          <cell r="B1327" t="str">
            <v xml:space="preserve">407 - Retained Earnings             </v>
          </cell>
          <cell r="C1327" t="str">
            <v xml:space="preserve">REG - Rental Regulatory and Other   </v>
          </cell>
          <cell r="D1327" t="str">
            <v>CSP</v>
          </cell>
          <cell r="G1327">
            <v>0</v>
          </cell>
          <cell r="H1327">
            <v>0</v>
          </cell>
          <cell r="I1327">
            <v>0</v>
          </cell>
          <cell r="K1327">
            <v>0</v>
          </cell>
          <cell r="M1327">
            <v>1913.75</v>
          </cell>
          <cell r="N1327">
            <v>4806.4799999999996</v>
          </cell>
          <cell r="O1327">
            <v>4000</v>
          </cell>
          <cell r="Q1327">
            <v>0</v>
          </cell>
          <cell r="T1327">
            <v>4806.4799999999996</v>
          </cell>
          <cell r="U1327">
            <v>5000</v>
          </cell>
          <cell r="W1327">
            <v>0</v>
          </cell>
          <cell r="Y1327">
            <v>1913.75</v>
          </cell>
          <cell r="AA1327">
            <v>4000</v>
          </cell>
          <cell r="AG1327">
            <v>5000</v>
          </cell>
          <cell r="AI1327">
            <v>0</v>
          </cell>
          <cell r="AL1327">
            <v>8657</v>
          </cell>
        </row>
        <row r="1328">
          <cell r="A1328" t="str">
            <v>8657</v>
          </cell>
          <cell r="B1328" t="str">
            <v xml:space="preserve">407 - Retained Earnings             </v>
          </cell>
          <cell r="C1328" t="str">
            <v xml:space="preserve">REG - Rental Regulatory and Other   </v>
          </cell>
          <cell r="D1328" t="str">
            <v>EO</v>
          </cell>
          <cell r="G1328">
            <v>56.16</v>
          </cell>
          <cell r="H1328">
            <v>0</v>
          </cell>
          <cell r="I1328">
            <v>0</v>
          </cell>
          <cell r="K1328">
            <v>0</v>
          </cell>
          <cell r="M1328">
            <v>56.16</v>
          </cell>
          <cell r="N1328">
            <v>0</v>
          </cell>
          <cell r="O1328">
            <v>0</v>
          </cell>
          <cell r="Q1328">
            <v>0</v>
          </cell>
          <cell r="T1328">
            <v>0</v>
          </cell>
          <cell r="U1328">
            <v>0</v>
          </cell>
          <cell r="W1328">
            <v>0</v>
          </cell>
          <cell r="Y1328">
            <v>56.16</v>
          </cell>
          <cell r="AA1328">
            <v>0</v>
          </cell>
          <cell r="AG1328">
            <v>0</v>
          </cell>
          <cell r="AI1328">
            <v>0</v>
          </cell>
          <cell r="AL1328">
            <v>8657</v>
          </cell>
        </row>
        <row r="1329">
          <cell r="A1329" t="str">
            <v>8657</v>
          </cell>
          <cell r="B1329" t="str">
            <v xml:space="preserve">407 - Retained Earnings             </v>
          </cell>
          <cell r="C1329" t="str">
            <v xml:space="preserve">REG - Rental Regulatory and Other   </v>
          </cell>
          <cell r="D1329" t="str">
            <v>EO</v>
          </cell>
          <cell r="G1329">
            <v>689.25</v>
          </cell>
          <cell r="H1329">
            <v>689.25</v>
          </cell>
          <cell r="I1329">
            <v>700</v>
          </cell>
          <cell r="K1329">
            <v>0</v>
          </cell>
          <cell r="M1329">
            <v>9673.4599999999991</v>
          </cell>
          <cell r="N1329">
            <v>6327.1</v>
          </cell>
          <cell r="O1329">
            <v>6300</v>
          </cell>
          <cell r="Q1329">
            <v>0</v>
          </cell>
          <cell r="T1329">
            <v>8519.69</v>
          </cell>
          <cell r="U1329">
            <v>8500</v>
          </cell>
          <cell r="W1329">
            <v>0</v>
          </cell>
          <cell r="Y1329">
            <v>9673.4599999999991</v>
          </cell>
          <cell r="AA1329">
            <v>6300</v>
          </cell>
          <cell r="AG1329">
            <v>8500</v>
          </cell>
          <cell r="AI1329">
            <v>0</v>
          </cell>
          <cell r="AL1329">
            <v>8657</v>
          </cell>
        </row>
        <row r="1330">
          <cell r="A1330" t="str">
            <v>8657</v>
          </cell>
          <cell r="B1330" t="str">
            <v xml:space="preserve">407 - Retained Earnings             </v>
          </cell>
          <cell r="C1330" t="str">
            <v xml:space="preserve">REG - Rental Regulatory and Other   </v>
          </cell>
          <cell r="D1330" t="str">
            <v>EO</v>
          </cell>
          <cell r="G1330">
            <v>0</v>
          </cell>
          <cell r="H1330">
            <v>0</v>
          </cell>
          <cell r="I1330">
            <v>100</v>
          </cell>
          <cell r="K1330">
            <v>0</v>
          </cell>
          <cell r="M1330">
            <v>476.08</v>
          </cell>
          <cell r="N1330">
            <v>15</v>
          </cell>
          <cell r="O1330">
            <v>600</v>
          </cell>
          <cell r="Q1330">
            <v>0</v>
          </cell>
          <cell r="T1330">
            <v>115</v>
          </cell>
          <cell r="U1330">
            <v>1000</v>
          </cell>
          <cell r="W1330">
            <v>0</v>
          </cell>
          <cell r="Y1330">
            <v>476.08</v>
          </cell>
          <cell r="AA1330">
            <v>600</v>
          </cell>
          <cell r="AG1330">
            <v>1000</v>
          </cell>
          <cell r="AI1330">
            <v>0</v>
          </cell>
          <cell r="AL1330">
            <v>8657</v>
          </cell>
        </row>
        <row r="1331">
          <cell r="A1331" t="str">
            <v>8657</v>
          </cell>
          <cell r="B1331" t="str">
            <v xml:space="preserve">407 - Retained Earnings             </v>
          </cell>
          <cell r="C1331" t="str">
            <v xml:space="preserve">REG - Rental Regulatory and Other   </v>
          </cell>
          <cell r="D1331" t="str">
            <v>EO</v>
          </cell>
          <cell r="G1331">
            <v>0</v>
          </cell>
          <cell r="H1331">
            <v>0</v>
          </cell>
          <cell r="I1331">
            <v>100</v>
          </cell>
          <cell r="K1331">
            <v>0</v>
          </cell>
          <cell r="M1331">
            <v>0</v>
          </cell>
          <cell r="N1331">
            <v>0</v>
          </cell>
          <cell r="O1331">
            <v>300</v>
          </cell>
          <cell r="Q1331">
            <v>0</v>
          </cell>
          <cell r="T1331">
            <v>0</v>
          </cell>
          <cell r="U1331">
            <v>400</v>
          </cell>
          <cell r="W1331">
            <v>0</v>
          </cell>
          <cell r="Y1331">
            <v>0</v>
          </cell>
          <cell r="AA1331">
            <v>300</v>
          </cell>
          <cell r="AG1331">
            <v>400</v>
          </cell>
          <cell r="AI1331">
            <v>0</v>
          </cell>
          <cell r="AL1331">
            <v>8657</v>
          </cell>
        </row>
        <row r="1332">
          <cell r="A1332" t="str">
            <v>8657</v>
          </cell>
          <cell r="B1332" t="str">
            <v xml:space="preserve">407 - Retained Earnings             </v>
          </cell>
          <cell r="C1332" t="str">
            <v xml:space="preserve">REG - Rental Regulatory and Other   </v>
          </cell>
          <cell r="D1332" t="str">
            <v>FS</v>
          </cell>
          <cell r="G1332">
            <v>-11.23</v>
          </cell>
          <cell r="H1332">
            <v>67.98</v>
          </cell>
          <cell r="I1332">
            <v>100</v>
          </cell>
          <cell r="K1332">
            <v>0</v>
          </cell>
          <cell r="M1332">
            <v>922.66</v>
          </cell>
          <cell r="N1332">
            <v>1834.43</v>
          </cell>
          <cell r="O1332">
            <v>1500</v>
          </cell>
          <cell r="Q1332">
            <v>0</v>
          </cell>
          <cell r="T1332">
            <v>1854.55</v>
          </cell>
          <cell r="U1332">
            <v>2000</v>
          </cell>
          <cell r="W1332">
            <v>0</v>
          </cell>
          <cell r="Y1332">
            <v>922.66</v>
          </cell>
          <cell r="AA1332">
            <v>1500</v>
          </cell>
          <cell r="AG1332">
            <v>2000</v>
          </cell>
          <cell r="AI1332">
            <v>0</v>
          </cell>
          <cell r="AL1332">
            <v>8657</v>
          </cell>
        </row>
        <row r="1333">
          <cell r="A1333" t="str">
            <v>8657</v>
          </cell>
          <cell r="B1333" t="str">
            <v xml:space="preserve">407 - Retained Earnings             </v>
          </cell>
          <cell r="C1333" t="str">
            <v xml:space="preserve">REG - Rental Regulatory and Other   </v>
          </cell>
          <cell r="D1333" t="str">
            <v>HR</v>
          </cell>
          <cell r="G1333">
            <v>-920.21</v>
          </cell>
          <cell r="H1333">
            <v>3327.67</v>
          </cell>
          <cell r="I1333">
            <v>100</v>
          </cell>
          <cell r="K1333">
            <v>0</v>
          </cell>
          <cell r="M1333">
            <v>1552.15</v>
          </cell>
          <cell r="N1333">
            <v>5983.38</v>
          </cell>
          <cell r="O1333">
            <v>8600</v>
          </cell>
          <cell r="Q1333">
            <v>0</v>
          </cell>
          <cell r="T1333">
            <v>11051.46</v>
          </cell>
          <cell r="U1333">
            <v>9100</v>
          </cell>
          <cell r="W1333">
            <v>0</v>
          </cell>
          <cell r="Y1333">
            <v>1552.15</v>
          </cell>
          <cell r="AA1333">
            <v>8600</v>
          </cell>
          <cell r="AG1333">
            <v>9100</v>
          </cell>
          <cell r="AI1333">
            <v>0</v>
          </cell>
          <cell r="AL1333">
            <v>8657</v>
          </cell>
        </row>
        <row r="1334">
          <cell r="A1334" t="str">
            <v>8657</v>
          </cell>
          <cell r="B1334" t="str">
            <v xml:space="preserve">407 - Retained Earnings             </v>
          </cell>
          <cell r="C1334" t="str">
            <v xml:space="preserve">REG - Rental Regulatory and Other   </v>
          </cell>
          <cell r="D1334" t="str">
            <v>IS</v>
          </cell>
          <cell r="G1334">
            <v>0</v>
          </cell>
          <cell r="H1334">
            <v>0</v>
          </cell>
          <cell r="I1334">
            <v>0</v>
          </cell>
          <cell r="K1334">
            <v>0</v>
          </cell>
          <cell r="M1334">
            <v>0</v>
          </cell>
          <cell r="N1334">
            <v>226.43</v>
          </cell>
          <cell r="O1334">
            <v>0</v>
          </cell>
          <cell r="Q1334">
            <v>0</v>
          </cell>
          <cell r="T1334">
            <v>226.43</v>
          </cell>
          <cell r="U1334">
            <v>0</v>
          </cell>
          <cell r="W1334">
            <v>0</v>
          </cell>
          <cell r="Y1334">
            <v>0</v>
          </cell>
          <cell r="AA1334">
            <v>0</v>
          </cell>
          <cell r="AG1334">
            <v>0</v>
          </cell>
          <cell r="AI1334">
            <v>0</v>
          </cell>
          <cell r="AL1334">
            <v>8657</v>
          </cell>
        </row>
        <row r="1335">
          <cell r="A1335" t="str">
            <v>8658</v>
          </cell>
          <cell r="B1335" t="str">
            <v xml:space="preserve">407 - Retained Earnings             </v>
          </cell>
          <cell r="C1335" t="str">
            <v xml:space="preserve">REG - Rental Regulatory and Other   </v>
          </cell>
          <cell r="D1335" t="str">
            <v>CS</v>
          </cell>
          <cell r="G1335">
            <v>6666.66</v>
          </cell>
          <cell r="H1335">
            <v>1328.33</v>
          </cell>
          <cell r="I1335">
            <v>6300</v>
          </cell>
          <cell r="K1335">
            <v>0</v>
          </cell>
          <cell r="M1335">
            <v>61620.02</v>
          </cell>
          <cell r="N1335">
            <v>2994.99</v>
          </cell>
          <cell r="O1335">
            <v>57500</v>
          </cell>
          <cell r="Q1335">
            <v>0</v>
          </cell>
          <cell r="T1335">
            <v>3979.98</v>
          </cell>
          <cell r="U1335">
            <v>76200</v>
          </cell>
          <cell r="W1335">
            <v>0</v>
          </cell>
          <cell r="Y1335">
            <v>61620.02</v>
          </cell>
          <cell r="AA1335">
            <v>57500</v>
          </cell>
          <cell r="AG1335">
            <v>76200</v>
          </cell>
          <cell r="AI1335">
            <v>0</v>
          </cell>
          <cell r="AL1335">
            <v>8658</v>
          </cell>
        </row>
        <row r="1336">
          <cell r="A1336" t="str">
            <v>8658</v>
          </cell>
          <cell r="B1336" t="str">
            <v xml:space="preserve">407 - Retained Earnings             </v>
          </cell>
          <cell r="C1336" t="str">
            <v xml:space="preserve">REG - Rental Regulatory and Other   </v>
          </cell>
          <cell r="D1336" t="str">
            <v>CSP</v>
          </cell>
          <cell r="G1336">
            <v>0</v>
          </cell>
          <cell r="H1336">
            <v>0</v>
          </cell>
          <cell r="I1336">
            <v>100</v>
          </cell>
          <cell r="K1336">
            <v>0</v>
          </cell>
          <cell r="M1336">
            <v>1200</v>
          </cell>
          <cell r="N1336">
            <v>1200</v>
          </cell>
          <cell r="O1336">
            <v>900</v>
          </cell>
          <cell r="Q1336">
            <v>0</v>
          </cell>
          <cell r="T1336">
            <v>1200</v>
          </cell>
          <cell r="U1336">
            <v>1000</v>
          </cell>
          <cell r="W1336">
            <v>0</v>
          </cell>
          <cell r="Y1336">
            <v>1200</v>
          </cell>
          <cell r="AA1336">
            <v>900</v>
          </cell>
          <cell r="AG1336">
            <v>1000</v>
          </cell>
          <cell r="AI1336">
            <v>0</v>
          </cell>
          <cell r="AL1336">
            <v>8658</v>
          </cell>
        </row>
        <row r="1337">
          <cell r="A1337" t="str">
            <v>8658</v>
          </cell>
          <cell r="B1337" t="str">
            <v xml:space="preserve">407 - Retained Earnings             </v>
          </cell>
          <cell r="C1337" t="str">
            <v xml:space="preserve">REG - Rental Regulatory and Other   </v>
          </cell>
          <cell r="D1337" t="str">
            <v>EO</v>
          </cell>
          <cell r="G1337">
            <v>4645.97</v>
          </cell>
          <cell r="H1337">
            <v>4465.08</v>
          </cell>
          <cell r="I1337">
            <v>4800</v>
          </cell>
          <cell r="K1337">
            <v>0</v>
          </cell>
          <cell r="M1337">
            <v>41813.68</v>
          </cell>
          <cell r="N1337">
            <v>40185.68</v>
          </cell>
          <cell r="O1337">
            <v>42800</v>
          </cell>
          <cell r="Q1337">
            <v>0</v>
          </cell>
          <cell r="T1337">
            <v>54080.92</v>
          </cell>
          <cell r="U1337">
            <v>57000</v>
          </cell>
          <cell r="W1337">
            <v>0</v>
          </cell>
          <cell r="Y1337">
            <v>41813.68</v>
          </cell>
          <cell r="AA1337">
            <v>42800</v>
          </cell>
          <cell r="AG1337">
            <v>57000</v>
          </cell>
          <cell r="AI1337">
            <v>0</v>
          </cell>
          <cell r="AL1337">
            <v>8658</v>
          </cell>
        </row>
        <row r="1338">
          <cell r="A1338" t="str">
            <v>8658</v>
          </cell>
          <cell r="B1338" t="str">
            <v xml:space="preserve">407 - Retained Earnings             </v>
          </cell>
          <cell r="C1338" t="str">
            <v xml:space="preserve">REG - Rental Regulatory and Other   </v>
          </cell>
          <cell r="D1338" t="str">
            <v>HR</v>
          </cell>
          <cell r="G1338">
            <v>0</v>
          </cell>
          <cell r="H1338">
            <v>0</v>
          </cell>
          <cell r="I1338">
            <v>100</v>
          </cell>
          <cell r="K1338">
            <v>0</v>
          </cell>
          <cell r="M1338">
            <v>0</v>
          </cell>
          <cell r="N1338">
            <v>0</v>
          </cell>
          <cell r="O1338">
            <v>500</v>
          </cell>
          <cell r="Q1338">
            <v>0</v>
          </cell>
          <cell r="T1338">
            <v>0</v>
          </cell>
          <cell r="U1338">
            <v>600</v>
          </cell>
          <cell r="W1338">
            <v>0</v>
          </cell>
          <cell r="Y1338">
            <v>0</v>
          </cell>
          <cell r="AA1338">
            <v>500</v>
          </cell>
          <cell r="AG1338">
            <v>600</v>
          </cell>
          <cell r="AI1338">
            <v>0</v>
          </cell>
          <cell r="AL1338">
            <v>8658</v>
          </cell>
        </row>
        <row r="1339">
          <cell r="A1339" t="str">
            <v>8659</v>
          </cell>
          <cell r="B1339" t="str">
            <v xml:space="preserve">407 - Retained Earnings             </v>
          </cell>
          <cell r="C1339" t="str">
            <v xml:space="preserve">REG - Rental Regulatory and Other   </v>
          </cell>
          <cell r="D1339" t="str">
            <v>EO</v>
          </cell>
          <cell r="G1339">
            <v>0</v>
          </cell>
          <cell r="H1339">
            <v>0</v>
          </cell>
          <cell r="I1339">
            <v>200</v>
          </cell>
          <cell r="K1339">
            <v>0</v>
          </cell>
          <cell r="M1339">
            <v>0</v>
          </cell>
          <cell r="N1339">
            <v>0</v>
          </cell>
          <cell r="O1339">
            <v>1100</v>
          </cell>
          <cell r="Q1339">
            <v>0</v>
          </cell>
          <cell r="T1339">
            <v>0</v>
          </cell>
          <cell r="U1339">
            <v>1500</v>
          </cell>
          <cell r="W1339">
            <v>0</v>
          </cell>
          <cell r="Y1339">
            <v>0</v>
          </cell>
          <cell r="AA1339">
            <v>1100</v>
          </cell>
          <cell r="AG1339">
            <v>1500</v>
          </cell>
          <cell r="AI1339">
            <v>0</v>
          </cell>
          <cell r="AL1339">
            <v>8659</v>
          </cell>
        </row>
        <row r="1340">
          <cell r="A1340" t="str">
            <v>8659</v>
          </cell>
          <cell r="B1340" t="str">
            <v xml:space="preserve">407 - Retained Earnings             </v>
          </cell>
          <cell r="C1340" t="str">
            <v xml:space="preserve">REG - Rental Regulatory and Other   </v>
          </cell>
          <cell r="D1340" t="str">
            <v>EO</v>
          </cell>
          <cell r="G1340">
            <v>306.45</v>
          </cell>
          <cell r="H1340">
            <v>-782.7</v>
          </cell>
          <cell r="I1340">
            <v>500</v>
          </cell>
          <cell r="K1340">
            <v>0</v>
          </cell>
          <cell r="M1340">
            <v>-9561.4699999999993</v>
          </cell>
          <cell r="N1340">
            <v>2429.2800000000002</v>
          </cell>
          <cell r="O1340">
            <v>3700</v>
          </cell>
          <cell r="Q1340">
            <v>0</v>
          </cell>
          <cell r="T1340">
            <v>452.35</v>
          </cell>
          <cell r="U1340">
            <v>5000</v>
          </cell>
          <cell r="W1340">
            <v>0</v>
          </cell>
          <cell r="Y1340">
            <v>-9561.4699999999993</v>
          </cell>
          <cell r="AA1340">
            <v>3700</v>
          </cell>
          <cell r="AG1340">
            <v>5000</v>
          </cell>
          <cell r="AI1340">
            <v>0</v>
          </cell>
          <cell r="AL1340">
            <v>8659</v>
          </cell>
        </row>
        <row r="1341">
          <cell r="A1341" t="str">
            <v>8661</v>
          </cell>
          <cell r="B1341" t="str">
            <v xml:space="preserve">407 - Retained Earnings             </v>
          </cell>
          <cell r="C1341" t="str">
            <v xml:space="preserve">REG - Rental Regulatory and Other   </v>
          </cell>
          <cell r="D1341" t="str">
            <v>EO</v>
          </cell>
          <cell r="G1341">
            <v>0</v>
          </cell>
          <cell r="H1341">
            <v>0</v>
          </cell>
          <cell r="I1341">
            <v>600</v>
          </cell>
          <cell r="K1341">
            <v>0</v>
          </cell>
          <cell r="M1341">
            <v>6070.83</v>
          </cell>
          <cell r="N1341">
            <v>4771.3</v>
          </cell>
          <cell r="O1341">
            <v>5400</v>
          </cell>
          <cell r="Q1341">
            <v>0</v>
          </cell>
          <cell r="T1341">
            <v>5104.45</v>
          </cell>
          <cell r="U1341">
            <v>7000</v>
          </cell>
          <cell r="W1341">
            <v>0</v>
          </cell>
          <cell r="Y1341">
            <v>6070.83</v>
          </cell>
          <cell r="AA1341">
            <v>5400</v>
          </cell>
          <cell r="AG1341">
            <v>7000</v>
          </cell>
          <cell r="AI1341">
            <v>0</v>
          </cell>
          <cell r="AL1341">
            <v>8661</v>
          </cell>
        </row>
        <row r="1342">
          <cell r="A1342" t="str">
            <v>8662</v>
          </cell>
          <cell r="B1342" t="str">
            <v xml:space="preserve">407 - Retained Earnings             </v>
          </cell>
          <cell r="C1342" t="str">
            <v xml:space="preserve">REG - Rental Regulatory and Other   </v>
          </cell>
          <cell r="D1342" t="str">
            <v>EO</v>
          </cell>
          <cell r="G1342">
            <v>-56.12</v>
          </cell>
          <cell r="H1342">
            <v>-58.06</v>
          </cell>
          <cell r="I1342">
            <v>-100</v>
          </cell>
          <cell r="K1342">
            <v>0</v>
          </cell>
          <cell r="M1342">
            <v>234.48</v>
          </cell>
          <cell r="N1342">
            <v>311.39999999999998</v>
          </cell>
          <cell r="O1342">
            <v>-900</v>
          </cell>
          <cell r="Q1342">
            <v>0</v>
          </cell>
          <cell r="T1342">
            <v>-873.25</v>
          </cell>
          <cell r="U1342">
            <v>-1000</v>
          </cell>
          <cell r="W1342">
            <v>0</v>
          </cell>
          <cell r="Y1342">
            <v>234.48</v>
          </cell>
          <cell r="AA1342">
            <v>-900</v>
          </cell>
          <cell r="AG1342">
            <v>-1000</v>
          </cell>
          <cell r="AI1342">
            <v>0</v>
          </cell>
          <cell r="AL1342">
            <v>8662</v>
          </cell>
        </row>
        <row r="1343">
          <cell r="A1343" t="str">
            <v>8663</v>
          </cell>
          <cell r="B1343" t="str">
            <v xml:space="preserve">407 - Retained Earnings             </v>
          </cell>
          <cell r="C1343" t="str">
            <v xml:space="preserve">INV - Inventory Obsolescence        </v>
          </cell>
          <cell r="D1343" t="str">
            <v>EO</v>
          </cell>
          <cell r="G1343">
            <v>5000</v>
          </cell>
          <cell r="H1343">
            <v>5000</v>
          </cell>
          <cell r="I1343">
            <v>5000</v>
          </cell>
          <cell r="K1343">
            <v>0</v>
          </cell>
          <cell r="M1343">
            <v>45000</v>
          </cell>
          <cell r="N1343">
            <v>45000</v>
          </cell>
          <cell r="O1343">
            <v>45000</v>
          </cell>
          <cell r="Q1343">
            <v>0</v>
          </cell>
          <cell r="T1343">
            <v>60000</v>
          </cell>
          <cell r="U1343">
            <v>60000</v>
          </cell>
          <cell r="W1343">
            <v>0</v>
          </cell>
          <cell r="Y1343">
            <v>45000</v>
          </cell>
          <cell r="AA1343">
            <v>45000</v>
          </cell>
          <cell r="AG1343">
            <v>60000</v>
          </cell>
          <cell r="AI1343">
            <v>0</v>
          </cell>
          <cell r="AL1343">
            <v>8663</v>
          </cell>
        </row>
        <row r="1344">
          <cell r="A1344" t="str">
            <v>8670</v>
          </cell>
          <cell r="B1344" t="str">
            <v xml:space="preserve">407 - Retained Earnings             </v>
          </cell>
          <cell r="C1344" t="str">
            <v xml:space="preserve">REG - Rental Regulatory and Other   </v>
          </cell>
          <cell r="D1344" t="str">
            <v>EO</v>
          </cell>
          <cell r="G1344">
            <v>6761.3</v>
          </cell>
          <cell r="H1344">
            <v>6830</v>
          </cell>
          <cell r="I1344">
            <v>6600</v>
          </cell>
          <cell r="K1344">
            <v>0</v>
          </cell>
          <cell r="M1344">
            <v>61396.2</v>
          </cell>
          <cell r="N1344">
            <v>61013.56</v>
          </cell>
          <cell r="O1344">
            <v>59400</v>
          </cell>
          <cell r="Q1344">
            <v>0</v>
          </cell>
          <cell r="T1344">
            <v>81503.56</v>
          </cell>
          <cell r="U1344">
            <v>79000</v>
          </cell>
          <cell r="W1344">
            <v>0</v>
          </cell>
          <cell r="Y1344">
            <v>61396.2</v>
          </cell>
          <cell r="AA1344">
            <v>59400</v>
          </cell>
          <cell r="AG1344">
            <v>79000</v>
          </cell>
          <cell r="AI1344">
            <v>0</v>
          </cell>
          <cell r="AL1344">
            <v>8670</v>
          </cell>
        </row>
        <row r="1345">
          <cell r="A1345" t="str">
            <v>8670</v>
          </cell>
          <cell r="B1345" t="str">
            <v xml:space="preserve">407 - Retained Earnings             </v>
          </cell>
          <cell r="C1345" t="str">
            <v xml:space="preserve">REG - Rental Regulatory and Other   </v>
          </cell>
          <cell r="D1345" t="str">
            <v>EO</v>
          </cell>
          <cell r="G1345">
            <v>9061.09</v>
          </cell>
          <cell r="H1345">
            <v>9070.6200000000008</v>
          </cell>
          <cell r="I1345">
            <v>9300</v>
          </cell>
          <cell r="K1345">
            <v>0</v>
          </cell>
          <cell r="M1345">
            <v>81549.81</v>
          </cell>
          <cell r="N1345">
            <v>81635.58</v>
          </cell>
          <cell r="O1345">
            <v>82500</v>
          </cell>
          <cell r="Q1345">
            <v>0</v>
          </cell>
          <cell r="T1345">
            <v>108847.48</v>
          </cell>
          <cell r="U1345">
            <v>110000</v>
          </cell>
          <cell r="W1345">
            <v>0</v>
          </cell>
          <cell r="Y1345">
            <v>81549.81</v>
          </cell>
          <cell r="AA1345">
            <v>82500</v>
          </cell>
          <cell r="AG1345">
            <v>110000</v>
          </cell>
          <cell r="AI1345">
            <v>0</v>
          </cell>
          <cell r="AL1345">
            <v>8670</v>
          </cell>
        </row>
        <row r="1346">
          <cell r="A1346" t="str">
            <v>8676</v>
          </cell>
          <cell r="B1346" t="str">
            <v xml:space="preserve">407 - Retained Earnings             </v>
          </cell>
          <cell r="C1346" t="str">
            <v xml:space="preserve">REG - Rental Regulatory and Other   </v>
          </cell>
          <cell r="D1346" t="str">
            <v>FS</v>
          </cell>
          <cell r="G1346">
            <v>40962.21</v>
          </cell>
          <cell r="H1346">
            <v>29476.66</v>
          </cell>
          <cell r="I1346">
            <v>34000</v>
          </cell>
          <cell r="K1346">
            <v>0</v>
          </cell>
          <cell r="M1346">
            <v>278599</v>
          </cell>
          <cell r="N1346">
            <v>254559.3</v>
          </cell>
          <cell r="O1346">
            <v>282000</v>
          </cell>
          <cell r="Q1346">
            <v>0</v>
          </cell>
          <cell r="T1346">
            <v>342642</v>
          </cell>
          <cell r="U1346">
            <v>367200</v>
          </cell>
          <cell r="W1346">
            <v>0</v>
          </cell>
          <cell r="Y1346">
            <v>278599</v>
          </cell>
          <cell r="AA1346">
            <v>282000</v>
          </cell>
          <cell r="AG1346">
            <v>367200</v>
          </cell>
          <cell r="AI1346">
            <v>0</v>
          </cell>
          <cell r="AL1346">
            <v>8676</v>
          </cell>
        </row>
        <row r="1347">
          <cell r="A1347" t="str">
            <v>8677</v>
          </cell>
          <cell r="B1347" t="str">
            <v xml:space="preserve">407 - Retained Earnings             </v>
          </cell>
          <cell r="C1347" t="str">
            <v xml:space="preserve">REG - Rental Regulatory and Other   </v>
          </cell>
          <cell r="D1347" t="str">
            <v>FS</v>
          </cell>
          <cell r="G1347">
            <v>869</v>
          </cell>
          <cell r="H1347">
            <v>0</v>
          </cell>
          <cell r="I1347">
            <v>0</v>
          </cell>
          <cell r="K1347">
            <v>0</v>
          </cell>
          <cell r="M1347">
            <v>191382.47</v>
          </cell>
          <cell r="N1347">
            <v>0</v>
          </cell>
          <cell r="O1347">
            <v>221400</v>
          </cell>
          <cell r="Q1347">
            <v>0</v>
          </cell>
          <cell r="T1347">
            <v>87817.56</v>
          </cell>
          <cell r="U1347">
            <v>221400</v>
          </cell>
          <cell r="W1347">
            <v>0</v>
          </cell>
          <cell r="Y1347">
            <v>191382.47</v>
          </cell>
          <cell r="AA1347">
            <v>221400</v>
          </cell>
          <cell r="AG1347">
            <v>221400</v>
          </cell>
          <cell r="AI1347">
            <v>0</v>
          </cell>
          <cell r="AL1347">
            <v>8677</v>
          </cell>
        </row>
        <row r="1348">
          <cell r="A1348" t="str">
            <v>8680</v>
          </cell>
          <cell r="B1348" t="str">
            <v xml:space="preserve">407 - Retained Earnings             </v>
          </cell>
          <cell r="C1348" t="str">
            <v xml:space="preserve">REG - Rental Regulatory and Other   </v>
          </cell>
          <cell r="D1348" t="str">
            <v>FS</v>
          </cell>
          <cell r="G1348">
            <v>2194.5700000000002</v>
          </cell>
          <cell r="H1348">
            <v>2194.5700000000002</v>
          </cell>
          <cell r="I1348">
            <v>2400</v>
          </cell>
          <cell r="K1348">
            <v>0</v>
          </cell>
          <cell r="M1348">
            <v>19751.12</v>
          </cell>
          <cell r="N1348">
            <v>21901.68</v>
          </cell>
          <cell r="O1348">
            <v>21600</v>
          </cell>
          <cell r="Q1348">
            <v>0</v>
          </cell>
          <cell r="T1348">
            <v>28485.39</v>
          </cell>
          <cell r="U1348">
            <v>28600</v>
          </cell>
          <cell r="W1348">
            <v>0</v>
          </cell>
          <cell r="Y1348">
            <v>19751.12</v>
          </cell>
          <cell r="AA1348">
            <v>21600</v>
          </cell>
          <cell r="AG1348">
            <v>28600</v>
          </cell>
          <cell r="AI1348">
            <v>0</v>
          </cell>
          <cell r="AL1348">
            <v>8680</v>
          </cell>
        </row>
        <row r="1349">
          <cell r="A1349" t="str">
            <v>8685</v>
          </cell>
          <cell r="B1349" t="str">
            <v xml:space="preserve">407 - Retained Earnings             </v>
          </cell>
          <cell r="C1349" t="str">
            <v xml:space="preserve">SSP - Studies and Special Projects  </v>
          </cell>
          <cell r="D1349" t="str">
            <v>EO</v>
          </cell>
          <cell r="G1349">
            <v>235.44</v>
          </cell>
          <cell r="H1349">
            <v>0</v>
          </cell>
          <cell r="I1349">
            <v>0</v>
          </cell>
          <cell r="K1349">
            <v>0</v>
          </cell>
          <cell r="M1349">
            <v>4082.32</v>
          </cell>
          <cell r="N1349">
            <v>7678.95</v>
          </cell>
          <cell r="O1349">
            <v>20000</v>
          </cell>
          <cell r="Q1349">
            <v>0</v>
          </cell>
          <cell r="T1349">
            <v>5278.95</v>
          </cell>
          <cell r="U1349">
            <v>20000</v>
          </cell>
          <cell r="W1349">
            <v>0</v>
          </cell>
          <cell r="Y1349">
            <v>4082.32</v>
          </cell>
          <cell r="AA1349">
            <v>20000</v>
          </cell>
          <cell r="AG1349">
            <v>20000</v>
          </cell>
          <cell r="AI1349">
            <v>0</v>
          </cell>
          <cell r="AL1349">
            <v>8685</v>
          </cell>
        </row>
        <row r="1350">
          <cell r="A1350" t="str">
            <v>8701</v>
          </cell>
          <cell r="B1350" t="str">
            <v xml:space="preserve">407 - Retained Earnings             </v>
          </cell>
          <cell r="C1350" t="str">
            <v xml:space="preserve">FLT - Fleet Operations and Mtce     </v>
          </cell>
          <cell r="D1350" t="str">
            <v>EO</v>
          </cell>
          <cell r="G1350">
            <v>280.24</v>
          </cell>
          <cell r="H1350">
            <v>466.09</v>
          </cell>
          <cell r="I1350">
            <v>1500</v>
          </cell>
          <cell r="K1350">
            <v>0</v>
          </cell>
          <cell r="M1350">
            <v>6428.31</v>
          </cell>
          <cell r="N1350">
            <v>5845.53</v>
          </cell>
          <cell r="O1350">
            <v>10200</v>
          </cell>
          <cell r="Q1350">
            <v>0</v>
          </cell>
          <cell r="T1350">
            <v>7255.92</v>
          </cell>
          <cell r="U1350">
            <v>13400</v>
          </cell>
          <cell r="W1350">
            <v>0</v>
          </cell>
          <cell r="Y1350">
            <v>6428.31</v>
          </cell>
          <cell r="AA1350">
            <v>10200</v>
          </cell>
          <cell r="AG1350">
            <v>13400</v>
          </cell>
          <cell r="AI1350">
            <v>0</v>
          </cell>
          <cell r="AL1350">
            <v>8701</v>
          </cell>
        </row>
        <row r="1351">
          <cell r="A1351" t="str">
            <v>8702</v>
          </cell>
          <cell r="B1351" t="str">
            <v xml:space="preserve">407 - Retained Earnings             </v>
          </cell>
          <cell r="C1351" t="str">
            <v xml:space="preserve">FLT - Fleet Operations and Mtce     </v>
          </cell>
          <cell r="D1351" t="str">
            <v>EO</v>
          </cell>
          <cell r="G1351">
            <v>3744.25</v>
          </cell>
          <cell r="H1351">
            <v>3779.5</v>
          </cell>
          <cell r="I1351">
            <v>4200</v>
          </cell>
          <cell r="K1351">
            <v>0</v>
          </cell>
          <cell r="M1351">
            <v>36570.85</v>
          </cell>
          <cell r="N1351">
            <v>36710.5</v>
          </cell>
          <cell r="O1351">
            <v>37600</v>
          </cell>
          <cell r="Q1351">
            <v>0</v>
          </cell>
          <cell r="T1351">
            <v>52128.5</v>
          </cell>
          <cell r="U1351">
            <v>50000</v>
          </cell>
          <cell r="W1351">
            <v>0</v>
          </cell>
          <cell r="Y1351">
            <v>36570.85</v>
          </cell>
          <cell r="AA1351">
            <v>37600</v>
          </cell>
          <cell r="AG1351">
            <v>50000</v>
          </cell>
          <cell r="AI1351">
            <v>0</v>
          </cell>
          <cell r="AL1351">
            <v>8702</v>
          </cell>
        </row>
        <row r="1352">
          <cell r="A1352" t="str">
            <v>8703</v>
          </cell>
          <cell r="B1352" t="str">
            <v xml:space="preserve">407 - Retained Earnings             </v>
          </cell>
          <cell r="C1352" t="str">
            <v xml:space="preserve">FLT - Fleet Operations and Mtce     </v>
          </cell>
          <cell r="D1352" t="str">
            <v>EO</v>
          </cell>
          <cell r="G1352">
            <v>5772.22</v>
          </cell>
          <cell r="H1352">
            <v>6463.86</v>
          </cell>
          <cell r="I1352">
            <v>6900</v>
          </cell>
          <cell r="K1352">
            <v>0</v>
          </cell>
          <cell r="M1352">
            <v>56488.57</v>
          </cell>
          <cell r="N1352">
            <v>62163.83</v>
          </cell>
          <cell r="O1352">
            <v>62500</v>
          </cell>
          <cell r="Q1352">
            <v>0</v>
          </cell>
          <cell r="T1352">
            <v>81555.41</v>
          </cell>
          <cell r="U1352">
            <v>72000</v>
          </cell>
          <cell r="W1352">
            <v>0</v>
          </cell>
          <cell r="Y1352">
            <v>56488.57</v>
          </cell>
          <cell r="AA1352">
            <v>62500</v>
          </cell>
          <cell r="AG1352">
            <v>72000</v>
          </cell>
          <cell r="AI1352">
            <v>0</v>
          </cell>
          <cell r="AL1352">
            <v>8703</v>
          </cell>
        </row>
        <row r="1353">
          <cell r="A1353" t="str">
            <v>8704</v>
          </cell>
          <cell r="B1353" t="str">
            <v xml:space="preserve">407 - Retained Earnings             </v>
          </cell>
          <cell r="C1353" t="str">
            <v xml:space="preserve">FLT - Fleet Operations and Mtce     </v>
          </cell>
          <cell r="D1353" t="str">
            <v>EO</v>
          </cell>
          <cell r="G1353">
            <v>19980.439999999999</v>
          </cell>
          <cell r="H1353">
            <v>30564.83</v>
          </cell>
          <cell r="I1353">
            <v>32400</v>
          </cell>
          <cell r="K1353">
            <v>0</v>
          </cell>
          <cell r="M1353">
            <v>193665.17</v>
          </cell>
          <cell r="N1353">
            <v>268477.99</v>
          </cell>
          <cell r="O1353">
            <v>291100</v>
          </cell>
          <cell r="Q1353">
            <v>0</v>
          </cell>
          <cell r="T1353">
            <v>365373.11</v>
          </cell>
          <cell r="U1353">
            <v>388200</v>
          </cell>
          <cell r="W1353">
            <v>0</v>
          </cell>
          <cell r="Y1353">
            <v>193665.17</v>
          </cell>
          <cell r="AA1353">
            <v>291100</v>
          </cell>
          <cell r="AG1353">
            <v>388200</v>
          </cell>
          <cell r="AI1353">
            <v>0</v>
          </cell>
          <cell r="AL1353">
            <v>8704</v>
          </cell>
        </row>
        <row r="1354">
          <cell r="A1354" t="str">
            <v>8705</v>
          </cell>
          <cell r="B1354" t="str">
            <v xml:space="preserve">407 - Retained Earnings             </v>
          </cell>
          <cell r="C1354" t="str">
            <v xml:space="preserve">FLT - Fleet Operations and Mtce     </v>
          </cell>
          <cell r="D1354" t="str">
            <v>EO</v>
          </cell>
          <cell r="G1354">
            <v>1662.06</v>
          </cell>
          <cell r="H1354">
            <v>0</v>
          </cell>
          <cell r="I1354">
            <v>400</v>
          </cell>
          <cell r="K1354">
            <v>0</v>
          </cell>
          <cell r="M1354">
            <v>3716.61</v>
          </cell>
          <cell r="N1354">
            <v>5456.88</v>
          </cell>
          <cell r="O1354">
            <v>2500</v>
          </cell>
          <cell r="Q1354">
            <v>0</v>
          </cell>
          <cell r="T1354">
            <v>5700.47</v>
          </cell>
          <cell r="U1354">
            <v>3300</v>
          </cell>
          <cell r="W1354">
            <v>0</v>
          </cell>
          <cell r="Y1354">
            <v>3716.61</v>
          </cell>
          <cell r="AA1354">
            <v>2500</v>
          </cell>
          <cell r="AG1354">
            <v>3300</v>
          </cell>
          <cell r="AI1354">
            <v>0</v>
          </cell>
          <cell r="AL1354">
            <v>8705</v>
          </cell>
        </row>
        <row r="1355">
          <cell r="A1355" t="str">
            <v>8706</v>
          </cell>
          <cell r="B1355" t="str">
            <v xml:space="preserve">407 - Retained Earnings             </v>
          </cell>
          <cell r="C1355" t="str">
            <v xml:space="preserve">FLT - Fleet Operations and Mtce     </v>
          </cell>
          <cell r="D1355" t="str">
            <v>EO</v>
          </cell>
          <cell r="G1355">
            <v>13932.77</v>
          </cell>
          <cell r="H1355">
            <v>10733.92</v>
          </cell>
          <cell r="I1355">
            <v>16400</v>
          </cell>
          <cell r="K1355">
            <v>0</v>
          </cell>
          <cell r="M1355">
            <v>139551.65</v>
          </cell>
          <cell r="N1355">
            <v>128588.43</v>
          </cell>
          <cell r="O1355">
            <v>142100</v>
          </cell>
          <cell r="Q1355">
            <v>0</v>
          </cell>
          <cell r="T1355">
            <v>171513.89</v>
          </cell>
          <cell r="U1355">
            <v>185000</v>
          </cell>
          <cell r="W1355">
            <v>0</v>
          </cell>
          <cell r="Y1355">
            <v>139551.65</v>
          </cell>
          <cell r="AA1355">
            <v>142100</v>
          </cell>
          <cell r="AG1355">
            <v>185000</v>
          </cell>
          <cell r="AI1355">
            <v>0</v>
          </cell>
          <cell r="AL1355">
            <v>8706</v>
          </cell>
        </row>
        <row r="1356">
          <cell r="A1356" t="str">
            <v>8707</v>
          </cell>
          <cell r="B1356" t="str">
            <v xml:space="preserve">407 - Retained Earnings             </v>
          </cell>
          <cell r="C1356" t="str">
            <v xml:space="preserve">FLT - Fleet Operations and Mtce     </v>
          </cell>
          <cell r="D1356" t="str">
            <v>EO</v>
          </cell>
          <cell r="G1356">
            <v>1160.3499999999999</v>
          </cell>
          <cell r="H1356">
            <v>3063.47</v>
          </cell>
          <cell r="I1356">
            <v>8400</v>
          </cell>
          <cell r="K1356">
            <v>0</v>
          </cell>
          <cell r="M1356">
            <v>33739.07</v>
          </cell>
          <cell r="N1356">
            <v>58181.25</v>
          </cell>
          <cell r="O1356">
            <v>55100</v>
          </cell>
          <cell r="Q1356">
            <v>0</v>
          </cell>
          <cell r="T1356">
            <v>74384.78</v>
          </cell>
          <cell r="U1356">
            <v>72100</v>
          </cell>
          <cell r="W1356">
            <v>0</v>
          </cell>
          <cell r="Y1356">
            <v>33739.07</v>
          </cell>
          <cell r="AA1356">
            <v>55100</v>
          </cell>
          <cell r="AG1356">
            <v>72100</v>
          </cell>
          <cell r="AI1356">
            <v>0</v>
          </cell>
          <cell r="AL1356">
            <v>8707</v>
          </cell>
        </row>
        <row r="1357">
          <cell r="A1357" t="str">
            <v>8708</v>
          </cell>
          <cell r="B1357" t="str">
            <v xml:space="preserve">407 - Retained Earnings             </v>
          </cell>
          <cell r="C1357" t="str">
            <v xml:space="preserve">FLT - Fleet Operations and Mtce     </v>
          </cell>
          <cell r="D1357" t="str">
            <v>EO</v>
          </cell>
          <cell r="G1357">
            <v>1237.3699999999999</v>
          </cell>
          <cell r="H1357">
            <v>2799.04</v>
          </cell>
          <cell r="I1357">
            <v>4500</v>
          </cell>
          <cell r="K1357">
            <v>0</v>
          </cell>
          <cell r="M1357">
            <v>40035.949999999997</v>
          </cell>
          <cell r="N1357">
            <v>30795.24</v>
          </cell>
          <cell r="O1357">
            <v>29800</v>
          </cell>
          <cell r="Q1357">
            <v>0</v>
          </cell>
          <cell r="T1357">
            <v>40563.57</v>
          </cell>
          <cell r="U1357">
            <v>39100</v>
          </cell>
          <cell r="W1357">
            <v>0</v>
          </cell>
          <cell r="Y1357">
            <v>40035.949999999997</v>
          </cell>
          <cell r="AA1357">
            <v>29800</v>
          </cell>
          <cell r="AG1357">
            <v>39100</v>
          </cell>
          <cell r="AI1357">
            <v>0</v>
          </cell>
          <cell r="AL1357">
            <v>8708</v>
          </cell>
        </row>
        <row r="1358">
          <cell r="A1358" t="str">
            <v>8709</v>
          </cell>
          <cell r="B1358" t="str">
            <v xml:space="preserve">407 - Retained Earnings             </v>
          </cell>
          <cell r="C1358" t="str">
            <v xml:space="preserve">FLT - Fleet Operations and Mtce     </v>
          </cell>
          <cell r="D1358" t="str">
            <v>EO</v>
          </cell>
          <cell r="G1358">
            <v>264</v>
          </cell>
          <cell r="H1358">
            <v>165</v>
          </cell>
          <cell r="I1358">
            <v>400</v>
          </cell>
          <cell r="K1358">
            <v>0</v>
          </cell>
          <cell r="M1358">
            <v>2983.6</v>
          </cell>
          <cell r="N1358">
            <v>2569.15</v>
          </cell>
          <cell r="O1358">
            <v>2800</v>
          </cell>
          <cell r="Q1358">
            <v>0</v>
          </cell>
          <cell r="T1358">
            <v>4214.25</v>
          </cell>
          <cell r="U1358">
            <v>3600</v>
          </cell>
          <cell r="W1358">
            <v>0</v>
          </cell>
          <cell r="Y1358">
            <v>2983.6</v>
          </cell>
          <cell r="AA1358">
            <v>2800</v>
          </cell>
          <cell r="AG1358">
            <v>3600</v>
          </cell>
          <cell r="AI1358">
            <v>0</v>
          </cell>
          <cell r="AL1358">
            <v>8709</v>
          </cell>
        </row>
        <row r="1359">
          <cell r="A1359" t="str">
            <v>8710</v>
          </cell>
          <cell r="B1359" t="str">
            <v xml:space="preserve">407 - Retained Earnings             </v>
          </cell>
          <cell r="C1359" t="str">
            <v xml:space="preserve">FLT - Fleet Operations and Mtce     </v>
          </cell>
          <cell r="D1359" t="str">
            <v>EO</v>
          </cell>
          <cell r="G1359">
            <v>1637.75</v>
          </cell>
          <cell r="H1359">
            <v>1343.75</v>
          </cell>
          <cell r="I1359">
            <v>900</v>
          </cell>
          <cell r="K1359">
            <v>0</v>
          </cell>
          <cell r="M1359">
            <v>13994</v>
          </cell>
          <cell r="N1359">
            <v>7020.63</v>
          </cell>
          <cell r="O1359">
            <v>5500</v>
          </cell>
          <cell r="Q1359">
            <v>0</v>
          </cell>
          <cell r="T1359">
            <v>11395.63</v>
          </cell>
          <cell r="U1359">
            <v>7200</v>
          </cell>
          <cell r="W1359">
            <v>0</v>
          </cell>
          <cell r="Y1359">
            <v>13994</v>
          </cell>
          <cell r="AA1359">
            <v>5500</v>
          </cell>
          <cell r="AG1359">
            <v>7200</v>
          </cell>
          <cell r="AI1359">
            <v>0</v>
          </cell>
          <cell r="AL1359">
            <v>8710</v>
          </cell>
        </row>
        <row r="1360">
          <cell r="A1360" t="str">
            <v>8714</v>
          </cell>
          <cell r="B1360" t="str">
            <v xml:space="preserve">407 - Retained Earnings             </v>
          </cell>
          <cell r="C1360" t="str">
            <v xml:space="preserve">FLT - Fleet Operations and Mtce     </v>
          </cell>
          <cell r="D1360" t="str">
            <v>EO</v>
          </cell>
          <cell r="G1360">
            <v>8225.27</v>
          </cell>
          <cell r="H1360">
            <v>27388.99</v>
          </cell>
          <cell r="I1360">
            <v>19900</v>
          </cell>
          <cell r="K1360">
            <v>0</v>
          </cell>
          <cell r="M1360">
            <v>204746.78</v>
          </cell>
          <cell r="N1360">
            <v>152574.29</v>
          </cell>
          <cell r="O1360">
            <v>167600</v>
          </cell>
          <cell r="Q1360">
            <v>0</v>
          </cell>
          <cell r="T1360">
            <v>197619.66</v>
          </cell>
          <cell r="U1360">
            <v>215000</v>
          </cell>
          <cell r="W1360">
            <v>0</v>
          </cell>
          <cell r="Y1360">
            <v>204746.78</v>
          </cell>
          <cell r="AA1360">
            <v>167600</v>
          </cell>
          <cell r="AG1360">
            <v>215000</v>
          </cell>
          <cell r="AI1360">
            <v>0</v>
          </cell>
          <cell r="AL1360">
            <v>8714</v>
          </cell>
        </row>
        <row r="1361">
          <cell r="A1361" t="str">
            <v>8715</v>
          </cell>
          <cell r="B1361" t="str">
            <v xml:space="preserve">407 - Retained Earnings             </v>
          </cell>
          <cell r="C1361" t="str">
            <v xml:space="preserve">FLT - Fleet Operations and Mtce     </v>
          </cell>
          <cell r="D1361" t="str">
            <v>EO</v>
          </cell>
          <cell r="G1361">
            <v>0</v>
          </cell>
          <cell r="H1361">
            <v>0</v>
          </cell>
          <cell r="I1361">
            <v>0</v>
          </cell>
          <cell r="K1361">
            <v>0</v>
          </cell>
          <cell r="M1361">
            <v>0</v>
          </cell>
          <cell r="N1361">
            <v>342.5</v>
          </cell>
          <cell r="O1361">
            <v>0</v>
          </cell>
          <cell r="Q1361">
            <v>0</v>
          </cell>
          <cell r="T1361">
            <v>25332.5</v>
          </cell>
          <cell r="U1361">
            <v>30900</v>
          </cell>
          <cell r="W1361">
            <v>0</v>
          </cell>
          <cell r="Y1361">
            <v>0</v>
          </cell>
          <cell r="AA1361">
            <v>0</v>
          </cell>
          <cell r="AG1361">
            <v>30900</v>
          </cell>
          <cell r="AI1361">
            <v>0</v>
          </cell>
          <cell r="AL1361">
            <v>8715</v>
          </cell>
        </row>
        <row r="1362">
          <cell r="A1362" t="str">
            <v>8821</v>
          </cell>
          <cell r="B1362" t="str">
            <v xml:space="preserve">407 - Retained Earnings             </v>
          </cell>
          <cell r="C1362" t="str">
            <v xml:space="preserve">LAB - Labour and Benefits           </v>
          </cell>
          <cell r="D1362" t="str">
            <v>CB</v>
          </cell>
          <cell r="G1362">
            <v>-460145.2</v>
          </cell>
          <cell r="H1362">
            <v>-435488.31</v>
          </cell>
          <cell r="I1362">
            <v>-516200</v>
          </cell>
          <cell r="K1362">
            <v>0</v>
          </cell>
          <cell r="M1362">
            <v>-4216958.08</v>
          </cell>
          <cell r="N1362">
            <v>-3905829.83</v>
          </cell>
          <cell r="O1362">
            <v>-4311600</v>
          </cell>
          <cell r="Q1362">
            <v>0</v>
          </cell>
          <cell r="T1362">
            <v>-5248230.05</v>
          </cell>
          <cell r="U1362">
            <v>-5691400</v>
          </cell>
          <cell r="W1362">
            <v>0</v>
          </cell>
          <cell r="Y1362">
            <v>-4216958.08</v>
          </cell>
          <cell r="AA1362">
            <v>-4311600</v>
          </cell>
          <cell r="AG1362">
            <v>-5691400</v>
          </cell>
          <cell r="AI1362">
            <v>0</v>
          </cell>
          <cell r="AL1362">
            <v>8821</v>
          </cell>
        </row>
        <row r="1363">
          <cell r="A1363" t="str">
            <v>8910</v>
          </cell>
          <cell r="B1363" t="str">
            <v xml:space="preserve">407 - Retained Earnings             </v>
          </cell>
          <cell r="C1363" t="str">
            <v xml:space="preserve">ALL - Internal Allocations          </v>
          </cell>
          <cell r="D1363" t="str">
            <v>EO</v>
          </cell>
          <cell r="G1363">
            <v>-148019.16</v>
          </cell>
          <cell r="H1363">
            <v>-145629.12</v>
          </cell>
          <cell r="I1363">
            <v>-187400</v>
          </cell>
          <cell r="K1363">
            <v>0</v>
          </cell>
          <cell r="M1363">
            <v>-1220145.45</v>
          </cell>
          <cell r="N1363">
            <v>-1249052.78</v>
          </cell>
          <cell r="O1363">
            <v>-1301000</v>
          </cell>
          <cell r="Q1363">
            <v>0</v>
          </cell>
          <cell r="T1363">
            <v>-1628576.02</v>
          </cell>
          <cell r="U1363">
            <v>-1698400</v>
          </cell>
          <cell r="W1363">
            <v>0</v>
          </cell>
          <cell r="Y1363">
            <v>-1220145.45</v>
          </cell>
          <cell r="AA1363">
            <v>-1301000</v>
          </cell>
          <cell r="AG1363">
            <v>-1698400</v>
          </cell>
          <cell r="AI1363">
            <v>0</v>
          </cell>
          <cell r="AL1363">
            <v>8910</v>
          </cell>
        </row>
        <row r="1364">
          <cell r="A1364" t="str">
            <v>8910</v>
          </cell>
          <cell r="B1364" t="str">
            <v xml:space="preserve">407 - Retained Earnings             </v>
          </cell>
          <cell r="C1364" t="str">
            <v xml:space="preserve">ALL - Internal Allocations          </v>
          </cell>
          <cell r="D1364" t="str">
            <v>EO</v>
          </cell>
          <cell r="G1364">
            <v>-101058.49</v>
          </cell>
          <cell r="H1364">
            <v>-86285.39</v>
          </cell>
          <cell r="I1364">
            <v>-112100</v>
          </cell>
          <cell r="K1364">
            <v>0</v>
          </cell>
          <cell r="M1364">
            <v>-606730.76</v>
          </cell>
          <cell r="N1364">
            <v>-588045.54</v>
          </cell>
          <cell r="O1364">
            <v>-661300</v>
          </cell>
          <cell r="Q1364">
            <v>0</v>
          </cell>
          <cell r="T1364">
            <v>-783358.6</v>
          </cell>
          <cell r="U1364">
            <v>-850100</v>
          </cell>
          <cell r="W1364">
            <v>0</v>
          </cell>
          <cell r="Y1364">
            <v>-606730.76</v>
          </cell>
          <cell r="AA1364">
            <v>-661300</v>
          </cell>
          <cell r="AG1364">
            <v>-850100</v>
          </cell>
          <cell r="AI1364">
            <v>0</v>
          </cell>
          <cell r="AL1364">
            <v>8910</v>
          </cell>
        </row>
        <row r="1365">
          <cell r="A1365" t="str">
            <v>8920</v>
          </cell>
          <cell r="B1365" t="str">
            <v xml:space="preserve">407 - Retained Earnings             </v>
          </cell>
          <cell r="C1365" t="str">
            <v xml:space="preserve">REC - Cost Recoveries               </v>
          </cell>
          <cell r="D1365" t="str">
            <v>CSP</v>
          </cell>
          <cell r="G1365">
            <v>0</v>
          </cell>
          <cell r="H1365">
            <v>0</v>
          </cell>
          <cell r="I1365">
            <v>0</v>
          </cell>
          <cell r="K1365">
            <v>0</v>
          </cell>
          <cell r="M1365">
            <v>0</v>
          </cell>
          <cell r="N1365">
            <v>-470</v>
          </cell>
          <cell r="O1365">
            <v>0</v>
          </cell>
          <cell r="Q1365">
            <v>0</v>
          </cell>
          <cell r="T1365">
            <v>-470</v>
          </cell>
          <cell r="U1365">
            <v>0</v>
          </cell>
          <cell r="W1365">
            <v>0</v>
          </cell>
          <cell r="Y1365">
            <v>0</v>
          </cell>
          <cell r="AA1365">
            <v>0</v>
          </cell>
          <cell r="AG1365">
            <v>0</v>
          </cell>
          <cell r="AI1365">
            <v>0</v>
          </cell>
          <cell r="AL1365">
            <v>8920</v>
          </cell>
        </row>
        <row r="1366">
          <cell r="A1366" t="str">
            <v>8920</v>
          </cell>
          <cell r="B1366" t="str">
            <v xml:space="preserve">407 - Retained Earnings             </v>
          </cell>
          <cell r="C1366" t="str">
            <v xml:space="preserve">REC - Cost Recoveries               </v>
          </cell>
          <cell r="D1366" t="str">
            <v>EO</v>
          </cell>
          <cell r="G1366">
            <v>0</v>
          </cell>
          <cell r="H1366">
            <v>0</v>
          </cell>
          <cell r="I1366">
            <v>0</v>
          </cell>
          <cell r="K1366">
            <v>0</v>
          </cell>
          <cell r="M1366">
            <v>0</v>
          </cell>
          <cell r="N1366">
            <v>-400</v>
          </cell>
          <cell r="O1366">
            <v>0</v>
          </cell>
          <cell r="Q1366">
            <v>0</v>
          </cell>
          <cell r="T1366">
            <v>-24688</v>
          </cell>
          <cell r="U1366">
            <v>-28000</v>
          </cell>
          <cell r="W1366">
            <v>0</v>
          </cell>
          <cell r="Y1366">
            <v>0</v>
          </cell>
          <cell r="AA1366">
            <v>0</v>
          </cell>
          <cell r="AG1366">
            <v>-28000</v>
          </cell>
          <cell r="AI1366">
            <v>0</v>
          </cell>
          <cell r="AL1366">
            <v>8920</v>
          </cell>
        </row>
        <row r="1367">
          <cell r="A1367" t="str">
            <v>8920</v>
          </cell>
          <cell r="B1367" t="str">
            <v xml:space="preserve">407 - Retained Earnings             </v>
          </cell>
          <cell r="C1367" t="str">
            <v xml:space="preserve">REC - Cost Recoveries               </v>
          </cell>
          <cell r="D1367" t="str">
            <v>EO</v>
          </cell>
          <cell r="G1367">
            <v>-700</v>
          </cell>
          <cell r="H1367">
            <v>0</v>
          </cell>
          <cell r="I1367">
            <v>0</v>
          </cell>
          <cell r="K1367">
            <v>0</v>
          </cell>
          <cell r="M1367">
            <v>-6909.78</v>
          </cell>
          <cell r="N1367">
            <v>0</v>
          </cell>
          <cell r="O1367">
            <v>0</v>
          </cell>
          <cell r="Q1367">
            <v>0</v>
          </cell>
          <cell r="T1367">
            <v>0</v>
          </cell>
          <cell r="U1367">
            <v>0</v>
          </cell>
          <cell r="W1367">
            <v>0</v>
          </cell>
          <cell r="Y1367">
            <v>-6909.78</v>
          </cell>
          <cell r="AA1367">
            <v>0</v>
          </cell>
          <cell r="AG1367">
            <v>0</v>
          </cell>
          <cell r="AI1367">
            <v>0</v>
          </cell>
          <cell r="AL1367">
            <v>8920</v>
          </cell>
        </row>
        <row r="1368">
          <cell r="A1368" t="str">
            <v>8920</v>
          </cell>
          <cell r="B1368" t="str">
            <v xml:space="preserve">407 - Retained Earnings             </v>
          </cell>
          <cell r="C1368" t="str">
            <v xml:space="preserve">REC - Cost Recoveries               </v>
          </cell>
          <cell r="D1368" t="str">
            <v>EO</v>
          </cell>
          <cell r="G1368">
            <v>0</v>
          </cell>
          <cell r="H1368">
            <v>0</v>
          </cell>
          <cell r="I1368">
            <v>0</v>
          </cell>
          <cell r="K1368">
            <v>0</v>
          </cell>
          <cell r="M1368">
            <v>-43393</v>
          </cell>
          <cell r="N1368">
            <v>0</v>
          </cell>
          <cell r="O1368">
            <v>0</v>
          </cell>
          <cell r="Q1368">
            <v>0</v>
          </cell>
          <cell r="T1368">
            <v>-108472</v>
          </cell>
          <cell r="U1368">
            <v>0</v>
          </cell>
          <cell r="W1368">
            <v>0</v>
          </cell>
          <cell r="Y1368">
            <v>-43393</v>
          </cell>
          <cell r="AA1368">
            <v>0</v>
          </cell>
          <cell r="AG1368">
            <v>0</v>
          </cell>
          <cell r="AI1368">
            <v>0</v>
          </cell>
          <cell r="AL1368">
            <v>8920</v>
          </cell>
        </row>
        <row r="1369">
          <cell r="A1369" t="str">
            <v>8920</v>
          </cell>
          <cell r="B1369" t="str">
            <v xml:space="preserve">407 - Retained Earnings             </v>
          </cell>
          <cell r="C1369" t="str">
            <v xml:space="preserve">REC - Cost Recoveries               </v>
          </cell>
          <cell r="D1369" t="str">
            <v>IS</v>
          </cell>
          <cell r="G1369">
            <v>0</v>
          </cell>
          <cell r="H1369">
            <v>0</v>
          </cell>
          <cell r="I1369">
            <v>0</v>
          </cell>
          <cell r="K1369">
            <v>0</v>
          </cell>
          <cell r="M1369">
            <v>0</v>
          </cell>
          <cell r="N1369">
            <v>0</v>
          </cell>
          <cell r="O1369">
            <v>0</v>
          </cell>
          <cell r="Q1369">
            <v>0</v>
          </cell>
          <cell r="T1369">
            <v>-599</v>
          </cell>
          <cell r="U1369">
            <v>0</v>
          </cell>
          <cell r="W1369">
            <v>0</v>
          </cell>
          <cell r="Y1369">
            <v>0</v>
          </cell>
          <cell r="AA1369">
            <v>0</v>
          </cell>
          <cell r="AG1369">
            <v>0</v>
          </cell>
          <cell r="AI1369">
            <v>0</v>
          </cell>
          <cell r="AL1369">
            <v>8920</v>
          </cell>
        </row>
        <row r="1370">
          <cell r="A1370" t="str">
            <v>8930</v>
          </cell>
          <cell r="B1370" t="str">
            <v xml:space="preserve">407 - Retained Earnings             </v>
          </cell>
          <cell r="C1370" t="str">
            <v xml:space="preserve">REC - Cost Recoveries               </v>
          </cell>
          <cell r="D1370" t="str">
            <v>CSP</v>
          </cell>
          <cell r="G1370">
            <v>-221833.33</v>
          </cell>
          <cell r="H1370">
            <v>-221833.33</v>
          </cell>
          <cell r="I1370">
            <v>-223800</v>
          </cell>
          <cell r="K1370">
            <v>0</v>
          </cell>
          <cell r="M1370">
            <v>-1996499.97</v>
          </cell>
          <cell r="N1370">
            <v>-1996499.97</v>
          </cell>
          <cell r="O1370">
            <v>-2013000</v>
          </cell>
          <cell r="Q1370">
            <v>0</v>
          </cell>
          <cell r="T1370">
            <v>-2661999.96</v>
          </cell>
          <cell r="U1370">
            <v>-2684000</v>
          </cell>
          <cell r="W1370">
            <v>0</v>
          </cell>
          <cell r="Y1370">
            <v>-1996499.97</v>
          </cell>
          <cell r="AA1370">
            <v>-2013000</v>
          </cell>
          <cell r="AG1370">
            <v>-2684000</v>
          </cell>
          <cell r="AI1370">
            <v>0</v>
          </cell>
          <cell r="AL1370">
            <v>8930</v>
          </cell>
        </row>
        <row r="1371">
          <cell r="A1371" t="str">
            <v>8930</v>
          </cell>
          <cell r="B1371" t="str">
            <v xml:space="preserve">407 - Retained Earnings             </v>
          </cell>
          <cell r="C1371" t="str">
            <v xml:space="preserve">REC - Cost Recoveries               </v>
          </cell>
          <cell r="D1371" t="str">
            <v>EO</v>
          </cell>
          <cell r="G1371">
            <v>-833.33</v>
          </cell>
          <cell r="H1371">
            <v>-833.33</v>
          </cell>
          <cell r="I1371">
            <v>-900</v>
          </cell>
          <cell r="K1371">
            <v>0</v>
          </cell>
          <cell r="M1371">
            <v>-7499.97</v>
          </cell>
          <cell r="N1371">
            <v>-7499.97</v>
          </cell>
          <cell r="O1371">
            <v>-7500</v>
          </cell>
          <cell r="Q1371">
            <v>0</v>
          </cell>
          <cell r="T1371">
            <v>-9999.9599999999991</v>
          </cell>
          <cell r="U1371">
            <v>-10000</v>
          </cell>
          <cell r="W1371">
            <v>0</v>
          </cell>
          <cell r="Y1371">
            <v>-7499.97</v>
          </cell>
          <cell r="AA1371">
            <v>-7500</v>
          </cell>
          <cell r="AG1371">
            <v>-10000</v>
          </cell>
          <cell r="AI1371">
            <v>0</v>
          </cell>
          <cell r="AL1371">
            <v>8930</v>
          </cell>
        </row>
        <row r="1372">
          <cell r="A1372" t="str">
            <v>8930</v>
          </cell>
          <cell r="B1372" t="str">
            <v xml:space="preserve">407 - Retained Earnings             </v>
          </cell>
          <cell r="C1372" t="str">
            <v xml:space="preserve">REC - Cost Recoveries               </v>
          </cell>
          <cell r="D1372" t="str">
            <v>EO</v>
          </cell>
          <cell r="G1372">
            <v>-9804.6</v>
          </cell>
          <cell r="H1372">
            <v>-22877.25</v>
          </cell>
          <cell r="I1372">
            <v>0</v>
          </cell>
          <cell r="K1372">
            <v>0</v>
          </cell>
          <cell r="M1372">
            <v>-88241.38</v>
          </cell>
          <cell r="N1372">
            <v>-200295.24</v>
          </cell>
          <cell r="O1372">
            <v>-70000</v>
          </cell>
          <cell r="Q1372">
            <v>0</v>
          </cell>
          <cell r="T1372">
            <v>-268926.12</v>
          </cell>
          <cell r="U1372">
            <v>-70000</v>
          </cell>
          <cell r="W1372">
            <v>0</v>
          </cell>
          <cell r="Y1372">
            <v>-88241.38</v>
          </cell>
          <cell r="AA1372">
            <v>-70000</v>
          </cell>
          <cell r="AG1372">
            <v>-70000</v>
          </cell>
          <cell r="AI1372">
            <v>0</v>
          </cell>
          <cell r="AL1372">
            <v>8930</v>
          </cell>
        </row>
        <row r="1373">
          <cell r="A1373" t="str">
            <v>8930</v>
          </cell>
          <cell r="B1373" t="str">
            <v xml:space="preserve">407 - Retained Earnings             </v>
          </cell>
          <cell r="C1373" t="str">
            <v xml:space="preserve">REC - Cost Recoveries               </v>
          </cell>
          <cell r="D1373" t="str">
            <v>IS</v>
          </cell>
          <cell r="G1373">
            <v>-30250</v>
          </cell>
          <cell r="H1373">
            <v>-30250</v>
          </cell>
          <cell r="I1373">
            <v>-30700</v>
          </cell>
          <cell r="K1373">
            <v>0</v>
          </cell>
          <cell r="M1373">
            <v>-272250</v>
          </cell>
          <cell r="N1373">
            <v>-272250</v>
          </cell>
          <cell r="O1373">
            <v>-273700</v>
          </cell>
          <cell r="Q1373">
            <v>0</v>
          </cell>
          <cell r="T1373">
            <v>-363000</v>
          </cell>
          <cell r="U1373">
            <v>-366000</v>
          </cell>
          <cell r="W1373">
            <v>0</v>
          </cell>
          <cell r="Y1373">
            <v>-272250</v>
          </cell>
          <cell r="AA1373">
            <v>-273700</v>
          </cell>
          <cell r="AG1373">
            <v>-366000</v>
          </cell>
          <cell r="AI1373">
            <v>0</v>
          </cell>
          <cell r="AL1373">
            <v>8930</v>
          </cell>
        </row>
        <row r="1374">
          <cell r="A1374" t="str">
            <v>8940</v>
          </cell>
          <cell r="B1374" t="str">
            <v xml:space="preserve">407 - Retained Earnings             </v>
          </cell>
          <cell r="C1374" t="str">
            <v xml:space="preserve">ORV - Other Revenue                 </v>
          </cell>
          <cell r="G1374">
            <v>-6966.02</v>
          </cell>
          <cell r="H1374">
            <v>-11810.3</v>
          </cell>
          <cell r="I1374">
            <v>-5400</v>
          </cell>
          <cell r="K1374">
            <v>0</v>
          </cell>
          <cell r="M1374">
            <v>-59994.16</v>
          </cell>
          <cell r="N1374">
            <v>-88202.82</v>
          </cell>
          <cell r="O1374">
            <v>-70200</v>
          </cell>
          <cell r="Q1374">
            <v>0</v>
          </cell>
          <cell r="T1374">
            <v>-126239.77</v>
          </cell>
          <cell r="U1374">
            <v>-86500</v>
          </cell>
          <cell r="W1374">
            <v>0</v>
          </cell>
          <cell r="Y1374">
            <v>-59994.16</v>
          </cell>
          <cell r="AA1374">
            <v>-70200</v>
          </cell>
          <cell r="AG1374">
            <v>-86500</v>
          </cell>
          <cell r="AI1374">
            <v>0</v>
          </cell>
          <cell r="AL1374">
            <v>8940</v>
          </cell>
        </row>
        <row r="1375">
          <cell r="A1375" t="str">
            <v>9001</v>
          </cell>
          <cell r="B1375" t="str">
            <v xml:space="preserve">407 - Retained Earnings             </v>
          </cell>
          <cell r="C1375" t="str">
            <v xml:space="preserve">INT - Interest expense              </v>
          </cell>
          <cell r="G1375">
            <v>71.8</v>
          </cell>
          <cell r="H1375">
            <v>497.79</v>
          </cell>
          <cell r="I1375">
            <v>0</v>
          </cell>
          <cell r="K1375">
            <v>0</v>
          </cell>
          <cell r="M1375">
            <v>1137.79</v>
          </cell>
          <cell r="N1375">
            <v>2893.47</v>
          </cell>
          <cell r="O1375">
            <v>0</v>
          </cell>
          <cell r="Q1375">
            <v>0</v>
          </cell>
          <cell r="T1375">
            <v>4241.83</v>
          </cell>
          <cell r="U1375">
            <v>0</v>
          </cell>
          <cell r="W1375">
            <v>0</v>
          </cell>
          <cell r="Y1375">
            <v>1137.79</v>
          </cell>
          <cell r="AA1375">
            <v>0</v>
          </cell>
          <cell r="AG1375">
            <v>0</v>
          </cell>
          <cell r="AI1375">
            <v>0</v>
          </cell>
          <cell r="AL1375">
            <v>9001</v>
          </cell>
        </row>
        <row r="1376">
          <cell r="A1376" t="str">
            <v>9002</v>
          </cell>
          <cell r="B1376" t="str">
            <v xml:space="preserve">407 - Retained Earnings             </v>
          </cell>
          <cell r="C1376" t="str">
            <v xml:space="preserve">INT - Interest expense              </v>
          </cell>
          <cell r="G1376">
            <v>25.93</v>
          </cell>
          <cell r="H1376">
            <v>15238.77</v>
          </cell>
          <cell r="I1376">
            <v>24600</v>
          </cell>
          <cell r="K1376">
            <v>0</v>
          </cell>
          <cell r="M1376">
            <v>80736.12</v>
          </cell>
          <cell r="N1376">
            <v>188290.59</v>
          </cell>
          <cell r="O1376">
            <v>227900</v>
          </cell>
          <cell r="Q1376">
            <v>0</v>
          </cell>
          <cell r="T1376">
            <v>216121.03</v>
          </cell>
          <cell r="U1376">
            <v>270000</v>
          </cell>
          <cell r="W1376">
            <v>0</v>
          </cell>
          <cell r="Y1376">
            <v>80736.12</v>
          </cell>
          <cell r="AA1376">
            <v>227900</v>
          </cell>
          <cell r="AG1376">
            <v>270000</v>
          </cell>
          <cell r="AI1376">
            <v>0</v>
          </cell>
          <cell r="AL1376">
            <v>9002</v>
          </cell>
        </row>
        <row r="1377">
          <cell r="A1377" t="str">
            <v>9003</v>
          </cell>
          <cell r="B1377" t="str">
            <v xml:space="preserve">407 - Retained Earnings             </v>
          </cell>
          <cell r="C1377" t="str">
            <v xml:space="preserve">INT - Interest expense              </v>
          </cell>
          <cell r="G1377">
            <v>0</v>
          </cell>
          <cell r="H1377">
            <v>0</v>
          </cell>
          <cell r="I1377">
            <v>0</v>
          </cell>
          <cell r="K1377">
            <v>0</v>
          </cell>
          <cell r="M1377">
            <v>-2185.73</v>
          </cell>
          <cell r="N1377">
            <v>21232.48</v>
          </cell>
          <cell r="O1377">
            <v>0</v>
          </cell>
          <cell r="Q1377">
            <v>0</v>
          </cell>
          <cell r="T1377">
            <v>16110.96</v>
          </cell>
          <cell r="U1377">
            <v>0</v>
          </cell>
          <cell r="W1377">
            <v>0</v>
          </cell>
          <cell r="Y1377">
            <v>-2185.73</v>
          </cell>
          <cell r="AA1377">
            <v>0</v>
          </cell>
          <cell r="AG1377">
            <v>0</v>
          </cell>
          <cell r="AI1377">
            <v>0</v>
          </cell>
          <cell r="AL1377">
            <v>9003</v>
          </cell>
        </row>
        <row r="1378">
          <cell r="A1378" t="str">
            <v>9004</v>
          </cell>
          <cell r="B1378" t="str">
            <v xml:space="preserve">407 - Retained Earnings             </v>
          </cell>
          <cell r="C1378" t="str">
            <v xml:space="preserve">INT - Interest expense              </v>
          </cell>
          <cell r="G1378">
            <v>0.72</v>
          </cell>
          <cell r="H1378">
            <v>2.0699999999999998</v>
          </cell>
          <cell r="I1378">
            <v>15000</v>
          </cell>
          <cell r="K1378">
            <v>0</v>
          </cell>
          <cell r="M1378">
            <v>32.549999999999997</v>
          </cell>
          <cell r="N1378">
            <v>78.77</v>
          </cell>
          <cell r="O1378">
            <v>25000</v>
          </cell>
          <cell r="Q1378">
            <v>0</v>
          </cell>
          <cell r="T1378">
            <v>2422.41</v>
          </cell>
          <cell r="U1378">
            <v>50000</v>
          </cell>
          <cell r="W1378">
            <v>0</v>
          </cell>
          <cell r="Y1378">
            <v>32.549999999999997</v>
          </cell>
          <cell r="AA1378">
            <v>25000</v>
          </cell>
          <cell r="AG1378">
            <v>50000</v>
          </cell>
          <cell r="AI1378">
            <v>0</v>
          </cell>
          <cell r="AL1378">
            <v>9004</v>
          </cell>
        </row>
        <row r="1379">
          <cell r="A1379" t="str">
            <v>9005</v>
          </cell>
          <cell r="B1379" t="str">
            <v xml:space="preserve">407 - Retained Earnings             </v>
          </cell>
          <cell r="C1379" t="str">
            <v xml:space="preserve">INT - Interest expense              </v>
          </cell>
          <cell r="G1379">
            <v>350000</v>
          </cell>
          <cell r="H1379">
            <v>350000</v>
          </cell>
          <cell r="I1379">
            <v>350300</v>
          </cell>
          <cell r="K1379">
            <v>0</v>
          </cell>
          <cell r="M1379">
            <v>3150000</v>
          </cell>
          <cell r="N1379">
            <v>3150000</v>
          </cell>
          <cell r="O1379">
            <v>3150100</v>
          </cell>
          <cell r="Q1379">
            <v>0</v>
          </cell>
          <cell r="T1379">
            <v>4200000</v>
          </cell>
          <cell r="U1379">
            <v>4200000</v>
          </cell>
          <cell r="W1379">
            <v>0</v>
          </cell>
          <cell r="Y1379">
            <v>3150000</v>
          </cell>
          <cell r="AA1379">
            <v>3150100</v>
          </cell>
          <cell r="AG1379">
            <v>4200000</v>
          </cell>
          <cell r="AI1379">
            <v>0</v>
          </cell>
          <cell r="AL1379">
            <v>9005</v>
          </cell>
        </row>
        <row r="1380">
          <cell r="A1380" t="str">
            <v>9121</v>
          </cell>
          <cell r="B1380" t="str">
            <v xml:space="preserve">407 - Retained Earnings             </v>
          </cell>
          <cell r="C1380" t="str">
            <v>DEP - Amortization of Capital Assets</v>
          </cell>
          <cell r="G1380">
            <v>1071.1400000000001</v>
          </cell>
          <cell r="H1380">
            <v>3321.7</v>
          </cell>
          <cell r="I1380">
            <v>0</v>
          </cell>
          <cell r="K1380">
            <v>0</v>
          </cell>
          <cell r="M1380">
            <v>11875.66</v>
          </cell>
          <cell r="N1380">
            <v>29817.96</v>
          </cell>
          <cell r="O1380">
            <v>0</v>
          </cell>
          <cell r="Q1380">
            <v>0</v>
          </cell>
          <cell r="T1380">
            <v>39797.550000000003</v>
          </cell>
          <cell r="U1380">
            <v>0</v>
          </cell>
          <cell r="W1380">
            <v>0</v>
          </cell>
          <cell r="Y1380">
            <v>11875.66</v>
          </cell>
          <cell r="AA1380">
            <v>0</v>
          </cell>
          <cell r="AG1380">
            <v>0</v>
          </cell>
          <cell r="AI1380">
            <v>0</v>
          </cell>
          <cell r="AL1380">
            <v>9121</v>
          </cell>
        </row>
        <row r="1381">
          <cell r="A1381" t="str">
            <v>9122</v>
          </cell>
          <cell r="B1381" t="str">
            <v xml:space="preserve">407 - Retained Earnings             </v>
          </cell>
          <cell r="C1381" t="str">
            <v>DEP - Amortization of Capital Assets</v>
          </cell>
          <cell r="G1381">
            <v>13011.1</v>
          </cell>
          <cell r="H1381">
            <v>12606.25</v>
          </cell>
          <cell r="I1381">
            <v>0</v>
          </cell>
          <cell r="K1381">
            <v>0</v>
          </cell>
          <cell r="M1381">
            <v>116463.38</v>
          </cell>
          <cell r="N1381">
            <v>113456.16</v>
          </cell>
          <cell r="O1381">
            <v>0</v>
          </cell>
          <cell r="Q1381">
            <v>0</v>
          </cell>
          <cell r="T1381">
            <v>151835.95000000001</v>
          </cell>
          <cell r="U1381">
            <v>0</v>
          </cell>
          <cell r="W1381">
            <v>0</v>
          </cell>
          <cell r="Y1381">
            <v>116463.38</v>
          </cell>
          <cell r="AA1381">
            <v>0</v>
          </cell>
          <cell r="AG1381">
            <v>0</v>
          </cell>
          <cell r="AI1381">
            <v>0</v>
          </cell>
          <cell r="AL1381">
            <v>9122</v>
          </cell>
        </row>
        <row r="1382">
          <cell r="A1382" t="str">
            <v>9125</v>
          </cell>
          <cell r="B1382" t="str">
            <v xml:space="preserve">407 - Retained Earnings             </v>
          </cell>
          <cell r="C1382" t="str">
            <v>DEP - Amortization of Capital Assets</v>
          </cell>
          <cell r="G1382">
            <v>26656.35</v>
          </cell>
          <cell r="H1382">
            <v>24293.31</v>
          </cell>
          <cell r="I1382">
            <v>0</v>
          </cell>
          <cell r="K1382">
            <v>0</v>
          </cell>
          <cell r="M1382">
            <v>239552.16</v>
          </cell>
          <cell r="N1382">
            <v>211476.39</v>
          </cell>
          <cell r="O1382">
            <v>0</v>
          </cell>
          <cell r="Q1382">
            <v>0</v>
          </cell>
          <cell r="T1382">
            <v>287451.76</v>
          </cell>
          <cell r="U1382">
            <v>0</v>
          </cell>
          <cell r="W1382">
            <v>0</v>
          </cell>
          <cell r="Y1382">
            <v>239552.16</v>
          </cell>
          <cell r="AA1382">
            <v>0</v>
          </cell>
          <cell r="AG1382">
            <v>0</v>
          </cell>
          <cell r="AI1382">
            <v>0</v>
          </cell>
          <cell r="AL1382">
            <v>9125</v>
          </cell>
        </row>
        <row r="1383">
          <cell r="A1383" t="str">
            <v>9127</v>
          </cell>
          <cell r="B1383" t="str">
            <v xml:space="preserve">407 - Retained Earnings             </v>
          </cell>
          <cell r="C1383" t="str">
            <v>DEP - Amortization of Capital Assets</v>
          </cell>
          <cell r="G1383">
            <v>45494.46</v>
          </cell>
          <cell r="H1383">
            <v>39797.22</v>
          </cell>
          <cell r="I1383">
            <v>0</v>
          </cell>
          <cell r="K1383">
            <v>0</v>
          </cell>
          <cell r="M1383">
            <v>386233.62</v>
          </cell>
          <cell r="N1383">
            <v>328451.63</v>
          </cell>
          <cell r="O1383">
            <v>0</v>
          </cell>
          <cell r="Q1383">
            <v>0</v>
          </cell>
          <cell r="T1383">
            <v>449391.83</v>
          </cell>
          <cell r="U1383">
            <v>0</v>
          </cell>
          <cell r="W1383">
            <v>0</v>
          </cell>
          <cell r="Y1383">
            <v>386233.62</v>
          </cell>
          <cell r="AA1383">
            <v>0</v>
          </cell>
          <cell r="AG1383">
            <v>0</v>
          </cell>
          <cell r="AI1383">
            <v>0</v>
          </cell>
          <cell r="AL1383">
            <v>9127</v>
          </cell>
        </row>
        <row r="1384">
          <cell r="A1384" t="str">
            <v>9128</v>
          </cell>
          <cell r="B1384" t="str">
            <v xml:space="preserve">407 - Retained Earnings             </v>
          </cell>
          <cell r="C1384" t="str">
            <v>DEP - Amortization of Capital Assets</v>
          </cell>
          <cell r="G1384">
            <v>248932.7</v>
          </cell>
          <cell r="H1384">
            <v>244821.7</v>
          </cell>
          <cell r="I1384">
            <v>0</v>
          </cell>
          <cell r="K1384">
            <v>0</v>
          </cell>
          <cell r="M1384">
            <v>2207518.79</v>
          </cell>
          <cell r="N1384">
            <v>2148979.7599999998</v>
          </cell>
          <cell r="O1384">
            <v>0</v>
          </cell>
          <cell r="Q1384">
            <v>0</v>
          </cell>
          <cell r="T1384">
            <v>2886671.97</v>
          </cell>
          <cell r="U1384">
            <v>0</v>
          </cell>
          <cell r="W1384">
            <v>0</v>
          </cell>
          <cell r="Y1384">
            <v>2207518.79</v>
          </cell>
          <cell r="AA1384">
            <v>0</v>
          </cell>
          <cell r="AG1384">
            <v>0</v>
          </cell>
          <cell r="AI1384">
            <v>0</v>
          </cell>
          <cell r="AL1384">
            <v>9128</v>
          </cell>
        </row>
        <row r="1385">
          <cell r="A1385" t="str">
            <v>9130</v>
          </cell>
          <cell r="B1385" t="str">
            <v xml:space="preserve">407 - Retained Earnings             </v>
          </cell>
          <cell r="C1385" t="str">
            <v>DEP - Amortization of Capital Assets</v>
          </cell>
          <cell r="G1385">
            <v>73655.42</v>
          </cell>
          <cell r="H1385">
            <v>59920.38</v>
          </cell>
          <cell r="I1385">
            <v>0</v>
          </cell>
          <cell r="K1385">
            <v>0</v>
          </cell>
          <cell r="M1385">
            <v>621724.27</v>
          </cell>
          <cell r="N1385">
            <v>513673.71</v>
          </cell>
          <cell r="O1385">
            <v>0</v>
          </cell>
          <cell r="Q1385">
            <v>0</v>
          </cell>
          <cell r="T1385">
            <v>700035.01</v>
          </cell>
          <cell r="U1385">
            <v>0</v>
          </cell>
          <cell r="W1385">
            <v>0</v>
          </cell>
          <cell r="Y1385">
            <v>621724.27</v>
          </cell>
          <cell r="AA1385">
            <v>0</v>
          </cell>
          <cell r="AG1385">
            <v>0</v>
          </cell>
          <cell r="AI1385">
            <v>0</v>
          </cell>
          <cell r="AL1385">
            <v>9130</v>
          </cell>
        </row>
        <row r="1386">
          <cell r="A1386" t="str">
            <v>9131</v>
          </cell>
          <cell r="B1386" t="str">
            <v xml:space="preserve">407 - Retained Earnings             </v>
          </cell>
          <cell r="C1386" t="str">
            <v>DEP - Amortization of Capital Assets</v>
          </cell>
          <cell r="G1386">
            <v>341019.33</v>
          </cell>
          <cell r="H1386">
            <v>327583.51</v>
          </cell>
          <cell r="I1386">
            <v>0</v>
          </cell>
          <cell r="K1386">
            <v>0</v>
          </cell>
          <cell r="M1386">
            <v>3024918.38</v>
          </cell>
          <cell r="N1386">
            <v>2920204.77</v>
          </cell>
          <cell r="O1386">
            <v>0</v>
          </cell>
          <cell r="Q1386">
            <v>0</v>
          </cell>
          <cell r="T1386">
            <v>3908853.58</v>
          </cell>
          <cell r="U1386">
            <v>0</v>
          </cell>
          <cell r="W1386">
            <v>0</v>
          </cell>
          <cell r="Y1386">
            <v>3024918.38</v>
          </cell>
          <cell r="AA1386">
            <v>0</v>
          </cell>
          <cell r="AG1386">
            <v>0</v>
          </cell>
          <cell r="AI1386">
            <v>0</v>
          </cell>
          <cell r="AL1386">
            <v>9131</v>
          </cell>
        </row>
        <row r="1387">
          <cell r="A1387" t="str">
            <v>9134</v>
          </cell>
          <cell r="B1387" t="str">
            <v xml:space="preserve">407 - Retained Earnings             </v>
          </cell>
          <cell r="C1387" t="str">
            <v>DEP - Amortization of Capital Assets</v>
          </cell>
          <cell r="G1387">
            <v>217890.57</v>
          </cell>
          <cell r="H1387">
            <v>201674.23999999999</v>
          </cell>
          <cell r="I1387">
            <v>0</v>
          </cell>
          <cell r="K1387">
            <v>0</v>
          </cell>
          <cell r="M1387">
            <v>1917403.99</v>
          </cell>
          <cell r="N1387">
            <v>1762674.82</v>
          </cell>
          <cell r="O1387">
            <v>0</v>
          </cell>
          <cell r="Q1387">
            <v>0</v>
          </cell>
          <cell r="T1387">
            <v>2376138.37</v>
          </cell>
          <cell r="U1387">
            <v>0</v>
          </cell>
          <cell r="W1387">
            <v>0</v>
          </cell>
          <cell r="Y1387">
            <v>1917403.99</v>
          </cell>
          <cell r="AA1387">
            <v>0</v>
          </cell>
          <cell r="AG1387">
            <v>0</v>
          </cell>
          <cell r="AI1387">
            <v>0</v>
          </cell>
          <cell r="AL1387">
            <v>9134</v>
          </cell>
        </row>
        <row r="1388">
          <cell r="A1388" t="str">
            <v>9136</v>
          </cell>
          <cell r="B1388" t="str">
            <v xml:space="preserve">407 - Retained Earnings             </v>
          </cell>
          <cell r="C1388" t="str">
            <v>DEP - Amortization of Capital Assets</v>
          </cell>
          <cell r="G1388">
            <v>33754.83</v>
          </cell>
          <cell r="H1388">
            <v>28939.53</v>
          </cell>
          <cell r="I1388">
            <v>0</v>
          </cell>
          <cell r="K1388">
            <v>0</v>
          </cell>
          <cell r="M1388">
            <v>285015.09999999998</v>
          </cell>
          <cell r="N1388">
            <v>237265.84</v>
          </cell>
          <cell r="O1388">
            <v>0</v>
          </cell>
          <cell r="Q1388">
            <v>0</v>
          </cell>
          <cell r="T1388">
            <v>325532.03000000003</v>
          </cell>
          <cell r="U1388">
            <v>0</v>
          </cell>
          <cell r="W1388">
            <v>0</v>
          </cell>
          <cell r="Y1388">
            <v>285015.09999999998</v>
          </cell>
          <cell r="AA1388">
            <v>0</v>
          </cell>
          <cell r="AG1388">
            <v>0</v>
          </cell>
          <cell r="AI1388">
            <v>0</v>
          </cell>
          <cell r="AL1388">
            <v>9136</v>
          </cell>
        </row>
        <row r="1389">
          <cell r="A1389" t="str">
            <v>9138</v>
          </cell>
          <cell r="B1389" t="str">
            <v xml:space="preserve">407 - Retained Earnings             </v>
          </cell>
          <cell r="C1389" t="str">
            <v>DEP - Amortization of Capital Assets</v>
          </cell>
          <cell r="G1389">
            <v>59650.36</v>
          </cell>
          <cell r="H1389">
            <v>58360.58</v>
          </cell>
          <cell r="I1389">
            <v>0</v>
          </cell>
          <cell r="K1389">
            <v>0</v>
          </cell>
          <cell r="M1389">
            <v>532426.11</v>
          </cell>
          <cell r="N1389">
            <v>519727.97</v>
          </cell>
          <cell r="O1389">
            <v>0</v>
          </cell>
          <cell r="Q1389">
            <v>0</v>
          </cell>
          <cell r="T1389">
            <v>695160.91</v>
          </cell>
          <cell r="U1389">
            <v>0</v>
          </cell>
          <cell r="W1389">
            <v>0</v>
          </cell>
          <cell r="Y1389">
            <v>532426.11</v>
          </cell>
          <cell r="AA1389">
            <v>0</v>
          </cell>
          <cell r="AG1389">
            <v>0</v>
          </cell>
          <cell r="AI1389">
            <v>0</v>
          </cell>
          <cell r="AL1389">
            <v>9138</v>
          </cell>
        </row>
        <row r="1390">
          <cell r="A1390" t="str">
            <v>9153</v>
          </cell>
          <cell r="B1390" t="str">
            <v xml:space="preserve">407 - Retained Earnings             </v>
          </cell>
          <cell r="C1390" t="str">
            <v>DEP - Amortization of Capital Assets</v>
          </cell>
          <cell r="G1390">
            <v>33379.11</v>
          </cell>
          <cell r="H1390">
            <v>27789.55</v>
          </cell>
          <cell r="I1390">
            <v>0</v>
          </cell>
          <cell r="K1390">
            <v>0</v>
          </cell>
          <cell r="M1390">
            <v>294495.52</v>
          </cell>
          <cell r="N1390">
            <v>236090.39</v>
          </cell>
          <cell r="O1390">
            <v>0</v>
          </cell>
          <cell r="Q1390">
            <v>0</v>
          </cell>
          <cell r="T1390">
            <v>324150.92</v>
          </cell>
          <cell r="U1390">
            <v>0</v>
          </cell>
          <cell r="W1390">
            <v>0</v>
          </cell>
          <cell r="Y1390">
            <v>294495.52</v>
          </cell>
          <cell r="AA1390">
            <v>0</v>
          </cell>
          <cell r="AG1390">
            <v>0</v>
          </cell>
          <cell r="AI1390">
            <v>0</v>
          </cell>
          <cell r="AL1390">
            <v>9153</v>
          </cell>
        </row>
        <row r="1391">
          <cell r="A1391" t="str">
            <v>9155</v>
          </cell>
          <cell r="B1391" t="str">
            <v xml:space="preserve">407 - Retained Earnings             </v>
          </cell>
          <cell r="C1391" t="str">
            <v>DEP - Amortization of Capital Assets</v>
          </cell>
          <cell r="G1391">
            <v>9097.8700000000008</v>
          </cell>
          <cell r="H1391">
            <v>8133.33</v>
          </cell>
          <cell r="I1391">
            <v>0</v>
          </cell>
          <cell r="K1391">
            <v>0</v>
          </cell>
          <cell r="M1391">
            <v>78772.44</v>
          </cell>
          <cell r="N1391">
            <v>70030.28</v>
          </cell>
          <cell r="O1391">
            <v>0</v>
          </cell>
          <cell r="Q1391">
            <v>0</v>
          </cell>
          <cell r="T1391">
            <v>94803.51</v>
          </cell>
          <cell r="U1391">
            <v>0</v>
          </cell>
          <cell r="W1391">
            <v>0</v>
          </cell>
          <cell r="Y1391">
            <v>78772.44</v>
          </cell>
          <cell r="AA1391">
            <v>0</v>
          </cell>
          <cell r="AG1391">
            <v>0</v>
          </cell>
          <cell r="AI1391">
            <v>0</v>
          </cell>
          <cell r="AL1391">
            <v>9155</v>
          </cell>
        </row>
        <row r="1392">
          <cell r="A1392" t="str">
            <v>9156</v>
          </cell>
          <cell r="B1392" t="str">
            <v xml:space="preserve">407 - Retained Earnings             </v>
          </cell>
          <cell r="C1392" t="str">
            <v>DEP - Amortization of Capital Assets</v>
          </cell>
          <cell r="G1392">
            <v>48394.84</v>
          </cell>
          <cell r="H1392">
            <v>57344.15</v>
          </cell>
          <cell r="I1392">
            <v>0</v>
          </cell>
          <cell r="K1392">
            <v>0</v>
          </cell>
          <cell r="M1392">
            <v>457872.6</v>
          </cell>
          <cell r="N1392">
            <v>541879.24</v>
          </cell>
          <cell r="O1392">
            <v>0</v>
          </cell>
          <cell r="Q1392">
            <v>0</v>
          </cell>
          <cell r="T1392">
            <v>708966.12</v>
          </cell>
          <cell r="U1392">
            <v>0</v>
          </cell>
          <cell r="W1392">
            <v>0</v>
          </cell>
          <cell r="Y1392">
            <v>457872.6</v>
          </cell>
          <cell r="AA1392">
            <v>0</v>
          </cell>
          <cell r="AG1392">
            <v>0</v>
          </cell>
          <cell r="AI1392">
            <v>0</v>
          </cell>
          <cell r="AL1392">
            <v>9156</v>
          </cell>
        </row>
        <row r="1393">
          <cell r="A1393" t="str">
            <v>9158</v>
          </cell>
          <cell r="B1393" t="str">
            <v xml:space="preserve">407 - Retained Earnings             </v>
          </cell>
          <cell r="C1393" t="str">
            <v>DEP - Amortization of Capital Assets</v>
          </cell>
          <cell r="G1393">
            <v>176567.93</v>
          </cell>
          <cell r="H1393">
            <v>270642.51</v>
          </cell>
          <cell r="I1393">
            <v>0</v>
          </cell>
          <cell r="K1393">
            <v>0</v>
          </cell>
          <cell r="M1393">
            <v>1509180.62</v>
          </cell>
          <cell r="N1393">
            <v>2485821.64</v>
          </cell>
          <cell r="O1393">
            <v>0</v>
          </cell>
          <cell r="Q1393">
            <v>0</v>
          </cell>
          <cell r="T1393">
            <v>2834186.14</v>
          </cell>
          <cell r="U1393">
            <v>0</v>
          </cell>
          <cell r="W1393">
            <v>0</v>
          </cell>
          <cell r="Y1393">
            <v>1509180.62</v>
          </cell>
          <cell r="AA1393">
            <v>0</v>
          </cell>
          <cell r="AG1393">
            <v>0</v>
          </cell>
          <cell r="AI1393">
            <v>0</v>
          </cell>
          <cell r="AL1393">
            <v>9158</v>
          </cell>
        </row>
        <row r="1394">
          <cell r="A1394" t="str">
            <v>9160</v>
          </cell>
          <cell r="B1394" t="str">
            <v xml:space="preserve">407 - Retained Earnings             </v>
          </cell>
          <cell r="C1394" t="str">
            <v>DEP - Amortization of Capital Assets</v>
          </cell>
          <cell r="G1394">
            <v>2465.52</v>
          </cell>
          <cell r="H1394">
            <v>2937.36</v>
          </cell>
          <cell r="I1394">
            <v>0</v>
          </cell>
          <cell r="K1394">
            <v>0</v>
          </cell>
          <cell r="M1394">
            <v>22051.93</v>
          </cell>
          <cell r="N1394">
            <v>25956.48</v>
          </cell>
          <cell r="O1394">
            <v>0</v>
          </cell>
          <cell r="Q1394">
            <v>0</v>
          </cell>
          <cell r="T1394">
            <v>34768.69</v>
          </cell>
          <cell r="U1394">
            <v>0</v>
          </cell>
          <cell r="W1394">
            <v>0</v>
          </cell>
          <cell r="Y1394">
            <v>22051.93</v>
          </cell>
          <cell r="AA1394">
            <v>0</v>
          </cell>
          <cell r="AG1394">
            <v>0</v>
          </cell>
          <cell r="AI1394">
            <v>0</v>
          </cell>
          <cell r="AL1394">
            <v>9160</v>
          </cell>
        </row>
        <row r="1395">
          <cell r="A1395" t="str">
            <v>9161</v>
          </cell>
          <cell r="B1395" t="str">
            <v xml:space="preserve">407 - Retained Earnings             </v>
          </cell>
          <cell r="C1395" t="str">
            <v>DEP - Amortization of Capital Assets</v>
          </cell>
          <cell r="G1395">
            <v>8948.65</v>
          </cell>
          <cell r="H1395">
            <v>7840.56</v>
          </cell>
          <cell r="I1395">
            <v>0</v>
          </cell>
          <cell r="K1395">
            <v>0</v>
          </cell>
          <cell r="M1395">
            <v>79044.67</v>
          </cell>
          <cell r="N1395">
            <v>69427.28</v>
          </cell>
          <cell r="O1395">
            <v>0</v>
          </cell>
          <cell r="Q1395">
            <v>0</v>
          </cell>
          <cell r="T1395">
            <v>93627.08</v>
          </cell>
          <cell r="U1395">
            <v>0</v>
          </cell>
          <cell r="W1395">
            <v>0</v>
          </cell>
          <cell r="Y1395">
            <v>79044.67</v>
          </cell>
          <cell r="AA1395">
            <v>0</v>
          </cell>
          <cell r="AG1395">
            <v>0</v>
          </cell>
          <cell r="AI1395">
            <v>0</v>
          </cell>
          <cell r="AL1395">
            <v>9161</v>
          </cell>
        </row>
        <row r="1396">
          <cell r="A1396" t="str">
            <v>9162</v>
          </cell>
          <cell r="B1396" t="str">
            <v xml:space="preserve">407 - Retained Earnings             </v>
          </cell>
          <cell r="C1396" t="str">
            <v>DEP - Amortization of Capital Assets</v>
          </cell>
          <cell r="G1396">
            <v>878.7</v>
          </cell>
          <cell r="H1396">
            <v>2495.56</v>
          </cell>
          <cell r="I1396">
            <v>0</v>
          </cell>
          <cell r="K1396">
            <v>0</v>
          </cell>
          <cell r="M1396">
            <v>7908.41</v>
          </cell>
          <cell r="N1396">
            <v>22460.02</v>
          </cell>
          <cell r="O1396">
            <v>0</v>
          </cell>
          <cell r="Q1396">
            <v>0</v>
          </cell>
          <cell r="T1396">
            <v>30038.48</v>
          </cell>
          <cell r="U1396">
            <v>0</v>
          </cell>
          <cell r="W1396">
            <v>0</v>
          </cell>
          <cell r="Y1396">
            <v>7908.41</v>
          </cell>
          <cell r="AA1396">
            <v>0</v>
          </cell>
          <cell r="AG1396">
            <v>0</v>
          </cell>
          <cell r="AI1396">
            <v>0</v>
          </cell>
          <cell r="AL1396">
            <v>9162</v>
          </cell>
        </row>
        <row r="1397">
          <cell r="A1397" t="str">
            <v>9170</v>
          </cell>
          <cell r="B1397" t="str">
            <v xml:space="preserve">407 - Retained Earnings             </v>
          </cell>
          <cell r="C1397" t="str">
            <v>DEP - Amortization of Capital Assets</v>
          </cell>
          <cell r="G1397">
            <v>16199.1</v>
          </cell>
          <cell r="H1397">
            <v>21431.47</v>
          </cell>
          <cell r="I1397">
            <v>0</v>
          </cell>
          <cell r="K1397">
            <v>0</v>
          </cell>
          <cell r="M1397">
            <v>142864.94</v>
          </cell>
          <cell r="N1397">
            <v>190093.65</v>
          </cell>
          <cell r="O1397">
            <v>0</v>
          </cell>
          <cell r="Q1397">
            <v>0</v>
          </cell>
          <cell r="T1397">
            <v>255415.38</v>
          </cell>
          <cell r="U1397">
            <v>0</v>
          </cell>
          <cell r="W1397">
            <v>0</v>
          </cell>
          <cell r="Y1397">
            <v>142864.94</v>
          </cell>
          <cell r="AA1397">
            <v>0</v>
          </cell>
          <cell r="AG1397">
            <v>0</v>
          </cell>
          <cell r="AI1397">
            <v>0</v>
          </cell>
          <cell r="AL1397">
            <v>9170</v>
          </cell>
        </row>
        <row r="1398">
          <cell r="A1398" t="str">
            <v>9191</v>
          </cell>
          <cell r="B1398" t="str">
            <v xml:space="preserve">407 - Retained Earnings             </v>
          </cell>
          <cell r="C1398" t="str">
            <v>DEP - Amortization of Capital Assets</v>
          </cell>
          <cell r="G1398">
            <v>41109.440000000002</v>
          </cell>
          <cell r="H1398">
            <v>25181.29</v>
          </cell>
          <cell r="I1398">
            <v>1354000</v>
          </cell>
          <cell r="K1398">
            <v>0</v>
          </cell>
          <cell r="M1398">
            <v>327294.88</v>
          </cell>
          <cell r="N1398">
            <v>218510.04</v>
          </cell>
          <cell r="O1398">
            <v>11855000</v>
          </cell>
          <cell r="Q1398">
            <v>0</v>
          </cell>
          <cell r="T1398">
            <v>301676.45</v>
          </cell>
          <cell r="U1398">
            <v>15919000</v>
          </cell>
          <cell r="W1398">
            <v>0</v>
          </cell>
          <cell r="Y1398">
            <v>327294.88</v>
          </cell>
          <cell r="AA1398">
            <v>11855000</v>
          </cell>
          <cell r="AG1398">
            <v>15919000</v>
          </cell>
          <cell r="AI1398">
            <v>0</v>
          </cell>
          <cell r="AL1398">
            <v>9191</v>
          </cell>
        </row>
        <row r="1399">
          <cell r="A1399" t="str">
            <v>9196</v>
          </cell>
          <cell r="B1399" t="str">
            <v xml:space="preserve">407 - Retained Earnings             </v>
          </cell>
          <cell r="C1399" t="str">
            <v>DEP - Amortization of Capital Assets</v>
          </cell>
          <cell r="G1399">
            <v>-84422.01</v>
          </cell>
          <cell r="H1399">
            <v>-69145.83</v>
          </cell>
          <cell r="I1399">
            <v>0</v>
          </cell>
          <cell r="K1399">
            <v>0</v>
          </cell>
          <cell r="M1399">
            <v>-713192.28</v>
          </cell>
          <cell r="N1399">
            <v>-590583.76</v>
          </cell>
          <cell r="O1399">
            <v>0</v>
          </cell>
          <cell r="Q1399">
            <v>0</v>
          </cell>
          <cell r="T1399">
            <v>-803717.46</v>
          </cell>
          <cell r="U1399">
            <v>0</v>
          </cell>
          <cell r="W1399">
            <v>0</v>
          </cell>
          <cell r="Y1399">
            <v>-713192.28</v>
          </cell>
          <cell r="AA1399">
            <v>0</v>
          </cell>
          <cell r="AG1399">
            <v>0</v>
          </cell>
          <cell r="AI1399">
            <v>0</v>
          </cell>
          <cell r="AL1399">
            <v>9196</v>
          </cell>
        </row>
        <row r="1400">
          <cell r="A1400" t="str">
            <v>9302</v>
          </cell>
          <cell r="B1400" t="str">
            <v xml:space="preserve">407 - Retained Earnings             </v>
          </cell>
          <cell r="C1400" t="str">
            <v xml:space="preserve">ITX - Income Tax                    </v>
          </cell>
          <cell r="G1400">
            <v>326500</v>
          </cell>
          <cell r="H1400">
            <v>509022</v>
          </cell>
          <cell r="I1400">
            <v>518400</v>
          </cell>
          <cell r="K1400">
            <v>0</v>
          </cell>
          <cell r="M1400">
            <v>2888786</v>
          </cell>
          <cell r="N1400">
            <v>2444367</v>
          </cell>
          <cell r="O1400">
            <v>2301100</v>
          </cell>
          <cell r="Q1400">
            <v>0</v>
          </cell>
          <cell r="T1400">
            <v>2873149</v>
          </cell>
          <cell r="U1400">
            <v>3362400</v>
          </cell>
          <cell r="W1400">
            <v>0</v>
          </cell>
          <cell r="Y1400">
            <v>2888786</v>
          </cell>
          <cell r="AA1400">
            <v>2301100</v>
          </cell>
          <cell r="AG1400">
            <v>3362400</v>
          </cell>
          <cell r="AI1400">
            <v>0</v>
          </cell>
          <cell r="AL1400">
            <v>9302</v>
          </cell>
        </row>
        <row r="1401">
          <cell r="A1401" t="str">
            <v>9305</v>
          </cell>
          <cell r="B1401" t="str">
            <v xml:space="preserve">407 - Retained Earnings             </v>
          </cell>
          <cell r="C1401" t="str">
            <v xml:space="preserve">CTX - Capital Tax                   </v>
          </cell>
          <cell r="G1401">
            <v>42000</v>
          </cell>
          <cell r="H1401">
            <v>50000</v>
          </cell>
          <cell r="I1401">
            <v>50000</v>
          </cell>
          <cell r="K1401">
            <v>0</v>
          </cell>
          <cell r="M1401">
            <v>373333.32</v>
          </cell>
          <cell r="N1401">
            <v>450000</v>
          </cell>
          <cell r="O1401">
            <v>450000</v>
          </cell>
          <cell r="Q1401">
            <v>0</v>
          </cell>
          <cell r="T1401">
            <v>358622</v>
          </cell>
          <cell r="U1401">
            <v>600000</v>
          </cell>
          <cell r="W1401">
            <v>0</v>
          </cell>
          <cell r="Y1401">
            <v>373333.32</v>
          </cell>
          <cell r="AA1401">
            <v>450000</v>
          </cell>
          <cell r="AG1401">
            <v>600000</v>
          </cell>
          <cell r="AI1401">
            <v>0</v>
          </cell>
          <cell r="AL1401">
            <v>9305</v>
          </cell>
        </row>
        <row r="1402">
          <cell r="A1402" t="str">
            <v>9308</v>
          </cell>
          <cell r="B1402" t="str">
            <v xml:space="preserve">407 - Retained Earnings             </v>
          </cell>
          <cell r="C1402" t="str">
            <v xml:space="preserve">DTX - Deferred Tax                  </v>
          </cell>
          <cell r="G1402">
            <v>0</v>
          </cell>
          <cell r="H1402">
            <v>0</v>
          </cell>
          <cell r="I1402">
            <v>0</v>
          </cell>
          <cell r="K1402">
            <v>0</v>
          </cell>
          <cell r="M1402">
            <v>998000</v>
          </cell>
          <cell r="N1402">
            <v>0</v>
          </cell>
          <cell r="O1402">
            <v>0</v>
          </cell>
          <cell r="Q1402">
            <v>0</v>
          </cell>
          <cell r="T1402">
            <v>0</v>
          </cell>
          <cell r="U1402">
            <v>0</v>
          </cell>
          <cell r="W1402">
            <v>0</v>
          </cell>
          <cell r="Y1402">
            <v>998000</v>
          </cell>
          <cell r="AA1402">
            <v>0</v>
          </cell>
          <cell r="AG1402">
            <v>0</v>
          </cell>
          <cell r="AI1402">
            <v>0</v>
          </cell>
          <cell r="AL1402">
            <v>9308</v>
          </cell>
        </row>
        <row r="1403">
          <cell r="AL1403">
            <v>0</v>
          </cell>
        </row>
        <row r="1404">
          <cell r="AL1404">
            <v>0</v>
          </cell>
        </row>
        <row r="1405">
          <cell r="AL1405">
            <v>0</v>
          </cell>
        </row>
        <row r="1406">
          <cell r="AL1406">
            <v>0</v>
          </cell>
        </row>
        <row r="1407">
          <cell r="AL1407">
            <v>0</v>
          </cell>
        </row>
        <row r="1408">
          <cell r="AL1408">
            <v>0</v>
          </cell>
        </row>
        <row r="1409">
          <cell r="AL1409">
            <v>0</v>
          </cell>
        </row>
        <row r="1410">
          <cell r="AL1410">
            <v>0</v>
          </cell>
        </row>
        <row r="1411">
          <cell r="AL1411">
            <v>0</v>
          </cell>
        </row>
        <row r="1412">
          <cell r="AL1412">
            <v>0</v>
          </cell>
        </row>
        <row r="1413">
          <cell r="AL1413">
            <v>0</v>
          </cell>
        </row>
        <row r="1414">
          <cell r="AL1414">
            <v>0</v>
          </cell>
        </row>
        <row r="1415">
          <cell r="AL1415">
            <v>0</v>
          </cell>
        </row>
        <row r="1416">
          <cell r="AL1416">
            <v>0</v>
          </cell>
        </row>
        <row r="1417">
          <cell r="AL1417">
            <v>0</v>
          </cell>
        </row>
        <row r="1418">
          <cell r="AL1418">
            <v>0</v>
          </cell>
        </row>
        <row r="1419">
          <cell r="AL1419">
            <v>0</v>
          </cell>
        </row>
        <row r="1420">
          <cell r="AL1420">
            <v>0</v>
          </cell>
        </row>
        <row r="1421">
          <cell r="AL1421">
            <v>0</v>
          </cell>
        </row>
        <row r="1422">
          <cell r="AL1422">
            <v>0</v>
          </cell>
        </row>
        <row r="1423">
          <cell r="AL1423">
            <v>0</v>
          </cell>
        </row>
        <row r="1424">
          <cell r="AL1424">
            <v>0</v>
          </cell>
        </row>
        <row r="1425">
          <cell r="AL1425">
            <v>0</v>
          </cell>
        </row>
        <row r="1426">
          <cell r="AL1426">
            <v>0</v>
          </cell>
        </row>
        <row r="1427">
          <cell r="AL1427">
            <v>0</v>
          </cell>
        </row>
        <row r="1428">
          <cell r="AL1428">
            <v>0</v>
          </cell>
        </row>
        <row r="1429">
          <cell r="AL1429">
            <v>0</v>
          </cell>
        </row>
        <row r="1430">
          <cell r="AL1430">
            <v>0</v>
          </cell>
        </row>
        <row r="1431">
          <cell r="AL1431">
            <v>0</v>
          </cell>
        </row>
        <row r="1432">
          <cell r="AL1432">
            <v>0</v>
          </cell>
        </row>
        <row r="1433">
          <cell r="AL1433">
            <v>0</v>
          </cell>
        </row>
        <row r="1434">
          <cell r="AL1434">
            <v>0</v>
          </cell>
        </row>
        <row r="1435">
          <cell r="AL1435">
            <v>0</v>
          </cell>
        </row>
        <row r="1436">
          <cell r="AL1436">
            <v>0</v>
          </cell>
        </row>
        <row r="1437">
          <cell r="AL1437">
            <v>0</v>
          </cell>
        </row>
        <row r="1438">
          <cell r="AL1438">
            <v>0</v>
          </cell>
        </row>
        <row r="1439">
          <cell r="AL1439">
            <v>0</v>
          </cell>
        </row>
        <row r="1440">
          <cell r="AL1440">
            <v>0</v>
          </cell>
        </row>
        <row r="1441">
          <cell r="AL1441">
            <v>0</v>
          </cell>
        </row>
        <row r="1442">
          <cell r="AL1442">
            <v>0</v>
          </cell>
        </row>
        <row r="1443">
          <cell r="AL1443">
            <v>0</v>
          </cell>
        </row>
        <row r="1444">
          <cell r="AL1444">
            <v>0</v>
          </cell>
        </row>
        <row r="1445">
          <cell r="AL1445">
            <v>0</v>
          </cell>
        </row>
        <row r="1446">
          <cell r="AL1446">
            <v>0</v>
          </cell>
        </row>
        <row r="1447">
          <cell r="AL1447">
            <v>0</v>
          </cell>
        </row>
        <row r="1448">
          <cell r="AL1448">
            <v>0</v>
          </cell>
        </row>
        <row r="1449">
          <cell r="AL1449">
            <v>0</v>
          </cell>
        </row>
        <row r="1450">
          <cell r="AL1450">
            <v>0</v>
          </cell>
        </row>
        <row r="1451">
          <cell r="AL1451">
            <v>0</v>
          </cell>
        </row>
        <row r="1452">
          <cell r="AL1452">
            <v>0</v>
          </cell>
        </row>
        <row r="1453">
          <cell r="AL1453">
            <v>0</v>
          </cell>
        </row>
        <row r="1454">
          <cell r="AL1454">
            <v>0</v>
          </cell>
        </row>
        <row r="1455">
          <cell r="AL1455">
            <v>0</v>
          </cell>
        </row>
        <row r="1456">
          <cell r="AL1456">
            <v>0</v>
          </cell>
        </row>
        <row r="1457">
          <cell r="AL1457">
            <v>0</v>
          </cell>
        </row>
        <row r="1458">
          <cell r="AL1458">
            <v>0</v>
          </cell>
        </row>
        <row r="1459">
          <cell r="AL1459">
            <v>0</v>
          </cell>
        </row>
        <row r="1460">
          <cell r="AL1460">
            <v>0</v>
          </cell>
        </row>
        <row r="1461">
          <cell r="AL1461">
            <v>0</v>
          </cell>
        </row>
        <row r="1462">
          <cell r="AL1462">
            <v>0</v>
          </cell>
        </row>
        <row r="1463">
          <cell r="AL1463">
            <v>0</v>
          </cell>
        </row>
        <row r="1464">
          <cell r="AL1464">
            <v>0</v>
          </cell>
        </row>
        <row r="1465">
          <cell r="AL1465">
            <v>0</v>
          </cell>
        </row>
        <row r="1466">
          <cell r="AL1466">
            <v>0</v>
          </cell>
        </row>
        <row r="1467">
          <cell r="AL1467">
            <v>0</v>
          </cell>
        </row>
        <row r="1468">
          <cell r="AL1468">
            <v>0</v>
          </cell>
        </row>
        <row r="1469">
          <cell r="AL1469">
            <v>0</v>
          </cell>
        </row>
        <row r="1470">
          <cell r="AL1470">
            <v>0</v>
          </cell>
        </row>
        <row r="1471">
          <cell r="AL1471">
            <v>0</v>
          </cell>
        </row>
        <row r="1472">
          <cell r="AL1472">
            <v>0</v>
          </cell>
        </row>
        <row r="1473">
          <cell r="AL1473">
            <v>0</v>
          </cell>
        </row>
        <row r="1474">
          <cell r="AL1474">
            <v>0</v>
          </cell>
        </row>
        <row r="1475">
          <cell r="AL1475">
            <v>0</v>
          </cell>
        </row>
        <row r="1476">
          <cell r="AL1476">
            <v>0</v>
          </cell>
        </row>
        <row r="1477">
          <cell r="AL1477">
            <v>0</v>
          </cell>
        </row>
        <row r="1478">
          <cell r="AL1478">
            <v>0</v>
          </cell>
        </row>
        <row r="1479">
          <cell r="AL1479">
            <v>0</v>
          </cell>
        </row>
        <row r="1480">
          <cell r="AL1480">
            <v>0</v>
          </cell>
        </row>
        <row r="1481">
          <cell r="AL1481">
            <v>0</v>
          </cell>
        </row>
        <row r="1482">
          <cell r="AL1482">
            <v>0</v>
          </cell>
        </row>
        <row r="1483">
          <cell r="AL1483">
            <v>0</v>
          </cell>
        </row>
        <row r="1484">
          <cell r="AL1484">
            <v>0</v>
          </cell>
        </row>
        <row r="1485">
          <cell r="AL1485">
            <v>0</v>
          </cell>
        </row>
        <row r="1486">
          <cell r="AL1486">
            <v>0</v>
          </cell>
        </row>
        <row r="1487">
          <cell r="AL1487">
            <v>0</v>
          </cell>
        </row>
        <row r="1488">
          <cell r="AL1488">
            <v>0</v>
          </cell>
        </row>
        <row r="1489">
          <cell r="AL1489">
            <v>0</v>
          </cell>
        </row>
        <row r="1490">
          <cell r="AL1490">
            <v>0</v>
          </cell>
        </row>
        <row r="1491">
          <cell r="AL1491">
            <v>0</v>
          </cell>
        </row>
        <row r="1492">
          <cell r="AL1492">
            <v>0</v>
          </cell>
        </row>
        <row r="1493">
          <cell r="AL1493">
            <v>0</v>
          </cell>
        </row>
        <row r="1494">
          <cell r="AL1494">
            <v>0</v>
          </cell>
        </row>
        <row r="1495">
          <cell r="AL1495">
            <v>0</v>
          </cell>
        </row>
        <row r="1496">
          <cell r="AL1496">
            <v>0</v>
          </cell>
        </row>
        <row r="1497">
          <cell r="AL1497">
            <v>0</v>
          </cell>
        </row>
        <row r="1498">
          <cell r="AL1498">
            <v>0</v>
          </cell>
        </row>
        <row r="1499">
          <cell r="AL1499">
            <v>0</v>
          </cell>
        </row>
        <row r="1500">
          <cell r="AL1500">
            <v>0</v>
          </cell>
        </row>
        <row r="1501">
          <cell r="AL1501">
            <v>0</v>
          </cell>
        </row>
        <row r="1502">
          <cell r="AL1502">
            <v>0</v>
          </cell>
        </row>
        <row r="1503">
          <cell r="AL1503">
            <v>0</v>
          </cell>
        </row>
        <row r="1504">
          <cell r="AL1504">
            <v>0</v>
          </cell>
        </row>
        <row r="1505">
          <cell r="AL1505">
            <v>0</v>
          </cell>
        </row>
        <row r="1506">
          <cell r="AL1506">
            <v>0</v>
          </cell>
        </row>
        <row r="1507">
          <cell r="AL1507">
            <v>0</v>
          </cell>
        </row>
        <row r="1508">
          <cell r="AL1508">
            <v>0</v>
          </cell>
        </row>
        <row r="1509">
          <cell r="AL1509">
            <v>0</v>
          </cell>
        </row>
        <row r="1510">
          <cell r="AL1510">
            <v>0</v>
          </cell>
        </row>
        <row r="1511">
          <cell r="AL1511">
            <v>0</v>
          </cell>
        </row>
        <row r="1512">
          <cell r="AL1512">
            <v>0</v>
          </cell>
        </row>
        <row r="1513">
          <cell r="AL1513">
            <v>0</v>
          </cell>
        </row>
        <row r="1514">
          <cell r="AL1514">
            <v>0</v>
          </cell>
        </row>
        <row r="1515">
          <cell r="AL1515">
            <v>0</v>
          </cell>
        </row>
        <row r="1516">
          <cell r="AL1516">
            <v>0</v>
          </cell>
        </row>
        <row r="1517">
          <cell r="AL1517">
            <v>0</v>
          </cell>
        </row>
        <row r="1518">
          <cell r="AL1518">
            <v>0</v>
          </cell>
        </row>
        <row r="1519">
          <cell r="AL1519">
            <v>0</v>
          </cell>
        </row>
        <row r="1520">
          <cell r="AL1520">
            <v>0</v>
          </cell>
        </row>
        <row r="1521">
          <cell r="AL1521">
            <v>0</v>
          </cell>
        </row>
        <row r="1522">
          <cell r="AL1522">
            <v>0</v>
          </cell>
        </row>
        <row r="1523">
          <cell r="AL1523">
            <v>0</v>
          </cell>
        </row>
        <row r="1524">
          <cell r="AL1524">
            <v>0</v>
          </cell>
        </row>
        <row r="1525">
          <cell r="AL1525">
            <v>0</v>
          </cell>
        </row>
        <row r="1526">
          <cell r="AL1526">
            <v>0</v>
          </cell>
        </row>
        <row r="1527">
          <cell r="AL1527">
            <v>0</v>
          </cell>
        </row>
        <row r="1528">
          <cell r="AL1528">
            <v>0</v>
          </cell>
        </row>
        <row r="1529">
          <cell r="AL1529">
            <v>0</v>
          </cell>
        </row>
        <row r="1530">
          <cell r="AL1530">
            <v>0</v>
          </cell>
        </row>
        <row r="1531">
          <cell r="AL1531">
            <v>0</v>
          </cell>
        </row>
        <row r="1532">
          <cell r="AL1532">
            <v>0</v>
          </cell>
        </row>
        <row r="1533">
          <cell r="AL1533">
            <v>0</v>
          </cell>
        </row>
        <row r="1534">
          <cell r="AL1534">
            <v>0</v>
          </cell>
        </row>
        <row r="1535">
          <cell r="AL1535">
            <v>0</v>
          </cell>
        </row>
        <row r="1536">
          <cell r="AL1536">
            <v>0</v>
          </cell>
        </row>
        <row r="1537">
          <cell r="AL1537">
            <v>0</v>
          </cell>
        </row>
        <row r="1538">
          <cell r="AL1538">
            <v>0</v>
          </cell>
        </row>
        <row r="1539">
          <cell r="AL1539">
            <v>0</v>
          </cell>
        </row>
        <row r="1540">
          <cell r="AL1540">
            <v>0</v>
          </cell>
        </row>
        <row r="1541">
          <cell r="AL1541">
            <v>0</v>
          </cell>
        </row>
        <row r="1542">
          <cell r="AL1542">
            <v>0</v>
          </cell>
        </row>
        <row r="1543">
          <cell r="AL1543">
            <v>0</v>
          </cell>
        </row>
        <row r="1544">
          <cell r="AL1544">
            <v>0</v>
          </cell>
        </row>
        <row r="1545">
          <cell r="AL1545">
            <v>0</v>
          </cell>
        </row>
        <row r="1546">
          <cell r="AL1546">
            <v>0</v>
          </cell>
        </row>
        <row r="1547">
          <cell r="AL1547">
            <v>0</v>
          </cell>
        </row>
        <row r="1548">
          <cell r="AL1548">
            <v>0</v>
          </cell>
        </row>
        <row r="1549">
          <cell r="AL1549">
            <v>0</v>
          </cell>
        </row>
        <row r="1550">
          <cell r="AL1550">
            <v>0</v>
          </cell>
        </row>
        <row r="1551">
          <cell r="AL1551">
            <v>0</v>
          </cell>
        </row>
        <row r="1552">
          <cell r="AL1552">
            <v>0</v>
          </cell>
        </row>
        <row r="1553">
          <cell r="AL1553">
            <v>0</v>
          </cell>
        </row>
        <row r="1554">
          <cell r="AL1554">
            <v>0</v>
          </cell>
        </row>
        <row r="1555">
          <cell r="AL1555">
            <v>0</v>
          </cell>
        </row>
        <row r="1556">
          <cell r="AL1556">
            <v>0</v>
          </cell>
        </row>
        <row r="1557">
          <cell r="AL1557">
            <v>0</v>
          </cell>
        </row>
        <row r="1558">
          <cell r="AL1558">
            <v>0</v>
          </cell>
        </row>
        <row r="1559">
          <cell r="AL1559">
            <v>0</v>
          </cell>
        </row>
        <row r="1560">
          <cell r="AL1560">
            <v>0</v>
          </cell>
        </row>
        <row r="1561">
          <cell r="AL1561">
            <v>0</v>
          </cell>
        </row>
        <row r="1562">
          <cell r="AL1562">
            <v>0</v>
          </cell>
        </row>
        <row r="1563">
          <cell r="AL1563">
            <v>0</v>
          </cell>
        </row>
        <row r="1564">
          <cell r="AL1564">
            <v>0</v>
          </cell>
        </row>
        <row r="1565">
          <cell r="AL1565">
            <v>0</v>
          </cell>
        </row>
        <row r="1566">
          <cell r="AL1566">
            <v>0</v>
          </cell>
        </row>
        <row r="1567">
          <cell r="AL1567">
            <v>0</v>
          </cell>
        </row>
        <row r="1568">
          <cell r="AL1568">
            <v>0</v>
          </cell>
        </row>
        <row r="1569">
          <cell r="AL1569">
            <v>0</v>
          </cell>
        </row>
        <row r="1570">
          <cell r="AL1570">
            <v>0</v>
          </cell>
        </row>
        <row r="1571">
          <cell r="AL1571">
            <v>0</v>
          </cell>
        </row>
        <row r="1572">
          <cell r="AL1572">
            <v>0</v>
          </cell>
        </row>
        <row r="1573">
          <cell r="AL1573">
            <v>0</v>
          </cell>
        </row>
        <row r="1574">
          <cell r="AL1574">
            <v>0</v>
          </cell>
        </row>
        <row r="1575">
          <cell r="AL1575">
            <v>0</v>
          </cell>
        </row>
        <row r="1576">
          <cell r="AL1576">
            <v>0</v>
          </cell>
        </row>
        <row r="1577">
          <cell r="AL1577">
            <v>0</v>
          </cell>
        </row>
        <row r="1578">
          <cell r="AL1578">
            <v>0</v>
          </cell>
        </row>
        <row r="1579">
          <cell r="AL1579">
            <v>0</v>
          </cell>
        </row>
        <row r="1580">
          <cell r="AL1580">
            <v>0</v>
          </cell>
        </row>
        <row r="1581">
          <cell r="AL1581">
            <v>0</v>
          </cell>
        </row>
        <row r="1582">
          <cell r="AL1582">
            <v>0</v>
          </cell>
        </row>
        <row r="1583">
          <cell r="AL1583">
            <v>0</v>
          </cell>
        </row>
        <row r="1584">
          <cell r="AL1584">
            <v>0</v>
          </cell>
        </row>
        <row r="1585">
          <cell r="AL1585">
            <v>0</v>
          </cell>
        </row>
        <row r="1586">
          <cell r="AL1586">
            <v>0</v>
          </cell>
        </row>
        <row r="1587">
          <cell r="AL1587">
            <v>0</v>
          </cell>
        </row>
        <row r="1588">
          <cell r="AL1588">
            <v>0</v>
          </cell>
        </row>
        <row r="1589">
          <cell r="AL1589">
            <v>0</v>
          </cell>
        </row>
        <row r="1590">
          <cell r="AL1590">
            <v>0</v>
          </cell>
        </row>
        <row r="1591">
          <cell r="AL1591">
            <v>0</v>
          </cell>
        </row>
        <row r="1592">
          <cell r="AL1592">
            <v>0</v>
          </cell>
        </row>
        <row r="1593">
          <cell r="AL1593">
            <v>0</v>
          </cell>
        </row>
        <row r="1594">
          <cell r="AL1594">
            <v>0</v>
          </cell>
        </row>
        <row r="1595">
          <cell r="AL1595">
            <v>0</v>
          </cell>
        </row>
        <row r="1596">
          <cell r="AL1596">
            <v>0</v>
          </cell>
        </row>
        <row r="1597">
          <cell r="AL1597">
            <v>0</v>
          </cell>
        </row>
        <row r="1598">
          <cell r="AL1598">
            <v>0</v>
          </cell>
        </row>
        <row r="1599">
          <cell r="AL1599">
            <v>0</v>
          </cell>
        </row>
        <row r="1600">
          <cell r="AL1600">
            <v>0</v>
          </cell>
        </row>
        <row r="1601">
          <cell r="AL1601">
            <v>0</v>
          </cell>
        </row>
        <row r="1602">
          <cell r="AL1602">
            <v>0</v>
          </cell>
        </row>
        <row r="1603">
          <cell r="AL1603">
            <v>0</v>
          </cell>
        </row>
        <row r="1604">
          <cell r="AL1604">
            <v>0</v>
          </cell>
        </row>
        <row r="1605">
          <cell r="AL1605">
            <v>0</v>
          </cell>
        </row>
        <row r="1606">
          <cell r="AL1606">
            <v>0</v>
          </cell>
        </row>
        <row r="1607">
          <cell r="AL1607">
            <v>0</v>
          </cell>
        </row>
        <row r="1608">
          <cell r="AL1608">
            <v>0</v>
          </cell>
        </row>
        <row r="1609">
          <cell r="AL1609">
            <v>0</v>
          </cell>
        </row>
        <row r="1610">
          <cell r="AL1610">
            <v>0</v>
          </cell>
        </row>
        <row r="1611">
          <cell r="AL1611">
            <v>0</v>
          </cell>
        </row>
        <row r="1612">
          <cell r="AL1612">
            <v>0</v>
          </cell>
        </row>
        <row r="1613">
          <cell r="AL1613">
            <v>0</v>
          </cell>
        </row>
        <row r="1614">
          <cell r="AL1614">
            <v>0</v>
          </cell>
        </row>
        <row r="1615">
          <cell r="AL1615">
            <v>0</v>
          </cell>
        </row>
        <row r="1616">
          <cell r="AL1616">
            <v>0</v>
          </cell>
        </row>
        <row r="1617">
          <cell r="AL1617">
            <v>0</v>
          </cell>
        </row>
        <row r="1618">
          <cell r="AL1618">
            <v>0</v>
          </cell>
        </row>
        <row r="1619">
          <cell r="AL1619">
            <v>0</v>
          </cell>
        </row>
        <row r="1620">
          <cell r="AL1620">
            <v>0</v>
          </cell>
        </row>
        <row r="1621">
          <cell r="AL1621">
            <v>0</v>
          </cell>
        </row>
        <row r="1622">
          <cell r="AL1622">
            <v>0</v>
          </cell>
        </row>
        <row r="1623">
          <cell r="AL1623">
            <v>0</v>
          </cell>
        </row>
        <row r="1624">
          <cell r="AL1624">
            <v>0</v>
          </cell>
        </row>
        <row r="1625">
          <cell r="AL1625">
            <v>0</v>
          </cell>
        </row>
        <row r="1626">
          <cell r="AL1626">
            <v>0</v>
          </cell>
        </row>
        <row r="1627">
          <cell r="AL1627">
            <v>0</v>
          </cell>
        </row>
        <row r="1628">
          <cell r="AL1628">
            <v>0</v>
          </cell>
        </row>
        <row r="1629">
          <cell r="AL1629">
            <v>0</v>
          </cell>
        </row>
        <row r="1630">
          <cell r="AL1630">
            <v>0</v>
          </cell>
        </row>
        <row r="1631">
          <cell r="AL1631">
            <v>0</v>
          </cell>
        </row>
        <row r="1632">
          <cell r="AL1632">
            <v>0</v>
          </cell>
        </row>
        <row r="1633">
          <cell r="AL1633">
            <v>0</v>
          </cell>
        </row>
        <row r="1634">
          <cell r="AL1634">
            <v>0</v>
          </cell>
        </row>
        <row r="1635">
          <cell r="AL1635">
            <v>0</v>
          </cell>
        </row>
        <row r="1636">
          <cell r="AL1636">
            <v>0</v>
          </cell>
        </row>
        <row r="1637">
          <cell r="AL1637">
            <v>0</v>
          </cell>
        </row>
        <row r="1638">
          <cell r="AL1638">
            <v>0</v>
          </cell>
        </row>
        <row r="1639">
          <cell r="AL1639">
            <v>0</v>
          </cell>
        </row>
        <row r="1640">
          <cell r="AL1640">
            <v>0</v>
          </cell>
        </row>
        <row r="1641">
          <cell r="AL1641">
            <v>0</v>
          </cell>
        </row>
        <row r="1642">
          <cell r="AL1642">
            <v>0</v>
          </cell>
        </row>
        <row r="1643">
          <cell r="AL1643">
            <v>0</v>
          </cell>
        </row>
        <row r="1644">
          <cell r="AL1644">
            <v>0</v>
          </cell>
        </row>
        <row r="1645">
          <cell r="AL1645">
            <v>0</v>
          </cell>
        </row>
        <row r="1646">
          <cell r="AL1646">
            <v>0</v>
          </cell>
        </row>
        <row r="1647">
          <cell r="AL1647">
            <v>0</v>
          </cell>
        </row>
        <row r="1648">
          <cell r="AL1648">
            <v>0</v>
          </cell>
        </row>
        <row r="1649">
          <cell r="AL1649">
            <v>0</v>
          </cell>
        </row>
        <row r="1650">
          <cell r="AL1650">
            <v>0</v>
          </cell>
        </row>
        <row r="1651">
          <cell r="AL1651">
            <v>0</v>
          </cell>
        </row>
        <row r="1652">
          <cell r="AL1652">
            <v>0</v>
          </cell>
        </row>
        <row r="1653">
          <cell r="AL1653">
            <v>0</v>
          </cell>
        </row>
        <row r="1654">
          <cell r="AL1654">
            <v>0</v>
          </cell>
        </row>
        <row r="1655">
          <cell r="AL1655">
            <v>0</v>
          </cell>
        </row>
        <row r="1656">
          <cell r="AL1656">
            <v>0</v>
          </cell>
        </row>
        <row r="1657">
          <cell r="AL1657">
            <v>0</v>
          </cell>
        </row>
        <row r="1658">
          <cell r="AL1658">
            <v>0</v>
          </cell>
        </row>
        <row r="1659">
          <cell r="AL1659">
            <v>0</v>
          </cell>
        </row>
        <row r="1660">
          <cell r="AL1660">
            <v>0</v>
          </cell>
        </row>
        <row r="1661">
          <cell r="AL1661">
            <v>0</v>
          </cell>
        </row>
        <row r="1662">
          <cell r="AL1662">
            <v>0</v>
          </cell>
        </row>
        <row r="1663">
          <cell r="AL1663">
            <v>0</v>
          </cell>
        </row>
        <row r="1664">
          <cell r="AL1664">
            <v>0</v>
          </cell>
        </row>
        <row r="1665">
          <cell r="AL1665">
            <v>0</v>
          </cell>
        </row>
        <row r="1666">
          <cell r="AL1666">
            <v>0</v>
          </cell>
        </row>
        <row r="1667">
          <cell r="AL1667">
            <v>0</v>
          </cell>
        </row>
        <row r="1668">
          <cell r="AL1668">
            <v>0</v>
          </cell>
        </row>
        <row r="1669">
          <cell r="AL1669">
            <v>0</v>
          </cell>
        </row>
        <row r="1670">
          <cell r="AL1670">
            <v>0</v>
          </cell>
        </row>
        <row r="1671">
          <cell r="AL1671">
            <v>0</v>
          </cell>
        </row>
        <row r="1672">
          <cell r="AL1672">
            <v>0</v>
          </cell>
        </row>
        <row r="1673">
          <cell r="AL1673">
            <v>0</v>
          </cell>
        </row>
        <row r="1674">
          <cell r="AL1674">
            <v>0</v>
          </cell>
        </row>
        <row r="1675">
          <cell r="AL1675">
            <v>0</v>
          </cell>
        </row>
        <row r="1676">
          <cell r="AL1676">
            <v>0</v>
          </cell>
        </row>
        <row r="1677">
          <cell r="AL1677">
            <v>0</v>
          </cell>
        </row>
        <row r="1678">
          <cell r="AL1678">
            <v>0</v>
          </cell>
        </row>
        <row r="1679">
          <cell r="AL1679">
            <v>0</v>
          </cell>
        </row>
        <row r="1680">
          <cell r="AL1680">
            <v>0</v>
          </cell>
        </row>
        <row r="1681">
          <cell r="AL1681">
            <v>0</v>
          </cell>
        </row>
        <row r="1682">
          <cell r="AL1682">
            <v>0</v>
          </cell>
        </row>
        <row r="1683">
          <cell r="AL1683">
            <v>0</v>
          </cell>
        </row>
        <row r="1684">
          <cell r="AL1684">
            <v>0</v>
          </cell>
        </row>
        <row r="1685">
          <cell r="AL1685">
            <v>0</v>
          </cell>
        </row>
        <row r="1686">
          <cell r="AL1686">
            <v>0</v>
          </cell>
        </row>
        <row r="1687">
          <cell r="AL1687">
            <v>0</v>
          </cell>
        </row>
        <row r="1688">
          <cell r="AL1688">
            <v>0</v>
          </cell>
        </row>
        <row r="1689">
          <cell r="AL1689">
            <v>0</v>
          </cell>
        </row>
        <row r="1690">
          <cell r="AL1690">
            <v>0</v>
          </cell>
        </row>
        <row r="1691">
          <cell r="AL1691">
            <v>0</v>
          </cell>
        </row>
        <row r="1692">
          <cell r="AL1692">
            <v>0</v>
          </cell>
        </row>
        <row r="1693">
          <cell r="AL1693">
            <v>0</v>
          </cell>
        </row>
        <row r="1694">
          <cell r="AL1694">
            <v>0</v>
          </cell>
        </row>
        <row r="1695">
          <cell r="AL1695">
            <v>0</v>
          </cell>
        </row>
        <row r="1696">
          <cell r="AL1696">
            <v>0</v>
          </cell>
        </row>
        <row r="1697">
          <cell r="AL1697">
            <v>0</v>
          </cell>
        </row>
        <row r="1698">
          <cell r="AL1698">
            <v>0</v>
          </cell>
        </row>
        <row r="1699">
          <cell r="AL1699">
            <v>0</v>
          </cell>
        </row>
        <row r="1700">
          <cell r="AL1700">
            <v>0</v>
          </cell>
        </row>
        <row r="1701">
          <cell r="AL1701">
            <v>0</v>
          </cell>
        </row>
        <row r="1702">
          <cell r="AL1702">
            <v>0</v>
          </cell>
        </row>
        <row r="1703">
          <cell r="AL1703">
            <v>0</v>
          </cell>
        </row>
        <row r="1704">
          <cell r="AL1704">
            <v>0</v>
          </cell>
        </row>
        <row r="1705">
          <cell r="AL1705">
            <v>0</v>
          </cell>
        </row>
        <row r="1706">
          <cell r="AL1706">
            <v>0</v>
          </cell>
        </row>
        <row r="1707">
          <cell r="AL1707">
            <v>0</v>
          </cell>
        </row>
        <row r="1708">
          <cell r="AL1708">
            <v>0</v>
          </cell>
        </row>
        <row r="1709">
          <cell r="AL1709">
            <v>0</v>
          </cell>
        </row>
        <row r="1710">
          <cell r="AL1710">
            <v>0</v>
          </cell>
        </row>
        <row r="1711">
          <cell r="AL1711">
            <v>0</v>
          </cell>
        </row>
        <row r="1712">
          <cell r="AL1712">
            <v>0</v>
          </cell>
        </row>
        <row r="1713">
          <cell r="AL1713">
            <v>0</v>
          </cell>
        </row>
        <row r="1714">
          <cell r="AL1714">
            <v>0</v>
          </cell>
        </row>
        <row r="1715">
          <cell r="AL1715">
            <v>0</v>
          </cell>
        </row>
        <row r="1716">
          <cell r="AL1716">
            <v>0</v>
          </cell>
        </row>
        <row r="1717">
          <cell r="AL1717">
            <v>0</v>
          </cell>
        </row>
        <row r="1718">
          <cell r="AL1718">
            <v>0</v>
          </cell>
        </row>
        <row r="1719">
          <cell r="AL1719">
            <v>0</v>
          </cell>
        </row>
        <row r="1720">
          <cell r="AL1720">
            <v>0</v>
          </cell>
        </row>
        <row r="1721">
          <cell r="AL1721">
            <v>0</v>
          </cell>
        </row>
        <row r="1722">
          <cell r="AL1722">
            <v>0</v>
          </cell>
        </row>
        <row r="1723">
          <cell r="AL1723">
            <v>0</v>
          </cell>
        </row>
        <row r="1724">
          <cell r="AL1724">
            <v>0</v>
          </cell>
        </row>
        <row r="1725">
          <cell r="AL1725">
            <v>0</v>
          </cell>
        </row>
        <row r="1726">
          <cell r="AL1726">
            <v>0</v>
          </cell>
        </row>
        <row r="1727">
          <cell r="AL1727">
            <v>0</v>
          </cell>
        </row>
        <row r="1728">
          <cell r="AL1728">
            <v>0</v>
          </cell>
        </row>
        <row r="1729">
          <cell r="AL1729">
            <v>0</v>
          </cell>
        </row>
        <row r="1730">
          <cell r="AL1730">
            <v>0</v>
          </cell>
        </row>
        <row r="1731">
          <cell r="AL1731">
            <v>0</v>
          </cell>
        </row>
        <row r="1732">
          <cell r="AL1732">
            <v>0</v>
          </cell>
        </row>
        <row r="1733">
          <cell r="AL1733">
            <v>0</v>
          </cell>
        </row>
        <row r="1734">
          <cell r="AL1734">
            <v>0</v>
          </cell>
        </row>
        <row r="1735">
          <cell r="AL1735">
            <v>0</v>
          </cell>
        </row>
        <row r="1736">
          <cell r="AL1736">
            <v>0</v>
          </cell>
        </row>
        <row r="1737">
          <cell r="AL1737">
            <v>0</v>
          </cell>
        </row>
        <row r="1738">
          <cell r="AL1738">
            <v>0</v>
          </cell>
        </row>
        <row r="1739">
          <cell r="AL1739">
            <v>0</v>
          </cell>
        </row>
        <row r="1740">
          <cell r="AL1740">
            <v>0</v>
          </cell>
        </row>
        <row r="1741">
          <cell r="AL1741">
            <v>0</v>
          </cell>
        </row>
        <row r="1742">
          <cell r="AL1742">
            <v>0</v>
          </cell>
        </row>
        <row r="1743">
          <cell r="AL1743">
            <v>0</v>
          </cell>
        </row>
        <row r="1744">
          <cell r="AL1744">
            <v>0</v>
          </cell>
        </row>
        <row r="1745">
          <cell r="AL1745">
            <v>0</v>
          </cell>
        </row>
        <row r="1746">
          <cell r="AL1746">
            <v>0</v>
          </cell>
        </row>
        <row r="1747">
          <cell r="AL1747">
            <v>0</v>
          </cell>
        </row>
        <row r="1748">
          <cell r="AL1748">
            <v>0</v>
          </cell>
        </row>
        <row r="1749">
          <cell r="AL1749">
            <v>0</v>
          </cell>
        </row>
        <row r="1750">
          <cell r="AL1750">
            <v>0</v>
          </cell>
        </row>
        <row r="1751">
          <cell r="AL1751">
            <v>0</v>
          </cell>
        </row>
        <row r="1752">
          <cell r="AL1752">
            <v>0</v>
          </cell>
        </row>
        <row r="1753">
          <cell r="AL1753">
            <v>0</v>
          </cell>
        </row>
        <row r="1754">
          <cell r="AL1754">
            <v>0</v>
          </cell>
        </row>
        <row r="1755">
          <cell r="AL1755">
            <v>0</v>
          </cell>
        </row>
        <row r="1756">
          <cell r="AL1756">
            <v>0</v>
          </cell>
        </row>
        <row r="1757">
          <cell r="AL1757">
            <v>0</v>
          </cell>
        </row>
        <row r="1758">
          <cell r="AL1758">
            <v>0</v>
          </cell>
        </row>
        <row r="1759">
          <cell r="AL1759">
            <v>0</v>
          </cell>
        </row>
        <row r="1760">
          <cell r="AL1760">
            <v>0</v>
          </cell>
        </row>
        <row r="1761">
          <cell r="AL1761">
            <v>0</v>
          </cell>
        </row>
        <row r="1762">
          <cell r="AL1762">
            <v>0</v>
          </cell>
        </row>
        <row r="1763">
          <cell r="AL1763">
            <v>0</v>
          </cell>
        </row>
        <row r="1764">
          <cell r="AL1764">
            <v>0</v>
          </cell>
        </row>
        <row r="1765">
          <cell r="AL1765">
            <v>0</v>
          </cell>
        </row>
        <row r="1766">
          <cell r="AL1766">
            <v>0</v>
          </cell>
        </row>
        <row r="1767">
          <cell r="AL1767">
            <v>0</v>
          </cell>
        </row>
        <row r="1768">
          <cell r="AL1768">
            <v>0</v>
          </cell>
        </row>
        <row r="1769">
          <cell r="AL1769">
            <v>0</v>
          </cell>
        </row>
        <row r="1770">
          <cell r="AL1770">
            <v>0</v>
          </cell>
        </row>
        <row r="1771">
          <cell r="AL1771">
            <v>0</v>
          </cell>
        </row>
        <row r="1772">
          <cell r="AL1772">
            <v>0</v>
          </cell>
        </row>
        <row r="1773">
          <cell r="AL1773">
            <v>0</v>
          </cell>
        </row>
        <row r="1774">
          <cell r="AL1774">
            <v>0</v>
          </cell>
        </row>
        <row r="1775">
          <cell r="AL1775">
            <v>0</v>
          </cell>
        </row>
        <row r="1776">
          <cell r="AL1776">
            <v>0</v>
          </cell>
        </row>
        <row r="1777">
          <cell r="AL1777">
            <v>0</v>
          </cell>
        </row>
        <row r="1778">
          <cell r="AL1778">
            <v>0</v>
          </cell>
        </row>
        <row r="1779">
          <cell r="AL1779">
            <v>0</v>
          </cell>
        </row>
        <row r="1780">
          <cell r="AL1780">
            <v>0</v>
          </cell>
        </row>
        <row r="1781">
          <cell r="AL1781">
            <v>0</v>
          </cell>
        </row>
        <row r="1782">
          <cell r="AL1782">
            <v>0</v>
          </cell>
        </row>
        <row r="1783">
          <cell r="AL1783">
            <v>0</v>
          </cell>
        </row>
        <row r="1784">
          <cell r="AL1784">
            <v>0</v>
          </cell>
        </row>
        <row r="1785">
          <cell r="AL1785">
            <v>0</v>
          </cell>
        </row>
        <row r="1786">
          <cell r="AL1786">
            <v>0</v>
          </cell>
        </row>
        <row r="1787">
          <cell r="AL1787">
            <v>0</v>
          </cell>
        </row>
        <row r="1788">
          <cell r="AL1788">
            <v>0</v>
          </cell>
        </row>
        <row r="1789">
          <cell r="AL1789">
            <v>0</v>
          </cell>
        </row>
        <row r="1790">
          <cell r="AL1790">
            <v>0</v>
          </cell>
        </row>
        <row r="1791">
          <cell r="AL1791">
            <v>0</v>
          </cell>
        </row>
        <row r="1792">
          <cell r="AL1792">
            <v>0</v>
          </cell>
        </row>
        <row r="1793">
          <cell r="AL1793">
            <v>0</v>
          </cell>
        </row>
        <row r="1794">
          <cell r="AL1794">
            <v>0</v>
          </cell>
        </row>
        <row r="1795">
          <cell r="AL1795">
            <v>0</v>
          </cell>
        </row>
        <row r="1796">
          <cell r="AL1796">
            <v>0</v>
          </cell>
        </row>
        <row r="1797">
          <cell r="AL1797">
            <v>0</v>
          </cell>
        </row>
        <row r="1798">
          <cell r="AL1798">
            <v>0</v>
          </cell>
        </row>
        <row r="1799">
          <cell r="AL1799">
            <v>0</v>
          </cell>
        </row>
        <row r="1800">
          <cell r="AL1800">
            <v>0</v>
          </cell>
        </row>
        <row r="1801">
          <cell r="AL1801">
            <v>0</v>
          </cell>
        </row>
        <row r="1802">
          <cell r="AL1802">
            <v>0</v>
          </cell>
        </row>
        <row r="1803">
          <cell r="AL1803">
            <v>0</v>
          </cell>
        </row>
        <row r="1804">
          <cell r="AL1804">
            <v>0</v>
          </cell>
        </row>
        <row r="1805">
          <cell r="AL1805">
            <v>0</v>
          </cell>
        </row>
        <row r="1806">
          <cell r="AL1806">
            <v>0</v>
          </cell>
        </row>
        <row r="1807">
          <cell r="AL1807">
            <v>0</v>
          </cell>
        </row>
        <row r="1808">
          <cell r="AL1808">
            <v>0</v>
          </cell>
        </row>
        <row r="1809">
          <cell r="AL1809">
            <v>0</v>
          </cell>
        </row>
        <row r="1810">
          <cell r="AL1810">
            <v>0</v>
          </cell>
        </row>
        <row r="1811">
          <cell r="AL1811">
            <v>0</v>
          </cell>
        </row>
        <row r="1812">
          <cell r="AL1812">
            <v>0</v>
          </cell>
        </row>
        <row r="1813">
          <cell r="AL1813">
            <v>0</v>
          </cell>
        </row>
        <row r="1814">
          <cell r="AL1814">
            <v>0</v>
          </cell>
        </row>
        <row r="1815">
          <cell r="AL1815">
            <v>0</v>
          </cell>
        </row>
        <row r="1816">
          <cell r="AL1816">
            <v>0</v>
          </cell>
        </row>
        <row r="1817">
          <cell r="AL1817">
            <v>0</v>
          </cell>
        </row>
        <row r="1818">
          <cell r="AL1818">
            <v>0</v>
          </cell>
        </row>
        <row r="1819">
          <cell r="AL1819">
            <v>0</v>
          </cell>
        </row>
        <row r="1820">
          <cell r="AL1820">
            <v>0</v>
          </cell>
        </row>
        <row r="1821">
          <cell r="AL1821">
            <v>0</v>
          </cell>
        </row>
        <row r="1822">
          <cell r="AL1822">
            <v>0</v>
          </cell>
        </row>
        <row r="1823">
          <cell r="AL1823">
            <v>0</v>
          </cell>
        </row>
        <row r="1824">
          <cell r="AL1824">
            <v>0</v>
          </cell>
        </row>
        <row r="1825">
          <cell r="AL1825">
            <v>0</v>
          </cell>
        </row>
        <row r="1826">
          <cell r="AL1826">
            <v>0</v>
          </cell>
        </row>
        <row r="1827">
          <cell r="AL1827">
            <v>0</v>
          </cell>
        </row>
        <row r="1828">
          <cell r="AL1828">
            <v>0</v>
          </cell>
        </row>
        <row r="1829">
          <cell r="AL1829">
            <v>0</v>
          </cell>
        </row>
        <row r="1830">
          <cell r="AL1830">
            <v>0</v>
          </cell>
        </row>
        <row r="1831">
          <cell r="AL1831">
            <v>0</v>
          </cell>
        </row>
        <row r="1832">
          <cell r="AL1832">
            <v>0</v>
          </cell>
        </row>
        <row r="1833">
          <cell r="AL1833">
            <v>0</v>
          </cell>
        </row>
        <row r="1834">
          <cell r="AL1834">
            <v>0</v>
          </cell>
        </row>
        <row r="1835">
          <cell r="AL1835">
            <v>0</v>
          </cell>
        </row>
        <row r="1836">
          <cell r="AL1836">
            <v>0</v>
          </cell>
        </row>
        <row r="1837">
          <cell r="AL1837">
            <v>0</v>
          </cell>
        </row>
        <row r="1838">
          <cell r="AL1838">
            <v>0</v>
          </cell>
        </row>
        <row r="1839">
          <cell r="AL1839">
            <v>0</v>
          </cell>
        </row>
        <row r="1840">
          <cell r="AL1840">
            <v>0</v>
          </cell>
        </row>
        <row r="1841">
          <cell r="AL1841">
            <v>0</v>
          </cell>
        </row>
        <row r="1842">
          <cell r="AL1842">
            <v>0</v>
          </cell>
        </row>
        <row r="1843">
          <cell r="AL1843">
            <v>0</v>
          </cell>
        </row>
        <row r="1844">
          <cell r="AL1844">
            <v>0</v>
          </cell>
        </row>
        <row r="1845">
          <cell r="AL1845">
            <v>0</v>
          </cell>
        </row>
        <row r="1846">
          <cell r="AL1846">
            <v>0</v>
          </cell>
        </row>
        <row r="1847">
          <cell r="AL1847">
            <v>0</v>
          </cell>
        </row>
        <row r="1848">
          <cell r="AL1848">
            <v>0</v>
          </cell>
        </row>
        <row r="1849">
          <cell r="AL1849">
            <v>0</v>
          </cell>
        </row>
        <row r="1850">
          <cell r="AL1850">
            <v>0</v>
          </cell>
        </row>
        <row r="1851">
          <cell r="AL1851">
            <v>0</v>
          </cell>
        </row>
        <row r="1852">
          <cell r="AL1852">
            <v>0</v>
          </cell>
        </row>
        <row r="1853">
          <cell r="AL1853">
            <v>0</v>
          </cell>
        </row>
        <row r="1854">
          <cell r="AL1854">
            <v>0</v>
          </cell>
        </row>
        <row r="1855">
          <cell r="AL1855">
            <v>0</v>
          </cell>
        </row>
      </sheetData>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Units"/>
      <sheetName val="Dept. Discussions"/>
      <sheetName val="Accounting Practices"/>
      <sheetName val="Corp. Reorg Needs"/>
      <sheetName val="Balance Sheet"/>
      <sheetName val="Income Statement"/>
      <sheetName val="Oper - WOs"/>
      <sheetName val="G&amp;A -Ops"/>
      <sheetName val="Current Op Exp"/>
      <sheetName val="G&amp;A"/>
      <sheetName val="Capital vs Operating"/>
      <sheetName val="Capital Accounts"/>
      <sheetName val="FTE 2003"/>
      <sheetName val="Headcount Reconciliation 2003"/>
      <sheetName val="FTE 2002"/>
      <sheetName val="HCR 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Adjust"/>
      <sheetName val="Guidelines"/>
      <sheetName val="Assumptions"/>
      <sheetName val="Prstn"/>
      <sheetName val="Summ All BU's"/>
      <sheetName val="Prof Serv Summary"/>
      <sheetName val="Lab Alloc"/>
      <sheetName val="Cap-OT Rec"/>
      <sheetName val="Bgt-Bgt"/>
      <sheetName val="Proj-Bgt"/>
      <sheetName val="BU Summary"/>
      <sheetName val="Labour"/>
      <sheetName val="Labour Changes"/>
      <sheetName val="Bud to Bud changes"/>
      <sheetName val="16"/>
      <sheetName val="16 lbr"/>
      <sheetName val="17"/>
      <sheetName val="17 lbr"/>
      <sheetName val="18"/>
      <sheetName val="18 lbr"/>
      <sheetName val="19"/>
      <sheetName val="19 lbr"/>
      <sheetName val="20"/>
      <sheetName val="20 lbr"/>
      <sheetName val="21"/>
      <sheetName val="21 lbr"/>
      <sheetName val="22"/>
      <sheetName val="22 lbr"/>
      <sheetName val="23"/>
      <sheetName val="23 lbr"/>
      <sheetName val="24"/>
      <sheetName val="24 lbr"/>
      <sheetName val="25"/>
      <sheetName val="25 lbr"/>
      <sheetName val="27"/>
      <sheetName val="27 lbr"/>
      <sheetName val="28"/>
      <sheetName val="28 lbr"/>
      <sheetName val="29"/>
      <sheetName val="29 lbr"/>
      <sheetName val="38"/>
      <sheetName val="40"/>
      <sheetName val="40 lbr"/>
      <sheetName val="80"/>
      <sheetName val="80 lbr"/>
      <sheetName val="82"/>
      <sheetName val="82 lbr"/>
      <sheetName val="84"/>
      <sheetName val="84 lbr"/>
      <sheetName val="Lab Rec"/>
      <sheetName val="OM 8126"/>
      <sheetName val="Capital 8127"/>
      <sheetName val="Premiums"/>
      <sheetName val="Vehicles"/>
      <sheetName val="BUpload"/>
      <sheetName val="PUpload"/>
      <sheetName val="Pay Steps"/>
      <sheetName val="VacSteps"/>
      <sheetName val="Misc Calc"/>
      <sheetName val="AvailLab"/>
      <sheetName val="DATA"/>
      <sheetName val="Au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lassRevenues"/>
      <sheetName val="ExistingRatesDetails"/>
      <sheetName val="ExistingRatesSummary"/>
      <sheetName val="LoadForecastDetails"/>
      <sheetName val="LoadForecastSummary"/>
      <sheetName val="Refs"/>
    </sheetNames>
    <sheetDataSet>
      <sheetData sheetId="0" refreshError="1">
        <row r="8">
          <cell r="C8" t="str">
            <v>C:\Documents and Settings\jcochrane.ERA-INC\My Documents\2008EDR\FTYv1.3</v>
          </cell>
        </row>
      </sheetData>
      <sheetData sheetId="1"/>
      <sheetData sheetId="2"/>
      <sheetData sheetId="3"/>
      <sheetData sheetId="4"/>
      <sheetData sheetId="5"/>
      <sheetData sheetId="6" refreshError="1">
        <row r="2">
          <cell r="B2" t="str">
            <v>Horizon_Utilities_Corporation_Detailed_CA_model_Run2.xls</v>
          </cell>
        </row>
        <row r="3">
          <cell r="B3" t="str">
            <v>'[Horizon_Utilities_Corporation_Detailed_CA_model_Run2.xls]I2 LDC class'!$C:$G</v>
          </cell>
        </row>
        <row r="4">
          <cell r="B4" t="str">
            <v>'[Horizon_Utilities_Corporation_Detailed_CA_model_Run2.xls]O1 Revenue to cost|RR'!$D$17:$W$17</v>
          </cell>
        </row>
        <row r="5">
          <cell r="B5" t="str">
            <v>Revenue Requirement (includes NI)</v>
          </cell>
        </row>
        <row r="6">
          <cell r="B6">
            <v>92033309.222477198</v>
          </cell>
        </row>
        <row r="7">
          <cell r="B7" t="str">
            <v>'[Horizon_Utilities_Corporation_Detailed_CA_model_Run2.xls]O1 Revenue to cost|RR'!$B:$W</v>
          </cell>
        </row>
        <row r="8">
          <cell r="B8">
            <v>498976676.05552793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Assumptions"/>
      <sheetName val="Variance Analysis"/>
      <sheetName val="Prsntn"/>
      <sheetName val="Summ All BU's"/>
      <sheetName val="Prof Services"/>
      <sheetName val="35"/>
      <sheetName val="36"/>
      <sheetName val="37"/>
      <sheetName val="Labour Changes"/>
      <sheetName val="Projections"/>
      <sheetName val="Labour"/>
      <sheetName val="BUS EQ"/>
      <sheetName val="Notes"/>
      <sheetName val="35 lbr"/>
      <sheetName val="37 lbr"/>
      <sheetName val="BUpload"/>
      <sheetName val="PUpload"/>
      <sheetName val="Audit"/>
      <sheetName val="Labour Rec"/>
      <sheetName val="DATA"/>
    </sheetNames>
    <sheetDataSet>
      <sheetData sheetId="0" refreshError="1"/>
      <sheetData sheetId="1" refreshError="1">
        <row r="48">
          <cell r="D48">
            <v>2006</v>
          </cell>
        </row>
        <row r="49">
          <cell r="D49" t="str">
            <v>YTD July 31</v>
          </cell>
        </row>
        <row r="50">
          <cell r="D50">
            <v>2005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DC Information"/>
      <sheetName val="2. 2006 Rate Classes"/>
      <sheetName val="3. 2006 Tariff Sheet"/>
      <sheetName val="4. 2006 Smart Meter Information"/>
      <sheetName val="5. Removal of SM"/>
      <sheetName val="6. CDM Adjustment"/>
      <sheetName val="7. LCT Adjustment"/>
      <sheetName val="8. Dx IRM Adjustment"/>
      <sheetName val="9. Addback of Smart Meter Amt"/>
      <sheetName val="10. 2007 Tariff Sheet"/>
      <sheetName val="11. Bill Impact - Summer"/>
      <sheetName val="12. Bill Impact - Winter"/>
      <sheetName val="13. Bill Impact - Annualiz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s>
    <sheetDataSet>
      <sheetData sheetId="0"/>
      <sheetData sheetId="1"/>
      <sheetData sheetId="2">
        <row r="56">
          <cell r="C56" t="str">
            <v>A</v>
          </cell>
          <cell r="D56" t="str">
            <v>Territory "A"</v>
          </cell>
        </row>
        <row r="57">
          <cell r="C57" t="str">
            <v>B</v>
          </cell>
          <cell r="D57" t="str">
            <v>Territory "B"</v>
          </cell>
        </row>
        <row r="58">
          <cell r="C58" t="str">
            <v>C</v>
          </cell>
          <cell r="D58" t="str">
            <v>Territory "C"</v>
          </cell>
        </row>
        <row r="59">
          <cell r="C59" t="str">
            <v>D</v>
          </cell>
          <cell r="D59" t="str">
            <v>Territory "D"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5">
          <cell r="B15">
            <v>1</v>
          </cell>
          <cell r="C15" t="str">
            <v/>
          </cell>
          <cell r="D15" t="str">
            <v>RESIDENTIAL</v>
          </cell>
          <cell r="F15" t="str">
            <v/>
          </cell>
          <cell r="G15" t="str">
            <v>X</v>
          </cell>
        </row>
        <row r="16">
          <cell r="B16">
            <v>2</v>
          </cell>
          <cell r="C16" t="str">
            <v>RESIDENTIAL</v>
          </cell>
          <cell r="D16" t="str">
            <v>Regular</v>
          </cell>
          <cell r="E16" t="str">
            <v>A</v>
          </cell>
          <cell r="F16" t="str">
            <v>X</v>
          </cell>
          <cell r="G16" t="str">
            <v>X</v>
          </cell>
          <cell r="H16">
            <v>1.04E-2</v>
          </cell>
          <cell r="I16">
            <v>6.1999999999999998E-3</v>
          </cell>
          <cell r="J16">
            <v>7.0000000000000001E-3</v>
          </cell>
          <cell r="K16">
            <v>2.3599999999999999E-2</v>
          </cell>
          <cell r="L16">
            <v>2.4121170413787661E-2</v>
          </cell>
          <cell r="M16">
            <v>0</v>
          </cell>
          <cell r="Q16">
            <v>0</v>
          </cell>
          <cell r="R16">
            <v>6.3100000000000003E-2</v>
          </cell>
          <cell r="S16">
            <v>6.3100000000000003E-2</v>
          </cell>
          <cell r="T16">
            <v>1.0422</v>
          </cell>
          <cell r="U16">
            <v>1.0421</v>
          </cell>
          <cell r="V16">
            <v>1.46E-2</v>
          </cell>
          <cell r="W16">
            <v>0</v>
          </cell>
          <cell r="X16">
            <v>9.9</v>
          </cell>
          <cell r="Y16">
            <v>1.3036245268828545E-2</v>
          </cell>
          <cell r="Z16">
            <v>0</v>
          </cell>
          <cell r="AA16">
            <v>12.002620741945689</v>
          </cell>
          <cell r="AB16">
            <v>3.5999999999999999E-3</v>
          </cell>
          <cell r="AC16">
            <v>100</v>
          </cell>
          <cell r="AD16">
            <v>0</v>
          </cell>
          <cell r="AE16">
            <v>250</v>
          </cell>
          <cell r="AF16">
            <v>0</v>
          </cell>
          <cell r="AG16">
            <v>500</v>
          </cell>
          <cell r="AH16">
            <v>0</v>
          </cell>
          <cell r="AI16">
            <v>750</v>
          </cell>
          <cell r="AJ16">
            <v>0</v>
          </cell>
          <cell r="AK16">
            <v>1000</v>
          </cell>
          <cell r="AL16">
            <v>0</v>
          </cell>
          <cell r="AM16">
            <v>1500</v>
          </cell>
          <cell r="AN16">
            <v>0</v>
          </cell>
          <cell r="AO16">
            <v>2000</v>
          </cell>
          <cell r="AP16">
            <v>0</v>
          </cell>
          <cell r="AQ16">
            <v>7</v>
          </cell>
          <cell r="AR16" t="str">
            <v>kWh</v>
          </cell>
          <cell r="AS16" t="str">
            <v>X</v>
          </cell>
        </row>
        <row r="17">
          <cell r="B17">
            <v>3</v>
          </cell>
          <cell r="C17" t="str">
            <v>RESIDENTIAL</v>
          </cell>
          <cell r="D17" t="str">
            <v>Regular</v>
          </cell>
          <cell r="E17" t="str">
            <v>B</v>
          </cell>
          <cell r="F17" t="str">
            <v/>
          </cell>
          <cell r="G17" t="str">
            <v/>
          </cell>
          <cell r="H17">
            <v>0</v>
          </cell>
          <cell r="K17">
            <v>0</v>
          </cell>
          <cell r="L17">
            <v>0</v>
          </cell>
          <cell r="M17">
            <v>0</v>
          </cell>
          <cell r="Q17">
            <v>0</v>
          </cell>
          <cell r="T17">
            <v>1</v>
          </cell>
          <cell r="U17">
            <v>1</v>
          </cell>
          <cell r="V17">
            <v>0</v>
          </cell>
          <cell r="W17">
            <v>0</v>
          </cell>
          <cell r="X17">
            <v>0</v>
          </cell>
          <cell r="Y17">
            <v>0</v>
          </cell>
          <cell r="Z17">
            <v>0</v>
          </cell>
          <cell r="AA17">
            <v>0</v>
          </cell>
          <cell r="AB17">
            <v>0</v>
          </cell>
          <cell r="AC17">
            <v>100</v>
          </cell>
          <cell r="AD17">
            <v>0</v>
          </cell>
          <cell r="AE17">
            <v>250</v>
          </cell>
          <cell r="AF17">
            <v>0</v>
          </cell>
          <cell r="AG17">
            <v>500</v>
          </cell>
          <cell r="AH17">
            <v>0</v>
          </cell>
          <cell r="AI17">
            <v>750</v>
          </cell>
          <cell r="AJ17">
            <v>0</v>
          </cell>
          <cell r="AK17">
            <v>1000</v>
          </cell>
          <cell r="AL17">
            <v>0</v>
          </cell>
          <cell r="AM17">
            <v>1500</v>
          </cell>
          <cell r="AN17">
            <v>0</v>
          </cell>
          <cell r="AO17">
            <v>2000</v>
          </cell>
          <cell r="AP17">
            <v>0</v>
          </cell>
          <cell r="AQ17">
            <v>7</v>
          </cell>
          <cell r="AR17" t="str">
            <v>kWh</v>
          </cell>
          <cell r="AS17" t="str">
            <v/>
          </cell>
        </row>
        <row r="18">
          <cell r="B18">
            <v>4</v>
          </cell>
          <cell r="C18" t="str">
            <v>RESIDENTIAL</v>
          </cell>
          <cell r="D18" t="str">
            <v>Regular</v>
          </cell>
          <cell r="E18" t="str">
            <v>C</v>
          </cell>
          <cell r="F18" t="str">
            <v/>
          </cell>
          <cell r="G18" t="str">
            <v/>
          </cell>
          <cell r="H18">
            <v>0</v>
          </cell>
          <cell r="K18">
            <v>0</v>
          </cell>
          <cell r="L18">
            <v>0</v>
          </cell>
          <cell r="M18">
            <v>0</v>
          </cell>
          <cell r="Q18">
            <v>0</v>
          </cell>
          <cell r="T18">
            <v>1</v>
          </cell>
          <cell r="U18">
            <v>1</v>
          </cell>
          <cell r="V18">
            <v>0</v>
          </cell>
          <cell r="W18">
            <v>0</v>
          </cell>
          <cell r="X18">
            <v>0</v>
          </cell>
          <cell r="Y18">
            <v>0</v>
          </cell>
          <cell r="Z18">
            <v>0</v>
          </cell>
          <cell r="AA18">
            <v>0</v>
          </cell>
          <cell r="AB18">
            <v>0</v>
          </cell>
          <cell r="AC18">
            <v>100</v>
          </cell>
          <cell r="AD18">
            <v>0</v>
          </cell>
          <cell r="AE18">
            <v>250</v>
          </cell>
          <cell r="AF18">
            <v>0</v>
          </cell>
          <cell r="AG18">
            <v>500</v>
          </cell>
          <cell r="AH18">
            <v>0</v>
          </cell>
          <cell r="AI18">
            <v>750</v>
          </cell>
          <cell r="AJ18">
            <v>0</v>
          </cell>
          <cell r="AK18">
            <v>1000</v>
          </cell>
          <cell r="AL18">
            <v>0</v>
          </cell>
          <cell r="AM18">
            <v>1500</v>
          </cell>
          <cell r="AN18">
            <v>0</v>
          </cell>
          <cell r="AO18">
            <v>2000</v>
          </cell>
          <cell r="AP18">
            <v>0</v>
          </cell>
          <cell r="AQ18">
            <v>7</v>
          </cell>
          <cell r="AR18" t="str">
            <v>kWh</v>
          </cell>
          <cell r="AS18" t="str">
            <v/>
          </cell>
        </row>
        <row r="19">
          <cell r="B19">
            <v>5</v>
          </cell>
          <cell r="C19" t="str">
            <v>RESIDENTIAL</v>
          </cell>
          <cell r="D19" t="str">
            <v>Regular</v>
          </cell>
          <cell r="E19" t="str">
            <v>D</v>
          </cell>
          <cell r="F19" t="str">
            <v/>
          </cell>
          <cell r="G19" t="str">
            <v/>
          </cell>
          <cell r="H19">
            <v>0</v>
          </cell>
          <cell r="K19">
            <v>0</v>
          </cell>
          <cell r="L19">
            <v>0</v>
          </cell>
          <cell r="M19">
            <v>0</v>
          </cell>
          <cell r="Q19">
            <v>0</v>
          </cell>
          <cell r="T19">
            <v>1</v>
          </cell>
          <cell r="U19">
            <v>1</v>
          </cell>
          <cell r="V19">
            <v>0</v>
          </cell>
          <cell r="W19">
            <v>0</v>
          </cell>
          <cell r="X19">
            <v>0</v>
          </cell>
          <cell r="Y19">
            <v>0</v>
          </cell>
          <cell r="Z19">
            <v>0</v>
          </cell>
          <cell r="AA19">
            <v>0</v>
          </cell>
          <cell r="AB19">
            <v>0</v>
          </cell>
          <cell r="AC19">
            <v>100</v>
          </cell>
          <cell r="AD19">
            <v>0</v>
          </cell>
          <cell r="AE19">
            <v>250</v>
          </cell>
          <cell r="AF19">
            <v>0</v>
          </cell>
          <cell r="AG19">
            <v>500</v>
          </cell>
          <cell r="AH19">
            <v>0</v>
          </cell>
          <cell r="AI19">
            <v>750</v>
          </cell>
          <cell r="AJ19">
            <v>0</v>
          </cell>
          <cell r="AK19">
            <v>1000</v>
          </cell>
          <cell r="AL19">
            <v>0</v>
          </cell>
          <cell r="AM19">
            <v>1500</v>
          </cell>
          <cell r="AN19">
            <v>0</v>
          </cell>
          <cell r="AO19">
            <v>2000</v>
          </cell>
          <cell r="AP19">
            <v>0</v>
          </cell>
          <cell r="AQ19">
            <v>7</v>
          </cell>
          <cell r="AR19" t="str">
            <v>kWh</v>
          </cell>
          <cell r="AS19" t="str">
            <v/>
          </cell>
        </row>
        <row r="20">
          <cell r="B20">
            <v>6</v>
          </cell>
          <cell r="C20" t="str">
            <v>RESIDENTIAL</v>
          </cell>
          <cell r="D20" t="str">
            <v>Time of Use</v>
          </cell>
          <cell r="E20" t="str">
            <v>A</v>
          </cell>
          <cell r="F20" t="str">
            <v/>
          </cell>
          <cell r="G20" t="str">
            <v/>
          </cell>
          <cell r="H20">
            <v>0</v>
          </cell>
          <cell r="K20">
            <v>0</v>
          </cell>
          <cell r="L20">
            <v>0</v>
          </cell>
          <cell r="M20">
            <v>0</v>
          </cell>
          <cell r="Q20">
            <v>0</v>
          </cell>
          <cell r="T20">
            <v>1</v>
          </cell>
          <cell r="U20">
            <v>1</v>
          </cell>
          <cell r="V20">
            <v>0</v>
          </cell>
          <cell r="W20">
            <v>0</v>
          </cell>
          <cell r="X20">
            <v>0</v>
          </cell>
          <cell r="Y20">
            <v>0</v>
          </cell>
          <cell r="Z20">
            <v>0</v>
          </cell>
          <cell r="AA20">
            <v>0</v>
          </cell>
          <cell r="AB20">
            <v>0</v>
          </cell>
          <cell r="AC20">
            <v>100</v>
          </cell>
          <cell r="AD20">
            <v>0</v>
          </cell>
          <cell r="AE20">
            <v>250</v>
          </cell>
          <cell r="AF20">
            <v>0</v>
          </cell>
          <cell r="AG20">
            <v>500</v>
          </cell>
          <cell r="AH20">
            <v>0</v>
          </cell>
          <cell r="AI20">
            <v>750</v>
          </cell>
          <cell r="AJ20">
            <v>0</v>
          </cell>
          <cell r="AK20">
            <v>1000</v>
          </cell>
          <cell r="AL20">
            <v>0</v>
          </cell>
          <cell r="AM20">
            <v>1500</v>
          </cell>
          <cell r="AN20">
            <v>0</v>
          </cell>
          <cell r="AO20">
            <v>2000</v>
          </cell>
          <cell r="AP20">
            <v>0</v>
          </cell>
          <cell r="AQ20">
            <v>7</v>
          </cell>
          <cell r="AR20" t="str">
            <v>kWh</v>
          </cell>
          <cell r="AS20" t="str">
            <v/>
          </cell>
        </row>
        <row r="21">
          <cell r="B21">
            <v>7</v>
          </cell>
          <cell r="C21" t="str">
            <v>RESIDENTIAL</v>
          </cell>
          <cell r="D21" t="str">
            <v>Time of Use</v>
          </cell>
          <cell r="E21" t="str">
            <v>B</v>
          </cell>
          <cell r="F21" t="str">
            <v/>
          </cell>
          <cell r="G21" t="str">
            <v/>
          </cell>
          <cell r="H21">
            <v>0</v>
          </cell>
          <cell r="K21">
            <v>0</v>
          </cell>
          <cell r="L21">
            <v>0</v>
          </cell>
          <cell r="M21">
            <v>0</v>
          </cell>
          <cell r="Q21">
            <v>0</v>
          </cell>
          <cell r="T21">
            <v>1</v>
          </cell>
          <cell r="U21">
            <v>1</v>
          </cell>
          <cell r="V21">
            <v>0</v>
          </cell>
          <cell r="W21">
            <v>0</v>
          </cell>
          <cell r="X21">
            <v>0</v>
          </cell>
          <cell r="Y21">
            <v>0</v>
          </cell>
          <cell r="Z21">
            <v>0</v>
          </cell>
          <cell r="AA21">
            <v>0</v>
          </cell>
          <cell r="AB21">
            <v>0</v>
          </cell>
          <cell r="AC21">
            <v>100</v>
          </cell>
          <cell r="AD21">
            <v>0</v>
          </cell>
          <cell r="AE21">
            <v>250</v>
          </cell>
          <cell r="AF21">
            <v>0</v>
          </cell>
          <cell r="AG21">
            <v>500</v>
          </cell>
          <cell r="AH21">
            <v>0</v>
          </cell>
          <cell r="AI21">
            <v>750</v>
          </cell>
          <cell r="AJ21">
            <v>0</v>
          </cell>
          <cell r="AK21">
            <v>1000</v>
          </cell>
          <cell r="AL21">
            <v>0</v>
          </cell>
          <cell r="AM21">
            <v>1500</v>
          </cell>
          <cell r="AN21">
            <v>0</v>
          </cell>
          <cell r="AO21">
            <v>2000</v>
          </cell>
          <cell r="AP21">
            <v>0</v>
          </cell>
          <cell r="AQ21">
            <v>7</v>
          </cell>
          <cell r="AR21" t="str">
            <v>kWh</v>
          </cell>
          <cell r="AS21" t="str">
            <v/>
          </cell>
        </row>
        <row r="22">
          <cell r="B22">
            <v>8</v>
          </cell>
          <cell r="C22" t="str">
            <v>RESIDENTIAL</v>
          </cell>
          <cell r="D22" t="str">
            <v>Time of Use</v>
          </cell>
          <cell r="E22" t="str">
            <v>C</v>
          </cell>
          <cell r="F22" t="str">
            <v/>
          </cell>
          <cell r="G22" t="str">
            <v/>
          </cell>
          <cell r="H22">
            <v>0</v>
          </cell>
          <cell r="K22">
            <v>0</v>
          </cell>
          <cell r="L22">
            <v>0</v>
          </cell>
          <cell r="M22">
            <v>0</v>
          </cell>
          <cell r="Q22">
            <v>0</v>
          </cell>
          <cell r="T22">
            <v>1</v>
          </cell>
          <cell r="U22">
            <v>1</v>
          </cell>
          <cell r="V22">
            <v>0</v>
          </cell>
          <cell r="W22">
            <v>0</v>
          </cell>
          <cell r="X22">
            <v>0</v>
          </cell>
          <cell r="Y22">
            <v>0</v>
          </cell>
          <cell r="Z22">
            <v>0</v>
          </cell>
          <cell r="AA22">
            <v>0</v>
          </cell>
          <cell r="AB22">
            <v>0</v>
          </cell>
          <cell r="AC22">
            <v>100</v>
          </cell>
          <cell r="AD22">
            <v>0</v>
          </cell>
          <cell r="AE22">
            <v>250</v>
          </cell>
          <cell r="AF22">
            <v>0</v>
          </cell>
          <cell r="AG22">
            <v>500</v>
          </cell>
          <cell r="AH22">
            <v>0</v>
          </cell>
          <cell r="AI22">
            <v>750</v>
          </cell>
          <cell r="AJ22">
            <v>0</v>
          </cell>
          <cell r="AK22">
            <v>1000</v>
          </cell>
          <cell r="AL22">
            <v>0</v>
          </cell>
          <cell r="AM22">
            <v>1500</v>
          </cell>
          <cell r="AN22">
            <v>0</v>
          </cell>
          <cell r="AO22">
            <v>2000</v>
          </cell>
          <cell r="AP22">
            <v>0</v>
          </cell>
          <cell r="AQ22">
            <v>7</v>
          </cell>
          <cell r="AR22" t="str">
            <v>kWh</v>
          </cell>
          <cell r="AS22" t="str">
            <v/>
          </cell>
        </row>
        <row r="23">
          <cell r="B23">
            <v>9</v>
          </cell>
          <cell r="C23" t="str">
            <v>RESIDENTIAL</v>
          </cell>
          <cell r="D23" t="str">
            <v>Time of Use</v>
          </cell>
          <cell r="E23" t="str">
            <v>D</v>
          </cell>
          <cell r="F23" t="str">
            <v/>
          </cell>
          <cell r="G23" t="str">
            <v/>
          </cell>
          <cell r="H23">
            <v>0</v>
          </cell>
          <cell r="K23">
            <v>0</v>
          </cell>
          <cell r="L23">
            <v>0</v>
          </cell>
          <cell r="M23">
            <v>0</v>
          </cell>
          <cell r="Q23">
            <v>0</v>
          </cell>
          <cell r="T23">
            <v>1</v>
          </cell>
          <cell r="U23">
            <v>1</v>
          </cell>
          <cell r="V23">
            <v>0</v>
          </cell>
          <cell r="W23">
            <v>0</v>
          </cell>
          <cell r="X23">
            <v>0</v>
          </cell>
          <cell r="Y23">
            <v>0</v>
          </cell>
          <cell r="Z23">
            <v>0</v>
          </cell>
          <cell r="AA23">
            <v>0</v>
          </cell>
          <cell r="AB23">
            <v>0</v>
          </cell>
          <cell r="AC23">
            <v>100</v>
          </cell>
          <cell r="AD23">
            <v>0</v>
          </cell>
          <cell r="AE23">
            <v>250</v>
          </cell>
          <cell r="AF23">
            <v>0</v>
          </cell>
          <cell r="AG23">
            <v>500</v>
          </cell>
          <cell r="AH23">
            <v>0</v>
          </cell>
          <cell r="AI23">
            <v>750</v>
          </cell>
          <cell r="AJ23">
            <v>0</v>
          </cell>
          <cell r="AK23">
            <v>1000</v>
          </cell>
          <cell r="AL23">
            <v>0</v>
          </cell>
          <cell r="AM23">
            <v>1500</v>
          </cell>
          <cell r="AN23">
            <v>0</v>
          </cell>
          <cell r="AO23">
            <v>2000</v>
          </cell>
          <cell r="AP23">
            <v>0</v>
          </cell>
          <cell r="AQ23">
            <v>7</v>
          </cell>
          <cell r="AR23" t="str">
            <v>kWh</v>
          </cell>
          <cell r="AS23" t="str">
            <v/>
          </cell>
        </row>
        <row r="24">
          <cell r="B24">
            <v>10</v>
          </cell>
          <cell r="C24" t="str">
            <v>RESIDENTIAL</v>
          </cell>
          <cell r="D24" t="str">
            <v>Urban</v>
          </cell>
          <cell r="E24" t="str">
            <v>A</v>
          </cell>
          <cell r="F24" t="str">
            <v/>
          </cell>
          <cell r="G24" t="str">
            <v/>
          </cell>
          <cell r="H24">
            <v>0</v>
          </cell>
          <cell r="K24">
            <v>0</v>
          </cell>
          <cell r="L24">
            <v>0</v>
          </cell>
          <cell r="M24">
            <v>0</v>
          </cell>
          <cell r="Q24">
            <v>0</v>
          </cell>
          <cell r="T24">
            <v>1</v>
          </cell>
          <cell r="U24">
            <v>1</v>
          </cell>
          <cell r="V24">
            <v>0</v>
          </cell>
          <cell r="W24">
            <v>0</v>
          </cell>
          <cell r="X24">
            <v>0</v>
          </cell>
          <cell r="Y24">
            <v>0</v>
          </cell>
          <cell r="Z24">
            <v>0</v>
          </cell>
          <cell r="AA24">
            <v>0</v>
          </cell>
          <cell r="AB24">
            <v>0</v>
          </cell>
          <cell r="AC24">
            <v>100</v>
          </cell>
          <cell r="AD24">
            <v>0</v>
          </cell>
          <cell r="AE24">
            <v>250</v>
          </cell>
          <cell r="AF24">
            <v>0</v>
          </cell>
          <cell r="AG24">
            <v>500</v>
          </cell>
          <cell r="AH24">
            <v>0</v>
          </cell>
          <cell r="AI24">
            <v>750</v>
          </cell>
          <cell r="AJ24">
            <v>0</v>
          </cell>
          <cell r="AK24">
            <v>1000</v>
          </cell>
          <cell r="AL24">
            <v>0</v>
          </cell>
          <cell r="AM24">
            <v>1500</v>
          </cell>
          <cell r="AN24">
            <v>0</v>
          </cell>
          <cell r="AO24">
            <v>2000</v>
          </cell>
          <cell r="AP24">
            <v>0</v>
          </cell>
          <cell r="AQ24">
            <v>7</v>
          </cell>
          <cell r="AR24" t="str">
            <v>kWh</v>
          </cell>
          <cell r="AS24" t="str">
            <v/>
          </cell>
        </row>
        <row r="25">
          <cell r="B25">
            <v>11</v>
          </cell>
          <cell r="C25" t="str">
            <v>RESIDENTIAL</v>
          </cell>
          <cell r="D25" t="str">
            <v>Urban</v>
          </cell>
          <cell r="E25" t="str">
            <v>B</v>
          </cell>
          <cell r="F25" t="str">
            <v/>
          </cell>
          <cell r="G25" t="str">
            <v/>
          </cell>
          <cell r="H25">
            <v>0</v>
          </cell>
          <cell r="K25">
            <v>0</v>
          </cell>
          <cell r="L25">
            <v>0</v>
          </cell>
          <cell r="M25">
            <v>0</v>
          </cell>
          <cell r="Q25">
            <v>0</v>
          </cell>
          <cell r="T25">
            <v>1</v>
          </cell>
          <cell r="U25">
            <v>1</v>
          </cell>
          <cell r="V25">
            <v>0</v>
          </cell>
          <cell r="W25">
            <v>0</v>
          </cell>
          <cell r="X25">
            <v>0</v>
          </cell>
          <cell r="Y25">
            <v>0</v>
          </cell>
          <cell r="Z25">
            <v>0</v>
          </cell>
          <cell r="AA25">
            <v>0</v>
          </cell>
          <cell r="AB25">
            <v>0</v>
          </cell>
          <cell r="AC25">
            <v>100</v>
          </cell>
          <cell r="AD25">
            <v>0</v>
          </cell>
          <cell r="AE25">
            <v>250</v>
          </cell>
          <cell r="AF25">
            <v>0</v>
          </cell>
          <cell r="AG25">
            <v>500</v>
          </cell>
          <cell r="AH25">
            <v>0</v>
          </cell>
          <cell r="AI25">
            <v>750</v>
          </cell>
          <cell r="AJ25">
            <v>0</v>
          </cell>
          <cell r="AK25">
            <v>1000</v>
          </cell>
          <cell r="AL25">
            <v>0</v>
          </cell>
          <cell r="AM25">
            <v>1500</v>
          </cell>
          <cell r="AN25">
            <v>0</v>
          </cell>
          <cell r="AO25">
            <v>2000</v>
          </cell>
          <cell r="AP25">
            <v>0</v>
          </cell>
          <cell r="AQ25">
            <v>7</v>
          </cell>
          <cell r="AR25" t="str">
            <v>kWh</v>
          </cell>
          <cell r="AS25" t="str">
            <v/>
          </cell>
        </row>
        <row r="26">
          <cell r="B26">
            <v>12</v>
          </cell>
          <cell r="C26" t="str">
            <v>RESIDENTIAL</v>
          </cell>
          <cell r="D26" t="str">
            <v>Urban</v>
          </cell>
          <cell r="E26" t="str">
            <v>C</v>
          </cell>
          <cell r="F26" t="str">
            <v/>
          </cell>
          <cell r="G26" t="str">
            <v/>
          </cell>
          <cell r="H26">
            <v>0</v>
          </cell>
          <cell r="K26">
            <v>0</v>
          </cell>
          <cell r="L26">
            <v>0</v>
          </cell>
          <cell r="M26">
            <v>0</v>
          </cell>
          <cell r="Q26">
            <v>0</v>
          </cell>
          <cell r="T26">
            <v>1</v>
          </cell>
          <cell r="U26">
            <v>1</v>
          </cell>
          <cell r="V26">
            <v>0</v>
          </cell>
          <cell r="W26">
            <v>0</v>
          </cell>
          <cell r="X26">
            <v>0</v>
          </cell>
          <cell r="Y26">
            <v>0</v>
          </cell>
          <cell r="Z26">
            <v>0</v>
          </cell>
          <cell r="AA26">
            <v>0</v>
          </cell>
          <cell r="AB26">
            <v>0</v>
          </cell>
          <cell r="AC26">
            <v>100</v>
          </cell>
          <cell r="AD26">
            <v>0</v>
          </cell>
          <cell r="AE26">
            <v>250</v>
          </cell>
          <cell r="AF26">
            <v>0</v>
          </cell>
          <cell r="AG26">
            <v>500</v>
          </cell>
          <cell r="AH26">
            <v>0</v>
          </cell>
          <cell r="AI26">
            <v>750</v>
          </cell>
          <cell r="AJ26">
            <v>0</v>
          </cell>
          <cell r="AK26">
            <v>1000</v>
          </cell>
          <cell r="AL26">
            <v>0</v>
          </cell>
          <cell r="AM26">
            <v>1500</v>
          </cell>
          <cell r="AN26">
            <v>0</v>
          </cell>
          <cell r="AO26">
            <v>2000</v>
          </cell>
          <cell r="AP26">
            <v>0</v>
          </cell>
          <cell r="AQ26">
            <v>7</v>
          </cell>
          <cell r="AR26" t="str">
            <v>kWh</v>
          </cell>
          <cell r="AS26" t="str">
            <v/>
          </cell>
        </row>
        <row r="27">
          <cell r="B27">
            <v>13</v>
          </cell>
          <cell r="C27" t="str">
            <v>RESIDENTIAL</v>
          </cell>
          <cell r="D27" t="str">
            <v>Urban</v>
          </cell>
          <cell r="E27" t="str">
            <v>D</v>
          </cell>
          <cell r="F27" t="str">
            <v/>
          </cell>
          <cell r="G27" t="str">
            <v/>
          </cell>
          <cell r="H27">
            <v>0</v>
          </cell>
          <cell r="K27">
            <v>0</v>
          </cell>
          <cell r="L27">
            <v>0</v>
          </cell>
          <cell r="M27">
            <v>0</v>
          </cell>
          <cell r="Q27">
            <v>0</v>
          </cell>
          <cell r="T27">
            <v>1</v>
          </cell>
          <cell r="U27">
            <v>1</v>
          </cell>
          <cell r="V27">
            <v>0</v>
          </cell>
          <cell r="W27">
            <v>0</v>
          </cell>
          <cell r="X27">
            <v>0</v>
          </cell>
          <cell r="Y27">
            <v>0</v>
          </cell>
          <cell r="Z27">
            <v>0</v>
          </cell>
          <cell r="AA27">
            <v>0</v>
          </cell>
          <cell r="AB27">
            <v>0</v>
          </cell>
          <cell r="AC27">
            <v>100</v>
          </cell>
          <cell r="AD27">
            <v>0</v>
          </cell>
          <cell r="AE27">
            <v>250</v>
          </cell>
          <cell r="AF27">
            <v>0</v>
          </cell>
          <cell r="AG27">
            <v>500</v>
          </cell>
          <cell r="AH27">
            <v>0</v>
          </cell>
          <cell r="AI27">
            <v>750</v>
          </cell>
          <cell r="AJ27">
            <v>0</v>
          </cell>
          <cell r="AK27">
            <v>1000</v>
          </cell>
          <cell r="AL27">
            <v>0</v>
          </cell>
          <cell r="AM27">
            <v>1500</v>
          </cell>
          <cell r="AN27">
            <v>0</v>
          </cell>
          <cell r="AO27">
            <v>2000</v>
          </cell>
          <cell r="AP27">
            <v>0</v>
          </cell>
          <cell r="AQ27">
            <v>7</v>
          </cell>
          <cell r="AR27" t="str">
            <v>kWh</v>
          </cell>
          <cell r="AS27" t="str">
            <v/>
          </cell>
        </row>
        <row r="28">
          <cell r="B28">
            <v>14</v>
          </cell>
          <cell r="C28" t="str">
            <v>RESIDENTIAL</v>
          </cell>
          <cell r="D28" t="str">
            <v>Suburban</v>
          </cell>
          <cell r="E28" t="str">
            <v>A</v>
          </cell>
          <cell r="F28" t="str">
            <v/>
          </cell>
          <cell r="G28" t="str">
            <v/>
          </cell>
          <cell r="H28">
            <v>0</v>
          </cell>
          <cell r="K28">
            <v>0</v>
          </cell>
          <cell r="L28">
            <v>0</v>
          </cell>
          <cell r="M28">
            <v>0</v>
          </cell>
          <cell r="Q28">
            <v>0</v>
          </cell>
          <cell r="T28">
            <v>1</v>
          </cell>
          <cell r="U28">
            <v>1</v>
          </cell>
          <cell r="V28">
            <v>0</v>
          </cell>
          <cell r="W28">
            <v>0</v>
          </cell>
          <cell r="X28">
            <v>0</v>
          </cell>
          <cell r="Y28">
            <v>0</v>
          </cell>
          <cell r="Z28">
            <v>0</v>
          </cell>
          <cell r="AA28">
            <v>0</v>
          </cell>
          <cell r="AB28">
            <v>0</v>
          </cell>
          <cell r="AC28">
            <v>100</v>
          </cell>
          <cell r="AD28">
            <v>0</v>
          </cell>
          <cell r="AE28">
            <v>250</v>
          </cell>
          <cell r="AF28">
            <v>0</v>
          </cell>
          <cell r="AG28">
            <v>500</v>
          </cell>
          <cell r="AH28">
            <v>0</v>
          </cell>
          <cell r="AI28">
            <v>750</v>
          </cell>
          <cell r="AJ28">
            <v>0</v>
          </cell>
          <cell r="AK28">
            <v>1000</v>
          </cell>
          <cell r="AL28">
            <v>0</v>
          </cell>
          <cell r="AM28">
            <v>1500</v>
          </cell>
          <cell r="AN28">
            <v>0</v>
          </cell>
          <cell r="AO28">
            <v>2000</v>
          </cell>
          <cell r="AP28">
            <v>0</v>
          </cell>
          <cell r="AQ28">
            <v>7</v>
          </cell>
          <cell r="AR28" t="str">
            <v>kWh</v>
          </cell>
          <cell r="AS28" t="str">
            <v/>
          </cell>
        </row>
        <row r="29">
          <cell r="B29">
            <v>15</v>
          </cell>
          <cell r="C29" t="str">
            <v>RESIDENTIAL</v>
          </cell>
          <cell r="D29" t="str">
            <v>Suburban</v>
          </cell>
          <cell r="E29" t="str">
            <v>B</v>
          </cell>
          <cell r="F29" t="str">
            <v/>
          </cell>
          <cell r="G29" t="str">
            <v/>
          </cell>
          <cell r="H29">
            <v>0</v>
          </cell>
          <cell r="K29">
            <v>0</v>
          </cell>
          <cell r="L29">
            <v>0</v>
          </cell>
          <cell r="M29">
            <v>0</v>
          </cell>
          <cell r="Q29">
            <v>0</v>
          </cell>
          <cell r="T29">
            <v>1</v>
          </cell>
          <cell r="U29">
            <v>1</v>
          </cell>
          <cell r="V29">
            <v>0</v>
          </cell>
          <cell r="W29">
            <v>0</v>
          </cell>
          <cell r="X29">
            <v>0</v>
          </cell>
          <cell r="Y29">
            <v>0</v>
          </cell>
          <cell r="Z29">
            <v>0</v>
          </cell>
          <cell r="AA29">
            <v>0</v>
          </cell>
          <cell r="AB29">
            <v>0</v>
          </cell>
          <cell r="AC29">
            <v>100</v>
          </cell>
          <cell r="AD29">
            <v>0</v>
          </cell>
          <cell r="AE29">
            <v>250</v>
          </cell>
          <cell r="AF29">
            <v>0</v>
          </cell>
          <cell r="AG29">
            <v>500</v>
          </cell>
          <cell r="AH29">
            <v>0</v>
          </cell>
          <cell r="AI29">
            <v>750</v>
          </cell>
          <cell r="AJ29">
            <v>0</v>
          </cell>
          <cell r="AK29">
            <v>1000</v>
          </cell>
          <cell r="AL29">
            <v>0</v>
          </cell>
          <cell r="AM29">
            <v>1500</v>
          </cell>
          <cell r="AN29">
            <v>0</v>
          </cell>
          <cell r="AO29">
            <v>2000</v>
          </cell>
          <cell r="AP29">
            <v>0</v>
          </cell>
          <cell r="AQ29">
            <v>7</v>
          </cell>
          <cell r="AR29" t="str">
            <v>kWh</v>
          </cell>
          <cell r="AS29" t="str">
            <v/>
          </cell>
        </row>
        <row r="30">
          <cell r="B30">
            <v>16</v>
          </cell>
          <cell r="C30" t="str">
            <v>RESIDENTIAL</v>
          </cell>
          <cell r="D30" t="str">
            <v>Suburban</v>
          </cell>
          <cell r="E30" t="str">
            <v>C</v>
          </cell>
          <cell r="F30" t="str">
            <v/>
          </cell>
          <cell r="G30" t="str">
            <v/>
          </cell>
          <cell r="H30">
            <v>0</v>
          </cell>
          <cell r="K30">
            <v>0</v>
          </cell>
          <cell r="L30">
            <v>0</v>
          </cell>
          <cell r="M30">
            <v>0</v>
          </cell>
          <cell r="Q30">
            <v>0</v>
          </cell>
          <cell r="T30">
            <v>1</v>
          </cell>
          <cell r="U30">
            <v>1</v>
          </cell>
          <cell r="V30">
            <v>0</v>
          </cell>
          <cell r="W30">
            <v>0</v>
          </cell>
          <cell r="X30">
            <v>0</v>
          </cell>
          <cell r="Y30">
            <v>0</v>
          </cell>
          <cell r="Z30">
            <v>0</v>
          </cell>
          <cell r="AA30">
            <v>0</v>
          </cell>
          <cell r="AB30">
            <v>0</v>
          </cell>
          <cell r="AC30">
            <v>100</v>
          </cell>
          <cell r="AD30">
            <v>0</v>
          </cell>
          <cell r="AE30">
            <v>250</v>
          </cell>
          <cell r="AF30">
            <v>0</v>
          </cell>
          <cell r="AG30">
            <v>500</v>
          </cell>
          <cell r="AH30">
            <v>0</v>
          </cell>
          <cell r="AI30">
            <v>750</v>
          </cell>
          <cell r="AJ30">
            <v>0</v>
          </cell>
          <cell r="AK30">
            <v>1000</v>
          </cell>
          <cell r="AL30">
            <v>0</v>
          </cell>
          <cell r="AM30">
            <v>1500</v>
          </cell>
          <cell r="AN30">
            <v>0</v>
          </cell>
          <cell r="AO30">
            <v>2000</v>
          </cell>
          <cell r="AP30">
            <v>0</v>
          </cell>
          <cell r="AQ30">
            <v>7</v>
          </cell>
          <cell r="AR30" t="str">
            <v>kWh</v>
          </cell>
          <cell r="AS30" t="str">
            <v/>
          </cell>
        </row>
        <row r="31">
          <cell r="B31">
            <v>17</v>
          </cell>
          <cell r="C31" t="str">
            <v>RESIDENTIAL</v>
          </cell>
          <cell r="D31" t="str">
            <v>Suburban</v>
          </cell>
          <cell r="E31" t="str">
            <v>D</v>
          </cell>
          <cell r="F31" t="str">
            <v/>
          </cell>
          <cell r="G31" t="str">
            <v/>
          </cell>
          <cell r="H31">
            <v>0</v>
          </cell>
          <cell r="K31">
            <v>0</v>
          </cell>
          <cell r="L31">
            <v>0</v>
          </cell>
          <cell r="M31">
            <v>0</v>
          </cell>
          <cell r="Q31">
            <v>0</v>
          </cell>
          <cell r="T31">
            <v>1</v>
          </cell>
          <cell r="U31">
            <v>1</v>
          </cell>
          <cell r="V31">
            <v>0</v>
          </cell>
          <cell r="W31">
            <v>0</v>
          </cell>
          <cell r="X31">
            <v>0</v>
          </cell>
          <cell r="Y31">
            <v>0</v>
          </cell>
          <cell r="Z31">
            <v>0</v>
          </cell>
          <cell r="AA31">
            <v>0</v>
          </cell>
          <cell r="AB31">
            <v>0</v>
          </cell>
          <cell r="AC31">
            <v>100</v>
          </cell>
          <cell r="AD31">
            <v>0</v>
          </cell>
          <cell r="AE31">
            <v>250</v>
          </cell>
          <cell r="AF31">
            <v>0</v>
          </cell>
          <cell r="AG31">
            <v>500</v>
          </cell>
          <cell r="AH31">
            <v>0</v>
          </cell>
          <cell r="AI31">
            <v>750</v>
          </cell>
          <cell r="AJ31">
            <v>0</v>
          </cell>
          <cell r="AK31">
            <v>1000</v>
          </cell>
          <cell r="AL31">
            <v>0</v>
          </cell>
          <cell r="AM31">
            <v>1500</v>
          </cell>
          <cell r="AN31">
            <v>0</v>
          </cell>
          <cell r="AO31">
            <v>2000</v>
          </cell>
          <cell r="AP31">
            <v>0</v>
          </cell>
          <cell r="AQ31">
            <v>7</v>
          </cell>
          <cell r="AR31" t="str">
            <v>kWh</v>
          </cell>
          <cell r="AS31" t="str">
            <v/>
          </cell>
        </row>
        <row r="32">
          <cell r="B32">
            <v>18</v>
          </cell>
          <cell r="C32" t="str">
            <v>RESIDENTIAL</v>
          </cell>
          <cell r="D32" t="str">
            <v>Other (specify) . . . . . . . .</v>
          </cell>
          <cell r="E32" t="str">
            <v>A</v>
          </cell>
          <cell r="F32" t="str">
            <v/>
          </cell>
          <cell r="G32" t="str">
            <v/>
          </cell>
          <cell r="H32">
            <v>0</v>
          </cell>
          <cell r="K32">
            <v>0</v>
          </cell>
          <cell r="L32">
            <v>0</v>
          </cell>
          <cell r="M32">
            <v>0</v>
          </cell>
          <cell r="Q32">
            <v>0</v>
          </cell>
          <cell r="T32">
            <v>1</v>
          </cell>
          <cell r="U32">
            <v>1</v>
          </cell>
          <cell r="V32">
            <v>0</v>
          </cell>
          <cell r="W32">
            <v>0</v>
          </cell>
          <cell r="X32">
            <v>0</v>
          </cell>
          <cell r="Y32">
            <v>0</v>
          </cell>
          <cell r="Z32">
            <v>0</v>
          </cell>
          <cell r="AA32">
            <v>0</v>
          </cell>
          <cell r="AB32">
            <v>0</v>
          </cell>
          <cell r="AC32">
            <v>100</v>
          </cell>
          <cell r="AD32">
            <v>0</v>
          </cell>
          <cell r="AE32">
            <v>250</v>
          </cell>
          <cell r="AF32">
            <v>0</v>
          </cell>
          <cell r="AG32">
            <v>500</v>
          </cell>
          <cell r="AH32">
            <v>0</v>
          </cell>
          <cell r="AI32">
            <v>750</v>
          </cell>
          <cell r="AJ32">
            <v>0</v>
          </cell>
          <cell r="AK32">
            <v>1000</v>
          </cell>
          <cell r="AL32">
            <v>0</v>
          </cell>
          <cell r="AM32">
            <v>1500</v>
          </cell>
          <cell r="AN32">
            <v>0</v>
          </cell>
          <cell r="AO32">
            <v>2000</v>
          </cell>
          <cell r="AP32">
            <v>0</v>
          </cell>
          <cell r="AQ32">
            <v>7</v>
          </cell>
          <cell r="AR32" t="str">
            <v>kWh</v>
          </cell>
          <cell r="AS32" t="str">
            <v/>
          </cell>
        </row>
        <row r="33">
          <cell r="B33">
            <v>19</v>
          </cell>
          <cell r="C33" t="str">
            <v>RESIDENTIAL</v>
          </cell>
          <cell r="D33" t="str">
            <v>Other (specify) . . . . . . . .</v>
          </cell>
          <cell r="E33" t="str">
            <v>B</v>
          </cell>
          <cell r="F33" t="str">
            <v/>
          </cell>
          <cell r="G33" t="str">
            <v/>
          </cell>
          <cell r="H33">
            <v>0</v>
          </cell>
          <cell r="K33">
            <v>0</v>
          </cell>
          <cell r="L33">
            <v>0</v>
          </cell>
          <cell r="M33">
            <v>0</v>
          </cell>
          <cell r="Q33">
            <v>0</v>
          </cell>
          <cell r="T33">
            <v>1</v>
          </cell>
          <cell r="U33">
            <v>1</v>
          </cell>
          <cell r="V33">
            <v>0</v>
          </cell>
          <cell r="W33">
            <v>0</v>
          </cell>
          <cell r="X33">
            <v>0</v>
          </cell>
          <cell r="Y33">
            <v>0</v>
          </cell>
          <cell r="Z33">
            <v>0</v>
          </cell>
          <cell r="AA33">
            <v>0</v>
          </cell>
          <cell r="AB33">
            <v>0</v>
          </cell>
          <cell r="AC33">
            <v>100</v>
          </cell>
          <cell r="AD33">
            <v>0</v>
          </cell>
          <cell r="AE33">
            <v>250</v>
          </cell>
          <cell r="AF33">
            <v>0</v>
          </cell>
          <cell r="AG33">
            <v>500</v>
          </cell>
          <cell r="AH33">
            <v>0</v>
          </cell>
          <cell r="AI33">
            <v>750</v>
          </cell>
          <cell r="AJ33">
            <v>0</v>
          </cell>
          <cell r="AK33">
            <v>1000</v>
          </cell>
          <cell r="AL33">
            <v>0</v>
          </cell>
          <cell r="AM33">
            <v>1500</v>
          </cell>
          <cell r="AN33">
            <v>0</v>
          </cell>
          <cell r="AO33">
            <v>2000</v>
          </cell>
          <cell r="AP33">
            <v>0</v>
          </cell>
          <cell r="AQ33">
            <v>7</v>
          </cell>
          <cell r="AR33" t="str">
            <v>kWh</v>
          </cell>
          <cell r="AS33" t="str">
            <v/>
          </cell>
        </row>
        <row r="34">
          <cell r="B34">
            <v>20</v>
          </cell>
          <cell r="C34" t="str">
            <v>RESIDENTIAL</v>
          </cell>
          <cell r="D34" t="str">
            <v>Other (specify) . . . . . . . .</v>
          </cell>
          <cell r="E34" t="str">
            <v>C</v>
          </cell>
          <cell r="F34" t="str">
            <v/>
          </cell>
          <cell r="G34" t="str">
            <v/>
          </cell>
          <cell r="H34">
            <v>0</v>
          </cell>
          <cell r="K34">
            <v>0</v>
          </cell>
          <cell r="L34">
            <v>0</v>
          </cell>
          <cell r="M34">
            <v>0</v>
          </cell>
          <cell r="Q34">
            <v>0</v>
          </cell>
          <cell r="T34">
            <v>1</v>
          </cell>
          <cell r="U34">
            <v>1</v>
          </cell>
          <cell r="V34">
            <v>0</v>
          </cell>
          <cell r="W34">
            <v>0</v>
          </cell>
          <cell r="X34">
            <v>0</v>
          </cell>
          <cell r="Y34">
            <v>0</v>
          </cell>
          <cell r="Z34">
            <v>0</v>
          </cell>
          <cell r="AA34">
            <v>0</v>
          </cell>
          <cell r="AB34">
            <v>0</v>
          </cell>
          <cell r="AC34">
            <v>100</v>
          </cell>
          <cell r="AD34">
            <v>0</v>
          </cell>
          <cell r="AE34">
            <v>250</v>
          </cell>
          <cell r="AF34">
            <v>0</v>
          </cell>
          <cell r="AG34">
            <v>500</v>
          </cell>
          <cell r="AH34">
            <v>0</v>
          </cell>
          <cell r="AI34">
            <v>750</v>
          </cell>
          <cell r="AJ34">
            <v>0</v>
          </cell>
          <cell r="AK34">
            <v>1000</v>
          </cell>
          <cell r="AL34">
            <v>0</v>
          </cell>
          <cell r="AM34">
            <v>1500</v>
          </cell>
          <cell r="AN34">
            <v>0</v>
          </cell>
          <cell r="AO34">
            <v>2000</v>
          </cell>
          <cell r="AP34">
            <v>0</v>
          </cell>
          <cell r="AQ34">
            <v>7</v>
          </cell>
          <cell r="AR34" t="str">
            <v>kWh</v>
          </cell>
          <cell r="AS34" t="str">
            <v/>
          </cell>
        </row>
        <row r="35">
          <cell r="B35">
            <v>21</v>
          </cell>
          <cell r="C35" t="str">
            <v>RESIDENTIAL</v>
          </cell>
          <cell r="D35" t="str">
            <v>Other (specify) . . . . . . . .</v>
          </cell>
          <cell r="E35" t="str">
            <v>D</v>
          </cell>
          <cell r="F35" t="str">
            <v/>
          </cell>
          <cell r="G35" t="str">
            <v/>
          </cell>
          <cell r="H35">
            <v>0</v>
          </cell>
          <cell r="K35">
            <v>0</v>
          </cell>
          <cell r="L35">
            <v>0</v>
          </cell>
          <cell r="M35">
            <v>0</v>
          </cell>
          <cell r="Q35">
            <v>0</v>
          </cell>
          <cell r="T35">
            <v>1</v>
          </cell>
          <cell r="U35">
            <v>1</v>
          </cell>
          <cell r="V35">
            <v>0</v>
          </cell>
          <cell r="W35">
            <v>0</v>
          </cell>
          <cell r="X35">
            <v>0</v>
          </cell>
          <cell r="Y35">
            <v>0</v>
          </cell>
          <cell r="Z35">
            <v>0</v>
          </cell>
          <cell r="AA35">
            <v>0</v>
          </cell>
          <cell r="AB35">
            <v>0</v>
          </cell>
          <cell r="AC35">
            <v>100</v>
          </cell>
          <cell r="AD35">
            <v>0</v>
          </cell>
          <cell r="AE35">
            <v>250</v>
          </cell>
          <cell r="AF35">
            <v>0</v>
          </cell>
          <cell r="AG35">
            <v>500</v>
          </cell>
          <cell r="AH35">
            <v>0</v>
          </cell>
          <cell r="AI35">
            <v>750</v>
          </cell>
          <cell r="AJ35">
            <v>0</v>
          </cell>
          <cell r="AK35">
            <v>1000</v>
          </cell>
          <cell r="AL35">
            <v>0</v>
          </cell>
          <cell r="AM35">
            <v>1500</v>
          </cell>
          <cell r="AN35">
            <v>0</v>
          </cell>
          <cell r="AO35">
            <v>2000</v>
          </cell>
          <cell r="AP35">
            <v>0</v>
          </cell>
          <cell r="AQ35">
            <v>7</v>
          </cell>
          <cell r="AR35" t="str">
            <v>kWh</v>
          </cell>
          <cell r="AS35" t="str">
            <v/>
          </cell>
        </row>
        <row r="36">
          <cell r="B36">
            <v>22</v>
          </cell>
          <cell r="C36" t="str">
            <v>RESIDENTIAL</v>
          </cell>
          <cell r="D36" t="str">
            <v>Other (specify) . . . . . . . .</v>
          </cell>
          <cell r="E36" t="str">
            <v>A</v>
          </cell>
          <cell r="F36" t="str">
            <v/>
          </cell>
          <cell r="G36" t="str">
            <v/>
          </cell>
          <cell r="H36">
            <v>0</v>
          </cell>
          <cell r="K36">
            <v>0</v>
          </cell>
          <cell r="L36">
            <v>0</v>
          </cell>
          <cell r="M36">
            <v>0</v>
          </cell>
          <cell r="Q36">
            <v>0</v>
          </cell>
          <cell r="T36">
            <v>1</v>
          </cell>
          <cell r="U36">
            <v>1</v>
          </cell>
          <cell r="V36">
            <v>0</v>
          </cell>
          <cell r="W36">
            <v>0</v>
          </cell>
          <cell r="X36">
            <v>0</v>
          </cell>
          <cell r="Y36">
            <v>0</v>
          </cell>
          <cell r="Z36">
            <v>0</v>
          </cell>
          <cell r="AA36">
            <v>0</v>
          </cell>
          <cell r="AB36">
            <v>0</v>
          </cell>
          <cell r="AC36">
            <v>100</v>
          </cell>
          <cell r="AD36">
            <v>0</v>
          </cell>
          <cell r="AE36">
            <v>250</v>
          </cell>
          <cell r="AF36">
            <v>0</v>
          </cell>
          <cell r="AG36">
            <v>500</v>
          </cell>
          <cell r="AH36">
            <v>0</v>
          </cell>
          <cell r="AI36">
            <v>750</v>
          </cell>
          <cell r="AJ36">
            <v>0</v>
          </cell>
          <cell r="AK36">
            <v>1000</v>
          </cell>
          <cell r="AL36">
            <v>0</v>
          </cell>
          <cell r="AM36">
            <v>1500</v>
          </cell>
          <cell r="AN36">
            <v>0</v>
          </cell>
          <cell r="AO36">
            <v>2000</v>
          </cell>
          <cell r="AP36">
            <v>0</v>
          </cell>
          <cell r="AQ36">
            <v>7</v>
          </cell>
          <cell r="AR36" t="str">
            <v>kWh</v>
          </cell>
          <cell r="AS36" t="str">
            <v/>
          </cell>
        </row>
        <row r="37">
          <cell r="B37">
            <v>23</v>
          </cell>
          <cell r="C37" t="str">
            <v>RESIDENTIAL</v>
          </cell>
          <cell r="D37" t="str">
            <v>Other (specify) . . . . . . . .</v>
          </cell>
          <cell r="E37" t="str">
            <v>B</v>
          </cell>
          <cell r="F37" t="str">
            <v/>
          </cell>
          <cell r="G37" t="str">
            <v/>
          </cell>
          <cell r="H37">
            <v>0</v>
          </cell>
          <cell r="K37">
            <v>0</v>
          </cell>
          <cell r="L37">
            <v>0</v>
          </cell>
          <cell r="M37">
            <v>0</v>
          </cell>
          <cell r="Q37">
            <v>0</v>
          </cell>
          <cell r="T37">
            <v>1</v>
          </cell>
          <cell r="U37">
            <v>1</v>
          </cell>
          <cell r="V37">
            <v>0</v>
          </cell>
          <cell r="W37">
            <v>0</v>
          </cell>
          <cell r="X37">
            <v>0</v>
          </cell>
          <cell r="Y37">
            <v>0</v>
          </cell>
          <cell r="Z37">
            <v>0</v>
          </cell>
          <cell r="AA37">
            <v>0</v>
          </cell>
          <cell r="AB37">
            <v>0</v>
          </cell>
          <cell r="AC37">
            <v>100</v>
          </cell>
          <cell r="AD37">
            <v>0</v>
          </cell>
          <cell r="AE37">
            <v>250</v>
          </cell>
          <cell r="AF37">
            <v>0</v>
          </cell>
          <cell r="AG37">
            <v>500</v>
          </cell>
          <cell r="AH37">
            <v>0</v>
          </cell>
          <cell r="AI37">
            <v>750</v>
          </cell>
          <cell r="AJ37">
            <v>0</v>
          </cell>
          <cell r="AK37">
            <v>1000</v>
          </cell>
          <cell r="AL37">
            <v>0</v>
          </cell>
          <cell r="AM37">
            <v>1500</v>
          </cell>
          <cell r="AN37">
            <v>0</v>
          </cell>
          <cell r="AO37">
            <v>2000</v>
          </cell>
          <cell r="AP37">
            <v>0</v>
          </cell>
          <cell r="AQ37">
            <v>7</v>
          </cell>
          <cell r="AR37" t="str">
            <v>kWh</v>
          </cell>
          <cell r="AS37" t="str">
            <v/>
          </cell>
        </row>
        <row r="38">
          <cell r="B38">
            <v>24</v>
          </cell>
          <cell r="C38" t="str">
            <v>RESIDENTIAL</v>
          </cell>
          <cell r="D38" t="str">
            <v>Other (specify) . . . . . . . .</v>
          </cell>
          <cell r="E38" t="str">
            <v>C</v>
          </cell>
          <cell r="F38" t="str">
            <v/>
          </cell>
          <cell r="G38" t="str">
            <v/>
          </cell>
          <cell r="H38">
            <v>0</v>
          </cell>
          <cell r="K38">
            <v>0</v>
          </cell>
          <cell r="L38">
            <v>0</v>
          </cell>
          <cell r="M38">
            <v>0</v>
          </cell>
          <cell r="Q38">
            <v>0</v>
          </cell>
          <cell r="T38">
            <v>1</v>
          </cell>
          <cell r="U38">
            <v>1</v>
          </cell>
          <cell r="V38">
            <v>0</v>
          </cell>
          <cell r="W38">
            <v>0</v>
          </cell>
          <cell r="X38">
            <v>0</v>
          </cell>
          <cell r="Y38">
            <v>0</v>
          </cell>
          <cell r="Z38">
            <v>0</v>
          </cell>
          <cell r="AA38">
            <v>0</v>
          </cell>
          <cell r="AB38">
            <v>0</v>
          </cell>
          <cell r="AC38">
            <v>100</v>
          </cell>
          <cell r="AD38">
            <v>0</v>
          </cell>
          <cell r="AE38">
            <v>250</v>
          </cell>
          <cell r="AF38">
            <v>0</v>
          </cell>
          <cell r="AG38">
            <v>500</v>
          </cell>
          <cell r="AH38">
            <v>0</v>
          </cell>
          <cell r="AI38">
            <v>750</v>
          </cell>
          <cell r="AJ38">
            <v>0</v>
          </cell>
          <cell r="AK38">
            <v>1000</v>
          </cell>
          <cell r="AL38">
            <v>0</v>
          </cell>
          <cell r="AM38">
            <v>1500</v>
          </cell>
          <cell r="AN38">
            <v>0</v>
          </cell>
          <cell r="AO38">
            <v>2000</v>
          </cell>
          <cell r="AP38">
            <v>0</v>
          </cell>
          <cell r="AQ38">
            <v>7</v>
          </cell>
          <cell r="AR38" t="str">
            <v>kWh</v>
          </cell>
          <cell r="AS38" t="str">
            <v/>
          </cell>
        </row>
        <row r="39">
          <cell r="B39">
            <v>25</v>
          </cell>
          <cell r="C39" t="str">
            <v>RESIDENTIAL</v>
          </cell>
          <cell r="D39" t="str">
            <v>Other (specify) . . . . . . . .</v>
          </cell>
          <cell r="E39" t="str">
            <v>D</v>
          </cell>
          <cell r="F39" t="str">
            <v/>
          </cell>
          <cell r="G39" t="str">
            <v/>
          </cell>
          <cell r="H39">
            <v>0</v>
          </cell>
          <cell r="K39">
            <v>0</v>
          </cell>
          <cell r="L39">
            <v>0</v>
          </cell>
          <cell r="M39">
            <v>0</v>
          </cell>
          <cell r="Q39">
            <v>0</v>
          </cell>
          <cell r="T39">
            <v>1</v>
          </cell>
          <cell r="U39">
            <v>1</v>
          </cell>
          <cell r="V39">
            <v>0</v>
          </cell>
          <cell r="W39">
            <v>0</v>
          </cell>
          <cell r="X39">
            <v>0</v>
          </cell>
          <cell r="Y39">
            <v>0</v>
          </cell>
          <cell r="Z39">
            <v>0</v>
          </cell>
          <cell r="AA39">
            <v>0</v>
          </cell>
          <cell r="AB39">
            <v>0</v>
          </cell>
          <cell r="AC39">
            <v>100</v>
          </cell>
          <cell r="AD39">
            <v>0</v>
          </cell>
          <cell r="AE39">
            <v>250</v>
          </cell>
          <cell r="AF39">
            <v>0</v>
          </cell>
          <cell r="AG39">
            <v>500</v>
          </cell>
          <cell r="AH39">
            <v>0</v>
          </cell>
          <cell r="AI39">
            <v>750</v>
          </cell>
          <cell r="AJ39">
            <v>0</v>
          </cell>
          <cell r="AK39">
            <v>1000</v>
          </cell>
          <cell r="AL39">
            <v>0</v>
          </cell>
          <cell r="AM39">
            <v>1500</v>
          </cell>
          <cell r="AN39">
            <v>0</v>
          </cell>
          <cell r="AO39">
            <v>2000</v>
          </cell>
          <cell r="AP39">
            <v>0</v>
          </cell>
          <cell r="AQ39">
            <v>7</v>
          </cell>
          <cell r="AR39" t="str">
            <v>kWh</v>
          </cell>
          <cell r="AS39" t="str">
            <v/>
          </cell>
        </row>
        <row r="40">
          <cell r="B40">
            <v>26</v>
          </cell>
          <cell r="C40" t="str">
            <v>RESIDENTIAL</v>
          </cell>
          <cell r="D40" t="str">
            <v>Other (specify) . . . . . . . .</v>
          </cell>
          <cell r="E40" t="str">
            <v>A</v>
          </cell>
          <cell r="F40" t="str">
            <v/>
          </cell>
          <cell r="G40" t="str">
            <v/>
          </cell>
          <cell r="H40">
            <v>0</v>
          </cell>
          <cell r="K40">
            <v>0</v>
          </cell>
          <cell r="L40">
            <v>0</v>
          </cell>
          <cell r="M40">
            <v>0</v>
          </cell>
          <cell r="Q40">
            <v>0</v>
          </cell>
          <cell r="T40">
            <v>1</v>
          </cell>
          <cell r="U40">
            <v>1</v>
          </cell>
          <cell r="V40">
            <v>0</v>
          </cell>
          <cell r="W40">
            <v>0</v>
          </cell>
          <cell r="X40">
            <v>0</v>
          </cell>
          <cell r="Y40">
            <v>0</v>
          </cell>
          <cell r="Z40">
            <v>0</v>
          </cell>
          <cell r="AA40">
            <v>0</v>
          </cell>
          <cell r="AB40">
            <v>0</v>
          </cell>
          <cell r="AC40">
            <v>100</v>
          </cell>
          <cell r="AD40">
            <v>0</v>
          </cell>
          <cell r="AE40">
            <v>250</v>
          </cell>
          <cell r="AF40">
            <v>0</v>
          </cell>
          <cell r="AG40">
            <v>500</v>
          </cell>
          <cell r="AH40">
            <v>0</v>
          </cell>
          <cell r="AI40">
            <v>750</v>
          </cell>
          <cell r="AJ40">
            <v>0</v>
          </cell>
          <cell r="AK40">
            <v>1000</v>
          </cell>
          <cell r="AL40">
            <v>0</v>
          </cell>
          <cell r="AM40">
            <v>1500</v>
          </cell>
          <cell r="AN40">
            <v>0</v>
          </cell>
          <cell r="AO40">
            <v>2000</v>
          </cell>
          <cell r="AP40">
            <v>0</v>
          </cell>
          <cell r="AQ40">
            <v>7</v>
          </cell>
          <cell r="AR40" t="str">
            <v>kWh</v>
          </cell>
          <cell r="AS40" t="str">
            <v/>
          </cell>
        </row>
        <row r="41">
          <cell r="B41">
            <v>27</v>
          </cell>
          <cell r="C41" t="str">
            <v>RESIDENTIAL</v>
          </cell>
          <cell r="D41" t="str">
            <v>Other (specify) . . . . . . . .</v>
          </cell>
          <cell r="E41" t="str">
            <v>B</v>
          </cell>
          <cell r="F41" t="str">
            <v/>
          </cell>
          <cell r="G41" t="str">
            <v/>
          </cell>
          <cell r="H41">
            <v>0</v>
          </cell>
          <cell r="K41">
            <v>0</v>
          </cell>
          <cell r="L41">
            <v>0</v>
          </cell>
          <cell r="M41">
            <v>0</v>
          </cell>
          <cell r="Q41">
            <v>0</v>
          </cell>
          <cell r="T41">
            <v>1</v>
          </cell>
          <cell r="U41">
            <v>1</v>
          </cell>
          <cell r="V41">
            <v>0</v>
          </cell>
          <cell r="W41">
            <v>0</v>
          </cell>
          <cell r="X41">
            <v>0</v>
          </cell>
          <cell r="Y41">
            <v>0</v>
          </cell>
          <cell r="Z41">
            <v>0</v>
          </cell>
          <cell r="AA41">
            <v>0</v>
          </cell>
          <cell r="AB41">
            <v>0</v>
          </cell>
          <cell r="AC41">
            <v>100</v>
          </cell>
          <cell r="AD41">
            <v>0</v>
          </cell>
          <cell r="AE41">
            <v>250</v>
          </cell>
          <cell r="AF41">
            <v>0</v>
          </cell>
          <cell r="AG41">
            <v>500</v>
          </cell>
          <cell r="AH41">
            <v>0</v>
          </cell>
          <cell r="AI41">
            <v>750</v>
          </cell>
          <cell r="AJ41">
            <v>0</v>
          </cell>
          <cell r="AK41">
            <v>1000</v>
          </cell>
          <cell r="AL41">
            <v>0</v>
          </cell>
          <cell r="AM41">
            <v>1500</v>
          </cell>
          <cell r="AN41">
            <v>0</v>
          </cell>
          <cell r="AO41">
            <v>2000</v>
          </cell>
          <cell r="AP41">
            <v>0</v>
          </cell>
          <cell r="AQ41">
            <v>7</v>
          </cell>
          <cell r="AR41" t="str">
            <v>kWh</v>
          </cell>
          <cell r="AS41" t="str">
            <v/>
          </cell>
        </row>
        <row r="42">
          <cell r="B42">
            <v>28</v>
          </cell>
          <cell r="C42" t="str">
            <v>RESIDENTIAL</v>
          </cell>
          <cell r="D42" t="str">
            <v>Other (specify) . . . . . . . .</v>
          </cell>
          <cell r="E42" t="str">
            <v>C</v>
          </cell>
          <cell r="F42" t="str">
            <v/>
          </cell>
          <cell r="G42" t="str">
            <v/>
          </cell>
          <cell r="H42">
            <v>0</v>
          </cell>
          <cell r="K42">
            <v>0</v>
          </cell>
          <cell r="L42">
            <v>0</v>
          </cell>
          <cell r="M42">
            <v>0</v>
          </cell>
          <cell r="Q42">
            <v>0</v>
          </cell>
          <cell r="T42">
            <v>1</v>
          </cell>
          <cell r="U42">
            <v>1</v>
          </cell>
          <cell r="V42">
            <v>0</v>
          </cell>
          <cell r="W42">
            <v>0</v>
          </cell>
          <cell r="X42">
            <v>0</v>
          </cell>
          <cell r="Y42">
            <v>0</v>
          </cell>
          <cell r="Z42">
            <v>0</v>
          </cell>
          <cell r="AA42">
            <v>0</v>
          </cell>
          <cell r="AB42">
            <v>0</v>
          </cell>
          <cell r="AC42">
            <v>100</v>
          </cell>
          <cell r="AD42">
            <v>0</v>
          </cell>
          <cell r="AE42">
            <v>250</v>
          </cell>
          <cell r="AF42">
            <v>0</v>
          </cell>
          <cell r="AG42">
            <v>500</v>
          </cell>
          <cell r="AH42">
            <v>0</v>
          </cell>
          <cell r="AI42">
            <v>750</v>
          </cell>
          <cell r="AJ42">
            <v>0</v>
          </cell>
          <cell r="AK42">
            <v>1000</v>
          </cell>
          <cell r="AL42">
            <v>0</v>
          </cell>
          <cell r="AM42">
            <v>1500</v>
          </cell>
          <cell r="AN42">
            <v>0</v>
          </cell>
          <cell r="AO42">
            <v>2000</v>
          </cell>
          <cell r="AP42">
            <v>0</v>
          </cell>
          <cell r="AQ42">
            <v>7</v>
          </cell>
          <cell r="AR42" t="str">
            <v>kWh</v>
          </cell>
          <cell r="AS42" t="str">
            <v/>
          </cell>
        </row>
        <row r="43">
          <cell r="B43">
            <v>29</v>
          </cell>
          <cell r="C43" t="str">
            <v>RESIDENTIAL</v>
          </cell>
          <cell r="D43" t="str">
            <v>Other (specify) . . . . . . . .</v>
          </cell>
          <cell r="E43" t="str">
            <v>D</v>
          </cell>
          <cell r="F43" t="str">
            <v/>
          </cell>
          <cell r="G43" t="str">
            <v/>
          </cell>
          <cell r="H43">
            <v>0</v>
          </cell>
          <cell r="K43">
            <v>0</v>
          </cell>
          <cell r="L43">
            <v>0</v>
          </cell>
          <cell r="M43">
            <v>0</v>
          </cell>
          <cell r="Q43">
            <v>0</v>
          </cell>
          <cell r="T43">
            <v>1</v>
          </cell>
          <cell r="U43">
            <v>1</v>
          </cell>
          <cell r="V43">
            <v>0</v>
          </cell>
          <cell r="W43">
            <v>0</v>
          </cell>
          <cell r="X43">
            <v>0</v>
          </cell>
          <cell r="Y43">
            <v>0</v>
          </cell>
          <cell r="Z43">
            <v>0</v>
          </cell>
          <cell r="AA43">
            <v>0</v>
          </cell>
          <cell r="AB43">
            <v>0</v>
          </cell>
          <cell r="AC43">
            <v>100</v>
          </cell>
          <cell r="AD43">
            <v>0</v>
          </cell>
          <cell r="AE43">
            <v>250</v>
          </cell>
          <cell r="AF43">
            <v>0</v>
          </cell>
          <cell r="AG43">
            <v>500</v>
          </cell>
          <cell r="AH43">
            <v>0</v>
          </cell>
          <cell r="AI43">
            <v>750</v>
          </cell>
          <cell r="AJ43">
            <v>0</v>
          </cell>
          <cell r="AK43">
            <v>1000</v>
          </cell>
          <cell r="AL43">
            <v>0</v>
          </cell>
          <cell r="AM43">
            <v>1500</v>
          </cell>
          <cell r="AN43">
            <v>0</v>
          </cell>
          <cell r="AO43">
            <v>2000</v>
          </cell>
          <cell r="AP43">
            <v>0</v>
          </cell>
          <cell r="AQ43">
            <v>7</v>
          </cell>
          <cell r="AR43" t="str">
            <v>kWh</v>
          </cell>
          <cell r="AS43" t="str">
            <v/>
          </cell>
        </row>
        <row r="44">
          <cell r="B44">
            <v>30</v>
          </cell>
          <cell r="C44" t="str">
            <v>RESIDENTIAL</v>
          </cell>
          <cell r="D44" t="str">
            <v>Other (specify) . . . . . . . .</v>
          </cell>
          <cell r="E44" t="str">
            <v>A</v>
          </cell>
          <cell r="F44" t="str">
            <v/>
          </cell>
          <cell r="G44" t="str">
            <v/>
          </cell>
          <cell r="H44">
            <v>0</v>
          </cell>
          <cell r="K44">
            <v>0</v>
          </cell>
          <cell r="L44">
            <v>0</v>
          </cell>
          <cell r="M44">
            <v>0</v>
          </cell>
          <cell r="Q44">
            <v>0</v>
          </cell>
          <cell r="T44">
            <v>1</v>
          </cell>
          <cell r="U44">
            <v>1</v>
          </cell>
          <cell r="V44">
            <v>0</v>
          </cell>
          <cell r="W44">
            <v>0</v>
          </cell>
          <cell r="X44">
            <v>0</v>
          </cell>
          <cell r="Y44">
            <v>0</v>
          </cell>
          <cell r="Z44">
            <v>0</v>
          </cell>
          <cell r="AA44">
            <v>0</v>
          </cell>
          <cell r="AB44">
            <v>0</v>
          </cell>
          <cell r="AC44">
            <v>100</v>
          </cell>
          <cell r="AD44">
            <v>0</v>
          </cell>
          <cell r="AE44">
            <v>250</v>
          </cell>
          <cell r="AF44">
            <v>0</v>
          </cell>
          <cell r="AG44">
            <v>500</v>
          </cell>
          <cell r="AH44">
            <v>0</v>
          </cell>
          <cell r="AI44">
            <v>750</v>
          </cell>
          <cell r="AJ44">
            <v>0</v>
          </cell>
          <cell r="AK44">
            <v>1000</v>
          </cell>
          <cell r="AL44">
            <v>0</v>
          </cell>
          <cell r="AM44">
            <v>1500</v>
          </cell>
          <cell r="AN44">
            <v>0</v>
          </cell>
          <cell r="AO44">
            <v>2000</v>
          </cell>
          <cell r="AP44">
            <v>0</v>
          </cell>
          <cell r="AQ44">
            <v>7</v>
          </cell>
          <cell r="AR44" t="str">
            <v>kWh</v>
          </cell>
          <cell r="AS44" t="str">
            <v/>
          </cell>
        </row>
        <row r="45">
          <cell r="B45">
            <v>31</v>
          </cell>
          <cell r="C45" t="str">
            <v>RESIDENTIAL</v>
          </cell>
          <cell r="D45" t="str">
            <v>Other (specify) . . . . . . . .</v>
          </cell>
          <cell r="E45" t="str">
            <v>B</v>
          </cell>
          <cell r="F45" t="str">
            <v/>
          </cell>
          <cell r="G45" t="str">
            <v/>
          </cell>
          <cell r="H45">
            <v>0</v>
          </cell>
          <cell r="K45">
            <v>0</v>
          </cell>
          <cell r="L45">
            <v>0</v>
          </cell>
          <cell r="M45">
            <v>0</v>
          </cell>
          <cell r="Q45">
            <v>0</v>
          </cell>
          <cell r="T45">
            <v>1</v>
          </cell>
          <cell r="U45">
            <v>1</v>
          </cell>
          <cell r="V45">
            <v>0</v>
          </cell>
          <cell r="W45">
            <v>0</v>
          </cell>
          <cell r="X45">
            <v>0</v>
          </cell>
          <cell r="Y45">
            <v>0</v>
          </cell>
          <cell r="Z45">
            <v>0</v>
          </cell>
          <cell r="AA45">
            <v>0</v>
          </cell>
          <cell r="AB45">
            <v>0</v>
          </cell>
          <cell r="AC45">
            <v>100</v>
          </cell>
          <cell r="AD45">
            <v>0</v>
          </cell>
          <cell r="AE45">
            <v>250</v>
          </cell>
          <cell r="AF45">
            <v>0</v>
          </cell>
          <cell r="AG45">
            <v>500</v>
          </cell>
          <cell r="AH45">
            <v>0</v>
          </cell>
          <cell r="AI45">
            <v>750</v>
          </cell>
          <cell r="AJ45">
            <v>0</v>
          </cell>
          <cell r="AK45">
            <v>1000</v>
          </cell>
          <cell r="AL45">
            <v>0</v>
          </cell>
          <cell r="AM45">
            <v>1500</v>
          </cell>
          <cell r="AN45">
            <v>0</v>
          </cell>
          <cell r="AO45">
            <v>2000</v>
          </cell>
          <cell r="AP45">
            <v>0</v>
          </cell>
          <cell r="AQ45">
            <v>7</v>
          </cell>
          <cell r="AR45" t="str">
            <v>kWh</v>
          </cell>
          <cell r="AS45" t="str">
            <v/>
          </cell>
        </row>
        <row r="46">
          <cell r="B46">
            <v>32</v>
          </cell>
          <cell r="C46" t="str">
            <v>RESIDENTIAL</v>
          </cell>
          <cell r="D46" t="str">
            <v>Other (specify) . . . . . . . .</v>
          </cell>
          <cell r="E46" t="str">
            <v>C</v>
          </cell>
          <cell r="F46" t="str">
            <v/>
          </cell>
          <cell r="G46" t="str">
            <v/>
          </cell>
          <cell r="H46">
            <v>0</v>
          </cell>
          <cell r="K46">
            <v>0</v>
          </cell>
          <cell r="L46">
            <v>0</v>
          </cell>
          <cell r="M46">
            <v>0</v>
          </cell>
          <cell r="Q46">
            <v>0</v>
          </cell>
          <cell r="T46">
            <v>1</v>
          </cell>
          <cell r="U46">
            <v>1</v>
          </cell>
          <cell r="V46">
            <v>0</v>
          </cell>
          <cell r="W46">
            <v>0</v>
          </cell>
          <cell r="X46">
            <v>0</v>
          </cell>
          <cell r="Y46">
            <v>0</v>
          </cell>
          <cell r="Z46">
            <v>0</v>
          </cell>
          <cell r="AA46">
            <v>0</v>
          </cell>
          <cell r="AB46">
            <v>0</v>
          </cell>
          <cell r="AC46">
            <v>100</v>
          </cell>
          <cell r="AD46">
            <v>0</v>
          </cell>
          <cell r="AE46">
            <v>250</v>
          </cell>
          <cell r="AF46">
            <v>0</v>
          </cell>
          <cell r="AG46">
            <v>500</v>
          </cell>
          <cell r="AH46">
            <v>0</v>
          </cell>
          <cell r="AI46">
            <v>750</v>
          </cell>
          <cell r="AJ46">
            <v>0</v>
          </cell>
          <cell r="AK46">
            <v>1000</v>
          </cell>
          <cell r="AL46">
            <v>0</v>
          </cell>
          <cell r="AM46">
            <v>1500</v>
          </cell>
          <cell r="AN46">
            <v>0</v>
          </cell>
          <cell r="AO46">
            <v>2000</v>
          </cell>
          <cell r="AP46">
            <v>0</v>
          </cell>
          <cell r="AQ46">
            <v>7</v>
          </cell>
          <cell r="AR46" t="str">
            <v>kWh</v>
          </cell>
          <cell r="AS46" t="str">
            <v/>
          </cell>
        </row>
        <row r="47">
          <cell r="B47">
            <v>33</v>
          </cell>
          <cell r="C47" t="str">
            <v>RESIDENTIAL</v>
          </cell>
          <cell r="D47" t="str">
            <v>Other (specify) . . . . . . . .</v>
          </cell>
          <cell r="E47" t="str">
            <v>D</v>
          </cell>
          <cell r="F47" t="str">
            <v/>
          </cell>
          <cell r="G47" t="str">
            <v/>
          </cell>
          <cell r="H47">
            <v>0</v>
          </cell>
          <cell r="K47">
            <v>0</v>
          </cell>
          <cell r="L47">
            <v>0</v>
          </cell>
          <cell r="M47">
            <v>0</v>
          </cell>
          <cell r="Q47">
            <v>0</v>
          </cell>
          <cell r="T47">
            <v>1</v>
          </cell>
          <cell r="U47">
            <v>1</v>
          </cell>
          <cell r="V47">
            <v>0</v>
          </cell>
          <cell r="W47">
            <v>0</v>
          </cell>
          <cell r="X47">
            <v>0</v>
          </cell>
          <cell r="Y47">
            <v>0</v>
          </cell>
          <cell r="Z47">
            <v>0</v>
          </cell>
          <cell r="AA47">
            <v>0</v>
          </cell>
          <cell r="AB47">
            <v>0</v>
          </cell>
          <cell r="AC47">
            <v>100</v>
          </cell>
          <cell r="AD47">
            <v>0</v>
          </cell>
          <cell r="AE47">
            <v>250</v>
          </cell>
          <cell r="AF47">
            <v>0</v>
          </cell>
          <cell r="AG47">
            <v>500</v>
          </cell>
          <cell r="AH47">
            <v>0</v>
          </cell>
          <cell r="AI47">
            <v>750</v>
          </cell>
          <cell r="AJ47">
            <v>0</v>
          </cell>
          <cell r="AK47">
            <v>1000</v>
          </cell>
          <cell r="AL47">
            <v>0</v>
          </cell>
          <cell r="AM47">
            <v>1500</v>
          </cell>
          <cell r="AN47">
            <v>0</v>
          </cell>
          <cell r="AO47">
            <v>2000</v>
          </cell>
          <cell r="AP47">
            <v>0</v>
          </cell>
          <cell r="AQ47">
            <v>7</v>
          </cell>
          <cell r="AR47" t="str">
            <v>kWh</v>
          </cell>
          <cell r="AS47" t="str">
            <v/>
          </cell>
        </row>
        <row r="48">
          <cell r="B48">
            <v>34</v>
          </cell>
          <cell r="C48" t="str">
            <v>RESIDENTIAL</v>
          </cell>
          <cell r="D48" t="str">
            <v>Other (specify) . . . . . . . .</v>
          </cell>
          <cell r="E48" t="str">
            <v>A</v>
          </cell>
          <cell r="F48" t="str">
            <v/>
          </cell>
          <cell r="G48" t="str">
            <v/>
          </cell>
          <cell r="H48">
            <v>0</v>
          </cell>
          <cell r="K48">
            <v>0</v>
          </cell>
          <cell r="L48">
            <v>0</v>
          </cell>
          <cell r="M48">
            <v>0</v>
          </cell>
          <cell r="Q48">
            <v>0</v>
          </cell>
          <cell r="T48">
            <v>1</v>
          </cell>
          <cell r="U48">
            <v>1</v>
          </cell>
          <cell r="V48">
            <v>0</v>
          </cell>
          <cell r="W48">
            <v>0</v>
          </cell>
          <cell r="X48">
            <v>0</v>
          </cell>
          <cell r="Y48">
            <v>0</v>
          </cell>
          <cell r="Z48">
            <v>0</v>
          </cell>
          <cell r="AA48">
            <v>0</v>
          </cell>
          <cell r="AB48">
            <v>0</v>
          </cell>
          <cell r="AC48">
            <v>100</v>
          </cell>
          <cell r="AD48">
            <v>0</v>
          </cell>
          <cell r="AE48">
            <v>250</v>
          </cell>
          <cell r="AF48">
            <v>0</v>
          </cell>
          <cell r="AG48">
            <v>500</v>
          </cell>
          <cell r="AH48">
            <v>0</v>
          </cell>
          <cell r="AI48">
            <v>750</v>
          </cell>
          <cell r="AJ48">
            <v>0</v>
          </cell>
          <cell r="AK48">
            <v>1000</v>
          </cell>
          <cell r="AL48">
            <v>0</v>
          </cell>
          <cell r="AM48">
            <v>1500</v>
          </cell>
          <cell r="AN48">
            <v>0</v>
          </cell>
          <cell r="AO48">
            <v>2000</v>
          </cell>
          <cell r="AP48">
            <v>0</v>
          </cell>
          <cell r="AQ48">
            <v>7</v>
          </cell>
          <cell r="AR48" t="str">
            <v>kWh</v>
          </cell>
          <cell r="AS48" t="str">
            <v/>
          </cell>
        </row>
        <row r="49">
          <cell r="B49">
            <v>35</v>
          </cell>
          <cell r="C49" t="str">
            <v>RESIDENTIAL</v>
          </cell>
          <cell r="D49" t="str">
            <v>Other (specify) . . . . . . . .</v>
          </cell>
          <cell r="E49" t="str">
            <v>B</v>
          </cell>
          <cell r="F49" t="str">
            <v/>
          </cell>
          <cell r="G49" t="str">
            <v/>
          </cell>
          <cell r="H49">
            <v>0</v>
          </cell>
          <cell r="K49">
            <v>0</v>
          </cell>
          <cell r="L49">
            <v>0</v>
          </cell>
          <cell r="M49">
            <v>0</v>
          </cell>
          <cell r="Q49">
            <v>0</v>
          </cell>
          <cell r="T49">
            <v>1</v>
          </cell>
          <cell r="U49">
            <v>1</v>
          </cell>
          <cell r="V49">
            <v>0</v>
          </cell>
          <cell r="W49">
            <v>0</v>
          </cell>
          <cell r="X49">
            <v>0</v>
          </cell>
          <cell r="Y49">
            <v>0</v>
          </cell>
          <cell r="Z49">
            <v>0</v>
          </cell>
          <cell r="AA49">
            <v>0</v>
          </cell>
          <cell r="AB49">
            <v>0</v>
          </cell>
          <cell r="AC49">
            <v>100</v>
          </cell>
          <cell r="AD49">
            <v>0</v>
          </cell>
          <cell r="AE49">
            <v>250</v>
          </cell>
          <cell r="AF49">
            <v>0</v>
          </cell>
          <cell r="AG49">
            <v>500</v>
          </cell>
          <cell r="AH49">
            <v>0</v>
          </cell>
          <cell r="AI49">
            <v>750</v>
          </cell>
          <cell r="AJ49">
            <v>0</v>
          </cell>
          <cell r="AK49">
            <v>1000</v>
          </cell>
          <cell r="AL49">
            <v>0</v>
          </cell>
          <cell r="AM49">
            <v>1500</v>
          </cell>
          <cell r="AN49">
            <v>0</v>
          </cell>
          <cell r="AO49">
            <v>2000</v>
          </cell>
          <cell r="AP49">
            <v>0</v>
          </cell>
          <cell r="AQ49">
            <v>7</v>
          </cell>
          <cell r="AR49" t="str">
            <v>kWh</v>
          </cell>
          <cell r="AS49" t="str">
            <v/>
          </cell>
        </row>
        <row r="50">
          <cell r="B50">
            <v>36</v>
          </cell>
          <cell r="C50" t="str">
            <v>RESIDENTIAL</v>
          </cell>
          <cell r="D50" t="str">
            <v>Other (specify) . . . . . . . .</v>
          </cell>
          <cell r="E50" t="str">
            <v>C</v>
          </cell>
          <cell r="F50" t="str">
            <v/>
          </cell>
          <cell r="G50" t="str">
            <v/>
          </cell>
          <cell r="H50">
            <v>0</v>
          </cell>
          <cell r="K50">
            <v>0</v>
          </cell>
          <cell r="L50">
            <v>0</v>
          </cell>
          <cell r="M50">
            <v>0</v>
          </cell>
          <cell r="Q50">
            <v>0</v>
          </cell>
          <cell r="T50">
            <v>1</v>
          </cell>
          <cell r="U50">
            <v>1</v>
          </cell>
          <cell r="V50">
            <v>0</v>
          </cell>
          <cell r="W50">
            <v>0</v>
          </cell>
          <cell r="X50">
            <v>0</v>
          </cell>
          <cell r="Y50">
            <v>0</v>
          </cell>
          <cell r="Z50">
            <v>0</v>
          </cell>
          <cell r="AA50">
            <v>0</v>
          </cell>
          <cell r="AB50">
            <v>0</v>
          </cell>
          <cell r="AC50">
            <v>100</v>
          </cell>
          <cell r="AD50">
            <v>0</v>
          </cell>
          <cell r="AE50">
            <v>250</v>
          </cell>
          <cell r="AF50">
            <v>0</v>
          </cell>
          <cell r="AG50">
            <v>500</v>
          </cell>
          <cell r="AH50">
            <v>0</v>
          </cell>
          <cell r="AI50">
            <v>750</v>
          </cell>
          <cell r="AJ50">
            <v>0</v>
          </cell>
          <cell r="AK50">
            <v>1000</v>
          </cell>
          <cell r="AL50">
            <v>0</v>
          </cell>
          <cell r="AM50">
            <v>1500</v>
          </cell>
          <cell r="AN50">
            <v>0</v>
          </cell>
          <cell r="AO50">
            <v>2000</v>
          </cell>
          <cell r="AP50">
            <v>0</v>
          </cell>
          <cell r="AQ50">
            <v>7</v>
          </cell>
          <cell r="AR50" t="str">
            <v>kWh</v>
          </cell>
          <cell r="AS50" t="str">
            <v/>
          </cell>
        </row>
        <row r="51">
          <cell r="B51">
            <v>37</v>
          </cell>
          <cell r="C51" t="str">
            <v>RESIDENTIAL</v>
          </cell>
          <cell r="D51" t="str">
            <v>Other (specify) . . . . . . . .</v>
          </cell>
          <cell r="E51" t="str">
            <v>D</v>
          </cell>
          <cell r="F51" t="str">
            <v/>
          </cell>
          <cell r="G51" t="str">
            <v/>
          </cell>
          <cell r="H51">
            <v>0</v>
          </cell>
          <cell r="K51">
            <v>0</v>
          </cell>
          <cell r="L51">
            <v>0</v>
          </cell>
          <cell r="M51">
            <v>0</v>
          </cell>
          <cell r="Q51">
            <v>0</v>
          </cell>
          <cell r="T51">
            <v>1</v>
          </cell>
          <cell r="U51">
            <v>1</v>
          </cell>
          <cell r="V51">
            <v>0</v>
          </cell>
          <cell r="W51">
            <v>0</v>
          </cell>
          <cell r="X51">
            <v>0</v>
          </cell>
          <cell r="Y51">
            <v>0</v>
          </cell>
          <cell r="Z51">
            <v>0</v>
          </cell>
          <cell r="AA51">
            <v>0</v>
          </cell>
          <cell r="AB51">
            <v>0</v>
          </cell>
          <cell r="AC51">
            <v>100</v>
          </cell>
          <cell r="AD51">
            <v>0</v>
          </cell>
          <cell r="AE51">
            <v>250</v>
          </cell>
          <cell r="AF51">
            <v>0</v>
          </cell>
          <cell r="AG51">
            <v>500</v>
          </cell>
          <cell r="AH51">
            <v>0</v>
          </cell>
          <cell r="AI51">
            <v>750</v>
          </cell>
          <cell r="AJ51">
            <v>0</v>
          </cell>
          <cell r="AK51">
            <v>1000</v>
          </cell>
          <cell r="AL51">
            <v>0</v>
          </cell>
          <cell r="AM51">
            <v>1500</v>
          </cell>
          <cell r="AN51">
            <v>0</v>
          </cell>
          <cell r="AO51">
            <v>2000</v>
          </cell>
          <cell r="AP51">
            <v>0</v>
          </cell>
          <cell r="AQ51">
            <v>7</v>
          </cell>
          <cell r="AR51" t="str">
            <v>kWh</v>
          </cell>
          <cell r="AS51" t="str">
            <v/>
          </cell>
        </row>
        <row r="52">
          <cell r="B52">
            <v>38</v>
          </cell>
          <cell r="C52" t="str">
            <v/>
          </cell>
          <cell r="D52" t="str">
            <v/>
          </cell>
          <cell r="F52" t="str">
            <v/>
          </cell>
          <cell r="G52" t="str">
            <v/>
          </cell>
          <cell r="AQ52">
            <v>0</v>
          </cell>
          <cell r="AR52">
            <v>0</v>
          </cell>
          <cell r="AS52" t="str">
            <v/>
          </cell>
        </row>
        <row r="53">
          <cell r="B53">
            <v>39</v>
          </cell>
          <cell r="C53" t="str">
            <v/>
          </cell>
          <cell r="D53" t="str">
            <v>GENERAL SERVICE</v>
          </cell>
          <cell r="F53" t="str">
            <v/>
          </cell>
          <cell r="G53" t="str">
            <v>X</v>
          </cell>
          <cell r="AQ53">
            <v>0</v>
          </cell>
          <cell r="AR53">
            <v>0</v>
          </cell>
          <cell r="AS53" t="str">
            <v>XXX</v>
          </cell>
        </row>
        <row r="54">
          <cell r="B54">
            <v>40</v>
          </cell>
          <cell r="C54" t="str">
            <v>GENERAL SERVICE</v>
          </cell>
          <cell r="D54" t="str">
            <v>Less than 50 kW</v>
          </cell>
          <cell r="E54" t="str">
            <v>A</v>
          </cell>
          <cell r="F54" t="str">
            <v>X</v>
          </cell>
          <cell r="G54" t="str">
            <v>X</v>
          </cell>
          <cell r="H54">
            <v>9.4000000000000004E-3</v>
          </cell>
          <cell r="I54">
            <v>6.1999999999999998E-3</v>
          </cell>
          <cell r="J54">
            <v>7.0000000000000001E-3</v>
          </cell>
          <cell r="K54">
            <v>2.2599999999999999E-2</v>
          </cell>
          <cell r="L54">
            <v>2.3073120281894101E-2</v>
          </cell>
          <cell r="M54">
            <v>0</v>
          </cell>
          <cell r="Q54">
            <v>0</v>
          </cell>
          <cell r="R54">
            <v>6.3100000000000003E-2</v>
          </cell>
          <cell r="S54">
            <v>6.3100000000000003E-2</v>
          </cell>
          <cell r="T54">
            <v>1.0422</v>
          </cell>
          <cell r="U54">
            <v>1.0421</v>
          </cell>
          <cell r="V54">
            <v>1.01E-2</v>
          </cell>
          <cell r="W54">
            <v>0</v>
          </cell>
          <cell r="X54">
            <v>27.31</v>
          </cell>
          <cell r="Y54">
            <v>9.7244003568713929E-3</v>
          </cell>
          <cell r="Z54">
            <v>0</v>
          </cell>
          <cell r="AA54">
            <v>32.266792017609369</v>
          </cell>
          <cell r="AB54">
            <v>1.8E-3</v>
          </cell>
          <cell r="AC54">
            <v>1000</v>
          </cell>
          <cell r="AD54">
            <v>0</v>
          </cell>
          <cell r="AE54">
            <v>2000</v>
          </cell>
          <cell r="AF54">
            <v>0</v>
          </cell>
          <cell r="AG54">
            <v>5000</v>
          </cell>
          <cell r="AH54">
            <v>0</v>
          </cell>
          <cell r="AI54">
            <v>10000</v>
          </cell>
          <cell r="AJ54">
            <v>0</v>
          </cell>
          <cell r="AK54">
            <v>15000</v>
          </cell>
          <cell r="AQ54">
            <v>5</v>
          </cell>
          <cell r="AR54" t="str">
            <v>kWh</v>
          </cell>
          <cell r="AS54" t="str">
            <v>X</v>
          </cell>
        </row>
        <row r="55">
          <cell r="B55">
            <v>41</v>
          </cell>
          <cell r="C55" t="str">
            <v>GENERAL SERVICE</v>
          </cell>
          <cell r="D55" t="str">
            <v>Less than 50 kW</v>
          </cell>
          <cell r="E55" t="str">
            <v>B</v>
          </cell>
          <cell r="F55" t="str">
            <v/>
          </cell>
          <cell r="G55" t="str">
            <v/>
          </cell>
          <cell r="H55">
            <v>0</v>
          </cell>
          <cell r="K55">
            <v>0</v>
          </cell>
          <cell r="L55">
            <v>0</v>
          </cell>
          <cell r="M55">
            <v>0</v>
          </cell>
          <cell r="Q55">
            <v>0</v>
          </cell>
          <cell r="T55">
            <v>1</v>
          </cell>
          <cell r="U55">
            <v>1</v>
          </cell>
          <cell r="V55">
            <v>0</v>
          </cell>
          <cell r="W55">
            <v>0</v>
          </cell>
          <cell r="X55">
            <v>0</v>
          </cell>
          <cell r="Y55">
            <v>0</v>
          </cell>
          <cell r="Z55">
            <v>0</v>
          </cell>
          <cell r="AA55">
            <v>0</v>
          </cell>
          <cell r="AB55">
            <v>0</v>
          </cell>
          <cell r="AC55">
            <v>1000</v>
          </cell>
          <cell r="AD55">
            <v>0</v>
          </cell>
          <cell r="AE55">
            <v>2000</v>
          </cell>
          <cell r="AF55">
            <v>0</v>
          </cell>
          <cell r="AG55">
            <v>5000</v>
          </cell>
          <cell r="AH55">
            <v>0</v>
          </cell>
          <cell r="AI55">
            <v>10000</v>
          </cell>
          <cell r="AJ55">
            <v>0</v>
          </cell>
          <cell r="AK55">
            <v>15000</v>
          </cell>
          <cell r="AL55">
            <v>0</v>
          </cell>
          <cell r="AM55">
            <v>0</v>
          </cell>
          <cell r="AN55">
            <v>0</v>
          </cell>
          <cell r="AO55">
            <v>0</v>
          </cell>
          <cell r="AP55">
            <v>0</v>
          </cell>
          <cell r="AQ55">
            <v>5</v>
          </cell>
          <cell r="AR55" t="str">
            <v>kWh</v>
          </cell>
          <cell r="AS55" t="str">
            <v/>
          </cell>
        </row>
        <row r="56">
          <cell r="B56">
            <v>42</v>
          </cell>
          <cell r="C56" t="str">
            <v>GENERAL SERVICE</v>
          </cell>
          <cell r="D56" t="str">
            <v>Less than 50 kW</v>
          </cell>
          <cell r="E56" t="str">
            <v>C</v>
          </cell>
          <cell r="F56" t="str">
            <v/>
          </cell>
          <cell r="G56" t="str">
            <v/>
          </cell>
          <cell r="H56">
            <v>0</v>
          </cell>
          <cell r="K56">
            <v>0</v>
          </cell>
          <cell r="L56">
            <v>0</v>
          </cell>
          <cell r="M56">
            <v>0</v>
          </cell>
          <cell r="Q56">
            <v>0</v>
          </cell>
          <cell r="T56">
            <v>1</v>
          </cell>
          <cell r="U56">
            <v>1</v>
          </cell>
          <cell r="V56">
            <v>0</v>
          </cell>
          <cell r="W56">
            <v>0</v>
          </cell>
          <cell r="X56">
            <v>0</v>
          </cell>
          <cell r="Y56">
            <v>0</v>
          </cell>
          <cell r="Z56">
            <v>0</v>
          </cell>
          <cell r="AA56">
            <v>0</v>
          </cell>
          <cell r="AB56">
            <v>0</v>
          </cell>
          <cell r="AC56">
            <v>1000</v>
          </cell>
          <cell r="AD56">
            <v>0</v>
          </cell>
          <cell r="AE56">
            <v>2000</v>
          </cell>
          <cell r="AF56">
            <v>0</v>
          </cell>
          <cell r="AG56">
            <v>5000</v>
          </cell>
          <cell r="AH56">
            <v>0</v>
          </cell>
          <cell r="AI56">
            <v>10000</v>
          </cell>
          <cell r="AJ56">
            <v>0</v>
          </cell>
          <cell r="AK56">
            <v>15000</v>
          </cell>
          <cell r="AL56">
            <v>0</v>
          </cell>
          <cell r="AM56">
            <v>0</v>
          </cell>
          <cell r="AN56">
            <v>0</v>
          </cell>
          <cell r="AO56">
            <v>0</v>
          </cell>
          <cell r="AP56">
            <v>0</v>
          </cell>
          <cell r="AQ56">
            <v>5</v>
          </cell>
          <cell r="AR56" t="str">
            <v>kWh</v>
          </cell>
          <cell r="AS56" t="str">
            <v/>
          </cell>
        </row>
        <row r="57">
          <cell r="B57">
            <v>43</v>
          </cell>
          <cell r="C57" t="str">
            <v>GENERAL SERVICE</v>
          </cell>
          <cell r="D57" t="str">
            <v>Less than 50 kW</v>
          </cell>
          <cell r="E57" t="str">
            <v>D</v>
          </cell>
          <cell r="F57" t="str">
            <v/>
          </cell>
          <cell r="G57" t="str">
            <v/>
          </cell>
          <cell r="H57">
            <v>0</v>
          </cell>
          <cell r="K57">
            <v>0</v>
          </cell>
          <cell r="L57">
            <v>0</v>
          </cell>
          <cell r="M57">
            <v>0</v>
          </cell>
          <cell r="Q57">
            <v>0</v>
          </cell>
          <cell r="T57">
            <v>1</v>
          </cell>
          <cell r="U57">
            <v>1</v>
          </cell>
          <cell r="V57">
            <v>0</v>
          </cell>
          <cell r="W57">
            <v>0</v>
          </cell>
          <cell r="X57">
            <v>0</v>
          </cell>
          <cell r="Y57">
            <v>0</v>
          </cell>
          <cell r="Z57">
            <v>0</v>
          </cell>
          <cell r="AA57">
            <v>0</v>
          </cell>
          <cell r="AB57">
            <v>0</v>
          </cell>
          <cell r="AC57">
            <v>1000</v>
          </cell>
          <cell r="AD57">
            <v>0</v>
          </cell>
          <cell r="AE57">
            <v>2000</v>
          </cell>
          <cell r="AF57">
            <v>0</v>
          </cell>
          <cell r="AG57">
            <v>5000</v>
          </cell>
          <cell r="AH57">
            <v>0</v>
          </cell>
          <cell r="AI57">
            <v>10000</v>
          </cell>
          <cell r="AJ57">
            <v>0</v>
          </cell>
          <cell r="AK57">
            <v>15000</v>
          </cell>
          <cell r="AL57">
            <v>0</v>
          </cell>
          <cell r="AM57">
            <v>0</v>
          </cell>
          <cell r="AN57">
            <v>0</v>
          </cell>
          <cell r="AO57">
            <v>0</v>
          </cell>
          <cell r="AP57">
            <v>0</v>
          </cell>
          <cell r="AQ57">
            <v>5</v>
          </cell>
          <cell r="AR57" t="str">
            <v>kWh</v>
          </cell>
          <cell r="AS57" t="str">
            <v/>
          </cell>
        </row>
        <row r="58">
          <cell r="B58">
            <v>44</v>
          </cell>
          <cell r="C58" t="str">
            <v>GENERAL SERVICE</v>
          </cell>
          <cell r="D58" t="str">
            <v>Less than 50 kW Time of Use</v>
          </cell>
          <cell r="E58" t="str">
            <v>A</v>
          </cell>
          <cell r="F58" t="str">
            <v/>
          </cell>
          <cell r="G58" t="str">
            <v/>
          </cell>
          <cell r="H58">
            <v>0</v>
          </cell>
          <cell r="K58">
            <v>0</v>
          </cell>
          <cell r="L58">
            <v>0</v>
          </cell>
          <cell r="M58">
            <v>0</v>
          </cell>
          <cell r="Q58">
            <v>0</v>
          </cell>
          <cell r="T58">
            <v>1</v>
          </cell>
          <cell r="U58">
            <v>1</v>
          </cell>
          <cell r="V58">
            <v>0</v>
          </cell>
          <cell r="W58">
            <v>0</v>
          </cell>
          <cell r="X58">
            <v>0</v>
          </cell>
          <cell r="Y58">
            <v>0</v>
          </cell>
          <cell r="Z58">
            <v>0</v>
          </cell>
          <cell r="AA58">
            <v>0</v>
          </cell>
          <cell r="AB58">
            <v>0</v>
          </cell>
          <cell r="AC58">
            <v>1000</v>
          </cell>
          <cell r="AD58">
            <v>0</v>
          </cell>
          <cell r="AE58">
            <v>2000</v>
          </cell>
          <cell r="AF58">
            <v>0</v>
          </cell>
          <cell r="AG58">
            <v>5000</v>
          </cell>
          <cell r="AH58">
            <v>0</v>
          </cell>
          <cell r="AI58">
            <v>10000</v>
          </cell>
          <cell r="AJ58">
            <v>0</v>
          </cell>
          <cell r="AK58">
            <v>15000</v>
          </cell>
          <cell r="AQ58">
            <v>5</v>
          </cell>
          <cell r="AR58" t="str">
            <v>kWh</v>
          </cell>
          <cell r="AS58" t="str">
            <v/>
          </cell>
        </row>
        <row r="59">
          <cell r="B59">
            <v>45</v>
          </cell>
          <cell r="C59" t="str">
            <v>GENERAL SERVICE</v>
          </cell>
          <cell r="D59" t="str">
            <v>Less than 50 kW Time of Use</v>
          </cell>
          <cell r="E59" t="str">
            <v>B</v>
          </cell>
          <cell r="F59" t="str">
            <v/>
          </cell>
          <cell r="G59" t="str">
            <v/>
          </cell>
          <cell r="H59">
            <v>0</v>
          </cell>
          <cell r="K59">
            <v>0</v>
          </cell>
          <cell r="L59">
            <v>0</v>
          </cell>
          <cell r="M59">
            <v>0</v>
          </cell>
          <cell r="Q59">
            <v>0</v>
          </cell>
          <cell r="T59">
            <v>1</v>
          </cell>
          <cell r="U59">
            <v>1</v>
          </cell>
          <cell r="V59">
            <v>0</v>
          </cell>
          <cell r="W59">
            <v>0</v>
          </cell>
          <cell r="X59">
            <v>0</v>
          </cell>
          <cell r="Y59">
            <v>0</v>
          </cell>
          <cell r="Z59">
            <v>0</v>
          </cell>
          <cell r="AA59">
            <v>0</v>
          </cell>
          <cell r="AB59">
            <v>0</v>
          </cell>
          <cell r="AC59">
            <v>1000</v>
          </cell>
          <cell r="AD59">
            <v>0</v>
          </cell>
          <cell r="AE59">
            <v>2000</v>
          </cell>
          <cell r="AF59">
            <v>0</v>
          </cell>
          <cell r="AG59">
            <v>5000</v>
          </cell>
          <cell r="AH59">
            <v>0</v>
          </cell>
          <cell r="AI59">
            <v>10000</v>
          </cell>
          <cell r="AJ59">
            <v>0</v>
          </cell>
          <cell r="AK59">
            <v>15000</v>
          </cell>
          <cell r="AL59">
            <v>0</v>
          </cell>
          <cell r="AM59">
            <v>0</v>
          </cell>
          <cell r="AN59">
            <v>0</v>
          </cell>
          <cell r="AO59">
            <v>0</v>
          </cell>
          <cell r="AP59">
            <v>0</v>
          </cell>
          <cell r="AQ59">
            <v>5</v>
          </cell>
          <cell r="AR59" t="str">
            <v>kWh</v>
          </cell>
          <cell r="AS59" t="str">
            <v/>
          </cell>
        </row>
        <row r="60">
          <cell r="B60">
            <v>46</v>
          </cell>
          <cell r="C60" t="str">
            <v>GENERAL SERVICE</v>
          </cell>
          <cell r="D60" t="str">
            <v>Less than 50 kW Time of Use</v>
          </cell>
          <cell r="E60" t="str">
            <v>C</v>
          </cell>
          <cell r="F60" t="str">
            <v/>
          </cell>
          <cell r="G60" t="str">
            <v/>
          </cell>
          <cell r="H60">
            <v>0</v>
          </cell>
          <cell r="K60">
            <v>0</v>
          </cell>
          <cell r="L60">
            <v>0</v>
          </cell>
          <cell r="M60">
            <v>0</v>
          </cell>
          <cell r="Q60">
            <v>0</v>
          </cell>
          <cell r="T60">
            <v>1</v>
          </cell>
          <cell r="U60">
            <v>1</v>
          </cell>
          <cell r="V60">
            <v>0</v>
          </cell>
          <cell r="W60">
            <v>0</v>
          </cell>
          <cell r="X60">
            <v>0</v>
          </cell>
          <cell r="Y60">
            <v>0</v>
          </cell>
          <cell r="Z60">
            <v>0</v>
          </cell>
          <cell r="AA60">
            <v>0</v>
          </cell>
          <cell r="AB60">
            <v>0</v>
          </cell>
          <cell r="AC60">
            <v>1000</v>
          </cell>
          <cell r="AD60">
            <v>0</v>
          </cell>
          <cell r="AE60">
            <v>2000</v>
          </cell>
          <cell r="AF60">
            <v>0</v>
          </cell>
          <cell r="AG60">
            <v>5000</v>
          </cell>
          <cell r="AH60">
            <v>0</v>
          </cell>
          <cell r="AI60">
            <v>10000</v>
          </cell>
          <cell r="AJ60">
            <v>0</v>
          </cell>
          <cell r="AK60">
            <v>15000</v>
          </cell>
          <cell r="AL60">
            <v>0</v>
          </cell>
          <cell r="AM60">
            <v>0</v>
          </cell>
          <cell r="AN60">
            <v>0</v>
          </cell>
          <cell r="AO60">
            <v>0</v>
          </cell>
          <cell r="AP60">
            <v>0</v>
          </cell>
          <cell r="AQ60">
            <v>5</v>
          </cell>
          <cell r="AR60" t="str">
            <v>kWh</v>
          </cell>
          <cell r="AS60" t="str">
            <v/>
          </cell>
        </row>
        <row r="61">
          <cell r="B61">
            <v>47</v>
          </cell>
          <cell r="C61" t="str">
            <v>GENERAL SERVICE</v>
          </cell>
          <cell r="D61" t="str">
            <v>Less than 50 kW Time of Use</v>
          </cell>
          <cell r="E61" t="str">
            <v>D</v>
          </cell>
          <cell r="F61" t="str">
            <v/>
          </cell>
          <cell r="G61" t="str">
            <v/>
          </cell>
          <cell r="H61">
            <v>0</v>
          </cell>
          <cell r="K61">
            <v>0</v>
          </cell>
          <cell r="L61">
            <v>0</v>
          </cell>
          <cell r="M61">
            <v>0</v>
          </cell>
          <cell r="Q61">
            <v>0</v>
          </cell>
          <cell r="T61">
            <v>1</v>
          </cell>
          <cell r="U61">
            <v>1</v>
          </cell>
          <cell r="V61">
            <v>0</v>
          </cell>
          <cell r="W61">
            <v>0</v>
          </cell>
          <cell r="X61">
            <v>0</v>
          </cell>
          <cell r="Y61">
            <v>0</v>
          </cell>
          <cell r="Z61">
            <v>0</v>
          </cell>
          <cell r="AA61">
            <v>0</v>
          </cell>
          <cell r="AB61">
            <v>0</v>
          </cell>
          <cell r="AC61">
            <v>1000</v>
          </cell>
          <cell r="AD61">
            <v>0</v>
          </cell>
          <cell r="AE61">
            <v>2000</v>
          </cell>
          <cell r="AF61">
            <v>0</v>
          </cell>
          <cell r="AG61">
            <v>5000</v>
          </cell>
          <cell r="AH61">
            <v>0</v>
          </cell>
          <cell r="AI61">
            <v>10000</v>
          </cell>
          <cell r="AJ61">
            <v>0</v>
          </cell>
          <cell r="AK61">
            <v>15000</v>
          </cell>
          <cell r="AL61">
            <v>0</v>
          </cell>
          <cell r="AM61">
            <v>0</v>
          </cell>
          <cell r="AN61">
            <v>0</v>
          </cell>
          <cell r="AO61">
            <v>0</v>
          </cell>
          <cell r="AP61">
            <v>0</v>
          </cell>
          <cell r="AQ61">
            <v>5</v>
          </cell>
          <cell r="AR61" t="str">
            <v>kWh</v>
          </cell>
          <cell r="AS61" t="str">
            <v/>
          </cell>
        </row>
        <row r="62">
          <cell r="B62">
            <v>48</v>
          </cell>
          <cell r="C62" t="str">
            <v>GENERAL SERVICE</v>
          </cell>
          <cell r="D62" t="str">
            <v>Other &lt; 50 kW (specify) .</v>
          </cell>
          <cell r="E62" t="str">
            <v>A</v>
          </cell>
          <cell r="F62" t="str">
            <v/>
          </cell>
          <cell r="G62" t="str">
            <v/>
          </cell>
          <cell r="H62">
            <v>0</v>
          </cell>
          <cell r="K62">
            <v>0</v>
          </cell>
          <cell r="L62">
            <v>0</v>
          </cell>
          <cell r="M62">
            <v>0</v>
          </cell>
          <cell r="Q62">
            <v>0</v>
          </cell>
          <cell r="T62">
            <v>1</v>
          </cell>
          <cell r="U62">
            <v>1</v>
          </cell>
          <cell r="V62">
            <v>0</v>
          </cell>
          <cell r="W62">
            <v>0</v>
          </cell>
          <cell r="X62">
            <v>0</v>
          </cell>
          <cell r="Y62">
            <v>0</v>
          </cell>
          <cell r="Z62">
            <v>0</v>
          </cell>
          <cell r="AA62">
            <v>0</v>
          </cell>
          <cell r="AB62">
            <v>0</v>
          </cell>
          <cell r="AC62">
            <v>1000</v>
          </cell>
          <cell r="AD62">
            <v>0</v>
          </cell>
          <cell r="AE62">
            <v>2000</v>
          </cell>
          <cell r="AF62">
            <v>0</v>
          </cell>
          <cell r="AG62">
            <v>5000</v>
          </cell>
          <cell r="AH62">
            <v>0</v>
          </cell>
          <cell r="AI62">
            <v>10000</v>
          </cell>
          <cell r="AJ62">
            <v>0</v>
          </cell>
          <cell r="AK62">
            <v>15000</v>
          </cell>
          <cell r="AQ62">
            <v>5</v>
          </cell>
          <cell r="AR62" t="str">
            <v>kWh</v>
          </cell>
          <cell r="AS62" t="str">
            <v/>
          </cell>
        </row>
        <row r="63">
          <cell r="B63">
            <v>49</v>
          </cell>
          <cell r="C63" t="str">
            <v>GENERAL SERVICE</v>
          </cell>
          <cell r="D63" t="str">
            <v>Other &lt; 50 kW (specify) .</v>
          </cell>
          <cell r="E63" t="str">
            <v>B</v>
          </cell>
          <cell r="F63" t="str">
            <v/>
          </cell>
          <cell r="G63" t="str">
            <v/>
          </cell>
          <cell r="H63">
            <v>0</v>
          </cell>
          <cell r="K63">
            <v>0</v>
          </cell>
          <cell r="L63">
            <v>0</v>
          </cell>
          <cell r="M63">
            <v>0</v>
          </cell>
          <cell r="Q63">
            <v>0</v>
          </cell>
          <cell r="T63">
            <v>1</v>
          </cell>
          <cell r="U63">
            <v>1</v>
          </cell>
          <cell r="V63">
            <v>0</v>
          </cell>
          <cell r="W63">
            <v>0</v>
          </cell>
          <cell r="X63">
            <v>0</v>
          </cell>
          <cell r="Y63">
            <v>0</v>
          </cell>
          <cell r="Z63">
            <v>0</v>
          </cell>
          <cell r="AA63">
            <v>0</v>
          </cell>
          <cell r="AB63">
            <v>0</v>
          </cell>
          <cell r="AC63">
            <v>1000</v>
          </cell>
          <cell r="AD63">
            <v>0</v>
          </cell>
          <cell r="AE63">
            <v>2000</v>
          </cell>
          <cell r="AF63">
            <v>0</v>
          </cell>
          <cell r="AG63">
            <v>5000</v>
          </cell>
          <cell r="AH63">
            <v>0</v>
          </cell>
          <cell r="AI63">
            <v>10000</v>
          </cell>
          <cell r="AJ63">
            <v>0</v>
          </cell>
          <cell r="AK63">
            <v>15000</v>
          </cell>
          <cell r="AL63">
            <v>0</v>
          </cell>
          <cell r="AM63">
            <v>0</v>
          </cell>
          <cell r="AN63">
            <v>0</v>
          </cell>
          <cell r="AO63">
            <v>0</v>
          </cell>
          <cell r="AP63">
            <v>0</v>
          </cell>
          <cell r="AQ63">
            <v>5</v>
          </cell>
          <cell r="AR63" t="str">
            <v>kWh</v>
          </cell>
          <cell r="AS63" t="str">
            <v/>
          </cell>
        </row>
        <row r="64">
          <cell r="B64">
            <v>50</v>
          </cell>
          <cell r="C64" t="str">
            <v>GENERAL SERVICE</v>
          </cell>
          <cell r="D64" t="str">
            <v>Other &lt; 50 kW (specify) .</v>
          </cell>
          <cell r="E64" t="str">
            <v>C</v>
          </cell>
          <cell r="F64" t="str">
            <v/>
          </cell>
          <cell r="G64" t="str">
            <v/>
          </cell>
          <cell r="H64">
            <v>0</v>
          </cell>
          <cell r="K64">
            <v>0</v>
          </cell>
          <cell r="L64">
            <v>0</v>
          </cell>
          <cell r="M64">
            <v>0</v>
          </cell>
          <cell r="Q64">
            <v>0</v>
          </cell>
          <cell r="T64">
            <v>1</v>
          </cell>
          <cell r="U64">
            <v>1</v>
          </cell>
          <cell r="V64">
            <v>0</v>
          </cell>
          <cell r="W64">
            <v>0</v>
          </cell>
          <cell r="X64">
            <v>0</v>
          </cell>
          <cell r="Y64">
            <v>0</v>
          </cell>
          <cell r="Z64">
            <v>0</v>
          </cell>
          <cell r="AA64">
            <v>0</v>
          </cell>
          <cell r="AB64">
            <v>0</v>
          </cell>
          <cell r="AC64">
            <v>1000</v>
          </cell>
          <cell r="AD64">
            <v>0</v>
          </cell>
          <cell r="AE64">
            <v>2000</v>
          </cell>
          <cell r="AF64">
            <v>0</v>
          </cell>
          <cell r="AG64">
            <v>5000</v>
          </cell>
          <cell r="AH64">
            <v>0</v>
          </cell>
          <cell r="AI64">
            <v>10000</v>
          </cell>
          <cell r="AJ64">
            <v>0</v>
          </cell>
          <cell r="AK64">
            <v>15000</v>
          </cell>
          <cell r="AL64">
            <v>0</v>
          </cell>
          <cell r="AM64">
            <v>0</v>
          </cell>
          <cell r="AN64">
            <v>0</v>
          </cell>
          <cell r="AO64">
            <v>0</v>
          </cell>
          <cell r="AP64">
            <v>0</v>
          </cell>
          <cell r="AQ64">
            <v>5</v>
          </cell>
          <cell r="AR64" t="str">
            <v>kWh</v>
          </cell>
          <cell r="AS64" t="str">
            <v/>
          </cell>
        </row>
        <row r="65">
          <cell r="B65">
            <v>51</v>
          </cell>
          <cell r="C65" t="str">
            <v>GENERAL SERVICE</v>
          </cell>
          <cell r="D65" t="str">
            <v>Other &lt; 50 kW (specify) .</v>
          </cell>
          <cell r="E65" t="str">
            <v>D</v>
          </cell>
          <cell r="F65" t="str">
            <v/>
          </cell>
          <cell r="G65" t="str">
            <v/>
          </cell>
          <cell r="H65">
            <v>0</v>
          </cell>
          <cell r="K65">
            <v>0</v>
          </cell>
          <cell r="L65">
            <v>0</v>
          </cell>
          <cell r="M65">
            <v>0</v>
          </cell>
          <cell r="Q65">
            <v>0</v>
          </cell>
          <cell r="T65">
            <v>1</v>
          </cell>
          <cell r="U65">
            <v>1</v>
          </cell>
          <cell r="V65">
            <v>0</v>
          </cell>
          <cell r="W65">
            <v>0</v>
          </cell>
          <cell r="X65">
            <v>0</v>
          </cell>
          <cell r="Y65">
            <v>0</v>
          </cell>
          <cell r="Z65">
            <v>0</v>
          </cell>
          <cell r="AA65">
            <v>0</v>
          </cell>
          <cell r="AB65">
            <v>0</v>
          </cell>
          <cell r="AC65">
            <v>1000</v>
          </cell>
          <cell r="AD65">
            <v>0</v>
          </cell>
          <cell r="AE65">
            <v>2000</v>
          </cell>
          <cell r="AF65">
            <v>0</v>
          </cell>
          <cell r="AG65">
            <v>5000</v>
          </cell>
          <cell r="AH65">
            <v>0</v>
          </cell>
          <cell r="AI65">
            <v>10000</v>
          </cell>
          <cell r="AJ65">
            <v>0</v>
          </cell>
          <cell r="AK65">
            <v>15000</v>
          </cell>
          <cell r="AL65">
            <v>0</v>
          </cell>
          <cell r="AM65">
            <v>0</v>
          </cell>
          <cell r="AN65">
            <v>0</v>
          </cell>
          <cell r="AO65">
            <v>0</v>
          </cell>
          <cell r="AP65">
            <v>0</v>
          </cell>
          <cell r="AQ65">
            <v>5</v>
          </cell>
          <cell r="AR65" t="str">
            <v>kWh</v>
          </cell>
          <cell r="AS65" t="str">
            <v/>
          </cell>
        </row>
        <row r="66">
          <cell r="B66">
            <v>52</v>
          </cell>
          <cell r="C66" t="str">
            <v>GENERAL SERVICE</v>
          </cell>
          <cell r="D66" t="str">
            <v>Greater than 50 kW (to 3000 kW)</v>
          </cell>
          <cell r="E66" t="str">
            <v>A</v>
          </cell>
          <cell r="F66" t="str">
            <v/>
          </cell>
          <cell r="G66" t="str">
            <v/>
          </cell>
          <cell r="H66">
            <v>0</v>
          </cell>
          <cell r="K66">
            <v>0</v>
          </cell>
          <cell r="L66">
            <v>0</v>
          </cell>
          <cell r="M66">
            <v>0</v>
          </cell>
          <cell r="P66">
            <v>0</v>
          </cell>
          <cell r="Q66">
            <v>0</v>
          </cell>
          <cell r="T66">
            <v>1</v>
          </cell>
          <cell r="U66">
            <v>1</v>
          </cell>
          <cell r="V66">
            <v>0</v>
          </cell>
          <cell r="W66">
            <v>0</v>
          </cell>
          <cell r="X66">
            <v>0</v>
          </cell>
          <cell r="Y66">
            <v>0</v>
          </cell>
          <cell r="Z66">
            <v>0</v>
          </cell>
          <cell r="AA66">
            <v>0</v>
          </cell>
          <cell r="AB66">
            <v>0</v>
          </cell>
          <cell r="AC66">
            <v>15000</v>
          </cell>
          <cell r="AD66">
            <v>60</v>
          </cell>
          <cell r="AE66">
            <v>40000</v>
          </cell>
          <cell r="AF66">
            <v>100</v>
          </cell>
          <cell r="AG66">
            <v>100000</v>
          </cell>
          <cell r="AH66">
            <v>500</v>
          </cell>
          <cell r="AI66">
            <v>400000</v>
          </cell>
          <cell r="AJ66">
            <v>1000</v>
          </cell>
          <cell r="AK66">
            <v>1000000</v>
          </cell>
          <cell r="AL66">
            <v>3000</v>
          </cell>
          <cell r="AQ66">
            <v>5</v>
          </cell>
          <cell r="AR66" t="str">
            <v>kW</v>
          </cell>
          <cell r="AS66" t="str">
            <v/>
          </cell>
        </row>
        <row r="67">
          <cell r="B67">
            <v>53</v>
          </cell>
          <cell r="C67" t="str">
            <v>GENERAL SERVICE</v>
          </cell>
          <cell r="D67" t="str">
            <v>Greater than 50 kW (to 3000 kW)</v>
          </cell>
          <cell r="E67" t="str">
            <v>B</v>
          </cell>
          <cell r="F67" t="str">
            <v/>
          </cell>
          <cell r="G67" t="str">
            <v/>
          </cell>
          <cell r="H67">
            <v>0</v>
          </cell>
          <cell r="K67">
            <v>0</v>
          </cell>
          <cell r="L67">
            <v>0</v>
          </cell>
          <cell r="M67">
            <v>0</v>
          </cell>
          <cell r="P67">
            <v>0</v>
          </cell>
          <cell r="Q67">
            <v>0</v>
          </cell>
          <cell r="T67">
            <v>1</v>
          </cell>
          <cell r="U67">
            <v>1</v>
          </cell>
          <cell r="V67">
            <v>0</v>
          </cell>
          <cell r="W67">
            <v>0</v>
          </cell>
          <cell r="X67">
            <v>0</v>
          </cell>
          <cell r="Y67">
            <v>0</v>
          </cell>
          <cell r="Z67">
            <v>0</v>
          </cell>
          <cell r="AA67">
            <v>0</v>
          </cell>
          <cell r="AB67">
            <v>0</v>
          </cell>
          <cell r="AC67">
            <v>15000</v>
          </cell>
          <cell r="AD67">
            <v>60</v>
          </cell>
          <cell r="AE67">
            <v>40000</v>
          </cell>
          <cell r="AF67">
            <v>100</v>
          </cell>
          <cell r="AG67">
            <v>100000</v>
          </cell>
          <cell r="AH67">
            <v>500</v>
          </cell>
          <cell r="AI67">
            <v>400000</v>
          </cell>
          <cell r="AJ67">
            <v>1000</v>
          </cell>
          <cell r="AK67">
            <v>1000000</v>
          </cell>
          <cell r="AL67">
            <v>3000</v>
          </cell>
          <cell r="AM67">
            <v>0</v>
          </cell>
          <cell r="AN67">
            <v>0</v>
          </cell>
          <cell r="AO67">
            <v>0</v>
          </cell>
          <cell r="AP67">
            <v>0</v>
          </cell>
          <cell r="AQ67">
            <v>5</v>
          </cell>
          <cell r="AR67" t="str">
            <v>kW</v>
          </cell>
          <cell r="AS67" t="str">
            <v/>
          </cell>
        </row>
        <row r="68">
          <cell r="B68">
            <v>54</v>
          </cell>
          <cell r="C68" t="str">
            <v>GENERAL SERVICE</v>
          </cell>
          <cell r="D68" t="str">
            <v>Greater than 50 kW (to 3000 kW)</v>
          </cell>
          <cell r="E68" t="str">
            <v>C</v>
          </cell>
          <cell r="F68" t="str">
            <v/>
          </cell>
          <cell r="G68" t="str">
            <v/>
          </cell>
          <cell r="H68">
            <v>0</v>
          </cell>
          <cell r="K68">
            <v>0</v>
          </cell>
          <cell r="L68">
            <v>0</v>
          </cell>
          <cell r="M68">
            <v>0</v>
          </cell>
          <cell r="P68">
            <v>0</v>
          </cell>
          <cell r="Q68">
            <v>0</v>
          </cell>
          <cell r="T68">
            <v>1</v>
          </cell>
          <cell r="U68">
            <v>1</v>
          </cell>
          <cell r="V68">
            <v>0</v>
          </cell>
          <cell r="W68">
            <v>0</v>
          </cell>
          <cell r="X68">
            <v>0</v>
          </cell>
          <cell r="Y68">
            <v>0</v>
          </cell>
          <cell r="Z68">
            <v>0</v>
          </cell>
          <cell r="AA68">
            <v>0</v>
          </cell>
          <cell r="AB68">
            <v>0</v>
          </cell>
          <cell r="AC68">
            <v>15000</v>
          </cell>
          <cell r="AD68">
            <v>60</v>
          </cell>
          <cell r="AE68">
            <v>40000</v>
          </cell>
          <cell r="AF68">
            <v>100</v>
          </cell>
          <cell r="AG68">
            <v>100000</v>
          </cell>
          <cell r="AH68">
            <v>500</v>
          </cell>
          <cell r="AI68">
            <v>400000</v>
          </cell>
          <cell r="AJ68">
            <v>1000</v>
          </cell>
          <cell r="AK68">
            <v>1000000</v>
          </cell>
          <cell r="AL68">
            <v>3000</v>
          </cell>
          <cell r="AM68">
            <v>0</v>
          </cell>
          <cell r="AN68">
            <v>0</v>
          </cell>
          <cell r="AO68">
            <v>0</v>
          </cell>
          <cell r="AP68">
            <v>0</v>
          </cell>
          <cell r="AQ68">
            <v>5</v>
          </cell>
          <cell r="AR68" t="str">
            <v>kW</v>
          </cell>
          <cell r="AS68" t="str">
            <v/>
          </cell>
        </row>
        <row r="69">
          <cell r="B69">
            <v>55</v>
          </cell>
          <cell r="C69" t="str">
            <v>GENERAL SERVICE</v>
          </cell>
          <cell r="D69" t="str">
            <v>Greater than 50 kW (to 3000 kW)</v>
          </cell>
          <cell r="E69" t="str">
            <v>D</v>
          </cell>
          <cell r="F69" t="str">
            <v/>
          </cell>
          <cell r="G69" t="str">
            <v/>
          </cell>
          <cell r="H69">
            <v>0</v>
          </cell>
          <cell r="K69">
            <v>0</v>
          </cell>
          <cell r="L69">
            <v>0</v>
          </cell>
          <cell r="M69">
            <v>0</v>
          </cell>
          <cell r="P69">
            <v>0</v>
          </cell>
          <cell r="Q69">
            <v>0</v>
          </cell>
          <cell r="T69">
            <v>1</v>
          </cell>
          <cell r="U69">
            <v>1</v>
          </cell>
          <cell r="V69">
            <v>0</v>
          </cell>
          <cell r="W69">
            <v>0</v>
          </cell>
          <cell r="X69">
            <v>0</v>
          </cell>
          <cell r="Y69">
            <v>0</v>
          </cell>
          <cell r="Z69">
            <v>0</v>
          </cell>
          <cell r="AA69">
            <v>0</v>
          </cell>
          <cell r="AB69">
            <v>0</v>
          </cell>
          <cell r="AC69">
            <v>15000</v>
          </cell>
          <cell r="AD69">
            <v>60</v>
          </cell>
          <cell r="AE69">
            <v>40000</v>
          </cell>
          <cell r="AF69">
            <v>100</v>
          </cell>
          <cell r="AG69">
            <v>100000</v>
          </cell>
          <cell r="AH69">
            <v>500</v>
          </cell>
          <cell r="AI69">
            <v>400000</v>
          </cell>
          <cell r="AJ69">
            <v>1000</v>
          </cell>
          <cell r="AK69">
            <v>1000000</v>
          </cell>
          <cell r="AL69">
            <v>3000</v>
          </cell>
          <cell r="AM69">
            <v>0</v>
          </cell>
          <cell r="AN69">
            <v>0</v>
          </cell>
          <cell r="AO69">
            <v>0</v>
          </cell>
          <cell r="AP69">
            <v>0</v>
          </cell>
          <cell r="AQ69">
            <v>5</v>
          </cell>
          <cell r="AR69" t="str">
            <v>kW</v>
          </cell>
          <cell r="AS69" t="str">
            <v/>
          </cell>
        </row>
        <row r="70">
          <cell r="B70">
            <v>56</v>
          </cell>
          <cell r="C70" t="str">
            <v>GENERAL SERVICE</v>
          </cell>
          <cell r="D70" t="str">
            <v>Greater than 50 kW Time of Use</v>
          </cell>
          <cell r="E70" t="str">
            <v>A</v>
          </cell>
          <cell r="F70" t="str">
            <v/>
          </cell>
          <cell r="G70" t="str">
            <v/>
          </cell>
          <cell r="H70">
            <v>0</v>
          </cell>
          <cell r="K70">
            <v>0</v>
          </cell>
          <cell r="L70">
            <v>0</v>
          </cell>
          <cell r="M70">
            <v>0</v>
          </cell>
          <cell r="P70">
            <v>0</v>
          </cell>
          <cell r="Q70">
            <v>0</v>
          </cell>
          <cell r="T70">
            <v>1</v>
          </cell>
          <cell r="U70">
            <v>1</v>
          </cell>
          <cell r="V70">
            <v>0</v>
          </cell>
          <cell r="W70">
            <v>0</v>
          </cell>
          <cell r="X70">
            <v>0</v>
          </cell>
          <cell r="Y70">
            <v>0</v>
          </cell>
          <cell r="Z70">
            <v>0</v>
          </cell>
          <cell r="AA70">
            <v>0</v>
          </cell>
          <cell r="AB70">
            <v>0</v>
          </cell>
          <cell r="AC70">
            <v>15000</v>
          </cell>
          <cell r="AD70">
            <v>60</v>
          </cell>
          <cell r="AE70">
            <v>40000</v>
          </cell>
          <cell r="AF70">
            <v>100</v>
          </cell>
          <cell r="AG70">
            <v>100000</v>
          </cell>
          <cell r="AH70">
            <v>500</v>
          </cell>
          <cell r="AI70">
            <v>400000</v>
          </cell>
          <cell r="AJ70">
            <v>1000</v>
          </cell>
          <cell r="AK70">
            <v>1000000</v>
          </cell>
          <cell r="AL70">
            <v>3000</v>
          </cell>
          <cell r="AQ70">
            <v>5</v>
          </cell>
          <cell r="AR70" t="str">
            <v>kW</v>
          </cell>
          <cell r="AS70" t="str">
            <v/>
          </cell>
        </row>
        <row r="71">
          <cell r="B71">
            <v>57</v>
          </cell>
          <cell r="C71" t="str">
            <v>GENERAL SERVICE</v>
          </cell>
          <cell r="D71" t="str">
            <v>Greater than 50 kW Time of Use</v>
          </cell>
          <cell r="E71" t="str">
            <v>B</v>
          </cell>
          <cell r="F71" t="str">
            <v/>
          </cell>
          <cell r="G71" t="str">
            <v/>
          </cell>
          <cell r="H71">
            <v>0</v>
          </cell>
          <cell r="K71">
            <v>0</v>
          </cell>
          <cell r="L71">
            <v>0</v>
          </cell>
          <cell r="M71">
            <v>0</v>
          </cell>
          <cell r="P71">
            <v>0</v>
          </cell>
          <cell r="Q71">
            <v>0</v>
          </cell>
          <cell r="T71">
            <v>1</v>
          </cell>
          <cell r="U71">
            <v>1</v>
          </cell>
          <cell r="V71">
            <v>0</v>
          </cell>
          <cell r="W71">
            <v>0</v>
          </cell>
          <cell r="X71">
            <v>0</v>
          </cell>
          <cell r="Y71">
            <v>0</v>
          </cell>
          <cell r="Z71">
            <v>0</v>
          </cell>
          <cell r="AA71">
            <v>0</v>
          </cell>
          <cell r="AB71">
            <v>0</v>
          </cell>
          <cell r="AC71">
            <v>15000</v>
          </cell>
          <cell r="AD71">
            <v>60</v>
          </cell>
          <cell r="AE71">
            <v>40000</v>
          </cell>
          <cell r="AF71">
            <v>100</v>
          </cell>
          <cell r="AG71">
            <v>100000</v>
          </cell>
          <cell r="AH71">
            <v>500</v>
          </cell>
          <cell r="AI71">
            <v>400000</v>
          </cell>
          <cell r="AJ71">
            <v>1000</v>
          </cell>
          <cell r="AK71">
            <v>1000000</v>
          </cell>
          <cell r="AL71">
            <v>3000</v>
          </cell>
          <cell r="AM71">
            <v>0</v>
          </cell>
          <cell r="AN71">
            <v>0</v>
          </cell>
          <cell r="AO71">
            <v>0</v>
          </cell>
          <cell r="AP71">
            <v>0</v>
          </cell>
          <cell r="AQ71">
            <v>5</v>
          </cell>
          <cell r="AR71" t="str">
            <v>kW</v>
          </cell>
          <cell r="AS71" t="str">
            <v/>
          </cell>
        </row>
        <row r="72">
          <cell r="B72">
            <v>58</v>
          </cell>
          <cell r="C72" t="str">
            <v>GENERAL SERVICE</v>
          </cell>
          <cell r="D72" t="str">
            <v>Greater than 50 kW Time of Use</v>
          </cell>
          <cell r="E72" t="str">
            <v>C</v>
          </cell>
          <cell r="F72" t="str">
            <v/>
          </cell>
          <cell r="G72" t="str">
            <v/>
          </cell>
          <cell r="H72">
            <v>0</v>
          </cell>
          <cell r="K72">
            <v>0</v>
          </cell>
          <cell r="L72">
            <v>0</v>
          </cell>
          <cell r="M72">
            <v>0</v>
          </cell>
          <cell r="P72">
            <v>0</v>
          </cell>
          <cell r="Q72">
            <v>0</v>
          </cell>
          <cell r="T72">
            <v>1</v>
          </cell>
          <cell r="U72">
            <v>1</v>
          </cell>
          <cell r="V72">
            <v>0</v>
          </cell>
          <cell r="W72">
            <v>0</v>
          </cell>
          <cell r="X72">
            <v>0</v>
          </cell>
          <cell r="Y72">
            <v>0</v>
          </cell>
          <cell r="Z72">
            <v>0</v>
          </cell>
          <cell r="AA72">
            <v>0</v>
          </cell>
          <cell r="AB72">
            <v>0</v>
          </cell>
          <cell r="AC72">
            <v>15000</v>
          </cell>
          <cell r="AD72">
            <v>60</v>
          </cell>
          <cell r="AE72">
            <v>40000</v>
          </cell>
          <cell r="AF72">
            <v>100</v>
          </cell>
          <cell r="AG72">
            <v>100000</v>
          </cell>
          <cell r="AH72">
            <v>500</v>
          </cell>
          <cell r="AI72">
            <v>400000</v>
          </cell>
          <cell r="AJ72">
            <v>1000</v>
          </cell>
          <cell r="AK72">
            <v>1000000</v>
          </cell>
          <cell r="AL72">
            <v>3000</v>
          </cell>
          <cell r="AM72">
            <v>0</v>
          </cell>
          <cell r="AN72">
            <v>0</v>
          </cell>
          <cell r="AO72">
            <v>0</v>
          </cell>
          <cell r="AP72">
            <v>0</v>
          </cell>
          <cell r="AQ72">
            <v>5</v>
          </cell>
          <cell r="AR72" t="str">
            <v>kW</v>
          </cell>
          <cell r="AS72" t="str">
            <v/>
          </cell>
        </row>
        <row r="73">
          <cell r="B73">
            <v>59</v>
          </cell>
          <cell r="C73" t="str">
            <v>GENERAL SERVICE</v>
          </cell>
          <cell r="D73" t="str">
            <v>Greater than 50 kW Time of Use</v>
          </cell>
          <cell r="E73" t="str">
            <v>D</v>
          </cell>
          <cell r="F73" t="str">
            <v/>
          </cell>
          <cell r="G73" t="str">
            <v/>
          </cell>
          <cell r="H73">
            <v>0</v>
          </cell>
          <cell r="K73">
            <v>0</v>
          </cell>
          <cell r="L73">
            <v>0</v>
          </cell>
          <cell r="M73">
            <v>0</v>
          </cell>
          <cell r="P73">
            <v>0</v>
          </cell>
          <cell r="Q73">
            <v>0</v>
          </cell>
          <cell r="T73">
            <v>1</v>
          </cell>
          <cell r="U73">
            <v>1</v>
          </cell>
          <cell r="V73">
            <v>0</v>
          </cell>
          <cell r="W73">
            <v>0</v>
          </cell>
          <cell r="X73">
            <v>0</v>
          </cell>
          <cell r="Y73">
            <v>0</v>
          </cell>
          <cell r="Z73">
            <v>0</v>
          </cell>
          <cell r="AA73">
            <v>0</v>
          </cell>
          <cell r="AB73">
            <v>0</v>
          </cell>
          <cell r="AC73">
            <v>15000</v>
          </cell>
          <cell r="AD73">
            <v>60</v>
          </cell>
          <cell r="AE73">
            <v>40000</v>
          </cell>
          <cell r="AF73">
            <v>100</v>
          </cell>
          <cell r="AG73">
            <v>100000</v>
          </cell>
          <cell r="AH73">
            <v>500</v>
          </cell>
          <cell r="AI73">
            <v>400000</v>
          </cell>
          <cell r="AJ73">
            <v>1000</v>
          </cell>
          <cell r="AK73">
            <v>1000000</v>
          </cell>
          <cell r="AL73">
            <v>3000</v>
          </cell>
          <cell r="AM73">
            <v>0</v>
          </cell>
          <cell r="AN73">
            <v>0</v>
          </cell>
          <cell r="AO73">
            <v>0</v>
          </cell>
          <cell r="AP73">
            <v>0</v>
          </cell>
          <cell r="AQ73">
            <v>5</v>
          </cell>
          <cell r="AR73" t="str">
            <v>kW</v>
          </cell>
          <cell r="AS73" t="str">
            <v/>
          </cell>
        </row>
        <row r="74">
          <cell r="B74">
            <v>60</v>
          </cell>
          <cell r="C74" t="str">
            <v>GENERAL SERVICE</v>
          </cell>
          <cell r="D74" t="str">
            <v>Other &gt; 50 kW (specify) .CoGen - Distribution</v>
          </cell>
          <cell r="E74" t="str">
            <v>A</v>
          </cell>
          <cell r="F74" t="str">
            <v>X</v>
          </cell>
          <cell r="G74" t="str">
            <v>X</v>
          </cell>
          <cell r="H74">
            <v>0</v>
          </cell>
          <cell r="I74">
            <v>6.1999999999999998E-3</v>
          </cell>
          <cell r="J74">
            <v>7.0000000000000001E-3</v>
          </cell>
          <cell r="K74">
            <v>1.32E-2</v>
          </cell>
          <cell r="L74">
            <v>1.32E-2</v>
          </cell>
          <cell r="M74">
            <v>5.0999999999999996</v>
          </cell>
          <cell r="P74">
            <v>5.0999999999999996</v>
          </cell>
          <cell r="Q74">
            <v>5.3589975500186657</v>
          </cell>
          <cell r="R74">
            <v>6.3100000000000003E-2</v>
          </cell>
          <cell r="S74">
            <v>6.3100000000000003E-2</v>
          </cell>
          <cell r="T74">
            <v>1.0422</v>
          </cell>
          <cell r="U74">
            <v>1.0421</v>
          </cell>
          <cell r="V74">
            <v>0</v>
          </cell>
          <cell r="W74">
            <v>3.8576999999999999</v>
          </cell>
          <cell r="X74">
            <v>2480.7800000000002</v>
          </cell>
          <cell r="Y74">
            <v>0</v>
          </cell>
          <cell r="Z74">
            <v>4.5860315796629632</v>
          </cell>
          <cell r="AA74">
            <v>3001.3872603329778</v>
          </cell>
          <cell r="AB74">
            <v>6.6799999999999998E-2</v>
          </cell>
          <cell r="AC74">
            <v>206784.25555555557</v>
          </cell>
          <cell r="AD74">
            <v>484.50833333333327</v>
          </cell>
          <cell r="AQ74">
            <v>1</v>
          </cell>
          <cell r="AR74" t="str">
            <v>kW</v>
          </cell>
          <cell r="AS74" t="str">
            <v>X</v>
          </cell>
        </row>
        <row r="75">
          <cell r="B75">
            <v>61</v>
          </cell>
          <cell r="C75" t="str">
            <v>GENERAL SERVICE</v>
          </cell>
          <cell r="D75" t="str">
            <v>Other &gt; 50 kW (specify) .CoGen - Distribution</v>
          </cell>
          <cell r="E75" t="str">
            <v>B</v>
          </cell>
          <cell r="F75" t="str">
            <v/>
          </cell>
          <cell r="G75" t="str">
            <v/>
          </cell>
          <cell r="H75">
            <v>0</v>
          </cell>
          <cell r="K75">
            <v>0</v>
          </cell>
          <cell r="L75">
            <v>0</v>
          </cell>
          <cell r="M75">
            <v>0</v>
          </cell>
          <cell r="P75">
            <v>0</v>
          </cell>
          <cell r="Q75">
            <v>0</v>
          </cell>
          <cell r="T75">
            <v>1</v>
          </cell>
          <cell r="U75">
            <v>1</v>
          </cell>
          <cell r="V75">
            <v>0</v>
          </cell>
          <cell r="W75">
            <v>0</v>
          </cell>
          <cell r="X75">
            <v>0</v>
          </cell>
          <cell r="Y75">
            <v>0</v>
          </cell>
          <cell r="Z75">
            <v>0</v>
          </cell>
          <cell r="AA75">
            <v>0</v>
          </cell>
          <cell r="AB75">
            <v>0</v>
          </cell>
          <cell r="AC75">
            <v>206784.25555555557</v>
          </cell>
          <cell r="AD75">
            <v>484.50833333333327</v>
          </cell>
          <cell r="AE75">
            <v>0</v>
          </cell>
          <cell r="AF75">
            <v>0</v>
          </cell>
          <cell r="AG75">
            <v>0</v>
          </cell>
          <cell r="AH75">
            <v>0</v>
          </cell>
          <cell r="AI75">
            <v>0</v>
          </cell>
          <cell r="AJ75">
            <v>0</v>
          </cell>
          <cell r="AK75">
            <v>0</v>
          </cell>
          <cell r="AL75">
            <v>0</v>
          </cell>
          <cell r="AM75">
            <v>0</v>
          </cell>
          <cell r="AN75">
            <v>0</v>
          </cell>
          <cell r="AO75">
            <v>0</v>
          </cell>
          <cell r="AP75">
            <v>0</v>
          </cell>
          <cell r="AQ75">
            <v>1</v>
          </cell>
          <cell r="AR75" t="str">
            <v>kW</v>
          </cell>
          <cell r="AS75" t="str">
            <v/>
          </cell>
        </row>
        <row r="76">
          <cell r="B76">
            <v>62</v>
          </cell>
          <cell r="C76" t="str">
            <v>GENERAL SERVICE</v>
          </cell>
          <cell r="D76" t="str">
            <v>Other &gt; 50 kW (specify) .CoGen - Distribution</v>
          </cell>
          <cell r="E76" t="str">
            <v>C</v>
          </cell>
          <cell r="F76" t="str">
            <v/>
          </cell>
          <cell r="G76" t="str">
            <v/>
          </cell>
          <cell r="H76">
            <v>0</v>
          </cell>
          <cell r="K76">
            <v>0</v>
          </cell>
          <cell r="L76">
            <v>0</v>
          </cell>
          <cell r="M76">
            <v>0</v>
          </cell>
          <cell r="P76">
            <v>0</v>
          </cell>
          <cell r="Q76">
            <v>0</v>
          </cell>
          <cell r="T76">
            <v>1</v>
          </cell>
          <cell r="U76">
            <v>1</v>
          </cell>
          <cell r="V76">
            <v>0</v>
          </cell>
          <cell r="W76">
            <v>0</v>
          </cell>
          <cell r="X76">
            <v>0</v>
          </cell>
          <cell r="Y76">
            <v>0</v>
          </cell>
          <cell r="Z76">
            <v>0</v>
          </cell>
          <cell r="AA76">
            <v>0</v>
          </cell>
          <cell r="AB76">
            <v>0</v>
          </cell>
          <cell r="AC76">
            <v>206784.25555555557</v>
          </cell>
          <cell r="AD76">
            <v>484.50833333333327</v>
          </cell>
          <cell r="AE76">
            <v>0</v>
          </cell>
          <cell r="AF76">
            <v>0</v>
          </cell>
          <cell r="AG76">
            <v>0</v>
          </cell>
          <cell r="AH76">
            <v>0</v>
          </cell>
          <cell r="AI76">
            <v>0</v>
          </cell>
          <cell r="AJ76">
            <v>0</v>
          </cell>
          <cell r="AK76">
            <v>0</v>
          </cell>
          <cell r="AL76">
            <v>0</v>
          </cell>
          <cell r="AM76">
            <v>0</v>
          </cell>
          <cell r="AN76">
            <v>0</v>
          </cell>
          <cell r="AO76">
            <v>0</v>
          </cell>
          <cell r="AP76">
            <v>0</v>
          </cell>
          <cell r="AQ76">
            <v>1</v>
          </cell>
          <cell r="AR76" t="str">
            <v>kW</v>
          </cell>
          <cell r="AS76" t="str">
            <v/>
          </cell>
        </row>
        <row r="77">
          <cell r="B77">
            <v>63</v>
          </cell>
          <cell r="C77" t="str">
            <v>GENERAL SERVICE</v>
          </cell>
          <cell r="D77" t="str">
            <v>Other &gt; 50 kW (specify) .CoGen - Distribution</v>
          </cell>
          <cell r="E77" t="str">
            <v>D</v>
          </cell>
          <cell r="F77" t="str">
            <v/>
          </cell>
          <cell r="G77" t="str">
            <v/>
          </cell>
          <cell r="H77">
            <v>0</v>
          </cell>
          <cell r="K77">
            <v>0</v>
          </cell>
          <cell r="L77">
            <v>0</v>
          </cell>
          <cell r="M77">
            <v>0</v>
          </cell>
          <cell r="P77">
            <v>0</v>
          </cell>
          <cell r="Q77">
            <v>0</v>
          </cell>
          <cell r="T77">
            <v>1</v>
          </cell>
          <cell r="U77">
            <v>1</v>
          </cell>
          <cell r="V77">
            <v>0</v>
          </cell>
          <cell r="W77">
            <v>0</v>
          </cell>
          <cell r="X77">
            <v>0</v>
          </cell>
          <cell r="Y77">
            <v>0</v>
          </cell>
          <cell r="Z77">
            <v>0</v>
          </cell>
          <cell r="AA77">
            <v>0</v>
          </cell>
          <cell r="AB77">
            <v>0</v>
          </cell>
          <cell r="AC77">
            <v>206784.25555555557</v>
          </cell>
          <cell r="AD77">
            <v>484.50833333333327</v>
          </cell>
          <cell r="AE77">
            <v>0</v>
          </cell>
          <cell r="AF77">
            <v>0</v>
          </cell>
          <cell r="AG77">
            <v>0</v>
          </cell>
          <cell r="AH77">
            <v>0</v>
          </cell>
          <cell r="AI77">
            <v>0</v>
          </cell>
          <cell r="AJ77">
            <v>0</v>
          </cell>
          <cell r="AK77">
            <v>0</v>
          </cell>
          <cell r="AL77">
            <v>0</v>
          </cell>
          <cell r="AM77">
            <v>0</v>
          </cell>
          <cell r="AN77">
            <v>0</v>
          </cell>
          <cell r="AO77">
            <v>0</v>
          </cell>
          <cell r="AP77">
            <v>0</v>
          </cell>
          <cell r="AQ77">
            <v>1</v>
          </cell>
          <cell r="AR77" t="str">
            <v>kW</v>
          </cell>
          <cell r="AS77" t="str">
            <v/>
          </cell>
        </row>
        <row r="78">
          <cell r="B78">
            <v>64</v>
          </cell>
          <cell r="C78" t="str">
            <v>GENERAL SERVICE</v>
          </cell>
          <cell r="D78" t="str">
            <v>Other &gt; 50 kW (specify) .Blended Non &amp; TOU Rates</v>
          </cell>
          <cell r="E78" t="str">
            <v>A</v>
          </cell>
          <cell r="F78" t="str">
            <v>X</v>
          </cell>
          <cell r="G78" t="str">
            <v>X</v>
          </cell>
          <cell r="H78">
            <v>0</v>
          </cell>
          <cell r="I78">
            <v>6.1999999999999998E-3</v>
          </cell>
          <cell r="J78">
            <v>7.0000000000000001E-3</v>
          </cell>
          <cell r="K78">
            <v>1.32E-2</v>
          </cell>
          <cell r="L78">
            <v>1.32E-2</v>
          </cell>
          <cell r="M78">
            <v>3.3885999999999998</v>
          </cell>
          <cell r="P78">
            <v>3.3885999999999998</v>
          </cell>
          <cell r="Q78">
            <v>3.5585544834309846</v>
          </cell>
          <cell r="R78">
            <v>6.3100000000000003E-2</v>
          </cell>
          <cell r="S78">
            <v>6.3100000000000003E-2</v>
          </cell>
          <cell r="T78">
            <v>1.0422</v>
          </cell>
          <cell r="U78">
            <v>1.0421</v>
          </cell>
          <cell r="V78">
            <v>0</v>
          </cell>
          <cell r="W78">
            <v>1.7029000000000001</v>
          </cell>
          <cell r="X78">
            <v>201.12</v>
          </cell>
          <cell r="Y78">
            <v>0</v>
          </cell>
          <cell r="Z78">
            <v>1.2893884885616216</v>
          </cell>
          <cell r="AA78">
            <v>237.05032580306187</v>
          </cell>
          <cell r="AB78">
            <v>0.60770000000000002</v>
          </cell>
          <cell r="AC78">
            <v>15000</v>
          </cell>
          <cell r="AD78">
            <v>60</v>
          </cell>
          <cell r="AE78">
            <v>40000</v>
          </cell>
          <cell r="AF78">
            <v>100</v>
          </cell>
          <cell r="AG78">
            <v>100000</v>
          </cell>
          <cell r="AH78">
            <v>500</v>
          </cell>
          <cell r="AI78">
            <v>400000</v>
          </cell>
          <cell r="AJ78">
            <v>1000</v>
          </cell>
          <cell r="AK78">
            <v>1000000</v>
          </cell>
          <cell r="AL78">
            <v>3000</v>
          </cell>
          <cell r="AQ78">
            <v>5</v>
          </cell>
          <cell r="AR78" t="str">
            <v>kW</v>
          </cell>
          <cell r="AS78" t="str">
            <v>X</v>
          </cell>
        </row>
        <row r="79">
          <cell r="B79">
            <v>65</v>
          </cell>
          <cell r="C79" t="str">
            <v>GENERAL SERVICE</v>
          </cell>
          <cell r="D79" t="str">
            <v>Other &gt; 50 kW (specify) .Blended Non &amp; TOU Rates</v>
          </cell>
          <cell r="E79" t="str">
            <v>B</v>
          </cell>
          <cell r="F79" t="str">
            <v/>
          </cell>
          <cell r="G79" t="str">
            <v/>
          </cell>
          <cell r="H79">
            <v>0</v>
          </cell>
          <cell r="K79">
            <v>0</v>
          </cell>
          <cell r="L79">
            <v>0</v>
          </cell>
          <cell r="M79">
            <v>0</v>
          </cell>
          <cell r="P79">
            <v>0</v>
          </cell>
          <cell r="Q79">
            <v>0</v>
          </cell>
          <cell r="T79">
            <v>1</v>
          </cell>
          <cell r="U79">
            <v>1</v>
          </cell>
          <cell r="V79">
            <v>0</v>
          </cell>
          <cell r="W79">
            <v>0</v>
          </cell>
          <cell r="X79">
            <v>0</v>
          </cell>
          <cell r="Y79">
            <v>0</v>
          </cell>
          <cell r="Z79">
            <v>0</v>
          </cell>
          <cell r="AA79">
            <v>0</v>
          </cell>
          <cell r="AB79">
            <v>0</v>
          </cell>
          <cell r="AC79">
            <v>15000</v>
          </cell>
          <cell r="AD79">
            <v>60</v>
          </cell>
          <cell r="AE79">
            <v>40000</v>
          </cell>
          <cell r="AF79">
            <v>100</v>
          </cell>
          <cell r="AG79">
            <v>100000</v>
          </cell>
          <cell r="AH79">
            <v>500</v>
          </cell>
          <cell r="AI79">
            <v>400000</v>
          </cell>
          <cell r="AJ79">
            <v>1000</v>
          </cell>
          <cell r="AK79">
            <v>1000000</v>
          </cell>
          <cell r="AL79">
            <v>3000</v>
          </cell>
          <cell r="AM79">
            <v>0</v>
          </cell>
          <cell r="AN79">
            <v>0</v>
          </cell>
          <cell r="AO79">
            <v>0</v>
          </cell>
          <cell r="AP79">
            <v>0</v>
          </cell>
          <cell r="AQ79">
            <v>5</v>
          </cell>
          <cell r="AR79" t="str">
            <v>kW</v>
          </cell>
          <cell r="AS79" t="str">
            <v/>
          </cell>
        </row>
        <row r="80">
          <cell r="B80">
            <v>66</v>
          </cell>
          <cell r="C80" t="str">
            <v>GENERAL SERVICE</v>
          </cell>
          <cell r="D80" t="str">
            <v>Other &gt; 50 kW (specify) .Blended Non &amp; TOU Rates</v>
          </cell>
          <cell r="E80" t="str">
            <v>C</v>
          </cell>
          <cell r="F80" t="str">
            <v/>
          </cell>
          <cell r="G80" t="str">
            <v/>
          </cell>
          <cell r="H80">
            <v>0</v>
          </cell>
          <cell r="K80">
            <v>0</v>
          </cell>
          <cell r="L80">
            <v>0</v>
          </cell>
          <cell r="M80">
            <v>0</v>
          </cell>
          <cell r="P80">
            <v>0</v>
          </cell>
          <cell r="Q80">
            <v>0</v>
          </cell>
          <cell r="T80">
            <v>1</v>
          </cell>
          <cell r="U80">
            <v>1</v>
          </cell>
          <cell r="V80">
            <v>0</v>
          </cell>
          <cell r="W80">
            <v>0</v>
          </cell>
          <cell r="X80">
            <v>0</v>
          </cell>
          <cell r="Y80">
            <v>0</v>
          </cell>
          <cell r="Z80">
            <v>0</v>
          </cell>
          <cell r="AA80">
            <v>0</v>
          </cell>
          <cell r="AB80">
            <v>0</v>
          </cell>
          <cell r="AC80">
            <v>15000</v>
          </cell>
          <cell r="AD80">
            <v>60</v>
          </cell>
          <cell r="AE80">
            <v>40000</v>
          </cell>
          <cell r="AF80">
            <v>100</v>
          </cell>
          <cell r="AG80">
            <v>100000</v>
          </cell>
          <cell r="AH80">
            <v>500</v>
          </cell>
          <cell r="AI80">
            <v>400000</v>
          </cell>
          <cell r="AJ80">
            <v>1000</v>
          </cell>
          <cell r="AK80">
            <v>1000000</v>
          </cell>
          <cell r="AL80">
            <v>3000</v>
          </cell>
          <cell r="AM80">
            <v>0</v>
          </cell>
          <cell r="AN80">
            <v>0</v>
          </cell>
          <cell r="AO80">
            <v>0</v>
          </cell>
          <cell r="AP80">
            <v>0</v>
          </cell>
          <cell r="AQ80">
            <v>5</v>
          </cell>
          <cell r="AR80" t="str">
            <v>kW</v>
          </cell>
          <cell r="AS80" t="str">
            <v/>
          </cell>
        </row>
        <row r="81">
          <cell r="B81">
            <v>67</v>
          </cell>
          <cell r="C81" t="str">
            <v>GENERAL SERVICE</v>
          </cell>
          <cell r="D81" t="str">
            <v>Other &gt; 50 kW (specify) .Blended Non &amp; TOU Rates</v>
          </cell>
          <cell r="E81" t="str">
            <v>D</v>
          </cell>
          <cell r="F81" t="str">
            <v/>
          </cell>
          <cell r="G81" t="str">
            <v/>
          </cell>
          <cell r="H81">
            <v>0</v>
          </cell>
          <cell r="K81">
            <v>0</v>
          </cell>
          <cell r="L81">
            <v>0</v>
          </cell>
          <cell r="M81">
            <v>0</v>
          </cell>
          <cell r="P81">
            <v>0</v>
          </cell>
          <cell r="Q81">
            <v>0</v>
          </cell>
          <cell r="T81">
            <v>1</v>
          </cell>
          <cell r="U81">
            <v>1</v>
          </cell>
          <cell r="V81">
            <v>0</v>
          </cell>
          <cell r="W81">
            <v>0</v>
          </cell>
          <cell r="X81">
            <v>0</v>
          </cell>
          <cell r="Y81">
            <v>0</v>
          </cell>
          <cell r="Z81">
            <v>0</v>
          </cell>
          <cell r="AA81">
            <v>0</v>
          </cell>
          <cell r="AB81">
            <v>0</v>
          </cell>
          <cell r="AC81">
            <v>15000</v>
          </cell>
          <cell r="AD81">
            <v>60</v>
          </cell>
          <cell r="AE81">
            <v>40000</v>
          </cell>
          <cell r="AF81">
            <v>100</v>
          </cell>
          <cell r="AG81">
            <v>100000</v>
          </cell>
          <cell r="AH81">
            <v>500</v>
          </cell>
          <cell r="AI81">
            <v>400000</v>
          </cell>
          <cell r="AJ81">
            <v>1000</v>
          </cell>
          <cell r="AK81">
            <v>1000000</v>
          </cell>
          <cell r="AL81">
            <v>3000</v>
          </cell>
          <cell r="AM81">
            <v>0</v>
          </cell>
          <cell r="AN81">
            <v>0</v>
          </cell>
          <cell r="AO81">
            <v>0</v>
          </cell>
          <cell r="AP81">
            <v>0</v>
          </cell>
          <cell r="AQ81">
            <v>5</v>
          </cell>
          <cell r="AR81" t="str">
            <v>kW</v>
          </cell>
          <cell r="AS81" t="str">
            <v/>
          </cell>
        </row>
        <row r="82">
          <cell r="B82">
            <v>68</v>
          </cell>
          <cell r="C82" t="str">
            <v>GENERAL SERVICE</v>
          </cell>
          <cell r="D82" t="str">
            <v>Other &gt; 50 kW (specify) .</v>
          </cell>
          <cell r="E82" t="str">
            <v>A</v>
          </cell>
          <cell r="F82" t="str">
            <v/>
          </cell>
          <cell r="G82" t="str">
            <v/>
          </cell>
          <cell r="H82">
            <v>0</v>
          </cell>
          <cell r="K82">
            <v>0</v>
          </cell>
          <cell r="L82">
            <v>0</v>
          </cell>
          <cell r="M82">
            <v>0</v>
          </cell>
          <cell r="P82">
            <v>0</v>
          </cell>
          <cell r="Q82">
            <v>0</v>
          </cell>
          <cell r="T82">
            <v>1</v>
          </cell>
          <cell r="U82">
            <v>1</v>
          </cell>
          <cell r="V82">
            <v>0</v>
          </cell>
          <cell r="W82">
            <v>0</v>
          </cell>
          <cell r="X82">
            <v>0</v>
          </cell>
          <cell r="Y82">
            <v>0</v>
          </cell>
          <cell r="Z82">
            <v>0</v>
          </cell>
          <cell r="AA82">
            <v>0</v>
          </cell>
          <cell r="AB82">
            <v>0</v>
          </cell>
          <cell r="AQ82">
            <v>0</v>
          </cell>
          <cell r="AR82" t="str">
            <v>kW</v>
          </cell>
          <cell r="AS82" t="str">
            <v/>
          </cell>
        </row>
        <row r="83">
          <cell r="B83">
            <v>69</v>
          </cell>
          <cell r="C83" t="str">
            <v>GENERAL SERVICE</v>
          </cell>
          <cell r="D83" t="str">
            <v>Other &gt; 50 kW (specify) .</v>
          </cell>
          <cell r="E83" t="str">
            <v>B</v>
          </cell>
          <cell r="F83" t="str">
            <v/>
          </cell>
          <cell r="G83" t="str">
            <v/>
          </cell>
          <cell r="H83">
            <v>0</v>
          </cell>
          <cell r="K83">
            <v>0</v>
          </cell>
          <cell r="L83">
            <v>0</v>
          </cell>
          <cell r="M83">
            <v>0</v>
          </cell>
          <cell r="P83">
            <v>0</v>
          </cell>
          <cell r="Q83">
            <v>0</v>
          </cell>
          <cell r="T83">
            <v>1</v>
          </cell>
          <cell r="U83">
            <v>1</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t="str">
            <v>kW</v>
          </cell>
          <cell r="AS83" t="str">
            <v/>
          </cell>
        </row>
        <row r="84">
          <cell r="B84">
            <v>70</v>
          </cell>
          <cell r="C84" t="str">
            <v>GENERAL SERVICE</v>
          </cell>
          <cell r="D84" t="str">
            <v>Other &gt; 50 kW (specify) .</v>
          </cell>
          <cell r="E84" t="str">
            <v>C</v>
          </cell>
          <cell r="F84" t="str">
            <v/>
          </cell>
          <cell r="G84" t="str">
            <v/>
          </cell>
          <cell r="H84">
            <v>0</v>
          </cell>
          <cell r="K84">
            <v>0</v>
          </cell>
          <cell r="L84">
            <v>0</v>
          </cell>
          <cell r="M84">
            <v>0</v>
          </cell>
          <cell r="P84">
            <v>0</v>
          </cell>
          <cell r="Q84">
            <v>0</v>
          </cell>
          <cell r="T84">
            <v>1</v>
          </cell>
          <cell r="U84">
            <v>1</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t="str">
            <v>kW</v>
          </cell>
          <cell r="AS84" t="str">
            <v/>
          </cell>
        </row>
        <row r="85">
          <cell r="B85">
            <v>71</v>
          </cell>
          <cell r="C85" t="str">
            <v>GENERAL SERVICE</v>
          </cell>
          <cell r="D85" t="str">
            <v>Other &gt; 50 kW (specify) .</v>
          </cell>
          <cell r="E85" t="str">
            <v>D</v>
          </cell>
          <cell r="F85" t="str">
            <v/>
          </cell>
          <cell r="G85" t="str">
            <v/>
          </cell>
          <cell r="H85">
            <v>0</v>
          </cell>
          <cell r="K85">
            <v>0</v>
          </cell>
          <cell r="L85">
            <v>0</v>
          </cell>
          <cell r="M85">
            <v>0</v>
          </cell>
          <cell r="P85">
            <v>0</v>
          </cell>
          <cell r="Q85">
            <v>0</v>
          </cell>
          <cell r="T85">
            <v>1</v>
          </cell>
          <cell r="U85">
            <v>1</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t="str">
            <v>kW</v>
          </cell>
          <cell r="AS85" t="str">
            <v/>
          </cell>
        </row>
        <row r="86">
          <cell r="B86">
            <v>72</v>
          </cell>
          <cell r="C86" t="str">
            <v>GENERAL SERVICE</v>
          </cell>
          <cell r="D86" t="str">
            <v>Intermediate Use  (3000 - 5000 kW)</v>
          </cell>
          <cell r="E86" t="str">
            <v>A</v>
          </cell>
          <cell r="F86" t="str">
            <v/>
          </cell>
          <cell r="G86" t="str">
            <v/>
          </cell>
          <cell r="H86">
            <v>0</v>
          </cell>
          <cell r="K86">
            <v>0</v>
          </cell>
          <cell r="L86">
            <v>0</v>
          </cell>
          <cell r="M86">
            <v>0</v>
          </cell>
          <cell r="P86">
            <v>0</v>
          </cell>
          <cell r="Q86">
            <v>0</v>
          </cell>
          <cell r="T86">
            <v>1</v>
          </cell>
          <cell r="U86">
            <v>1</v>
          </cell>
          <cell r="V86">
            <v>0</v>
          </cell>
          <cell r="W86">
            <v>0</v>
          </cell>
          <cell r="X86">
            <v>0</v>
          </cell>
          <cell r="Y86">
            <v>0</v>
          </cell>
          <cell r="Z86">
            <v>0</v>
          </cell>
          <cell r="AA86">
            <v>0</v>
          </cell>
          <cell r="AB86">
            <v>0</v>
          </cell>
          <cell r="AC86">
            <v>800000</v>
          </cell>
          <cell r="AD86">
            <v>3000</v>
          </cell>
          <cell r="AE86">
            <v>1000000</v>
          </cell>
          <cell r="AF86">
            <v>3000</v>
          </cell>
          <cell r="AG86">
            <v>1200000</v>
          </cell>
          <cell r="AH86">
            <v>4000</v>
          </cell>
          <cell r="AI86">
            <v>1800000</v>
          </cell>
          <cell r="AJ86">
            <v>4000</v>
          </cell>
          <cell r="AQ86">
            <v>4</v>
          </cell>
          <cell r="AR86" t="str">
            <v>kW</v>
          </cell>
          <cell r="AS86" t="str">
            <v/>
          </cell>
        </row>
        <row r="87">
          <cell r="B87">
            <v>73</v>
          </cell>
          <cell r="C87" t="str">
            <v>GENERAL SERVICE</v>
          </cell>
          <cell r="D87" t="str">
            <v xml:space="preserve">Intermediate Use </v>
          </cell>
          <cell r="E87" t="str">
            <v>B</v>
          </cell>
          <cell r="F87" t="str">
            <v/>
          </cell>
          <cell r="G87" t="str">
            <v/>
          </cell>
          <cell r="H87">
            <v>0</v>
          </cell>
          <cell r="K87">
            <v>0</v>
          </cell>
          <cell r="L87">
            <v>0</v>
          </cell>
          <cell r="M87">
            <v>0</v>
          </cell>
          <cell r="P87">
            <v>0</v>
          </cell>
          <cell r="Q87">
            <v>0</v>
          </cell>
          <cell r="T87">
            <v>1</v>
          </cell>
          <cell r="U87">
            <v>1</v>
          </cell>
          <cell r="V87">
            <v>0</v>
          </cell>
          <cell r="W87">
            <v>0</v>
          </cell>
          <cell r="X87">
            <v>0</v>
          </cell>
          <cell r="Y87">
            <v>0</v>
          </cell>
          <cell r="Z87">
            <v>0</v>
          </cell>
          <cell r="AA87">
            <v>0</v>
          </cell>
          <cell r="AB87">
            <v>0</v>
          </cell>
          <cell r="AC87">
            <v>800000</v>
          </cell>
          <cell r="AD87">
            <v>3000</v>
          </cell>
          <cell r="AE87">
            <v>1000000</v>
          </cell>
          <cell r="AF87">
            <v>3000</v>
          </cell>
          <cell r="AG87">
            <v>1200000</v>
          </cell>
          <cell r="AH87">
            <v>4000</v>
          </cell>
          <cell r="AI87">
            <v>1800000</v>
          </cell>
          <cell r="AJ87">
            <v>4000</v>
          </cell>
          <cell r="AK87">
            <v>0</v>
          </cell>
          <cell r="AL87">
            <v>0</v>
          </cell>
          <cell r="AM87">
            <v>0</v>
          </cell>
          <cell r="AN87">
            <v>0</v>
          </cell>
          <cell r="AO87">
            <v>0</v>
          </cell>
          <cell r="AP87">
            <v>0</v>
          </cell>
          <cell r="AQ87">
            <v>4</v>
          </cell>
          <cell r="AR87" t="str">
            <v>kW</v>
          </cell>
          <cell r="AS87" t="str">
            <v/>
          </cell>
        </row>
        <row r="88">
          <cell r="B88">
            <v>74</v>
          </cell>
          <cell r="C88" t="str">
            <v>GENERAL SERVICE</v>
          </cell>
          <cell r="D88" t="str">
            <v xml:space="preserve">Intermediate Use </v>
          </cell>
          <cell r="E88" t="str">
            <v>C</v>
          </cell>
          <cell r="F88" t="str">
            <v/>
          </cell>
          <cell r="G88" t="str">
            <v/>
          </cell>
          <cell r="H88">
            <v>0</v>
          </cell>
          <cell r="K88">
            <v>0</v>
          </cell>
          <cell r="L88">
            <v>0</v>
          </cell>
          <cell r="M88">
            <v>0</v>
          </cell>
          <cell r="P88">
            <v>0</v>
          </cell>
          <cell r="Q88">
            <v>0</v>
          </cell>
          <cell r="T88">
            <v>1</v>
          </cell>
          <cell r="U88">
            <v>1</v>
          </cell>
          <cell r="V88">
            <v>0</v>
          </cell>
          <cell r="W88">
            <v>0</v>
          </cell>
          <cell r="X88">
            <v>0</v>
          </cell>
          <cell r="Y88">
            <v>0</v>
          </cell>
          <cell r="Z88">
            <v>0</v>
          </cell>
          <cell r="AA88">
            <v>0</v>
          </cell>
          <cell r="AB88">
            <v>0</v>
          </cell>
          <cell r="AC88">
            <v>800000</v>
          </cell>
          <cell r="AD88">
            <v>3000</v>
          </cell>
          <cell r="AE88">
            <v>1000000</v>
          </cell>
          <cell r="AF88">
            <v>3000</v>
          </cell>
          <cell r="AG88">
            <v>1200000</v>
          </cell>
          <cell r="AH88">
            <v>4000</v>
          </cell>
          <cell r="AI88">
            <v>1800000</v>
          </cell>
          <cell r="AJ88">
            <v>4000</v>
          </cell>
          <cell r="AK88">
            <v>0</v>
          </cell>
          <cell r="AL88">
            <v>0</v>
          </cell>
          <cell r="AM88">
            <v>0</v>
          </cell>
          <cell r="AN88">
            <v>0</v>
          </cell>
          <cell r="AO88">
            <v>0</v>
          </cell>
          <cell r="AP88">
            <v>0</v>
          </cell>
          <cell r="AQ88">
            <v>4</v>
          </cell>
          <cell r="AR88" t="str">
            <v>kW</v>
          </cell>
          <cell r="AS88" t="str">
            <v/>
          </cell>
        </row>
        <row r="89">
          <cell r="B89">
            <v>75</v>
          </cell>
          <cell r="C89" t="str">
            <v>GENERAL SERVICE</v>
          </cell>
          <cell r="D89" t="str">
            <v xml:space="preserve">Intermediate Use </v>
          </cell>
          <cell r="E89" t="str">
            <v>D</v>
          </cell>
          <cell r="F89" t="str">
            <v/>
          </cell>
          <cell r="G89" t="str">
            <v/>
          </cell>
          <cell r="H89">
            <v>0</v>
          </cell>
          <cell r="K89">
            <v>0</v>
          </cell>
          <cell r="L89">
            <v>0</v>
          </cell>
          <cell r="M89">
            <v>0</v>
          </cell>
          <cell r="P89">
            <v>0</v>
          </cell>
          <cell r="Q89">
            <v>0</v>
          </cell>
          <cell r="T89">
            <v>1</v>
          </cell>
          <cell r="U89">
            <v>1</v>
          </cell>
          <cell r="V89">
            <v>0</v>
          </cell>
          <cell r="W89">
            <v>0</v>
          </cell>
          <cell r="X89">
            <v>0</v>
          </cell>
          <cell r="Y89">
            <v>0</v>
          </cell>
          <cell r="Z89">
            <v>0</v>
          </cell>
          <cell r="AA89">
            <v>0</v>
          </cell>
          <cell r="AB89">
            <v>0</v>
          </cell>
          <cell r="AC89">
            <v>800000</v>
          </cell>
          <cell r="AD89">
            <v>3000</v>
          </cell>
          <cell r="AE89">
            <v>1000000</v>
          </cell>
          <cell r="AF89">
            <v>3000</v>
          </cell>
          <cell r="AG89">
            <v>1200000</v>
          </cell>
          <cell r="AH89">
            <v>4000</v>
          </cell>
          <cell r="AI89">
            <v>1800000</v>
          </cell>
          <cell r="AJ89">
            <v>4000</v>
          </cell>
          <cell r="AK89">
            <v>0</v>
          </cell>
          <cell r="AL89">
            <v>0</v>
          </cell>
          <cell r="AM89">
            <v>0</v>
          </cell>
          <cell r="AN89">
            <v>0</v>
          </cell>
          <cell r="AO89">
            <v>0</v>
          </cell>
          <cell r="AP89">
            <v>0</v>
          </cell>
          <cell r="AQ89">
            <v>4</v>
          </cell>
          <cell r="AR89" t="str">
            <v>kW</v>
          </cell>
          <cell r="AS89" t="str">
            <v/>
          </cell>
        </row>
        <row r="90">
          <cell r="B90">
            <v>76</v>
          </cell>
          <cell r="C90" t="str">
            <v>GENERAL SERVICE</v>
          </cell>
          <cell r="D90" t="str">
            <v>Large Use (&gt; 5000 kW)</v>
          </cell>
          <cell r="E90" t="str">
            <v>A</v>
          </cell>
          <cell r="F90" t="str">
            <v>X</v>
          </cell>
          <cell r="G90" t="str">
            <v>X</v>
          </cell>
          <cell r="H90">
            <v>0</v>
          </cell>
          <cell r="I90">
            <v>6.1999999999999998E-3</v>
          </cell>
          <cell r="J90">
            <v>7.0000000000000001E-3</v>
          </cell>
          <cell r="K90">
            <v>1.32E-2</v>
          </cell>
          <cell r="L90">
            <v>1.32E-2</v>
          </cell>
          <cell r="M90">
            <v>4.5755999999999997</v>
          </cell>
          <cell r="P90">
            <v>4.5755999999999997</v>
          </cell>
          <cell r="Q90">
            <v>4.8014800020602486</v>
          </cell>
          <cell r="R90">
            <v>6.3100000000000003E-2</v>
          </cell>
          <cell r="S90">
            <v>6.3100000000000003E-2</v>
          </cell>
          <cell r="T90">
            <v>1.0146999999999999</v>
          </cell>
          <cell r="U90">
            <v>1.0146999999999999</v>
          </cell>
          <cell r="V90">
            <v>0</v>
          </cell>
          <cell r="W90">
            <v>1.3473999999999999</v>
          </cell>
          <cell r="X90">
            <v>11398.07</v>
          </cell>
          <cell r="Y90">
            <v>0</v>
          </cell>
          <cell r="Z90">
            <v>1.4463533260726062</v>
          </cell>
          <cell r="AA90">
            <v>13402.136885056816</v>
          </cell>
          <cell r="AB90">
            <v>0.1173</v>
          </cell>
          <cell r="AC90">
            <v>2800000</v>
          </cell>
          <cell r="AD90">
            <v>6000</v>
          </cell>
          <cell r="AE90">
            <v>10000000</v>
          </cell>
          <cell r="AF90">
            <v>15000</v>
          </cell>
          <cell r="AG90">
            <v>1200000</v>
          </cell>
          <cell r="AQ90">
            <v>3</v>
          </cell>
          <cell r="AR90" t="str">
            <v>kW</v>
          </cell>
          <cell r="AS90" t="str">
            <v>X</v>
          </cell>
        </row>
        <row r="91">
          <cell r="B91">
            <v>77</v>
          </cell>
          <cell r="C91" t="str">
            <v>GENERAL SERVICE</v>
          </cell>
          <cell r="D91" t="str">
            <v>Large Use (&gt; 5000 kW)</v>
          </cell>
          <cell r="E91" t="str">
            <v>B</v>
          </cell>
          <cell r="F91" t="str">
            <v/>
          </cell>
          <cell r="G91" t="str">
            <v/>
          </cell>
          <cell r="H91">
            <v>0</v>
          </cell>
          <cell r="K91">
            <v>0</v>
          </cell>
          <cell r="L91">
            <v>0</v>
          </cell>
          <cell r="M91">
            <v>0</v>
          </cell>
          <cell r="P91">
            <v>0</v>
          </cell>
          <cell r="Q91">
            <v>0</v>
          </cell>
          <cell r="T91">
            <v>1</v>
          </cell>
          <cell r="U91">
            <v>1</v>
          </cell>
          <cell r="V91">
            <v>0</v>
          </cell>
          <cell r="W91">
            <v>0</v>
          </cell>
          <cell r="X91">
            <v>0</v>
          </cell>
          <cell r="Y91">
            <v>0</v>
          </cell>
          <cell r="Z91">
            <v>0</v>
          </cell>
          <cell r="AA91">
            <v>0</v>
          </cell>
          <cell r="AB91">
            <v>0</v>
          </cell>
          <cell r="AC91">
            <v>2800000</v>
          </cell>
          <cell r="AD91">
            <v>6000</v>
          </cell>
          <cell r="AE91">
            <v>10000000</v>
          </cell>
          <cell r="AF91">
            <v>15000</v>
          </cell>
          <cell r="AG91">
            <v>1200000</v>
          </cell>
          <cell r="AH91">
            <v>0</v>
          </cell>
          <cell r="AI91">
            <v>0</v>
          </cell>
          <cell r="AJ91">
            <v>0</v>
          </cell>
          <cell r="AK91">
            <v>0</v>
          </cell>
          <cell r="AL91">
            <v>0</v>
          </cell>
          <cell r="AM91">
            <v>0</v>
          </cell>
          <cell r="AN91">
            <v>0</v>
          </cell>
          <cell r="AO91">
            <v>0</v>
          </cell>
          <cell r="AP91">
            <v>0</v>
          </cell>
          <cell r="AQ91">
            <v>3</v>
          </cell>
          <cell r="AR91" t="str">
            <v>kW</v>
          </cell>
          <cell r="AS91" t="str">
            <v/>
          </cell>
        </row>
        <row r="92">
          <cell r="B92">
            <v>78</v>
          </cell>
          <cell r="C92" t="str">
            <v>GENERAL SERVICE</v>
          </cell>
          <cell r="D92" t="str">
            <v>Large Use (&gt; 5000 kW)</v>
          </cell>
          <cell r="E92" t="str">
            <v>C</v>
          </cell>
          <cell r="F92" t="str">
            <v/>
          </cell>
          <cell r="G92" t="str">
            <v/>
          </cell>
          <cell r="H92">
            <v>0</v>
          </cell>
          <cell r="K92">
            <v>0</v>
          </cell>
          <cell r="L92">
            <v>0</v>
          </cell>
          <cell r="M92">
            <v>0</v>
          </cell>
          <cell r="P92">
            <v>0</v>
          </cell>
          <cell r="Q92">
            <v>0</v>
          </cell>
          <cell r="T92">
            <v>1</v>
          </cell>
          <cell r="U92">
            <v>1</v>
          </cell>
          <cell r="V92">
            <v>0</v>
          </cell>
          <cell r="W92">
            <v>0</v>
          </cell>
          <cell r="X92">
            <v>0</v>
          </cell>
          <cell r="Y92">
            <v>0</v>
          </cell>
          <cell r="Z92">
            <v>0</v>
          </cell>
          <cell r="AA92">
            <v>0</v>
          </cell>
          <cell r="AB92">
            <v>0</v>
          </cell>
          <cell r="AC92">
            <v>2800000</v>
          </cell>
          <cell r="AD92">
            <v>6000</v>
          </cell>
          <cell r="AE92">
            <v>10000000</v>
          </cell>
          <cell r="AF92">
            <v>15000</v>
          </cell>
          <cell r="AG92">
            <v>1200000</v>
          </cell>
          <cell r="AH92">
            <v>0</v>
          </cell>
          <cell r="AI92">
            <v>0</v>
          </cell>
          <cell r="AJ92">
            <v>0</v>
          </cell>
          <cell r="AK92">
            <v>0</v>
          </cell>
          <cell r="AL92">
            <v>0</v>
          </cell>
          <cell r="AM92">
            <v>0</v>
          </cell>
          <cell r="AN92">
            <v>0</v>
          </cell>
          <cell r="AO92">
            <v>0</v>
          </cell>
          <cell r="AP92">
            <v>0</v>
          </cell>
          <cell r="AQ92">
            <v>3</v>
          </cell>
          <cell r="AR92" t="str">
            <v>kW</v>
          </cell>
          <cell r="AS92" t="str">
            <v/>
          </cell>
        </row>
        <row r="93">
          <cell r="B93">
            <v>79</v>
          </cell>
          <cell r="C93" t="str">
            <v>GENERAL SERVICE</v>
          </cell>
          <cell r="D93" t="str">
            <v>Large Use (&gt; 5000 kW)</v>
          </cell>
          <cell r="E93" t="str">
            <v>D</v>
          </cell>
          <cell r="F93" t="str">
            <v/>
          </cell>
          <cell r="G93" t="str">
            <v/>
          </cell>
          <cell r="H93">
            <v>0</v>
          </cell>
          <cell r="K93">
            <v>0</v>
          </cell>
          <cell r="L93">
            <v>0</v>
          </cell>
          <cell r="M93">
            <v>0</v>
          </cell>
          <cell r="P93">
            <v>0</v>
          </cell>
          <cell r="Q93">
            <v>0</v>
          </cell>
          <cell r="T93">
            <v>1</v>
          </cell>
          <cell r="U93">
            <v>1</v>
          </cell>
          <cell r="V93">
            <v>0</v>
          </cell>
          <cell r="W93">
            <v>0</v>
          </cell>
          <cell r="X93">
            <v>0</v>
          </cell>
          <cell r="Y93">
            <v>0</v>
          </cell>
          <cell r="Z93">
            <v>0</v>
          </cell>
          <cell r="AA93">
            <v>0</v>
          </cell>
          <cell r="AB93">
            <v>0</v>
          </cell>
          <cell r="AC93">
            <v>2800000</v>
          </cell>
          <cell r="AD93">
            <v>6000</v>
          </cell>
          <cell r="AE93">
            <v>10000000</v>
          </cell>
          <cell r="AF93">
            <v>15000</v>
          </cell>
          <cell r="AG93">
            <v>1200000</v>
          </cell>
          <cell r="AH93">
            <v>0</v>
          </cell>
          <cell r="AI93">
            <v>0</v>
          </cell>
          <cell r="AJ93">
            <v>0</v>
          </cell>
          <cell r="AK93">
            <v>0</v>
          </cell>
          <cell r="AL93">
            <v>0</v>
          </cell>
          <cell r="AM93">
            <v>0</v>
          </cell>
          <cell r="AN93">
            <v>0</v>
          </cell>
          <cell r="AO93">
            <v>0</v>
          </cell>
          <cell r="AP93">
            <v>0</v>
          </cell>
          <cell r="AQ93">
            <v>3</v>
          </cell>
          <cell r="AR93" t="str">
            <v>kW</v>
          </cell>
          <cell r="AS93" t="str">
            <v/>
          </cell>
        </row>
        <row r="94">
          <cell r="B94">
            <v>80</v>
          </cell>
          <cell r="C94" t="str">
            <v>GENERAL SERVICE</v>
          </cell>
          <cell r="D94" t="str">
            <v>Unmetered Scattered Load</v>
          </cell>
          <cell r="E94" t="str">
            <v>A</v>
          </cell>
          <cell r="F94" t="str">
            <v>X</v>
          </cell>
          <cell r="G94" t="str">
            <v>X</v>
          </cell>
          <cell r="H94">
            <v>9.4000000000000004E-3</v>
          </cell>
          <cell r="I94">
            <v>6.1999999999999998E-3</v>
          </cell>
          <cell r="J94">
            <v>7.0000000000000001E-3</v>
          </cell>
          <cell r="K94">
            <v>2.2599999999999999E-2</v>
          </cell>
          <cell r="L94">
            <v>2.3073120281894101E-2</v>
          </cell>
          <cell r="M94">
            <v>0</v>
          </cell>
          <cell r="Q94">
            <v>0</v>
          </cell>
          <cell r="R94">
            <v>6.3100000000000003E-2</v>
          </cell>
          <cell r="S94">
            <v>6.3100000000000003E-2</v>
          </cell>
          <cell r="T94">
            <v>1.0422</v>
          </cell>
          <cell r="U94">
            <v>1.0421</v>
          </cell>
          <cell r="V94">
            <v>1.01E-2</v>
          </cell>
          <cell r="W94">
            <v>0</v>
          </cell>
          <cell r="X94">
            <v>0.41</v>
          </cell>
          <cell r="Y94">
            <v>8.5264067839129192E-3</v>
          </cell>
          <cell r="Z94">
            <v>0</v>
          </cell>
          <cell r="AA94">
            <v>0.42118394956678262</v>
          </cell>
          <cell r="AB94">
            <v>1.8E-3</v>
          </cell>
          <cell r="AQ94">
            <v>0</v>
          </cell>
          <cell r="AR94" t="str">
            <v>kWh</v>
          </cell>
          <cell r="AS94" t="str">
            <v>X</v>
          </cell>
        </row>
        <row r="95">
          <cell r="B95">
            <v>81</v>
          </cell>
          <cell r="C95" t="str">
            <v>GENERAL SERVICE</v>
          </cell>
          <cell r="D95" t="str">
            <v>Unmetered Scattered Load</v>
          </cell>
          <cell r="E95" t="str">
            <v>B</v>
          </cell>
          <cell r="F95" t="str">
            <v/>
          </cell>
          <cell r="G95" t="str">
            <v/>
          </cell>
          <cell r="H95">
            <v>0</v>
          </cell>
          <cell r="K95">
            <v>0</v>
          </cell>
          <cell r="L95">
            <v>0</v>
          </cell>
          <cell r="M95">
            <v>0</v>
          </cell>
          <cell r="Q95">
            <v>0</v>
          </cell>
          <cell r="T95">
            <v>1</v>
          </cell>
          <cell r="U95">
            <v>1</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t="str">
            <v>kWh</v>
          </cell>
          <cell r="AS95" t="str">
            <v/>
          </cell>
        </row>
        <row r="96">
          <cell r="B96">
            <v>82</v>
          </cell>
          <cell r="C96" t="str">
            <v>GENERAL SERVICE</v>
          </cell>
          <cell r="D96" t="str">
            <v>Unmetered Scattered Load</v>
          </cell>
          <cell r="E96" t="str">
            <v>C</v>
          </cell>
          <cell r="F96" t="str">
            <v/>
          </cell>
          <cell r="G96" t="str">
            <v/>
          </cell>
          <cell r="H96">
            <v>0</v>
          </cell>
          <cell r="K96">
            <v>0</v>
          </cell>
          <cell r="L96">
            <v>0</v>
          </cell>
          <cell r="M96">
            <v>0</v>
          </cell>
          <cell r="Q96">
            <v>0</v>
          </cell>
          <cell r="T96">
            <v>1</v>
          </cell>
          <cell r="U96">
            <v>1</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kWh</v>
          </cell>
          <cell r="AS96" t="str">
            <v/>
          </cell>
        </row>
        <row r="97">
          <cell r="B97">
            <v>83</v>
          </cell>
          <cell r="C97" t="str">
            <v>GENERAL SERVICE</v>
          </cell>
          <cell r="D97" t="str">
            <v>Unmetered Scattered Load</v>
          </cell>
          <cell r="E97" t="str">
            <v>D</v>
          </cell>
          <cell r="F97" t="str">
            <v/>
          </cell>
          <cell r="G97" t="str">
            <v/>
          </cell>
          <cell r="H97">
            <v>0</v>
          </cell>
          <cell r="K97">
            <v>0</v>
          </cell>
          <cell r="L97">
            <v>0</v>
          </cell>
          <cell r="M97">
            <v>0</v>
          </cell>
          <cell r="Q97">
            <v>0</v>
          </cell>
          <cell r="T97">
            <v>1</v>
          </cell>
          <cell r="U97">
            <v>1</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t="str">
            <v>kWh</v>
          </cell>
          <cell r="AS97" t="str">
            <v/>
          </cell>
        </row>
        <row r="98">
          <cell r="B98">
            <v>84</v>
          </cell>
          <cell r="C98" t="str">
            <v/>
          </cell>
          <cell r="D98" t="str">
            <v/>
          </cell>
          <cell r="F98" t="str">
            <v/>
          </cell>
          <cell r="G98" t="str">
            <v/>
          </cell>
          <cell r="AQ98">
            <v>0</v>
          </cell>
          <cell r="AR98">
            <v>0</v>
          </cell>
          <cell r="AS98" t="str">
            <v/>
          </cell>
        </row>
        <row r="99">
          <cell r="B99">
            <v>85</v>
          </cell>
          <cell r="C99" t="str">
            <v/>
          </cell>
          <cell r="D99" t="str">
            <v>Sentinel Lighting</v>
          </cell>
          <cell r="E99" t="str">
            <v>A</v>
          </cell>
          <cell r="F99" t="str">
            <v>X</v>
          </cell>
          <cell r="G99" t="str">
            <v>X</v>
          </cell>
          <cell r="H99">
            <v>0</v>
          </cell>
          <cell r="I99">
            <v>6.1999999999999998E-3</v>
          </cell>
          <cell r="J99">
            <v>7.0000000000000001E-3</v>
          </cell>
          <cell r="K99">
            <v>1.32E-2</v>
          </cell>
          <cell r="L99">
            <v>1.32E-2</v>
          </cell>
          <cell r="M99">
            <v>2.9874999999999998</v>
          </cell>
          <cell r="P99">
            <v>2.9874999999999998</v>
          </cell>
          <cell r="Q99">
            <v>3.1373370194960009</v>
          </cell>
          <cell r="R99">
            <v>6.3100000000000003E-2</v>
          </cell>
          <cell r="S99">
            <v>6.3100000000000003E-2</v>
          </cell>
          <cell r="T99">
            <v>1.0422</v>
          </cell>
          <cell r="U99">
            <v>1.0421</v>
          </cell>
          <cell r="V99">
            <v>0</v>
          </cell>
          <cell r="W99">
            <v>1.8526</v>
          </cell>
          <cell r="X99">
            <v>0.41</v>
          </cell>
          <cell r="Y99">
            <v>0</v>
          </cell>
          <cell r="Z99">
            <v>1.5874314177096485</v>
          </cell>
          <cell r="AA99">
            <v>0.48552546158967252</v>
          </cell>
          <cell r="AB99">
            <v>0.5121</v>
          </cell>
          <cell r="AC99">
            <v>150</v>
          </cell>
          <cell r="AD99">
            <v>0.5</v>
          </cell>
          <cell r="AE99">
            <v>200</v>
          </cell>
          <cell r="AF99">
            <v>1</v>
          </cell>
          <cell r="AQ99">
            <v>2</v>
          </cell>
          <cell r="AR99" t="str">
            <v>kW</v>
          </cell>
          <cell r="AS99" t="str">
            <v>X</v>
          </cell>
        </row>
        <row r="100">
          <cell r="B100">
            <v>86</v>
          </cell>
          <cell r="C100" t="str">
            <v/>
          </cell>
          <cell r="D100" t="str">
            <v>Sentinel Lighting</v>
          </cell>
          <cell r="E100" t="str">
            <v>B</v>
          </cell>
          <cell r="F100" t="str">
            <v/>
          </cell>
          <cell r="G100" t="str">
            <v/>
          </cell>
          <cell r="H100">
            <v>0</v>
          </cell>
          <cell r="K100">
            <v>0</v>
          </cell>
          <cell r="L100">
            <v>0</v>
          </cell>
          <cell r="M100">
            <v>0</v>
          </cell>
          <cell r="P100">
            <v>0</v>
          </cell>
          <cell r="Q100">
            <v>0</v>
          </cell>
          <cell r="T100">
            <v>1</v>
          </cell>
          <cell r="U100">
            <v>1</v>
          </cell>
          <cell r="V100">
            <v>0</v>
          </cell>
          <cell r="W100">
            <v>0</v>
          </cell>
          <cell r="X100">
            <v>0</v>
          </cell>
          <cell r="Y100">
            <v>0</v>
          </cell>
          <cell r="Z100">
            <v>0</v>
          </cell>
          <cell r="AA100">
            <v>0</v>
          </cell>
          <cell r="AB100">
            <v>0</v>
          </cell>
          <cell r="AC100">
            <v>150</v>
          </cell>
          <cell r="AD100">
            <v>0.5</v>
          </cell>
          <cell r="AE100">
            <v>200</v>
          </cell>
          <cell r="AF100">
            <v>1</v>
          </cell>
          <cell r="AG100">
            <v>0</v>
          </cell>
          <cell r="AH100">
            <v>0</v>
          </cell>
          <cell r="AI100">
            <v>0</v>
          </cell>
          <cell r="AJ100">
            <v>0</v>
          </cell>
          <cell r="AK100">
            <v>0</v>
          </cell>
          <cell r="AL100">
            <v>0</v>
          </cell>
          <cell r="AM100">
            <v>0</v>
          </cell>
          <cell r="AN100">
            <v>0</v>
          </cell>
          <cell r="AO100">
            <v>0</v>
          </cell>
          <cell r="AP100">
            <v>0</v>
          </cell>
          <cell r="AQ100">
            <v>2</v>
          </cell>
          <cell r="AR100" t="str">
            <v>kW</v>
          </cell>
          <cell r="AS100" t="str">
            <v/>
          </cell>
        </row>
        <row r="101">
          <cell r="B101">
            <v>87</v>
          </cell>
          <cell r="C101" t="str">
            <v/>
          </cell>
          <cell r="D101" t="str">
            <v>Sentinel Lighting</v>
          </cell>
          <cell r="E101" t="str">
            <v>C</v>
          </cell>
          <cell r="F101" t="str">
            <v/>
          </cell>
          <cell r="G101" t="str">
            <v/>
          </cell>
          <cell r="H101">
            <v>0</v>
          </cell>
          <cell r="K101">
            <v>0</v>
          </cell>
          <cell r="L101">
            <v>0</v>
          </cell>
          <cell r="M101">
            <v>0</v>
          </cell>
          <cell r="P101">
            <v>0</v>
          </cell>
          <cell r="Q101">
            <v>0</v>
          </cell>
          <cell r="T101">
            <v>1</v>
          </cell>
          <cell r="U101">
            <v>1</v>
          </cell>
          <cell r="V101">
            <v>0</v>
          </cell>
          <cell r="W101">
            <v>0</v>
          </cell>
          <cell r="X101">
            <v>0</v>
          </cell>
          <cell r="Y101">
            <v>0</v>
          </cell>
          <cell r="Z101">
            <v>0</v>
          </cell>
          <cell r="AA101">
            <v>0</v>
          </cell>
          <cell r="AB101">
            <v>0</v>
          </cell>
          <cell r="AC101">
            <v>150</v>
          </cell>
          <cell r="AD101">
            <v>0.5</v>
          </cell>
          <cell r="AE101">
            <v>200</v>
          </cell>
          <cell r="AF101">
            <v>1</v>
          </cell>
          <cell r="AG101">
            <v>0</v>
          </cell>
          <cell r="AH101">
            <v>0</v>
          </cell>
          <cell r="AI101">
            <v>0</v>
          </cell>
          <cell r="AJ101">
            <v>0</v>
          </cell>
          <cell r="AK101">
            <v>0</v>
          </cell>
          <cell r="AL101">
            <v>0</v>
          </cell>
          <cell r="AM101">
            <v>0</v>
          </cell>
          <cell r="AN101">
            <v>0</v>
          </cell>
          <cell r="AO101">
            <v>0</v>
          </cell>
          <cell r="AP101">
            <v>0</v>
          </cell>
          <cell r="AQ101">
            <v>2</v>
          </cell>
          <cell r="AR101" t="str">
            <v>kW</v>
          </cell>
          <cell r="AS101" t="str">
            <v/>
          </cell>
        </row>
        <row r="102">
          <cell r="B102">
            <v>88</v>
          </cell>
          <cell r="C102" t="str">
            <v/>
          </cell>
          <cell r="D102" t="str">
            <v>Sentinel Lighting</v>
          </cell>
          <cell r="E102" t="str">
            <v>D</v>
          </cell>
          <cell r="F102" t="str">
            <v/>
          </cell>
          <cell r="G102" t="str">
            <v/>
          </cell>
          <cell r="H102">
            <v>0</v>
          </cell>
          <cell r="K102">
            <v>0</v>
          </cell>
          <cell r="L102">
            <v>0</v>
          </cell>
          <cell r="M102">
            <v>0</v>
          </cell>
          <cell r="P102">
            <v>0</v>
          </cell>
          <cell r="Q102">
            <v>0</v>
          </cell>
          <cell r="T102">
            <v>1</v>
          </cell>
          <cell r="U102">
            <v>1</v>
          </cell>
          <cell r="V102">
            <v>0</v>
          </cell>
          <cell r="W102">
            <v>0</v>
          </cell>
          <cell r="X102">
            <v>0</v>
          </cell>
          <cell r="Y102">
            <v>0</v>
          </cell>
          <cell r="Z102">
            <v>0</v>
          </cell>
          <cell r="AA102">
            <v>0</v>
          </cell>
          <cell r="AB102">
            <v>0</v>
          </cell>
          <cell r="AC102">
            <v>150</v>
          </cell>
          <cell r="AD102">
            <v>0.5</v>
          </cell>
          <cell r="AE102">
            <v>200</v>
          </cell>
          <cell r="AF102">
            <v>1</v>
          </cell>
          <cell r="AG102">
            <v>0</v>
          </cell>
          <cell r="AH102">
            <v>0</v>
          </cell>
          <cell r="AI102">
            <v>0</v>
          </cell>
          <cell r="AJ102">
            <v>0</v>
          </cell>
          <cell r="AK102">
            <v>0</v>
          </cell>
          <cell r="AL102">
            <v>0</v>
          </cell>
          <cell r="AM102">
            <v>0</v>
          </cell>
          <cell r="AN102">
            <v>0</v>
          </cell>
          <cell r="AO102">
            <v>0</v>
          </cell>
          <cell r="AP102">
            <v>0</v>
          </cell>
          <cell r="AQ102">
            <v>2</v>
          </cell>
          <cell r="AR102" t="str">
            <v>kW</v>
          </cell>
          <cell r="AS102" t="str">
            <v/>
          </cell>
        </row>
        <row r="103">
          <cell r="B103">
            <v>89</v>
          </cell>
          <cell r="C103" t="str">
            <v/>
          </cell>
          <cell r="D103" t="str">
            <v>Street Lighting</v>
          </cell>
          <cell r="E103" t="str">
            <v>A</v>
          </cell>
          <cell r="F103" t="str">
            <v>X</v>
          </cell>
          <cell r="G103" t="str">
            <v>X</v>
          </cell>
          <cell r="H103">
            <v>0</v>
          </cell>
          <cell r="I103">
            <v>6.1999999999999998E-3</v>
          </cell>
          <cell r="J103">
            <v>7.0000000000000001E-3</v>
          </cell>
          <cell r="K103">
            <v>1.32E-2</v>
          </cell>
          <cell r="L103">
            <v>1.32E-2</v>
          </cell>
          <cell r="M103">
            <v>2.9836999999999998</v>
          </cell>
          <cell r="P103">
            <v>2.9836999999999998</v>
          </cell>
          <cell r="Q103">
            <v>3.1333437044737584</v>
          </cell>
          <cell r="R103">
            <v>6.3100000000000003E-2</v>
          </cell>
          <cell r="S103">
            <v>6.3100000000000003E-2</v>
          </cell>
          <cell r="T103">
            <v>1.0422</v>
          </cell>
          <cell r="U103">
            <v>1.0421</v>
          </cell>
          <cell r="V103">
            <v>0</v>
          </cell>
          <cell r="W103">
            <v>1.2936000000000001</v>
          </cell>
          <cell r="X103">
            <v>0.24</v>
          </cell>
          <cell r="Y103">
            <v>0</v>
          </cell>
          <cell r="Z103">
            <v>1.4143537706275209</v>
          </cell>
          <cell r="AA103">
            <v>0.28403054551970969</v>
          </cell>
          <cell r="AB103">
            <v>9.8500000000000004E-2</v>
          </cell>
          <cell r="AC103">
            <v>150</v>
          </cell>
          <cell r="AD103">
            <v>0.5</v>
          </cell>
          <cell r="AQ103">
            <v>1</v>
          </cell>
          <cell r="AR103" t="str">
            <v>kW</v>
          </cell>
          <cell r="AS103" t="str">
            <v>X</v>
          </cell>
        </row>
        <row r="104">
          <cell r="B104">
            <v>90</v>
          </cell>
          <cell r="C104" t="str">
            <v/>
          </cell>
          <cell r="D104" t="str">
            <v>Street Lighting</v>
          </cell>
          <cell r="E104" t="str">
            <v>B</v>
          </cell>
          <cell r="F104" t="str">
            <v/>
          </cell>
          <cell r="G104" t="str">
            <v/>
          </cell>
          <cell r="H104">
            <v>0</v>
          </cell>
          <cell r="K104">
            <v>0</v>
          </cell>
          <cell r="L104">
            <v>0</v>
          </cell>
          <cell r="M104">
            <v>0</v>
          </cell>
          <cell r="P104">
            <v>0</v>
          </cell>
          <cell r="Q104">
            <v>0</v>
          </cell>
          <cell r="T104">
            <v>1</v>
          </cell>
          <cell r="U104">
            <v>1</v>
          </cell>
          <cell r="V104">
            <v>0</v>
          </cell>
          <cell r="W104">
            <v>0</v>
          </cell>
          <cell r="X104">
            <v>0</v>
          </cell>
          <cell r="Y104">
            <v>0</v>
          </cell>
          <cell r="Z104">
            <v>0</v>
          </cell>
          <cell r="AA104">
            <v>0</v>
          </cell>
          <cell r="AB104">
            <v>0</v>
          </cell>
          <cell r="AC104">
            <v>150</v>
          </cell>
          <cell r="AD104">
            <v>0.5</v>
          </cell>
          <cell r="AE104">
            <v>0</v>
          </cell>
          <cell r="AF104">
            <v>0</v>
          </cell>
          <cell r="AG104">
            <v>0</v>
          </cell>
          <cell r="AH104">
            <v>0</v>
          </cell>
          <cell r="AI104">
            <v>0</v>
          </cell>
          <cell r="AJ104">
            <v>0</v>
          </cell>
          <cell r="AK104">
            <v>0</v>
          </cell>
          <cell r="AL104">
            <v>0</v>
          </cell>
          <cell r="AM104">
            <v>0</v>
          </cell>
          <cell r="AN104">
            <v>0</v>
          </cell>
          <cell r="AO104">
            <v>0</v>
          </cell>
          <cell r="AP104">
            <v>0</v>
          </cell>
          <cell r="AQ104">
            <v>1</v>
          </cell>
          <cell r="AR104" t="str">
            <v>kW</v>
          </cell>
          <cell r="AS104" t="str">
            <v/>
          </cell>
        </row>
        <row r="105">
          <cell r="B105">
            <v>91</v>
          </cell>
          <cell r="C105" t="str">
            <v/>
          </cell>
          <cell r="D105" t="str">
            <v>Street Lighting</v>
          </cell>
          <cell r="E105" t="str">
            <v>C</v>
          </cell>
          <cell r="F105" t="str">
            <v/>
          </cell>
          <cell r="G105" t="str">
            <v/>
          </cell>
          <cell r="H105">
            <v>0</v>
          </cell>
          <cell r="K105">
            <v>0</v>
          </cell>
          <cell r="L105">
            <v>0</v>
          </cell>
          <cell r="M105">
            <v>0</v>
          </cell>
          <cell r="P105">
            <v>0</v>
          </cell>
          <cell r="Q105">
            <v>0</v>
          </cell>
          <cell r="T105">
            <v>1</v>
          </cell>
          <cell r="U105">
            <v>1</v>
          </cell>
          <cell r="V105">
            <v>0</v>
          </cell>
          <cell r="W105">
            <v>0</v>
          </cell>
          <cell r="X105">
            <v>0</v>
          </cell>
          <cell r="Y105">
            <v>0</v>
          </cell>
          <cell r="Z105">
            <v>0</v>
          </cell>
          <cell r="AA105">
            <v>0</v>
          </cell>
          <cell r="AB105">
            <v>0</v>
          </cell>
          <cell r="AC105">
            <v>150</v>
          </cell>
          <cell r="AD105">
            <v>0.5</v>
          </cell>
          <cell r="AE105">
            <v>0</v>
          </cell>
          <cell r="AF105">
            <v>0</v>
          </cell>
          <cell r="AG105">
            <v>0</v>
          </cell>
          <cell r="AH105">
            <v>0</v>
          </cell>
          <cell r="AI105">
            <v>0</v>
          </cell>
          <cell r="AJ105">
            <v>0</v>
          </cell>
          <cell r="AK105">
            <v>0</v>
          </cell>
          <cell r="AL105">
            <v>0</v>
          </cell>
          <cell r="AM105">
            <v>0</v>
          </cell>
          <cell r="AN105">
            <v>0</v>
          </cell>
          <cell r="AO105">
            <v>0</v>
          </cell>
          <cell r="AP105">
            <v>0</v>
          </cell>
          <cell r="AQ105">
            <v>1</v>
          </cell>
          <cell r="AR105" t="str">
            <v>kW</v>
          </cell>
          <cell r="AS105" t="str">
            <v/>
          </cell>
        </row>
        <row r="106">
          <cell r="B106">
            <v>92</v>
          </cell>
          <cell r="C106" t="str">
            <v/>
          </cell>
          <cell r="D106" t="str">
            <v>Street Lighting</v>
          </cell>
          <cell r="E106" t="str">
            <v>D</v>
          </cell>
          <cell r="F106" t="str">
            <v/>
          </cell>
          <cell r="G106" t="str">
            <v/>
          </cell>
          <cell r="H106">
            <v>0</v>
          </cell>
          <cell r="K106">
            <v>0</v>
          </cell>
          <cell r="L106">
            <v>0</v>
          </cell>
          <cell r="M106">
            <v>0</v>
          </cell>
          <cell r="P106">
            <v>0</v>
          </cell>
          <cell r="Q106">
            <v>0</v>
          </cell>
          <cell r="T106">
            <v>1</v>
          </cell>
          <cell r="U106">
            <v>1</v>
          </cell>
          <cell r="V106">
            <v>0</v>
          </cell>
          <cell r="W106">
            <v>0</v>
          </cell>
          <cell r="X106">
            <v>0</v>
          </cell>
          <cell r="Y106">
            <v>0</v>
          </cell>
          <cell r="Z106">
            <v>0</v>
          </cell>
          <cell r="AA106">
            <v>0</v>
          </cell>
          <cell r="AB106">
            <v>0</v>
          </cell>
          <cell r="AC106">
            <v>150</v>
          </cell>
          <cell r="AD106">
            <v>0.5</v>
          </cell>
          <cell r="AE106">
            <v>0</v>
          </cell>
          <cell r="AF106">
            <v>0</v>
          </cell>
          <cell r="AG106">
            <v>0</v>
          </cell>
          <cell r="AH106">
            <v>0</v>
          </cell>
          <cell r="AI106">
            <v>0</v>
          </cell>
          <cell r="AJ106">
            <v>0</v>
          </cell>
          <cell r="AK106">
            <v>0</v>
          </cell>
          <cell r="AL106">
            <v>0</v>
          </cell>
          <cell r="AM106">
            <v>0</v>
          </cell>
          <cell r="AN106">
            <v>0</v>
          </cell>
          <cell r="AO106">
            <v>0</v>
          </cell>
          <cell r="AP106">
            <v>0</v>
          </cell>
          <cell r="AQ106">
            <v>1</v>
          </cell>
          <cell r="AR106" t="str">
            <v>kW</v>
          </cell>
          <cell r="AS106" t="str">
            <v/>
          </cell>
        </row>
        <row r="107">
          <cell r="B107">
            <v>93</v>
          </cell>
          <cell r="C107" t="str">
            <v/>
          </cell>
          <cell r="D107" t="str">
            <v>Back-up/Standby Power</v>
          </cell>
          <cell r="E107" t="str">
            <v>A</v>
          </cell>
          <cell r="F107" t="str">
            <v/>
          </cell>
          <cell r="G107" t="str">
            <v/>
          </cell>
          <cell r="H107">
            <v>0</v>
          </cell>
          <cell r="K107">
            <v>0</v>
          </cell>
          <cell r="L107">
            <v>0</v>
          </cell>
          <cell r="M107">
            <v>0</v>
          </cell>
          <cell r="P107">
            <v>0</v>
          </cell>
          <cell r="Q107">
            <v>0</v>
          </cell>
          <cell r="T107">
            <v>1</v>
          </cell>
          <cell r="U107">
            <v>1</v>
          </cell>
          <cell r="V107">
            <v>0</v>
          </cell>
          <cell r="W107">
            <v>0</v>
          </cell>
          <cell r="X107">
            <v>0</v>
          </cell>
          <cell r="Y107">
            <v>0</v>
          </cell>
          <cell r="Z107">
            <v>0</v>
          </cell>
          <cell r="AA107">
            <v>0</v>
          </cell>
          <cell r="AB107">
            <v>0</v>
          </cell>
          <cell r="AQ107">
            <v>0</v>
          </cell>
          <cell r="AR107" t="str">
            <v>kW</v>
          </cell>
          <cell r="AS107" t="str">
            <v/>
          </cell>
        </row>
        <row r="108">
          <cell r="B108">
            <v>94</v>
          </cell>
          <cell r="C108" t="str">
            <v/>
          </cell>
          <cell r="D108" t="str">
            <v>Back-up/Standby Power</v>
          </cell>
          <cell r="E108" t="str">
            <v>B</v>
          </cell>
          <cell r="F108" t="str">
            <v/>
          </cell>
          <cell r="G108" t="str">
            <v/>
          </cell>
          <cell r="H108">
            <v>0</v>
          </cell>
          <cell r="K108">
            <v>0</v>
          </cell>
          <cell r="L108">
            <v>0</v>
          </cell>
          <cell r="M108">
            <v>0</v>
          </cell>
          <cell r="P108">
            <v>0</v>
          </cell>
          <cell r="Q108">
            <v>0</v>
          </cell>
          <cell r="T108">
            <v>1</v>
          </cell>
          <cell r="U108">
            <v>1</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t="str">
            <v>kW</v>
          </cell>
          <cell r="AS108" t="str">
            <v/>
          </cell>
        </row>
        <row r="109">
          <cell r="B109">
            <v>95</v>
          </cell>
          <cell r="C109" t="str">
            <v/>
          </cell>
          <cell r="D109" t="str">
            <v>Back-up/Standby Power</v>
          </cell>
          <cell r="E109" t="str">
            <v>C</v>
          </cell>
          <cell r="F109" t="str">
            <v/>
          </cell>
          <cell r="G109" t="str">
            <v/>
          </cell>
          <cell r="H109">
            <v>0</v>
          </cell>
          <cell r="K109">
            <v>0</v>
          </cell>
          <cell r="L109">
            <v>0</v>
          </cell>
          <cell r="M109">
            <v>0</v>
          </cell>
          <cell r="P109">
            <v>0</v>
          </cell>
          <cell r="Q109">
            <v>0</v>
          </cell>
          <cell r="T109">
            <v>1</v>
          </cell>
          <cell r="U109">
            <v>1</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t="str">
            <v>kW</v>
          </cell>
          <cell r="AS109" t="str">
            <v/>
          </cell>
        </row>
        <row r="110">
          <cell r="B110">
            <v>96</v>
          </cell>
          <cell r="C110" t="str">
            <v/>
          </cell>
          <cell r="D110" t="str">
            <v>Back-up/Standby Power</v>
          </cell>
          <cell r="E110" t="str">
            <v>D</v>
          </cell>
          <cell r="F110" t="str">
            <v/>
          </cell>
          <cell r="G110" t="str">
            <v/>
          </cell>
          <cell r="H110">
            <v>0</v>
          </cell>
          <cell r="K110">
            <v>0</v>
          </cell>
          <cell r="L110">
            <v>0</v>
          </cell>
          <cell r="M110">
            <v>0</v>
          </cell>
          <cell r="P110">
            <v>0</v>
          </cell>
          <cell r="Q110">
            <v>0</v>
          </cell>
          <cell r="T110">
            <v>1</v>
          </cell>
          <cell r="U110">
            <v>1</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t="str">
            <v>kW</v>
          </cell>
          <cell r="AS110" t="str">
            <v/>
          </cell>
        </row>
        <row r="111">
          <cell r="B111">
            <v>97</v>
          </cell>
          <cell r="C111" t="str">
            <v/>
          </cell>
          <cell r="D111" t="str">
            <v>Other (specify) . . . . . . . .</v>
          </cell>
          <cell r="E111" t="str">
            <v>A</v>
          </cell>
          <cell r="F111" t="str">
            <v/>
          </cell>
          <cell r="G111" t="str">
            <v/>
          </cell>
          <cell r="H111">
            <v>0</v>
          </cell>
          <cell r="K111">
            <v>0</v>
          </cell>
          <cell r="L111">
            <v>0</v>
          </cell>
          <cell r="M111">
            <v>0</v>
          </cell>
          <cell r="P111">
            <v>0</v>
          </cell>
          <cell r="Q111">
            <v>0</v>
          </cell>
          <cell r="T111">
            <v>1</v>
          </cell>
          <cell r="U111">
            <v>1</v>
          </cell>
          <cell r="V111">
            <v>0</v>
          </cell>
          <cell r="W111">
            <v>0</v>
          </cell>
          <cell r="X111">
            <v>0</v>
          </cell>
          <cell r="Y111">
            <v>0</v>
          </cell>
          <cell r="Z111">
            <v>0</v>
          </cell>
          <cell r="AA111">
            <v>0</v>
          </cell>
          <cell r="AB111">
            <v>0</v>
          </cell>
          <cell r="AQ111">
            <v>0</v>
          </cell>
          <cell r="AR111" t="str">
            <v>kW</v>
          </cell>
          <cell r="AS111" t="str">
            <v/>
          </cell>
        </row>
        <row r="112">
          <cell r="B112">
            <v>98</v>
          </cell>
          <cell r="C112" t="str">
            <v/>
          </cell>
          <cell r="D112" t="str">
            <v>Other (specify) . . . . . . . .</v>
          </cell>
          <cell r="E112" t="str">
            <v>B</v>
          </cell>
          <cell r="F112" t="str">
            <v/>
          </cell>
          <cell r="G112" t="str">
            <v/>
          </cell>
          <cell r="H112">
            <v>0</v>
          </cell>
          <cell r="K112">
            <v>0</v>
          </cell>
          <cell r="L112">
            <v>0</v>
          </cell>
          <cell r="M112">
            <v>0</v>
          </cell>
          <cell r="P112">
            <v>0</v>
          </cell>
          <cell r="Q112">
            <v>0</v>
          </cell>
          <cell r="T112">
            <v>1</v>
          </cell>
          <cell r="U112">
            <v>1</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t="str">
            <v>kW</v>
          </cell>
          <cell r="AS112" t="str">
            <v/>
          </cell>
        </row>
        <row r="113">
          <cell r="B113">
            <v>99</v>
          </cell>
          <cell r="C113" t="str">
            <v/>
          </cell>
          <cell r="D113" t="str">
            <v>Other (specify) . . . . . . . .</v>
          </cell>
          <cell r="E113" t="str">
            <v>C</v>
          </cell>
          <cell r="F113" t="str">
            <v/>
          </cell>
          <cell r="G113" t="str">
            <v/>
          </cell>
          <cell r="H113">
            <v>0</v>
          </cell>
          <cell r="K113">
            <v>0</v>
          </cell>
          <cell r="L113">
            <v>0</v>
          </cell>
          <cell r="M113">
            <v>0</v>
          </cell>
          <cell r="P113">
            <v>0</v>
          </cell>
          <cell r="Q113">
            <v>0</v>
          </cell>
          <cell r="T113">
            <v>1</v>
          </cell>
          <cell r="U113">
            <v>1</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t="str">
            <v>kW</v>
          </cell>
          <cell r="AS113" t="str">
            <v/>
          </cell>
        </row>
        <row r="114">
          <cell r="B114">
            <v>100</v>
          </cell>
          <cell r="C114" t="str">
            <v/>
          </cell>
          <cell r="D114" t="str">
            <v>Other (specify) . . . . . . . .</v>
          </cell>
          <cell r="E114" t="str">
            <v>D</v>
          </cell>
          <cell r="F114" t="str">
            <v/>
          </cell>
          <cell r="G114" t="str">
            <v/>
          </cell>
          <cell r="H114">
            <v>0</v>
          </cell>
          <cell r="K114">
            <v>0</v>
          </cell>
          <cell r="L114">
            <v>0</v>
          </cell>
          <cell r="M114">
            <v>0</v>
          </cell>
          <cell r="P114">
            <v>0</v>
          </cell>
          <cell r="Q114">
            <v>0</v>
          </cell>
          <cell r="T114">
            <v>1</v>
          </cell>
          <cell r="U114">
            <v>1</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t="str">
            <v>kW</v>
          </cell>
          <cell r="AS114" t="str">
            <v/>
          </cell>
        </row>
        <row r="115">
          <cell r="B115">
            <v>101</v>
          </cell>
          <cell r="C115" t="str">
            <v/>
          </cell>
          <cell r="D115" t="str">
            <v>Other (specify) . . . . . . . .</v>
          </cell>
          <cell r="E115" t="str">
            <v>A</v>
          </cell>
          <cell r="F115" t="str">
            <v/>
          </cell>
          <cell r="G115" t="str">
            <v/>
          </cell>
          <cell r="H115">
            <v>0</v>
          </cell>
          <cell r="K115">
            <v>0</v>
          </cell>
          <cell r="L115">
            <v>0</v>
          </cell>
          <cell r="M115">
            <v>0</v>
          </cell>
          <cell r="P115">
            <v>0</v>
          </cell>
          <cell r="Q115">
            <v>0</v>
          </cell>
          <cell r="T115">
            <v>1</v>
          </cell>
          <cell r="U115">
            <v>1</v>
          </cell>
          <cell r="V115">
            <v>0</v>
          </cell>
          <cell r="W115">
            <v>0</v>
          </cell>
          <cell r="X115">
            <v>0</v>
          </cell>
          <cell r="Y115">
            <v>0</v>
          </cell>
          <cell r="Z115">
            <v>0</v>
          </cell>
          <cell r="AA115">
            <v>0</v>
          </cell>
          <cell r="AB115">
            <v>0</v>
          </cell>
          <cell r="AC115">
            <v>11000</v>
          </cell>
          <cell r="AD115">
            <v>500</v>
          </cell>
          <cell r="AE115">
            <v>15000</v>
          </cell>
          <cell r="AF115">
            <v>1000</v>
          </cell>
          <cell r="AQ115">
            <v>2</v>
          </cell>
          <cell r="AR115" t="str">
            <v>kW</v>
          </cell>
          <cell r="AS115" t="str">
            <v/>
          </cell>
        </row>
        <row r="116">
          <cell r="B116">
            <v>102</v>
          </cell>
          <cell r="C116" t="str">
            <v/>
          </cell>
          <cell r="D116" t="str">
            <v>Other (specify) . . . . . . . .</v>
          </cell>
          <cell r="E116" t="str">
            <v>B</v>
          </cell>
          <cell r="F116" t="str">
            <v/>
          </cell>
          <cell r="G116" t="str">
            <v/>
          </cell>
          <cell r="H116">
            <v>0</v>
          </cell>
          <cell r="K116">
            <v>0</v>
          </cell>
          <cell r="L116">
            <v>0</v>
          </cell>
          <cell r="M116">
            <v>0</v>
          </cell>
          <cell r="P116">
            <v>0</v>
          </cell>
          <cell r="Q116">
            <v>0</v>
          </cell>
          <cell r="T116">
            <v>1</v>
          </cell>
          <cell r="U116">
            <v>1</v>
          </cell>
          <cell r="V116">
            <v>0</v>
          </cell>
          <cell r="W116">
            <v>0</v>
          </cell>
          <cell r="X116">
            <v>0</v>
          </cell>
          <cell r="Y116">
            <v>0</v>
          </cell>
          <cell r="Z116">
            <v>0</v>
          </cell>
          <cell r="AA116">
            <v>0</v>
          </cell>
          <cell r="AB116">
            <v>0</v>
          </cell>
          <cell r="AC116">
            <v>11000</v>
          </cell>
          <cell r="AD116">
            <v>500</v>
          </cell>
          <cell r="AE116">
            <v>15000</v>
          </cell>
          <cell r="AF116">
            <v>1000</v>
          </cell>
          <cell r="AG116">
            <v>0</v>
          </cell>
          <cell r="AH116">
            <v>0</v>
          </cell>
          <cell r="AI116">
            <v>0</v>
          </cell>
          <cell r="AJ116">
            <v>0</v>
          </cell>
          <cell r="AK116">
            <v>0</v>
          </cell>
          <cell r="AL116">
            <v>0</v>
          </cell>
          <cell r="AM116">
            <v>0</v>
          </cell>
          <cell r="AN116">
            <v>0</v>
          </cell>
          <cell r="AO116">
            <v>0</v>
          </cell>
          <cell r="AP116">
            <v>0</v>
          </cell>
          <cell r="AQ116">
            <v>2</v>
          </cell>
          <cell r="AR116" t="str">
            <v>kW</v>
          </cell>
          <cell r="AS116" t="str">
            <v/>
          </cell>
        </row>
        <row r="117">
          <cell r="B117">
            <v>103</v>
          </cell>
          <cell r="C117" t="str">
            <v/>
          </cell>
          <cell r="D117" t="str">
            <v>Other (specify) . . . . . . . .</v>
          </cell>
          <cell r="E117" t="str">
            <v>C</v>
          </cell>
          <cell r="F117" t="str">
            <v/>
          </cell>
          <cell r="G117" t="str">
            <v/>
          </cell>
          <cell r="H117">
            <v>0</v>
          </cell>
          <cell r="K117">
            <v>0</v>
          </cell>
          <cell r="L117">
            <v>0</v>
          </cell>
          <cell r="M117">
            <v>0</v>
          </cell>
          <cell r="P117">
            <v>0</v>
          </cell>
          <cell r="Q117">
            <v>0</v>
          </cell>
          <cell r="T117">
            <v>1</v>
          </cell>
          <cell r="U117">
            <v>1</v>
          </cell>
          <cell r="V117">
            <v>0</v>
          </cell>
          <cell r="W117">
            <v>0</v>
          </cell>
          <cell r="X117">
            <v>0</v>
          </cell>
          <cell r="Y117">
            <v>0</v>
          </cell>
          <cell r="Z117">
            <v>0</v>
          </cell>
          <cell r="AA117">
            <v>0</v>
          </cell>
          <cell r="AB117">
            <v>0</v>
          </cell>
          <cell r="AC117">
            <v>11000</v>
          </cell>
          <cell r="AD117">
            <v>500</v>
          </cell>
          <cell r="AE117">
            <v>15000</v>
          </cell>
          <cell r="AF117">
            <v>1000</v>
          </cell>
          <cell r="AG117">
            <v>0</v>
          </cell>
          <cell r="AH117">
            <v>0</v>
          </cell>
          <cell r="AI117">
            <v>0</v>
          </cell>
          <cell r="AJ117">
            <v>0</v>
          </cell>
          <cell r="AK117">
            <v>0</v>
          </cell>
          <cell r="AL117">
            <v>0</v>
          </cell>
          <cell r="AM117">
            <v>0</v>
          </cell>
          <cell r="AN117">
            <v>0</v>
          </cell>
          <cell r="AO117">
            <v>0</v>
          </cell>
          <cell r="AP117">
            <v>0</v>
          </cell>
          <cell r="AQ117">
            <v>2</v>
          </cell>
          <cell r="AR117" t="str">
            <v>kW</v>
          </cell>
          <cell r="AS117" t="str">
            <v/>
          </cell>
        </row>
        <row r="118">
          <cell r="B118">
            <v>104</v>
          </cell>
          <cell r="C118" t="str">
            <v/>
          </cell>
          <cell r="D118" t="str">
            <v>Other (specify) . . . . . . . .</v>
          </cell>
          <cell r="E118" t="str">
            <v>D</v>
          </cell>
          <cell r="F118" t="str">
            <v/>
          </cell>
          <cell r="G118" t="str">
            <v/>
          </cell>
          <cell r="H118">
            <v>0</v>
          </cell>
          <cell r="K118">
            <v>0</v>
          </cell>
          <cell r="L118">
            <v>0</v>
          </cell>
          <cell r="M118">
            <v>0</v>
          </cell>
          <cell r="P118">
            <v>0</v>
          </cell>
          <cell r="Q118">
            <v>0</v>
          </cell>
          <cell r="T118">
            <v>1</v>
          </cell>
          <cell r="U118">
            <v>1</v>
          </cell>
          <cell r="V118">
            <v>0</v>
          </cell>
          <cell r="W118">
            <v>0</v>
          </cell>
          <cell r="X118">
            <v>0</v>
          </cell>
          <cell r="Y118">
            <v>0</v>
          </cell>
          <cell r="Z118">
            <v>0</v>
          </cell>
          <cell r="AA118">
            <v>0</v>
          </cell>
          <cell r="AB118">
            <v>0</v>
          </cell>
          <cell r="AC118">
            <v>11000</v>
          </cell>
          <cell r="AD118">
            <v>500</v>
          </cell>
          <cell r="AE118">
            <v>15000</v>
          </cell>
          <cell r="AF118">
            <v>1000</v>
          </cell>
          <cell r="AG118">
            <v>0</v>
          </cell>
          <cell r="AH118">
            <v>0</v>
          </cell>
          <cell r="AI118">
            <v>0</v>
          </cell>
          <cell r="AJ118">
            <v>0</v>
          </cell>
          <cell r="AK118">
            <v>0</v>
          </cell>
          <cell r="AL118">
            <v>0</v>
          </cell>
          <cell r="AM118">
            <v>0</v>
          </cell>
          <cell r="AN118">
            <v>0</v>
          </cell>
          <cell r="AO118">
            <v>0</v>
          </cell>
          <cell r="AP118">
            <v>0</v>
          </cell>
          <cell r="AQ118">
            <v>2</v>
          </cell>
          <cell r="AR118" t="str">
            <v>kW</v>
          </cell>
          <cell r="AS118" t="str">
            <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18"/>
  <sheetViews>
    <sheetView zoomScaleNormal="100" workbookViewId="0">
      <selection activeCell="A10" sqref="A10"/>
    </sheetView>
  </sheetViews>
  <sheetFormatPr defaultColWidth="9" defaultRowHeight="15"/>
  <cols>
    <col min="1" max="1" width="9" style="9"/>
    <col min="2" max="2" width="32" style="27" customWidth="1"/>
    <col min="3" max="3" width="114.28515625" style="9" customWidth="1"/>
    <col min="4" max="4" width="8" style="9" customWidth="1"/>
    <col min="5" max="16384" width="9" style="9"/>
  </cols>
  <sheetData>
    <row r="1" spans="1:3" ht="174" customHeight="1"/>
    <row r="3" spans="1:3" ht="20.25">
      <c r="B3" s="1119" t="s">
        <v>174</v>
      </c>
      <c r="C3" s="1119"/>
    </row>
    <row r="4" spans="1:3" ht="11.25" customHeight="1"/>
    <row r="5" spans="1:3" s="30" customFormat="1" ht="25.5" customHeight="1">
      <c r="B5" s="60" t="s">
        <v>419</v>
      </c>
      <c r="C5" s="60" t="s">
        <v>173</v>
      </c>
    </row>
    <row r="6" spans="1:3" s="176" customFormat="1" ht="48" customHeight="1">
      <c r="A6" s="241"/>
      <c r="B6" s="617" t="s">
        <v>170</v>
      </c>
      <c r="C6" s="670" t="s">
        <v>596</v>
      </c>
    </row>
    <row r="7" spans="1:3" s="176" customFormat="1" ht="21" customHeight="1">
      <c r="A7" s="241"/>
      <c r="B7" s="611" t="s">
        <v>551</v>
      </c>
      <c r="C7" s="671" t="s">
        <v>608</v>
      </c>
    </row>
    <row r="8" spans="1:3" s="176" customFormat="1" ht="32.25" customHeight="1">
      <c r="B8" s="611" t="s">
        <v>367</v>
      </c>
      <c r="C8" s="672" t="s">
        <v>597</v>
      </c>
    </row>
    <row r="9" spans="1:3" s="176" customFormat="1" ht="27.75" customHeight="1">
      <c r="B9" s="611" t="s">
        <v>169</v>
      </c>
      <c r="C9" s="672" t="s">
        <v>598</v>
      </c>
    </row>
    <row r="10" spans="1:3" s="176" customFormat="1" ht="26.25" customHeight="1">
      <c r="B10" s="626" t="s">
        <v>368</v>
      </c>
      <c r="C10" s="674" t="s">
        <v>599</v>
      </c>
    </row>
    <row r="11" spans="1:3" s="176" customFormat="1" ht="39.75" customHeight="1">
      <c r="B11" s="611" t="s">
        <v>369</v>
      </c>
      <c r="C11" s="672" t="s">
        <v>600</v>
      </c>
    </row>
    <row r="12" spans="1:3" s="176" customFormat="1" ht="18" customHeight="1">
      <c r="B12" s="611" t="s">
        <v>370</v>
      </c>
      <c r="C12" s="672" t="s">
        <v>601</v>
      </c>
    </row>
    <row r="13" spans="1:3" s="176" customFormat="1" ht="13.5" customHeight="1">
      <c r="B13" s="611"/>
      <c r="C13" s="673"/>
    </row>
    <row r="14" spans="1:3" s="176" customFormat="1" ht="18" customHeight="1">
      <c r="B14" s="611" t="s">
        <v>660</v>
      </c>
      <c r="C14" s="671" t="s">
        <v>658</v>
      </c>
    </row>
    <row r="15" spans="1:3" s="176" customFormat="1" ht="8.25" customHeight="1">
      <c r="B15" s="611"/>
      <c r="C15" s="673"/>
    </row>
    <row r="16" spans="1:3" s="176" customFormat="1" ht="33" customHeight="1">
      <c r="B16" s="675" t="s">
        <v>595</v>
      </c>
      <c r="C16" s="676" t="s">
        <v>659</v>
      </c>
    </row>
    <row r="17" spans="2:2" s="103" customFormat="1" ht="15.75">
      <c r="B17" s="176"/>
    </row>
    <row r="18" spans="2:2" s="32" customFormat="1">
      <c r="B18"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2" location="'6.  Carrying Charges'!Print_Area" display="6.  Carrying Charges"/>
    <hyperlink ref="B11" location="'5.  2015-2020 LRAM'!Print_Area" display="5.  2015-2020 LRAM"/>
    <hyperlink ref="B10" location="'4.  2011-2014 LRAM'!Print_Area" display="4.  2011-2014 LRAM"/>
    <hyperlink ref="B14" location="'7.  Persistence Report'!Print_Area" display="7.  Persistence Report"/>
    <hyperlink ref="B7" location="'1-a.  Summary of Changes'!A1" display="1-a.  Summary of Changes"/>
    <hyperlink ref="B16" location="'8.  Streetlighting'!A1" display="8.  Streetlighting"/>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AP1155"/>
  <sheetViews>
    <sheetView topLeftCell="A8" zoomScale="55" zoomScaleNormal="55" workbookViewId="0">
      <pane xSplit="2" topLeftCell="C1" activePane="topRight" state="frozen"/>
      <selection pane="topRight" activeCell="A14" sqref="A14"/>
    </sheetView>
  </sheetViews>
  <sheetFormatPr defaultColWidth="9" defaultRowHeight="15" outlineLevelRow="1" outlineLevelCol="1"/>
  <cols>
    <col min="1" max="1" width="4.5703125" style="521" customWidth="1"/>
    <col min="2" max="2" width="48.28515625" style="426" customWidth="1"/>
    <col min="3" max="3" width="13.28515625" style="426" customWidth="1"/>
    <col min="4" max="4" width="17" style="426" customWidth="1"/>
    <col min="5" max="13" width="9" style="426" customWidth="1" outlineLevel="1"/>
    <col min="14" max="14" width="13.5703125" style="426" customWidth="1" outlineLevel="1"/>
    <col min="15" max="15" width="15.5703125" style="426" customWidth="1"/>
    <col min="16" max="24" width="9" style="426" customWidth="1" outlineLevel="1"/>
    <col min="25" max="25" width="16.5703125" style="426" customWidth="1"/>
    <col min="26" max="26" width="17.5703125" style="426" customWidth="1"/>
    <col min="27" max="27" width="15" style="426" customWidth="1"/>
    <col min="28" max="28" width="17.5703125" style="426" customWidth="1"/>
    <col min="29" max="29" width="19.5703125" style="426" customWidth="1"/>
    <col min="30" max="30" width="18.5703125" style="426" customWidth="1"/>
    <col min="31" max="35" width="15" style="426" customWidth="1"/>
    <col min="36" max="38" width="17.28515625" style="426" customWidth="1"/>
    <col min="39" max="39" width="18.42578125" style="426" customWidth="1"/>
    <col min="40" max="40" width="11.5703125" style="426" customWidth="1"/>
    <col min="41" max="16384" width="9" style="426"/>
  </cols>
  <sheetData>
    <row r="13" spans="2:39" ht="15.75" thickBot="1"/>
    <row r="14" spans="2:39" ht="26.25" customHeight="1" thickBot="1">
      <c r="B14" s="1166" t="s">
        <v>171</v>
      </c>
      <c r="C14" s="256" t="s">
        <v>175</v>
      </c>
      <c r="D14" s="505"/>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row>
    <row r="15" spans="2:39" ht="26.25" customHeight="1" thickBot="1">
      <c r="B15" s="1166"/>
      <c r="C15" s="260" t="s">
        <v>172</v>
      </c>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row>
    <row r="16" spans="2:39" ht="28.5" customHeight="1" thickBot="1">
      <c r="B16" s="1166"/>
      <c r="C16" s="1164" t="s">
        <v>550</v>
      </c>
      <c r="D16" s="1165"/>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row>
    <row r="17" spans="2:39" ht="15.75">
      <c r="C17" s="264"/>
      <c r="D17" s="264"/>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row>
    <row r="18" spans="2:39" ht="71.25" customHeight="1">
      <c r="B18" s="1166" t="s">
        <v>504</v>
      </c>
      <c r="C18" s="1167" t="s">
        <v>683</v>
      </c>
      <c r="D18" s="1167"/>
      <c r="E18" s="1167"/>
      <c r="F18" s="1167"/>
      <c r="G18" s="1167"/>
      <c r="H18" s="1167"/>
      <c r="I18" s="1167"/>
      <c r="J18" s="1167"/>
      <c r="K18" s="1167"/>
      <c r="L18" s="1167"/>
      <c r="M18" s="1167"/>
      <c r="N18" s="1167"/>
      <c r="O18" s="1167"/>
      <c r="P18" s="1167"/>
      <c r="Q18" s="1167"/>
      <c r="R18" s="1167"/>
      <c r="S18" s="1167"/>
      <c r="T18" s="1167"/>
      <c r="U18" s="1167"/>
      <c r="V18" s="1167"/>
      <c r="W18" s="1167"/>
      <c r="X18" s="1167"/>
      <c r="Y18" s="605"/>
      <c r="Z18" s="605"/>
      <c r="AA18" s="605"/>
      <c r="AB18" s="605"/>
      <c r="AC18" s="605"/>
      <c r="AD18" s="605"/>
      <c r="AE18" s="269"/>
      <c r="AF18" s="264"/>
      <c r="AG18" s="264"/>
      <c r="AH18" s="264"/>
      <c r="AI18" s="264"/>
      <c r="AJ18" s="264"/>
      <c r="AK18" s="264"/>
      <c r="AL18" s="264"/>
      <c r="AM18" s="264"/>
    </row>
    <row r="19" spans="2:39" ht="45.75" customHeight="1">
      <c r="B19" s="1166"/>
      <c r="C19" s="1167" t="s">
        <v>568</v>
      </c>
      <c r="D19" s="1167"/>
      <c r="E19" s="1167"/>
      <c r="F19" s="1167"/>
      <c r="G19" s="1167"/>
      <c r="H19" s="1167"/>
      <c r="I19" s="1167"/>
      <c r="J19" s="1167"/>
      <c r="K19" s="1167"/>
      <c r="L19" s="1167"/>
      <c r="M19" s="1167"/>
      <c r="N19" s="1167"/>
      <c r="O19" s="1167"/>
      <c r="P19" s="1167"/>
      <c r="Q19" s="1167"/>
      <c r="R19" s="1167"/>
      <c r="S19" s="1167"/>
      <c r="T19" s="1167"/>
      <c r="U19" s="1167"/>
      <c r="V19" s="1167"/>
      <c r="W19" s="1167"/>
      <c r="X19" s="1167"/>
      <c r="Y19" s="605"/>
      <c r="Z19" s="605"/>
      <c r="AA19" s="605"/>
      <c r="AB19" s="605"/>
      <c r="AC19" s="605"/>
      <c r="AD19" s="605"/>
      <c r="AE19" s="269"/>
      <c r="AF19" s="264"/>
      <c r="AG19" s="264"/>
      <c r="AH19" s="264"/>
      <c r="AI19" s="264"/>
      <c r="AJ19" s="264"/>
      <c r="AK19" s="264"/>
      <c r="AL19" s="264"/>
      <c r="AM19" s="264"/>
    </row>
    <row r="20" spans="2:39" ht="62.25" customHeight="1">
      <c r="B20" s="272"/>
      <c r="C20" s="1167" t="s">
        <v>566</v>
      </c>
      <c r="D20" s="1167"/>
      <c r="E20" s="1167"/>
      <c r="F20" s="1167"/>
      <c r="G20" s="1167"/>
      <c r="H20" s="1167"/>
      <c r="I20" s="1167"/>
      <c r="J20" s="1167"/>
      <c r="K20" s="1167"/>
      <c r="L20" s="1167"/>
      <c r="M20" s="1167"/>
      <c r="N20" s="1167"/>
      <c r="O20" s="1167"/>
      <c r="P20" s="1167"/>
      <c r="Q20" s="1167"/>
      <c r="R20" s="1167"/>
      <c r="S20" s="1167"/>
      <c r="T20" s="1167"/>
      <c r="U20" s="1167"/>
      <c r="V20" s="1167"/>
      <c r="W20" s="1167"/>
      <c r="X20" s="1167"/>
      <c r="Y20" s="605"/>
      <c r="Z20" s="605"/>
      <c r="AA20" s="605"/>
      <c r="AB20" s="605"/>
      <c r="AC20" s="605"/>
      <c r="AD20" s="605"/>
      <c r="AE20" s="427"/>
      <c r="AF20" s="264"/>
      <c r="AG20" s="264"/>
      <c r="AH20" s="264"/>
      <c r="AI20" s="264"/>
      <c r="AJ20" s="264"/>
      <c r="AK20" s="264"/>
      <c r="AL20" s="264"/>
      <c r="AM20" s="264"/>
    </row>
    <row r="21" spans="2:39" ht="37.5" customHeight="1">
      <c r="B21" s="272"/>
      <c r="C21" s="1167" t="s">
        <v>628</v>
      </c>
      <c r="D21" s="1167"/>
      <c r="E21" s="1167"/>
      <c r="F21" s="1167"/>
      <c r="G21" s="1167"/>
      <c r="H21" s="1167"/>
      <c r="I21" s="1167"/>
      <c r="J21" s="1167"/>
      <c r="K21" s="1167"/>
      <c r="L21" s="1167"/>
      <c r="M21" s="1167"/>
      <c r="N21" s="1167"/>
      <c r="O21" s="1167"/>
      <c r="P21" s="1167"/>
      <c r="Q21" s="1167"/>
      <c r="R21" s="1167"/>
      <c r="S21" s="1167"/>
      <c r="T21" s="1167"/>
      <c r="U21" s="1167"/>
      <c r="V21" s="1167"/>
      <c r="W21" s="1167"/>
      <c r="X21" s="1167"/>
      <c r="Y21" s="605"/>
      <c r="Z21" s="605"/>
      <c r="AA21" s="605"/>
      <c r="AB21" s="605"/>
      <c r="AC21" s="605"/>
      <c r="AD21" s="605"/>
      <c r="AE21" s="275"/>
      <c r="AF21" s="264"/>
      <c r="AG21" s="264"/>
      <c r="AH21" s="264"/>
      <c r="AI21" s="264"/>
      <c r="AJ21" s="264"/>
      <c r="AK21" s="264"/>
      <c r="AL21" s="264"/>
      <c r="AM21" s="264"/>
    </row>
    <row r="22" spans="2:39" ht="54.75" customHeight="1">
      <c r="B22" s="272"/>
      <c r="C22" s="1167" t="s">
        <v>614</v>
      </c>
      <c r="D22" s="1167"/>
      <c r="E22" s="1167"/>
      <c r="F22" s="1167"/>
      <c r="G22" s="1167"/>
      <c r="H22" s="1167"/>
      <c r="I22" s="1167"/>
      <c r="J22" s="1167"/>
      <c r="K22" s="1167"/>
      <c r="L22" s="1167"/>
      <c r="M22" s="1167"/>
      <c r="N22" s="1167"/>
      <c r="O22" s="1167"/>
      <c r="P22" s="1167"/>
      <c r="Q22" s="1167"/>
      <c r="R22" s="1167"/>
      <c r="S22" s="1167"/>
      <c r="T22" s="1167"/>
      <c r="U22" s="1167"/>
      <c r="V22" s="1167"/>
      <c r="W22" s="1167"/>
      <c r="X22" s="1167"/>
      <c r="Y22" s="605"/>
      <c r="Z22" s="605"/>
      <c r="AA22" s="605"/>
      <c r="AB22" s="605"/>
      <c r="AC22" s="605"/>
      <c r="AD22" s="605"/>
      <c r="AE22" s="427"/>
      <c r="AF22" s="264"/>
      <c r="AG22" s="264"/>
      <c r="AH22" s="264"/>
      <c r="AI22" s="264"/>
      <c r="AJ22" s="264"/>
      <c r="AK22" s="264"/>
      <c r="AL22" s="264"/>
      <c r="AM22" s="264"/>
    </row>
    <row r="23" spans="2:39" ht="15.75">
      <c r="B23" s="272"/>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64"/>
      <c r="AG23" s="264"/>
      <c r="AH23" s="264"/>
      <c r="AI23" s="264"/>
      <c r="AJ23" s="264"/>
      <c r="AK23" s="264"/>
      <c r="AL23" s="264"/>
      <c r="AM23" s="264"/>
    </row>
    <row r="24" spans="2:39" ht="15.75">
      <c r="B24" s="1166" t="s">
        <v>526</v>
      </c>
      <c r="C24" s="595" t="s">
        <v>528</v>
      </c>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64"/>
      <c r="AG24" s="264"/>
      <c r="AH24" s="264"/>
      <c r="AI24" s="264"/>
      <c r="AJ24" s="264"/>
      <c r="AK24" s="264"/>
      <c r="AL24" s="264"/>
      <c r="AM24" s="264"/>
    </row>
    <row r="25" spans="2:39" ht="15.75">
      <c r="B25" s="1166"/>
      <c r="C25" s="595" t="s">
        <v>529</v>
      </c>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64"/>
      <c r="AG25" s="264"/>
      <c r="AH25" s="264"/>
      <c r="AI25" s="264"/>
      <c r="AJ25" s="264"/>
      <c r="AK25" s="264"/>
      <c r="AL25" s="264"/>
      <c r="AM25" s="264"/>
    </row>
    <row r="26" spans="2:39" ht="15.75">
      <c r="B26" s="538"/>
      <c r="C26" s="595" t="s">
        <v>530</v>
      </c>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64"/>
      <c r="AG26" s="264"/>
      <c r="AH26" s="264"/>
      <c r="AI26" s="264"/>
      <c r="AJ26" s="264"/>
      <c r="AK26" s="264"/>
      <c r="AL26" s="264"/>
      <c r="AM26" s="264"/>
    </row>
    <row r="27" spans="2:39" ht="15.75">
      <c r="B27" s="538"/>
      <c r="C27" s="595" t="s">
        <v>531</v>
      </c>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64"/>
      <c r="AG27" s="264"/>
      <c r="AH27" s="264"/>
      <c r="AI27" s="264"/>
      <c r="AJ27" s="264"/>
      <c r="AK27" s="264"/>
      <c r="AL27" s="264"/>
      <c r="AM27" s="264"/>
    </row>
    <row r="28" spans="2:39" ht="15.75">
      <c r="B28" s="538"/>
      <c r="C28" s="595" t="s">
        <v>532</v>
      </c>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64"/>
      <c r="AG28" s="264"/>
      <c r="AH28" s="264"/>
      <c r="AI28" s="264"/>
      <c r="AJ28" s="264"/>
      <c r="AK28" s="264"/>
      <c r="AL28" s="264"/>
      <c r="AM28" s="264"/>
    </row>
    <row r="29" spans="2:39" ht="15.75">
      <c r="B29" s="538"/>
      <c r="C29" s="595" t="s">
        <v>533</v>
      </c>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64"/>
      <c r="AG29" s="264"/>
      <c r="AH29" s="264"/>
      <c r="AI29" s="264"/>
      <c r="AJ29" s="264"/>
      <c r="AK29" s="264"/>
      <c r="AL29" s="264"/>
      <c r="AM29" s="264"/>
    </row>
    <row r="30" spans="2:39" ht="15.75">
      <c r="B30" s="538"/>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64"/>
      <c r="AG30" s="264"/>
      <c r="AH30" s="264"/>
      <c r="AI30" s="264"/>
      <c r="AJ30" s="264"/>
      <c r="AK30" s="264"/>
      <c r="AL30" s="264"/>
      <c r="AM30" s="264"/>
    </row>
    <row r="31" spans="2:39" ht="15.75">
      <c r="B31" s="538"/>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64"/>
      <c r="AG31" s="264"/>
      <c r="AH31" s="264"/>
      <c r="AI31" s="264"/>
      <c r="AJ31" s="264"/>
      <c r="AK31" s="264"/>
      <c r="AL31" s="264"/>
      <c r="AM31" s="264"/>
    </row>
    <row r="32" spans="2:39">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row>
    <row r="33" spans="1:39" ht="15.75">
      <c r="B33" s="279" t="s">
        <v>266</v>
      </c>
      <c r="C33" s="280"/>
      <c r="D33" s="589"/>
      <c r="E33" s="252"/>
      <c r="F33" s="252"/>
      <c r="G33" s="252"/>
      <c r="H33" s="252"/>
      <c r="I33" s="252"/>
      <c r="J33" s="252"/>
      <c r="K33" s="252"/>
      <c r="L33" s="252"/>
      <c r="M33" s="252"/>
      <c r="N33" s="252"/>
      <c r="O33" s="280"/>
      <c r="P33" s="252"/>
      <c r="Q33" s="252"/>
      <c r="R33" s="252"/>
      <c r="S33" s="252"/>
      <c r="T33" s="252"/>
      <c r="U33" s="252"/>
      <c r="V33" s="252"/>
      <c r="W33" s="252"/>
      <c r="X33" s="252"/>
      <c r="Y33" s="269"/>
      <c r="Z33" s="266"/>
      <c r="AA33" s="266"/>
      <c r="AB33" s="266"/>
      <c r="AC33" s="266"/>
      <c r="AD33" s="266"/>
      <c r="AE33" s="266"/>
      <c r="AF33" s="266"/>
      <c r="AG33" s="266"/>
      <c r="AH33" s="266"/>
      <c r="AI33" s="266"/>
      <c r="AJ33" s="266"/>
      <c r="AK33" s="266"/>
      <c r="AL33" s="266"/>
      <c r="AM33" s="281"/>
    </row>
    <row r="34" spans="1:39" ht="36.75" customHeight="1">
      <c r="B34" s="1168" t="s">
        <v>211</v>
      </c>
      <c r="C34" s="1170" t="s">
        <v>33</v>
      </c>
      <c r="D34" s="283" t="s">
        <v>421</v>
      </c>
      <c r="E34" s="1172" t="s">
        <v>209</v>
      </c>
      <c r="F34" s="1173"/>
      <c r="G34" s="1173"/>
      <c r="H34" s="1173"/>
      <c r="I34" s="1173"/>
      <c r="J34" s="1173"/>
      <c r="K34" s="1173"/>
      <c r="L34" s="1173"/>
      <c r="M34" s="1174"/>
      <c r="N34" s="1178" t="s">
        <v>213</v>
      </c>
      <c r="O34" s="283" t="s">
        <v>422</v>
      </c>
      <c r="P34" s="1172" t="s">
        <v>212</v>
      </c>
      <c r="Q34" s="1173"/>
      <c r="R34" s="1173"/>
      <c r="S34" s="1173"/>
      <c r="T34" s="1173"/>
      <c r="U34" s="1173"/>
      <c r="V34" s="1173"/>
      <c r="W34" s="1173"/>
      <c r="X34" s="1174"/>
      <c r="Y34" s="1175" t="s">
        <v>243</v>
      </c>
      <c r="Z34" s="1176"/>
      <c r="AA34" s="1176"/>
      <c r="AB34" s="1176"/>
      <c r="AC34" s="1176"/>
      <c r="AD34" s="1176"/>
      <c r="AE34" s="1176"/>
      <c r="AF34" s="1176"/>
      <c r="AG34" s="1176"/>
      <c r="AH34" s="1176"/>
      <c r="AI34" s="1176"/>
      <c r="AJ34" s="1176"/>
      <c r="AK34" s="1176"/>
      <c r="AL34" s="1176"/>
      <c r="AM34" s="1177"/>
    </row>
    <row r="35" spans="1:39" ht="65.25" customHeight="1">
      <c r="B35" s="1169"/>
      <c r="C35" s="1171"/>
      <c r="D35" s="284">
        <v>2015</v>
      </c>
      <c r="E35" s="284">
        <v>2016</v>
      </c>
      <c r="F35" s="284">
        <v>2017</v>
      </c>
      <c r="G35" s="284">
        <v>2018</v>
      </c>
      <c r="H35" s="284">
        <v>2019</v>
      </c>
      <c r="I35" s="284">
        <v>2020</v>
      </c>
      <c r="J35" s="284">
        <v>2021</v>
      </c>
      <c r="K35" s="284">
        <v>2022</v>
      </c>
      <c r="L35" s="284">
        <v>2023</v>
      </c>
      <c r="M35" s="428">
        <v>2024</v>
      </c>
      <c r="N35" s="1179"/>
      <c r="O35" s="284">
        <v>2015</v>
      </c>
      <c r="P35" s="284">
        <v>2016</v>
      </c>
      <c r="Q35" s="284">
        <v>2017</v>
      </c>
      <c r="R35" s="284">
        <v>2018</v>
      </c>
      <c r="S35" s="284">
        <v>2019</v>
      </c>
      <c r="T35" s="284">
        <v>2020</v>
      </c>
      <c r="U35" s="284">
        <v>2021</v>
      </c>
      <c r="V35" s="284">
        <v>2022</v>
      </c>
      <c r="W35" s="284">
        <v>2023</v>
      </c>
      <c r="X35" s="428">
        <v>2024</v>
      </c>
      <c r="Y35" s="284" t="str">
        <f>'1.  LRAMVA Summary'!D52</f>
        <v>Residential</v>
      </c>
      <c r="Z35" s="284" t="str">
        <f>'1.  LRAMVA Summary'!E52</f>
        <v>GS&lt;50 kW</v>
      </c>
      <c r="AA35" s="284" t="str">
        <f>'1.  LRAMVA Summary'!F52</f>
        <v>General Service 50 - 4,999 kW</v>
      </c>
      <c r="AB35" s="284" t="str">
        <f>'1.  LRAMVA Summary'!G52</f>
        <v>Co-Generation 1,000 - 4,999 kW</v>
      </c>
      <c r="AC35" s="284" t="str">
        <f>'1.  LRAMVA Summary'!H52</f>
        <v>Large User</v>
      </c>
      <c r="AD35" s="284" t="str">
        <f>'1.  LRAMVA Summary'!I52</f>
        <v>Street Lighting</v>
      </c>
      <c r="AE35" s="284" t="str">
        <f>'1.  LRAMVA Summary'!J52</f>
        <v>Sentinel Lighting</v>
      </c>
      <c r="AF35" s="284" t="str">
        <f>'1.  LRAMVA Summary'!K52</f>
        <v>Unmetered Scattered Load</v>
      </c>
      <c r="AG35" s="284" t="str">
        <f>'1.  LRAMVA Summary'!L52</f>
        <v/>
      </c>
      <c r="AH35" s="284" t="str">
        <f>'1.  LRAMVA Summary'!M52</f>
        <v/>
      </c>
      <c r="AI35" s="284" t="str">
        <f>'1.  LRAMVA Summary'!N52</f>
        <v/>
      </c>
      <c r="AJ35" s="284" t="str">
        <f>'1.  LRAMVA Summary'!O52</f>
        <v/>
      </c>
      <c r="AK35" s="284" t="str">
        <f>'1.  LRAMVA Summary'!P52</f>
        <v/>
      </c>
      <c r="AL35" s="284" t="str">
        <f>'1.  LRAMVA Summary'!Q52</f>
        <v/>
      </c>
      <c r="AM35" s="286" t="str">
        <f>'1.  LRAMVA Summary'!R52</f>
        <v>Total</v>
      </c>
    </row>
    <row r="36" spans="1:39" ht="16.5" customHeight="1">
      <c r="B36" s="517" t="s">
        <v>503</v>
      </c>
      <c r="C36" s="288"/>
      <c r="D36" s="288"/>
      <c r="E36" s="288"/>
      <c r="F36" s="288"/>
      <c r="G36" s="288"/>
      <c r="H36" s="288"/>
      <c r="I36" s="288"/>
      <c r="J36" s="288"/>
      <c r="K36" s="288"/>
      <c r="L36" s="288"/>
      <c r="M36" s="288"/>
      <c r="N36" s="289"/>
      <c r="O36" s="288"/>
      <c r="P36" s="288"/>
      <c r="Q36" s="288"/>
      <c r="R36" s="288"/>
      <c r="S36" s="288"/>
      <c r="T36" s="288"/>
      <c r="U36" s="288"/>
      <c r="V36" s="288"/>
      <c r="W36" s="288"/>
      <c r="X36" s="288"/>
      <c r="Y36" s="290" t="str">
        <f>'1.  LRAMVA Summary'!D53</f>
        <v>kWh</v>
      </c>
      <c r="Z36" s="290" t="str">
        <f>'1.  LRAMVA Summary'!E53</f>
        <v>kWh</v>
      </c>
      <c r="AA36" s="290" t="str">
        <f>'1.  LRAMVA Summary'!F53</f>
        <v>kW</v>
      </c>
      <c r="AB36" s="290" t="str">
        <f>'1.  LRAMVA Summary'!G53</f>
        <v>kW</v>
      </c>
      <c r="AC36" s="290" t="str">
        <f>'1.  LRAMVA Summary'!H53</f>
        <v>kW</v>
      </c>
      <c r="AD36" s="290" t="str">
        <f>'1.  LRAMVA Summary'!I53</f>
        <v>kW</v>
      </c>
      <c r="AE36" s="290" t="str">
        <f>'1.  LRAMVA Summary'!J53</f>
        <v>kW</v>
      </c>
      <c r="AF36" s="290" t="str">
        <f>'1.  LRAMVA Summary'!K53</f>
        <v>kWh</v>
      </c>
      <c r="AG36" s="290">
        <f>'1.  LRAMVA Summary'!L53</f>
        <v>0</v>
      </c>
      <c r="AH36" s="290">
        <f>'1.  LRAMVA Summary'!M53</f>
        <v>0</v>
      </c>
      <c r="AI36" s="290">
        <f>'1.  LRAMVA Summary'!N53</f>
        <v>0</v>
      </c>
      <c r="AJ36" s="290">
        <f>'1.  LRAMVA Summary'!O53</f>
        <v>0</v>
      </c>
      <c r="AK36" s="290">
        <f>'1.  LRAMVA Summary'!P53</f>
        <v>0</v>
      </c>
      <c r="AL36" s="290">
        <f>'1.  LRAMVA Summary'!Q53</f>
        <v>0</v>
      </c>
      <c r="AM36" s="291"/>
    </row>
    <row r="37" spans="1:39" ht="16.5" customHeight="1" outlineLevel="1">
      <c r="B37" s="287" t="s">
        <v>496</v>
      </c>
      <c r="C37" s="288"/>
      <c r="D37" s="288"/>
      <c r="E37" s="288"/>
      <c r="F37" s="288"/>
      <c r="G37" s="288"/>
      <c r="H37" s="288"/>
      <c r="I37" s="288"/>
      <c r="J37" s="288"/>
      <c r="K37" s="288"/>
      <c r="L37" s="288"/>
      <c r="M37" s="288"/>
      <c r="N37" s="289"/>
      <c r="O37" s="288"/>
      <c r="P37" s="288"/>
      <c r="Q37" s="288"/>
      <c r="R37" s="288"/>
      <c r="S37" s="288"/>
      <c r="T37" s="288"/>
      <c r="U37" s="288"/>
      <c r="V37" s="288"/>
      <c r="W37" s="288"/>
      <c r="X37" s="288"/>
      <c r="Y37" s="290"/>
      <c r="Z37" s="290"/>
      <c r="AA37" s="290"/>
      <c r="AB37" s="290"/>
      <c r="AC37" s="290"/>
      <c r="AD37" s="290"/>
      <c r="AE37" s="290"/>
      <c r="AF37" s="290"/>
      <c r="AG37" s="290"/>
      <c r="AH37" s="290"/>
      <c r="AI37" s="290"/>
      <c r="AJ37" s="290"/>
      <c r="AK37" s="290"/>
      <c r="AL37" s="290"/>
      <c r="AM37" s="291"/>
    </row>
    <row r="38" spans="1:39" outlineLevel="1">
      <c r="A38" s="521">
        <v>1</v>
      </c>
      <c r="B38" s="519" t="s">
        <v>95</v>
      </c>
      <c r="C38" s="290" t="s">
        <v>25</v>
      </c>
      <c r="D38" s="294">
        <f>+'7. Persistence Report'!AU117</f>
        <v>553646</v>
      </c>
      <c r="E38" s="294">
        <f>+'7. Persistence Report'!AV117</f>
        <v>548755</v>
      </c>
      <c r="F38" s="294">
        <f>+'7. Persistence Report'!AW117</f>
        <v>548755</v>
      </c>
      <c r="G38" s="294">
        <f>+'7. Persistence Report'!AX117</f>
        <v>548755</v>
      </c>
      <c r="H38" s="294">
        <f>+'7. Persistence Report'!AY117</f>
        <v>548755</v>
      </c>
      <c r="I38" s="294">
        <f>+'7. Persistence Report'!AZ117</f>
        <v>548755</v>
      </c>
      <c r="J38" s="294">
        <f>+'7. Persistence Report'!BA117</f>
        <v>548755</v>
      </c>
      <c r="K38" s="294">
        <f>+'7. Persistence Report'!BB117</f>
        <v>548629</v>
      </c>
      <c r="L38" s="294">
        <f>+'7. Persistence Report'!BC117</f>
        <v>548629</v>
      </c>
      <c r="M38" s="294">
        <f>+'7. Persistence Report'!BD117</f>
        <v>548629</v>
      </c>
      <c r="N38" s="290"/>
      <c r="O38" s="294">
        <f>+'7. Persistence Report'!P117</f>
        <v>36</v>
      </c>
      <c r="P38" s="294">
        <f>+'7. Persistence Report'!Q117</f>
        <v>35</v>
      </c>
      <c r="Q38" s="294">
        <f>+'7. Persistence Report'!R117</f>
        <v>35</v>
      </c>
      <c r="R38" s="294">
        <f>+'7. Persistence Report'!S117</f>
        <v>35</v>
      </c>
      <c r="S38" s="294">
        <f>+'7. Persistence Report'!T117</f>
        <v>35</v>
      </c>
      <c r="T38" s="294">
        <f>+'7. Persistence Report'!U117</f>
        <v>35</v>
      </c>
      <c r="U38" s="294">
        <f>+'7. Persistence Report'!V117</f>
        <v>35</v>
      </c>
      <c r="V38" s="294">
        <f>+'7. Persistence Report'!W117</f>
        <v>35</v>
      </c>
      <c r="W38" s="294">
        <f>+'7. Persistence Report'!X117</f>
        <v>35</v>
      </c>
      <c r="X38" s="294">
        <f>+'7. Persistence Report'!Y117</f>
        <v>35</v>
      </c>
      <c r="Y38" s="409">
        <f>'A. Rate Class Allocations'!P35</f>
        <v>1</v>
      </c>
      <c r="Z38" s="409"/>
      <c r="AA38" s="409"/>
      <c r="AB38" s="409"/>
      <c r="AC38" s="409"/>
      <c r="AD38" s="409"/>
      <c r="AE38" s="409"/>
      <c r="AF38" s="409"/>
      <c r="AG38" s="409"/>
      <c r="AH38" s="409"/>
      <c r="AI38" s="409"/>
      <c r="AJ38" s="409"/>
      <c r="AK38" s="409"/>
      <c r="AL38" s="409"/>
      <c r="AM38" s="295">
        <f>SUM(Y38:AL38)</f>
        <v>1</v>
      </c>
    </row>
    <row r="39" spans="1:39" outlineLevel="1">
      <c r="B39" s="293" t="s">
        <v>267</v>
      </c>
      <c r="C39" s="290" t="s">
        <v>163</v>
      </c>
      <c r="D39" s="294">
        <f>+'7. Persistence Report'!AU148</f>
        <v>6140</v>
      </c>
      <c r="E39" s="294">
        <f>+'7. Persistence Report'!AV148</f>
        <v>6140</v>
      </c>
      <c r="F39" s="294">
        <f>+'7. Persistence Report'!AW148</f>
        <v>6140</v>
      </c>
      <c r="G39" s="294">
        <f>+'7. Persistence Report'!AX148</f>
        <v>6140</v>
      </c>
      <c r="H39" s="294">
        <f>+'7. Persistence Report'!AY148</f>
        <v>6140</v>
      </c>
      <c r="I39" s="294">
        <f>+'7. Persistence Report'!AZ148</f>
        <v>6140</v>
      </c>
      <c r="J39" s="294">
        <f>+'7. Persistence Report'!BA148</f>
        <v>6140</v>
      </c>
      <c r="K39" s="294">
        <f>+'7. Persistence Report'!BB148</f>
        <v>6140</v>
      </c>
      <c r="L39" s="294">
        <f>+'7. Persistence Report'!BC148</f>
        <v>6140</v>
      </c>
      <c r="M39" s="294">
        <f>+'7. Persistence Report'!BD148</f>
        <v>6140</v>
      </c>
      <c r="N39" s="467"/>
      <c r="O39" s="294">
        <f>+'7. Persistence Report'!P148</f>
        <v>0</v>
      </c>
      <c r="P39" s="294">
        <f>+'7. Persistence Report'!Q148</f>
        <v>0</v>
      </c>
      <c r="Q39" s="294">
        <f>+'7. Persistence Report'!R148</f>
        <v>0</v>
      </c>
      <c r="R39" s="294">
        <f>+'7. Persistence Report'!S148</f>
        <v>0</v>
      </c>
      <c r="S39" s="294">
        <f>+'7. Persistence Report'!T148</f>
        <v>0</v>
      </c>
      <c r="T39" s="294">
        <f>+'7. Persistence Report'!U148</f>
        <v>0</v>
      </c>
      <c r="U39" s="294">
        <f>+'7. Persistence Report'!V148</f>
        <v>0</v>
      </c>
      <c r="V39" s="294">
        <f>+'7. Persistence Report'!W148</f>
        <v>0</v>
      </c>
      <c r="W39" s="294">
        <f>+'7. Persistence Report'!X148</f>
        <v>0</v>
      </c>
      <c r="X39" s="294">
        <f>+'7. Persistence Report'!Y148</f>
        <v>0</v>
      </c>
      <c r="Y39" s="410">
        <f t="shared" ref="Y39:AL39" si="0">Y38</f>
        <v>1</v>
      </c>
      <c r="Z39" s="410">
        <f t="shared" si="0"/>
        <v>0</v>
      </c>
      <c r="AA39" s="410">
        <f t="shared" si="0"/>
        <v>0</v>
      </c>
      <c r="AB39" s="410">
        <f t="shared" si="0"/>
        <v>0</v>
      </c>
      <c r="AC39" s="410">
        <f t="shared" si="0"/>
        <v>0</v>
      </c>
      <c r="AD39" s="410">
        <f t="shared" si="0"/>
        <v>0</v>
      </c>
      <c r="AE39" s="410">
        <f t="shared" si="0"/>
        <v>0</v>
      </c>
      <c r="AF39" s="410">
        <f t="shared" si="0"/>
        <v>0</v>
      </c>
      <c r="AG39" s="410">
        <f t="shared" si="0"/>
        <v>0</v>
      </c>
      <c r="AH39" s="410">
        <f t="shared" si="0"/>
        <v>0</v>
      </c>
      <c r="AI39" s="410">
        <f t="shared" si="0"/>
        <v>0</v>
      </c>
      <c r="AJ39" s="410">
        <f t="shared" si="0"/>
        <v>0</v>
      </c>
      <c r="AK39" s="410">
        <f t="shared" si="0"/>
        <v>0</v>
      </c>
      <c r="AL39" s="410">
        <f t="shared" si="0"/>
        <v>0</v>
      </c>
      <c r="AM39" s="296"/>
    </row>
    <row r="40" spans="1:39" ht="15.75" outlineLevel="1">
      <c r="B40" s="297"/>
      <c r="C40" s="298"/>
      <c r="D40" s="298"/>
      <c r="E40" s="298"/>
      <c r="F40" s="298"/>
      <c r="G40" s="298"/>
      <c r="H40" s="298"/>
      <c r="I40" s="298"/>
      <c r="J40" s="298"/>
      <c r="K40" s="298"/>
      <c r="L40" s="298"/>
      <c r="M40" s="298"/>
      <c r="N40" s="299"/>
      <c r="O40" s="298"/>
      <c r="P40" s="298"/>
      <c r="Q40" s="298"/>
      <c r="R40" s="298"/>
      <c r="S40" s="298"/>
      <c r="T40" s="298"/>
      <c r="U40" s="298"/>
      <c r="V40" s="298"/>
      <c r="W40" s="298"/>
      <c r="X40" s="298"/>
      <c r="Y40" s="411"/>
      <c r="Z40" s="412"/>
      <c r="AA40" s="412"/>
      <c r="AB40" s="412"/>
      <c r="AC40" s="412"/>
      <c r="AD40" s="412"/>
      <c r="AE40" s="412"/>
      <c r="AF40" s="412"/>
      <c r="AG40" s="412"/>
      <c r="AH40" s="412"/>
      <c r="AI40" s="412"/>
      <c r="AJ40" s="412"/>
      <c r="AK40" s="412"/>
      <c r="AL40" s="412"/>
      <c r="AM40" s="301"/>
    </row>
    <row r="41" spans="1:39" outlineLevel="1">
      <c r="A41" s="521">
        <v>2</v>
      </c>
      <c r="B41" s="519" t="s">
        <v>96</v>
      </c>
      <c r="C41" s="290" t="s">
        <v>25</v>
      </c>
      <c r="D41" s="294">
        <f>+'7. Persistence Report'!AU118</f>
        <v>927828</v>
      </c>
      <c r="E41" s="294">
        <f>+'7. Persistence Report'!AV118</f>
        <v>895832</v>
      </c>
      <c r="F41" s="294">
        <f>+'7. Persistence Report'!AW118</f>
        <v>895832</v>
      </c>
      <c r="G41" s="294">
        <f>+'7. Persistence Report'!AX118</f>
        <v>895832</v>
      </c>
      <c r="H41" s="294">
        <f>+'7. Persistence Report'!AY118</f>
        <v>895832</v>
      </c>
      <c r="I41" s="294">
        <f>+'7. Persistence Report'!AZ118</f>
        <v>895832</v>
      </c>
      <c r="J41" s="294">
        <f>+'7. Persistence Report'!BA118</f>
        <v>895832</v>
      </c>
      <c r="K41" s="294">
        <f>+'7. Persistence Report'!BB118</f>
        <v>895832</v>
      </c>
      <c r="L41" s="294">
        <f>+'7. Persistence Report'!BC118</f>
        <v>895832</v>
      </c>
      <c r="M41" s="294">
        <f>+'7. Persistence Report'!BD118</f>
        <v>895832</v>
      </c>
      <c r="N41" s="290"/>
      <c r="O41" s="294">
        <f>+'7. Persistence Report'!P118</f>
        <v>69</v>
      </c>
      <c r="P41" s="294">
        <f>+'7. Persistence Report'!Q118</f>
        <v>67</v>
      </c>
      <c r="Q41" s="294">
        <f>+'7. Persistence Report'!R118</f>
        <v>67</v>
      </c>
      <c r="R41" s="294">
        <f>+'7. Persistence Report'!S118</f>
        <v>67</v>
      </c>
      <c r="S41" s="294">
        <f>+'7. Persistence Report'!T118</f>
        <v>67</v>
      </c>
      <c r="T41" s="294">
        <f>+'7. Persistence Report'!U118</f>
        <v>67</v>
      </c>
      <c r="U41" s="294">
        <f>+'7. Persistence Report'!V118</f>
        <v>67</v>
      </c>
      <c r="V41" s="294">
        <f>+'7. Persistence Report'!W118</f>
        <v>67</v>
      </c>
      <c r="W41" s="294">
        <f>+'7. Persistence Report'!X118</f>
        <v>67</v>
      </c>
      <c r="X41" s="294">
        <f>+'7. Persistence Report'!Y118</f>
        <v>67</v>
      </c>
      <c r="Y41" s="409">
        <f>'A. Rate Class Allocations'!P36</f>
        <v>1</v>
      </c>
      <c r="Z41" s="409"/>
      <c r="AA41" s="409"/>
      <c r="AB41" s="409"/>
      <c r="AC41" s="409"/>
      <c r="AD41" s="409"/>
      <c r="AE41" s="409"/>
      <c r="AF41" s="409"/>
      <c r="AG41" s="409"/>
      <c r="AH41" s="409"/>
      <c r="AI41" s="409"/>
      <c r="AJ41" s="409"/>
      <c r="AK41" s="409"/>
      <c r="AL41" s="409"/>
      <c r="AM41" s="295">
        <f>SUM(Y41:AL41)</f>
        <v>1</v>
      </c>
    </row>
    <row r="42" spans="1:39" outlineLevel="1">
      <c r="B42" s="293" t="s">
        <v>267</v>
      </c>
      <c r="C42" s="290" t="s">
        <v>163</v>
      </c>
      <c r="D42" s="294"/>
      <c r="E42" s="294"/>
      <c r="F42" s="294"/>
      <c r="G42" s="294"/>
      <c r="H42" s="294"/>
      <c r="I42" s="294"/>
      <c r="J42" s="294"/>
      <c r="K42" s="294"/>
      <c r="L42" s="294"/>
      <c r="M42" s="294"/>
      <c r="N42" s="467"/>
      <c r="O42" s="294"/>
      <c r="P42" s="294"/>
      <c r="Q42" s="294"/>
      <c r="R42" s="294"/>
      <c r="S42" s="294"/>
      <c r="T42" s="294"/>
      <c r="U42" s="294"/>
      <c r="V42" s="294"/>
      <c r="W42" s="294"/>
      <c r="X42" s="294"/>
      <c r="Y42" s="410">
        <f t="shared" ref="Y42:AL42" si="1">Y41</f>
        <v>1</v>
      </c>
      <c r="Z42" s="410">
        <f t="shared" si="1"/>
        <v>0</v>
      </c>
      <c r="AA42" s="410">
        <f t="shared" si="1"/>
        <v>0</v>
      </c>
      <c r="AB42" s="410">
        <f t="shared" si="1"/>
        <v>0</v>
      </c>
      <c r="AC42" s="410">
        <f t="shared" si="1"/>
        <v>0</v>
      </c>
      <c r="AD42" s="410">
        <f t="shared" si="1"/>
        <v>0</v>
      </c>
      <c r="AE42" s="410">
        <f t="shared" si="1"/>
        <v>0</v>
      </c>
      <c r="AF42" s="410">
        <f t="shared" si="1"/>
        <v>0</v>
      </c>
      <c r="AG42" s="410">
        <f t="shared" si="1"/>
        <v>0</v>
      </c>
      <c r="AH42" s="410">
        <f t="shared" si="1"/>
        <v>0</v>
      </c>
      <c r="AI42" s="410">
        <f t="shared" si="1"/>
        <v>0</v>
      </c>
      <c r="AJ42" s="410">
        <f t="shared" si="1"/>
        <v>0</v>
      </c>
      <c r="AK42" s="410">
        <f t="shared" si="1"/>
        <v>0</v>
      </c>
      <c r="AL42" s="410">
        <f t="shared" si="1"/>
        <v>0</v>
      </c>
      <c r="AM42" s="296"/>
    </row>
    <row r="43" spans="1:39" ht="15.75" outlineLevel="1">
      <c r="B43" s="297"/>
      <c r="C43" s="298"/>
      <c r="D43" s="303"/>
      <c r="E43" s="303"/>
      <c r="F43" s="303"/>
      <c r="G43" s="303"/>
      <c r="H43" s="303"/>
      <c r="I43" s="303"/>
      <c r="J43" s="303"/>
      <c r="K43" s="303"/>
      <c r="L43" s="303"/>
      <c r="M43" s="303"/>
      <c r="N43" s="299"/>
      <c r="O43" s="303"/>
      <c r="P43" s="303"/>
      <c r="Q43" s="303"/>
      <c r="R43" s="303"/>
      <c r="S43" s="303"/>
      <c r="T43" s="303"/>
      <c r="U43" s="303"/>
      <c r="V43" s="303"/>
      <c r="W43" s="303"/>
      <c r="X43" s="303"/>
      <c r="Y43" s="411"/>
      <c r="Z43" s="412"/>
      <c r="AA43" s="412"/>
      <c r="AB43" s="412"/>
      <c r="AC43" s="412"/>
      <c r="AD43" s="412"/>
      <c r="AE43" s="412"/>
      <c r="AF43" s="412"/>
      <c r="AG43" s="412"/>
      <c r="AH43" s="412"/>
      <c r="AI43" s="412"/>
      <c r="AJ43" s="412"/>
      <c r="AK43" s="412"/>
      <c r="AL43" s="412"/>
      <c r="AM43" s="301"/>
    </row>
    <row r="44" spans="1:39" outlineLevel="1">
      <c r="A44" s="521">
        <v>3</v>
      </c>
      <c r="B44" s="519" t="s">
        <v>97</v>
      </c>
      <c r="C44" s="290" t="s">
        <v>25</v>
      </c>
      <c r="D44" s="294">
        <f>+'7. Persistence Report'!AU119</f>
        <v>1086356</v>
      </c>
      <c r="E44" s="294">
        <f>+'7. Persistence Report'!AV119</f>
        <v>1086356</v>
      </c>
      <c r="F44" s="294">
        <f>+'7. Persistence Report'!AW119</f>
        <v>1086356</v>
      </c>
      <c r="G44" s="294">
        <f>+'7. Persistence Report'!AX119</f>
        <v>1072574</v>
      </c>
      <c r="H44" s="294">
        <f>+'7. Persistence Report'!AY119</f>
        <v>848136</v>
      </c>
      <c r="I44" s="294">
        <f>+'7. Persistence Report'!AZ119</f>
        <v>0</v>
      </c>
      <c r="J44" s="294">
        <f>+'7. Persistence Report'!BA119</f>
        <v>0</v>
      </c>
      <c r="K44" s="294">
        <f>+'7. Persistence Report'!BB119</f>
        <v>0</v>
      </c>
      <c r="L44" s="294">
        <f>+'7. Persistence Report'!BC119</f>
        <v>0</v>
      </c>
      <c r="M44" s="294">
        <f>+'7. Persistence Report'!BD119</f>
        <v>0</v>
      </c>
      <c r="N44" s="290"/>
      <c r="O44" s="294">
        <f>+'7. Persistence Report'!P119</f>
        <v>198</v>
      </c>
      <c r="P44" s="294">
        <f>+'7. Persistence Report'!Q119</f>
        <v>198</v>
      </c>
      <c r="Q44" s="294">
        <f>+'7. Persistence Report'!R119</f>
        <v>198</v>
      </c>
      <c r="R44" s="294">
        <f>+'7. Persistence Report'!S119</f>
        <v>183</v>
      </c>
      <c r="S44" s="294">
        <f>+'7. Persistence Report'!T119</f>
        <v>125</v>
      </c>
      <c r="T44" s="294">
        <f>+'7. Persistence Report'!U119</f>
        <v>0</v>
      </c>
      <c r="U44" s="294">
        <f>+'7. Persistence Report'!V119</f>
        <v>0</v>
      </c>
      <c r="V44" s="294">
        <f>+'7. Persistence Report'!W119</f>
        <v>0</v>
      </c>
      <c r="W44" s="294">
        <f>+'7. Persistence Report'!X119</f>
        <v>0</v>
      </c>
      <c r="X44" s="294">
        <f>+'7. Persistence Report'!Y119</f>
        <v>0</v>
      </c>
      <c r="Y44" s="409">
        <f>'A. Rate Class Allocations'!P37</f>
        <v>1</v>
      </c>
      <c r="Z44" s="409"/>
      <c r="AA44" s="409"/>
      <c r="AB44" s="409"/>
      <c r="AC44" s="409"/>
      <c r="AD44" s="409"/>
      <c r="AE44" s="409"/>
      <c r="AF44" s="409"/>
      <c r="AG44" s="409"/>
      <c r="AH44" s="409"/>
      <c r="AI44" s="409"/>
      <c r="AJ44" s="409"/>
      <c r="AK44" s="409"/>
      <c r="AL44" s="409"/>
      <c r="AM44" s="295">
        <f>SUM(Y44:AL44)</f>
        <v>1</v>
      </c>
    </row>
    <row r="45" spans="1:39" outlineLevel="1">
      <c r="B45" s="293" t="s">
        <v>267</v>
      </c>
      <c r="C45" s="290" t="s">
        <v>163</v>
      </c>
      <c r="D45" s="294"/>
      <c r="E45" s="294"/>
      <c r="F45" s="294"/>
      <c r="G45" s="294"/>
      <c r="H45" s="294"/>
      <c r="I45" s="294"/>
      <c r="J45" s="294"/>
      <c r="K45" s="294"/>
      <c r="L45" s="294"/>
      <c r="M45" s="294"/>
      <c r="N45" s="467"/>
      <c r="O45" s="294"/>
      <c r="P45" s="294"/>
      <c r="Q45" s="294"/>
      <c r="R45" s="294"/>
      <c r="S45" s="294"/>
      <c r="T45" s="294"/>
      <c r="U45" s="294"/>
      <c r="V45" s="294"/>
      <c r="W45" s="294"/>
      <c r="X45" s="294"/>
      <c r="Y45" s="410">
        <f t="shared" ref="Y45:AL45" si="2">Y44</f>
        <v>1</v>
      </c>
      <c r="Z45" s="410">
        <f t="shared" si="2"/>
        <v>0</v>
      </c>
      <c r="AA45" s="410">
        <f t="shared" si="2"/>
        <v>0</v>
      </c>
      <c r="AB45" s="410">
        <f t="shared" si="2"/>
        <v>0</v>
      </c>
      <c r="AC45" s="410">
        <f t="shared" si="2"/>
        <v>0</v>
      </c>
      <c r="AD45" s="410">
        <f t="shared" si="2"/>
        <v>0</v>
      </c>
      <c r="AE45" s="410">
        <f t="shared" si="2"/>
        <v>0</v>
      </c>
      <c r="AF45" s="410">
        <f t="shared" si="2"/>
        <v>0</v>
      </c>
      <c r="AG45" s="410">
        <f t="shared" si="2"/>
        <v>0</v>
      </c>
      <c r="AH45" s="410">
        <f t="shared" si="2"/>
        <v>0</v>
      </c>
      <c r="AI45" s="410">
        <f t="shared" si="2"/>
        <v>0</v>
      </c>
      <c r="AJ45" s="410">
        <f t="shared" si="2"/>
        <v>0</v>
      </c>
      <c r="AK45" s="410">
        <f t="shared" si="2"/>
        <v>0</v>
      </c>
      <c r="AL45" s="410">
        <f t="shared" si="2"/>
        <v>0</v>
      </c>
      <c r="AM45" s="296"/>
    </row>
    <row r="46" spans="1:39" outlineLevel="1">
      <c r="B46" s="293"/>
      <c r="C46" s="304"/>
      <c r="D46" s="290"/>
      <c r="E46" s="290"/>
      <c r="F46" s="290"/>
      <c r="G46" s="290"/>
      <c r="H46" s="290"/>
      <c r="I46" s="290"/>
      <c r="J46" s="290"/>
      <c r="K46" s="290"/>
      <c r="L46" s="290"/>
      <c r="M46" s="290"/>
      <c r="N46" s="290"/>
      <c r="O46" s="290"/>
      <c r="P46" s="290"/>
      <c r="Q46" s="290"/>
      <c r="R46" s="290"/>
      <c r="S46" s="290"/>
      <c r="T46" s="290"/>
      <c r="U46" s="290"/>
      <c r="V46" s="290"/>
      <c r="W46" s="290"/>
      <c r="X46" s="290"/>
      <c r="Y46" s="411"/>
      <c r="Z46" s="411"/>
      <c r="AA46" s="411"/>
      <c r="AB46" s="411"/>
      <c r="AC46" s="411"/>
      <c r="AD46" s="411"/>
      <c r="AE46" s="411"/>
      <c r="AF46" s="411"/>
      <c r="AG46" s="411"/>
      <c r="AH46" s="411"/>
      <c r="AI46" s="411"/>
      <c r="AJ46" s="411"/>
      <c r="AK46" s="411"/>
      <c r="AL46" s="411"/>
      <c r="AM46" s="305"/>
    </row>
    <row r="47" spans="1:39" outlineLevel="1">
      <c r="A47" s="521">
        <v>4</v>
      </c>
      <c r="B47" s="519" t="s">
        <v>669</v>
      </c>
      <c r="C47" s="290" t="s">
        <v>25</v>
      </c>
      <c r="D47" s="294">
        <f>+'7. Persistence Report'!AU120</f>
        <v>969515</v>
      </c>
      <c r="E47" s="294">
        <f>+'7. Persistence Report'!AV120</f>
        <v>969515</v>
      </c>
      <c r="F47" s="294">
        <f>+'7. Persistence Report'!AW120</f>
        <v>969515</v>
      </c>
      <c r="G47" s="294">
        <f>+'7. Persistence Report'!AX120</f>
        <v>969515</v>
      </c>
      <c r="H47" s="294">
        <f>+'7. Persistence Report'!AY120</f>
        <v>969515</v>
      </c>
      <c r="I47" s="294">
        <f>+'7. Persistence Report'!AZ120</f>
        <v>969515</v>
      </c>
      <c r="J47" s="294">
        <f>+'7. Persistence Report'!BA120</f>
        <v>969515</v>
      </c>
      <c r="K47" s="294">
        <f>+'7. Persistence Report'!BB120</f>
        <v>969515</v>
      </c>
      <c r="L47" s="294">
        <f>+'7. Persistence Report'!BC120</f>
        <v>969515</v>
      </c>
      <c r="M47" s="294">
        <f>+'7. Persistence Report'!BD120</f>
        <v>969515</v>
      </c>
      <c r="N47" s="290"/>
      <c r="O47" s="294">
        <f>+'7. Persistence Report'!P120</f>
        <v>514</v>
      </c>
      <c r="P47" s="294">
        <f>+'7. Persistence Report'!Q120</f>
        <v>514</v>
      </c>
      <c r="Q47" s="294">
        <f>+'7. Persistence Report'!R120</f>
        <v>514</v>
      </c>
      <c r="R47" s="294">
        <f>+'7. Persistence Report'!S120</f>
        <v>514</v>
      </c>
      <c r="S47" s="294">
        <f>+'7. Persistence Report'!T120</f>
        <v>514</v>
      </c>
      <c r="T47" s="294">
        <f>+'7. Persistence Report'!U120</f>
        <v>514</v>
      </c>
      <c r="U47" s="294">
        <f>+'7. Persistence Report'!V120</f>
        <v>514</v>
      </c>
      <c r="V47" s="294">
        <f>+'7. Persistence Report'!W120</f>
        <v>514</v>
      </c>
      <c r="W47" s="294">
        <f>+'7. Persistence Report'!X120</f>
        <v>514</v>
      </c>
      <c r="X47" s="294">
        <f>+'7. Persistence Report'!Y120</f>
        <v>514</v>
      </c>
      <c r="Y47" s="409">
        <f>'A. Rate Class Allocations'!P38</f>
        <v>1</v>
      </c>
      <c r="Z47" s="409"/>
      <c r="AA47" s="409"/>
      <c r="AB47" s="409"/>
      <c r="AC47" s="409"/>
      <c r="AD47" s="409"/>
      <c r="AE47" s="409"/>
      <c r="AF47" s="409"/>
      <c r="AG47" s="409"/>
      <c r="AH47" s="409"/>
      <c r="AI47" s="409"/>
      <c r="AJ47" s="409"/>
      <c r="AK47" s="409"/>
      <c r="AL47" s="409"/>
      <c r="AM47" s="295">
        <f>SUM(Y47:AL47)</f>
        <v>1</v>
      </c>
    </row>
    <row r="48" spans="1:39" outlineLevel="1">
      <c r="B48" s="293" t="s">
        <v>267</v>
      </c>
      <c r="C48" s="290" t="s">
        <v>163</v>
      </c>
      <c r="D48" s="294">
        <f>+'7. Persistence Report'!AU150</f>
        <v>12833</v>
      </c>
      <c r="E48" s="294">
        <f>+'7. Persistence Report'!AV150</f>
        <v>12833</v>
      </c>
      <c r="F48" s="294">
        <f>+'7. Persistence Report'!AW150</f>
        <v>12833</v>
      </c>
      <c r="G48" s="294">
        <f>+'7. Persistence Report'!AX150</f>
        <v>12833</v>
      </c>
      <c r="H48" s="294">
        <f>+'7. Persistence Report'!AY150</f>
        <v>12833</v>
      </c>
      <c r="I48" s="294">
        <f>+'7. Persistence Report'!AZ150</f>
        <v>12833</v>
      </c>
      <c r="J48" s="294">
        <f>+'7. Persistence Report'!BA150</f>
        <v>12833</v>
      </c>
      <c r="K48" s="294">
        <f>+'7. Persistence Report'!BB150</f>
        <v>12833</v>
      </c>
      <c r="L48" s="294">
        <f>+'7. Persistence Report'!BC150</f>
        <v>12833</v>
      </c>
      <c r="M48" s="294">
        <f>+'7. Persistence Report'!BD150</f>
        <v>12833</v>
      </c>
      <c r="N48" s="467"/>
      <c r="O48" s="294">
        <f>+'7. Persistence Report'!P150</f>
        <v>7</v>
      </c>
      <c r="P48" s="294">
        <f>+'7. Persistence Report'!Q150</f>
        <v>7</v>
      </c>
      <c r="Q48" s="294">
        <f>+'7. Persistence Report'!R150</f>
        <v>7</v>
      </c>
      <c r="R48" s="294">
        <f>+'7. Persistence Report'!S150</f>
        <v>7</v>
      </c>
      <c r="S48" s="294">
        <f>+'7. Persistence Report'!T150</f>
        <v>7</v>
      </c>
      <c r="T48" s="294">
        <f>+'7. Persistence Report'!U150</f>
        <v>7</v>
      </c>
      <c r="U48" s="294">
        <f>+'7. Persistence Report'!V150</f>
        <v>7</v>
      </c>
      <c r="V48" s="294">
        <f>+'7. Persistence Report'!W150</f>
        <v>7</v>
      </c>
      <c r="W48" s="294">
        <f>+'7. Persistence Report'!X150</f>
        <v>7</v>
      </c>
      <c r="X48" s="294">
        <f>+'7. Persistence Report'!Y150</f>
        <v>7</v>
      </c>
      <c r="Y48" s="410">
        <f t="shared" ref="Y48:AL48" si="3">Y47</f>
        <v>1</v>
      </c>
      <c r="Z48" s="410">
        <f t="shared" si="3"/>
        <v>0</v>
      </c>
      <c r="AA48" s="410">
        <f t="shared" si="3"/>
        <v>0</v>
      </c>
      <c r="AB48" s="410">
        <f t="shared" si="3"/>
        <v>0</v>
      </c>
      <c r="AC48" s="410">
        <f t="shared" si="3"/>
        <v>0</v>
      </c>
      <c r="AD48" s="410">
        <f t="shared" si="3"/>
        <v>0</v>
      </c>
      <c r="AE48" s="410">
        <f t="shared" si="3"/>
        <v>0</v>
      </c>
      <c r="AF48" s="410">
        <f t="shared" si="3"/>
        <v>0</v>
      </c>
      <c r="AG48" s="410">
        <f t="shared" si="3"/>
        <v>0</v>
      </c>
      <c r="AH48" s="410">
        <f t="shared" si="3"/>
        <v>0</v>
      </c>
      <c r="AI48" s="410">
        <f t="shared" si="3"/>
        <v>0</v>
      </c>
      <c r="AJ48" s="410">
        <f t="shared" si="3"/>
        <v>0</v>
      </c>
      <c r="AK48" s="410">
        <f t="shared" si="3"/>
        <v>0</v>
      </c>
      <c r="AL48" s="410">
        <f t="shared" si="3"/>
        <v>0</v>
      </c>
      <c r="AM48" s="296"/>
    </row>
    <row r="49" spans="1:39" outlineLevel="1">
      <c r="B49" s="293"/>
      <c r="C49" s="304"/>
      <c r="D49" s="303"/>
      <c r="E49" s="303"/>
      <c r="F49" s="303"/>
      <c r="G49" s="303"/>
      <c r="H49" s="303"/>
      <c r="I49" s="303"/>
      <c r="J49" s="303"/>
      <c r="K49" s="303"/>
      <c r="L49" s="303"/>
      <c r="M49" s="303"/>
      <c r="N49" s="290"/>
      <c r="O49" s="303"/>
      <c r="P49" s="303"/>
      <c r="Q49" s="303"/>
      <c r="R49" s="303"/>
      <c r="S49" s="303"/>
      <c r="T49" s="303"/>
      <c r="U49" s="303"/>
      <c r="V49" s="303"/>
      <c r="W49" s="303"/>
      <c r="X49" s="303"/>
      <c r="Y49" s="411"/>
      <c r="Z49" s="411"/>
      <c r="AA49" s="411"/>
      <c r="AB49" s="411"/>
      <c r="AC49" s="411"/>
      <c r="AD49" s="411"/>
      <c r="AE49" s="411"/>
      <c r="AF49" s="411"/>
      <c r="AG49" s="411"/>
      <c r="AH49" s="411"/>
      <c r="AI49" s="411"/>
      <c r="AJ49" s="411"/>
      <c r="AK49" s="411"/>
      <c r="AL49" s="411"/>
      <c r="AM49" s="305"/>
    </row>
    <row r="50" spans="1:39" ht="18" customHeight="1" outlineLevel="1">
      <c r="A50" s="521">
        <v>5</v>
      </c>
      <c r="B50" s="519" t="s">
        <v>98</v>
      </c>
      <c r="C50" s="290" t="s">
        <v>25</v>
      </c>
      <c r="D50" s="294"/>
      <c r="E50" s="294"/>
      <c r="F50" s="294"/>
      <c r="G50" s="294"/>
      <c r="H50" s="294"/>
      <c r="I50" s="294"/>
      <c r="J50" s="294"/>
      <c r="K50" s="294"/>
      <c r="L50" s="294"/>
      <c r="M50" s="294"/>
      <c r="N50" s="290"/>
      <c r="O50" s="294"/>
      <c r="P50" s="294"/>
      <c r="Q50" s="294"/>
      <c r="R50" s="294"/>
      <c r="S50" s="294"/>
      <c r="T50" s="294"/>
      <c r="U50" s="294"/>
      <c r="V50" s="294"/>
      <c r="W50" s="294"/>
      <c r="X50" s="294"/>
      <c r="Y50" s="409"/>
      <c r="Z50" s="409"/>
      <c r="AA50" s="409"/>
      <c r="AB50" s="409"/>
      <c r="AC50" s="409"/>
      <c r="AD50" s="409"/>
      <c r="AE50" s="409"/>
      <c r="AF50" s="409"/>
      <c r="AG50" s="409"/>
      <c r="AH50" s="409"/>
      <c r="AI50" s="409"/>
      <c r="AJ50" s="409"/>
      <c r="AK50" s="409"/>
      <c r="AL50" s="409"/>
      <c r="AM50" s="295">
        <f>SUM(Y50:AL50)</f>
        <v>0</v>
      </c>
    </row>
    <row r="51" spans="1:39" outlineLevel="1">
      <c r="B51" s="293" t="s">
        <v>267</v>
      </c>
      <c r="C51" s="290" t="s">
        <v>163</v>
      </c>
      <c r="D51" s="294"/>
      <c r="E51" s="294"/>
      <c r="F51" s="294"/>
      <c r="G51" s="294"/>
      <c r="H51" s="294"/>
      <c r="I51" s="294"/>
      <c r="J51" s="294"/>
      <c r="K51" s="294"/>
      <c r="L51" s="294"/>
      <c r="M51" s="294"/>
      <c r="N51" s="467"/>
      <c r="O51" s="294"/>
      <c r="P51" s="294"/>
      <c r="Q51" s="294"/>
      <c r="R51" s="294"/>
      <c r="S51" s="294"/>
      <c r="T51" s="294"/>
      <c r="U51" s="294"/>
      <c r="V51" s="294"/>
      <c r="W51" s="294"/>
      <c r="X51" s="294"/>
      <c r="Y51" s="410">
        <f t="shared" ref="Y51:AL51" si="4">Y50</f>
        <v>0</v>
      </c>
      <c r="Z51" s="410">
        <f t="shared" si="4"/>
        <v>0</v>
      </c>
      <c r="AA51" s="410">
        <f t="shared" si="4"/>
        <v>0</v>
      </c>
      <c r="AB51" s="410">
        <f t="shared" si="4"/>
        <v>0</v>
      </c>
      <c r="AC51" s="410">
        <f t="shared" si="4"/>
        <v>0</v>
      </c>
      <c r="AD51" s="410">
        <f t="shared" si="4"/>
        <v>0</v>
      </c>
      <c r="AE51" s="410">
        <f t="shared" si="4"/>
        <v>0</v>
      </c>
      <c r="AF51" s="410">
        <f t="shared" si="4"/>
        <v>0</v>
      </c>
      <c r="AG51" s="410">
        <f t="shared" si="4"/>
        <v>0</v>
      </c>
      <c r="AH51" s="410">
        <f t="shared" si="4"/>
        <v>0</v>
      </c>
      <c r="AI51" s="410">
        <f t="shared" si="4"/>
        <v>0</v>
      </c>
      <c r="AJ51" s="410">
        <f t="shared" si="4"/>
        <v>0</v>
      </c>
      <c r="AK51" s="410">
        <f t="shared" si="4"/>
        <v>0</v>
      </c>
      <c r="AL51" s="410">
        <f t="shared" si="4"/>
        <v>0</v>
      </c>
      <c r="AM51" s="296"/>
    </row>
    <row r="52" spans="1:39" outlineLevel="1">
      <c r="B52" s="293"/>
      <c r="C52" s="290"/>
      <c r="D52" s="290"/>
      <c r="E52" s="290"/>
      <c r="F52" s="290"/>
      <c r="G52" s="290"/>
      <c r="H52" s="290"/>
      <c r="I52" s="290"/>
      <c r="J52" s="290"/>
      <c r="K52" s="290"/>
      <c r="L52" s="290"/>
      <c r="M52" s="290"/>
      <c r="N52" s="290"/>
      <c r="O52" s="290"/>
      <c r="P52" s="290"/>
      <c r="Q52" s="290"/>
      <c r="R52" s="290"/>
      <c r="S52" s="290"/>
      <c r="T52" s="290"/>
      <c r="U52" s="290"/>
      <c r="V52" s="290"/>
      <c r="W52" s="290"/>
      <c r="X52" s="290"/>
      <c r="Y52" s="421"/>
      <c r="Z52" s="422"/>
      <c r="AA52" s="422"/>
      <c r="AB52" s="422"/>
      <c r="AC52" s="422"/>
      <c r="AD52" s="422"/>
      <c r="AE52" s="422"/>
      <c r="AF52" s="422"/>
      <c r="AG52" s="422"/>
      <c r="AH52" s="422"/>
      <c r="AI52" s="422"/>
      <c r="AJ52" s="422"/>
      <c r="AK52" s="422"/>
      <c r="AL52" s="422"/>
      <c r="AM52" s="296"/>
    </row>
    <row r="53" spans="1:39" ht="16.5" customHeight="1" outlineLevel="1">
      <c r="B53" s="318" t="s">
        <v>497</v>
      </c>
      <c r="C53" s="288"/>
      <c r="D53" s="288"/>
      <c r="E53" s="288"/>
      <c r="F53" s="288"/>
      <c r="G53" s="288"/>
      <c r="H53" s="288"/>
      <c r="I53" s="288"/>
      <c r="J53" s="288"/>
      <c r="K53" s="288"/>
      <c r="L53" s="288"/>
      <c r="M53" s="288"/>
      <c r="N53" s="289"/>
      <c r="O53" s="288"/>
      <c r="P53" s="288"/>
      <c r="Q53" s="288"/>
      <c r="R53" s="288"/>
      <c r="S53" s="288"/>
      <c r="T53" s="288"/>
      <c r="U53" s="288"/>
      <c r="V53" s="288"/>
      <c r="W53" s="288"/>
      <c r="X53" s="288"/>
      <c r="Y53" s="413"/>
      <c r="Z53" s="413"/>
      <c r="AA53" s="413"/>
      <c r="AB53" s="413"/>
      <c r="AC53" s="413"/>
      <c r="AD53" s="413"/>
      <c r="AE53" s="413"/>
      <c r="AF53" s="413"/>
      <c r="AG53" s="413"/>
      <c r="AH53" s="413"/>
      <c r="AI53" s="413"/>
      <c r="AJ53" s="413"/>
      <c r="AK53" s="413"/>
      <c r="AL53" s="413"/>
      <c r="AM53" s="291"/>
    </row>
    <row r="54" spans="1:39" outlineLevel="1">
      <c r="A54" s="521">
        <v>6</v>
      </c>
      <c r="B54" s="519" t="s">
        <v>99</v>
      </c>
      <c r="C54" s="290" t="s">
        <v>25</v>
      </c>
      <c r="D54" s="294">
        <f>+'7. Persistence Report'!AU122</f>
        <v>142541</v>
      </c>
      <c r="E54" s="294">
        <f>+'7. Persistence Report'!AV122</f>
        <v>142541</v>
      </c>
      <c r="F54" s="294">
        <f>+'7. Persistence Report'!AW122</f>
        <v>142541</v>
      </c>
      <c r="G54" s="294">
        <f>+'7. Persistence Report'!AX122</f>
        <v>142541</v>
      </c>
      <c r="H54" s="294">
        <f>+'7. Persistence Report'!AY122</f>
        <v>0</v>
      </c>
      <c r="I54" s="294">
        <f>+'7. Persistence Report'!AZ122</f>
        <v>0</v>
      </c>
      <c r="J54" s="294">
        <f>+'7. Persistence Report'!BA122</f>
        <v>0</v>
      </c>
      <c r="K54" s="294">
        <f>+'7. Persistence Report'!BB122</f>
        <v>0</v>
      </c>
      <c r="L54" s="294">
        <f>+'7. Persistence Report'!BC122</f>
        <v>0</v>
      </c>
      <c r="M54" s="294">
        <f>+'7. Persistence Report'!BD122</f>
        <v>0</v>
      </c>
      <c r="N54" s="294">
        <v>12</v>
      </c>
      <c r="O54" s="294">
        <f>+'7. Persistence Report'!P122</f>
        <v>30</v>
      </c>
      <c r="P54" s="294">
        <f>+'7. Persistence Report'!Q122</f>
        <v>30</v>
      </c>
      <c r="Q54" s="294">
        <f>+'7. Persistence Report'!R122</f>
        <v>30</v>
      </c>
      <c r="R54" s="294">
        <f>+'7. Persistence Report'!S122</f>
        <v>30</v>
      </c>
      <c r="S54" s="294">
        <f>+'7. Persistence Report'!T122</f>
        <v>0</v>
      </c>
      <c r="T54" s="294">
        <f>+'7. Persistence Report'!U122</f>
        <v>0</v>
      </c>
      <c r="U54" s="294">
        <f>+'7. Persistence Report'!V122</f>
        <v>0</v>
      </c>
      <c r="V54" s="294">
        <f>+'7. Persistence Report'!W122</f>
        <v>0</v>
      </c>
      <c r="W54" s="294">
        <f>+'7. Persistence Report'!X122</f>
        <v>0</v>
      </c>
      <c r="X54" s="294">
        <f>+'7. Persistence Report'!Y122</f>
        <v>0</v>
      </c>
      <c r="Y54" s="414"/>
      <c r="Z54" s="409">
        <f>'A. Rate Class Allocations'!Q40</f>
        <v>1</v>
      </c>
      <c r="AA54" s="409"/>
      <c r="AB54" s="409"/>
      <c r="AC54" s="409"/>
      <c r="AD54" s="409"/>
      <c r="AE54" s="409"/>
      <c r="AF54" s="414"/>
      <c r="AG54" s="414"/>
      <c r="AH54" s="414"/>
      <c r="AI54" s="414"/>
      <c r="AJ54" s="414"/>
      <c r="AK54" s="414"/>
      <c r="AL54" s="414"/>
      <c r="AM54" s="295">
        <f>SUM(Y54:AL54)</f>
        <v>1</v>
      </c>
    </row>
    <row r="55" spans="1:39" outlineLevel="1">
      <c r="B55" s="293" t="s">
        <v>267</v>
      </c>
      <c r="C55" s="290" t="s">
        <v>163</v>
      </c>
      <c r="D55" s="294">
        <f>+'7. Persistence Report'!AU152</f>
        <v>161725</v>
      </c>
      <c r="E55" s="294">
        <f>+'7. Persistence Report'!AV152</f>
        <v>161725</v>
      </c>
      <c r="F55" s="294">
        <f>+'7. Persistence Report'!AW152</f>
        <v>161725</v>
      </c>
      <c r="G55" s="294">
        <f>+'7. Persistence Report'!AX152</f>
        <v>161725</v>
      </c>
      <c r="H55" s="294">
        <f>+'7. Persistence Report'!AY152</f>
        <v>304266</v>
      </c>
      <c r="I55" s="294">
        <f>+'7. Persistence Report'!AZ152</f>
        <v>304266</v>
      </c>
      <c r="J55" s="294">
        <f>+'7. Persistence Report'!BA152</f>
        <v>304266</v>
      </c>
      <c r="K55" s="294">
        <f>+'7. Persistence Report'!BB152</f>
        <v>304266</v>
      </c>
      <c r="L55" s="294">
        <f>+'7. Persistence Report'!BC152</f>
        <v>304266</v>
      </c>
      <c r="M55" s="294">
        <f>+'7. Persistence Report'!BD152</f>
        <v>304266</v>
      </c>
      <c r="N55" s="294">
        <f>N54</f>
        <v>12</v>
      </c>
      <c r="O55" s="294">
        <f>+'7. Persistence Report'!P152</f>
        <v>34</v>
      </c>
      <c r="P55" s="294">
        <f>+'7. Persistence Report'!Q152</f>
        <v>34</v>
      </c>
      <c r="Q55" s="294">
        <f>+'7. Persistence Report'!R152</f>
        <v>34</v>
      </c>
      <c r="R55" s="294">
        <f>+'7. Persistence Report'!S152</f>
        <v>34</v>
      </c>
      <c r="S55" s="294">
        <f>+'7. Persistence Report'!T152</f>
        <v>69</v>
      </c>
      <c r="T55" s="294">
        <f>+'7. Persistence Report'!U152</f>
        <v>69</v>
      </c>
      <c r="U55" s="294">
        <f>+'7. Persistence Report'!V152</f>
        <v>69</v>
      </c>
      <c r="V55" s="294">
        <f>+'7. Persistence Report'!W152</f>
        <v>69</v>
      </c>
      <c r="W55" s="294">
        <f>+'7. Persistence Report'!X152</f>
        <v>69</v>
      </c>
      <c r="X55" s="294">
        <f>+'7. Persistence Report'!Y152</f>
        <v>69</v>
      </c>
      <c r="Y55" s="410">
        <f>Y54</f>
        <v>0</v>
      </c>
      <c r="Z55" s="1078">
        <f>'A. Rate Class Allocations'!T40</f>
        <v>0</v>
      </c>
      <c r="AA55" s="1078">
        <f>'A. Rate Class Allocations'!U40</f>
        <v>0.53</v>
      </c>
      <c r="AB55" s="1078">
        <f>'A. Rate Class Allocations'!V40</f>
        <v>0.47</v>
      </c>
      <c r="AC55" s="410">
        <f t="shared" ref="AC55:AL55" si="5">AC54</f>
        <v>0</v>
      </c>
      <c r="AD55" s="410">
        <f t="shared" si="5"/>
        <v>0</v>
      </c>
      <c r="AE55" s="410">
        <f t="shared" si="5"/>
        <v>0</v>
      </c>
      <c r="AF55" s="410">
        <f t="shared" si="5"/>
        <v>0</v>
      </c>
      <c r="AG55" s="410">
        <f t="shared" si="5"/>
        <v>0</v>
      </c>
      <c r="AH55" s="410">
        <f t="shared" si="5"/>
        <v>0</v>
      </c>
      <c r="AI55" s="410">
        <f t="shared" si="5"/>
        <v>0</v>
      </c>
      <c r="AJ55" s="410">
        <f t="shared" si="5"/>
        <v>0</v>
      </c>
      <c r="AK55" s="410">
        <f t="shared" si="5"/>
        <v>0</v>
      </c>
      <c r="AL55" s="410">
        <f t="shared" si="5"/>
        <v>0</v>
      </c>
      <c r="AM55" s="310"/>
    </row>
    <row r="56" spans="1:39" outlineLevel="1">
      <c r="B56" s="309"/>
      <c r="C56" s="311"/>
      <c r="D56" s="290"/>
      <c r="E56" s="290"/>
      <c r="F56" s="290"/>
      <c r="G56" s="290"/>
      <c r="H56" s="290"/>
      <c r="I56" s="290"/>
      <c r="J56" s="290"/>
      <c r="K56" s="290"/>
      <c r="L56" s="290"/>
      <c r="M56" s="290"/>
      <c r="N56" s="290"/>
      <c r="O56" s="290"/>
      <c r="P56" s="290"/>
      <c r="Q56" s="290"/>
      <c r="R56" s="290"/>
      <c r="S56" s="290"/>
      <c r="T56" s="290"/>
      <c r="U56" s="290"/>
      <c r="V56" s="290"/>
      <c r="W56" s="290"/>
      <c r="X56" s="290"/>
      <c r="Y56" s="415"/>
      <c r="Z56" s="415"/>
      <c r="AA56" s="415"/>
      <c r="AB56" s="415"/>
      <c r="AC56" s="415"/>
      <c r="AD56" s="415"/>
      <c r="AE56" s="415"/>
      <c r="AF56" s="415"/>
      <c r="AG56" s="415"/>
      <c r="AH56" s="415"/>
      <c r="AI56" s="415"/>
      <c r="AJ56" s="415"/>
      <c r="AK56" s="415"/>
      <c r="AL56" s="415"/>
      <c r="AM56" s="312"/>
    </row>
    <row r="57" spans="1:39" ht="28.5" customHeight="1" outlineLevel="1">
      <c r="A57" s="521">
        <v>7</v>
      </c>
      <c r="B57" s="519" t="s">
        <v>100</v>
      </c>
      <c r="C57" s="290" t="s">
        <v>25</v>
      </c>
      <c r="D57" s="294">
        <f>+'7. Persistence Report'!AU123</f>
        <v>16903061</v>
      </c>
      <c r="E57" s="294">
        <f>+'7. Persistence Report'!AV123</f>
        <v>16903061</v>
      </c>
      <c r="F57" s="294">
        <f>+'7. Persistence Report'!AW123</f>
        <v>16654946</v>
      </c>
      <c r="G57" s="294">
        <f>+'7. Persistence Report'!AX123</f>
        <v>16552977</v>
      </c>
      <c r="H57" s="294">
        <f>+'7. Persistence Report'!AY123</f>
        <v>16552977</v>
      </c>
      <c r="I57" s="294">
        <f>+'7. Persistence Report'!AZ123</f>
        <v>16551878</v>
      </c>
      <c r="J57" s="294">
        <f>+'7. Persistence Report'!BA123</f>
        <v>16060278</v>
      </c>
      <c r="K57" s="294">
        <f>+'7. Persistence Report'!BB123</f>
        <v>16060278</v>
      </c>
      <c r="L57" s="294">
        <f>+'7. Persistence Report'!BC123</f>
        <v>15865010</v>
      </c>
      <c r="M57" s="294">
        <f>+'7. Persistence Report'!BD123</f>
        <v>14226540</v>
      </c>
      <c r="N57" s="294">
        <v>12</v>
      </c>
      <c r="O57" s="294">
        <f>+'7. Persistence Report'!P123</f>
        <v>2064</v>
      </c>
      <c r="P57" s="294">
        <f>+'7. Persistence Report'!Q123</f>
        <v>2064</v>
      </c>
      <c r="Q57" s="294">
        <f>+'7. Persistence Report'!R123</f>
        <v>1986</v>
      </c>
      <c r="R57" s="294">
        <f>+'7. Persistence Report'!S123</f>
        <v>1954</v>
      </c>
      <c r="S57" s="294">
        <f>+'7. Persistence Report'!T123</f>
        <v>1954</v>
      </c>
      <c r="T57" s="294">
        <f>+'7. Persistence Report'!U123</f>
        <v>1954</v>
      </c>
      <c r="U57" s="294">
        <f>+'7. Persistence Report'!V123</f>
        <v>1870</v>
      </c>
      <c r="V57" s="294">
        <f>+'7. Persistence Report'!W123</f>
        <v>1870</v>
      </c>
      <c r="W57" s="294">
        <f>+'7. Persistence Report'!X123</f>
        <v>1832</v>
      </c>
      <c r="X57" s="294">
        <f>+'7. Persistence Report'!Y123</f>
        <v>1560</v>
      </c>
      <c r="Y57" s="532"/>
      <c r="Z57" s="532">
        <f>'A. Rate Class Allocations'!Q41</f>
        <v>1</v>
      </c>
      <c r="AA57" s="532"/>
      <c r="AB57" s="409"/>
      <c r="AC57" s="532"/>
      <c r="AD57" s="409"/>
      <c r="AE57" s="409"/>
      <c r="AF57" s="414"/>
      <c r="AG57" s="414"/>
      <c r="AH57" s="414"/>
      <c r="AI57" s="414"/>
      <c r="AJ57" s="414"/>
      <c r="AK57" s="414"/>
      <c r="AL57" s="414"/>
      <c r="AM57" s="295">
        <f>SUM(Y57:AL57)</f>
        <v>1</v>
      </c>
    </row>
    <row r="58" spans="1:39" outlineLevel="1">
      <c r="B58" s="293" t="s">
        <v>267</v>
      </c>
      <c r="C58" s="290" t="s">
        <v>163</v>
      </c>
      <c r="D58" s="294">
        <f>+'7. Persistence Report'!AU153+'7. Persistence Report'!AU170</f>
        <v>2156781</v>
      </c>
      <c r="E58" s="294">
        <f>+'7. Persistence Report'!AV153+'7. Persistence Report'!AV170</f>
        <v>2156781</v>
      </c>
      <c r="F58" s="294">
        <f>+'7. Persistence Report'!AW153+'7. Persistence Report'!AW170</f>
        <v>2404896</v>
      </c>
      <c r="G58" s="294">
        <f>+'7. Persistence Report'!AX153+'7. Persistence Report'!AX170</f>
        <v>2473761</v>
      </c>
      <c r="H58" s="294">
        <f>+'7. Persistence Report'!AY153+'7. Persistence Report'!AY170</f>
        <v>2473761</v>
      </c>
      <c r="I58" s="294">
        <f>+'7. Persistence Report'!AZ153+'7. Persistence Report'!AZ170</f>
        <v>2473761</v>
      </c>
      <c r="J58" s="294">
        <f>+'7. Persistence Report'!BA153+'7. Persistence Report'!BA170</f>
        <v>2965361</v>
      </c>
      <c r="K58" s="294">
        <f>+'7. Persistence Report'!BB153+'7. Persistence Report'!BB170</f>
        <v>2965361</v>
      </c>
      <c r="L58" s="294">
        <f>+'7. Persistence Report'!BC153+'7. Persistence Report'!BC170</f>
        <v>3033679</v>
      </c>
      <c r="M58" s="294">
        <f>+'7. Persistence Report'!BD153+'7. Persistence Report'!BD170</f>
        <v>2667930</v>
      </c>
      <c r="N58" s="294">
        <f>N57</f>
        <v>12</v>
      </c>
      <c r="O58" s="294">
        <f>+'7. Persistence Report'!P153+'7. Persistence Report'!P170</f>
        <v>534</v>
      </c>
      <c r="P58" s="294">
        <f>+'7. Persistence Report'!Q153+'7. Persistence Report'!Q170</f>
        <v>534</v>
      </c>
      <c r="Q58" s="294">
        <f>+'7. Persistence Report'!R153+'7. Persistence Report'!R170</f>
        <v>612</v>
      </c>
      <c r="R58" s="294">
        <f>+'7. Persistence Report'!S153+'7. Persistence Report'!S170</f>
        <v>634</v>
      </c>
      <c r="S58" s="294">
        <f>+'7. Persistence Report'!T153+'7. Persistence Report'!T170</f>
        <v>634</v>
      </c>
      <c r="T58" s="294">
        <f>+'7. Persistence Report'!U153+'7. Persistence Report'!U170</f>
        <v>634</v>
      </c>
      <c r="U58" s="294">
        <f>+'7. Persistence Report'!V153+'7. Persistence Report'!V170</f>
        <v>717</v>
      </c>
      <c r="V58" s="294">
        <f>+'7. Persistence Report'!W153+'7. Persistence Report'!W170</f>
        <v>717</v>
      </c>
      <c r="W58" s="294">
        <f>+'7. Persistence Report'!X153+'7. Persistence Report'!X170</f>
        <v>716</v>
      </c>
      <c r="X58" s="294">
        <f>+'7. Persistence Report'!Y153+'7. Persistence Report'!Y170</f>
        <v>645</v>
      </c>
      <c r="Y58" s="410">
        <f>Y57</f>
        <v>0</v>
      </c>
      <c r="Z58" s="1078">
        <f>'A. Rate Class Allocations'!T41</f>
        <v>0.86</v>
      </c>
      <c r="AA58" s="1078">
        <f>'A. Rate Class Allocations'!U41</f>
        <v>0.14000000000000001</v>
      </c>
      <c r="AB58" s="410">
        <f t="shared" ref="AB58:AL58" si="6">AB57</f>
        <v>0</v>
      </c>
      <c r="AC58" s="410">
        <f t="shared" si="6"/>
        <v>0</v>
      </c>
      <c r="AD58" s="410">
        <f t="shared" si="6"/>
        <v>0</v>
      </c>
      <c r="AE58" s="410">
        <f t="shared" si="6"/>
        <v>0</v>
      </c>
      <c r="AF58" s="410">
        <f t="shared" si="6"/>
        <v>0</v>
      </c>
      <c r="AG58" s="410">
        <f t="shared" si="6"/>
        <v>0</v>
      </c>
      <c r="AH58" s="410">
        <f t="shared" si="6"/>
        <v>0</v>
      </c>
      <c r="AI58" s="410">
        <f t="shared" si="6"/>
        <v>0</v>
      </c>
      <c r="AJ58" s="410">
        <f t="shared" si="6"/>
        <v>0</v>
      </c>
      <c r="AK58" s="410">
        <f t="shared" si="6"/>
        <v>0</v>
      </c>
      <c r="AL58" s="410">
        <f t="shared" si="6"/>
        <v>0</v>
      </c>
      <c r="AM58" s="310"/>
    </row>
    <row r="59" spans="1:39" outlineLevel="1">
      <c r="B59" s="313"/>
      <c r="C59" s="311"/>
      <c r="D59" s="290"/>
      <c r="E59" s="290"/>
      <c r="F59" s="290"/>
      <c r="G59" s="290"/>
      <c r="H59" s="290"/>
      <c r="I59" s="290"/>
      <c r="J59" s="290"/>
      <c r="K59" s="290"/>
      <c r="L59" s="290"/>
      <c r="M59" s="290"/>
      <c r="N59" s="290"/>
      <c r="O59" s="290"/>
      <c r="P59" s="290"/>
      <c r="Q59" s="290"/>
      <c r="R59" s="290"/>
      <c r="S59" s="290"/>
      <c r="T59" s="290"/>
      <c r="U59" s="290"/>
      <c r="V59" s="290"/>
      <c r="W59" s="290"/>
      <c r="X59" s="290"/>
      <c r="Y59" s="415"/>
      <c r="Z59" s="416"/>
      <c r="AA59" s="415"/>
      <c r="AB59" s="415"/>
      <c r="AC59" s="415"/>
      <c r="AD59" s="415"/>
      <c r="AE59" s="415"/>
      <c r="AF59" s="415"/>
      <c r="AG59" s="415"/>
      <c r="AH59" s="415"/>
      <c r="AI59" s="415"/>
      <c r="AJ59" s="415"/>
      <c r="AK59" s="415"/>
      <c r="AL59" s="415"/>
      <c r="AM59" s="312"/>
    </row>
    <row r="60" spans="1:39" ht="30" outlineLevel="1">
      <c r="A60" s="521">
        <v>8</v>
      </c>
      <c r="B60" s="519" t="s">
        <v>101</v>
      </c>
      <c r="C60" s="290" t="s">
        <v>25</v>
      </c>
      <c r="D60" s="294">
        <f>+'7. Persistence Report'!AU124</f>
        <v>1271626</v>
      </c>
      <c r="E60" s="294">
        <f>+'7. Persistence Report'!AV124</f>
        <v>1161353</v>
      </c>
      <c r="F60" s="294">
        <f>+'7. Persistence Report'!AW124</f>
        <v>870565</v>
      </c>
      <c r="G60" s="294">
        <f>+'7. Persistence Report'!AX124</f>
        <v>859908</v>
      </c>
      <c r="H60" s="294">
        <f>+'7. Persistence Report'!AY124</f>
        <v>859908</v>
      </c>
      <c r="I60" s="294">
        <f>+'7. Persistence Report'!AZ124</f>
        <v>859908</v>
      </c>
      <c r="J60" s="294">
        <f>+'7. Persistence Report'!BA124</f>
        <v>859908</v>
      </c>
      <c r="K60" s="294">
        <f>+'7. Persistence Report'!BB124</f>
        <v>859908</v>
      </c>
      <c r="L60" s="294">
        <f>+'7. Persistence Report'!BC124</f>
        <v>859908</v>
      </c>
      <c r="M60" s="294">
        <f>+'7. Persistence Report'!BD124</f>
        <v>859908</v>
      </c>
      <c r="N60" s="294">
        <v>12</v>
      </c>
      <c r="O60" s="294">
        <f>+'7. Persistence Report'!P124</f>
        <v>304</v>
      </c>
      <c r="P60" s="294">
        <f>+'7. Persistence Report'!Q124</f>
        <v>278</v>
      </c>
      <c r="Q60" s="294">
        <f>+'7. Persistence Report'!R124</f>
        <v>198</v>
      </c>
      <c r="R60" s="294">
        <f>+'7. Persistence Report'!S124</f>
        <v>195</v>
      </c>
      <c r="S60" s="294">
        <f>+'7. Persistence Report'!T124</f>
        <v>195</v>
      </c>
      <c r="T60" s="294">
        <f>+'7. Persistence Report'!U124</f>
        <v>195</v>
      </c>
      <c r="U60" s="294">
        <f>+'7. Persistence Report'!V124</f>
        <v>195</v>
      </c>
      <c r="V60" s="294">
        <f>+'7. Persistence Report'!W124</f>
        <v>195</v>
      </c>
      <c r="W60" s="294">
        <f>+'7. Persistence Report'!X124</f>
        <v>195</v>
      </c>
      <c r="X60" s="294">
        <f>+'7. Persistence Report'!Y124</f>
        <v>195</v>
      </c>
      <c r="Y60" s="414"/>
      <c r="Z60" s="532">
        <f>'A. Rate Class Allocations'!Q42</f>
        <v>1</v>
      </c>
      <c r="AA60" s="409"/>
      <c r="AB60" s="409"/>
      <c r="AC60" s="409"/>
      <c r="AD60" s="409"/>
      <c r="AE60" s="409"/>
      <c r="AF60" s="414"/>
      <c r="AG60" s="414"/>
      <c r="AH60" s="414"/>
      <c r="AI60" s="414"/>
      <c r="AJ60" s="414"/>
      <c r="AK60" s="414"/>
      <c r="AL60" s="414"/>
      <c r="AM60" s="295">
        <f>SUM(Y60:AL60)</f>
        <v>1</v>
      </c>
    </row>
    <row r="61" spans="1:39" outlineLevel="1">
      <c r="B61" s="293" t="s">
        <v>267</v>
      </c>
      <c r="C61" s="290" t="s">
        <v>163</v>
      </c>
      <c r="D61" s="294">
        <f>+'7. Persistence Report'!AU171</f>
        <v>-378034</v>
      </c>
      <c r="E61" s="294">
        <f>+'7. Persistence Report'!AV171</f>
        <v>-267762</v>
      </c>
      <c r="F61" s="294">
        <f>+'7. Persistence Report'!AW171</f>
        <v>23027</v>
      </c>
      <c r="G61" s="294">
        <f>+'7. Persistence Report'!AX171</f>
        <v>59819</v>
      </c>
      <c r="H61" s="294">
        <f>+'7. Persistence Report'!AY171</f>
        <v>59819</v>
      </c>
      <c r="I61" s="294">
        <f>+'7. Persistence Report'!AZ171</f>
        <v>59819</v>
      </c>
      <c r="J61" s="294">
        <f>+'7. Persistence Report'!BA171</f>
        <v>59819</v>
      </c>
      <c r="K61" s="294">
        <f>+'7. Persistence Report'!BB171</f>
        <v>59819</v>
      </c>
      <c r="L61" s="294">
        <f>+'7. Persistence Report'!BC171</f>
        <v>59819</v>
      </c>
      <c r="M61" s="294">
        <f>+'7. Persistence Report'!BD171</f>
        <v>59819</v>
      </c>
      <c r="N61" s="294">
        <f>N60</f>
        <v>12</v>
      </c>
      <c r="O61" s="294">
        <f>+'7. Persistence Report'!P171</f>
        <v>-98</v>
      </c>
      <c r="P61" s="294">
        <f>+'7. Persistence Report'!Q171</f>
        <v>-72</v>
      </c>
      <c r="Q61" s="294">
        <f>+'7. Persistence Report'!R171</f>
        <v>9</v>
      </c>
      <c r="R61" s="294">
        <f>+'7. Persistence Report'!S171</f>
        <v>17</v>
      </c>
      <c r="S61" s="294">
        <f>+'7. Persistence Report'!T171</f>
        <v>17</v>
      </c>
      <c r="T61" s="294">
        <f>+'7. Persistence Report'!U171</f>
        <v>17</v>
      </c>
      <c r="U61" s="294">
        <f>+'7. Persistence Report'!V171</f>
        <v>17</v>
      </c>
      <c r="V61" s="294">
        <f>+'7. Persistence Report'!W171</f>
        <v>17</v>
      </c>
      <c r="W61" s="294">
        <f>+'7. Persistence Report'!X171</f>
        <v>17</v>
      </c>
      <c r="X61" s="294">
        <f>+'7. Persistence Report'!Y171</f>
        <v>17</v>
      </c>
      <c r="Y61" s="410">
        <f t="shared" ref="Y61:AL61" si="7">Y60</f>
        <v>0</v>
      </c>
      <c r="Z61" s="410">
        <f t="shared" si="7"/>
        <v>1</v>
      </c>
      <c r="AA61" s="410">
        <f t="shared" si="7"/>
        <v>0</v>
      </c>
      <c r="AB61" s="410">
        <f t="shared" si="7"/>
        <v>0</v>
      </c>
      <c r="AC61" s="410">
        <f t="shared" si="7"/>
        <v>0</v>
      </c>
      <c r="AD61" s="410">
        <f t="shared" si="7"/>
        <v>0</v>
      </c>
      <c r="AE61" s="410">
        <f t="shared" si="7"/>
        <v>0</v>
      </c>
      <c r="AF61" s="410">
        <f t="shared" si="7"/>
        <v>0</v>
      </c>
      <c r="AG61" s="410">
        <f t="shared" si="7"/>
        <v>0</v>
      </c>
      <c r="AH61" s="410">
        <f t="shared" si="7"/>
        <v>0</v>
      </c>
      <c r="AI61" s="410">
        <f t="shared" si="7"/>
        <v>0</v>
      </c>
      <c r="AJ61" s="410">
        <f t="shared" si="7"/>
        <v>0</v>
      </c>
      <c r="AK61" s="410">
        <f t="shared" si="7"/>
        <v>0</v>
      </c>
      <c r="AL61" s="410">
        <f t="shared" si="7"/>
        <v>0</v>
      </c>
      <c r="AM61" s="310"/>
    </row>
    <row r="62" spans="1:39" outlineLevel="1">
      <c r="B62" s="313"/>
      <c r="C62" s="311"/>
      <c r="D62" s="315"/>
      <c r="E62" s="315"/>
      <c r="F62" s="315"/>
      <c r="G62" s="315"/>
      <c r="H62" s="315"/>
      <c r="I62" s="315"/>
      <c r="J62" s="315"/>
      <c r="K62" s="315"/>
      <c r="L62" s="315"/>
      <c r="M62" s="315"/>
      <c r="N62" s="290"/>
      <c r="O62" s="315"/>
      <c r="P62" s="315"/>
      <c r="Q62" s="315"/>
      <c r="R62" s="315"/>
      <c r="S62" s="315"/>
      <c r="T62" s="315"/>
      <c r="U62" s="315"/>
      <c r="V62" s="315"/>
      <c r="W62" s="315"/>
      <c r="X62" s="315"/>
      <c r="Y62" s="415"/>
      <c r="Z62" s="416"/>
      <c r="AA62" s="415"/>
      <c r="AB62" s="415"/>
      <c r="AC62" s="415"/>
      <c r="AD62" s="415"/>
      <c r="AE62" s="415"/>
      <c r="AF62" s="415"/>
      <c r="AG62" s="415"/>
      <c r="AH62" s="415"/>
      <c r="AI62" s="415"/>
      <c r="AJ62" s="415"/>
      <c r="AK62" s="415"/>
      <c r="AL62" s="415"/>
      <c r="AM62" s="312"/>
    </row>
    <row r="63" spans="1:39" ht="30" outlineLevel="1">
      <c r="A63" s="521">
        <v>9</v>
      </c>
      <c r="B63" s="519" t="s">
        <v>102</v>
      </c>
      <c r="C63" s="290" t="s">
        <v>25</v>
      </c>
      <c r="D63" s="294"/>
      <c r="E63" s="294"/>
      <c r="F63" s="294"/>
      <c r="G63" s="294"/>
      <c r="H63" s="294"/>
      <c r="I63" s="294"/>
      <c r="J63" s="294"/>
      <c r="K63" s="294"/>
      <c r="L63" s="294"/>
      <c r="M63" s="294"/>
      <c r="N63" s="294">
        <v>12</v>
      </c>
      <c r="O63" s="294"/>
      <c r="P63" s="294"/>
      <c r="Q63" s="294"/>
      <c r="R63" s="294"/>
      <c r="S63" s="294"/>
      <c r="T63" s="294"/>
      <c r="U63" s="294"/>
      <c r="V63" s="294"/>
      <c r="W63" s="294"/>
      <c r="X63" s="294"/>
      <c r="Y63" s="414"/>
      <c r="Z63" s="409"/>
      <c r="AA63" s="409">
        <f>'A. Rate Class Allocations'!U43</f>
        <v>1</v>
      </c>
      <c r="AB63" s="409"/>
      <c r="AC63" s="409"/>
      <c r="AD63" s="409"/>
      <c r="AE63" s="409"/>
      <c r="AF63" s="414"/>
      <c r="AG63" s="414"/>
      <c r="AH63" s="414"/>
      <c r="AI63" s="414"/>
      <c r="AJ63" s="414"/>
      <c r="AK63" s="414"/>
      <c r="AL63" s="414"/>
      <c r="AM63" s="295">
        <f>SUM(Y63:AL63)</f>
        <v>1</v>
      </c>
    </row>
    <row r="64" spans="1:39" outlineLevel="1">
      <c r="B64" s="293" t="s">
        <v>267</v>
      </c>
      <c r="C64" s="290" t="s">
        <v>163</v>
      </c>
      <c r="D64" s="294">
        <f>+'7. Persistence Report'!AU155</f>
        <v>178249</v>
      </c>
      <c r="E64" s="294">
        <f>+'7. Persistence Report'!AV155</f>
        <v>178249</v>
      </c>
      <c r="F64" s="294">
        <f>+'7. Persistence Report'!AW155</f>
        <v>178249</v>
      </c>
      <c r="G64" s="294">
        <f>+'7. Persistence Report'!AX155</f>
        <v>178249</v>
      </c>
      <c r="H64" s="294">
        <f>+'7. Persistence Report'!AY155</f>
        <v>178249</v>
      </c>
      <c r="I64" s="294">
        <f>+'7. Persistence Report'!AZ155</f>
        <v>178249</v>
      </c>
      <c r="J64" s="294">
        <f>+'7. Persistence Report'!BA155</f>
        <v>178249</v>
      </c>
      <c r="K64" s="294">
        <f>+'7. Persistence Report'!BB155</f>
        <v>178249</v>
      </c>
      <c r="L64" s="294">
        <f>+'7. Persistence Report'!BC155</f>
        <v>178249</v>
      </c>
      <c r="M64" s="294">
        <f>+'7. Persistence Report'!BD155</f>
        <v>178249</v>
      </c>
      <c r="N64" s="294">
        <f>N63</f>
        <v>12</v>
      </c>
      <c r="O64" s="294">
        <f>+'7. Persistence Report'!P155</f>
        <v>21</v>
      </c>
      <c r="P64" s="294">
        <f>+'7. Persistence Report'!Q155</f>
        <v>21</v>
      </c>
      <c r="Q64" s="294">
        <f>+'7. Persistence Report'!R155</f>
        <v>21</v>
      </c>
      <c r="R64" s="294">
        <f>+'7. Persistence Report'!S155</f>
        <v>21</v>
      </c>
      <c r="S64" s="294">
        <f>+'7. Persistence Report'!T155</f>
        <v>21</v>
      </c>
      <c r="T64" s="294">
        <f>+'7. Persistence Report'!U155</f>
        <v>21</v>
      </c>
      <c r="U64" s="294">
        <f>+'7. Persistence Report'!V155</f>
        <v>21</v>
      </c>
      <c r="V64" s="294">
        <f>+'7. Persistence Report'!W155</f>
        <v>21</v>
      </c>
      <c r="W64" s="294">
        <f>+'7. Persistence Report'!X155</f>
        <v>21</v>
      </c>
      <c r="X64" s="294">
        <f>+'7. Persistence Report'!Y155</f>
        <v>21</v>
      </c>
      <c r="Y64" s="410">
        <f t="shared" ref="Y64:AL64" si="8">Y63</f>
        <v>0</v>
      </c>
      <c r="Z64" s="410">
        <f t="shared" si="8"/>
        <v>0</v>
      </c>
      <c r="AA64" s="410">
        <f t="shared" si="8"/>
        <v>1</v>
      </c>
      <c r="AB64" s="410">
        <f t="shared" si="8"/>
        <v>0</v>
      </c>
      <c r="AC64" s="410">
        <f t="shared" si="8"/>
        <v>0</v>
      </c>
      <c r="AD64" s="410">
        <f t="shared" si="8"/>
        <v>0</v>
      </c>
      <c r="AE64" s="410">
        <f t="shared" si="8"/>
        <v>0</v>
      </c>
      <c r="AF64" s="410">
        <f t="shared" si="8"/>
        <v>0</v>
      </c>
      <c r="AG64" s="410">
        <f t="shared" si="8"/>
        <v>0</v>
      </c>
      <c r="AH64" s="410">
        <f t="shared" si="8"/>
        <v>0</v>
      </c>
      <c r="AI64" s="410">
        <f t="shared" si="8"/>
        <v>0</v>
      </c>
      <c r="AJ64" s="410">
        <f t="shared" si="8"/>
        <v>0</v>
      </c>
      <c r="AK64" s="410">
        <f t="shared" si="8"/>
        <v>0</v>
      </c>
      <c r="AL64" s="410">
        <f t="shared" si="8"/>
        <v>0</v>
      </c>
      <c r="AM64" s="310"/>
    </row>
    <row r="65" spans="1:39" outlineLevel="1">
      <c r="B65" s="313"/>
      <c r="C65" s="311"/>
      <c r="D65" s="315"/>
      <c r="E65" s="315"/>
      <c r="F65" s="315"/>
      <c r="G65" s="315"/>
      <c r="H65" s="315"/>
      <c r="I65" s="315"/>
      <c r="J65" s="315"/>
      <c r="K65" s="315"/>
      <c r="L65" s="315"/>
      <c r="M65" s="315"/>
      <c r="N65" s="290"/>
      <c r="O65" s="315"/>
      <c r="P65" s="315"/>
      <c r="Q65" s="315"/>
      <c r="R65" s="315"/>
      <c r="S65" s="315"/>
      <c r="T65" s="315"/>
      <c r="U65" s="315"/>
      <c r="V65" s="315"/>
      <c r="W65" s="315"/>
      <c r="X65" s="315"/>
      <c r="Y65" s="415"/>
      <c r="Z65" s="415"/>
      <c r="AA65" s="415"/>
      <c r="AB65" s="415"/>
      <c r="AC65" s="415"/>
      <c r="AD65" s="415"/>
      <c r="AE65" s="415"/>
      <c r="AF65" s="415"/>
      <c r="AG65" s="415"/>
      <c r="AH65" s="415"/>
      <c r="AI65" s="415"/>
      <c r="AJ65" s="415"/>
      <c r="AK65" s="415"/>
      <c r="AL65" s="415"/>
      <c r="AM65" s="312"/>
    </row>
    <row r="66" spans="1:39" ht="30" outlineLevel="1">
      <c r="A66" s="521">
        <v>10</v>
      </c>
      <c r="B66" s="519" t="s">
        <v>103</v>
      </c>
      <c r="C66" s="290" t="s">
        <v>25</v>
      </c>
      <c r="D66" s="294"/>
      <c r="E66" s="294"/>
      <c r="F66" s="294"/>
      <c r="G66" s="294"/>
      <c r="H66" s="294"/>
      <c r="I66" s="294"/>
      <c r="J66" s="294"/>
      <c r="K66" s="294"/>
      <c r="L66" s="294"/>
      <c r="M66" s="294"/>
      <c r="N66" s="294">
        <v>3</v>
      </c>
      <c r="O66" s="294"/>
      <c r="P66" s="294"/>
      <c r="Q66" s="294"/>
      <c r="R66" s="294"/>
      <c r="S66" s="294"/>
      <c r="T66" s="294"/>
      <c r="U66" s="294"/>
      <c r="V66" s="294"/>
      <c r="W66" s="294"/>
      <c r="X66" s="294"/>
      <c r="Y66" s="414"/>
      <c r="Z66" s="409"/>
      <c r="AA66" s="409"/>
      <c r="AB66" s="409"/>
      <c r="AC66" s="409"/>
      <c r="AD66" s="409"/>
      <c r="AE66" s="409"/>
      <c r="AF66" s="414"/>
      <c r="AG66" s="414"/>
      <c r="AH66" s="414"/>
      <c r="AI66" s="414"/>
      <c r="AJ66" s="414"/>
      <c r="AK66" s="414"/>
      <c r="AL66" s="414"/>
      <c r="AM66" s="295">
        <f>SUM(Y66:AL66)</f>
        <v>0</v>
      </c>
    </row>
    <row r="67" spans="1:39" outlineLevel="1">
      <c r="B67" s="293" t="s">
        <v>267</v>
      </c>
      <c r="C67" s="290" t="s">
        <v>163</v>
      </c>
      <c r="D67" s="294"/>
      <c r="E67" s="294"/>
      <c r="F67" s="294"/>
      <c r="G67" s="294"/>
      <c r="H67" s="294"/>
      <c r="I67" s="294"/>
      <c r="J67" s="294"/>
      <c r="K67" s="294"/>
      <c r="L67" s="294"/>
      <c r="M67" s="294"/>
      <c r="N67" s="294">
        <f>N66</f>
        <v>3</v>
      </c>
      <c r="O67" s="294"/>
      <c r="P67" s="294"/>
      <c r="Q67" s="294"/>
      <c r="R67" s="294"/>
      <c r="S67" s="294"/>
      <c r="T67" s="294"/>
      <c r="U67" s="294"/>
      <c r="V67" s="294"/>
      <c r="W67" s="294"/>
      <c r="X67" s="294"/>
      <c r="Y67" s="410">
        <f t="shared" ref="Y67:AL67" si="9">Y66</f>
        <v>0</v>
      </c>
      <c r="Z67" s="410">
        <f t="shared" si="9"/>
        <v>0</v>
      </c>
      <c r="AA67" s="410">
        <f t="shared" si="9"/>
        <v>0</v>
      </c>
      <c r="AB67" s="410">
        <f t="shared" si="9"/>
        <v>0</v>
      </c>
      <c r="AC67" s="410">
        <f t="shared" si="9"/>
        <v>0</v>
      </c>
      <c r="AD67" s="410">
        <f t="shared" si="9"/>
        <v>0</v>
      </c>
      <c r="AE67" s="410">
        <f t="shared" si="9"/>
        <v>0</v>
      </c>
      <c r="AF67" s="410">
        <f t="shared" si="9"/>
        <v>0</v>
      </c>
      <c r="AG67" s="410">
        <f t="shared" si="9"/>
        <v>0</v>
      </c>
      <c r="AH67" s="410">
        <f t="shared" si="9"/>
        <v>0</v>
      </c>
      <c r="AI67" s="410">
        <f t="shared" si="9"/>
        <v>0</v>
      </c>
      <c r="AJ67" s="410">
        <f t="shared" si="9"/>
        <v>0</v>
      </c>
      <c r="AK67" s="410">
        <f t="shared" si="9"/>
        <v>0</v>
      </c>
      <c r="AL67" s="410">
        <f t="shared" si="9"/>
        <v>0</v>
      </c>
      <c r="AM67" s="310"/>
    </row>
    <row r="68" spans="1:39" outlineLevel="1">
      <c r="B68" s="313"/>
      <c r="C68" s="311"/>
      <c r="D68" s="315"/>
      <c r="E68" s="315"/>
      <c r="F68" s="315"/>
      <c r="G68" s="315"/>
      <c r="H68" s="315"/>
      <c r="I68" s="315"/>
      <c r="J68" s="315"/>
      <c r="K68" s="315"/>
      <c r="L68" s="315"/>
      <c r="M68" s="315"/>
      <c r="N68" s="290"/>
      <c r="O68" s="315"/>
      <c r="P68" s="315"/>
      <c r="Q68" s="315"/>
      <c r="R68" s="315"/>
      <c r="S68" s="315"/>
      <c r="T68" s="315"/>
      <c r="U68" s="315"/>
      <c r="V68" s="315"/>
      <c r="W68" s="315"/>
      <c r="X68" s="315"/>
      <c r="Y68" s="415"/>
      <c r="Z68" s="416"/>
      <c r="AA68" s="415"/>
      <c r="AB68" s="415"/>
      <c r="AC68" s="415"/>
      <c r="AD68" s="415"/>
      <c r="AE68" s="415"/>
      <c r="AF68" s="415"/>
      <c r="AG68" s="415"/>
      <c r="AH68" s="415"/>
      <c r="AI68" s="415"/>
      <c r="AJ68" s="415"/>
      <c r="AK68" s="415"/>
      <c r="AL68" s="415"/>
      <c r="AM68" s="312"/>
    </row>
    <row r="69" spans="1:39" ht="15.75" outlineLevel="1">
      <c r="B69" s="287" t="s">
        <v>10</v>
      </c>
      <c r="C69" s="288"/>
      <c r="D69" s="288"/>
      <c r="E69" s="288"/>
      <c r="F69" s="288"/>
      <c r="G69" s="288"/>
      <c r="H69" s="288"/>
      <c r="I69" s="288"/>
      <c r="J69" s="288"/>
      <c r="K69" s="288"/>
      <c r="L69" s="288"/>
      <c r="M69" s="288"/>
      <c r="N69" s="289"/>
      <c r="O69" s="288"/>
      <c r="P69" s="288"/>
      <c r="Q69" s="288"/>
      <c r="R69" s="288"/>
      <c r="S69" s="288"/>
      <c r="T69" s="288"/>
      <c r="U69" s="288"/>
      <c r="V69" s="288"/>
      <c r="W69" s="288"/>
      <c r="X69" s="288"/>
      <c r="Y69" s="413"/>
      <c r="Z69" s="413"/>
      <c r="AA69" s="413"/>
      <c r="AB69" s="413"/>
      <c r="AC69" s="413"/>
      <c r="AD69" s="413"/>
      <c r="AE69" s="413"/>
      <c r="AF69" s="413"/>
      <c r="AG69" s="413"/>
      <c r="AH69" s="413"/>
      <c r="AI69" s="413"/>
      <c r="AJ69" s="413"/>
      <c r="AK69" s="413"/>
      <c r="AL69" s="413"/>
      <c r="AM69" s="291"/>
    </row>
    <row r="70" spans="1:39" ht="30" outlineLevel="1">
      <c r="A70" s="521">
        <v>11</v>
      </c>
      <c r="B70" s="519" t="s">
        <v>104</v>
      </c>
      <c r="C70" s="290" t="s">
        <v>25</v>
      </c>
      <c r="D70" s="294">
        <f>+'7. Persistence Report'!AU127</f>
        <v>1686160</v>
      </c>
      <c r="E70" s="294">
        <f>+'7. Persistence Report'!AV127</f>
        <v>1686160</v>
      </c>
      <c r="F70" s="294">
        <f>+'7. Persistence Report'!AW127</f>
        <v>1686160</v>
      </c>
      <c r="G70" s="294">
        <f>+'7. Persistence Report'!AX127</f>
        <v>1686160</v>
      </c>
      <c r="H70" s="294">
        <f>+'7. Persistence Report'!AY127</f>
        <v>1686160</v>
      </c>
      <c r="I70" s="294">
        <f>+'7. Persistence Report'!AZ127</f>
        <v>1686160</v>
      </c>
      <c r="J70" s="294">
        <f>+'7. Persistence Report'!BA127</f>
        <v>1686160</v>
      </c>
      <c r="K70" s="294">
        <f>+'7. Persistence Report'!BB127</f>
        <v>1686160</v>
      </c>
      <c r="L70" s="294">
        <f>+'7. Persistence Report'!BC127</f>
        <v>1686160</v>
      </c>
      <c r="M70" s="294">
        <f>+'7. Persistence Report'!BD127</f>
        <v>1686160</v>
      </c>
      <c r="N70" s="294">
        <v>12</v>
      </c>
      <c r="O70" s="294">
        <f>+'7. Persistence Report'!P127</f>
        <v>192</v>
      </c>
      <c r="P70" s="294">
        <f>+'7. Persistence Report'!Q127</f>
        <v>192</v>
      </c>
      <c r="Q70" s="294">
        <f>+'7. Persistence Report'!R127</f>
        <v>192</v>
      </c>
      <c r="R70" s="294">
        <f>+'7. Persistence Report'!S127</f>
        <v>192</v>
      </c>
      <c r="S70" s="294">
        <f>+'7. Persistence Report'!T127</f>
        <v>192</v>
      </c>
      <c r="T70" s="294">
        <f>+'7. Persistence Report'!U127</f>
        <v>192</v>
      </c>
      <c r="U70" s="294">
        <f>+'7. Persistence Report'!V127</f>
        <v>192</v>
      </c>
      <c r="V70" s="294">
        <f>+'7. Persistence Report'!W127</f>
        <v>192</v>
      </c>
      <c r="W70" s="294">
        <f>+'7. Persistence Report'!X127</f>
        <v>192</v>
      </c>
      <c r="X70" s="294">
        <f>+'7. Persistence Report'!Y127</f>
        <v>192</v>
      </c>
      <c r="Y70" s="425"/>
      <c r="Z70" s="409"/>
      <c r="AA70" s="409">
        <f>'A. Rate Class Allocations'!R45</f>
        <v>1</v>
      </c>
      <c r="AB70" s="409"/>
      <c r="AC70" s="409"/>
      <c r="AD70" s="409"/>
      <c r="AE70" s="409"/>
      <c r="AF70" s="414"/>
      <c r="AG70" s="414"/>
      <c r="AH70" s="414"/>
      <c r="AI70" s="414"/>
      <c r="AJ70" s="414"/>
      <c r="AK70" s="414"/>
      <c r="AL70" s="414"/>
      <c r="AM70" s="295">
        <f>SUM(Y70:AL70)</f>
        <v>1</v>
      </c>
    </row>
    <row r="71" spans="1:39" outlineLevel="1">
      <c r="B71" s="293" t="s">
        <v>267</v>
      </c>
      <c r="C71" s="290" t="s">
        <v>163</v>
      </c>
      <c r="D71" s="294"/>
      <c r="E71" s="294"/>
      <c r="F71" s="294"/>
      <c r="G71" s="294"/>
      <c r="H71" s="294"/>
      <c r="I71" s="294"/>
      <c r="J71" s="294"/>
      <c r="K71" s="294"/>
      <c r="L71" s="294"/>
      <c r="M71" s="294"/>
      <c r="N71" s="294">
        <f>N70</f>
        <v>12</v>
      </c>
      <c r="O71" s="294"/>
      <c r="P71" s="294"/>
      <c r="Q71" s="294"/>
      <c r="R71" s="294"/>
      <c r="S71" s="294"/>
      <c r="T71" s="294"/>
      <c r="U71" s="294"/>
      <c r="V71" s="294"/>
      <c r="W71" s="294"/>
      <c r="X71" s="294"/>
      <c r="Y71" s="410">
        <f t="shared" ref="Y71:AL71" si="10">Y70</f>
        <v>0</v>
      </c>
      <c r="Z71" s="410">
        <f t="shared" si="10"/>
        <v>0</v>
      </c>
      <c r="AA71" s="410">
        <f t="shared" si="10"/>
        <v>1</v>
      </c>
      <c r="AB71" s="410">
        <f t="shared" si="10"/>
        <v>0</v>
      </c>
      <c r="AC71" s="410">
        <f t="shared" si="10"/>
        <v>0</v>
      </c>
      <c r="AD71" s="410">
        <f t="shared" si="10"/>
        <v>0</v>
      </c>
      <c r="AE71" s="410">
        <f t="shared" si="10"/>
        <v>0</v>
      </c>
      <c r="AF71" s="410">
        <f t="shared" si="10"/>
        <v>0</v>
      </c>
      <c r="AG71" s="410">
        <f t="shared" si="10"/>
        <v>0</v>
      </c>
      <c r="AH71" s="410">
        <f t="shared" si="10"/>
        <v>0</v>
      </c>
      <c r="AI71" s="410">
        <f t="shared" si="10"/>
        <v>0</v>
      </c>
      <c r="AJ71" s="410">
        <f t="shared" si="10"/>
        <v>0</v>
      </c>
      <c r="AK71" s="410">
        <f t="shared" si="10"/>
        <v>0</v>
      </c>
      <c r="AL71" s="410">
        <f t="shared" si="10"/>
        <v>0</v>
      </c>
      <c r="AM71" s="296"/>
    </row>
    <row r="72" spans="1:39" outlineLevel="1">
      <c r="B72" s="314"/>
      <c r="C72" s="304"/>
      <c r="D72" s="290"/>
      <c r="E72" s="290"/>
      <c r="F72" s="290"/>
      <c r="G72" s="290"/>
      <c r="H72" s="290"/>
      <c r="I72" s="290"/>
      <c r="J72" s="290"/>
      <c r="K72" s="290"/>
      <c r="L72" s="290"/>
      <c r="M72" s="290"/>
      <c r="N72" s="290"/>
      <c r="O72" s="290"/>
      <c r="P72" s="290"/>
      <c r="Q72" s="290"/>
      <c r="R72" s="290"/>
      <c r="S72" s="290"/>
      <c r="T72" s="290"/>
      <c r="U72" s="290"/>
      <c r="V72" s="290"/>
      <c r="W72" s="290"/>
      <c r="X72" s="290"/>
      <c r="Y72" s="411"/>
      <c r="Z72" s="420"/>
      <c r="AA72" s="420"/>
      <c r="AB72" s="420"/>
      <c r="AC72" s="420"/>
      <c r="AD72" s="420"/>
      <c r="AE72" s="420"/>
      <c r="AF72" s="420"/>
      <c r="AG72" s="420"/>
      <c r="AH72" s="420"/>
      <c r="AI72" s="420"/>
      <c r="AJ72" s="420"/>
      <c r="AK72" s="420"/>
      <c r="AL72" s="420"/>
      <c r="AM72" s="305"/>
    </row>
    <row r="73" spans="1:39" ht="30" outlineLevel="1">
      <c r="A73" s="521">
        <v>12</v>
      </c>
      <c r="B73" s="519" t="s">
        <v>105</v>
      </c>
      <c r="C73" s="290" t="s">
        <v>25</v>
      </c>
      <c r="D73" s="294">
        <f>+'7. Persistence Report'!AU129</f>
        <v>1125000</v>
      </c>
      <c r="E73" s="294">
        <f>+'7. Persistence Report'!AV129</f>
        <v>0</v>
      </c>
      <c r="F73" s="294">
        <f>+'7. Persistence Report'!AW129</f>
        <v>0</v>
      </c>
      <c r="G73" s="294">
        <f>+'7. Persistence Report'!AX129</f>
        <v>0</v>
      </c>
      <c r="H73" s="294">
        <f>+'7. Persistence Report'!AY129</f>
        <v>0</v>
      </c>
      <c r="I73" s="294">
        <f>+'7. Persistence Report'!AZ129</f>
        <v>0</v>
      </c>
      <c r="J73" s="294">
        <f>+'7. Persistence Report'!BA129</f>
        <v>0</v>
      </c>
      <c r="K73" s="294">
        <f>+'7. Persistence Report'!BB129</f>
        <v>0</v>
      </c>
      <c r="L73" s="294">
        <f>+'7. Persistence Report'!BC129</f>
        <v>0</v>
      </c>
      <c r="M73" s="294">
        <f>+'7. Persistence Report'!BD129</f>
        <v>0</v>
      </c>
      <c r="N73" s="294">
        <v>12</v>
      </c>
      <c r="O73" s="294">
        <f>+'7. Persistence Report'!P129</f>
        <v>0</v>
      </c>
      <c r="P73" s="294">
        <f>+'7. Persistence Report'!Q129</f>
        <v>0</v>
      </c>
      <c r="Q73" s="294">
        <f>+'7. Persistence Report'!R129</f>
        <v>0</v>
      </c>
      <c r="R73" s="294">
        <f>+'7. Persistence Report'!S129</f>
        <v>0</v>
      </c>
      <c r="S73" s="294">
        <f>+'7. Persistence Report'!T129</f>
        <v>0</v>
      </c>
      <c r="T73" s="294">
        <f>+'7. Persistence Report'!U129</f>
        <v>0</v>
      </c>
      <c r="U73" s="294">
        <f>+'7. Persistence Report'!V129</f>
        <v>0</v>
      </c>
      <c r="V73" s="294">
        <f>+'7. Persistence Report'!W129</f>
        <v>0</v>
      </c>
      <c r="W73" s="294">
        <f>+'7. Persistence Report'!X129</f>
        <v>0</v>
      </c>
      <c r="X73" s="294">
        <f>+'7. Persistence Report'!Y129</f>
        <v>0</v>
      </c>
      <c r="Y73" s="409"/>
      <c r="Z73" s="409"/>
      <c r="AA73" s="409">
        <f>'A. Rate Class Allocations'!R46</f>
        <v>1</v>
      </c>
      <c r="AB73" s="409"/>
      <c r="AC73" s="409"/>
      <c r="AD73" s="409"/>
      <c r="AE73" s="409"/>
      <c r="AF73" s="414"/>
      <c r="AG73" s="414"/>
      <c r="AH73" s="414"/>
      <c r="AI73" s="414"/>
      <c r="AJ73" s="414"/>
      <c r="AK73" s="414"/>
      <c r="AL73" s="414"/>
      <c r="AM73" s="295">
        <f>SUM(Y73:AL73)</f>
        <v>1</v>
      </c>
    </row>
    <row r="74" spans="1:39" outlineLevel="1">
      <c r="B74" s="519" t="s">
        <v>267</v>
      </c>
      <c r="C74" s="290" t="s">
        <v>163</v>
      </c>
      <c r="D74" s="294"/>
      <c r="E74" s="294"/>
      <c r="F74" s="294"/>
      <c r="G74" s="294"/>
      <c r="H74" s="294"/>
      <c r="I74" s="294"/>
      <c r="J74" s="294"/>
      <c r="K74" s="294"/>
      <c r="L74" s="294"/>
      <c r="M74" s="294"/>
      <c r="N74" s="294">
        <f>N73</f>
        <v>12</v>
      </c>
      <c r="O74" s="294"/>
      <c r="P74" s="294"/>
      <c r="Q74" s="294"/>
      <c r="R74" s="294"/>
      <c r="S74" s="294"/>
      <c r="T74" s="294"/>
      <c r="U74" s="294"/>
      <c r="V74" s="294"/>
      <c r="W74" s="294"/>
      <c r="X74" s="294"/>
      <c r="Y74" s="410">
        <f t="shared" ref="Y74:AL74" si="11">Y73</f>
        <v>0</v>
      </c>
      <c r="Z74" s="410">
        <f t="shared" si="11"/>
        <v>0</v>
      </c>
      <c r="AA74" s="410">
        <f t="shared" si="11"/>
        <v>1</v>
      </c>
      <c r="AB74" s="410">
        <f t="shared" si="11"/>
        <v>0</v>
      </c>
      <c r="AC74" s="410">
        <f t="shared" si="11"/>
        <v>0</v>
      </c>
      <c r="AD74" s="410">
        <f t="shared" si="11"/>
        <v>0</v>
      </c>
      <c r="AE74" s="410">
        <f t="shared" si="11"/>
        <v>0</v>
      </c>
      <c r="AF74" s="410">
        <f t="shared" si="11"/>
        <v>0</v>
      </c>
      <c r="AG74" s="410">
        <f t="shared" si="11"/>
        <v>0</v>
      </c>
      <c r="AH74" s="410">
        <f t="shared" si="11"/>
        <v>0</v>
      </c>
      <c r="AI74" s="410">
        <f t="shared" si="11"/>
        <v>0</v>
      </c>
      <c r="AJ74" s="410">
        <f t="shared" si="11"/>
        <v>0</v>
      </c>
      <c r="AK74" s="410">
        <f t="shared" si="11"/>
        <v>0</v>
      </c>
      <c r="AL74" s="410">
        <f t="shared" si="11"/>
        <v>0</v>
      </c>
      <c r="AM74" s="296"/>
    </row>
    <row r="75" spans="1:39" outlineLevel="1">
      <c r="B75" s="519"/>
      <c r="C75" s="304"/>
      <c r="D75" s="290"/>
      <c r="E75" s="290"/>
      <c r="F75" s="290"/>
      <c r="G75" s="290"/>
      <c r="H75" s="290"/>
      <c r="I75" s="290"/>
      <c r="J75" s="290"/>
      <c r="K75" s="290"/>
      <c r="L75" s="290"/>
      <c r="M75" s="290"/>
      <c r="N75" s="290"/>
      <c r="O75" s="290"/>
      <c r="P75" s="290"/>
      <c r="Q75" s="290"/>
      <c r="R75" s="290"/>
      <c r="S75" s="290"/>
      <c r="T75" s="290"/>
      <c r="U75" s="290"/>
      <c r="V75" s="290"/>
      <c r="W75" s="290"/>
      <c r="X75" s="290"/>
      <c r="Y75" s="421"/>
      <c r="Z75" s="421"/>
      <c r="AA75" s="411"/>
      <c r="AB75" s="411"/>
      <c r="AC75" s="411"/>
      <c r="AD75" s="411"/>
      <c r="AE75" s="411"/>
      <c r="AF75" s="411"/>
      <c r="AG75" s="411"/>
      <c r="AH75" s="411"/>
      <c r="AI75" s="411"/>
      <c r="AJ75" s="411"/>
      <c r="AK75" s="411"/>
      <c r="AL75" s="411"/>
      <c r="AM75" s="305"/>
    </row>
    <row r="76" spans="1:39" ht="30" outlineLevel="1">
      <c r="A76" s="521">
        <v>13</v>
      </c>
      <c r="B76" s="519" t="s">
        <v>106</v>
      </c>
      <c r="C76" s="290" t="s">
        <v>25</v>
      </c>
      <c r="D76" s="294">
        <f>+'7. Persistence Report'!AU128</f>
        <v>2241334</v>
      </c>
      <c r="E76" s="294">
        <f>+'7. Persistence Report'!AV128</f>
        <v>2241334</v>
      </c>
      <c r="F76" s="294">
        <f>+'7. Persistence Report'!AW128</f>
        <v>2241334</v>
      </c>
      <c r="G76" s="294">
        <f>+'7. Persistence Report'!AX128</f>
        <v>2241334</v>
      </c>
      <c r="H76" s="294">
        <f>+'7. Persistence Report'!AY128</f>
        <v>2241334</v>
      </c>
      <c r="I76" s="294">
        <f>+'7. Persistence Report'!AZ128</f>
        <v>2241334</v>
      </c>
      <c r="J76" s="294">
        <f>+'7. Persistence Report'!BA128</f>
        <v>2241334</v>
      </c>
      <c r="K76" s="294">
        <f>+'7. Persistence Report'!BB128</f>
        <v>2241334</v>
      </c>
      <c r="L76" s="294">
        <f>+'7. Persistence Report'!BC128</f>
        <v>439555</v>
      </c>
      <c r="M76" s="294">
        <f>+'7. Persistence Report'!BD128</f>
        <v>413680</v>
      </c>
      <c r="N76" s="294">
        <v>12</v>
      </c>
      <c r="O76" s="294">
        <f>+'7. Persistence Report'!P128</f>
        <v>313</v>
      </c>
      <c r="P76" s="294">
        <f>+'7. Persistence Report'!Q128</f>
        <v>313</v>
      </c>
      <c r="Q76" s="294">
        <f>+'7. Persistence Report'!R128</f>
        <v>313</v>
      </c>
      <c r="R76" s="294">
        <f>+'7. Persistence Report'!S128</f>
        <v>313</v>
      </c>
      <c r="S76" s="294">
        <f>+'7. Persistence Report'!T128</f>
        <v>313</v>
      </c>
      <c r="T76" s="294">
        <f>+'7. Persistence Report'!U128</f>
        <v>313</v>
      </c>
      <c r="U76" s="294">
        <f>+'7. Persistence Report'!V128</f>
        <v>313</v>
      </c>
      <c r="V76" s="294">
        <f>+'7. Persistence Report'!W128</f>
        <v>313</v>
      </c>
      <c r="W76" s="294">
        <f>+'7. Persistence Report'!X128</f>
        <v>47</v>
      </c>
      <c r="X76" s="294">
        <f>+'7. Persistence Report'!Y128</f>
        <v>47</v>
      </c>
      <c r="Y76" s="409"/>
      <c r="Z76" s="409"/>
      <c r="AA76" s="409">
        <f>'A. Rate Class Allocations'!R47</f>
        <v>1</v>
      </c>
      <c r="AB76" s="409"/>
      <c r="AC76" s="409"/>
      <c r="AD76" s="409"/>
      <c r="AE76" s="409"/>
      <c r="AF76" s="414"/>
      <c r="AG76" s="414"/>
      <c r="AH76" s="414"/>
      <c r="AI76" s="414"/>
      <c r="AJ76" s="414"/>
      <c r="AK76" s="414"/>
      <c r="AL76" s="414"/>
      <c r="AM76" s="295">
        <f>SUM(Y76:AL76)</f>
        <v>1</v>
      </c>
    </row>
    <row r="77" spans="1:39" outlineLevel="1">
      <c r="B77" s="519" t="s">
        <v>267</v>
      </c>
      <c r="C77" s="290" t="s">
        <v>163</v>
      </c>
      <c r="D77" s="294"/>
      <c r="E77" s="294"/>
      <c r="F77" s="294"/>
      <c r="G77" s="294"/>
      <c r="H77" s="294"/>
      <c r="I77" s="294"/>
      <c r="J77" s="294"/>
      <c r="K77" s="294"/>
      <c r="L77" s="294"/>
      <c r="M77" s="294"/>
      <c r="N77" s="294">
        <f>N76</f>
        <v>12</v>
      </c>
      <c r="O77" s="294"/>
      <c r="P77" s="294"/>
      <c r="Q77" s="294"/>
      <c r="R77" s="294"/>
      <c r="S77" s="294"/>
      <c r="T77" s="294"/>
      <c r="U77" s="294"/>
      <c r="V77" s="294"/>
      <c r="W77" s="294"/>
      <c r="X77" s="294"/>
      <c r="Y77" s="410">
        <f t="shared" ref="Y77:AL77" si="12">Y76</f>
        <v>0</v>
      </c>
      <c r="Z77" s="410">
        <f t="shared" si="12"/>
        <v>0</v>
      </c>
      <c r="AA77" s="410">
        <f t="shared" si="12"/>
        <v>1</v>
      </c>
      <c r="AB77" s="410">
        <f t="shared" si="12"/>
        <v>0</v>
      </c>
      <c r="AC77" s="410">
        <f t="shared" si="12"/>
        <v>0</v>
      </c>
      <c r="AD77" s="410">
        <f t="shared" si="12"/>
        <v>0</v>
      </c>
      <c r="AE77" s="410">
        <f t="shared" si="12"/>
        <v>0</v>
      </c>
      <c r="AF77" s="410">
        <f t="shared" si="12"/>
        <v>0</v>
      </c>
      <c r="AG77" s="410">
        <f t="shared" si="12"/>
        <v>0</v>
      </c>
      <c r="AH77" s="410">
        <f t="shared" si="12"/>
        <v>0</v>
      </c>
      <c r="AI77" s="410">
        <f t="shared" si="12"/>
        <v>0</v>
      </c>
      <c r="AJ77" s="410">
        <f t="shared" si="12"/>
        <v>0</v>
      </c>
      <c r="AK77" s="410">
        <f t="shared" si="12"/>
        <v>0</v>
      </c>
      <c r="AL77" s="410">
        <f t="shared" si="12"/>
        <v>0</v>
      </c>
      <c r="AM77" s="305"/>
    </row>
    <row r="78" spans="1:39" outlineLevel="1">
      <c r="B78" s="519"/>
      <c r="C78" s="304"/>
      <c r="D78" s="290"/>
      <c r="E78" s="290"/>
      <c r="F78" s="290"/>
      <c r="G78" s="290"/>
      <c r="H78" s="290"/>
      <c r="I78" s="290"/>
      <c r="J78" s="290"/>
      <c r="K78" s="290"/>
      <c r="L78" s="290"/>
      <c r="M78" s="290"/>
      <c r="N78" s="290"/>
      <c r="O78" s="290"/>
      <c r="P78" s="290"/>
      <c r="Q78" s="290"/>
      <c r="R78" s="290"/>
      <c r="S78" s="290"/>
      <c r="T78" s="290"/>
      <c r="U78" s="290"/>
      <c r="V78" s="290"/>
      <c r="W78" s="290"/>
      <c r="X78" s="290"/>
      <c r="Y78" s="411"/>
      <c r="Z78" s="411"/>
      <c r="AA78" s="411"/>
      <c r="AB78" s="411"/>
      <c r="AC78" s="411"/>
      <c r="AD78" s="411"/>
      <c r="AE78" s="411"/>
      <c r="AF78" s="411"/>
      <c r="AG78" s="411"/>
      <c r="AH78" s="411"/>
      <c r="AI78" s="411"/>
      <c r="AJ78" s="411"/>
      <c r="AK78" s="411"/>
      <c r="AL78" s="411"/>
      <c r="AM78" s="305"/>
    </row>
    <row r="79" spans="1:39" ht="15.75" outlineLevel="1">
      <c r="B79" s="287" t="s">
        <v>107</v>
      </c>
      <c r="C79" s="288"/>
      <c r="D79" s="289"/>
      <c r="E79" s="289"/>
      <c r="F79" s="289"/>
      <c r="G79" s="289"/>
      <c r="H79" s="289"/>
      <c r="I79" s="289"/>
      <c r="J79" s="289"/>
      <c r="K79" s="289"/>
      <c r="L79" s="289"/>
      <c r="M79" s="289"/>
      <c r="N79" s="289"/>
      <c r="O79" s="289"/>
      <c r="P79" s="289"/>
      <c r="Q79" s="289"/>
      <c r="R79" s="289"/>
      <c r="S79" s="289"/>
      <c r="T79" s="289"/>
      <c r="U79" s="289"/>
      <c r="V79" s="289"/>
      <c r="W79" s="289"/>
      <c r="X79" s="289"/>
      <c r="Y79" s="413"/>
      <c r="Z79" s="413"/>
      <c r="AA79" s="413"/>
      <c r="AB79" s="413"/>
      <c r="AC79" s="413"/>
      <c r="AD79" s="413"/>
      <c r="AE79" s="413"/>
      <c r="AF79" s="413"/>
      <c r="AG79" s="413"/>
      <c r="AH79" s="413"/>
      <c r="AI79" s="413"/>
      <c r="AJ79" s="413"/>
      <c r="AK79" s="413"/>
      <c r="AL79" s="413"/>
      <c r="AM79" s="291"/>
    </row>
    <row r="80" spans="1:39" outlineLevel="1">
      <c r="A80" s="521">
        <v>14</v>
      </c>
      <c r="B80" s="314" t="s">
        <v>108</v>
      </c>
      <c r="C80" s="290" t="s">
        <v>25</v>
      </c>
      <c r="D80" s="294">
        <f>+'7. Persistence Report'!AU130</f>
        <v>905582</v>
      </c>
      <c r="E80" s="294">
        <f>+'7. Persistence Report'!AV130</f>
        <v>745372</v>
      </c>
      <c r="F80" s="294">
        <f>+'7. Persistence Report'!AW130</f>
        <v>712383</v>
      </c>
      <c r="G80" s="294">
        <f>+'7. Persistence Report'!AX130</f>
        <v>679393</v>
      </c>
      <c r="H80" s="294">
        <f>+'7. Persistence Report'!AY130</f>
        <v>679393</v>
      </c>
      <c r="I80" s="294">
        <f>+'7. Persistence Report'!AZ130</f>
        <v>679393</v>
      </c>
      <c r="J80" s="294">
        <f>+'7. Persistence Report'!BA130</f>
        <v>679393</v>
      </c>
      <c r="K80" s="294">
        <f>+'7. Persistence Report'!BB130</f>
        <v>679393</v>
      </c>
      <c r="L80" s="294">
        <f>+'7. Persistence Report'!BC130</f>
        <v>446526</v>
      </c>
      <c r="M80" s="294">
        <f>+'7. Persistence Report'!BD130</f>
        <v>411387</v>
      </c>
      <c r="N80" s="294">
        <v>12</v>
      </c>
      <c r="O80" s="294">
        <f>+'7. Persistence Report'!P130</f>
        <v>117</v>
      </c>
      <c r="P80" s="294">
        <f>+'7. Persistence Report'!Q130</f>
        <v>108</v>
      </c>
      <c r="Q80" s="294">
        <f>+'7. Persistence Report'!R130</f>
        <v>107</v>
      </c>
      <c r="R80" s="294">
        <f>+'7. Persistence Report'!S130</f>
        <v>105</v>
      </c>
      <c r="S80" s="294">
        <f>+'7. Persistence Report'!T130</f>
        <v>105</v>
      </c>
      <c r="T80" s="294">
        <f>+'7. Persistence Report'!U130</f>
        <v>105</v>
      </c>
      <c r="U80" s="294">
        <f>+'7. Persistence Report'!V130</f>
        <v>105</v>
      </c>
      <c r="V80" s="294">
        <f>+'7. Persistence Report'!W130</f>
        <v>105</v>
      </c>
      <c r="W80" s="294">
        <f>+'7. Persistence Report'!X130</f>
        <v>93</v>
      </c>
      <c r="X80" s="294">
        <f>+'7. Persistence Report'!Y130</f>
        <v>55</v>
      </c>
      <c r="Y80" s="532">
        <f>'A. Rate Class Allocations'!P49</f>
        <v>1</v>
      </c>
      <c r="Z80" s="409"/>
      <c r="AA80" s="409"/>
      <c r="AB80" s="409"/>
      <c r="AC80" s="409"/>
      <c r="AD80" s="409"/>
      <c r="AE80" s="409"/>
      <c r="AF80" s="409"/>
      <c r="AG80" s="409"/>
      <c r="AH80" s="409"/>
      <c r="AI80" s="409"/>
      <c r="AJ80" s="409"/>
      <c r="AK80" s="409"/>
      <c r="AL80" s="409"/>
      <c r="AM80" s="295">
        <f>SUM(Y80:AL80)</f>
        <v>1</v>
      </c>
    </row>
    <row r="81" spans="1:40" outlineLevel="1">
      <c r="B81" s="293" t="s">
        <v>267</v>
      </c>
      <c r="C81" s="290" t="s">
        <v>163</v>
      </c>
      <c r="D81" s="294"/>
      <c r="E81" s="294"/>
      <c r="F81" s="294"/>
      <c r="G81" s="294"/>
      <c r="H81" s="294"/>
      <c r="I81" s="294"/>
      <c r="J81" s="294"/>
      <c r="K81" s="294"/>
      <c r="L81" s="294"/>
      <c r="M81" s="294"/>
      <c r="N81" s="294">
        <f>N80</f>
        <v>12</v>
      </c>
      <c r="O81" s="294"/>
      <c r="P81" s="294"/>
      <c r="Q81" s="294"/>
      <c r="R81" s="294"/>
      <c r="S81" s="294"/>
      <c r="T81" s="294"/>
      <c r="U81" s="294"/>
      <c r="V81" s="294"/>
      <c r="W81" s="294"/>
      <c r="X81" s="294"/>
      <c r="Y81" s="410">
        <f t="shared" ref="Y81:AL81" si="13">Y80</f>
        <v>1</v>
      </c>
      <c r="Z81" s="410">
        <f t="shared" si="13"/>
        <v>0</v>
      </c>
      <c r="AA81" s="410">
        <f t="shared" si="13"/>
        <v>0</v>
      </c>
      <c r="AB81" s="410">
        <f t="shared" si="13"/>
        <v>0</v>
      </c>
      <c r="AC81" s="410">
        <f t="shared" si="13"/>
        <v>0</v>
      </c>
      <c r="AD81" s="410">
        <f t="shared" si="13"/>
        <v>0</v>
      </c>
      <c r="AE81" s="410">
        <f t="shared" si="13"/>
        <v>0</v>
      </c>
      <c r="AF81" s="410">
        <f t="shared" si="13"/>
        <v>0</v>
      </c>
      <c r="AG81" s="410">
        <f t="shared" si="13"/>
        <v>0</v>
      </c>
      <c r="AH81" s="410">
        <f t="shared" si="13"/>
        <v>0</v>
      </c>
      <c r="AI81" s="410">
        <f t="shared" si="13"/>
        <v>0</v>
      </c>
      <c r="AJ81" s="410">
        <f t="shared" si="13"/>
        <v>0</v>
      </c>
      <c r="AK81" s="410">
        <f t="shared" si="13"/>
        <v>0</v>
      </c>
      <c r="AL81" s="410">
        <f t="shared" si="13"/>
        <v>0</v>
      </c>
      <c r="AM81" s="296"/>
    </row>
    <row r="82" spans="1:40" s="514" customFormat="1" outlineLevel="1">
      <c r="A82" s="522"/>
      <c r="B82" s="293"/>
      <c r="C82" s="290"/>
      <c r="D82" s="290"/>
      <c r="E82" s="290"/>
      <c r="F82" s="290"/>
      <c r="G82" s="290"/>
      <c r="H82" s="290"/>
      <c r="I82" s="290"/>
      <c r="J82" s="290"/>
      <c r="K82" s="290"/>
      <c r="L82" s="290"/>
      <c r="M82" s="290"/>
      <c r="N82" s="467"/>
      <c r="O82" s="290"/>
      <c r="P82" s="290"/>
      <c r="Q82" s="290"/>
      <c r="R82" s="290"/>
      <c r="S82" s="290"/>
      <c r="T82" s="290"/>
      <c r="U82" s="290"/>
      <c r="V82" s="290"/>
      <c r="W82" s="290"/>
      <c r="X82" s="290"/>
      <c r="Y82" s="410"/>
      <c r="Z82" s="410"/>
      <c r="AA82" s="410"/>
      <c r="AB82" s="410"/>
      <c r="AC82" s="410"/>
      <c r="AD82" s="410"/>
      <c r="AE82" s="410"/>
      <c r="AF82" s="410"/>
      <c r="AG82" s="410"/>
      <c r="AH82" s="410"/>
      <c r="AI82" s="410"/>
      <c r="AJ82" s="410"/>
      <c r="AK82" s="410"/>
      <c r="AL82" s="410"/>
      <c r="AM82" s="515"/>
      <c r="AN82" s="629"/>
    </row>
    <row r="83" spans="1:40" s="308" customFormat="1" ht="15.75" outlineLevel="1">
      <c r="A83" s="522"/>
      <c r="B83" s="287" t="s">
        <v>489</v>
      </c>
      <c r="C83" s="290"/>
      <c r="D83" s="290"/>
      <c r="E83" s="290"/>
      <c r="F83" s="290"/>
      <c r="G83" s="290"/>
      <c r="H83" s="290"/>
      <c r="I83" s="290"/>
      <c r="J83" s="290"/>
      <c r="K83" s="290"/>
      <c r="L83" s="290"/>
      <c r="M83" s="290"/>
      <c r="N83" s="290"/>
      <c r="O83" s="290"/>
      <c r="P83" s="290"/>
      <c r="Q83" s="290"/>
      <c r="R83" s="290"/>
      <c r="S83" s="290"/>
      <c r="T83" s="290"/>
      <c r="U83" s="290"/>
      <c r="V83" s="290"/>
      <c r="W83" s="290"/>
      <c r="X83" s="290"/>
      <c r="Y83" s="411"/>
      <c r="Z83" s="411"/>
      <c r="AA83" s="411"/>
      <c r="AB83" s="411"/>
      <c r="AC83" s="411"/>
      <c r="AD83" s="411"/>
      <c r="AE83" s="415"/>
      <c r="AF83" s="415"/>
      <c r="AG83" s="415"/>
      <c r="AH83" s="415"/>
      <c r="AI83" s="415"/>
      <c r="AJ83" s="415"/>
      <c r="AK83" s="415"/>
      <c r="AL83" s="415"/>
      <c r="AM83" s="516"/>
      <c r="AN83" s="630"/>
    </row>
    <row r="84" spans="1:40" outlineLevel="1">
      <c r="A84" s="521">
        <v>15</v>
      </c>
      <c r="B84" s="293" t="s">
        <v>494</v>
      </c>
      <c r="C84" s="290" t="s">
        <v>25</v>
      </c>
      <c r="D84" s="294"/>
      <c r="E84" s="294"/>
      <c r="F84" s="294"/>
      <c r="G84" s="294"/>
      <c r="H84" s="294"/>
      <c r="I84" s="294"/>
      <c r="J84" s="294"/>
      <c r="K84" s="294"/>
      <c r="L84" s="294"/>
      <c r="M84" s="294"/>
      <c r="N84" s="294">
        <v>0</v>
      </c>
      <c r="O84" s="294"/>
      <c r="P84" s="294"/>
      <c r="Q84" s="294"/>
      <c r="R84" s="294"/>
      <c r="S84" s="294"/>
      <c r="T84" s="294"/>
      <c r="U84" s="294"/>
      <c r="V84" s="294"/>
      <c r="W84" s="294"/>
      <c r="X84" s="294"/>
      <c r="Y84" s="409"/>
      <c r="Z84" s="409"/>
      <c r="AA84" s="409"/>
      <c r="AB84" s="409"/>
      <c r="AC84" s="409"/>
      <c r="AD84" s="409"/>
      <c r="AE84" s="409"/>
      <c r="AF84" s="409"/>
      <c r="AG84" s="409"/>
      <c r="AH84" s="409"/>
      <c r="AI84" s="409"/>
      <c r="AJ84" s="409"/>
      <c r="AK84" s="409"/>
      <c r="AL84" s="409"/>
      <c r="AM84" s="295">
        <f>SUM(Y84:AL84)</f>
        <v>0</v>
      </c>
    </row>
    <row r="85" spans="1:40" outlineLevel="1">
      <c r="B85" s="293" t="s">
        <v>267</v>
      </c>
      <c r="C85" s="290" t="s">
        <v>163</v>
      </c>
      <c r="D85" s="294"/>
      <c r="E85" s="294"/>
      <c r="F85" s="294"/>
      <c r="G85" s="294"/>
      <c r="H85" s="294"/>
      <c r="I85" s="294"/>
      <c r="J85" s="294"/>
      <c r="K85" s="294"/>
      <c r="L85" s="294"/>
      <c r="M85" s="294"/>
      <c r="N85" s="294">
        <f>N84</f>
        <v>0</v>
      </c>
      <c r="O85" s="294"/>
      <c r="P85" s="294"/>
      <c r="Q85" s="294"/>
      <c r="R85" s="294"/>
      <c r="S85" s="294"/>
      <c r="T85" s="294"/>
      <c r="U85" s="294"/>
      <c r="V85" s="294"/>
      <c r="W85" s="294"/>
      <c r="X85" s="294"/>
      <c r="Y85" s="410">
        <f t="shared" ref="Y85:AL85" si="14">Y84</f>
        <v>0</v>
      </c>
      <c r="Z85" s="410">
        <f t="shared" si="14"/>
        <v>0</v>
      </c>
      <c r="AA85" s="410">
        <f t="shared" si="14"/>
        <v>0</v>
      </c>
      <c r="AB85" s="410">
        <f t="shared" si="14"/>
        <v>0</v>
      </c>
      <c r="AC85" s="410">
        <f t="shared" si="14"/>
        <v>0</v>
      </c>
      <c r="AD85" s="410">
        <f t="shared" si="14"/>
        <v>0</v>
      </c>
      <c r="AE85" s="410">
        <f t="shared" si="14"/>
        <v>0</v>
      </c>
      <c r="AF85" s="410">
        <f t="shared" si="14"/>
        <v>0</v>
      </c>
      <c r="AG85" s="410">
        <f t="shared" si="14"/>
        <v>0</v>
      </c>
      <c r="AH85" s="410">
        <f t="shared" si="14"/>
        <v>0</v>
      </c>
      <c r="AI85" s="410">
        <f t="shared" si="14"/>
        <v>0</v>
      </c>
      <c r="AJ85" s="410">
        <f t="shared" si="14"/>
        <v>0</v>
      </c>
      <c r="AK85" s="410">
        <f t="shared" si="14"/>
        <v>0</v>
      </c>
      <c r="AL85" s="410">
        <f t="shared" si="14"/>
        <v>0</v>
      </c>
      <c r="AM85" s="296"/>
    </row>
    <row r="86" spans="1:40" outlineLevel="1">
      <c r="B86" s="314"/>
      <c r="C86" s="304"/>
      <c r="D86" s="290"/>
      <c r="E86" s="290"/>
      <c r="F86" s="290"/>
      <c r="G86" s="290"/>
      <c r="H86" s="290"/>
      <c r="I86" s="290"/>
      <c r="J86" s="290"/>
      <c r="K86" s="290"/>
      <c r="L86" s="290"/>
      <c r="M86" s="290"/>
      <c r="N86" s="290"/>
      <c r="O86" s="290"/>
      <c r="P86" s="290"/>
      <c r="Q86" s="290"/>
      <c r="R86" s="290"/>
      <c r="S86" s="290"/>
      <c r="T86" s="290"/>
      <c r="U86" s="290"/>
      <c r="V86" s="290"/>
      <c r="W86" s="290"/>
      <c r="X86" s="290"/>
      <c r="Y86" s="411"/>
      <c r="Z86" s="411"/>
      <c r="AA86" s="411"/>
      <c r="AB86" s="411"/>
      <c r="AC86" s="411"/>
      <c r="AD86" s="411"/>
      <c r="AE86" s="411"/>
      <c r="AF86" s="411"/>
      <c r="AG86" s="411"/>
      <c r="AH86" s="411"/>
      <c r="AI86" s="411"/>
      <c r="AJ86" s="411"/>
      <c r="AK86" s="411"/>
      <c r="AL86" s="411"/>
      <c r="AM86" s="305"/>
    </row>
    <row r="87" spans="1:40" s="282" customFormat="1" outlineLevel="1">
      <c r="A87" s="521">
        <v>16</v>
      </c>
      <c r="B87" s="323" t="s">
        <v>490</v>
      </c>
      <c r="C87" s="290" t="s">
        <v>25</v>
      </c>
      <c r="D87" s="294"/>
      <c r="E87" s="294"/>
      <c r="F87" s="294"/>
      <c r="G87" s="294"/>
      <c r="H87" s="294"/>
      <c r="I87" s="294"/>
      <c r="J87" s="294"/>
      <c r="K87" s="294"/>
      <c r="L87" s="294"/>
      <c r="M87" s="294"/>
      <c r="N87" s="294">
        <v>0</v>
      </c>
      <c r="O87" s="294"/>
      <c r="P87" s="294"/>
      <c r="Q87" s="294"/>
      <c r="R87" s="294"/>
      <c r="S87" s="294"/>
      <c r="T87" s="294"/>
      <c r="U87" s="294"/>
      <c r="V87" s="294"/>
      <c r="W87" s="294"/>
      <c r="X87" s="294"/>
      <c r="Y87" s="409"/>
      <c r="Z87" s="409"/>
      <c r="AA87" s="409"/>
      <c r="AB87" s="409"/>
      <c r="AC87" s="409"/>
      <c r="AD87" s="409"/>
      <c r="AE87" s="409"/>
      <c r="AF87" s="409"/>
      <c r="AG87" s="409"/>
      <c r="AH87" s="409"/>
      <c r="AI87" s="409"/>
      <c r="AJ87" s="409"/>
      <c r="AK87" s="409"/>
      <c r="AL87" s="409"/>
      <c r="AM87" s="295">
        <f>SUM(Y87:AL87)</f>
        <v>0</v>
      </c>
    </row>
    <row r="88" spans="1:40" s="282" customFormat="1" outlineLevel="1">
      <c r="A88" s="521"/>
      <c r="B88" s="323" t="s">
        <v>267</v>
      </c>
      <c r="C88" s="290" t="s">
        <v>163</v>
      </c>
      <c r="D88" s="294"/>
      <c r="E88" s="294"/>
      <c r="F88" s="294"/>
      <c r="G88" s="294"/>
      <c r="H88" s="294"/>
      <c r="I88" s="294"/>
      <c r="J88" s="294"/>
      <c r="K88" s="294"/>
      <c r="L88" s="294"/>
      <c r="M88" s="294"/>
      <c r="N88" s="294">
        <f>N87</f>
        <v>0</v>
      </c>
      <c r="O88" s="294"/>
      <c r="P88" s="294"/>
      <c r="Q88" s="294"/>
      <c r="R88" s="294"/>
      <c r="S88" s="294"/>
      <c r="T88" s="294"/>
      <c r="U88" s="294"/>
      <c r="V88" s="294"/>
      <c r="W88" s="294"/>
      <c r="X88" s="294"/>
      <c r="Y88" s="410">
        <f t="shared" ref="Y88:AL88" si="15">Y87</f>
        <v>0</v>
      </c>
      <c r="Z88" s="410">
        <f t="shared" si="15"/>
        <v>0</v>
      </c>
      <c r="AA88" s="410">
        <f t="shared" si="15"/>
        <v>0</v>
      </c>
      <c r="AB88" s="410">
        <f t="shared" si="15"/>
        <v>0</v>
      </c>
      <c r="AC88" s="410">
        <f t="shared" si="15"/>
        <v>0</v>
      </c>
      <c r="AD88" s="410">
        <f t="shared" si="15"/>
        <v>0</v>
      </c>
      <c r="AE88" s="410">
        <f t="shared" si="15"/>
        <v>0</v>
      </c>
      <c r="AF88" s="410">
        <f t="shared" si="15"/>
        <v>0</v>
      </c>
      <c r="AG88" s="410">
        <f t="shared" si="15"/>
        <v>0</v>
      </c>
      <c r="AH88" s="410">
        <f t="shared" si="15"/>
        <v>0</v>
      </c>
      <c r="AI88" s="410">
        <f t="shared" si="15"/>
        <v>0</v>
      </c>
      <c r="AJ88" s="410">
        <f t="shared" si="15"/>
        <v>0</v>
      </c>
      <c r="AK88" s="410">
        <f t="shared" si="15"/>
        <v>0</v>
      </c>
      <c r="AL88" s="410">
        <f t="shared" si="15"/>
        <v>0</v>
      </c>
      <c r="AM88" s="296"/>
    </row>
    <row r="89" spans="1:40" s="282" customFormat="1" outlineLevel="1">
      <c r="A89" s="521"/>
      <c r="B89" s="323"/>
      <c r="C89" s="290"/>
      <c r="D89" s="290"/>
      <c r="E89" s="290"/>
      <c r="F89" s="290"/>
      <c r="G89" s="290"/>
      <c r="H89" s="290"/>
      <c r="I89" s="290"/>
      <c r="J89" s="290"/>
      <c r="K89" s="290"/>
      <c r="L89" s="290"/>
      <c r="M89" s="290"/>
      <c r="N89" s="290"/>
      <c r="O89" s="290"/>
      <c r="P89" s="290"/>
      <c r="Q89" s="290"/>
      <c r="R89" s="290"/>
      <c r="S89" s="290"/>
      <c r="T89" s="290"/>
      <c r="U89" s="290"/>
      <c r="V89" s="290"/>
      <c r="W89" s="290"/>
      <c r="X89" s="290"/>
      <c r="Y89" s="411"/>
      <c r="Z89" s="411"/>
      <c r="AA89" s="411"/>
      <c r="AB89" s="411"/>
      <c r="AC89" s="411"/>
      <c r="AD89" s="411"/>
      <c r="AE89" s="415"/>
      <c r="AF89" s="415"/>
      <c r="AG89" s="415"/>
      <c r="AH89" s="415"/>
      <c r="AI89" s="415"/>
      <c r="AJ89" s="415"/>
      <c r="AK89" s="415"/>
      <c r="AL89" s="415"/>
      <c r="AM89" s="312"/>
    </row>
    <row r="90" spans="1:40" ht="15.75" outlineLevel="1">
      <c r="B90" s="518" t="s">
        <v>495</v>
      </c>
      <c r="C90" s="319"/>
      <c r="D90" s="289"/>
      <c r="E90" s="288"/>
      <c r="F90" s="288"/>
      <c r="G90" s="288"/>
      <c r="H90" s="288"/>
      <c r="I90" s="288"/>
      <c r="J90" s="288"/>
      <c r="K90" s="288"/>
      <c r="L90" s="288"/>
      <c r="M90" s="288"/>
      <c r="N90" s="289"/>
      <c r="O90" s="288"/>
      <c r="P90" s="288"/>
      <c r="Q90" s="288"/>
      <c r="R90" s="288"/>
      <c r="S90" s="288"/>
      <c r="T90" s="288"/>
      <c r="U90" s="288"/>
      <c r="V90" s="288"/>
      <c r="W90" s="288"/>
      <c r="X90" s="288"/>
      <c r="Y90" s="413"/>
      <c r="Z90" s="413"/>
      <c r="AA90" s="413"/>
      <c r="AB90" s="413"/>
      <c r="AC90" s="413"/>
      <c r="AD90" s="413"/>
      <c r="AE90" s="413"/>
      <c r="AF90" s="413"/>
      <c r="AG90" s="413"/>
      <c r="AH90" s="413"/>
      <c r="AI90" s="413"/>
      <c r="AJ90" s="413"/>
      <c r="AK90" s="413"/>
      <c r="AL90" s="413"/>
      <c r="AM90" s="291"/>
    </row>
    <row r="91" spans="1:40" outlineLevel="1">
      <c r="A91" s="521">
        <v>17</v>
      </c>
      <c r="B91" s="519" t="s">
        <v>112</v>
      </c>
      <c r="C91" s="290" t="s">
        <v>25</v>
      </c>
      <c r="D91" s="294"/>
      <c r="E91" s="294"/>
      <c r="F91" s="294"/>
      <c r="G91" s="294"/>
      <c r="H91" s="294"/>
      <c r="I91" s="294"/>
      <c r="J91" s="294"/>
      <c r="K91" s="294"/>
      <c r="L91" s="294"/>
      <c r="M91" s="294"/>
      <c r="N91" s="294">
        <v>12</v>
      </c>
      <c r="O91" s="294"/>
      <c r="P91" s="294"/>
      <c r="Q91" s="294"/>
      <c r="R91" s="294"/>
      <c r="S91" s="294"/>
      <c r="T91" s="294"/>
      <c r="U91" s="294"/>
      <c r="V91" s="294"/>
      <c r="W91" s="294"/>
      <c r="X91" s="294"/>
      <c r="Y91" s="425"/>
      <c r="Z91" s="409"/>
      <c r="AA91" s="409"/>
      <c r="AB91" s="409"/>
      <c r="AC91" s="409"/>
      <c r="AD91" s="409"/>
      <c r="AE91" s="409"/>
      <c r="AF91" s="414"/>
      <c r="AG91" s="414"/>
      <c r="AH91" s="414"/>
      <c r="AI91" s="414"/>
      <c r="AJ91" s="414"/>
      <c r="AK91" s="414"/>
      <c r="AL91" s="414"/>
      <c r="AM91" s="295">
        <f>SUM(Y91:AL91)</f>
        <v>0</v>
      </c>
    </row>
    <row r="92" spans="1:40" outlineLevel="1">
      <c r="B92" s="293" t="s">
        <v>267</v>
      </c>
      <c r="C92" s="290" t="s">
        <v>163</v>
      </c>
      <c r="D92" s="294"/>
      <c r="E92" s="294"/>
      <c r="F92" s="294"/>
      <c r="G92" s="294"/>
      <c r="H92" s="294"/>
      <c r="I92" s="294"/>
      <c r="J92" s="294"/>
      <c r="K92" s="294"/>
      <c r="L92" s="294"/>
      <c r="M92" s="294"/>
      <c r="N92" s="294">
        <f>N91</f>
        <v>12</v>
      </c>
      <c r="O92" s="294"/>
      <c r="P92" s="294"/>
      <c r="Q92" s="294"/>
      <c r="R92" s="294"/>
      <c r="S92" s="294"/>
      <c r="T92" s="294"/>
      <c r="U92" s="294"/>
      <c r="V92" s="294"/>
      <c r="W92" s="294"/>
      <c r="X92" s="294"/>
      <c r="Y92" s="410">
        <f t="shared" ref="Y92:AL92" si="16">Y91</f>
        <v>0</v>
      </c>
      <c r="Z92" s="410">
        <f t="shared" si="16"/>
        <v>0</v>
      </c>
      <c r="AA92" s="410">
        <f t="shared" si="16"/>
        <v>0</v>
      </c>
      <c r="AB92" s="410">
        <f t="shared" si="16"/>
        <v>0</v>
      </c>
      <c r="AC92" s="410">
        <f t="shared" si="16"/>
        <v>0</v>
      </c>
      <c r="AD92" s="410">
        <f t="shared" si="16"/>
        <v>0</v>
      </c>
      <c r="AE92" s="410">
        <f t="shared" si="16"/>
        <v>0</v>
      </c>
      <c r="AF92" s="410">
        <f t="shared" si="16"/>
        <v>0</v>
      </c>
      <c r="AG92" s="410">
        <f t="shared" si="16"/>
        <v>0</v>
      </c>
      <c r="AH92" s="410">
        <f t="shared" si="16"/>
        <v>0</v>
      </c>
      <c r="AI92" s="410">
        <f t="shared" si="16"/>
        <v>0</v>
      </c>
      <c r="AJ92" s="410">
        <f t="shared" si="16"/>
        <v>0</v>
      </c>
      <c r="AK92" s="410">
        <f t="shared" si="16"/>
        <v>0</v>
      </c>
      <c r="AL92" s="410">
        <f t="shared" si="16"/>
        <v>0</v>
      </c>
      <c r="AM92" s="305"/>
    </row>
    <row r="93" spans="1:40" outlineLevel="1">
      <c r="B93" s="293"/>
      <c r="C93" s="290"/>
      <c r="D93" s="290"/>
      <c r="E93" s="290"/>
      <c r="F93" s="290"/>
      <c r="G93" s="290"/>
      <c r="H93" s="290"/>
      <c r="I93" s="290"/>
      <c r="J93" s="290"/>
      <c r="K93" s="290"/>
      <c r="L93" s="290"/>
      <c r="M93" s="290"/>
      <c r="N93" s="290"/>
      <c r="O93" s="290"/>
      <c r="P93" s="290"/>
      <c r="Q93" s="290"/>
      <c r="R93" s="290"/>
      <c r="S93" s="290"/>
      <c r="T93" s="290"/>
      <c r="U93" s="290"/>
      <c r="V93" s="290"/>
      <c r="W93" s="290"/>
      <c r="X93" s="290"/>
      <c r="Y93" s="421"/>
      <c r="Z93" s="424"/>
      <c r="AA93" s="424"/>
      <c r="AB93" s="424"/>
      <c r="AC93" s="424"/>
      <c r="AD93" s="424"/>
      <c r="AE93" s="424"/>
      <c r="AF93" s="424"/>
      <c r="AG93" s="424"/>
      <c r="AH93" s="424"/>
      <c r="AI93" s="424"/>
      <c r="AJ93" s="424"/>
      <c r="AK93" s="424"/>
      <c r="AL93" s="424"/>
      <c r="AM93" s="305"/>
    </row>
    <row r="94" spans="1:40" outlineLevel="1">
      <c r="A94" s="521">
        <v>18</v>
      </c>
      <c r="B94" s="519" t="s">
        <v>109</v>
      </c>
      <c r="C94" s="290" t="s">
        <v>25</v>
      </c>
      <c r="D94" s="294"/>
      <c r="E94" s="294"/>
      <c r="F94" s="294"/>
      <c r="G94" s="294"/>
      <c r="H94" s="294"/>
      <c r="I94" s="294"/>
      <c r="J94" s="294"/>
      <c r="K94" s="294"/>
      <c r="L94" s="294"/>
      <c r="M94" s="294"/>
      <c r="N94" s="294">
        <v>12</v>
      </c>
      <c r="O94" s="294"/>
      <c r="P94" s="294"/>
      <c r="Q94" s="294"/>
      <c r="R94" s="294"/>
      <c r="S94" s="294"/>
      <c r="T94" s="294"/>
      <c r="U94" s="294"/>
      <c r="V94" s="294"/>
      <c r="W94" s="294"/>
      <c r="X94" s="294"/>
      <c r="Y94" s="425"/>
      <c r="Z94" s="409"/>
      <c r="AA94" s="409"/>
      <c r="AB94" s="409"/>
      <c r="AC94" s="409"/>
      <c r="AD94" s="409"/>
      <c r="AE94" s="409"/>
      <c r="AF94" s="414"/>
      <c r="AG94" s="414"/>
      <c r="AH94" s="414"/>
      <c r="AI94" s="414"/>
      <c r="AJ94" s="414"/>
      <c r="AK94" s="414"/>
      <c r="AL94" s="414"/>
      <c r="AM94" s="295">
        <f>SUM(Y94:AL94)</f>
        <v>0</v>
      </c>
    </row>
    <row r="95" spans="1:40" outlineLevel="1">
      <c r="B95" s="293" t="s">
        <v>267</v>
      </c>
      <c r="C95" s="290" t="s">
        <v>163</v>
      </c>
      <c r="D95" s="294"/>
      <c r="E95" s="294"/>
      <c r="F95" s="294"/>
      <c r="G95" s="294"/>
      <c r="H95" s="294"/>
      <c r="I95" s="294"/>
      <c r="J95" s="294"/>
      <c r="K95" s="294"/>
      <c r="L95" s="294"/>
      <c r="M95" s="294"/>
      <c r="N95" s="294">
        <f>N94</f>
        <v>12</v>
      </c>
      <c r="O95" s="294"/>
      <c r="P95" s="294"/>
      <c r="Q95" s="294"/>
      <c r="R95" s="294"/>
      <c r="S95" s="294"/>
      <c r="T95" s="294"/>
      <c r="U95" s="294"/>
      <c r="V95" s="294"/>
      <c r="W95" s="294"/>
      <c r="X95" s="294"/>
      <c r="Y95" s="410">
        <f t="shared" ref="Y95:AL95" si="17">Y94</f>
        <v>0</v>
      </c>
      <c r="Z95" s="410">
        <f t="shared" si="17"/>
        <v>0</v>
      </c>
      <c r="AA95" s="410">
        <f t="shared" si="17"/>
        <v>0</v>
      </c>
      <c r="AB95" s="410">
        <f t="shared" si="17"/>
        <v>0</v>
      </c>
      <c r="AC95" s="410">
        <f t="shared" si="17"/>
        <v>0</v>
      </c>
      <c r="AD95" s="410">
        <f t="shared" si="17"/>
        <v>0</v>
      </c>
      <c r="AE95" s="410">
        <f t="shared" si="17"/>
        <v>0</v>
      </c>
      <c r="AF95" s="410">
        <f t="shared" si="17"/>
        <v>0</v>
      </c>
      <c r="AG95" s="410">
        <f t="shared" si="17"/>
        <v>0</v>
      </c>
      <c r="AH95" s="410">
        <f t="shared" si="17"/>
        <v>0</v>
      </c>
      <c r="AI95" s="410">
        <f t="shared" si="17"/>
        <v>0</v>
      </c>
      <c r="AJ95" s="410">
        <f t="shared" si="17"/>
        <v>0</v>
      </c>
      <c r="AK95" s="410">
        <f t="shared" si="17"/>
        <v>0</v>
      </c>
      <c r="AL95" s="410">
        <f t="shared" si="17"/>
        <v>0</v>
      </c>
      <c r="AM95" s="305"/>
    </row>
    <row r="96" spans="1:40" outlineLevel="1">
      <c r="B96" s="321"/>
      <c r="C96" s="290"/>
      <c r="D96" s="290"/>
      <c r="E96" s="290"/>
      <c r="F96" s="290"/>
      <c r="G96" s="290"/>
      <c r="H96" s="290"/>
      <c r="I96" s="290"/>
      <c r="J96" s="290"/>
      <c r="K96" s="290"/>
      <c r="L96" s="290"/>
      <c r="M96" s="290"/>
      <c r="N96" s="290"/>
      <c r="O96" s="290"/>
      <c r="P96" s="290"/>
      <c r="Q96" s="290"/>
      <c r="R96" s="290"/>
      <c r="S96" s="290"/>
      <c r="T96" s="290"/>
      <c r="U96" s="290"/>
      <c r="V96" s="290"/>
      <c r="W96" s="290"/>
      <c r="X96" s="290"/>
      <c r="Y96" s="422"/>
      <c r="Z96" s="423"/>
      <c r="AA96" s="423"/>
      <c r="AB96" s="423"/>
      <c r="AC96" s="423"/>
      <c r="AD96" s="423"/>
      <c r="AE96" s="423"/>
      <c r="AF96" s="423"/>
      <c r="AG96" s="423"/>
      <c r="AH96" s="423"/>
      <c r="AI96" s="423"/>
      <c r="AJ96" s="423"/>
      <c r="AK96" s="423"/>
      <c r="AL96" s="423"/>
      <c r="AM96" s="296"/>
    </row>
    <row r="97" spans="1:39" outlineLevel="1">
      <c r="A97" s="521">
        <v>19</v>
      </c>
      <c r="B97" s="519" t="s">
        <v>111</v>
      </c>
      <c r="C97" s="290" t="s">
        <v>25</v>
      </c>
      <c r="D97" s="294"/>
      <c r="E97" s="294"/>
      <c r="F97" s="294"/>
      <c r="G97" s="294"/>
      <c r="H97" s="294"/>
      <c r="I97" s="294"/>
      <c r="J97" s="294"/>
      <c r="K97" s="294"/>
      <c r="L97" s="294"/>
      <c r="M97" s="294"/>
      <c r="N97" s="294">
        <v>12</v>
      </c>
      <c r="O97" s="294"/>
      <c r="P97" s="294"/>
      <c r="Q97" s="294"/>
      <c r="R97" s="294"/>
      <c r="S97" s="294"/>
      <c r="T97" s="294"/>
      <c r="U97" s="294"/>
      <c r="V97" s="294"/>
      <c r="W97" s="294"/>
      <c r="X97" s="294"/>
      <c r="Y97" s="425"/>
      <c r="Z97" s="409"/>
      <c r="AA97" s="409"/>
      <c r="AB97" s="409"/>
      <c r="AC97" s="409"/>
      <c r="AD97" s="409"/>
      <c r="AE97" s="409"/>
      <c r="AF97" s="414"/>
      <c r="AG97" s="414"/>
      <c r="AH97" s="414"/>
      <c r="AI97" s="414"/>
      <c r="AJ97" s="414"/>
      <c r="AK97" s="414"/>
      <c r="AL97" s="414"/>
      <c r="AM97" s="295">
        <f>SUM(Y97:AL97)</f>
        <v>0</v>
      </c>
    </row>
    <row r="98" spans="1:39" outlineLevel="1">
      <c r="B98" s="293" t="s">
        <v>267</v>
      </c>
      <c r="C98" s="290" t="s">
        <v>163</v>
      </c>
      <c r="D98" s="294"/>
      <c r="E98" s="294"/>
      <c r="F98" s="294"/>
      <c r="G98" s="294"/>
      <c r="H98" s="294"/>
      <c r="I98" s="294"/>
      <c r="J98" s="294"/>
      <c r="K98" s="294"/>
      <c r="L98" s="294"/>
      <c r="M98" s="294"/>
      <c r="N98" s="294">
        <f>N97</f>
        <v>12</v>
      </c>
      <c r="O98" s="294"/>
      <c r="P98" s="294"/>
      <c r="Q98" s="294"/>
      <c r="R98" s="294"/>
      <c r="S98" s="294"/>
      <c r="T98" s="294"/>
      <c r="U98" s="294"/>
      <c r="V98" s="294"/>
      <c r="W98" s="294"/>
      <c r="X98" s="294"/>
      <c r="Y98" s="410">
        <f t="shared" ref="Y98:AL98" si="18">Y97</f>
        <v>0</v>
      </c>
      <c r="Z98" s="410">
        <f t="shared" si="18"/>
        <v>0</v>
      </c>
      <c r="AA98" s="410">
        <f t="shared" si="18"/>
        <v>0</v>
      </c>
      <c r="AB98" s="410">
        <f t="shared" si="18"/>
        <v>0</v>
      </c>
      <c r="AC98" s="410">
        <f t="shared" si="18"/>
        <v>0</v>
      </c>
      <c r="AD98" s="410">
        <f t="shared" si="18"/>
        <v>0</v>
      </c>
      <c r="AE98" s="410">
        <f t="shared" si="18"/>
        <v>0</v>
      </c>
      <c r="AF98" s="410">
        <f t="shared" si="18"/>
        <v>0</v>
      </c>
      <c r="AG98" s="410">
        <f t="shared" si="18"/>
        <v>0</v>
      </c>
      <c r="AH98" s="410">
        <f t="shared" si="18"/>
        <v>0</v>
      </c>
      <c r="AI98" s="410">
        <f t="shared" si="18"/>
        <v>0</v>
      </c>
      <c r="AJ98" s="410">
        <f t="shared" si="18"/>
        <v>0</v>
      </c>
      <c r="AK98" s="410">
        <f t="shared" si="18"/>
        <v>0</v>
      </c>
      <c r="AL98" s="410">
        <f t="shared" si="18"/>
        <v>0</v>
      </c>
      <c r="AM98" s="296"/>
    </row>
    <row r="99" spans="1:39" outlineLevel="1">
      <c r="B99" s="321"/>
      <c r="C99" s="290"/>
      <c r="D99" s="290"/>
      <c r="E99" s="290"/>
      <c r="F99" s="290"/>
      <c r="G99" s="290"/>
      <c r="H99" s="290"/>
      <c r="I99" s="290"/>
      <c r="J99" s="290"/>
      <c r="K99" s="290"/>
      <c r="L99" s="290"/>
      <c r="M99" s="290"/>
      <c r="N99" s="290"/>
      <c r="O99" s="290"/>
      <c r="P99" s="290"/>
      <c r="Q99" s="290"/>
      <c r="R99" s="290"/>
      <c r="S99" s="290"/>
      <c r="T99" s="290"/>
      <c r="U99" s="290"/>
      <c r="V99" s="290"/>
      <c r="W99" s="290"/>
      <c r="X99" s="290"/>
      <c r="Y99" s="411"/>
      <c r="Z99" s="411"/>
      <c r="AA99" s="411"/>
      <c r="AB99" s="411"/>
      <c r="AC99" s="411"/>
      <c r="AD99" s="411"/>
      <c r="AE99" s="411"/>
      <c r="AF99" s="411"/>
      <c r="AG99" s="411"/>
      <c r="AH99" s="411"/>
      <c r="AI99" s="411"/>
      <c r="AJ99" s="411"/>
      <c r="AK99" s="411"/>
      <c r="AL99" s="411"/>
      <c r="AM99" s="305"/>
    </row>
    <row r="100" spans="1:39" outlineLevel="1">
      <c r="A100" s="521">
        <v>20</v>
      </c>
      <c r="B100" s="519" t="s">
        <v>110</v>
      </c>
      <c r="C100" s="290" t="s">
        <v>25</v>
      </c>
      <c r="D100" s="294"/>
      <c r="E100" s="294"/>
      <c r="F100" s="294"/>
      <c r="G100" s="294"/>
      <c r="H100" s="294"/>
      <c r="I100" s="294"/>
      <c r="J100" s="294"/>
      <c r="K100" s="294"/>
      <c r="L100" s="294"/>
      <c r="M100" s="294"/>
      <c r="N100" s="294">
        <v>12</v>
      </c>
      <c r="O100" s="294"/>
      <c r="P100" s="294"/>
      <c r="Q100" s="294"/>
      <c r="R100" s="294"/>
      <c r="S100" s="294"/>
      <c r="T100" s="294"/>
      <c r="U100" s="294"/>
      <c r="V100" s="294"/>
      <c r="W100" s="294"/>
      <c r="X100" s="294"/>
      <c r="Y100" s="425"/>
      <c r="Z100" s="409"/>
      <c r="AA100" s="409"/>
      <c r="AB100" s="409"/>
      <c r="AC100" s="409"/>
      <c r="AD100" s="409"/>
      <c r="AE100" s="409"/>
      <c r="AF100" s="414"/>
      <c r="AG100" s="414"/>
      <c r="AH100" s="414"/>
      <c r="AI100" s="414"/>
      <c r="AJ100" s="414"/>
      <c r="AK100" s="414"/>
      <c r="AL100" s="414"/>
      <c r="AM100" s="295">
        <f>SUM(Y100:AL100)</f>
        <v>0</v>
      </c>
    </row>
    <row r="101" spans="1:39" outlineLevel="1">
      <c r="B101" s="293" t="s">
        <v>267</v>
      </c>
      <c r="C101" s="290" t="s">
        <v>163</v>
      </c>
      <c r="D101" s="294"/>
      <c r="E101" s="294"/>
      <c r="F101" s="294"/>
      <c r="G101" s="294"/>
      <c r="H101" s="294"/>
      <c r="I101" s="294"/>
      <c r="J101" s="294"/>
      <c r="K101" s="294"/>
      <c r="L101" s="294"/>
      <c r="M101" s="294"/>
      <c r="N101" s="294">
        <f>N100</f>
        <v>12</v>
      </c>
      <c r="O101" s="294"/>
      <c r="P101" s="294"/>
      <c r="Q101" s="294"/>
      <c r="R101" s="294"/>
      <c r="S101" s="294"/>
      <c r="T101" s="294"/>
      <c r="U101" s="294"/>
      <c r="V101" s="294"/>
      <c r="W101" s="294"/>
      <c r="X101" s="294"/>
      <c r="Y101" s="410">
        <f t="shared" ref="Y101:AL101" si="19">Y100</f>
        <v>0</v>
      </c>
      <c r="Z101" s="410">
        <f t="shared" si="19"/>
        <v>0</v>
      </c>
      <c r="AA101" s="410">
        <f t="shared" si="19"/>
        <v>0</v>
      </c>
      <c r="AB101" s="410">
        <f t="shared" si="19"/>
        <v>0</v>
      </c>
      <c r="AC101" s="410">
        <f t="shared" si="19"/>
        <v>0</v>
      </c>
      <c r="AD101" s="410">
        <f t="shared" si="19"/>
        <v>0</v>
      </c>
      <c r="AE101" s="410">
        <f t="shared" si="19"/>
        <v>0</v>
      </c>
      <c r="AF101" s="410">
        <f t="shared" si="19"/>
        <v>0</v>
      </c>
      <c r="AG101" s="410">
        <f t="shared" si="19"/>
        <v>0</v>
      </c>
      <c r="AH101" s="410">
        <f t="shared" si="19"/>
        <v>0</v>
      </c>
      <c r="AI101" s="410">
        <f t="shared" si="19"/>
        <v>0</v>
      </c>
      <c r="AJ101" s="410">
        <f t="shared" si="19"/>
        <v>0</v>
      </c>
      <c r="AK101" s="410">
        <f t="shared" si="19"/>
        <v>0</v>
      </c>
      <c r="AL101" s="410">
        <f t="shared" si="19"/>
        <v>0</v>
      </c>
      <c r="AM101" s="305"/>
    </row>
    <row r="102" spans="1:39" ht="15.75" outlineLevel="1">
      <c r="B102" s="322"/>
      <c r="C102" s="299"/>
      <c r="D102" s="290"/>
      <c r="E102" s="290"/>
      <c r="F102" s="290"/>
      <c r="G102" s="290"/>
      <c r="H102" s="290"/>
      <c r="I102" s="290"/>
      <c r="J102" s="290"/>
      <c r="K102" s="290"/>
      <c r="L102" s="290"/>
      <c r="M102" s="290"/>
      <c r="N102" s="299"/>
      <c r="O102" s="290"/>
      <c r="P102" s="290"/>
      <c r="Q102" s="290"/>
      <c r="R102" s="290"/>
      <c r="S102" s="290"/>
      <c r="T102" s="290"/>
      <c r="U102" s="290"/>
      <c r="V102" s="290"/>
      <c r="W102" s="290"/>
      <c r="X102" s="290"/>
      <c r="Y102" s="411"/>
      <c r="Z102" s="411"/>
      <c r="AA102" s="411"/>
      <c r="AB102" s="411"/>
      <c r="AC102" s="411"/>
      <c r="AD102" s="411"/>
      <c r="AE102" s="411"/>
      <c r="AF102" s="411"/>
      <c r="AG102" s="411"/>
      <c r="AH102" s="411"/>
      <c r="AI102" s="411"/>
      <c r="AJ102" s="411"/>
      <c r="AK102" s="411"/>
      <c r="AL102" s="411"/>
      <c r="AM102" s="305"/>
    </row>
    <row r="103" spans="1:39" ht="15.75" outlineLevel="1">
      <c r="B103" s="517" t="s">
        <v>502</v>
      </c>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421"/>
      <c r="Z103" s="424"/>
      <c r="AA103" s="424"/>
      <c r="AB103" s="424"/>
      <c r="AC103" s="424"/>
      <c r="AD103" s="424"/>
      <c r="AE103" s="424"/>
      <c r="AF103" s="424"/>
      <c r="AG103" s="424"/>
      <c r="AH103" s="424"/>
      <c r="AI103" s="424"/>
      <c r="AJ103" s="424"/>
      <c r="AK103" s="424"/>
      <c r="AL103" s="424"/>
      <c r="AM103" s="305"/>
    </row>
    <row r="104" spans="1:39" ht="15.75" outlineLevel="1">
      <c r="B104" s="287" t="s">
        <v>498</v>
      </c>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421"/>
      <c r="Z104" s="424"/>
      <c r="AA104" s="424"/>
      <c r="AB104" s="424"/>
      <c r="AC104" s="424"/>
      <c r="AD104" s="424"/>
      <c r="AE104" s="424"/>
      <c r="AF104" s="424"/>
      <c r="AG104" s="424"/>
      <c r="AH104" s="424"/>
      <c r="AI104" s="424"/>
      <c r="AJ104" s="424"/>
      <c r="AK104" s="424"/>
      <c r="AL104" s="424"/>
      <c r="AM104" s="305"/>
    </row>
    <row r="105" spans="1:39" outlineLevel="1">
      <c r="A105" s="521">
        <v>21</v>
      </c>
      <c r="B105" s="519" t="s">
        <v>113</v>
      </c>
      <c r="C105" s="290" t="s">
        <v>25</v>
      </c>
      <c r="D105" s="294">
        <f>+'7. Persistence Report'!AU137</f>
        <v>2402517</v>
      </c>
      <c r="E105" s="294">
        <f>+'7. Persistence Report'!AV137</f>
        <v>2382204</v>
      </c>
      <c r="F105" s="294">
        <f>+'7. Persistence Report'!AW137</f>
        <v>2382204</v>
      </c>
      <c r="G105" s="294">
        <f>+'7. Persistence Report'!AX137</f>
        <v>2382204</v>
      </c>
      <c r="H105" s="294">
        <f>+'7. Persistence Report'!AY137</f>
        <v>2382204</v>
      </c>
      <c r="I105" s="294">
        <f>+'7. Persistence Report'!AZ137</f>
        <v>2382204</v>
      </c>
      <c r="J105" s="294">
        <f>+'7. Persistence Report'!BA137</f>
        <v>2382204</v>
      </c>
      <c r="K105" s="294">
        <f>+'7. Persistence Report'!BB137</f>
        <v>2380739</v>
      </c>
      <c r="L105" s="294">
        <f>+'7. Persistence Report'!BC137</f>
        <v>2380739</v>
      </c>
      <c r="M105" s="294">
        <f>+'7. Persistence Report'!BD137</f>
        <v>2380739</v>
      </c>
      <c r="N105" s="290"/>
      <c r="O105" s="294">
        <f>+'7. Persistence Report'!P137</f>
        <v>154</v>
      </c>
      <c r="P105" s="294">
        <f>+'7. Persistence Report'!Q137</f>
        <v>153</v>
      </c>
      <c r="Q105" s="294">
        <f>+'7. Persistence Report'!R137</f>
        <v>153</v>
      </c>
      <c r="R105" s="294">
        <f>+'7. Persistence Report'!S137</f>
        <v>153</v>
      </c>
      <c r="S105" s="294">
        <f>+'7. Persistence Report'!T137</f>
        <v>153</v>
      </c>
      <c r="T105" s="294">
        <f>+'7. Persistence Report'!U137</f>
        <v>153</v>
      </c>
      <c r="U105" s="294">
        <f>+'7. Persistence Report'!V137</f>
        <v>153</v>
      </c>
      <c r="V105" s="294">
        <f>+'7. Persistence Report'!W137</f>
        <v>152</v>
      </c>
      <c r="W105" s="294">
        <f>+'7. Persistence Report'!X137</f>
        <v>152</v>
      </c>
      <c r="X105" s="294">
        <f>+'7. Persistence Report'!Y137</f>
        <v>152</v>
      </c>
      <c r="Y105" s="532">
        <f>'A. Rate Class Allocations'!P52</f>
        <v>1</v>
      </c>
      <c r="Z105" s="409"/>
      <c r="AA105" s="409"/>
      <c r="AB105" s="409"/>
      <c r="AC105" s="409"/>
      <c r="AD105" s="409"/>
      <c r="AE105" s="409"/>
      <c r="AF105" s="409"/>
      <c r="AG105" s="409"/>
      <c r="AH105" s="409"/>
      <c r="AI105" s="409"/>
      <c r="AJ105" s="409"/>
      <c r="AK105" s="409"/>
      <c r="AL105" s="409"/>
      <c r="AM105" s="295">
        <f>SUM(Y105:AL105)</f>
        <v>1</v>
      </c>
    </row>
    <row r="106" spans="1:39" outlineLevel="1">
      <c r="B106" s="293" t="s">
        <v>267</v>
      </c>
      <c r="C106" s="290" t="s">
        <v>163</v>
      </c>
      <c r="D106" s="294">
        <f>+'7. Persistence Report'!AU142</f>
        <v>240363</v>
      </c>
      <c r="E106" s="294">
        <f>+'7. Persistence Report'!AV142</f>
        <v>236779</v>
      </c>
      <c r="F106" s="294">
        <f>+'7. Persistence Report'!AW142</f>
        <v>236779</v>
      </c>
      <c r="G106" s="294">
        <f>+'7. Persistence Report'!AX142</f>
        <v>236779</v>
      </c>
      <c r="H106" s="294">
        <f>+'7. Persistence Report'!AY142</f>
        <v>236779</v>
      </c>
      <c r="I106" s="294">
        <f>+'7. Persistence Report'!AZ142</f>
        <v>236779</v>
      </c>
      <c r="J106" s="294">
        <f>+'7. Persistence Report'!BA142</f>
        <v>236779</v>
      </c>
      <c r="K106" s="294">
        <f>+'7. Persistence Report'!BB142</f>
        <v>236622</v>
      </c>
      <c r="L106" s="294">
        <f>+'7. Persistence Report'!BC142</f>
        <v>236622</v>
      </c>
      <c r="M106" s="294">
        <f>+'7. Persistence Report'!BD142</f>
        <v>236622</v>
      </c>
      <c r="N106" s="290"/>
      <c r="O106" s="294">
        <f>+'7. Persistence Report'!P142</f>
        <v>15</v>
      </c>
      <c r="P106" s="294">
        <f>+'7. Persistence Report'!Q142</f>
        <v>15</v>
      </c>
      <c r="Q106" s="294">
        <f>+'7. Persistence Report'!R142</f>
        <v>15</v>
      </c>
      <c r="R106" s="294">
        <f>+'7. Persistence Report'!S142</f>
        <v>15</v>
      </c>
      <c r="S106" s="294">
        <f>+'7. Persistence Report'!T142</f>
        <v>15</v>
      </c>
      <c r="T106" s="294">
        <f>+'7. Persistence Report'!U142</f>
        <v>15</v>
      </c>
      <c r="U106" s="294">
        <f>+'7. Persistence Report'!V142</f>
        <v>15</v>
      </c>
      <c r="V106" s="294">
        <f>+'7. Persistence Report'!W142</f>
        <v>15</v>
      </c>
      <c r="W106" s="294">
        <f>+'7. Persistence Report'!X142</f>
        <v>15</v>
      </c>
      <c r="X106" s="294">
        <f>+'7. Persistence Report'!Y142</f>
        <v>15</v>
      </c>
      <c r="Y106" s="410">
        <f t="shared" ref="Y106:AL106" si="20">Y105</f>
        <v>1</v>
      </c>
      <c r="Z106" s="410">
        <f t="shared" si="20"/>
        <v>0</v>
      </c>
      <c r="AA106" s="410">
        <f t="shared" si="20"/>
        <v>0</v>
      </c>
      <c r="AB106" s="410">
        <f t="shared" si="20"/>
        <v>0</v>
      </c>
      <c r="AC106" s="410">
        <f t="shared" si="20"/>
        <v>0</v>
      </c>
      <c r="AD106" s="410">
        <f t="shared" si="20"/>
        <v>0</v>
      </c>
      <c r="AE106" s="410">
        <f t="shared" si="20"/>
        <v>0</v>
      </c>
      <c r="AF106" s="410">
        <f t="shared" si="20"/>
        <v>0</v>
      </c>
      <c r="AG106" s="410">
        <f t="shared" si="20"/>
        <v>0</v>
      </c>
      <c r="AH106" s="410">
        <f t="shared" si="20"/>
        <v>0</v>
      </c>
      <c r="AI106" s="410">
        <f t="shared" si="20"/>
        <v>0</v>
      </c>
      <c r="AJ106" s="410">
        <f t="shared" si="20"/>
        <v>0</v>
      </c>
      <c r="AK106" s="410">
        <f t="shared" si="20"/>
        <v>0</v>
      </c>
      <c r="AL106" s="410">
        <f t="shared" si="20"/>
        <v>0</v>
      </c>
      <c r="AM106" s="305"/>
    </row>
    <row r="107" spans="1:39" outlineLevel="1">
      <c r="B107" s="293"/>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421"/>
      <c r="Z107" s="424"/>
      <c r="AA107" s="424"/>
      <c r="AB107" s="424"/>
      <c r="AC107" s="424"/>
      <c r="AD107" s="424"/>
      <c r="AE107" s="424"/>
      <c r="AF107" s="424"/>
      <c r="AG107" s="424"/>
      <c r="AH107" s="424"/>
      <c r="AI107" s="424"/>
      <c r="AJ107" s="424"/>
      <c r="AK107" s="424"/>
      <c r="AL107" s="424"/>
      <c r="AM107" s="305"/>
    </row>
    <row r="108" spans="1:39" ht="30" outlineLevel="1">
      <c r="A108" s="521">
        <v>22</v>
      </c>
      <c r="B108" s="519" t="s">
        <v>114</v>
      </c>
      <c r="C108" s="290" t="s">
        <v>25</v>
      </c>
      <c r="D108" s="294">
        <f>+'7. Persistence Report'!AU138</f>
        <v>469163</v>
      </c>
      <c r="E108" s="294">
        <f>+'7. Persistence Report'!AV138</f>
        <v>469163</v>
      </c>
      <c r="F108" s="294">
        <f>+'7. Persistence Report'!AW138</f>
        <v>469163</v>
      </c>
      <c r="G108" s="294">
        <f>+'7. Persistence Report'!AX138</f>
        <v>469163</v>
      </c>
      <c r="H108" s="294">
        <f>+'7. Persistence Report'!AY138</f>
        <v>469163</v>
      </c>
      <c r="I108" s="294">
        <f>+'7. Persistence Report'!AZ138</f>
        <v>469163</v>
      </c>
      <c r="J108" s="294">
        <f>+'7. Persistence Report'!BA138</f>
        <v>469163</v>
      </c>
      <c r="K108" s="294">
        <f>+'7. Persistence Report'!BB138</f>
        <v>469163</v>
      </c>
      <c r="L108" s="294">
        <f>+'7. Persistence Report'!BC138</f>
        <v>469163</v>
      </c>
      <c r="M108" s="294">
        <f>+'7. Persistence Report'!BD138</f>
        <v>469163</v>
      </c>
      <c r="N108" s="290"/>
      <c r="O108" s="294">
        <f>+'7. Persistence Report'!P138</f>
        <v>245</v>
      </c>
      <c r="P108" s="294">
        <f>+'7. Persistence Report'!Q138</f>
        <v>245</v>
      </c>
      <c r="Q108" s="294">
        <f>+'7. Persistence Report'!R138</f>
        <v>245</v>
      </c>
      <c r="R108" s="294">
        <f>+'7. Persistence Report'!S138</f>
        <v>245</v>
      </c>
      <c r="S108" s="294">
        <f>+'7. Persistence Report'!T138</f>
        <v>245</v>
      </c>
      <c r="T108" s="294">
        <f>+'7. Persistence Report'!U138</f>
        <v>245</v>
      </c>
      <c r="U108" s="294">
        <f>+'7. Persistence Report'!V138</f>
        <v>245</v>
      </c>
      <c r="V108" s="294">
        <f>+'7. Persistence Report'!W138</f>
        <v>245</v>
      </c>
      <c r="W108" s="294">
        <f>+'7. Persistence Report'!X138</f>
        <v>245</v>
      </c>
      <c r="X108" s="294">
        <f>+'7. Persistence Report'!Y138</f>
        <v>245</v>
      </c>
      <c r="Y108" s="532">
        <f>'A. Rate Class Allocations'!P54</f>
        <v>1</v>
      </c>
      <c r="Z108" s="409"/>
      <c r="AA108" s="409"/>
      <c r="AB108" s="409"/>
      <c r="AC108" s="409"/>
      <c r="AD108" s="409"/>
      <c r="AE108" s="409"/>
      <c r="AF108" s="409"/>
      <c r="AG108" s="409"/>
      <c r="AH108" s="409"/>
      <c r="AI108" s="409"/>
      <c r="AJ108" s="409"/>
      <c r="AK108" s="409"/>
      <c r="AL108" s="409"/>
      <c r="AM108" s="295">
        <f>SUM(Y108:AL108)</f>
        <v>1</v>
      </c>
    </row>
    <row r="109" spans="1:39" outlineLevel="1">
      <c r="B109" s="293" t="s">
        <v>267</v>
      </c>
      <c r="C109" s="290" t="s">
        <v>163</v>
      </c>
      <c r="D109" s="294">
        <f>+'7. Persistence Report'!AU143</f>
        <v>58661</v>
      </c>
      <c r="E109" s="294">
        <f>+'7. Persistence Report'!AV143</f>
        <v>58661</v>
      </c>
      <c r="F109" s="294">
        <f>+'7. Persistence Report'!AW143</f>
        <v>58661</v>
      </c>
      <c r="G109" s="294">
        <f>+'7. Persistence Report'!AX143</f>
        <v>58661</v>
      </c>
      <c r="H109" s="294">
        <f>+'7. Persistence Report'!AY143</f>
        <v>58661</v>
      </c>
      <c r="I109" s="294">
        <f>+'7. Persistence Report'!AZ143</f>
        <v>58661</v>
      </c>
      <c r="J109" s="294">
        <f>+'7. Persistence Report'!BA143</f>
        <v>58661</v>
      </c>
      <c r="K109" s="294">
        <f>+'7. Persistence Report'!BB143</f>
        <v>58661</v>
      </c>
      <c r="L109" s="294">
        <f>+'7. Persistence Report'!BC143</f>
        <v>58661</v>
      </c>
      <c r="M109" s="294">
        <f>+'7. Persistence Report'!BD143</f>
        <v>58661</v>
      </c>
      <c r="N109" s="290"/>
      <c r="O109" s="294">
        <f>+'7. Persistence Report'!P143</f>
        <v>30</v>
      </c>
      <c r="P109" s="294">
        <f>+'7. Persistence Report'!Q143</f>
        <v>30</v>
      </c>
      <c r="Q109" s="294">
        <f>+'7. Persistence Report'!R143</f>
        <v>30</v>
      </c>
      <c r="R109" s="294">
        <f>+'7. Persistence Report'!S143</f>
        <v>30</v>
      </c>
      <c r="S109" s="294">
        <f>+'7. Persistence Report'!T143</f>
        <v>30</v>
      </c>
      <c r="T109" s="294">
        <f>+'7. Persistence Report'!U143</f>
        <v>30</v>
      </c>
      <c r="U109" s="294">
        <f>+'7. Persistence Report'!V143</f>
        <v>30</v>
      </c>
      <c r="V109" s="294">
        <f>+'7. Persistence Report'!W143</f>
        <v>30</v>
      </c>
      <c r="W109" s="294">
        <f>+'7. Persistence Report'!X143</f>
        <v>30</v>
      </c>
      <c r="X109" s="294">
        <f>+'7. Persistence Report'!Y143</f>
        <v>30</v>
      </c>
      <c r="Y109" s="410">
        <f t="shared" ref="Y109:AL109" si="21">Y108</f>
        <v>1</v>
      </c>
      <c r="Z109" s="410">
        <f t="shared" si="21"/>
        <v>0</v>
      </c>
      <c r="AA109" s="410">
        <f t="shared" si="21"/>
        <v>0</v>
      </c>
      <c r="AB109" s="410">
        <f t="shared" si="21"/>
        <v>0</v>
      </c>
      <c r="AC109" s="410">
        <f t="shared" si="21"/>
        <v>0</v>
      </c>
      <c r="AD109" s="410">
        <f t="shared" si="21"/>
        <v>0</v>
      </c>
      <c r="AE109" s="410">
        <f t="shared" si="21"/>
        <v>0</v>
      </c>
      <c r="AF109" s="410">
        <f t="shared" si="21"/>
        <v>0</v>
      </c>
      <c r="AG109" s="410">
        <f t="shared" si="21"/>
        <v>0</v>
      </c>
      <c r="AH109" s="410">
        <f t="shared" si="21"/>
        <v>0</v>
      </c>
      <c r="AI109" s="410">
        <f t="shared" si="21"/>
        <v>0</v>
      </c>
      <c r="AJ109" s="410">
        <f t="shared" si="21"/>
        <v>0</v>
      </c>
      <c r="AK109" s="410">
        <f t="shared" si="21"/>
        <v>0</v>
      </c>
      <c r="AL109" s="410">
        <f t="shared" si="21"/>
        <v>0</v>
      </c>
      <c r="AM109" s="305"/>
    </row>
    <row r="110" spans="1:39" outlineLevel="1">
      <c r="B110" s="293"/>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421"/>
      <c r="Z110" s="424"/>
      <c r="AA110" s="424"/>
      <c r="AB110" s="424"/>
      <c r="AC110" s="424"/>
      <c r="AD110" s="424"/>
      <c r="AE110" s="424"/>
      <c r="AF110" s="424"/>
      <c r="AG110" s="424"/>
      <c r="AH110" s="424"/>
      <c r="AI110" s="424"/>
      <c r="AJ110" s="424"/>
      <c r="AK110" s="424"/>
      <c r="AL110" s="424"/>
      <c r="AM110" s="305"/>
    </row>
    <row r="111" spans="1:39" outlineLevel="1">
      <c r="A111" s="521">
        <v>23</v>
      </c>
      <c r="B111" s="519" t="s">
        <v>115</v>
      </c>
      <c r="C111" s="290" t="s">
        <v>25</v>
      </c>
      <c r="D111" s="294"/>
      <c r="E111" s="294"/>
      <c r="F111" s="294"/>
      <c r="G111" s="294"/>
      <c r="H111" s="294"/>
      <c r="I111" s="294"/>
      <c r="J111" s="294"/>
      <c r="K111" s="294"/>
      <c r="L111" s="294"/>
      <c r="M111" s="294"/>
      <c r="N111" s="290"/>
      <c r="O111" s="294"/>
      <c r="P111" s="294"/>
      <c r="Q111" s="294"/>
      <c r="R111" s="294"/>
      <c r="S111" s="294"/>
      <c r="T111" s="294"/>
      <c r="U111" s="294"/>
      <c r="V111" s="294"/>
      <c r="W111" s="294"/>
      <c r="X111" s="294"/>
      <c r="Y111" s="409"/>
      <c r="Z111" s="409"/>
      <c r="AA111" s="409"/>
      <c r="AB111" s="409"/>
      <c r="AC111" s="409"/>
      <c r="AD111" s="409"/>
      <c r="AE111" s="409"/>
      <c r="AF111" s="409"/>
      <c r="AG111" s="409"/>
      <c r="AH111" s="409"/>
      <c r="AI111" s="409"/>
      <c r="AJ111" s="409"/>
      <c r="AK111" s="409"/>
      <c r="AL111" s="409"/>
      <c r="AM111" s="295">
        <f>SUM(Y111:AL111)</f>
        <v>0</v>
      </c>
    </row>
    <row r="112" spans="1:39" outlineLevel="1">
      <c r="B112" s="293" t="s">
        <v>267</v>
      </c>
      <c r="C112" s="290" t="s">
        <v>163</v>
      </c>
      <c r="D112" s="294"/>
      <c r="E112" s="294"/>
      <c r="F112" s="294"/>
      <c r="G112" s="294"/>
      <c r="H112" s="294"/>
      <c r="I112" s="294"/>
      <c r="J112" s="294"/>
      <c r="K112" s="294"/>
      <c r="L112" s="294"/>
      <c r="M112" s="294"/>
      <c r="N112" s="290"/>
      <c r="O112" s="294"/>
      <c r="P112" s="294"/>
      <c r="Q112" s="294"/>
      <c r="R112" s="294"/>
      <c r="S112" s="294"/>
      <c r="T112" s="294"/>
      <c r="U112" s="294"/>
      <c r="V112" s="294"/>
      <c r="W112" s="294"/>
      <c r="X112" s="294"/>
      <c r="Y112" s="410">
        <f t="shared" ref="Y112:AL112" si="22">Y111</f>
        <v>0</v>
      </c>
      <c r="Z112" s="410">
        <f t="shared" si="22"/>
        <v>0</v>
      </c>
      <c r="AA112" s="410">
        <f t="shared" si="22"/>
        <v>0</v>
      </c>
      <c r="AB112" s="410">
        <f t="shared" si="22"/>
        <v>0</v>
      </c>
      <c r="AC112" s="410">
        <f t="shared" si="22"/>
        <v>0</v>
      </c>
      <c r="AD112" s="410">
        <f t="shared" si="22"/>
        <v>0</v>
      </c>
      <c r="AE112" s="410">
        <f t="shared" si="22"/>
        <v>0</v>
      </c>
      <c r="AF112" s="410">
        <f t="shared" si="22"/>
        <v>0</v>
      </c>
      <c r="AG112" s="410">
        <f t="shared" si="22"/>
        <v>0</v>
      </c>
      <c r="AH112" s="410">
        <f t="shared" si="22"/>
        <v>0</v>
      </c>
      <c r="AI112" s="410">
        <f t="shared" si="22"/>
        <v>0</v>
      </c>
      <c r="AJ112" s="410">
        <f t="shared" si="22"/>
        <v>0</v>
      </c>
      <c r="AK112" s="410">
        <f t="shared" si="22"/>
        <v>0</v>
      </c>
      <c r="AL112" s="410">
        <f t="shared" si="22"/>
        <v>0</v>
      </c>
      <c r="AM112" s="305"/>
    </row>
    <row r="113" spans="1:39" outlineLevel="1">
      <c r="B113" s="321"/>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421"/>
      <c r="Z113" s="424"/>
      <c r="AA113" s="424"/>
      <c r="AB113" s="424"/>
      <c r="AC113" s="424"/>
      <c r="AD113" s="424"/>
      <c r="AE113" s="424"/>
      <c r="AF113" s="424"/>
      <c r="AG113" s="424"/>
      <c r="AH113" s="424"/>
      <c r="AI113" s="424"/>
      <c r="AJ113" s="424"/>
      <c r="AK113" s="424"/>
      <c r="AL113" s="424"/>
      <c r="AM113" s="305"/>
    </row>
    <row r="114" spans="1:39" outlineLevel="1">
      <c r="A114" s="521">
        <v>24</v>
      </c>
      <c r="B114" s="519" t="s">
        <v>116</v>
      </c>
      <c r="C114" s="290" t="s">
        <v>25</v>
      </c>
      <c r="D114" s="294">
        <f>+'7. Persistence Report'!AU139</f>
        <v>235875</v>
      </c>
      <c r="E114" s="294">
        <f>+'7. Persistence Report'!AV139</f>
        <v>196006</v>
      </c>
      <c r="F114" s="294">
        <f>+'7. Persistence Report'!AW139</f>
        <v>187797</v>
      </c>
      <c r="G114" s="294">
        <f>+'7. Persistence Report'!AX139</f>
        <v>179587</v>
      </c>
      <c r="H114" s="294">
        <f>+'7. Persistence Report'!AY139</f>
        <v>179587</v>
      </c>
      <c r="I114" s="294">
        <f>+'7. Persistence Report'!AZ139</f>
        <v>179587</v>
      </c>
      <c r="J114" s="294">
        <f>+'7. Persistence Report'!BA139</f>
        <v>179587</v>
      </c>
      <c r="K114" s="294">
        <f>+'7. Persistence Report'!BB139</f>
        <v>179587</v>
      </c>
      <c r="L114" s="294">
        <f>+'7. Persistence Report'!BC139</f>
        <v>121637</v>
      </c>
      <c r="M114" s="294">
        <f>+'7. Persistence Report'!BD139</f>
        <v>113653</v>
      </c>
      <c r="N114" s="290"/>
      <c r="O114" s="294">
        <f>+'7. Persistence Report'!P139</f>
        <v>30</v>
      </c>
      <c r="P114" s="294">
        <f>+'7. Persistence Report'!Q139</f>
        <v>28</v>
      </c>
      <c r="Q114" s="294">
        <f>+'7. Persistence Report'!R139</f>
        <v>28</v>
      </c>
      <c r="R114" s="294">
        <f>+'7. Persistence Report'!S139</f>
        <v>28</v>
      </c>
      <c r="S114" s="294">
        <f>+'7. Persistence Report'!T139</f>
        <v>28</v>
      </c>
      <c r="T114" s="294">
        <f>+'7. Persistence Report'!U139</f>
        <v>28</v>
      </c>
      <c r="U114" s="294">
        <f>+'7. Persistence Report'!V139</f>
        <v>28</v>
      </c>
      <c r="V114" s="294">
        <f>+'7. Persistence Report'!W139</f>
        <v>28</v>
      </c>
      <c r="W114" s="294">
        <f>+'7. Persistence Report'!X139</f>
        <v>25</v>
      </c>
      <c r="X114" s="294">
        <f>+'7. Persistence Report'!Y139</f>
        <v>16</v>
      </c>
      <c r="Y114" s="409">
        <f>'A. Rate Class Allocations'!P55</f>
        <v>1</v>
      </c>
      <c r="Z114" s="409"/>
      <c r="AA114" s="409"/>
      <c r="AB114" s="409"/>
      <c r="AC114" s="409"/>
      <c r="AD114" s="409"/>
      <c r="AE114" s="409"/>
      <c r="AF114" s="409"/>
      <c r="AG114" s="409"/>
      <c r="AH114" s="409"/>
      <c r="AI114" s="409"/>
      <c r="AJ114" s="409"/>
      <c r="AK114" s="409"/>
      <c r="AL114" s="409"/>
      <c r="AM114" s="295">
        <f>SUM(Y114:AL114)</f>
        <v>1</v>
      </c>
    </row>
    <row r="115" spans="1:39" outlineLevel="1">
      <c r="B115" s="293" t="s">
        <v>267</v>
      </c>
      <c r="C115" s="290" t="s">
        <v>163</v>
      </c>
      <c r="D115" s="294"/>
      <c r="E115" s="294"/>
      <c r="F115" s="294"/>
      <c r="G115" s="294"/>
      <c r="H115" s="294"/>
      <c r="I115" s="294"/>
      <c r="J115" s="294"/>
      <c r="K115" s="294"/>
      <c r="L115" s="294"/>
      <c r="M115" s="294"/>
      <c r="N115" s="290"/>
      <c r="O115" s="294"/>
      <c r="P115" s="294"/>
      <c r="Q115" s="294"/>
      <c r="R115" s="294"/>
      <c r="S115" s="294"/>
      <c r="T115" s="294"/>
      <c r="U115" s="294"/>
      <c r="V115" s="294"/>
      <c r="W115" s="294"/>
      <c r="X115" s="294"/>
      <c r="Y115" s="410">
        <f t="shared" ref="Y115:AL115" si="23">Y114</f>
        <v>1</v>
      </c>
      <c r="Z115" s="410">
        <f t="shared" si="23"/>
        <v>0</v>
      </c>
      <c r="AA115" s="410">
        <f t="shared" si="23"/>
        <v>0</v>
      </c>
      <c r="AB115" s="410">
        <f t="shared" si="23"/>
        <v>0</v>
      </c>
      <c r="AC115" s="410">
        <f t="shared" si="23"/>
        <v>0</v>
      </c>
      <c r="AD115" s="410">
        <f t="shared" si="23"/>
        <v>0</v>
      </c>
      <c r="AE115" s="410">
        <f t="shared" si="23"/>
        <v>0</v>
      </c>
      <c r="AF115" s="410">
        <f t="shared" si="23"/>
        <v>0</v>
      </c>
      <c r="AG115" s="410">
        <f t="shared" si="23"/>
        <v>0</v>
      </c>
      <c r="AH115" s="410">
        <f t="shared" si="23"/>
        <v>0</v>
      </c>
      <c r="AI115" s="410">
        <f t="shared" si="23"/>
        <v>0</v>
      </c>
      <c r="AJ115" s="410">
        <f t="shared" si="23"/>
        <v>0</v>
      </c>
      <c r="AK115" s="410">
        <f t="shared" si="23"/>
        <v>0</v>
      </c>
      <c r="AL115" s="410">
        <f t="shared" si="23"/>
        <v>0</v>
      </c>
      <c r="AM115" s="305"/>
    </row>
    <row r="116" spans="1:39" outlineLevel="1">
      <c r="B116" s="293"/>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411"/>
      <c r="Z116" s="424"/>
      <c r="AA116" s="424"/>
      <c r="AB116" s="424"/>
      <c r="AC116" s="424"/>
      <c r="AD116" s="424"/>
      <c r="AE116" s="424"/>
      <c r="AF116" s="424"/>
      <c r="AG116" s="424"/>
      <c r="AH116" s="424"/>
      <c r="AI116" s="424"/>
      <c r="AJ116" s="424"/>
      <c r="AK116" s="424"/>
      <c r="AL116" s="424"/>
      <c r="AM116" s="305"/>
    </row>
    <row r="117" spans="1:39" ht="15.75" outlineLevel="1">
      <c r="B117" s="287" t="s">
        <v>499</v>
      </c>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411"/>
      <c r="Z117" s="424"/>
      <c r="AA117" s="424"/>
      <c r="AB117" s="424"/>
      <c r="AC117" s="424"/>
      <c r="AD117" s="424"/>
      <c r="AE117" s="424"/>
      <c r="AF117" s="424"/>
      <c r="AG117" s="424"/>
      <c r="AH117" s="424"/>
      <c r="AI117" s="424"/>
      <c r="AJ117" s="424"/>
      <c r="AK117" s="424"/>
      <c r="AL117" s="424"/>
      <c r="AM117" s="305"/>
    </row>
    <row r="118" spans="1:39" outlineLevel="1">
      <c r="A118" s="521">
        <v>25</v>
      </c>
      <c r="B118" s="519" t="s">
        <v>117</v>
      </c>
      <c r="C118" s="290" t="s">
        <v>25</v>
      </c>
      <c r="D118" s="294"/>
      <c r="E118" s="294"/>
      <c r="F118" s="294"/>
      <c r="G118" s="294"/>
      <c r="H118" s="294"/>
      <c r="I118" s="294"/>
      <c r="J118" s="294"/>
      <c r="K118" s="294"/>
      <c r="L118" s="294"/>
      <c r="M118" s="294"/>
      <c r="N118" s="294">
        <v>12</v>
      </c>
      <c r="O118" s="294"/>
      <c r="P118" s="294"/>
      <c r="Q118" s="294"/>
      <c r="R118" s="294"/>
      <c r="S118" s="294"/>
      <c r="T118" s="294"/>
      <c r="U118" s="294"/>
      <c r="V118" s="294"/>
      <c r="W118" s="294"/>
      <c r="X118" s="294"/>
      <c r="Y118" s="425"/>
      <c r="Z118" s="409"/>
      <c r="AA118" s="409"/>
      <c r="AB118" s="409"/>
      <c r="AC118" s="409"/>
      <c r="AD118" s="409"/>
      <c r="AE118" s="409"/>
      <c r="AF118" s="414"/>
      <c r="AG118" s="414"/>
      <c r="AH118" s="414"/>
      <c r="AI118" s="414"/>
      <c r="AJ118" s="414"/>
      <c r="AK118" s="414"/>
      <c r="AL118" s="414"/>
      <c r="AM118" s="295">
        <f>SUM(Y118:AL118)</f>
        <v>0</v>
      </c>
    </row>
    <row r="119" spans="1:39" outlineLevel="1">
      <c r="B119" s="293" t="s">
        <v>267</v>
      </c>
      <c r="C119" s="290" t="s">
        <v>163</v>
      </c>
      <c r="D119" s="294"/>
      <c r="E119" s="294"/>
      <c r="F119" s="294"/>
      <c r="G119" s="294"/>
      <c r="H119" s="294"/>
      <c r="I119" s="294"/>
      <c r="J119" s="294"/>
      <c r="K119" s="294"/>
      <c r="L119" s="294"/>
      <c r="M119" s="294"/>
      <c r="N119" s="294">
        <f>N118</f>
        <v>12</v>
      </c>
      <c r="O119" s="294"/>
      <c r="P119" s="294"/>
      <c r="Q119" s="294"/>
      <c r="R119" s="294"/>
      <c r="S119" s="294"/>
      <c r="T119" s="294"/>
      <c r="U119" s="294"/>
      <c r="V119" s="294"/>
      <c r="W119" s="294"/>
      <c r="X119" s="294"/>
      <c r="Y119" s="410">
        <f t="shared" ref="Y119:AL119" si="24">Y118</f>
        <v>0</v>
      </c>
      <c r="Z119" s="410">
        <f t="shared" si="24"/>
        <v>0</v>
      </c>
      <c r="AA119" s="410">
        <f t="shared" si="24"/>
        <v>0</v>
      </c>
      <c r="AB119" s="410">
        <f t="shared" si="24"/>
        <v>0</v>
      </c>
      <c r="AC119" s="410">
        <f t="shared" si="24"/>
        <v>0</v>
      </c>
      <c r="AD119" s="410">
        <f t="shared" si="24"/>
        <v>0</v>
      </c>
      <c r="AE119" s="410">
        <f t="shared" si="24"/>
        <v>0</v>
      </c>
      <c r="AF119" s="410">
        <f t="shared" si="24"/>
        <v>0</v>
      </c>
      <c r="AG119" s="410">
        <f t="shared" si="24"/>
        <v>0</v>
      </c>
      <c r="AH119" s="410">
        <f t="shared" si="24"/>
        <v>0</v>
      </c>
      <c r="AI119" s="410">
        <f t="shared" si="24"/>
        <v>0</v>
      </c>
      <c r="AJ119" s="410">
        <f t="shared" si="24"/>
        <v>0</v>
      </c>
      <c r="AK119" s="410">
        <f t="shared" si="24"/>
        <v>0</v>
      </c>
      <c r="AL119" s="410">
        <f t="shared" si="24"/>
        <v>0</v>
      </c>
      <c r="AM119" s="305"/>
    </row>
    <row r="120" spans="1:39" outlineLevel="1">
      <c r="B120" s="293"/>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411"/>
      <c r="Z120" s="424"/>
      <c r="AA120" s="424"/>
      <c r="AB120" s="424"/>
      <c r="AC120" s="424"/>
      <c r="AD120" s="424"/>
      <c r="AE120" s="424"/>
      <c r="AF120" s="424"/>
      <c r="AG120" s="424"/>
      <c r="AH120" s="424"/>
      <c r="AI120" s="424"/>
      <c r="AJ120" s="424"/>
      <c r="AK120" s="424"/>
      <c r="AL120" s="424"/>
      <c r="AM120" s="305"/>
    </row>
    <row r="121" spans="1:39" outlineLevel="1">
      <c r="A121" s="521">
        <v>26</v>
      </c>
      <c r="B121" s="519" t="s">
        <v>118</v>
      </c>
      <c r="C121" s="290" t="s">
        <v>25</v>
      </c>
      <c r="D121" s="294">
        <f>+'7. Persistence Report'!AU141</f>
        <v>1075128</v>
      </c>
      <c r="E121" s="294">
        <f>+'7. Persistence Report'!AV141</f>
        <v>1075128</v>
      </c>
      <c r="F121" s="294">
        <f>+'7. Persistence Report'!AW141</f>
        <v>1070864</v>
      </c>
      <c r="G121" s="294">
        <f>+'7. Persistence Report'!AX141</f>
        <v>1070864</v>
      </c>
      <c r="H121" s="294">
        <f>+'7. Persistence Report'!AY141</f>
        <v>1070864</v>
      </c>
      <c r="I121" s="294">
        <f>+'7. Persistence Report'!AZ141</f>
        <v>1070864</v>
      </c>
      <c r="J121" s="294">
        <f>+'7. Persistence Report'!BA141</f>
        <v>1009983</v>
      </c>
      <c r="K121" s="294">
        <f>+'7. Persistence Report'!BB141</f>
        <v>1009983</v>
      </c>
      <c r="L121" s="294">
        <f>+'7. Persistence Report'!BC141</f>
        <v>1009515</v>
      </c>
      <c r="M121" s="294">
        <f>+'7. Persistence Report'!BD141</f>
        <v>810895</v>
      </c>
      <c r="N121" s="294">
        <v>12</v>
      </c>
      <c r="O121" s="294">
        <f>+'7. Persistence Report'!P141</f>
        <v>147</v>
      </c>
      <c r="P121" s="294">
        <f>+'7. Persistence Report'!Q141</f>
        <v>147</v>
      </c>
      <c r="Q121" s="294">
        <f>+'7. Persistence Report'!R141</f>
        <v>146</v>
      </c>
      <c r="R121" s="294">
        <f>+'7. Persistence Report'!S141</f>
        <v>146</v>
      </c>
      <c r="S121" s="294">
        <f>+'7. Persistence Report'!T141</f>
        <v>146</v>
      </c>
      <c r="T121" s="294">
        <f>+'7. Persistence Report'!U141</f>
        <v>146</v>
      </c>
      <c r="U121" s="294">
        <f>+'7. Persistence Report'!V141</f>
        <v>138</v>
      </c>
      <c r="V121" s="294">
        <f>+'7. Persistence Report'!W141</f>
        <v>138</v>
      </c>
      <c r="W121" s="294">
        <f>+'7. Persistence Report'!X141</f>
        <v>138</v>
      </c>
      <c r="X121" s="294">
        <f>+'7. Persistence Report'!Y141</f>
        <v>112</v>
      </c>
      <c r="Y121" s="425"/>
      <c r="Z121" s="532">
        <f>'A. Rate Class Allocations'!Q58</f>
        <v>8.2000000000000003E-2</v>
      </c>
      <c r="AA121" s="532">
        <f>'A. Rate Class Allocations'!R58</f>
        <v>0.91800000000000004</v>
      </c>
      <c r="AB121" s="409"/>
      <c r="AC121" s="532"/>
      <c r="AD121" s="409"/>
      <c r="AE121" s="409"/>
      <c r="AF121" s="414"/>
      <c r="AG121" s="414"/>
      <c r="AH121" s="414"/>
      <c r="AI121" s="414"/>
      <c r="AJ121" s="414"/>
      <c r="AK121" s="414"/>
      <c r="AL121" s="414"/>
      <c r="AM121" s="295">
        <f>SUM(Y121:AL121)</f>
        <v>1</v>
      </c>
    </row>
    <row r="122" spans="1:39" outlineLevel="1">
      <c r="B122" s="293" t="s">
        <v>267</v>
      </c>
      <c r="C122" s="290" t="s">
        <v>163</v>
      </c>
      <c r="D122" s="294">
        <f>+'7. Persistence Report'!AU147+'7. Persistence Report'!AU169</f>
        <v>1792895</v>
      </c>
      <c r="E122" s="294">
        <f>+'7. Persistence Report'!AV147+'7. Persistence Report'!AV169</f>
        <v>1792895</v>
      </c>
      <c r="F122" s="294">
        <f>+'7. Persistence Report'!AW147+'7. Persistence Report'!AW169</f>
        <v>1797160</v>
      </c>
      <c r="G122" s="294">
        <f>+'7. Persistence Report'!AX147+'7. Persistence Report'!AX169</f>
        <v>1797198</v>
      </c>
      <c r="H122" s="294">
        <f>+'7. Persistence Report'!AY147+'7. Persistence Report'!AY169</f>
        <v>1797198</v>
      </c>
      <c r="I122" s="294">
        <f>+'7. Persistence Report'!AZ147+'7. Persistence Report'!AZ169</f>
        <v>1797198</v>
      </c>
      <c r="J122" s="294">
        <f>+'7. Persistence Report'!BA147+'7. Persistence Report'!BA169</f>
        <v>1858079</v>
      </c>
      <c r="K122" s="294">
        <f>+'7. Persistence Report'!BB147+'7. Persistence Report'!BB169</f>
        <v>1858079</v>
      </c>
      <c r="L122" s="294">
        <f>+'7. Persistence Report'!BC147+'7. Persistence Report'!BC169</f>
        <v>1840170</v>
      </c>
      <c r="M122" s="294">
        <f>+'7. Persistence Report'!BD147+'7. Persistence Report'!BD169</f>
        <v>1640235</v>
      </c>
      <c r="N122" s="294">
        <f>N121</f>
        <v>12</v>
      </c>
      <c r="O122" s="294">
        <f>+'7. Persistence Report'!P147+'7. Persistence Report'!P169</f>
        <v>268</v>
      </c>
      <c r="P122" s="294">
        <f>+'7. Persistence Report'!Q147+'7. Persistence Report'!Q169</f>
        <v>268</v>
      </c>
      <c r="Q122" s="294">
        <f>+'7. Persistence Report'!R147+'7. Persistence Report'!R169</f>
        <v>269</v>
      </c>
      <c r="R122" s="294">
        <f>+'7. Persistence Report'!S147+'7. Persistence Report'!S169</f>
        <v>269</v>
      </c>
      <c r="S122" s="294">
        <f>+'7. Persistence Report'!T147+'7. Persistence Report'!T169</f>
        <v>269</v>
      </c>
      <c r="T122" s="294">
        <f>+'7. Persistence Report'!U147+'7. Persistence Report'!U169</f>
        <v>269</v>
      </c>
      <c r="U122" s="294">
        <f>+'7. Persistence Report'!V147+'7. Persistence Report'!V169</f>
        <v>277</v>
      </c>
      <c r="V122" s="294">
        <f>+'7. Persistence Report'!W147+'7. Persistence Report'!W169</f>
        <v>277</v>
      </c>
      <c r="W122" s="294">
        <f>+'7. Persistence Report'!X147+'7. Persistence Report'!X169</f>
        <v>272</v>
      </c>
      <c r="X122" s="294">
        <f>+'7. Persistence Report'!Y147+'7. Persistence Report'!Y169</f>
        <v>234</v>
      </c>
      <c r="Y122" s="410">
        <f>Y121</f>
        <v>0</v>
      </c>
      <c r="Z122" s="1078">
        <f>'A. Rate Class Allocations'!T58</f>
        <v>0.16</v>
      </c>
      <c r="AA122" s="1078">
        <f>'A. Rate Class Allocations'!U58</f>
        <v>0.84</v>
      </c>
      <c r="AB122" s="410">
        <f t="shared" ref="AB122:AL123" si="25">AB121</f>
        <v>0</v>
      </c>
      <c r="AC122" s="410">
        <f t="shared" si="25"/>
        <v>0</v>
      </c>
      <c r="AD122" s="410">
        <f t="shared" si="25"/>
        <v>0</v>
      </c>
      <c r="AE122" s="410">
        <f t="shared" si="25"/>
        <v>0</v>
      </c>
      <c r="AF122" s="410">
        <f t="shared" si="25"/>
        <v>0</v>
      </c>
      <c r="AG122" s="410">
        <f t="shared" si="25"/>
        <v>0</v>
      </c>
      <c r="AH122" s="410">
        <f t="shared" si="25"/>
        <v>0</v>
      </c>
      <c r="AI122" s="410">
        <f t="shared" si="25"/>
        <v>0</v>
      </c>
      <c r="AJ122" s="410">
        <f t="shared" si="25"/>
        <v>0</v>
      </c>
      <c r="AK122" s="410">
        <f t="shared" si="25"/>
        <v>0</v>
      </c>
      <c r="AL122" s="410">
        <f t="shared" si="25"/>
        <v>0</v>
      </c>
      <c r="AM122" s="305"/>
    </row>
    <row r="123" spans="1:39" outlineLevel="1">
      <c r="B123" s="293" t="s">
        <v>267</v>
      </c>
      <c r="C123" s="1080" t="s">
        <v>805</v>
      </c>
      <c r="D123" s="294">
        <f>+'7. Persistence Report'!AU186</f>
        <v>28705.395931047486</v>
      </c>
      <c r="E123" s="294">
        <f>+'7. Persistence Report'!AV186</f>
        <v>28705.395931047486</v>
      </c>
      <c r="F123" s="294">
        <f>+'7. Persistence Report'!AW186</f>
        <v>28563.444758841859</v>
      </c>
      <c r="G123" s="294">
        <f>+'7. Persistence Report'!AX186</f>
        <v>28563.444758841859</v>
      </c>
      <c r="H123" s="294">
        <f>+'7. Persistence Report'!AY186</f>
        <v>28563.444758841859</v>
      </c>
      <c r="I123" s="294">
        <f>+'7. Persistence Report'!AZ186</f>
        <v>28562.681505168712</v>
      </c>
      <c r="J123" s="294">
        <f>+'7. Persistence Report'!BA186</f>
        <v>0</v>
      </c>
      <c r="K123" s="294">
        <f>+'7. Persistence Report'!BB186</f>
        <v>0</v>
      </c>
      <c r="L123" s="294">
        <f>+'7. Persistence Report'!BC186</f>
        <v>0</v>
      </c>
      <c r="M123" s="294">
        <f>+'7. Persistence Report'!BD186</f>
        <v>0</v>
      </c>
      <c r="N123" s="294">
        <f>N122</f>
        <v>12</v>
      </c>
      <c r="O123" s="294">
        <f>+'7. Persistence Report'!P186</f>
        <v>4.1536414845294845</v>
      </c>
      <c r="P123" s="294">
        <f>+'7. Persistence Report'!Q186</f>
        <v>4.1536414845294845</v>
      </c>
      <c r="Q123" s="294">
        <f>+'7. Persistence Report'!R186</f>
        <v>4.1330998537388011</v>
      </c>
      <c r="R123" s="294">
        <f>+'7. Persistence Report'!S186</f>
        <v>4.1330450927906615</v>
      </c>
      <c r="S123" s="294">
        <f>+'7. Persistence Report'!T186</f>
        <v>4.1330450927906615</v>
      </c>
      <c r="T123" s="294">
        <f>+'7. Persistence Report'!U186</f>
        <v>4.1329346522651935</v>
      </c>
      <c r="U123" s="294">
        <f>+'7. Persistence Report'!V186</f>
        <v>0</v>
      </c>
      <c r="V123" s="294">
        <f>+'7. Persistence Report'!W186</f>
        <v>0</v>
      </c>
      <c r="W123" s="294">
        <f>+'7. Persistence Report'!X186</f>
        <v>0</v>
      </c>
      <c r="X123" s="294">
        <f>+'7. Persistence Report'!Y186</f>
        <v>0</v>
      </c>
      <c r="Y123" s="410">
        <f>Y122</f>
        <v>0</v>
      </c>
      <c r="Z123" s="410">
        <f>Z122</f>
        <v>0.16</v>
      </c>
      <c r="AA123" s="410">
        <f>AA122</f>
        <v>0.84</v>
      </c>
      <c r="AB123" s="410">
        <f t="shared" si="25"/>
        <v>0</v>
      </c>
      <c r="AC123" s="410">
        <f t="shared" si="25"/>
        <v>0</v>
      </c>
      <c r="AD123" s="410">
        <f t="shared" si="25"/>
        <v>0</v>
      </c>
      <c r="AE123" s="410">
        <f t="shared" si="25"/>
        <v>0</v>
      </c>
      <c r="AF123" s="410">
        <f t="shared" si="25"/>
        <v>0</v>
      </c>
      <c r="AG123" s="410">
        <f t="shared" si="25"/>
        <v>0</v>
      </c>
      <c r="AH123" s="410">
        <f t="shared" si="25"/>
        <v>0</v>
      </c>
      <c r="AI123" s="410">
        <f t="shared" si="25"/>
        <v>0</v>
      </c>
      <c r="AJ123" s="410">
        <f t="shared" si="25"/>
        <v>0</v>
      </c>
      <c r="AK123" s="410">
        <f t="shared" si="25"/>
        <v>0</v>
      </c>
      <c r="AL123" s="410">
        <f t="shared" si="25"/>
        <v>0</v>
      </c>
      <c r="AM123" s="305"/>
    </row>
    <row r="124" spans="1:39" outlineLevel="1">
      <c r="B124" s="293"/>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411"/>
      <c r="Z124" s="424"/>
      <c r="AA124" s="424"/>
      <c r="AB124" s="424"/>
      <c r="AC124" s="424"/>
      <c r="AD124" s="424"/>
      <c r="AE124" s="424"/>
      <c r="AF124" s="424"/>
      <c r="AG124" s="424"/>
      <c r="AH124" s="424"/>
      <c r="AI124" s="424"/>
      <c r="AJ124" s="424"/>
      <c r="AK124" s="424"/>
      <c r="AL124" s="424"/>
      <c r="AM124" s="305"/>
    </row>
    <row r="125" spans="1:39" ht="30" outlineLevel="1">
      <c r="A125" s="521">
        <v>27</v>
      </c>
      <c r="B125" s="519" t="s">
        <v>119</v>
      </c>
      <c r="C125" s="290" t="s">
        <v>25</v>
      </c>
      <c r="D125" s="294"/>
      <c r="E125" s="294"/>
      <c r="F125" s="294"/>
      <c r="G125" s="294"/>
      <c r="H125" s="294"/>
      <c r="I125" s="294"/>
      <c r="J125" s="294"/>
      <c r="K125" s="294"/>
      <c r="L125" s="294"/>
      <c r="M125" s="294"/>
      <c r="N125" s="294">
        <v>12</v>
      </c>
      <c r="O125" s="294"/>
      <c r="P125" s="294"/>
      <c r="Q125" s="294"/>
      <c r="R125" s="294"/>
      <c r="S125" s="294"/>
      <c r="T125" s="294"/>
      <c r="U125" s="294"/>
      <c r="V125" s="294"/>
      <c r="W125" s="294"/>
      <c r="X125" s="294"/>
      <c r="Y125" s="425"/>
      <c r="Z125" s="409"/>
      <c r="AA125" s="409"/>
      <c r="AB125" s="409"/>
      <c r="AC125" s="409"/>
      <c r="AD125" s="409"/>
      <c r="AE125" s="409"/>
      <c r="AF125" s="414"/>
      <c r="AG125" s="414"/>
      <c r="AH125" s="414"/>
      <c r="AI125" s="414"/>
      <c r="AJ125" s="414"/>
      <c r="AK125" s="414"/>
      <c r="AL125" s="414"/>
      <c r="AM125" s="295">
        <f>SUM(Y125:AL125)</f>
        <v>0</v>
      </c>
    </row>
    <row r="126" spans="1:39" outlineLevel="1">
      <c r="B126" s="293" t="s">
        <v>267</v>
      </c>
      <c r="C126" s="290" t="s">
        <v>163</v>
      </c>
      <c r="D126" s="294"/>
      <c r="E126" s="294"/>
      <c r="F126" s="294"/>
      <c r="G126" s="294"/>
      <c r="H126" s="294"/>
      <c r="I126" s="294"/>
      <c r="J126" s="294"/>
      <c r="K126" s="294"/>
      <c r="L126" s="294"/>
      <c r="M126" s="294"/>
      <c r="N126" s="294">
        <f>N125</f>
        <v>12</v>
      </c>
      <c r="O126" s="294"/>
      <c r="P126" s="294"/>
      <c r="Q126" s="294"/>
      <c r="R126" s="294"/>
      <c r="S126" s="294"/>
      <c r="T126" s="294"/>
      <c r="U126" s="294"/>
      <c r="V126" s="294"/>
      <c r="W126" s="294"/>
      <c r="X126" s="294"/>
      <c r="Y126" s="410">
        <f t="shared" ref="Y126:AL126" si="26">Y125</f>
        <v>0</v>
      </c>
      <c r="Z126" s="410">
        <f t="shared" si="26"/>
        <v>0</v>
      </c>
      <c r="AA126" s="410">
        <f t="shared" si="26"/>
        <v>0</v>
      </c>
      <c r="AB126" s="410">
        <f t="shared" si="26"/>
        <v>0</v>
      </c>
      <c r="AC126" s="410">
        <f t="shared" si="26"/>
        <v>0</v>
      </c>
      <c r="AD126" s="410">
        <f t="shared" si="26"/>
        <v>0</v>
      </c>
      <c r="AE126" s="410">
        <f t="shared" si="26"/>
        <v>0</v>
      </c>
      <c r="AF126" s="410">
        <f t="shared" si="26"/>
        <v>0</v>
      </c>
      <c r="AG126" s="410">
        <f t="shared" si="26"/>
        <v>0</v>
      </c>
      <c r="AH126" s="410">
        <f t="shared" si="26"/>
        <v>0</v>
      </c>
      <c r="AI126" s="410">
        <f t="shared" si="26"/>
        <v>0</v>
      </c>
      <c r="AJ126" s="410">
        <f t="shared" si="26"/>
        <v>0</v>
      </c>
      <c r="AK126" s="410">
        <f t="shared" si="26"/>
        <v>0</v>
      </c>
      <c r="AL126" s="410">
        <f t="shared" si="26"/>
        <v>0</v>
      </c>
      <c r="AM126" s="305"/>
    </row>
    <row r="127" spans="1:39" outlineLevel="1">
      <c r="B127" s="293"/>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411"/>
      <c r="Z127" s="424"/>
      <c r="AA127" s="424"/>
      <c r="AB127" s="424"/>
      <c r="AC127" s="424"/>
      <c r="AD127" s="424"/>
      <c r="AE127" s="424"/>
      <c r="AF127" s="424"/>
      <c r="AG127" s="424"/>
      <c r="AH127" s="424"/>
      <c r="AI127" s="424"/>
      <c r="AJ127" s="424"/>
      <c r="AK127" s="424"/>
      <c r="AL127" s="424"/>
      <c r="AM127" s="305"/>
    </row>
    <row r="128" spans="1:39" ht="30" outlineLevel="1">
      <c r="A128" s="521">
        <v>28</v>
      </c>
      <c r="B128" s="519" t="s">
        <v>120</v>
      </c>
      <c r="C128" s="290" t="s">
        <v>25</v>
      </c>
      <c r="D128" s="294"/>
      <c r="E128" s="294"/>
      <c r="F128" s="294"/>
      <c r="G128" s="294"/>
      <c r="H128" s="294"/>
      <c r="I128" s="294"/>
      <c r="J128" s="294"/>
      <c r="K128" s="294"/>
      <c r="L128" s="294"/>
      <c r="M128" s="294"/>
      <c r="N128" s="294">
        <v>12</v>
      </c>
      <c r="O128" s="294"/>
      <c r="P128" s="294"/>
      <c r="Q128" s="294"/>
      <c r="R128" s="294"/>
      <c r="S128" s="294"/>
      <c r="T128" s="294"/>
      <c r="U128" s="294"/>
      <c r="V128" s="294"/>
      <c r="W128" s="294"/>
      <c r="X128" s="294"/>
      <c r="Y128" s="425"/>
      <c r="Z128" s="409"/>
      <c r="AA128" s="409"/>
      <c r="AB128" s="409"/>
      <c r="AC128" s="409"/>
      <c r="AD128" s="409"/>
      <c r="AE128" s="409"/>
      <c r="AF128" s="414"/>
      <c r="AG128" s="414"/>
      <c r="AH128" s="414"/>
      <c r="AI128" s="414"/>
      <c r="AJ128" s="414"/>
      <c r="AK128" s="414"/>
      <c r="AL128" s="414"/>
      <c r="AM128" s="295">
        <f>SUM(Y128:AL128)</f>
        <v>0</v>
      </c>
    </row>
    <row r="129" spans="1:39" outlineLevel="1">
      <c r="B129" s="293" t="s">
        <v>267</v>
      </c>
      <c r="C129" s="290" t="s">
        <v>163</v>
      </c>
      <c r="D129" s="294"/>
      <c r="E129" s="294"/>
      <c r="F129" s="294"/>
      <c r="G129" s="294"/>
      <c r="H129" s="294"/>
      <c r="I129" s="294"/>
      <c r="J129" s="294"/>
      <c r="K129" s="294"/>
      <c r="L129" s="294"/>
      <c r="M129" s="294"/>
      <c r="N129" s="294">
        <f>N128</f>
        <v>12</v>
      </c>
      <c r="O129" s="294"/>
      <c r="P129" s="294"/>
      <c r="Q129" s="294"/>
      <c r="R129" s="294"/>
      <c r="S129" s="294"/>
      <c r="T129" s="294"/>
      <c r="U129" s="294"/>
      <c r="V129" s="294"/>
      <c r="W129" s="294"/>
      <c r="X129" s="294"/>
      <c r="Y129" s="410">
        <f t="shared" ref="Y129:AL129" si="27">Y128</f>
        <v>0</v>
      </c>
      <c r="Z129" s="410">
        <f t="shared" si="27"/>
        <v>0</v>
      </c>
      <c r="AA129" s="410">
        <f t="shared" si="27"/>
        <v>0</v>
      </c>
      <c r="AB129" s="410">
        <f t="shared" si="27"/>
        <v>0</v>
      </c>
      <c r="AC129" s="410">
        <f t="shared" si="27"/>
        <v>0</v>
      </c>
      <c r="AD129" s="410">
        <f t="shared" si="27"/>
        <v>0</v>
      </c>
      <c r="AE129" s="410">
        <f t="shared" si="27"/>
        <v>0</v>
      </c>
      <c r="AF129" s="410">
        <f t="shared" si="27"/>
        <v>0</v>
      </c>
      <c r="AG129" s="410">
        <f t="shared" si="27"/>
        <v>0</v>
      </c>
      <c r="AH129" s="410">
        <f t="shared" si="27"/>
        <v>0</v>
      </c>
      <c r="AI129" s="410">
        <f t="shared" si="27"/>
        <v>0</v>
      </c>
      <c r="AJ129" s="410">
        <f t="shared" si="27"/>
        <v>0</v>
      </c>
      <c r="AK129" s="410">
        <f t="shared" si="27"/>
        <v>0</v>
      </c>
      <c r="AL129" s="410">
        <f t="shared" si="27"/>
        <v>0</v>
      </c>
      <c r="AM129" s="305"/>
    </row>
    <row r="130" spans="1:39" outlineLevel="1">
      <c r="B130" s="293"/>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411"/>
      <c r="Z130" s="424"/>
      <c r="AA130" s="424"/>
      <c r="AB130" s="424"/>
      <c r="AC130" s="424"/>
      <c r="AD130" s="424"/>
      <c r="AE130" s="424"/>
      <c r="AF130" s="424"/>
      <c r="AG130" s="424"/>
      <c r="AH130" s="424"/>
      <c r="AI130" s="424"/>
      <c r="AJ130" s="424"/>
      <c r="AK130" s="424"/>
      <c r="AL130" s="424"/>
      <c r="AM130" s="305"/>
    </row>
    <row r="131" spans="1:39" ht="30" outlineLevel="1">
      <c r="A131" s="521">
        <v>29</v>
      </c>
      <c r="B131" s="519" t="s">
        <v>121</v>
      </c>
      <c r="C131" s="290" t="s">
        <v>25</v>
      </c>
      <c r="D131" s="294"/>
      <c r="E131" s="294"/>
      <c r="F131" s="294"/>
      <c r="G131" s="294"/>
      <c r="H131" s="294"/>
      <c r="I131" s="294"/>
      <c r="J131" s="294"/>
      <c r="K131" s="294"/>
      <c r="L131" s="294"/>
      <c r="M131" s="294"/>
      <c r="N131" s="294">
        <v>3</v>
      </c>
      <c r="O131" s="294"/>
      <c r="P131" s="294"/>
      <c r="Q131" s="294"/>
      <c r="R131" s="294"/>
      <c r="S131" s="294"/>
      <c r="T131" s="294"/>
      <c r="U131" s="294"/>
      <c r="V131" s="294"/>
      <c r="W131" s="294"/>
      <c r="X131" s="294"/>
      <c r="Y131" s="425"/>
      <c r="Z131" s="409"/>
      <c r="AA131" s="409"/>
      <c r="AB131" s="409"/>
      <c r="AC131" s="409"/>
      <c r="AD131" s="409"/>
      <c r="AE131" s="409"/>
      <c r="AF131" s="414"/>
      <c r="AG131" s="414"/>
      <c r="AH131" s="414"/>
      <c r="AI131" s="414"/>
      <c r="AJ131" s="414"/>
      <c r="AK131" s="414"/>
      <c r="AL131" s="414"/>
      <c r="AM131" s="295">
        <f>SUM(Y131:AL131)</f>
        <v>0</v>
      </c>
    </row>
    <row r="132" spans="1:39" outlineLevel="1">
      <c r="B132" s="293" t="s">
        <v>267</v>
      </c>
      <c r="C132" s="290" t="s">
        <v>163</v>
      </c>
      <c r="D132" s="294"/>
      <c r="E132" s="294"/>
      <c r="F132" s="294"/>
      <c r="G132" s="294"/>
      <c r="H132" s="294"/>
      <c r="I132" s="294"/>
      <c r="J132" s="294"/>
      <c r="K132" s="294"/>
      <c r="L132" s="294"/>
      <c r="M132" s="294"/>
      <c r="N132" s="294">
        <f>N131</f>
        <v>3</v>
      </c>
      <c r="O132" s="294"/>
      <c r="P132" s="294"/>
      <c r="Q132" s="294"/>
      <c r="R132" s="294"/>
      <c r="S132" s="294"/>
      <c r="T132" s="294"/>
      <c r="U132" s="294"/>
      <c r="V132" s="294"/>
      <c r="W132" s="294"/>
      <c r="X132" s="294"/>
      <c r="Y132" s="410">
        <f t="shared" ref="Y132:AL132" si="28">Y131</f>
        <v>0</v>
      </c>
      <c r="Z132" s="410">
        <f t="shared" si="28"/>
        <v>0</v>
      </c>
      <c r="AA132" s="410">
        <f t="shared" si="28"/>
        <v>0</v>
      </c>
      <c r="AB132" s="410">
        <f t="shared" si="28"/>
        <v>0</v>
      </c>
      <c r="AC132" s="410">
        <f t="shared" si="28"/>
        <v>0</v>
      </c>
      <c r="AD132" s="410">
        <f t="shared" si="28"/>
        <v>0</v>
      </c>
      <c r="AE132" s="410">
        <f t="shared" si="28"/>
        <v>0</v>
      </c>
      <c r="AF132" s="410">
        <f t="shared" si="28"/>
        <v>0</v>
      </c>
      <c r="AG132" s="410">
        <f t="shared" si="28"/>
        <v>0</v>
      </c>
      <c r="AH132" s="410">
        <f t="shared" si="28"/>
        <v>0</v>
      </c>
      <c r="AI132" s="410">
        <f t="shared" si="28"/>
        <v>0</v>
      </c>
      <c r="AJ132" s="410">
        <f t="shared" si="28"/>
        <v>0</v>
      </c>
      <c r="AK132" s="410">
        <f t="shared" si="28"/>
        <v>0</v>
      </c>
      <c r="AL132" s="410">
        <f t="shared" si="28"/>
        <v>0</v>
      </c>
      <c r="AM132" s="305"/>
    </row>
    <row r="133" spans="1:39" outlineLevel="1">
      <c r="B133" s="293"/>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411"/>
      <c r="Z133" s="424"/>
      <c r="AA133" s="424"/>
      <c r="AB133" s="424"/>
      <c r="AC133" s="424"/>
      <c r="AD133" s="424"/>
      <c r="AE133" s="424"/>
      <c r="AF133" s="424"/>
      <c r="AG133" s="424"/>
      <c r="AH133" s="424"/>
      <c r="AI133" s="424"/>
      <c r="AJ133" s="424"/>
      <c r="AK133" s="424"/>
      <c r="AL133" s="424"/>
      <c r="AM133" s="305"/>
    </row>
    <row r="134" spans="1:39" ht="30" outlineLevel="1">
      <c r="A134" s="521">
        <v>30</v>
      </c>
      <c r="B134" s="519" t="s">
        <v>122</v>
      </c>
      <c r="C134" s="290" t="s">
        <v>25</v>
      </c>
      <c r="D134" s="294"/>
      <c r="E134" s="294"/>
      <c r="F134" s="294"/>
      <c r="G134" s="294"/>
      <c r="H134" s="294"/>
      <c r="I134" s="294"/>
      <c r="J134" s="294"/>
      <c r="K134" s="294"/>
      <c r="L134" s="294"/>
      <c r="M134" s="294"/>
      <c r="N134" s="294">
        <v>12</v>
      </c>
      <c r="O134" s="294"/>
      <c r="P134" s="294"/>
      <c r="Q134" s="294"/>
      <c r="R134" s="294"/>
      <c r="S134" s="294"/>
      <c r="T134" s="294"/>
      <c r="U134" s="294"/>
      <c r="V134" s="294"/>
      <c r="W134" s="294"/>
      <c r="X134" s="294"/>
      <c r="Y134" s="425"/>
      <c r="Z134" s="409"/>
      <c r="AA134" s="409"/>
      <c r="AB134" s="409"/>
      <c r="AC134" s="409"/>
      <c r="AD134" s="409"/>
      <c r="AE134" s="409"/>
      <c r="AF134" s="414"/>
      <c r="AG134" s="414"/>
      <c r="AH134" s="414"/>
      <c r="AI134" s="414"/>
      <c r="AJ134" s="414"/>
      <c r="AK134" s="414"/>
      <c r="AL134" s="414"/>
      <c r="AM134" s="295">
        <f>SUM(Y134:AL134)</f>
        <v>0</v>
      </c>
    </row>
    <row r="135" spans="1:39" outlineLevel="1">
      <c r="B135" s="293" t="s">
        <v>267</v>
      </c>
      <c r="C135" s="290" t="s">
        <v>163</v>
      </c>
      <c r="D135" s="294"/>
      <c r="E135" s="294"/>
      <c r="F135" s="294"/>
      <c r="G135" s="294"/>
      <c r="H135" s="294"/>
      <c r="I135" s="294"/>
      <c r="J135" s="294"/>
      <c r="K135" s="294"/>
      <c r="L135" s="294"/>
      <c r="M135" s="294"/>
      <c r="N135" s="294">
        <f>N134</f>
        <v>12</v>
      </c>
      <c r="O135" s="294"/>
      <c r="P135" s="294"/>
      <c r="Q135" s="294"/>
      <c r="R135" s="294"/>
      <c r="S135" s="294"/>
      <c r="T135" s="294"/>
      <c r="U135" s="294"/>
      <c r="V135" s="294"/>
      <c r="W135" s="294"/>
      <c r="X135" s="294"/>
      <c r="Y135" s="410">
        <f t="shared" ref="Y135:AL135" si="29">Y134</f>
        <v>0</v>
      </c>
      <c r="Z135" s="410">
        <f t="shared" si="29"/>
        <v>0</v>
      </c>
      <c r="AA135" s="410">
        <f t="shared" si="29"/>
        <v>0</v>
      </c>
      <c r="AB135" s="410">
        <f t="shared" si="29"/>
        <v>0</v>
      </c>
      <c r="AC135" s="410">
        <f t="shared" si="29"/>
        <v>0</v>
      </c>
      <c r="AD135" s="410">
        <f t="shared" si="29"/>
        <v>0</v>
      </c>
      <c r="AE135" s="410">
        <f t="shared" si="29"/>
        <v>0</v>
      </c>
      <c r="AF135" s="410">
        <f t="shared" si="29"/>
        <v>0</v>
      </c>
      <c r="AG135" s="410">
        <f t="shared" si="29"/>
        <v>0</v>
      </c>
      <c r="AH135" s="410">
        <f t="shared" si="29"/>
        <v>0</v>
      </c>
      <c r="AI135" s="410">
        <f t="shared" si="29"/>
        <v>0</v>
      </c>
      <c r="AJ135" s="410">
        <f t="shared" si="29"/>
        <v>0</v>
      </c>
      <c r="AK135" s="410">
        <f t="shared" si="29"/>
        <v>0</v>
      </c>
      <c r="AL135" s="410">
        <f t="shared" si="29"/>
        <v>0</v>
      </c>
      <c r="AM135" s="305"/>
    </row>
    <row r="136" spans="1:39" outlineLevel="1">
      <c r="B136" s="293"/>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411"/>
      <c r="Z136" s="424"/>
      <c r="AA136" s="424"/>
      <c r="AB136" s="424"/>
      <c r="AC136" s="424"/>
      <c r="AD136" s="424"/>
      <c r="AE136" s="424"/>
      <c r="AF136" s="424"/>
      <c r="AG136" s="424"/>
      <c r="AH136" s="424"/>
      <c r="AI136" s="424"/>
      <c r="AJ136" s="424"/>
      <c r="AK136" s="424"/>
      <c r="AL136" s="424"/>
      <c r="AM136" s="305"/>
    </row>
    <row r="137" spans="1:39" ht="30" outlineLevel="1">
      <c r="A137" s="521">
        <v>31</v>
      </c>
      <c r="B137" s="519" t="s">
        <v>123</v>
      </c>
      <c r="C137" s="290" t="s">
        <v>25</v>
      </c>
      <c r="D137" s="294"/>
      <c r="E137" s="294"/>
      <c r="F137" s="294"/>
      <c r="G137" s="294"/>
      <c r="H137" s="294"/>
      <c r="I137" s="294"/>
      <c r="J137" s="294"/>
      <c r="K137" s="294"/>
      <c r="L137" s="294"/>
      <c r="M137" s="294"/>
      <c r="N137" s="294">
        <v>12</v>
      </c>
      <c r="O137" s="294"/>
      <c r="P137" s="294"/>
      <c r="Q137" s="294"/>
      <c r="R137" s="294"/>
      <c r="S137" s="294"/>
      <c r="T137" s="294"/>
      <c r="U137" s="294"/>
      <c r="V137" s="294"/>
      <c r="W137" s="294"/>
      <c r="X137" s="294"/>
      <c r="Y137" s="425"/>
      <c r="Z137" s="409"/>
      <c r="AA137" s="409"/>
      <c r="AB137" s="409"/>
      <c r="AC137" s="409"/>
      <c r="AD137" s="409"/>
      <c r="AE137" s="409"/>
      <c r="AF137" s="414"/>
      <c r="AG137" s="414"/>
      <c r="AH137" s="414"/>
      <c r="AI137" s="414"/>
      <c r="AJ137" s="414"/>
      <c r="AK137" s="414"/>
      <c r="AL137" s="414"/>
      <c r="AM137" s="295">
        <f>SUM(Y137:AL137)</f>
        <v>0</v>
      </c>
    </row>
    <row r="138" spans="1:39" outlineLevel="1">
      <c r="B138" s="293" t="s">
        <v>267</v>
      </c>
      <c r="C138" s="290" t="s">
        <v>163</v>
      </c>
      <c r="D138" s="294"/>
      <c r="E138" s="294"/>
      <c r="F138" s="294"/>
      <c r="G138" s="294"/>
      <c r="H138" s="294"/>
      <c r="I138" s="294"/>
      <c r="J138" s="294"/>
      <c r="K138" s="294"/>
      <c r="L138" s="294"/>
      <c r="M138" s="294"/>
      <c r="N138" s="294">
        <f>N137</f>
        <v>12</v>
      </c>
      <c r="O138" s="294"/>
      <c r="P138" s="294"/>
      <c r="Q138" s="294"/>
      <c r="R138" s="294"/>
      <c r="S138" s="294"/>
      <c r="T138" s="294"/>
      <c r="U138" s="294"/>
      <c r="V138" s="294"/>
      <c r="W138" s="294"/>
      <c r="X138" s="294"/>
      <c r="Y138" s="410">
        <f t="shared" ref="Y138:AL138" si="30">Y137</f>
        <v>0</v>
      </c>
      <c r="Z138" s="410">
        <f t="shared" si="30"/>
        <v>0</v>
      </c>
      <c r="AA138" s="410">
        <f t="shared" si="30"/>
        <v>0</v>
      </c>
      <c r="AB138" s="410">
        <f t="shared" si="30"/>
        <v>0</v>
      </c>
      <c r="AC138" s="410">
        <f t="shared" si="30"/>
        <v>0</v>
      </c>
      <c r="AD138" s="410">
        <f t="shared" si="30"/>
        <v>0</v>
      </c>
      <c r="AE138" s="410">
        <f t="shared" si="30"/>
        <v>0</v>
      </c>
      <c r="AF138" s="410">
        <f t="shared" si="30"/>
        <v>0</v>
      </c>
      <c r="AG138" s="410">
        <f t="shared" si="30"/>
        <v>0</v>
      </c>
      <c r="AH138" s="410">
        <f t="shared" si="30"/>
        <v>0</v>
      </c>
      <c r="AI138" s="410">
        <f t="shared" si="30"/>
        <v>0</v>
      </c>
      <c r="AJ138" s="410">
        <f t="shared" si="30"/>
        <v>0</v>
      </c>
      <c r="AK138" s="410">
        <f t="shared" si="30"/>
        <v>0</v>
      </c>
      <c r="AL138" s="410">
        <f t="shared" si="30"/>
        <v>0</v>
      </c>
      <c r="AM138" s="305"/>
    </row>
    <row r="139" spans="1:39" outlineLevel="1">
      <c r="B139" s="519"/>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411"/>
      <c r="Z139" s="424"/>
      <c r="AA139" s="424"/>
      <c r="AB139" s="424"/>
      <c r="AC139" s="424"/>
      <c r="AD139" s="424"/>
      <c r="AE139" s="424"/>
      <c r="AF139" s="424"/>
      <c r="AG139" s="424"/>
      <c r="AH139" s="424"/>
      <c r="AI139" s="424"/>
      <c r="AJ139" s="424"/>
      <c r="AK139" s="424"/>
      <c r="AL139" s="424"/>
      <c r="AM139" s="305"/>
    </row>
    <row r="140" spans="1:39" ht="15.75" customHeight="1" outlineLevel="1">
      <c r="A140" s="521">
        <v>32</v>
      </c>
      <c r="B140" s="519" t="s">
        <v>124</v>
      </c>
      <c r="C140" s="290" t="s">
        <v>25</v>
      </c>
      <c r="D140" s="294"/>
      <c r="E140" s="294"/>
      <c r="F140" s="294"/>
      <c r="G140" s="294"/>
      <c r="H140" s="294"/>
      <c r="I140" s="294"/>
      <c r="J140" s="294"/>
      <c r="K140" s="294"/>
      <c r="L140" s="294"/>
      <c r="M140" s="294"/>
      <c r="N140" s="294">
        <v>12</v>
      </c>
      <c r="O140" s="294"/>
      <c r="P140" s="294"/>
      <c r="Q140" s="294"/>
      <c r="R140" s="294"/>
      <c r="S140" s="294"/>
      <c r="T140" s="294"/>
      <c r="U140" s="294"/>
      <c r="V140" s="294"/>
      <c r="W140" s="294"/>
      <c r="X140" s="294"/>
      <c r="Y140" s="425"/>
      <c r="Z140" s="409"/>
      <c r="AA140" s="409"/>
      <c r="AB140" s="409"/>
      <c r="AC140" s="409"/>
      <c r="AD140" s="409"/>
      <c r="AE140" s="409"/>
      <c r="AF140" s="414"/>
      <c r="AG140" s="414"/>
      <c r="AH140" s="414"/>
      <c r="AI140" s="414"/>
      <c r="AJ140" s="414"/>
      <c r="AK140" s="414"/>
      <c r="AL140" s="414"/>
      <c r="AM140" s="295">
        <f>SUM(Y140:AL140)</f>
        <v>0</v>
      </c>
    </row>
    <row r="141" spans="1:39" outlineLevel="1">
      <c r="B141" s="293" t="s">
        <v>267</v>
      </c>
      <c r="C141" s="290" t="s">
        <v>163</v>
      </c>
      <c r="D141" s="294"/>
      <c r="E141" s="294"/>
      <c r="F141" s="294"/>
      <c r="G141" s="294"/>
      <c r="H141" s="294"/>
      <c r="I141" s="294"/>
      <c r="J141" s="294"/>
      <c r="K141" s="294"/>
      <c r="L141" s="294"/>
      <c r="M141" s="294"/>
      <c r="N141" s="294">
        <f>N140</f>
        <v>12</v>
      </c>
      <c r="O141" s="294"/>
      <c r="P141" s="294"/>
      <c r="Q141" s="294"/>
      <c r="R141" s="294"/>
      <c r="S141" s="294"/>
      <c r="T141" s="294"/>
      <c r="U141" s="294"/>
      <c r="V141" s="294"/>
      <c r="W141" s="294"/>
      <c r="X141" s="294"/>
      <c r="Y141" s="410">
        <f t="shared" ref="Y141:AL141" si="31">Y140</f>
        <v>0</v>
      </c>
      <c r="Z141" s="410">
        <f t="shared" si="31"/>
        <v>0</v>
      </c>
      <c r="AA141" s="410">
        <f t="shared" si="31"/>
        <v>0</v>
      </c>
      <c r="AB141" s="410">
        <f t="shared" si="31"/>
        <v>0</v>
      </c>
      <c r="AC141" s="410">
        <f t="shared" si="31"/>
        <v>0</v>
      </c>
      <c r="AD141" s="410">
        <f t="shared" si="31"/>
        <v>0</v>
      </c>
      <c r="AE141" s="410">
        <f t="shared" si="31"/>
        <v>0</v>
      </c>
      <c r="AF141" s="410">
        <f t="shared" si="31"/>
        <v>0</v>
      </c>
      <c r="AG141" s="410">
        <f t="shared" si="31"/>
        <v>0</v>
      </c>
      <c r="AH141" s="410">
        <f t="shared" si="31"/>
        <v>0</v>
      </c>
      <c r="AI141" s="410">
        <f t="shared" si="31"/>
        <v>0</v>
      </c>
      <c r="AJ141" s="410">
        <f t="shared" si="31"/>
        <v>0</v>
      </c>
      <c r="AK141" s="410">
        <f t="shared" si="31"/>
        <v>0</v>
      </c>
      <c r="AL141" s="410">
        <f t="shared" si="31"/>
        <v>0</v>
      </c>
      <c r="AM141" s="305"/>
    </row>
    <row r="142" spans="1:39" outlineLevel="1">
      <c r="B142" s="519"/>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411"/>
      <c r="Z142" s="424"/>
      <c r="AA142" s="424"/>
      <c r="AB142" s="424"/>
      <c r="AC142" s="424"/>
      <c r="AD142" s="424"/>
      <c r="AE142" s="424"/>
      <c r="AF142" s="424"/>
      <c r="AG142" s="424"/>
      <c r="AH142" s="424"/>
      <c r="AI142" s="424"/>
      <c r="AJ142" s="424"/>
      <c r="AK142" s="424"/>
      <c r="AL142" s="424"/>
      <c r="AM142" s="305"/>
    </row>
    <row r="143" spans="1:39" ht="15.75" outlineLevel="1">
      <c r="B143" s="287" t="s">
        <v>500</v>
      </c>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411"/>
      <c r="Z143" s="424"/>
      <c r="AA143" s="424"/>
      <c r="AB143" s="424"/>
      <c r="AC143" s="424"/>
      <c r="AD143" s="424"/>
      <c r="AE143" s="424"/>
      <c r="AF143" s="424"/>
      <c r="AG143" s="424"/>
      <c r="AH143" s="424"/>
      <c r="AI143" s="424"/>
      <c r="AJ143" s="424"/>
      <c r="AK143" s="424"/>
      <c r="AL143" s="424"/>
      <c r="AM143" s="305"/>
    </row>
    <row r="144" spans="1:39" outlineLevel="1">
      <c r="A144" s="521">
        <v>33</v>
      </c>
      <c r="B144" s="519" t="s">
        <v>125</v>
      </c>
      <c r="C144" s="290" t="s">
        <v>25</v>
      </c>
      <c r="D144" s="294"/>
      <c r="E144" s="294"/>
      <c r="F144" s="294"/>
      <c r="G144" s="294"/>
      <c r="H144" s="294"/>
      <c r="I144" s="294"/>
      <c r="J144" s="294"/>
      <c r="K144" s="294"/>
      <c r="L144" s="294"/>
      <c r="M144" s="294"/>
      <c r="N144" s="294">
        <v>0</v>
      </c>
      <c r="O144" s="294"/>
      <c r="P144" s="294"/>
      <c r="Q144" s="294"/>
      <c r="R144" s="294"/>
      <c r="S144" s="294"/>
      <c r="T144" s="294"/>
      <c r="U144" s="294"/>
      <c r="V144" s="294"/>
      <c r="W144" s="294"/>
      <c r="X144" s="294"/>
      <c r="Y144" s="425"/>
      <c r="Z144" s="409"/>
      <c r="AA144" s="409"/>
      <c r="AB144" s="409"/>
      <c r="AC144" s="409"/>
      <c r="AD144" s="409"/>
      <c r="AE144" s="409"/>
      <c r="AF144" s="414"/>
      <c r="AG144" s="414"/>
      <c r="AH144" s="414"/>
      <c r="AI144" s="414"/>
      <c r="AJ144" s="414"/>
      <c r="AK144" s="414"/>
      <c r="AL144" s="414"/>
      <c r="AM144" s="295">
        <f>SUM(Y144:AL144)</f>
        <v>0</v>
      </c>
    </row>
    <row r="145" spans="1:39" outlineLevel="1">
      <c r="B145" s="293" t="s">
        <v>267</v>
      </c>
      <c r="C145" s="290" t="s">
        <v>163</v>
      </c>
      <c r="D145" s="294"/>
      <c r="E145" s="294"/>
      <c r="F145" s="294"/>
      <c r="G145" s="294"/>
      <c r="H145" s="294"/>
      <c r="I145" s="294"/>
      <c r="J145" s="294"/>
      <c r="K145" s="294"/>
      <c r="L145" s="294"/>
      <c r="M145" s="294"/>
      <c r="N145" s="294">
        <f>N144</f>
        <v>0</v>
      </c>
      <c r="O145" s="294"/>
      <c r="P145" s="294"/>
      <c r="Q145" s="294"/>
      <c r="R145" s="294"/>
      <c r="S145" s="294"/>
      <c r="T145" s="294"/>
      <c r="U145" s="294"/>
      <c r="V145" s="294"/>
      <c r="W145" s="294"/>
      <c r="X145" s="294"/>
      <c r="Y145" s="410">
        <f t="shared" ref="Y145:AL145" si="32">Y144</f>
        <v>0</v>
      </c>
      <c r="Z145" s="410">
        <f t="shared" si="32"/>
        <v>0</v>
      </c>
      <c r="AA145" s="410">
        <f t="shared" si="32"/>
        <v>0</v>
      </c>
      <c r="AB145" s="410">
        <f t="shared" si="32"/>
        <v>0</v>
      </c>
      <c r="AC145" s="410">
        <f t="shared" si="32"/>
        <v>0</v>
      </c>
      <c r="AD145" s="410">
        <f t="shared" si="32"/>
        <v>0</v>
      </c>
      <c r="AE145" s="410">
        <f t="shared" si="32"/>
        <v>0</v>
      </c>
      <c r="AF145" s="410">
        <f t="shared" si="32"/>
        <v>0</v>
      </c>
      <c r="AG145" s="410">
        <f t="shared" si="32"/>
        <v>0</v>
      </c>
      <c r="AH145" s="410">
        <f t="shared" si="32"/>
        <v>0</v>
      </c>
      <c r="AI145" s="410">
        <f t="shared" si="32"/>
        <v>0</v>
      </c>
      <c r="AJ145" s="410">
        <f t="shared" si="32"/>
        <v>0</v>
      </c>
      <c r="AK145" s="410">
        <f t="shared" si="32"/>
        <v>0</v>
      </c>
      <c r="AL145" s="410">
        <f t="shared" si="32"/>
        <v>0</v>
      </c>
      <c r="AM145" s="305"/>
    </row>
    <row r="146" spans="1:39" outlineLevel="1">
      <c r="B146" s="519"/>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411"/>
      <c r="Z146" s="424"/>
      <c r="AA146" s="424"/>
      <c r="AB146" s="424"/>
      <c r="AC146" s="424"/>
      <c r="AD146" s="424"/>
      <c r="AE146" s="424"/>
      <c r="AF146" s="424"/>
      <c r="AG146" s="424"/>
      <c r="AH146" s="424"/>
      <c r="AI146" s="424"/>
      <c r="AJ146" s="424"/>
      <c r="AK146" s="424"/>
      <c r="AL146" s="424"/>
      <c r="AM146" s="305"/>
    </row>
    <row r="147" spans="1:39" outlineLevel="1">
      <c r="A147" s="521">
        <v>34</v>
      </c>
      <c r="B147" s="519" t="s">
        <v>126</v>
      </c>
      <c r="C147" s="290" t="s">
        <v>25</v>
      </c>
      <c r="D147" s="294"/>
      <c r="E147" s="294"/>
      <c r="F147" s="294"/>
      <c r="G147" s="294"/>
      <c r="H147" s="294"/>
      <c r="I147" s="294"/>
      <c r="J147" s="294"/>
      <c r="K147" s="294"/>
      <c r="L147" s="294"/>
      <c r="M147" s="294"/>
      <c r="N147" s="294">
        <v>0</v>
      </c>
      <c r="O147" s="294"/>
      <c r="P147" s="294"/>
      <c r="Q147" s="294"/>
      <c r="R147" s="294"/>
      <c r="S147" s="294"/>
      <c r="T147" s="294"/>
      <c r="U147" s="294"/>
      <c r="V147" s="294"/>
      <c r="W147" s="294"/>
      <c r="X147" s="294"/>
      <c r="Y147" s="425"/>
      <c r="Z147" s="409"/>
      <c r="AA147" s="409"/>
      <c r="AB147" s="409"/>
      <c r="AC147" s="409"/>
      <c r="AD147" s="409"/>
      <c r="AE147" s="409"/>
      <c r="AF147" s="414"/>
      <c r="AG147" s="414"/>
      <c r="AH147" s="414"/>
      <c r="AI147" s="414"/>
      <c r="AJ147" s="414"/>
      <c r="AK147" s="414"/>
      <c r="AL147" s="414"/>
      <c r="AM147" s="295">
        <f>SUM(Y147:AL147)</f>
        <v>0</v>
      </c>
    </row>
    <row r="148" spans="1:39" outlineLevel="1">
      <c r="B148" s="293" t="s">
        <v>267</v>
      </c>
      <c r="C148" s="290" t="s">
        <v>163</v>
      </c>
      <c r="D148" s="294"/>
      <c r="E148" s="294"/>
      <c r="F148" s="294"/>
      <c r="G148" s="294"/>
      <c r="H148" s="294"/>
      <c r="I148" s="294"/>
      <c r="J148" s="294"/>
      <c r="K148" s="294"/>
      <c r="L148" s="294"/>
      <c r="M148" s="294"/>
      <c r="N148" s="294">
        <f>N147</f>
        <v>0</v>
      </c>
      <c r="O148" s="294"/>
      <c r="P148" s="294"/>
      <c r="Q148" s="294"/>
      <c r="R148" s="294"/>
      <c r="S148" s="294"/>
      <c r="T148" s="294"/>
      <c r="U148" s="294"/>
      <c r="V148" s="294"/>
      <c r="W148" s="294"/>
      <c r="X148" s="294"/>
      <c r="Y148" s="410">
        <f t="shared" ref="Y148:AL148" si="33">Y147</f>
        <v>0</v>
      </c>
      <c r="Z148" s="410">
        <f t="shared" si="33"/>
        <v>0</v>
      </c>
      <c r="AA148" s="410">
        <f t="shared" si="33"/>
        <v>0</v>
      </c>
      <c r="AB148" s="410">
        <f t="shared" si="33"/>
        <v>0</v>
      </c>
      <c r="AC148" s="410">
        <f t="shared" si="33"/>
        <v>0</v>
      </c>
      <c r="AD148" s="410">
        <f t="shared" si="33"/>
        <v>0</v>
      </c>
      <c r="AE148" s="410">
        <f t="shared" si="33"/>
        <v>0</v>
      </c>
      <c r="AF148" s="410">
        <f t="shared" si="33"/>
        <v>0</v>
      </c>
      <c r="AG148" s="410">
        <f t="shared" si="33"/>
        <v>0</v>
      </c>
      <c r="AH148" s="410">
        <f t="shared" si="33"/>
        <v>0</v>
      </c>
      <c r="AI148" s="410">
        <f t="shared" si="33"/>
        <v>0</v>
      </c>
      <c r="AJ148" s="410">
        <f t="shared" si="33"/>
        <v>0</v>
      </c>
      <c r="AK148" s="410">
        <f t="shared" si="33"/>
        <v>0</v>
      </c>
      <c r="AL148" s="410">
        <f t="shared" si="33"/>
        <v>0</v>
      </c>
      <c r="AM148" s="305"/>
    </row>
    <row r="149" spans="1:39" outlineLevel="1">
      <c r="B149" s="519"/>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411"/>
      <c r="Z149" s="424"/>
      <c r="AA149" s="424"/>
      <c r="AB149" s="424"/>
      <c r="AC149" s="424"/>
      <c r="AD149" s="424"/>
      <c r="AE149" s="424"/>
      <c r="AF149" s="424"/>
      <c r="AG149" s="424"/>
      <c r="AH149" s="424"/>
      <c r="AI149" s="424"/>
      <c r="AJ149" s="424"/>
      <c r="AK149" s="424"/>
      <c r="AL149" s="424"/>
      <c r="AM149" s="305"/>
    </row>
    <row r="150" spans="1:39" outlineLevel="1">
      <c r="A150" s="521">
        <v>35</v>
      </c>
      <c r="B150" s="519" t="s">
        <v>127</v>
      </c>
      <c r="C150" s="290" t="s">
        <v>25</v>
      </c>
      <c r="D150" s="294"/>
      <c r="E150" s="294"/>
      <c r="F150" s="294"/>
      <c r="G150" s="294"/>
      <c r="H150" s="294"/>
      <c r="I150" s="294"/>
      <c r="J150" s="294"/>
      <c r="K150" s="294"/>
      <c r="L150" s="294"/>
      <c r="M150" s="294"/>
      <c r="N150" s="294">
        <v>0</v>
      </c>
      <c r="O150" s="294"/>
      <c r="P150" s="294"/>
      <c r="Q150" s="294"/>
      <c r="R150" s="294"/>
      <c r="S150" s="294"/>
      <c r="T150" s="294"/>
      <c r="U150" s="294"/>
      <c r="V150" s="294"/>
      <c r="W150" s="294"/>
      <c r="X150" s="294"/>
      <c r="Y150" s="425"/>
      <c r="Z150" s="409"/>
      <c r="AA150" s="409"/>
      <c r="AB150" s="409"/>
      <c r="AC150" s="409"/>
      <c r="AD150" s="409"/>
      <c r="AE150" s="409"/>
      <c r="AF150" s="414"/>
      <c r="AG150" s="414"/>
      <c r="AH150" s="414"/>
      <c r="AI150" s="414"/>
      <c r="AJ150" s="414"/>
      <c r="AK150" s="414"/>
      <c r="AL150" s="414"/>
      <c r="AM150" s="295">
        <f>SUM(Y150:AL150)</f>
        <v>0</v>
      </c>
    </row>
    <row r="151" spans="1:39" outlineLevel="1">
      <c r="B151" s="293" t="s">
        <v>267</v>
      </c>
      <c r="C151" s="290" t="s">
        <v>163</v>
      </c>
      <c r="D151" s="294"/>
      <c r="E151" s="294"/>
      <c r="F151" s="294"/>
      <c r="G151" s="294"/>
      <c r="H151" s="294"/>
      <c r="I151" s="294"/>
      <c r="J151" s="294"/>
      <c r="K151" s="294"/>
      <c r="L151" s="294"/>
      <c r="M151" s="294"/>
      <c r="N151" s="294">
        <f>N150</f>
        <v>0</v>
      </c>
      <c r="O151" s="294"/>
      <c r="P151" s="294"/>
      <c r="Q151" s="294"/>
      <c r="R151" s="294"/>
      <c r="S151" s="294"/>
      <c r="T151" s="294"/>
      <c r="U151" s="294"/>
      <c r="V151" s="294"/>
      <c r="W151" s="294"/>
      <c r="X151" s="294"/>
      <c r="Y151" s="410">
        <f t="shared" ref="Y151:AL151" si="34">Y150</f>
        <v>0</v>
      </c>
      <c r="Z151" s="410">
        <f t="shared" si="34"/>
        <v>0</v>
      </c>
      <c r="AA151" s="410">
        <f t="shared" si="34"/>
        <v>0</v>
      </c>
      <c r="AB151" s="410">
        <f t="shared" si="34"/>
        <v>0</v>
      </c>
      <c r="AC151" s="410">
        <f t="shared" si="34"/>
        <v>0</v>
      </c>
      <c r="AD151" s="410">
        <f t="shared" si="34"/>
        <v>0</v>
      </c>
      <c r="AE151" s="410">
        <f t="shared" si="34"/>
        <v>0</v>
      </c>
      <c r="AF151" s="410">
        <f t="shared" si="34"/>
        <v>0</v>
      </c>
      <c r="AG151" s="410">
        <f t="shared" si="34"/>
        <v>0</v>
      </c>
      <c r="AH151" s="410">
        <f t="shared" si="34"/>
        <v>0</v>
      </c>
      <c r="AI151" s="410">
        <f t="shared" si="34"/>
        <v>0</v>
      </c>
      <c r="AJ151" s="410">
        <f t="shared" si="34"/>
        <v>0</v>
      </c>
      <c r="AK151" s="410">
        <f t="shared" si="34"/>
        <v>0</v>
      </c>
      <c r="AL151" s="410">
        <f t="shared" si="34"/>
        <v>0</v>
      </c>
      <c r="AM151" s="305"/>
    </row>
    <row r="152" spans="1:39" outlineLevel="1">
      <c r="B152" s="293"/>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411"/>
      <c r="Z152" s="424"/>
      <c r="AA152" s="424"/>
      <c r="AB152" s="424"/>
      <c r="AC152" s="424"/>
      <c r="AD152" s="424"/>
      <c r="AE152" s="424"/>
      <c r="AF152" s="424"/>
      <c r="AG152" s="424"/>
      <c r="AH152" s="424"/>
      <c r="AI152" s="424"/>
      <c r="AJ152" s="424"/>
      <c r="AK152" s="424"/>
      <c r="AL152" s="424"/>
      <c r="AM152" s="305"/>
    </row>
    <row r="153" spans="1:39" ht="15.75" outlineLevel="1">
      <c r="B153" s="287" t="s">
        <v>501</v>
      </c>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411"/>
      <c r="Z153" s="424"/>
      <c r="AA153" s="424"/>
      <c r="AB153" s="424"/>
      <c r="AC153" s="424"/>
      <c r="AD153" s="424"/>
      <c r="AE153" s="424"/>
      <c r="AF153" s="424"/>
      <c r="AG153" s="424"/>
      <c r="AH153" s="424"/>
      <c r="AI153" s="424"/>
      <c r="AJ153" s="424"/>
      <c r="AK153" s="424"/>
      <c r="AL153" s="424"/>
      <c r="AM153" s="305"/>
    </row>
    <row r="154" spans="1:39" ht="45" outlineLevel="1">
      <c r="A154" s="521">
        <v>36</v>
      </c>
      <c r="B154" s="519" t="s">
        <v>128</v>
      </c>
      <c r="C154" s="290" t="s">
        <v>25</v>
      </c>
      <c r="D154" s="294"/>
      <c r="E154" s="294"/>
      <c r="F154" s="294"/>
      <c r="G154" s="294"/>
      <c r="H154" s="294"/>
      <c r="I154" s="294"/>
      <c r="J154" s="294"/>
      <c r="K154" s="294"/>
      <c r="L154" s="294"/>
      <c r="M154" s="294"/>
      <c r="N154" s="294">
        <v>12</v>
      </c>
      <c r="O154" s="294"/>
      <c r="P154" s="294"/>
      <c r="Q154" s="294"/>
      <c r="R154" s="294"/>
      <c r="S154" s="294"/>
      <c r="T154" s="294"/>
      <c r="U154" s="294"/>
      <c r="V154" s="294"/>
      <c r="W154" s="294"/>
      <c r="X154" s="294"/>
      <c r="Y154" s="425"/>
      <c r="Z154" s="409"/>
      <c r="AA154" s="409"/>
      <c r="AB154" s="409"/>
      <c r="AC154" s="409"/>
      <c r="AD154" s="409"/>
      <c r="AE154" s="409"/>
      <c r="AF154" s="414"/>
      <c r="AG154" s="414"/>
      <c r="AH154" s="414"/>
      <c r="AI154" s="414"/>
      <c r="AJ154" s="414"/>
      <c r="AK154" s="414"/>
      <c r="AL154" s="414"/>
      <c r="AM154" s="295">
        <f>SUM(Y154:AL154)</f>
        <v>0</v>
      </c>
    </row>
    <row r="155" spans="1:39" outlineLevel="1">
      <c r="B155" s="293" t="s">
        <v>267</v>
      </c>
      <c r="C155" s="290" t="s">
        <v>163</v>
      </c>
      <c r="D155" s="294"/>
      <c r="E155" s="294"/>
      <c r="F155" s="294"/>
      <c r="G155" s="294"/>
      <c r="H155" s="294"/>
      <c r="I155" s="294"/>
      <c r="J155" s="294"/>
      <c r="K155" s="294"/>
      <c r="L155" s="294"/>
      <c r="M155" s="294"/>
      <c r="N155" s="294">
        <f>N154</f>
        <v>12</v>
      </c>
      <c r="O155" s="294"/>
      <c r="P155" s="294"/>
      <c r="Q155" s="294"/>
      <c r="R155" s="294"/>
      <c r="S155" s="294"/>
      <c r="T155" s="294"/>
      <c r="U155" s="294"/>
      <c r="V155" s="294"/>
      <c r="W155" s="294"/>
      <c r="X155" s="294"/>
      <c r="Y155" s="410">
        <f t="shared" ref="Y155:AL155" si="35">Y154</f>
        <v>0</v>
      </c>
      <c r="Z155" s="410">
        <f t="shared" si="35"/>
        <v>0</v>
      </c>
      <c r="AA155" s="410">
        <f t="shared" si="35"/>
        <v>0</v>
      </c>
      <c r="AB155" s="410">
        <f t="shared" si="35"/>
        <v>0</v>
      </c>
      <c r="AC155" s="410">
        <f t="shared" si="35"/>
        <v>0</v>
      </c>
      <c r="AD155" s="410">
        <f t="shared" si="35"/>
        <v>0</v>
      </c>
      <c r="AE155" s="410">
        <f t="shared" si="35"/>
        <v>0</v>
      </c>
      <c r="AF155" s="410">
        <f t="shared" si="35"/>
        <v>0</v>
      </c>
      <c r="AG155" s="410">
        <f t="shared" si="35"/>
        <v>0</v>
      </c>
      <c r="AH155" s="410">
        <f t="shared" si="35"/>
        <v>0</v>
      </c>
      <c r="AI155" s="410">
        <f t="shared" si="35"/>
        <v>0</v>
      </c>
      <c r="AJ155" s="410">
        <f t="shared" si="35"/>
        <v>0</v>
      </c>
      <c r="AK155" s="410">
        <f t="shared" si="35"/>
        <v>0</v>
      </c>
      <c r="AL155" s="410">
        <f t="shared" si="35"/>
        <v>0</v>
      </c>
      <c r="AM155" s="305"/>
    </row>
    <row r="156" spans="1:39" outlineLevel="1">
      <c r="B156" s="519"/>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411"/>
      <c r="Z156" s="424"/>
      <c r="AA156" s="424"/>
      <c r="AB156" s="424"/>
      <c r="AC156" s="424"/>
      <c r="AD156" s="424"/>
      <c r="AE156" s="424"/>
      <c r="AF156" s="424"/>
      <c r="AG156" s="424"/>
      <c r="AH156" s="424"/>
      <c r="AI156" s="424"/>
      <c r="AJ156" s="424"/>
      <c r="AK156" s="424"/>
      <c r="AL156" s="424"/>
      <c r="AM156" s="305"/>
    </row>
    <row r="157" spans="1:39" ht="30" outlineLevel="1">
      <c r="A157" s="521">
        <v>37</v>
      </c>
      <c r="B157" s="519" t="s">
        <v>129</v>
      </c>
      <c r="C157" s="290" t="s">
        <v>25</v>
      </c>
      <c r="D157" s="294"/>
      <c r="E157" s="294"/>
      <c r="F157" s="294"/>
      <c r="G157" s="294"/>
      <c r="H157" s="294"/>
      <c r="I157" s="294"/>
      <c r="J157" s="294"/>
      <c r="K157" s="294"/>
      <c r="L157" s="294"/>
      <c r="M157" s="294"/>
      <c r="N157" s="294">
        <v>12</v>
      </c>
      <c r="O157" s="294"/>
      <c r="P157" s="294"/>
      <c r="Q157" s="294"/>
      <c r="R157" s="294"/>
      <c r="S157" s="294"/>
      <c r="T157" s="294"/>
      <c r="U157" s="294"/>
      <c r="V157" s="294"/>
      <c r="W157" s="294"/>
      <c r="X157" s="294"/>
      <c r="Y157" s="425"/>
      <c r="Z157" s="409"/>
      <c r="AA157" s="409"/>
      <c r="AB157" s="409"/>
      <c r="AC157" s="409"/>
      <c r="AD157" s="409"/>
      <c r="AE157" s="409"/>
      <c r="AF157" s="414"/>
      <c r="AG157" s="414"/>
      <c r="AH157" s="414"/>
      <c r="AI157" s="414"/>
      <c r="AJ157" s="414"/>
      <c r="AK157" s="414"/>
      <c r="AL157" s="414"/>
      <c r="AM157" s="295">
        <f>SUM(Y157:AL157)</f>
        <v>0</v>
      </c>
    </row>
    <row r="158" spans="1:39" outlineLevel="1">
      <c r="B158" s="293" t="s">
        <v>267</v>
      </c>
      <c r="C158" s="290" t="s">
        <v>163</v>
      </c>
      <c r="D158" s="294"/>
      <c r="E158" s="294"/>
      <c r="F158" s="294"/>
      <c r="G158" s="294"/>
      <c r="H158" s="294"/>
      <c r="I158" s="294"/>
      <c r="J158" s="294"/>
      <c r="K158" s="294"/>
      <c r="L158" s="294"/>
      <c r="M158" s="294"/>
      <c r="N158" s="294">
        <f>N157</f>
        <v>12</v>
      </c>
      <c r="O158" s="294"/>
      <c r="P158" s="294"/>
      <c r="Q158" s="294"/>
      <c r="R158" s="294"/>
      <c r="S158" s="294"/>
      <c r="T158" s="294"/>
      <c r="U158" s="294"/>
      <c r="V158" s="294"/>
      <c r="W158" s="294"/>
      <c r="X158" s="294"/>
      <c r="Y158" s="410">
        <f t="shared" ref="Y158:AL158" si="36">Y157</f>
        <v>0</v>
      </c>
      <c r="Z158" s="410">
        <f t="shared" si="36"/>
        <v>0</v>
      </c>
      <c r="AA158" s="410">
        <f t="shared" si="36"/>
        <v>0</v>
      </c>
      <c r="AB158" s="410">
        <f t="shared" si="36"/>
        <v>0</v>
      </c>
      <c r="AC158" s="410">
        <f t="shared" si="36"/>
        <v>0</v>
      </c>
      <c r="AD158" s="410">
        <f t="shared" si="36"/>
        <v>0</v>
      </c>
      <c r="AE158" s="410">
        <f t="shared" si="36"/>
        <v>0</v>
      </c>
      <c r="AF158" s="410">
        <f t="shared" si="36"/>
        <v>0</v>
      </c>
      <c r="AG158" s="410">
        <f t="shared" si="36"/>
        <v>0</v>
      </c>
      <c r="AH158" s="410">
        <f t="shared" si="36"/>
        <v>0</v>
      </c>
      <c r="AI158" s="410">
        <f t="shared" si="36"/>
        <v>0</v>
      </c>
      <c r="AJ158" s="410">
        <f t="shared" si="36"/>
        <v>0</v>
      </c>
      <c r="AK158" s="410">
        <f t="shared" si="36"/>
        <v>0</v>
      </c>
      <c r="AL158" s="410">
        <f t="shared" si="36"/>
        <v>0</v>
      </c>
      <c r="AM158" s="305"/>
    </row>
    <row r="159" spans="1:39" outlineLevel="1">
      <c r="B159" s="519"/>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411"/>
      <c r="Z159" s="424"/>
      <c r="AA159" s="424"/>
      <c r="AB159" s="424"/>
      <c r="AC159" s="424"/>
      <c r="AD159" s="424"/>
      <c r="AE159" s="424"/>
      <c r="AF159" s="424"/>
      <c r="AG159" s="424"/>
      <c r="AH159" s="424"/>
      <c r="AI159" s="424"/>
      <c r="AJ159" s="424"/>
      <c r="AK159" s="424"/>
      <c r="AL159" s="424"/>
      <c r="AM159" s="305"/>
    </row>
    <row r="160" spans="1:39" outlineLevel="1">
      <c r="A160" s="521">
        <v>38</v>
      </c>
      <c r="B160" s="519" t="s">
        <v>130</v>
      </c>
      <c r="C160" s="290" t="s">
        <v>25</v>
      </c>
      <c r="D160" s="294"/>
      <c r="E160" s="294"/>
      <c r="F160" s="294"/>
      <c r="G160" s="294"/>
      <c r="H160" s="294"/>
      <c r="I160" s="294"/>
      <c r="J160" s="294"/>
      <c r="K160" s="294"/>
      <c r="L160" s="294"/>
      <c r="M160" s="294"/>
      <c r="N160" s="294">
        <v>12</v>
      </c>
      <c r="O160" s="294"/>
      <c r="P160" s="294"/>
      <c r="Q160" s="294"/>
      <c r="R160" s="294"/>
      <c r="S160" s="294"/>
      <c r="T160" s="294"/>
      <c r="U160" s="294"/>
      <c r="V160" s="294"/>
      <c r="W160" s="294"/>
      <c r="X160" s="294"/>
      <c r="Y160" s="425"/>
      <c r="Z160" s="409"/>
      <c r="AA160" s="409"/>
      <c r="AB160" s="409"/>
      <c r="AC160" s="409"/>
      <c r="AD160" s="409"/>
      <c r="AE160" s="409"/>
      <c r="AF160" s="414"/>
      <c r="AG160" s="414"/>
      <c r="AH160" s="414"/>
      <c r="AI160" s="414"/>
      <c r="AJ160" s="414"/>
      <c r="AK160" s="414"/>
      <c r="AL160" s="414"/>
      <c r="AM160" s="295">
        <f>SUM(Y160:AL160)</f>
        <v>0</v>
      </c>
    </row>
    <row r="161" spans="1:39" outlineLevel="1">
      <c r="B161" s="293" t="s">
        <v>267</v>
      </c>
      <c r="C161" s="290" t="s">
        <v>163</v>
      </c>
      <c r="D161" s="294"/>
      <c r="E161" s="294"/>
      <c r="F161" s="294"/>
      <c r="G161" s="294"/>
      <c r="H161" s="294"/>
      <c r="I161" s="294"/>
      <c r="J161" s="294"/>
      <c r="K161" s="294"/>
      <c r="L161" s="294"/>
      <c r="M161" s="294"/>
      <c r="N161" s="294">
        <f>N160</f>
        <v>12</v>
      </c>
      <c r="O161" s="294"/>
      <c r="P161" s="294"/>
      <c r="Q161" s="294"/>
      <c r="R161" s="294"/>
      <c r="S161" s="294"/>
      <c r="T161" s="294"/>
      <c r="U161" s="294"/>
      <c r="V161" s="294"/>
      <c r="W161" s="294"/>
      <c r="X161" s="294"/>
      <c r="Y161" s="410">
        <f t="shared" ref="Y161:AL161" si="37">Y160</f>
        <v>0</v>
      </c>
      <c r="Z161" s="410">
        <f t="shared" si="37"/>
        <v>0</v>
      </c>
      <c r="AA161" s="410">
        <f t="shared" si="37"/>
        <v>0</v>
      </c>
      <c r="AB161" s="410">
        <f t="shared" si="37"/>
        <v>0</v>
      </c>
      <c r="AC161" s="410">
        <f t="shared" si="37"/>
        <v>0</v>
      </c>
      <c r="AD161" s="410">
        <f t="shared" si="37"/>
        <v>0</v>
      </c>
      <c r="AE161" s="410">
        <f t="shared" si="37"/>
        <v>0</v>
      </c>
      <c r="AF161" s="410">
        <f t="shared" si="37"/>
        <v>0</v>
      </c>
      <c r="AG161" s="410">
        <f t="shared" si="37"/>
        <v>0</v>
      </c>
      <c r="AH161" s="410">
        <f t="shared" si="37"/>
        <v>0</v>
      </c>
      <c r="AI161" s="410">
        <f t="shared" si="37"/>
        <v>0</v>
      </c>
      <c r="AJ161" s="410">
        <f t="shared" si="37"/>
        <v>0</v>
      </c>
      <c r="AK161" s="410">
        <f t="shared" si="37"/>
        <v>0</v>
      </c>
      <c r="AL161" s="410">
        <f t="shared" si="37"/>
        <v>0</v>
      </c>
      <c r="AM161" s="305"/>
    </row>
    <row r="162" spans="1:39" outlineLevel="1">
      <c r="B162" s="519"/>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411"/>
      <c r="Z162" s="424"/>
      <c r="AA162" s="424"/>
      <c r="AB162" s="424"/>
      <c r="AC162" s="424"/>
      <c r="AD162" s="424"/>
      <c r="AE162" s="424"/>
      <c r="AF162" s="424"/>
      <c r="AG162" s="424"/>
      <c r="AH162" s="424"/>
      <c r="AI162" s="424"/>
      <c r="AJ162" s="424"/>
      <c r="AK162" s="424"/>
      <c r="AL162" s="424"/>
      <c r="AM162" s="305"/>
    </row>
    <row r="163" spans="1:39" ht="30" outlineLevel="1">
      <c r="A163" s="521">
        <v>39</v>
      </c>
      <c r="B163" s="519" t="s">
        <v>131</v>
      </c>
      <c r="C163" s="290" t="s">
        <v>25</v>
      </c>
      <c r="D163" s="294"/>
      <c r="E163" s="294"/>
      <c r="F163" s="294"/>
      <c r="G163" s="294"/>
      <c r="H163" s="294"/>
      <c r="I163" s="294"/>
      <c r="J163" s="294"/>
      <c r="K163" s="294"/>
      <c r="L163" s="294"/>
      <c r="M163" s="294"/>
      <c r="N163" s="294">
        <v>12</v>
      </c>
      <c r="O163" s="294"/>
      <c r="P163" s="294"/>
      <c r="Q163" s="294"/>
      <c r="R163" s="294"/>
      <c r="S163" s="294"/>
      <c r="T163" s="294"/>
      <c r="U163" s="294"/>
      <c r="V163" s="294"/>
      <c r="W163" s="294"/>
      <c r="X163" s="294"/>
      <c r="Y163" s="425"/>
      <c r="Z163" s="409"/>
      <c r="AA163" s="409"/>
      <c r="AB163" s="409"/>
      <c r="AC163" s="409"/>
      <c r="AD163" s="409"/>
      <c r="AE163" s="409"/>
      <c r="AF163" s="414"/>
      <c r="AG163" s="414"/>
      <c r="AH163" s="414"/>
      <c r="AI163" s="414"/>
      <c r="AJ163" s="414"/>
      <c r="AK163" s="414"/>
      <c r="AL163" s="414"/>
      <c r="AM163" s="295">
        <f>SUM(Y163:AL163)</f>
        <v>0</v>
      </c>
    </row>
    <row r="164" spans="1:39" outlineLevel="1">
      <c r="B164" s="293" t="s">
        <v>267</v>
      </c>
      <c r="C164" s="290" t="s">
        <v>163</v>
      </c>
      <c r="D164" s="294"/>
      <c r="E164" s="294"/>
      <c r="F164" s="294"/>
      <c r="G164" s="294"/>
      <c r="H164" s="294"/>
      <c r="I164" s="294"/>
      <c r="J164" s="294"/>
      <c r="K164" s="294"/>
      <c r="L164" s="294"/>
      <c r="M164" s="294"/>
      <c r="N164" s="294">
        <f>N163</f>
        <v>12</v>
      </c>
      <c r="O164" s="294"/>
      <c r="P164" s="294"/>
      <c r="Q164" s="294"/>
      <c r="R164" s="294"/>
      <c r="S164" s="294"/>
      <c r="T164" s="294"/>
      <c r="U164" s="294"/>
      <c r="V164" s="294"/>
      <c r="W164" s="294"/>
      <c r="X164" s="294"/>
      <c r="Y164" s="410">
        <f t="shared" ref="Y164:AL164" si="38">Y163</f>
        <v>0</v>
      </c>
      <c r="Z164" s="410">
        <f t="shared" si="38"/>
        <v>0</v>
      </c>
      <c r="AA164" s="410">
        <f t="shared" si="38"/>
        <v>0</v>
      </c>
      <c r="AB164" s="410">
        <f t="shared" si="38"/>
        <v>0</v>
      </c>
      <c r="AC164" s="410">
        <f t="shared" si="38"/>
        <v>0</v>
      </c>
      <c r="AD164" s="410">
        <f t="shared" si="38"/>
        <v>0</v>
      </c>
      <c r="AE164" s="410">
        <f t="shared" si="38"/>
        <v>0</v>
      </c>
      <c r="AF164" s="410">
        <f t="shared" si="38"/>
        <v>0</v>
      </c>
      <c r="AG164" s="410">
        <f t="shared" si="38"/>
        <v>0</v>
      </c>
      <c r="AH164" s="410">
        <f t="shared" si="38"/>
        <v>0</v>
      </c>
      <c r="AI164" s="410">
        <f t="shared" si="38"/>
        <v>0</v>
      </c>
      <c r="AJ164" s="410">
        <f t="shared" si="38"/>
        <v>0</v>
      </c>
      <c r="AK164" s="410">
        <f t="shared" si="38"/>
        <v>0</v>
      </c>
      <c r="AL164" s="410">
        <f t="shared" si="38"/>
        <v>0</v>
      </c>
      <c r="AM164" s="305"/>
    </row>
    <row r="165" spans="1:39" outlineLevel="1">
      <c r="B165" s="519"/>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411"/>
      <c r="Z165" s="424"/>
      <c r="AA165" s="424"/>
      <c r="AB165" s="424"/>
      <c r="AC165" s="424"/>
      <c r="AD165" s="424"/>
      <c r="AE165" s="424"/>
      <c r="AF165" s="424"/>
      <c r="AG165" s="424"/>
      <c r="AH165" s="424"/>
      <c r="AI165" s="424"/>
      <c r="AJ165" s="424"/>
      <c r="AK165" s="424"/>
      <c r="AL165" s="424"/>
      <c r="AM165" s="305"/>
    </row>
    <row r="166" spans="1:39" ht="30" outlineLevel="1">
      <c r="A166" s="521">
        <v>40</v>
      </c>
      <c r="B166" s="519" t="s">
        <v>132</v>
      </c>
      <c r="C166" s="290" t="s">
        <v>25</v>
      </c>
      <c r="D166" s="294"/>
      <c r="E166" s="294"/>
      <c r="F166" s="294"/>
      <c r="G166" s="294"/>
      <c r="H166" s="294"/>
      <c r="I166" s="294"/>
      <c r="J166" s="294"/>
      <c r="K166" s="294"/>
      <c r="L166" s="294"/>
      <c r="M166" s="294"/>
      <c r="N166" s="294">
        <v>12</v>
      </c>
      <c r="O166" s="294"/>
      <c r="P166" s="294"/>
      <c r="Q166" s="294"/>
      <c r="R166" s="294"/>
      <c r="S166" s="294"/>
      <c r="T166" s="294"/>
      <c r="U166" s="294"/>
      <c r="V166" s="294"/>
      <c r="W166" s="294"/>
      <c r="X166" s="294"/>
      <c r="Y166" s="425"/>
      <c r="Z166" s="409"/>
      <c r="AA166" s="409"/>
      <c r="AB166" s="409"/>
      <c r="AC166" s="409"/>
      <c r="AD166" s="409"/>
      <c r="AE166" s="409"/>
      <c r="AF166" s="414"/>
      <c r="AG166" s="414"/>
      <c r="AH166" s="414"/>
      <c r="AI166" s="414"/>
      <c r="AJ166" s="414"/>
      <c r="AK166" s="414"/>
      <c r="AL166" s="414"/>
      <c r="AM166" s="295">
        <f>SUM(Y166:AL166)</f>
        <v>0</v>
      </c>
    </row>
    <row r="167" spans="1:39" outlineLevel="1">
      <c r="B167" s="293" t="s">
        <v>267</v>
      </c>
      <c r="C167" s="290" t="s">
        <v>163</v>
      </c>
      <c r="D167" s="294"/>
      <c r="E167" s="294"/>
      <c r="F167" s="294"/>
      <c r="G167" s="294"/>
      <c r="H167" s="294"/>
      <c r="I167" s="294"/>
      <c r="J167" s="294"/>
      <c r="K167" s="294"/>
      <c r="L167" s="294"/>
      <c r="M167" s="294"/>
      <c r="N167" s="294">
        <f>N166</f>
        <v>12</v>
      </c>
      <c r="O167" s="294"/>
      <c r="P167" s="294"/>
      <c r="Q167" s="294"/>
      <c r="R167" s="294"/>
      <c r="S167" s="294"/>
      <c r="T167" s="294"/>
      <c r="U167" s="294"/>
      <c r="V167" s="294"/>
      <c r="W167" s="294"/>
      <c r="X167" s="294"/>
      <c r="Y167" s="410">
        <f t="shared" ref="Y167:AL167" si="39">Y166</f>
        <v>0</v>
      </c>
      <c r="Z167" s="410">
        <f t="shared" si="39"/>
        <v>0</v>
      </c>
      <c r="AA167" s="410">
        <f t="shared" si="39"/>
        <v>0</v>
      </c>
      <c r="AB167" s="410">
        <f t="shared" si="39"/>
        <v>0</v>
      </c>
      <c r="AC167" s="410">
        <f t="shared" si="39"/>
        <v>0</v>
      </c>
      <c r="AD167" s="410">
        <f t="shared" si="39"/>
        <v>0</v>
      </c>
      <c r="AE167" s="410">
        <f t="shared" si="39"/>
        <v>0</v>
      </c>
      <c r="AF167" s="410">
        <f t="shared" si="39"/>
        <v>0</v>
      </c>
      <c r="AG167" s="410">
        <f t="shared" si="39"/>
        <v>0</v>
      </c>
      <c r="AH167" s="410">
        <f t="shared" si="39"/>
        <v>0</v>
      </c>
      <c r="AI167" s="410">
        <f t="shared" si="39"/>
        <v>0</v>
      </c>
      <c r="AJ167" s="410">
        <f t="shared" si="39"/>
        <v>0</v>
      </c>
      <c r="AK167" s="410">
        <f t="shared" si="39"/>
        <v>0</v>
      </c>
      <c r="AL167" s="410">
        <f t="shared" si="39"/>
        <v>0</v>
      </c>
      <c r="AM167" s="305"/>
    </row>
    <row r="168" spans="1:39" outlineLevel="1">
      <c r="B168" s="519"/>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411"/>
      <c r="Z168" s="424"/>
      <c r="AA168" s="424"/>
      <c r="AB168" s="424"/>
      <c r="AC168" s="424"/>
      <c r="AD168" s="424"/>
      <c r="AE168" s="424"/>
      <c r="AF168" s="424"/>
      <c r="AG168" s="424"/>
      <c r="AH168" s="424"/>
      <c r="AI168" s="424"/>
      <c r="AJ168" s="424"/>
      <c r="AK168" s="424"/>
      <c r="AL168" s="424"/>
      <c r="AM168" s="305"/>
    </row>
    <row r="169" spans="1:39" ht="30" outlineLevel="1">
      <c r="A169" s="521">
        <v>41</v>
      </c>
      <c r="B169" s="519" t="s">
        <v>133</v>
      </c>
      <c r="C169" s="290" t="s">
        <v>25</v>
      </c>
      <c r="D169" s="294"/>
      <c r="E169" s="294"/>
      <c r="F169" s="294"/>
      <c r="G169" s="294"/>
      <c r="H169" s="294"/>
      <c r="I169" s="294"/>
      <c r="J169" s="294"/>
      <c r="K169" s="294"/>
      <c r="L169" s="294"/>
      <c r="M169" s="294"/>
      <c r="N169" s="294">
        <v>12</v>
      </c>
      <c r="O169" s="294"/>
      <c r="P169" s="294"/>
      <c r="Q169" s="294"/>
      <c r="R169" s="294"/>
      <c r="S169" s="294"/>
      <c r="T169" s="294"/>
      <c r="U169" s="294"/>
      <c r="V169" s="294"/>
      <c r="W169" s="294"/>
      <c r="X169" s="294"/>
      <c r="Y169" s="425"/>
      <c r="Z169" s="409"/>
      <c r="AA169" s="409"/>
      <c r="AB169" s="409"/>
      <c r="AC169" s="409"/>
      <c r="AD169" s="409"/>
      <c r="AE169" s="409"/>
      <c r="AF169" s="414"/>
      <c r="AG169" s="414"/>
      <c r="AH169" s="414"/>
      <c r="AI169" s="414"/>
      <c r="AJ169" s="414"/>
      <c r="AK169" s="414"/>
      <c r="AL169" s="414"/>
      <c r="AM169" s="295">
        <f>SUM(Y169:AL169)</f>
        <v>0</v>
      </c>
    </row>
    <row r="170" spans="1:39" outlineLevel="1">
      <c r="B170" s="293" t="s">
        <v>267</v>
      </c>
      <c r="C170" s="290" t="s">
        <v>163</v>
      </c>
      <c r="D170" s="294"/>
      <c r="E170" s="294"/>
      <c r="F170" s="294"/>
      <c r="G170" s="294"/>
      <c r="H170" s="294"/>
      <c r="I170" s="294"/>
      <c r="J170" s="294"/>
      <c r="K170" s="294"/>
      <c r="L170" s="294"/>
      <c r="M170" s="294"/>
      <c r="N170" s="294">
        <f>N169</f>
        <v>12</v>
      </c>
      <c r="O170" s="294"/>
      <c r="P170" s="294"/>
      <c r="Q170" s="294"/>
      <c r="R170" s="294"/>
      <c r="S170" s="294"/>
      <c r="T170" s="294"/>
      <c r="U170" s="294"/>
      <c r="V170" s="294"/>
      <c r="W170" s="294"/>
      <c r="X170" s="294"/>
      <c r="Y170" s="410">
        <f t="shared" ref="Y170:AL170" si="40">Y169</f>
        <v>0</v>
      </c>
      <c r="Z170" s="410">
        <f t="shared" si="40"/>
        <v>0</v>
      </c>
      <c r="AA170" s="410">
        <f t="shared" si="40"/>
        <v>0</v>
      </c>
      <c r="AB170" s="410">
        <f t="shared" si="40"/>
        <v>0</v>
      </c>
      <c r="AC170" s="410">
        <f t="shared" si="40"/>
        <v>0</v>
      </c>
      <c r="AD170" s="410">
        <f t="shared" si="40"/>
        <v>0</v>
      </c>
      <c r="AE170" s="410">
        <f t="shared" si="40"/>
        <v>0</v>
      </c>
      <c r="AF170" s="410">
        <f t="shared" si="40"/>
        <v>0</v>
      </c>
      <c r="AG170" s="410">
        <f t="shared" si="40"/>
        <v>0</v>
      </c>
      <c r="AH170" s="410">
        <f t="shared" si="40"/>
        <v>0</v>
      </c>
      <c r="AI170" s="410">
        <f t="shared" si="40"/>
        <v>0</v>
      </c>
      <c r="AJ170" s="410">
        <f t="shared" si="40"/>
        <v>0</v>
      </c>
      <c r="AK170" s="410">
        <f t="shared" si="40"/>
        <v>0</v>
      </c>
      <c r="AL170" s="410">
        <f t="shared" si="40"/>
        <v>0</v>
      </c>
      <c r="AM170" s="305"/>
    </row>
    <row r="171" spans="1:39" outlineLevel="1">
      <c r="B171" s="519"/>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411"/>
      <c r="Z171" s="424"/>
      <c r="AA171" s="424"/>
      <c r="AB171" s="424"/>
      <c r="AC171" s="424"/>
      <c r="AD171" s="424"/>
      <c r="AE171" s="424"/>
      <c r="AF171" s="424"/>
      <c r="AG171" s="424"/>
      <c r="AH171" s="424"/>
      <c r="AI171" s="424"/>
      <c r="AJ171" s="424"/>
      <c r="AK171" s="424"/>
      <c r="AL171" s="424"/>
      <c r="AM171" s="305"/>
    </row>
    <row r="172" spans="1:39" ht="30" outlineLevel="1">
      <c r="A172" s="521">
        <v>42</v>
      </c>
      <c r="B172" s="519" t="s">
        <v>134</v>
      </c>
      <c r="C172" s="290" t="s">
        <v>25</v>
      </c>
      <c r="D172" s="294"/>
      <c r="E172" s="294"/>
      <c r="F172" s="294"/>
      <c r="G172" s="294"/>
      <c r="H172" s="294"/>
      <c r="I172" s="294"/>
      <c r="J172" s="294"/>
      <c r="K172" s="294"/>
      <c r="L172" s="294"/>
      <c r="M172" s="294"/>
      <c r="N172" s="290"/>
      <c r="O172" s="294"/>
      <c r="P172" s="294"/>
      <c r="Q172" s="294"/>
      <c r="R172" s="294"/>
      <c r="S172" s="294"/>
      <c r="T172" s="294"/>
      <c r="U172" s="294"/>
      <c r="V172" s="294"/>
      <c r="W172" s="294"/>
      <c r="X172" s="294"/>
      <c r="Y172" s="425"/>
      <c r="Z172" s="409"/>
      <c r="AA172" s="409"/>
      <c r="AB172" s="409"/>
      <c r="AC172" s="409"/>
      <c r="AD172" s="409"/>
      <c r="AE172" s="409"/>
      <c r="AF172" s="414"/>
      <c r="AG172" s="414"/>
      <c r="AH172" s="414"/>
      <c r="AI172" s="414"/>
      <c r="AJ172" s="414"/>
      <c r="AK172" s="414"/>
      <c r="AL172" s="414"/>
      <c r="AM172" s="295">
        <f>SUM(Y172:AL172)</f>
        <v>0</v>
      </c>
    </row>
    <row r="173" spans="1:39" outlineLevel="1">
      <c r="B173" s="293" t="s">
        <v>267</v>
      </c>
      <c r="C173" s="290" t="s">
        <v>163</v>
      </c>
      <c r="D173" s="294"/>
      <c r="E173" s="294"/>
      <c r="F173" s="294"/>
      <c r="G173" s="294"/>
      <c r="H173" s="294"/>
      <c r="I173" s="294"/>
      <c r="J173" s="294"/>
      <c r="K173" s="294"/>
      <c r="L173" s="294"/>
      <c r="M173" s="294"/>
      <c r="N173" s="467"/>
      <c r="O173" s="294"/>
      <c r="P173" s="294"/>
      <c r="Q173" s="294"/>
      <c r="R173" s="294"/>
      <c r="S173" s="294"/>
      <c r="T173" s="294"/>
      <c r="U173" s="294"/>
      <c r="V173" s="294"/>
      <c r="W173" s="294"/>
      <c r="X173" s="294"/>
      <c r="Y173" s="410">
        <f t="shared" ref="Y173:AL173" si="41">Y172</f>
        <v>0</v>
      </c>
      <c r="Z173" s="410">
        <f t="shared" si="41"/>
        <v>0</v>
      </c>
      <c r="AA173" s="410">
        <f t="shared" si="41"/>
        <v>0</v>
      </c>
      <c r="AB173" s="410">
        <f t="shared" si="41"/>
        <v>0</v>
      </c>
      <c r="AC173" s="410">
        <f t="shared" si="41"/>
        <v>0</v>
      </c>
      <c r="AD173" s="410">
        <f t="shared" si="41"/>
        <v>0</v>
      </c>
      <c r="AE173" s="410">
        <f t="shared" si="41"/>
        <v>0</v>
      </c>
      <c r="AF173" s="410">
        <f t="shared" si="41"/>
        <v>0</v>
      </c>
      <c r="AG173" s="410">
        <f t="shared" si="41"/>
        <v>0</v>
      </c>
      <c r="AH173" s="410">
        <f t="shared" si="41"/>
        <v>0</v>
      </c>
      <c r="AI173" s="410">
        <f t="shared" si="41"/>
        <v>0</v>
      </c>
      <c r="AJ173" s="410">
        <f t="shared" si="41"/>
        <v>0</v>
      </c>
      <c r="AK173" s="410">
        <f t="shared" si="41"/>
        <v>0</v>
      </c>
      <c r="AL173" s="410">
        <f t="shared" si="41"/>
        <v>0</v>
      </c>
      <c r="AM173" s="305"/>
    </row>
    <row r="174" spans="1:39" outlineLevel="1">
      <c r="B174" s="519"/>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411"/>
      <c r="Z174" s="424"/>
      <c r="AA174" s="424"/>
      <c r="AB174" s="424"/>
      <c r="AC174" s="424"/>
      <c r="AD174" s="424"/>
      <c r="AE174" s="424"/>
      <c r="AF174" s="424"/>
      <c r="AG174" s="424"/>
      <c r="AH174" s="424"/>
      <c r="AI174" s="424"/>
      <c r="AJ174" s="424"/>
      <c r="AK174" s="424"/>
      <c r="AL174" s="424"/>
      <c r="AM174" s="305"/>
    </row>
    <row r="175" spans="1:39" outlineLevel="1">
      <c r="A175" s="521">
        <v>43</v>
      </c>
      <c r="B175" s="519" t="s">
        <v>135</v>
      </c>
      <c r="C175" s="290" t="s">
        <v>25</v>
      </c>
      <c r="D175" s="294"/>
      <c r="E175" s="294"/>
      <c r="F175" s="294"/>
      <c r="G175" s="294"/>
      <c r="H175" s="294"/>
      <c r="I175" s="294"/>
      <c r="J175" s="294"/>
      <c r="K175" s="294"/>
      <c r="L175" s="294"/>
      <c r="M175" s="294"/>
      <c r="N175" s="294">
        <v>12</v>
      </c>
      <c r="O175" s="294"/>
      <c r="P175" s="294"/>
      <c r="Q175" s="294"/>
      <c r="R175" s="294"/>
      <c r="S175" s="294"/>
      <c r="T175" s="294"/>
      <c r="U175" s="294"/>
      <c r="V175" s="294"/>
      <c r="W175" s="294"/>
      <c r="X175" s="294"/>
      <c r="Y175" s="425"/>
      <c r="Z175" s="409"/>
      <c r="AA175" s="409"/>
      <c r="AB175" s="409"/>
      <c r="AC175" s="409"/>
      <c r="AD175" s="409"/>
      <c r="AE175" s="409"/>
      <c r="AF175" s="414"/>
      <c r="AG175" s="414"/>
      <c r="AH175" s="414"/>
      <c r="AI175" s="414"/>
      <c r="AJ175" s="414"/>
      <c r="AK175" s="414"/>
      <c r="AL175" s="414"/>
      <c r="AM175" s="295">
        <f>SUM(Y175:AL175)</f>
        <v>0</v>
      </c>
    </row>
    <row r="176" spans="1:39" outlineLevel="1">
      <c r="B176" s="293" t="s">
        <v>267</v>
      </c>
      <c r="C176" s="290" t="s">
        <v>163</v>
      </c>
      <c r="D176" s="294"/>
      <c r="E176" s="294"/>
      <c r="F176" s="294"/>
      <c r="G176" s="294"/>
      <c r="H176" s="294"/>
      <c r="I176" s="294"/>
      <c r="J176" s="294"/>
      <c r="K176" s="294"/>
      <c r="L176" s="294"/>
      <c r="M176" s="294"/>
      <c r="N176" s="294">
        <f>N175</f>
        <v>12</v>
      </c>
      <c r="O176" s="294"/>
      <c r="P176" s="294"/>
      <c r="Q176" s="294"/>
      <c r="R176" s="294"/>
      <c r="S176" s="294"/>
      <c r="T176" s="294"/>
      <c r="U176" s="294"/>
      <c r="V176" s="294"/>
      <c r="W176" s="294"/>
      <c r="X176" s="294"/>
      <c r="Y176" s="410">
        <f t="shared" ref="Y176:AL176" si="42">Y175</f>
        <v>0</v>
      </c>
      <c r="Z176" s="410">
        <f t="shared" si="42"/>
        <v>0</v>
      </c>
      <c r="AA176" s="410">
        <f t="shared" si="42"/>
        <v>0</v>
      </c>
      <c r="AB176" s="410">
        <f t="shared" si="42"/>
        <v>0</v>
      </c>
      <c r="AC176" s="410">
        <f t="shared" si="42"/>
        <v>0</v>
      </c>
      <c r="AD176" s="410">
        <f t="shared" si="42"/>
        <v>0</v>
      </c>
      <c r="AE176" s="410">
        <f t="shared" si="42"/>
        <v>0</v>
      </c>
      <c r="AF176" s="410">
        <f t="shared" si="42"/>
        <v>0</v>
      </c>
      <c r="AG176" s="410">
        <f t="shared" si="42"/>
        <v>0</v>
      </c>
      <c r="AH176" s="410">
        <f t="shared" si="42"/>
        <v>0</v>
      </c>
      <c r="AI176" s="410">
        <f t="shared" si="42"/>
        <v>0</v>
      </c>
      <c r="AJ176" s="410">
        <f t="shared" si="42"/>
        <v>0</v>
      </c>
      <c r="AK176" s="410">
        <f t="shared" si="42"/>
        <v>0</v>
      </c>
      <c r="AL176" s="410">
        <f t="shared" si="42"/>
        <v>0</v>
      </c>
      <c r="AM176" s="305"/>
    </row>
    <row r="177" spans="1:39" outlineLevel="1">
      <c r="B177" s="519"/>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411"/>
      <c r="Z177" s="424"/>
      <c r="AA177" s="424"/>
      <c r="AB177" s="424"/>
      <c r="AC177" s="424"/>
      <c r="AD177" s="424"/>
      <c r="AE177" s="424"/>
      <c r="AF177" s="424"/>
      <c r="AG177" s="424"/>
      <c r="AH177" s="424"/>
      <c r="AI177" s="424"/>
      <c r="AJ177" s="424"/>
      <c r="AK177" s="424"/>
      <c r="AL177" s="424"/>
      <c r="AM177" s="305"/>
    </row>
    <row r="178" spans="1:39" ht="45" outlineLevel="1">
      <c r="A178" s="521">
        <v>44</v>
      </c>
      <c r="B178" s="519" t="s">
        <v>136</v>
      </c>
      <c r="C178" s="290" t="s">
        <v>25</v>
      </c>
      <c r="D178" s="294"/>
      <c r="E178" s="294"/>
      <c r="F178" s="294"/>
      <c r="G178" s="294"/>
      <c r="H178" s="294"/>
      <c r="I178" s="294"/>
      <c r="J178" s="294"/>
      <c r="K178" s="294"/>
      <c r="L178" s="294"/>
      <c r="M178" s="294"/>
      <c r="N178" s="294">
        <v>12</v>
      </c>
      <c r="O178" s="294"/>
      <c r="P178" s="294"/>
      <c r="Q178" s="294"/>
      <c r="R178" s="294"/>
      <c r="S178" s="294"/>
      <c r="T178" s="294"/>
      <c r="U178" s="294"/>
      <c r="V178" s="294"/>
      <c r="W178" s="294"/>
      <c r="X178" s="294"/>
      <c r="Y178" s="425"/>
      <c r="Z178" s="409"/>
      <c r="AA178" s="409"/>
      <c r="AB178" s="409"/>
      <c r="AC178" s="409"/>
      <c r="AD178" s="409"/>
      <c r="AE178" s="409"/>
      <c r="AF178" s="414"/>
      <c r="AG178" s="414"/>
      <c r="AH178" s="414"/>
      <c r="AI178" s="414"/>
      <c r="AJ178" s="414"/>
      <c r="AK178" s="414"/>
      <c r="AL178" s="414"/>
      <c r="AM178" s="295">
        <f>SUM(Y178:AL178)</f>
        <v>0</v>
      </c>
    </row>
    <row r="179" spans="1:39" outlineLevel="1">
      <c r="B179" s="293" t="s">
        <v>267</v>
      </c>
      <c r="C179" s="290" t="s">
        <v>163</v>
      </c>
      <c r="D179" s="294"/>
      <c r="E179" s="294"/>
      <c r="F179" s="294"/>
      <c r="G179" s="294"/>
      <c r="H179" s="294"/>
      <c r="I179" s="294"/>
      <c r="J179" s="294"/>
      <c r="K179" s="294"/>
      <c r="L179" s="294"/>
      <c r="M179" s="294"/>
      <c r="N179" s="294">
        <f>N178</f>
        <v>12</v>
      </c>
      <c r="O179" s="294"/>
      <c r="P179" s="294"/>
      <c r="Q179" s="294"/>
      <c r="R179" s="294"/>
      <c r="S179" s="294"/>
      <c r="T179" s="294"/>
      <c r="U179" s="294"/>
      <c r="V179" s="294"/>
      <c r="W179" s="294"/>
      <c r="X179" s="294"/>
      <c r="Y179" s="410">
        <f t="shared" ref="Y179:AL179" si="43">Y178</f>
        <v>0</v>
      </c>
      <c r="Z179" s="410">
        <f t="shared" si="43"/>
        <v>0</v>
      </c>
      <c r="AA179" s="410">
        <f t="shared" si="43"/>
        <v>0</v>
      </c>
      <c r="AB179" s="410">
        <f t="shared" si="43"/>
        <v>0</v>
      </c>
      <c r="AC179" s="410">
        <f t="shared" si="43"/>
        <v>0</v>
      </c>
      <c r="AD179" s="410">
        <f t="shared" si="43"/>
        <v>0</v>
      </c>
      <c r="AE179" s="410">
        <f t="shared" si="43"/>
        <v>0</v>
      </c>
      <c r="AF179" s="410">
        <f t="shared" si="43"/>
        <v>0</v>
      </c>
      <c r="AG179" s="410">
        <f t="shared" si="43"/>
        <v>0</v>
      </c>
      <c r="AH179" s="410">
        <f t="shared" si="43"/>
        <v>0</v>
      </c>
      <c r="AI179" s="410">
        <f t="shared" si="43"/>
        <v>0</v>
      </c>
      <c r="AJ179" s="410">
        <f t="shared" si="43"/>
        <v>0</v>
      </c>
      <c r="AK179" s="410">
        <f t="shared" si="43"/>
        <v>0</v>
      </c>
      <c r="AL179" s="410">
        <f t="shared" si="43"/>
        <v>0</v>
      </c>
      <c r="AM179" s="305"/>
    </row>
    <row r="180" spans="1:39" outlineLevel="1">
      <c r="B180" s="519"/>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411"/>
      <c r="Z180" s="424"/>
      <c r="AA180" s="424"/>
      <c r="AB180" s="424"/>
      <c r="AC180" s="424"/>
      <c r="AD180" s="424"/>
      <c r="AE180" s="424"/>
      <c r="AF180" s="424"/>
      <c r="AG180" s="424"/>
      <c r="AH180" s="424"/>
      <c r="AI180" s="424"/>
      <c r="AJ180" s="424"/>
      <c r="AK180" s="424"/>
      <c r="AL180" s="424"/>
      <c r="AM180" s="305"/>
    </row>
    <row r="181" spans="1:39" ht="30" outlineLevel="1">
      <c r="A181" s="521">
        <v>45</v>
      </c>
      <c r="B181" s="519" t="s">
        <v>137</v>
      </c>
      <c r="C181" s="290" t="s">
        <v>25</v>
      </c>
      <c r="D181" s="294"/>
      <c r="E181" s="294"/>
      <c r="F181" s="294"/>
      <c r="G181" s="294"/>
      <c r="H181" s="294"/>
      <c r="I181" s="294"/>
      <c r="J181" s="294"/>
      <c r="K181" s="294"/>
      <c r="L181" s="294"/>
      <c r="M181" s="294"/>
      <c r="N181" s="294">
        <v>12</v>
      </c>
      <c r="O181" s="294"/>
      <c r="P181" s="294"/>
      <c r="Q181" s="294"/>
      <c r="R181" s="294"/>
      <c r="S181" s="294"/>
      <c r="T181" s="294"/>
      <c r="U181" s="294"/>
      <c r="V181" s="294"/>
      <c r="W181" s="294"/>
      <c r="X181" s="294"/>
      <c r="Y181" s="425"/>
      <c r="Z181" s="409"/>
      <c r="AA181" s="409"/>
      <c r="AB181" s="409"/>
      <c r="AC181" s="409"/>
      <c r="AD181" s="409"/>
      <c r="AE181" s="409"/>
      <c r="AF181" s="414"/>
      <c r="AG181" s="414"/>
      <c r="AH181" s="414"/>
      <c r="AI181" s="414"/>
      <c r="AJ181" s="414"/>
      <c r="AK181" s="414"/>
      <c r="AL181" s="414"/>
      <c r="AM181" s="295">
        <f>SUM(Y181:AL181)</f>
        <v>0</v>
      </c>
    </row>
    <row r="182" spans="1:39" outlineLevel="1">
      <c r="B182" s="293" t="s">
        <v>267</v>
      </c>
      <c r="C182" s="290" t="s">
        <v>163</v>
      </c>
      <c r="D182" s="294"/>
      <c r="E182" s="294"/>
      <c r="F182" s="294"/>
      <c r="G182" s="294"/>
      <c r="H182" s="294"/>
      <c r="I182" s="294"/>
      <c r="J182" s="294"/>
      <c r="K182" s="294"/>
      <c r="L182" s="294"/>
      <c r="M182" s="294"/>
      <c r="N182" s="294">
        <f>N181</f>
        <v>12</v>
      </c>
      <c r="O182" s="294"/>
      <c r="P182" s="294"/>
      <c r="Q182" s="294"/>
      <c r="R182" s="294"/>
      <c r="S182" s="294"/>
      <c r="T182" s="294"/>
      <c r="U182" s="294"/>
      <c r="V182" s="294"/>
      <c r="W182" s="294"/>
      <c r="X182" s="294"/>
      <c r="Y182" s="410">
        <f t="shared" ref="Y182:AL182" si="44">Y181</f>
        <v>0</v>
      </c>
      <c r="Z182" s="410">
        <f t="shared" si="44"/>
        <v>0</v>
      </c>
      <c r="AA182" s="410">
        <f t="shared" si="44"/>
        <v>0</v>
      </c>
      <c r="AB182" s="410">
        <f t="shared" si="44"/>
        <v>0</v>
      </c>
      <c r="AC182" s="410">
        <f t="shared" si="44"/>
        <v>0</v>
      </c>
      <c r="AD182" s="410">
        <f t="shared" si="44"/>
        <v>0</v>
      </c>
      <c r="AE182" s="410">
        <f t="shared" si="44"/>
        <v>0</v>
      </c>
      <c r="AF182" s="410">
        <f t="shared" si="44"/>
        <v>0</v>
      </c>
      <c r="AG182" s="410">
        <f t="shared" si="44"/>
        <v>0</v>
      </c>
      <c r="AH182" s="410">
        <f t="shared" si="44"/>
        <v>0</v>
      </c>
      <c r="AI182" s="410">
        <f t="shared" si="44"/>
        <v>0</v>
      </c>
      <c r="AJ182" s="410">
        <f t="shared" si="44"/>
        <v>0</v>
      </c>
      <c r="AK182" s="410">
        <f t="shared" si="44"/>
        <v>0</v>
      </c>
      <c r="AL182" s="410">
        <f t="shared" si="44"/>
        <v>0</v>
      </c>
      <c r="AM182" s="305"/>
    </row>
    <row r="183" spans="1:39" outlineLevel="1">
      <c r="B183" s="519"/>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411"/>
      <c r="Z183" s="424"/>
      <c r="AA183" s="424"/>
      <c r="AB183" s="424"/>
      <c r="AC183" s="424"/>
      <c r="AD183" s="424"/>
      <c r="AE183" s="424"/>
      <c r="AF183" s="424"/>
      <c r="AG183" s="424"/>
      <c r="AH183" s="424"/>
      <c r="AI183" s="424"/>
      <c r="AJ183" s="424"/>
      <c r="AK183" s="424"/>
      <c r="AL183" s="424"/>
      <c r="AM183" s="305"/>
    </row>
    <row r="184" spans="1:39" ht="30" outlineLevel="1">
      <c r="A184" s="521">
        <v>46</v>
      </c>
      <c r="B184" s="519" t="s">
        <v>138</v>
      </c>
      <c r="C184" s="290" t="s">
        <v>25</v>
      </c>
      <c r="D184" s="294"/>
      <c r="E184" s="294"/>
      <c r="F184" s="294"/>
      <c r="G184" s="294"/>
      <c r="H184" s="294"/>
      <c r="I184" s="294"/>
      <c r="J184" s="294"/>
      <c r="K184" s="294"/>
      <c r="L184" s="294"/>
      <c r="M184" s="294"/>
      <c r="N184" s="294">
        <v>12</v>
      </c>
      <c r="O184" s="294"/>
      <c r="P184" s="294"/>
      <c r="Q184" s="294"/>
      <c r="R184" s="294"/>
      <c r="S184" s="294"/>
      <c r="T184" s="294"/>
      <c r="U184" s="294"/>
      <c r="V184" s="294"/>
      <c r="W184" s="294"/>
      <c r="X184" s="294"/>
      <c r="Y184" s="425"/>
      <c r="Z184" s="409"/>
      <c r="AA184" s="409"/>
      <c r="AB184" s="409"/>
      <c r="AC184" s="409"/>
      <c r="AD184" s="409"/>
      <c r="AE184" s="409"/>
      <c r="AF184" s="414"/>
      <c r="AG184" s="414"/>
      <c r="AH184" s="414"/>
      <c r="AI184" s="414"/>
      <c r="AJ184" s="414"/>
      <c r="AK184" s="414"/>
      <c r="AL184" s="414"/>
      <c r="AM184" s="295">
        <f>SUM(Y184:AL184)</f>
        <v>0</v>
      </c>
    </row>
    <row r="185" spans="1:39" outlineLevel="1">
      <c r="B185" s="293" t="s">
        <v>267</v>
      </c>
      <c r="C185" s="290" t="s">
        <v>163</v>
      </c>
      <c r="D185" s="294"/>
      <c r="E185" s="294"/>
      <c r="F185" s="294"/>
      <c r="G185" s="294"/>
      <c r="H185" s="294"/>
      <c r="I185" s="294"/>
      <c r="J185" s="294"/>
      <c r="K185" s="294"/>
      <c r="L185" s="294"/>
      <c r="M185" s="294"/>
      <c r="N185" s="294">
        <f>N184</f>
        <v>12</v>
      </c>
      <c r="O185" s="294"/>
      <c r="P185" s="294"/>
      <c r="Q185" s="294"/>
      <c r="R185" s="294"/>
      <c r="S185" s="294"/>
      <c r="T185" s="294"/>
      <c r="U185" s="294"/>
      <c r="V185" s="294"/>
      <c r="W185" s="294"/>
      <c r="X185" s="294"/>
      <c r="Y185" s="410">
        <f t="shared" ref="Y185:AL185" si="45">Y184</f>
        <v>0</v>
      </c>
      <c r="Z185" s="410">
        <f t="shared" si="45"/>
        <v>0</v>
      </c>
      <c r="AA185" s="410">
        <f t="shared" si="45"/>
        <v>0</v>
      </c>
      <c r="AB185" s="410">
        <f t="shared" si="45"/>
        <v>0</v>
      </c>
      <c r="AC185" s="410">
        <f t="shared" si="45"/>
        <v>0</v>
      </c>
      <c r="AD185" s="410">
        <f t="shared" si="45"/>
        <v>0</v>
      </c>
      <c r="AE185" s="410">
        <f t="shared" si="45"/>
        <v>0</v>
      </c>
      <c r="AF185" s="410">
        <f t="shared" si="45"/>
        <v>0</v>
      </c>
      <c r="AG185" s="410">
        <f t="shared" si="45"/>
        <v>0</v>
      </c>
      <c r="AH185" s="410">
        <f t="shared" si="45"/>
        <v>0</v>
      </c>
      <c r="AI185" s="410">
        <f t="shared" si="45"/>
        <v>0</v>
      </c>
      <c r="AJ185" s="410">
        <f t="shared" si="45"/>
        <v>0</v>
      </c>
      <c r="AK185" s="410">
        <f t="shared" si="45"/>
        <v>0</v>
      </c>
      <c r="AL185" s="410">
        <f t="shared" si="45"/>
        <v>0</v>
      </c>
      <c r="AM185" s="305"/>
    </row>
    <row r="186" spans="1:39" outlineLevel="1">
      <c r="B186" s="519"/>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411"/>
      <c r="Z186" s="424"/>
      <c r="AA186" s="424"/>
      <c r="AB186" s="424"/>
      <c r="AC186" s="424"/>
      <c r="AD186" s="424"/>
      <c r="AE186" s="424"/>
      <c r="AF186" s="424"/>
      <c r="AG186" s="424"/>
      <c r="AH186" s="424"/>
      <c r="AI186" s="424"/>
      <c r="AJ186" s="424"/>
      <c r="AK186" s="424"/>
      <c r="AL186" s="424"/>
      <c r="AM186" s="305"/>
    </row>
    <row r="187" spans="1:39" ht="30" outlineLevel="1">
      <c r="A187" s="521">
        <v>47</v>
      </c>
      <c r="B187" s="519" t="s">
        <v>139</v>
      </c>
      <c r="C187" s="290" t="s">
        <v>25</v>
      </c>
      <c r="D187" s="294"/>
      <c r="E187" s="294"/>
      <c r="F187" s="294"/>
      <c r="G187" s="294"/>
      <c r="H187" s="294"/>
      <c r="I187" s="294"/>
      <c r="J187" s="294"/>
      <c r="K187" s="294"/>
      <c r="L187" s="294"/>
      <c r="M187" s="294"/>
      <c r="N187" s="294">
        <v>12</v>
      </c>
      <c r="O187" s="294"/>
      <c r="P187" s="294"/>
      <c r="Q187" s="294"/>
      <c r="R187" s="294"/>
      <c r="S187" s="294"/>
      <c r="T187" s="294"/>
      <c r="U187" s="294"/>
      <c r="V187" s="294"/>
      <c r="W187" s="294"/>
      <c r="X187" s="294"/>
      <c r="Y187" s="425"/>
      <c r="Z187" s="409"/>
      <c r="AA187" s="409"/>
      <c r="AB187" s="409"/>
      <c r="AC187" s="409"/>
      <c r="AD187" s="409"/>
      <c r="AE187" s="409"/>
      <c r="AF187" s="414"/>
      <c r="AG187" s="414"/>
      <c r="AH187" s="414"/>
      <c r="AI187" s="414"/>
      <c r="AJ187" s="414"/>
      <c r="AK187" s="414"/>
      <c r="AL187" s="414"/>
      <c r="AM187" s="295">
        <f>SUM(Y187:AL187)</f>
        <v>0</v>
      </c>
    </row>
    <row r="188" spans="1:39" outlineLevel="1">
      <c r="B188" s="293" t="s">
        <v>267</v>
      </c>
      <c r="C188" s="290" t="s">
        <v>163</v>
      </c>
      <c r="D188" s="294"/>
      <c r="E188" s="294"/>
      <c r="F188" s="294"/>
      <c r="G188" s="294"/>
      <c r="H188" s="294"/>
      <c r="I188" s="294"/>
      <c r="J188" s="294"/>
      <c r="K188" s="294"/>
      <c r="L188" s="294"/>
      <c r="M188" s="294"/>
      <c r="N188" s="294">
        <f>N187</f>
        <v>12</v>
      </c>
      <c r="O188" s="294"/>
      <c r="P188" s="294"/>
      <c r="Q188" s="294"/>
      <c r="R188" s="294"/>
      <c r="S188" s="294"/>
      <c r="T188" s="294"/>
      <c r="U188" s="294"/>
      <c r="V188" s="294"/>
      <c r="W188" s="294"/>
      <c r="X188" s="294"/>
      <c r="Y188" s="410">
        <f t="shared" ref="Y188:AL188" si="46">Y187</f>
        <v>0</v>
      </c>
      <c r="Z188" s="410">
        <f t="shared" si="46"/>
        <v>0</v>
      </c>
      <c r="AA188" s="410">
        <f t="shared" si="46"/>
        <v>0</v>
      </c>
      <c r="AB188" s="410">
        <f t="shared" si="46"/>
        <v>0</v>
      </c>
      <c r="AC188" s="410">
        <f t="shared" si="46"/>
        <v>0</v>
      </c>
      <c r="AD188" s="410">
        <f t="shared" si="46"/>
        <v>0</v>
      </c>
      <c r="AE188" s="410">
        <f t="shared" si="46"/>
        <v>0</v>
      </c>
      <c r="AF188" s="410">
        <f t="shared" si="46"/>
        <v>0</v>
      </c>
      <c r="AG188" s="410">
        <f t="shared" si="46"/>
        <v>0</v>
      </c>
      <c r="AH188" s="410">
        <f t="shared" si="46"/>
        <v>0</v>
      </c>
      <c r="AI188" s="410">
        <f t="shared" si="46"/>
        <v>0</v>
      </c>
      <c r="AJ188" s="410">
        <f t="shared" si="46"/>
        <v>0</v>
      </c>
      <c r="AK188" s="410">
        <f t="shared" si="46"/>
        <v>0</v>
      </c>
      <c r="AL188" s="410">
        <f t="shared" si="46"/>
        <v>0</v>
      </c>
      <c r="AM188" s="305"/>
    </row>
    <row r="189" spans="1:39" outlineLevel="1">
      <c r="B189" s="519"/>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411"/>
      <c r="Z189" s="424"/>
      <c r="AA189" s="424"/>
      <c r="AB189" s="424"/>
      <c r="AC189" s="424"/>
      <c r="AD189" s="424"/>
      <c r="AE189" s="424"/>
      <c r="AF189" s="424"/>
      <c r="AG189" s="424"/>
      <c r="AH189" s="424"/>
      <c r="AI189" s="424"/>
      <c r="AJ189" s="424"/>
      <c r="AK189" s="424"/>
      <c r="AL189" s="424"/>
      <c r="AM189" s="305"/>
    </row>
    <row r="190" spans="1:39" ht="30" outlineLevel="1">
      <c r="A190" s="521">
        <v>48</v>
      </c>
      <c r="B190" s="519" t="s">
        <v>140</v>
      </c>
      <c r="C190" s="290" t="s">
        <v>25</v>
      </c>
      <c r="D190" s="294"/>
      <c r="E190" s="294"/>
      <c r="F190" s="294"/>
      <c r="G190" s="294"/>
      <c r="H190" s="294"/>
      <c r="I190" s="294"/>
      <c r="J190" s="294"/>
      <c r="K190" s="294"/>
      <c r="L190" s="294"/>
      <c r="M190" s="294"/>
      <c r="N190" s="294">
        <v>12</v>
      </c>
      <c r="O190" s="294"/>
      <c r="P190" s="294"/>
      <c r="Q190" s="294"/>
      <c r="R190" s="294"/>
      <c r="S190" s="294"/>
      <c r="T190" s="294"/>
      <c r="U190" s="294"/>
      <c r="V190" s="294"/>
      <c r="W190" s="294"/>
      <c r="X190" s="294"/>
      <c r="Y190" s="425"/>
      <c r="Z190" s="409"/>
      <c r="AA190" s="409"/>
      <c r="AB190" s="409"/>
      <c r="AC190" s="409"/>
      <c r="AD190" s="409"/>
      <c r="AE190" s="409"/>
      <c r="AF190" s="414"/>
      <c r="AG190" s="414"/>
      <c r="AH190" s="414"/>
      <c r="AI190" s="414"/>
      <c r="AJ190" s="414"/>
      <c r="AK190" s="414"/>
      <c r="AL190" s="414"/>
      <c r="AM190" s="295">
        <f>SUM(Y190:AL190)</f>
        <v>0</v>
      </c>
    </row>
    <row r="191" spans="1:39" outlineLevel="1">
      <c r="B191" s="293" t="s">
        <v>267</v>
      </c>
      <c r="C191" s="290" t="s">
        <v>163</v>
      </c>
      <c r="D191" s="294"/>
      <c r="E191" s="294"/>
      <c r="F191" s="294"/>
      <c r="G191" s="294"/>
      <c r="H191" s="294"/>
      <c r="I191" s="294"/>
      <c r="J191" s="294"/>
      <c r="K191" s="294"/>
      <c r="L191" s="294"/>
      <c r="M191" s="294"/>
      <c r="N191" s="294">
        <f>N190</f>
        <v>12</v>
      </c>
      <c r="O191" s="294"/>
      <c r="P191" s="294"/>
      <c r="Q191" s="294"/>
      <c r="R191" s="294"/>
      <c r="S191" s="294"/>
      <c r="T191" s="294"/>
      <c r="U191" s="294"/>
      <c r="V191" s="294"/>
      <c r="W191" s="294"/>
      <c r="X191" s="294"/>
      <c r="Y191" s="410">
        <f t="shared" ref="Y191:AL191" si="47">Y190</f>
        <v>0</v>
      </c>
      <c r="Z191" s="410">
        <f t="shared" si="47"/>
        <v>0</v>
      </c>
      <c r="AA191" s="410">
        <f t="shared" si="47"/>
        <v>0</v>
      </c>
      <c r="AB191" s="410">
        <f t="shared" si="47"/>
        <v>0</v>
      </c>
      <c r="AC191" s="410">
        <f t="shared" si="47"/>
        <v>0</v>
      </c>
      <c r="AD191" s="410">
        <f t="shared" si="47"/>
        <v>0</v>
      </c>
      <c r="AE191" s="410">
        <f t="shared" si="47"/>
        <v>0</v>
      </c>
      <c r="AF191" s="410">
        <f t="shared" si="47"/>
        <v>0</v>
      </c>
      <c r="AG191" s="410">
        <f t="shared" si="47"/>
        <v>0</v>
      </c>
      <c r="AH191" s="410">
        <f t="shared" si="47"/>
        <v>0</v>
      </c>
      <c r="AI191" s="410">
        <f t="shared" si="47"/>
        <v>0</v>
      </c>
      <c r="AJ191" s="410">
        <f t="shared" si="47"/>
        <v>0</v>
      </c>
      <c r="AK191" s="410">
        <f t="shared" si="47"/>
        <v>0</v>
      </c>
      <c r="AL191" s="410">
        <f t="shared" si="47"/>
        <v>0</v>
      </c>
      <c r="AM191" s="305"/>
    </row>
    <row r="192" spans="1:39" outlineLevel="1">
      <c r="B192" s="519"/>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411"/>
      <c r="Z192" s="424"/>
      <c r="AA192" s="424"/>
      <c r="AB192" s="424"/>
      <c r="AC192" s="424"/>
      <c r="AD192" s="424"/>
      <c r="AE192" s="424"/>
      <c r="AF192" s="424"/>
      <c r="AG192" s="424"/>
      <c r="AH192" s="424"/>
      <c r="AI192" s="424"/>
      <c r="AJ192" s="424"/>
      <c r="AK192" s="424"/>
      <c r="AL192" s="424"/>
      <c r="AM192" s="305"/>
    </row>
    <row r="193" spans="1:39" ht="30" outlineLevel="1">
      <c r="A193" s="521">
        <v>49</v>
      </c>
      <c r="B193" s="519" t="s">
        <v>141</v>
      </c>
      <c r="C193" s="290" t="s">
        <v>25</v>
      </c>
      <c r="D193" s="294"/>
      <c r="E193" s="294"/>
      <c r="F193" s="294"/>
      <c r="G193" s="294"/>
      <c r="H193" s="294"/>
      <c r="I193" s="294"/>
      <c r="J193" s="294"/>
      <c r="K193" s="294"/>
      <c r="L193" s="294"/>
      <c r="M193" s="294"/>
      <c r="N193" s="294">
        <v>12</v>
      </c>
      <c r="O193" s="294"/>
      <c r="P193" s="294"/>
      <c r="Q193" s="294"/>
      <c r="R193" s="294"/>
      <c r="S193" s="294"/>
      <c r="T193" s="294"/>
      <c r="U193" s="294"/>
      <c r="V193" s="294"/>
      <c r="W193" s="294"/>
      <c r="X193" s="294"/>
      <c r="Y193" s="425"/>
      <c r="Z193" s="409"/>
      <c r="AA193" s="409"/>
      <c r="AB193" s="409"/>
      <c r="AC193" s="409"/>
      <c r="AD193" s="409"/>
      <c r="AE193" s="409"/>
      <c r="AF193" s="414"/>
      <c r="AG193" s="414"/>
      <c r="AH193" s="414"/>
      <c r="AI193" s="414"/>
      <c r="AJ193" s="414"/>
      <c r="AK193" s="414"/>
      <c r="AL193" s="414"/>
      <c r="AM193" s="295">
        <f>SUM(Y193:AL193)</f>
        <v>0</v>
      </c>
    </row>
    <row r="194" spans="1:39" outlineLevel="1">
      <c r="B194" s="293" t="s">
        <v>267</v>
      </c>
      <c r="C194" s="290" t="s">
        <v>163</v>
      </c>
      <c r="D194" s="294"/>
      <c r="E194" s="294"/>
      <c r="F194" s="294"/>
      <c r="G194" s="294"/>
      <c r="H194" s="294"/>
      <c r="I194" s="294"/>
      <c r="J194" s="294"/>
      <c r="K194" s="294"/>
      <c r="L194" s="294"/>
      <c r="M194" s="294"/>
      <c r="N194" s="294">
        <f>N193</f>
        <v>12</v>
      </c>
      <c r="O194" s="294"/>
      <c r="P194" s="294"/>
      <c r="Q194" s="294"/>
      <c r="R194" s="294"/>
      <c r="S194" s="294"/>
      <c r="T194" s="294"/>
      <c r="U194" s="294"/>
      <c r="V194" s="294"/>
      <c r="W194" s="294"/>
      <c r="X194" s="294"/>
      <c r="Y194" s="410">
        <f t="shared" ref="Y194:AL194" si="48">Y193</f>
        <v>0</v>
      </c>
      <c r="Z194" s="410">
        <f t="shared" si="48"/>
        <v>0</v>
      </c>
      <c r="AA194" s="410">
        <f t="shared" si="48"/>
        <v>0</v>
      </c>
      <c r="AB194" s="410">
        <f t="shared" si="48"/>
        <v>0</v>
      </c>
      <c r="AC194" s="410">
        <f t="shared" si="48"/>
        <v>0</v>
      </c>
      <c r="AD194" s="410">
        <f t="shared" si="48"/>
        <v>0</v>
      </c>
      <c r="AE194" s="410">
        <f t="shared" si="48"/>
        <v>0</v>
      </c>
      <c r="AF194" s="410">
        <f t="shared" si="48"/>
        <v>0</v>
      </c>
      <c r="AG194" s="410">
        <f t="shared" si="48"/>
        <v>0</v>
      </c>
      <c r="AH194" s="410">
        <f t="shared" si="48"/>
        <v>0</v>
      </c>
      <c r="AI194" s="410">
        <f t="shared" si="48"/>
        <v>0</v>
      </c>
      <c r="AJ194" s="410">
        <f t="shared" si="48"/>
        <v>0</v>
      </c>
      <c r="AK194" s="410">
        <f t="shared" si="48"/>
        <v>0</v>
      </c>
      <c r="AL194" s="410">
        <f t="shared" si="48"/>
        <v>0</v>
      </c>
      <c r="AM194" s="305"/>
    </row>
    <row r="195" spans="1:39" outlineLevel="1">
      <c r="B195" s="293"/>
      <c r="C195" s="304"/>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300"/>
      <c r="Z195" s="300"/>
      <c r="AA195" s="300"/>
      <c r="AB195" s="300"/>
      <c r="AC195" s="300"/>
      <c r="AD195" s="300"/>
      <c r="AE195" s="300"/>
      <c r="AF195" s="300"/>
      <c r="AG195" s="300"/>
      <c r="AH195" s="300"/>
      <c r="AI195" s="300"/>
      <c r="AJ195" s="300"/>
      <c r="AK195" s="300"/>
      <c r="AL195" s="300"/>
      <c r="AM195" s="305"/>
    </row>
    <row r="196" spans="1:39" ht="15.75">
      <c r="B196" s="326" t="s">
        <v>271</v>
      </c>
      <c r="C196" s="328"/>
      <c r="D196" s="328">
        <f t="shared" ref="D196:M196" si="49">SUM(D38:D194)</f>
        <v>36253650.39593105</v>
      </c>
      <c r="E196" s="328">
        <f t="shared" si="49"/>
        <v>34867786.39593105</v>
      </c>
      <c r="F196" s="328">
        <f t="shared" si="49"/>
        <v>34826448.44475884</v>
      </c>
      <c r="G196" s="328">
        <f t="shared" si="49"/>
        <v>34764535.44475884</v>
      </c>
      <c r="H196" s="328">
        <f t="shared" si="49"/>
        <v>34540097.44475884</v>
      </c>
      <c r="I196" s="328">
        <f t="shared" si="49"/>
        <v>33690861.681505166</v>
      </c>
      <c r="J196" s="328">
        <f t="shared" si="49"/>
        <v>33662299</v>
      </c>
      <c r="K196" s="328">
        <f t="shared" si="49"/>
        <v>33660551</v>
      </c>
      <c r="L196" s="328">
        <f t="shared" si="49"/>
        <v>31422628</v>
      </c>
      <c r="M196" s="328">
        <f t="shared" si="49"/>
        <v>28950856</v>
      </c>
      <c r="N196" s="328"/>
      <c r="O196" s="328">
        <f t="shared" ref="O196:X196" si="50">SUM(O38:O194)</f>
        <v>5228.1536414845295</v>
      </c>
      <c r="P196" s="328">
        <f t="shared" si="50"/>
        <v>5213.1536414845295</v>
      </c>
      <c r="Q196" s="328">
        <f t="shared" si="50"/>
        <v>5213.1330998537387</v>
      </c>
      <c r="R196" s="328">
        <f t="shared" si="50"/>
        <v>5191.1330450927908</v>
      </c>
      <c r="S196" s="328">
        <f t="shared" si="50"/>
        <v>5138.1330450927908</v>
      </c>
      <c r="T196" s="328">
        <f t="shared" si="50"/>
        <v>5013.1329346522652</v>
      </c>
      <c r="U196" s="328">
        <f t="shared" si="50"/>
        <v>5008</v>
      </c>
      <c r="V196" s="328">
        <f t="shared" si="50"/>
        <v>5007</v>
      </c>
      <c r="W196" s="328">
        <f t="shared" si="50"/>
        <v>4682</v>
      </c>
      <c r="X196" s="328">
        <f t="shared" si="50"/>
        <v>4228</v>
      </c>
      <c r="Y196" s="328">
        <f>IF(Y36="kWh",SUMPRODUCT(D38:D194,Y38:Y194))</f>
        <v>7868479</v>
      </c>
      <c r="Z196" s="328">
        <f>IF(Z36="kWh",SUMPRODUCT(D38:D194,Z38:Z194))</f>
        <v>20173642.219348967</v>
      </c>
      <c r="AA196" s="328">
        <f>IF(AA36="kw",SUMPRODUCT(N38:N194,O38:O194,AA38:AA194),SUMPRODUCT(D38:D194,AA38:AA194))</f>
        <v>11788.020706164059</v>
      </c>
      <c r="AB196" s="328">
        <f>IF(AB36="kw",SUMPRODUCT(N38:N194,O38:O194,AB38:AB194),SUMPRODUCT(D38:D194,AB38:AB194))</f>
        <v>191.76</v>
      </c>
      <c r="AC196" s="328">
        <f>IF(AC36="kw",SUMPRODUCT(N38:N194,O38:O194,AC38:AC194),SUMPRODUCT(D38:D194,AC38:AC194))</f>
        <v>0</v>
      </c>
      <c r="AD196" s="328">
        <f>IF(AD36="kw",SUMPRODUCT(N38:N194,O38:O194,AD38:AD194),SUMPRODUCT(D38:D194,AD38:AD194))</f>
        <v>0</v>
      </c>
      <c r="AE196" s="328">
        <f>IF(AE36="kw",SUMPRODUCT(N38:N194,O38:O194,AE38:AE194),SUMPRODUCT(D38:D194,AE38:AE194))</f>
        <v>0</v>
      </c>
      <c r="AF196" s="328">
        <f>IF(AF36="kw",SUMPRODUCT(N38:N194,O38:O194,AF38:AF194),SUMPRODUCT(D38:D194,AF38:AF194))</f>
        <v>0</v>
      </c>
      <c r="AG196" s="328">
        <f>IF(AG36="kw",SUMPRODUCT(N38:N194,O38:O194,AG38:AG194),SUMPRODUCT(D38:D194,AG38:AG194))</f>
        <v>0</v>
      </c>
      <c r="AH196" s="328">
        <f>IF(AH36="kw",SUMPRODUCT(N38:N194,O38:O194,AH38:AH194),SUMPRODUCT(D38:D194,AH38:AH194))</f>
        <v>0</v>
      </c>
      <c r="AI196" s="328">
        <f>IF(AI36="kw",SUMPRODUCT(N38:N194,O38:O194,AI38:AI194),SUMPRODUCT(D38:D194,AI38:AI194))</f>
        <v>0</v>
      </c>
      <c r="AJ196" s="328">
        <f>IF(AJ36="kw",SUMPRODUCT(N38:N194,O38:O194,AJ38:AJ194),SUMPRODUCT(D38:D194,AJ38:AJ194))</f>
        <v>0</v>
      </c>
      <c r="AK196" s="328">
        <f>IF(AK36="kw",SUMPRODUCT(N38:N194,O38:O194,AK38:AK194),SUMPRODUCT(D38:D194,AK38:AK194))</f>
        <v>0</v>
      </c>
      <c r="AL196" s="328">
        <f>IF(AL36="kw",SUMPRODUCT(N38:N194,O38:O194,AL38:AL194),SUMPRODUCT(D38:D194,AL38:AL194))</f>
        <v>0</v>
      </c>
      <c r="AM196" s="329"/>
    </row>
    <row r="197" spans="1:39" ht="15.75">
      <c r="B197" s="390" t="s">
        <v>272</v>
      </c>
      <c r="C197" s="391"/>
      <c r="D197" s="391"/>
      <c r="E197" s="391"/>
      <c r="F197" s="391"/>
      <c r="G197" s="391"/>
      <c r="H197" s="391"/>
      <c r="I197" s="391"/>
      <c r="J197" s="391"/>
      <c r="K197" s="391"/>
      <c r="L197" s="391"/>
      <c r="M197" s="391"/>
      <c r="N197" s="391"/>
      <c r="O197" s="391"/>
      <c r="P197" s="391"/>
      <c r="Q197" s="391"/>
      <c r="R197" s="391"/>
      <c r="S197" s="391"/>
      <c r="T197" s="391"/>
      <c r="U197" s="391"/>
      <c r="V197" s="391"/>
      <c r="W197" s="391"/>
      <c r="X197" s="391"/>
      <c r="Y197" s="391">
        <f>HLOOKUP(Y35,'2. LRAMVA Threshold'!$B$42:$Q$53,7,FALSE)</f>
        <v>14896090</v>
      </c>
      <c r="Z197" s="391">
        <f>HLOOKUP(Z35,'2. LRAMVA Threshold'!$B$42:$Q$53,7,FALSE)</f>
        <v>5412016</v>
      </c>
      <c r="AA197" s="391">
        <f>HLOOKUP(AA35,'2. LRAMVA Threshold'!$B$42:$Q$53,7,FALSE)</f>
        <v>53512</v>
      </c>
      <c r="AB197" s="391">
        <f>HLOOKUP(AB35,'2. LRAMVA Threshold'!$B$42:$Q$53,7,FALSE)</f>
        <v>2704</v>
      </c>
      <c r="AC197" s="391">
        <f>HLOOKUP(AC35,'2. LRAMVA Threshold'!$B$42:$Q$53,7,FALSE)</f>
        <v>5133</v>
      </c>
      <c r="AD197" s="391">
        <f>HLOOKUP(AD35,'2. LRAMVA Threshold'!$B$42:$Q$53,7,FALSE)</f>
        <v>885</v>
      </c>
      <c r="AE197" s="391">
        <f>HLOOKUP(AE35,'2. LRAMVA Threshold'!$B$42:$Q$53,7,FALSE)</f>
        <v>28</v>
      </c>
      <c r="AF197" s="391">
        <f>HLOOKUP(AF35,'2. LRAMVA Threshold'!$B$42:$Q$53,7,FALSE)</f>
        <v>65791</v>
      </c>
      <c r="AG197" s="391">
        <f>HLOOKUP(AG35,'2. LRAMVA Threshold'!$B$42:$Q$53,7,FALSE)</f>
        <v>0</v>
      </c>
      <c r="AH197" s="391">
        <f>HLOOKUP(AH35,'2. LRAMVA Threshold'!$B$42:$Q$53,7,FALSE)</f>
        <v>0</v>
      </c>
      <c r="AI197" s="391">
        <f>HLOOKUP(AI35,'2. LRAMVA Threshold'!$B$42:$Q$53,7,FALSE)</f>
        <v>0</v>
      </c>
      <c r="AJ197" s="391">
        <f>HLOOKUP(AJ35,'2. LRAMVA Threshold'!$B$42:$Q$53,7,FALSE)</f>
        <v>0</v>
      </c>
      <c r="AK197" s="391">
        <f>HLOOKUP(AK35,'2. LRAMVA Threshold'!$B$42:$Q$53,7,FALSE)</f>
        <v>0</v>
      </c>
      <c r="AL197" s="391">
        <f>HLOOKUP(AL35,'2. LRAMVA Threshold'!$B$42:$Q$53,7,FALSE)</f>
        <v>0</v>
      </c>
      <c r="AM197" s="392"/>
    </row>
    <row r="198" spans="1:39">
      <c r="B198" s="520"/>
      <c r="C198" s="431"/>
      <c r="D198" s="432"/>
      <c r="E198" s="432"/>
      <c r="F198" s="432"/>
      <c r="G198" s="432"/>
      <c r="H198" s="432"/>
      <c r="I198" s="432"/>
      <c r="J198" s="432"/>
      <c r="K198" s="432"/>
      <c r="L198" s="432"/>
      <c r="M198" s="432"/>
      <c r="N198" s="432"/>
      <c r="O198" s="433"/>
      <c r="P198" s="432"/>
      <c r="Q198" s="432"/>
      <c r="R198" s="432"/>
      <c r="S198" s="434"/>
      <c r="T198" s="434"/>
      <c r="U198" s="434"/>
      <c r="V198" s="434"/>
      <c r="W198" s="432"/>
      <c r="X198" s="432"/>
      <c r="Y198" s="435"/>
      <c r="Z198" s="435"/>
      <c r="AA198" s="435"/>
      <c r="AB198" s="435"/>
      <c r="AC198" s="435"/>
      <c r="AD198" s="435"/>
      <c r="AE198" s="435"/>
      <c r="AF198" s="398"/>
      <c r="AG198" s="398"/>
      <c r="AH198" s="398"/>
      <c r="AI198" s="398"/>
      <c r="AJ198" s="398"/>
      <c r="AK198" s="398"/>
      <c r="AL198" s="398"/>
      <c r="AM198" s="399"/>
    </row>
    <row r="199" spans="1:39">
      <c r="B199" s="323" t="s">
        <v>168</v>
      </c>
      <c r="C199" s="337"/>
      <c r="D199" s="337"/>
      <c r="E199" s="375"/>
      <c r="F199" s="375"/>
      <c r="G199" s="375"/>
      <c r="H199" s="375"/>
      <c r="I199" s="375"/>
      <c r="J199" s="375"/>
      <c r="K199" s="375"/>
      <c r="L199" s="375"/>
      <c r="M199" s="375"/>
      <c r="N199" s="375"/>
      <c r="O199" s="290"/>
      <c r="P199" s="339"/>
      <c r="Q199" s="339"/>
      <c r="R199" s="339"/>
      <c r="S199" s="338"/>
      <c r="T199" s="338"/>
      <c r="U199" s="338"/>
      <c r="V199" s="338"/>
      <c r="W199" s="339"/>
      <c r="X199" s="339"/>
      <c r="Y199" s="340">
        <f>HLOOKUP(Y$35,'3.  Distribution Rates'!$C$122:$P$133,7,FALSE)</f>
        <v>1.5800000000000002E-2</v>
      </c>
      <c r="Z199" s="340">
        <f>HLOOKUP(Z$35,'3.  Distribution Rates'!$C$122:$P$133,7,FALSE)</f>
        <v>1.0200000000000001E-2</v>
      </c>
      <c r="AA199" s="340">
        <f>HLOOKUP(AA$35,'3.  Distribution Rates'!$C$122:$P$133,7,FALSE)</f>
        <v>2.5672000000000001</v>
      </c>
      <c r="AB199" s="340">
        <f>HLOOKUP(AB$35,'3.  Distribution Rates'!$C$122:$P$133,7,FALSE)</f>
        <v>4.3041</v>
      </c>
      <c r="AC199" s="340">
        <f>HLOOKUP(AC$35,'3.  Distribution Rates'!$C$122:$P$133,7,FALSE)</f>
        <v>2.1478999999999999</v>
      </c>
      <c r="AD199" s="340">
        <f>HLOOKUP(AD$35,'3.  Distribution Rates'!$C$122:$P$133,7,FALSE)</f>
        <v>8.3116000000000003</v>
      </c>
      <c r="AE199" s="340">
        <f>HLOOKUP(AE$35,'3.  Distribution Rates'!$C$122:$P$133,7,FALSE)</f>
        <v>11.2104</v>
      </c>
      <c r="AF199" s="340">
        <f>HLOOKUP(AF$35,'3.  Distribution Rates'!$C$122:$P$133,7,FALSE)</f>
        <v>1.7600000000000001E-2</v>
      </c>
      <c r="AG199" s="340">
        <f>HLOOKUP(AG$35,'3.  Distribution Rates'!$C$122:$P$133,7,FALSE)</f>
        <v>0</v>
      </c>
      <c r="AH199" s="340">
        <f>HLOOKUP(AH$35,'3.  Distribution Rates'!$C$122:$P$133,7,FALSE)</f>
        <v>0</v>
      </c>
      <c r="AI199" s="340">
        <f>HLOOKUP(AI$35,'3.  Distribution Rates'!$C$122:$P$133,7,FALSE)</f>
        <v>0</v>
      </c>
      <c r="AJ199" s="340">
        <f>HLOOKUP(AJ$35,'3.  Distribution Rates'!$C$122:$P$133,7,FALSE)</f>
        <v>0</v>
      </c>
      <c r="AK199" s="340">
        <f>HLOOKUP(AK$35,'3.  Distribution Rates'!$C$122:$P$133,7,FALSE)</f>
        <v>0</v>
      </c>
      <c r="AL199" s="340">
        <f>HLOOKUP(AL$35,'3.  Distribution Rates'!$C$122:$P$133,7,FALSE)</f>
        <v>0</v>
      </c>
      <c r="AM199" s="347"/>
    </row>
    <row r="200" spans="1:39">
      <c r="B200" s="323" t="s">
        <v>149</v>
      </c>
      <c r="C200" s="344"/>
      <c r="D200" s="308"/>
      <c r="E200" s="278"/>
      <c r="F200" s="278"/>
      <c r="G200" s="278"/>
      <c r="H200" s="278"/>
      <c r="I200" s="278"/>
      <c r="J200" s="278"/>
      <c r="K200" s="278"/>
      <c r="L200" s="278"/>
      <c r="M200" s="278"/>
      <c r="N200" s="278"/>
      <c r="O200" s="290"/>
      <c r="P200" s="278"/>
      <c r="Q200" s="278"/>
      <c r="R200" s="278"/>
      <c r="S200" s="308"/>
      <c r="T200" s="308"/>
      <c r="U200" s="308"/>
      <c r="V200" s="308"/>
      <c r="W200" s="278"/>
      <c r="X200" s="278"/>
      <c r="Y200" s="377">
        <f>'4.  2011-2014 LRAM'!Y138*Y199</f>
        <v>56402.127644036707</v>
      </c>
      <c r="Z200" s="377">
        <f>'4.  2011-2014 LRAM'!Z138*Z199</f>
        <v>17062.935816295765</v>
      </c>
      <c r="AA200" s="377">
        <f>'4.  2011-2014 LRAM'!AA138*AA199</f>
        <v>72433.261721101167</v>
      </c>
      <c r="AB200" s="377">
        <f>'4.  2011-2014 LRAM'!AB138*AB199</f>
        <v>0</v>
      </c>
      <c r="AC200" s="377">
        <f>'4.  2011-2014 LRAM'!AC138*AC199</f>
        <v>0</v>
      </c>
      <c r="AD200" s="377">
        <f>'4.  2011-2014 LRAM'!AD138*AD199</f>
        <v>0</v>
      </c>
      <c r="AE200" s="377">
        <f>'4.  2011-2014 LRAM'!AE138*AE199</f>
        <v>0</v>
      </c>
      <c r="AF200" s="377">
        <f>'4.  2011-2014 LRAM'!AF138*AF199</f>
        <v>0</v>
      </c>
      <c r="AG200" s="377">
        <f>'4.  2011-2014 LRAM'!AG138*AG199</f>
        <v>0</v>
      </c>
      <c r="AH200" s="377">
        <f>'4.  2011-2014 LRAM'!AH138*AH199</f>
        <v>0</v>
      </c>
      <c r="AI200" s="377">
        <f>'4.  2011-2014 LRAM'!AI138*AI199</f>
        <v>0</v>
      </c>
      <c r="AJ200" s="377">
        <f>'4.  2011-2014 LRAM'!AJ138*AJ199</f>
        <v>0</v>
      </c>
      <c r="AK200" s="377">
        <f>'4.  2011-2014 LRAM'!AK138*AK199</f>
        <v>0</v>
      </c>
      <c r="AL200" s="377">
        <f>'4.  2011-2014 LRAM'!AL138*AL199</f>
        <v>0</v>
      </c>
      <c r="AM200" s="628">
        <f>SUM(Y200:AL200)</f>
        <v>145898.32518143364</v>
      </c>
    </row>
    <row r="201" spans="1:39">
      <c r="B201" s="323" t="s">
        <v>150</v>
      </c>
      <c r="C201" s="344"/>
      <c r="D201" s="308"/>
      <c r="E201" s="278"/>
      <c r="F201" s="278"/>
      <c r="G201" s="278"/>
      <c r="H201" s="278"/>
      <c r="I201" s="278"/>
      <c r="J201" s="278"/>
      <c r="K201" s="278"/>
      <c r="L201" s="278"/>
      <c r="M201" s="278"/>
      <c r="N201" s="278"/>
      <c r="O201" s="290"/>
      <c r="P201" s="278"/>
      <c r="Q201" s="278"/>
      <c r="R201" s="278"/>
      <c r="S201" s="308"/>
      <c r="T201" s="308"/>
      <c r="U201" s="308"/>
      <c r="V201" s="308"/>
      <c r="W201" s="278"/>
      <c r="X201" s="278"/>
      <c r="Y201" s="377">
        <f>'4.  2011-2014 LRAM'!Y267*Y199</f>
        <v>48197.591425751925</v>
      </c>
      <c r="Z201" s="377">
        <f>'4.  2011-2014 LRAM'!Z267*Z199</f>
        <v>11494.729193586321</v>
      </c>
      <c r="AA201" s="377">
        <f>'4.  2011-2014 LRAM'!AA267*AA199</f>
        <v>65960.275667184396</v>
      </c>
      <c r="AB201" s="377">
        <f>'4.  2011-2014 LRAM'!AB267*AB199</f>
        <v>0</v>
      </c>
      <c r="AC201" s="377">
        <f>'4.  2011-2014 LRAM'!AC267*AC199</f>
        <v>0</v>
      </c>
      <c r="AD201" s="377">
        <f>'4.  2011-2014 LRAM'!AD267*AD199</f>
        <v>0</v>
      </c>
      <c r="AE201" s="377">
        <f>'4.  2011-2014 LRAM'!AE267*AE199</f>
        <v>0</v>
      </c>
      <c r="AF201" s="377">
        <f>'4.  2011-2014 LRAM'!AF267*AF199</f>
        <v>0</v>
      </c>
      <c r="AG201" s="377">
        <f>'4.  2011-2014 LRAM'!AG267*AG199</f>
        <v>0</v>
      </c>
      <c r="AH201" s="377">
        <f>'4.  2011-2014 LRAM'!AH267*AH199</f>
        <v>0</v>
      </c>
      <c r="AI201" s="377">
        <f>'4.  2011-2014 LRAM'!AI267*AI199</f>
        <v>0</v>
      </c>
      <c r="AJ201" s="377">
        <f>'4.  2011-2014 LRAM'!AJ267*AJ199</f>
        <v>0</v>
      </c>
      <c r="AK201" s="377">
        <f>'4.  2011-2014 LRAM'!AK267*AK199</f>
        <v>0</v>
      </c>
      <c r="AL201" s="377">
        <f>'4.  2011-2014 LRAM'!AL267*AL199</f>
        <v>0</v>
      </c>
      <c r="AM201" s="628">
        <f>SUM(Y201:AL201)</f>
        <v>125652.59628652265</v>
      </c>
    </row>
    <row r="202" spans="1:39">
      <c r="B202" s="323" t="s">
        <v>151</v>
      </c>
      <c r="C202" s="344"/>
      <c r="D202" s="308"/>
      <c r="E202" s="278"/>
      <c r="F202" s="278"/>
      <c r="G202" s="278"/>
      <c r="H202" s="278"/>
      <c r="I202" s="278"/>
      <c r="J202" s="278"/>
      <c r="K202" s="278"/>
      <c r="L202" s="278"/>
      <c r="M202" s="278"/>
      <c r="N202" s="278"/>
      <c r="O202" s="290"/>
      <c r="P202" s="278"/>
      <c r="Q202" s="278"/>
      <c r="R202" s="278"/>
      <c r="S202" s="308"/>
      <c r="T202" s="308"/>
      <c r="U202" s="308"/>
      <c r="V202" s="308"/>
      <c r="W202" s="278"/>
      <c r="X202" s="278"/>
      <c r="Y202" s="377">
        <f>'4.  2011-2014 LRAM'!Y396*Y199</f>
        <v>45371.470563311654</v>
      </c>
      <c r="Z202" s="377">
        <f>'4.  2011-2014 LRAM'!Z396*Z199</f>
        <v>41988.565572545158</v>
      </c>
      <c r="AA202" s="377">
        <f>'4.  2011-2014 LRAM'!AA396*AA199</f>
        <v>67280.530516941493</v>
      </c>
      <c r="AB202" s="377">
        <f>'4.  2011-2014 LRAM'!AB396*AB199</f>
        <v>0</v>
      </c>
      <c r="AC202" s="377">
        <f>'4.  2011-2014 LRAM'!AC396*AC199</f>
        <v>0</v>
      </c>
      <c r="AD202" s="377">
        <f>'4.  2011-2014 LRAM'!AD396*AD199</f>
        <v>0</v>
      </c>
      <c r="AE202" s="377">
        <f>'4.  2011-2014 LRAM'!AE396*AE199</f>
        <v>0</v>
      </c>
      <c r="AF202" s="377">
        <f>'4.  2011-2014 LRAM'!AF396*AF199</f>
        <v>0</v>
      </c>
      <c r="AG202" s="377">
        <f>'4.  2011-2014 LRAM'!AG396*AG199</f>
        <v>0</v>
      </c>
      <c r="AH202" s="377">
        <f>'4.  2011-2014 LRAM'!AH396*AH199</f>
        <v>0</v>
      </c>
      <c r="AI202" s="377">
        <f>'4.  2011-2014 LRAM'!AI396*AI199</f>
        <v>0</v>
      </c>
      <c r="AJ202" s="377">
        <f>'4.  2011-2014 LRAM'!AJ396*AJ199</f>
        <v>0</v>
      </c>
      <c r="AK202" s="377">
        <f>'4.  2011-2014 LRAM'!AK396*AK199</f>
        <v>0</v>
      </c>
      <c r="AL202" s="377">
        <f>'4.  2011-2014 LRAM'!AL396*AL199</f>
        <v>0</v>
      </c>
      <c r="AM202" s="628">
        <f>SUM(Y202:AL202)</f>
        <v>154640.56665279833</v>
      </c>
    </row>
    <row r="203" spans="1:39">
      <c r="B203" s="323" t="s">
        <v>152</v>
      </c>
      <c r="C203" s="344"/>
      <c r="D203" s="308"/>
      <c r="E203" s="278"/>
      <c r="F203" s="278"/>
      <c r="G203" s="278"/>
      <c r="H203" s="278"/>
      <c r="I203" s="278"/>
      <c r="J203" s="278"/>
      <c r="K203" s="278"/>
      <c r="L203" s="278"/>
      <c r="M203" s="278"/>
      <c r="N203" s="278"/>
      <c r="O203" s="290"/>
      <c r="P203" s="278"/>
      <c r="Q203" s="278"/>
      <c r="R203" s="278"/>
      <c r="S203" s="308"/>
      <c r="T203" s="308"/>
      <c r="U203" s="308"/>
      <c r="V203" s="308"/>
      <c r="W203" s="278"/>
      <c r="X203" s="278"/>
      <c r="Y203" s="377">
        <f>'4.  2011-2014 LRAM'!Y526*Y199</f>
        <v>101122.7209782343</v>
      </c>
      <c r="Z203" s="377">
        <f>'4.  2011-2014 LRAM'!Z526*Z199</f>
        <v>25693.583417973605</v>
      </c>
      <c r="AA203" s="377">
        <f>'4.  2011-2014 LRAM'!AA526*AA199</f>
        <v>57239.113952254796</v>
      </c>
      <c r="AB203" s="377">
        <f>'4.  2011-2014 LRAM'!AB526*AB199</f>
        <v>0</v>
      </c>
      <c r="AC203" s="377">
        <f>'4.  2011-2014 LRAM'!AC526*AC199</f>
        <v>0</v>
      </c>
      <c r="AD203" s="377">
        <f>'4.  2011-2014 LRAM'!AD526*AD199</f>
        <v>0</v>
      </c>
      <c r="AE203" s="377">
        <f>'4.  2011-2014 LRAM'!AE526*AE199</f>
        <v>0</v>
      </c>
      <c r="AF203" s="377">
        <f>'4.  2011-2014 LRAM'!AF526*AF199</f>
        <v>0</v>
      </c>
      <c r="AG203" s="377">
        <f>'4.  2011-2014 LRAM'!AG526*AG199</f>
        <v>0</v>
      </c>
      <c r="AH203" s="377">
        <f>'4.  2011-2014 LRAM'!AH526*AH199</f>
        <v>0</v>
      </c>
      <c r="AI203" s="377">
        <f>'4.  2011-2014 LRAM'!AI526*AI199</f>
        <v>0</v>
      </c>
      <c r="AJ203" s="377">
        <f>'4.  2011-2014 LRAM'!AJ526*AJ199</f>
        <v>0</v>
      </c>
      <c r="AK203" s="377">
        <f>'4.  2011-2014 LRAM'!AK526*AK199</f>
        <v>0</v>
      </c>
      <c r="AL203" s="377">
        <f>'4.  2011-2014 LRAM'!AL526*AL199</f>
        <v>0</v>
      </c>
      <c r="AM203" s="628">
        <f>SUM(Y203:AL203)</f>
        <v>184055.4183484627</v>
      </c>
    </row>
    <row r="204" spans="1:39">
      <c r="B204" s="323" t="s">
        <v>153</v>
      </c>
      <c r="C204" s="344"/>
      <c r="D204" s="308"/>
      <c r="E204" s="278"/>
      <c r="F204" s="278"/>
      <c r="G204" s="278"/>
      <c r="H204" s="278"/>
      <c r="I204" s="278"/>
      <c r="J204" s="278"/>
      <c r="K204" s="278"/>
      <c r="L204" s="278"/>
      <c r="M204" s="278"/>
      <c r="N204" s="278"/>
      <c r="O204" s="290"/>
      <c r="P204" s="278"/>
      <c r="Q204" s="278"/>
      <c r="R204" s="278"/>
      <c r="S204" s="308"/>
      <c r="T204" s="308"/>
      <c r="U204" s="308"/>
      <c r="V204" s="308"/>
      <c r="W204" s="278"/>
      <c r="X204" s="278"/>
      <c r="Y204" s="377">
        <f t="shared" ref="Y204:AL204" si="51">Y196*Y199</f>
        <v>124321.96820000002</v>
      </c>
      <c r="Z204" s="377">
        <f t="shared" si="51"/>
        <v>205771.15063735947</v>
      </c>
      <c r="AA204" s="377">
        <f t="shared" si="51"/>
        <v>30262.206756864376</v>
      </c>
      <c r="AB204" s="377">
        <f t="shared" si="51"/>
        <v>825.35421599999995</v>
      </c>
      <c r="AC204" s="377">
        <f t="shared" si="51"/>
        <v>0</v>
      </c>
      <c r="AD204" s="377">
        <f t="shared" si="51"/>
        <v>0</v>
      </c>
      <c r="AE204" s="377">
        <f t="shared" si="51"/>
        <v>0</v>
      </c>
      <c r="AF204" s="377">
        <f t="shared" si="51"/>
        <v>0</v>
      </c>
      <c r="AG204" s="377">
        <f t="shared" si="51"/>
        <v>0</v>
      </c>
      <c r="AH204" s="377">
        <f t="shared" si="51"/>
        <v>0</v>
      </c>
      <c r="AI204" s="377">
        <f t="shared" si="51"/>
        <v>0</v>
      </c>
      <c r="AJ204" s="377">
        <f t="shared" si="51"/>
        <v>0</v>
      </c>
      <c r="AK204" s="377">
        <f t="shared" si="51"/>
        <v>0</v>
      </c>
      <c r="AL204" s="377">
        <f t="shared" si="51"/>
        <v>0</v>
      </c>
      <c r="AM204" s="628">
        <f>SUM(Y204:AL204)</f>
        <v>361180.67981022387</v>
      </c>
    </row>
    <row r="205" spans="1:39" ht="15.75">
      <c r="B205" s="348" t="s">
        <v>268</v>
      </c>
      <c r="C205" s="344"/>
      <c r="D205" s="335"/>
      <c r="E205" s="333"/>
      <c r="F205" s="333"/>
      <c r="G205" s="333"/>
      <c r="H205" s="333"/>
      <c r="I205" s="333"/>
      <c r="J205" s="333"/>
      <c r="K205" s="333"/>
      <c r="L205" s="333"/>
      <c r="M205" s="333"/>
      <c r="N205" s="333"/>
      <c r="O205" s="299"/>
      <c r="P205" s="333"/>
      <c r="Q205" s="333"/>
      <c r="R205" s="333"/>
      <c r="S205" s="335"/>
      <c r="T205" s="335"/>
      <c r="U205" s="335"/>
      <c r="V205" s="335"/>
      <c r="W205" s="333"/>
      <c r="X205" s="333"/>
      <c r="Y205" s="345">
        <f t="shared" ref="Y205:AM205" si="52">SUM(Y200:Y204)</f>
        <v>375415.87881133461</v>
      </c>
      <c r="Z205" s="345">
        <f t="shared" si="52"/>
        <v>302010.96463776031</v>
      </c>
      <c r="AA205" s="345">
        <f t="shared" si="52"/>
        <v>293175.38861434627</v>
      </c>
      <c r="AB205" s="345">
        <f t="shared" si="52"/>
        <v>825.35421599999995</v>
      </c>
      <c r="AC205" s="345">
        <f t="shared" si="52"/>
        <v>0</v>
      </c>
      <c r="AD205" s="345">
        <f t="shared" si="52"/>
        <v>0</v>
      </c>
      <c r="AE205" s="345">
        <f t="shared" si="52"/>
        <v>0</v>
      </c>
      <c r="AF205" s="345">
        <f t="shared" si="52"/>
        <v>0</v>
      </c>
      <c r="AG205" s="345">
        <f t="shared" si="52"/>
        <v>0</v>
      </c>
      <c r="AH205" s="345">
        <f t="shared" si="52"/>
        <v>0</v>
      </c>
      <c r="AI205" s="345">
        <f t="shared" si="52"/>
        <v>0</v>
      </c>
      <c r="AJ205" s="345">
        <f t="shared" si="52"/>
        <v>0</v>
      </c>
      <c r="AK205" s="345">
        <f t="shared" si="52"/>
        <v>0</v>
      </c>
      <c r="AL205" s="345">
        <f t="shared" si="52"/>
        <v>0</v>
      </c>
      <c r="AM205" s="406">
        <f t="shared" si="52"/>
        <v>971427.58627944114</v>
      </c>
    </row>
    <row r="206" spans="1:39" ht="15.75">
      <c r="B206" s="348" t="s">
        <v>269</v>
      </c>
      <c r="C206" s="344"/>
      <c r="D206" s="349"/>
      <c r="E206" s="333"/>
      <c r="F206" s="333"/>
      <c r="G206" s="333"/>
      <c r="H206" s="333"/>
      <c r="I206" s="333"/>
      <c r="J206" s="333"/>
      <c r="K206" s="333"/>
      <c r="L206" s="333"/>
      <c r="M206" s="333"/>
      <c r="N206" s="333"/>
      <c r="O206" s="299"/>
      <c r="P206" s="333"/>
      <c r="Q206" s="333"/>
      <c r="R206" s="333"/>
      <c r="S206" s="335"/>
      <c r="T206" s="335"/>
      <c r="U206" s="335"/>
      <c r="V206" s="335"/>
      <c r="W206" s="333"/>
      <c r="X206" s="333"/>
      <c r="Y206" s="346">
        <f t="shared" ref="Y206:AL206" si="53">Y197*Y199</f>
        <v>235358.22200000001</v>
      </c>
      <c r="Z206" s="346">
        <f t="shared" si="53"/>
        <v>55202.563200000004</v>
      </c>
      <c r="AA206" s="346">
        <f t="shared" si="53"/>
        <v>137376.00640000001</v>
      </c>
      <c r="AB206" s="346">
        <f t="shared" si="53"/>
        <v>11638.286400000001</v>
      </c>
      <c r="AC206" s="346">
        <f t="shared" si="53"/>
        <v>11025.170699999999</v>
      </c>
      <c r="AD206" s="346">
        <f t="shared" si="53"/>
        <v>7355.7660000000005</v>
      </c>
      <c r="AE206" s="346">
        <f t="shared" si="53"/>
        <v>313.89120000000003</v>
      </c>
      <c r="AF206" s="346">
        <f t="shared" si="53"/>
        <v>1157.9216000000001</v>
      </c>
      <c r="AG206" s="346">
        <f t="shared" si="53"/>
        <v>0</v>
      </c>
      <c r="AH206" s="346">
        <f t="shared" si="53"/>
        <v>0</v>
      </c>
      <c r="AI206" s="346">
        <f t="shared" si="53"/>
        <v>0</v>
      </c>
      <c r="AJ206" s="346">
        <f t="shared" si="53"/>
        <v>0</v>
      </c>
      <c r="AK206" s="346">
        <f t="shared" si="53"/>
        <v>0</v>
      </c>
      <c r="AL206" s="346">
        <f t="shared" si="53"/>
        <v>0</v>
      </c>
      <c r="AM206" s="406">
        <f>SUM(Y206:AL206)</f>
        <v>459427.82750000007</v>
      </c>
    </row>
    <row r="207" spans="1:39" ht="15.75">
      <c r="B207" s="348" t="s">
        <v>270</v>
      </c>
      <c r="C207" s="344"/>
      <c r="D207" s="349"/>
      <c r="E207" s="333"/>
      <c r="F207" s="333"/>
      <c r="G207" s="333"/>
      <c r="H207" s="333"/>
      <c r="I207" s="333"/>
      <c r="J207" s="333"/>
      <c r="K207" s="333"/>
      <c r="L207" s="333"/>
      <c r="M207" s="333"/>
      <c r="N207" s="333"/>
      <c r="O207" s="299"/>
      <c r="P207" s="333"/>
      <c r="Q207" s="333"/>
      <c r="R207" s="333"/>
      <c r="S207" s="349"/>
      <c r="T207" s="349"/>
      <c r="U207" s="349"/>
      <c r="V207" s="349"/>
      <c r="W207" s="333"/>
      <c r="X207" s="333"/>
      <c r="Y207" s="350"/>
      <c r="Z207" s="350"/>
      <c r="AA207" s="350"/>
      <c r="AB207" s="350"/>
      <c r="AC207" s="350"/>
      <c r="AD207" s="350"/>
      <c r="AE207" s="350"/>
      <c r="AF207" s="350"/>
      <c r="AG207" s="350"/>
      <c r="AH207" s="350"/>
      <c r="AI207" s="350"/>
      <c r="AJ207" s="350"/>
      <c r="AK207" s="350"/>
      <c r="AL207" s="350"/>
      <c r="AM207" s="406">
        <f>AM205-AM206</f>
        <v>511999.75877944106</v>
      </c>
    </row>
    <row r="208" spans="1:39">
      <c r="B208" s="323"/>
      <c r="C208" s="349"/>
      <c r="D208" s="349"/>
      <c r="E208" s="333"/>
      <c r="F208" s="333"/>
      <c r="G208" s="333"/>
      <c r="H208" s="333"/>
      <c r="I208" s="333"/>
      <c r="J208" s="333"/>
      <c r="K208" s="333"/>
      <c r="L208" s="333"/>
      <c r="M208" s="333"/>
      <c r="N208" s="333"/>
      <c r="O208" s="299"/>
      <c r="P208" s="333"/>
      <c r="Q208" s="333"/>
      <c r="R208" s="333"/>
      <c r="S208" s="349"/>
      <c r="T208" s="344"/>
      <c r="U208" s="349"/>
      <c r="V208" s="349"/>
      <c r="W208" s="333"/>
      <c r="X208" s="333"/>
      <c r="Y208" s="351"/>
      <c r="Z208" s="351"/>
      <c r="AA208" s="351"/>
      <c r="AB208" s="351"/>
      <c r="AC208" s="351"/>
      <c r="AD208" s="351"/>
      <c r="AE208" s="351"/>
      <c r="AF208" s="351"/>
      <c r="AG208" s="351"/>
      <c r="AH208" s="351"/>
      <c r="AI208" s="351"/>
      <c r="AJ208" s="351"/>
      <c r="AK208" s="351"/>
      <c r="AL208" s="351"/>
      <c r="AM208" s="347"/>
    </row>
    <row r="209" spans="1:39">
      <c r="B209" s="293" t="s">
        <v>144</v>
      </c>
      <c r="C209" s="303"/>
      <c r="D209" s="278"/>
      <c r="E209" s="278"/>
      <c r="F209" s="278"/>
      <c r="G209" s="278"/>
      <c r="H209" s="278"/>
      <c r="I209" s="278"/>
      <c r="J209" s="278"/>
      <c r="K209" s="278"/>
      <c r="L209" s="278"/>
      <c r="M209" s="278"/>
      <c r="N209" s="278"/>
      <c r="O209" s="356"/>
      <c r="P209" s="278"/>
      <c r="Q209" s="278"/>
      <c r="R209" s="278"/>
      <c r="S209" s="303"/>
      <c r="T209" s="308"/>
      <c r="U209" s="308"/>
      <c r="V209" s="278"/>
      <c r="W209" s="278"/>
      <c r="X209" s="308"/>
      <c r="Y209" s="290">
        <f>SUMPRODUCT(E38:E194,Y38:Y194)</f>
        <v>7607616</v>
      </c>
      <c r="Z209" s="290">
        <f>SUMPRODUCT(E38:E194,Z38:Z194)</f>
        <v>20173641.219348967</v>
      </c>
      <c r="AA209" s="290">
        <f>IF(AA36="kw",SUMPRODUCT(N38:N194,P38:P194,AA38:AA194),SUMPRODUCT(E38:E194,AA38:AA194))</f>
        <v>11788.020706164059</v>
      </c>
      <c r="AB209" s="290">
        <f>IF(AB36="kw",SUMPRODUCT(N38:N194,P38:P194,AB38:AB194),SUMPRODUCT(E38:E194,AB38:AB194))</f>
        <v>191.76</v>
      </c>
      <c r="AC209" s="290">
        <f>IF(AC36="kw",SUMPRODUCT(N38:N194,P38:P194,AC38:AC194),SUMPRODUCT(E38:E194,AC38:AC194))</f>
        <v>0</v>
      </c>
      <c r="AD209" s="290">
        <f>IF(AD36="kw",SUMPRODUCT(N38:N194,P38:P194,AD38:AD194),SUMPRODUCT(E38:E194,AD38:AD194))</f>
        <v>0</v>
      </c>
      <c r="AE209" s="290">
        <f>IF(AE36="kw",SUMPRODUCT(N38:N194,P38:P194,AE38:AE194),SUMPRODUCT(E38:E194,AE38:AE194))</f>
        <v>0</v>
      </c>
      <c r="AF209" s="290">
        <f>IF(AF36="kw",SUMPRODUCT(N38:N194,P38:P194,AF38:AF194),SUMPRODUCT(E38:E194,AF38:AF194))</f>
        <v>0</v>
      </c>
      <c r="AG209" s="290">
        <f>IF(AG36="kw",SUMPRODUCT(N38:N194,P38:P194,AG38:AG194),SUMPRODUCT(E38:E194,AG38:AG194))</f>
        <v>0</v>
      </c>
      <c r="AH209" s="290">
        <f>IF(AH36="kw",SUMPRODUCT(N38:N194,P38:P194,AH38:AH194),SUMPRODUCT(E38:E194,AH38:AH194))</f>
        <v>0</v>
      </c>
      <c r="AI209" s="290">
        <f>IF(AI36="kw",SUMPRODUCT(N38:N194,P38:P194,AI38:AI194),SUMPRODUCT(E38:E194,AI38:AI194))</f>
        <v>0</v>
      </c>
      <c r="AJ209" s="290">
        <f>IF(AJ36="kw",SUMPRODUCT(N38:N194,P38:P194,AJ38:AJ194),SUMPRODUCT(E38:E194,AJ38:AJ194))</f>
        <v>0</v>
      </c>
      <c r="AK209" s="290">
        <f>IF(AK36="kw",SUMPRODUCT(N38:N194,P38:P194,AK38:AK194),SUMPRODUCT(E38:E194,AK38:AK194))</f>
        <v>0</v>
      </c>
      <c r="AL209" s="290">
        <f>IF(AL36="kw",SUMPRODUCT(N38:N194,P38:P194,AL38:AL194),SUMPRODUCT(E38:E194,AL38:AL194))</f>
        <v>0</v>
      </c>
      <c r="AM209" s="347"/>
    </row>
    <row r="210" spans="1:39">
      <c r="B210" s="293" t="s">
        <v>145</v>
      </c>
      <c r="C210" s="303"/>
      <c r="D210" s="278"/>
      <c r="E210" s="278"/>
      <c r="F210" s="278"/>
      <c r="G210" s="278"/>
      <c r="H210" s="278"/>
      <c r="I210" s="278"/>
      <c r="J210" s="278"/>
      <c r="K210" s="278"/>
      <c r="L210" s="278"/>
      <c r="M210" s="278"/>
      <c r="N210" s="278"/>
      <c r="O210" s="356"/>
      <c r="P210" s="278"/>
      <c r="Q210" s="278"/>
      <c r="R210" s="278"/>
      <c r="S210" s="303"/>
      <c r="T210" s="308"/>
      <c r="U210" s="308"/>
      <c r="V210" s="278"/>
      <c r="W210" s="278"/>
      <c r="X210" s="308"/>
      <c r="Y210" s="290">
        <f>SUMPRODUCT(F38:F194,Y38:Y194)</f>
        <v>7566418</v>
      </c>
      <c r="Z210" s="290">
        <f>SUMPRODUCT(F38:F194,Z38:Z194)</f>
        <v>20139216.159161415</v>
      </c>
      <c r="AA210" s="290">
        <f>IF(AA36="kw",SUMPRODUCT(N38:N194,Q38:Q194,AA38:AA194),SUMPRODUCT(F38:F194,AA38:AA194))</f>
        <v>11917.917646525686</v>
      </c>
      <c r="AB210" s="290">
        <f>IF(AB36="kw",SUMPRODUCT(N38:N194,Q38:Q194,AB38:AB194),SUMPRODUCT(F38:F194,AB38:AB194))</f>
        <v>191.76</v>
      </c>
      <c r="AC210" s="290">
        <f>IF(AC36="kw",SUMPRODUCT(N38:N194,Q38:Q194,AC38:AC194),SUMPRODUCT(F38:F194,AC38:AC194))</f>
        <v>0</v>
      </c>
      <c r="AD210" s="290">
        <f>IF(AD36="kw",SUMPRODUCT(N38:N194,Q38:Q194,AD38:AD194),SUMPRODUCT(F38:F194,AD38:AD194))</f>
        <v>0</v>
      </c>
      <c r="AE210" s="290">
        <f>IF(AE36="kw",SUMPRODUCT(N38:N194,Q38:Q194,AE38:AE194),SUMPRODUCT(F38:F194,AE38:AE194))</f>
        <v>0</v>
      </c>
      <c r="AF210" s="290">
        <f>IF(AF36="kw",SUMPRODUCT(N38:N194,Q38:Q194,AF38:AF194),SUMPRODUCT(F38:F194,AF38:AF194))</f>
        <v>0</v>
      </c>
      <c r="AG210" s="290">
        <f>IF(AG36="kw",SUMPRODUCT(N38:N194,Q38:Q194,AG38:AG194),SUMPRODUCT(F38:F194,AG38:AG194))</f>
        <v>0</v>
      </c>
      <c r="AH210" s="290">
        <f>IF(AH36="kw",SUMPRODUCT(N38:N194,Q38:Q194,AH38:AH194),SUMPRODUCT(F38:F194,AH38:AH194))</f>
        <v>0</v>
      </c>
      <c r="AI210" s="290">
        <f>IF(AI36="kw",SUMPRODUCT(N38:N194,Q38:Q194,AI38:AI194),SUMPRODUCT(F38:F194,AI38:AI194))</f>
        <v>0</v>
      </c>
      <c r="AJ210" s="290">
        <f>IF(AJ36="kw",SUMPRODUCT(N38:N194,Q38:Q194,AJ38:AJ194),SUMPRODUCT(F38:F194,AJ38:AJ194))</f>
        <v>0</v>
      </c>
      <c r="AK210" s="290">
        <f>IF(AK36="kw",SUMPRODUCT(N38:N194,Q38:Q194,AK38:AK194),SUMPRODUCT(F38:F194,AK38:AK194))</f>
        <v>0</v>
      </c>
      <c r="AL210" s="290">
        <f>IF(AL36="kw",SUMPRODUCT(N38:N194,Q38:Q194,AL38:AL194),SUMPRODUCT(F38:F194,AL38:AL194))</f>
        <v>0</v>
      </c>
      <c r="AM210" s="336"/>
    </row>
    <row r="211" spans="1:39">
      <c r="B211" s="293" t="s">
        <v>146</v>
      </c>
      <c r="C211" s="303"/>
      <c r="D211" s="278"/>
      <c r="E211" s="278"/>
      <c r="F211" s="278"/>
      <c r="G211" s="278"/>
      <c r="H211" s="278"/>
      <c r="I211" s="278"/>
      <c r="J211" s="278"/>
      <c r="K211" s="278"/>
      <c r="L211" s="278"/>
      <c r="M211" s="278"/>
      <c r="N211" s="278"/>
      <c r="O211" s="356"/>
      <c r="P211" s="278"/>
      <c r="Q211" s="278"/>
      <c r="R211" s="278"/>
      <c r="S211" s="303"/>
      <c r="T211" s="308"/>
      <c r="U211" s="308"/>
      <c r="V211" s="278"/>
      <c r="W211" s="278"/>
      <c r="X211" s="308"/>
      <c r="Y211" s="290">
        <f>SUMPRODUCT(G38:G194,Y38:Y194)</f>
        <v>7511436</v>
      </c>
      <c r="Z211" s="290">
        <f>SUMPRODUCT(G38:G194,Z38:Z194)</f>
        <v>20122612.139161415</v>
      </c>
      <c r="AA211" s="290">
        <f>IF(AA36="kw",SUMPRODUCT(N38:N194,R38:R194,AA38:AA194),SUMPRODUCT(G38:G194,AA38:AA194))</f>
        <v>11954.87709453533</v>
      </c>
      <c r="AB211" s="290">
        <f>IF(AB36="kw",SUMPRODUCT(N38:N194,R38:R194,AB38:AB194),SUMPRODUCT(G38:G194,AB38:AB194))</f>
        <v>191.76</v>
      </c>
      <c r="AC211" s="290">
        <f>IF(AC36="kw",SUMPRODUCT(N38:N194,R38:R194,AC38:AC194),SUMPRODUCT(G38:G194,AC38:AC194))</f>
        <v>0</v>
      </c>
      <c r="AD211" s="290">
        <f>IF(AD36="kw",SUMPRODUCT(N38:N194,R38:R194,AD38:AD194),SUMPRODUCT(G38:G194,AD38:AD194))</f>
        <v>0</v>
      </c>
      <c r="AE211" s="290">
        <f>IF(AE36="kw",SUMPRODUCT(N38:N194,R38:R194,AE38:AE194),SUMPRODUCT(G38:G194,AE38:AE194))</f>
        <v>0</v>
      </c>
      <c r="AF211" s="290">
        <f>IF(AF36="kw",SUMPRODUCT(N38:N194,R38:R194,AF38:AF194),SUMPRODUCT(G38:G194,AF38:AF194))</f>
        <v>0</v>
      </c>
      <c r="AG211" s="290">
        <f>IF(AG36="kw",SUMPRODUCT(N38:N194,R38:R194,AG38:AG194),SUMPRODUCT(G38:G194,AG38:AG194))</f>
        <v>0</v>
      </c>
      <c r="AH211" s="290">
        <f>IF(AH36="kw",SUMPRODUCT(N38:N194,R38:R194,AH38:AH194),SUMPRODUCT(G38:G194,AH38:AH194))</f>
        <v>0</v>
      </c>
      <c r="AI211" s="290">
        <f>IF(AI36="kw",SUMPRODUCT(N38:N194,R38:R194,AI38:AI194),SUMPRODUCT(G38:G194,AI38:AI194))</f>
        <v>0</v>
      </c>
      <c r="AJ211" s="290">
        <f>IF(AJ36="kw",SUMPRODUCT(N38:N194,R38:R194,AJ38:AJ194),SUMPRODUCT(G38:G194,AJ38:AJ194))</f>
        <v>0</v>
      </c>
      <c r="AK211" s="290">
        <f>IF(AK36="kw",SUMPRODUCT(N38:N194,R38:R194,AK38:AK194),SUMPRODUCT(G38:G194,AK38:AK194))</f>
        <v>0</v>
      </c>
      <c r="AL211" s="290">
        <f>IF(AL36="kw",SUMPRODUCT(N38:N194,R38:R194,AL38:AL194),SUMPRODUCT(G38:G194,AL38:AL194))</f>
        <v>0</v>
      </c>
      <c r="AM211" s="336"/>
    </row>
    <row r="212" spans="1:39">
      <c r="B212" s="293" t="s">
        <v>147</v>
      </c>
      <c r="C212" s="303"/>
      <c r="D212" s="278"/>
      <c r="E212" s="278"/>
      <c r="F212" s="278"/>
      <c r="G212" s="278"/>
      <c r="H212" s="278"/>
      <c r="I212" s="278"/>
      <c r="J212" s="278"/>
      <c r="K212" s="278"/>
      <c r="L212" s="278"/>
      <c r="M212" s="278"/>
      <c r="N212" s="278"/>
      <c r="O212" s="356"/>
      <c r="P212" s="278"/>
      <c r="Q212" s="278"/>
      <c r="R212" s="278"/>
      <c r="S212" s="303"/>
      <c r="T212" s="308"/>
      <c r="U212" s="308"/>
      <c r="V212" s="278"/>
      <c r="W212" s="278"/>
      <c r="X212" s="308"/>
      <c r="Y212" s="290">
        <f>SUMPRODUCT(H38:H194,Y38:Y194)</f>
        <v>7286998</v>
      </c>
      <c r="Z212" s="290">
        <f>SUMPRODUCT(H38:H194,Z38:Z194)</f>
        <v>19980071.139161415</v>
      </c>
      <c r="AA212" s="290">
        <f>IF(AA36="kw",SUMPRODUCT(N38:N194,S38:S194,AA38:AA194),SUMPRODUCT(H38:H194,AA38:AA194))</f>
        <v>12177.47709453533</v>
      </c>
      <c r="AB212" s="290">
        <f>IF(AB36="kw",SUMPRODUCT(N38:N194,S38:S194,AB38:AB194),SUMPRODUCT(H38:H194,AB38:AB194))</f>
        <v>389.15999999999997</v>
      </c>
      <c r="AC212" s="290">
        <f>IF(AC36="kw",SUMPRODUCT(N38:N194,S38:S194,AC38:AC194),SUMPRODUCT(H38:H194,AC38:AC194))</f>
        <v>0</v>
      </c>
      <c r="AD212" s="290">
        <f>IF(AD36="kw",SUMPRODUCT(N38:N194,S38:S194,AD38:AD194),SUMPRODUCT(H38:H194,AD38:AD194))</f>
        <v>0</v>
      </c>
      <c r="AE212" s="290">
        <f>IF(AE36="kw",SUMPRODUCT(N38:N194,S38:S194,AE38:AE194),SUMPRODUCT(H38:H194,AE38:AE194))</f>
        <v>0</v>
      </c>
      <c r="AF212" s="290">
        <f>IF(AF36="kw",SUMPRODUCT(N38:N194,S38:S194,AF38:AF194),SUMPRODUCT(H38:H194,AF38:AF194))</f>
        <v>0</v>
      </c>
      <c r="AG212" s="290">
        <f>IF(AG36="kw",SUMPRODUCT(N38:N194,S38:S194,AG38:AG194),SUMPRODUCT(H38:H194,AG38:AG194))</f>
        <v>0</v>
      </c>
      <c r="AH212" s="290">
        <f>IF(AH36="kw",SUMPRODUCT(N38:N194,S38:S194,AH38:AH194),SUMPRODUCT(H38:H194,AH38:AH194))</f>
        <v>0</v>
      </c>
      <c r="AI212" s="290">
        <f>IF(AI36="kw",SUMPRODUCT(N38:N194,S38:S194,AI38:AI194),SUMPRODUCT(H38:H194,AI38:AI194))</f>
        <v>0</v>
      </c>
      <c r="AJ212" s="290">
        <f>IF(AJ36="kw",SUMPRODUCT(N38:N194,S38:S194,AJ38:AJ194),SUMPRODUCT(H38:H194,AJ38:AJ194))</f>
        <v>0</v>
      </c>
      <c r="AK212" s="290">
        <f>IF(AK36="kw",SUMPRODUCT(N38:N194,S38:S194,AK38:AK194),SUMPRODUCT(H38:H194,AK38:AK194))</f>
        <v>0</v>
      </c>
      <c r="AL212" s="290">
        <f>IF(AL36="kw",SUMPRODUCT(N38:N194,S38:S194,AL38:AL194),SUMPRODUCT(H38:H194,AL38:AL194))</f>
        <v>0</v>
      </c>
      <c r="AM212" s="336"/>
    </row>
    <row r="213" spans="1:39">
      <c r="B213" s="436" t="s">
        <v>148</v>
      </c>
      <c r="C213" s="363"/>
      <c r="D213" s="383"/>
      <c r="E213" s="383"/>
      <c r="F213" s="383"/>
      <c r="G213" s="383"/>
      <c r="H213" s="383"/>
      <c r="I213" s="383"/>
      <c r="J213" s="383"/>
      <c r="K213" s="383"/>
      <c r="L213" s="383"/>
      <c r="M213" s="383"/>
      <c r="N213" s="383"/>
      <c r="O213" s="382"/>
      <c r="P213" s="383"/>
      <c r="Q213" s="383"/>
      <c r="R213" s="383"/>
      <c r="S213" s="363"/>
      <c r="T213" s="384"/>
      <c r="U213" s="384"/>
      <c r="V213" s="383"/>
      <c r="W213" s="383"/>
      <c r="X213" s="384"/>
      <c r="Y213" s="325">
        <f>SUMPRODUCT(I38:I194,Y38:Y194)</f>
        <v>6438862</v>
      </c>
      <c r="Z213" s="325">
        <f>SUMPRODUCT(I38:I194,Z38:Z194)</f>
        <v>19978972.01704083</v>
      </c>
      <c r="AA213" s="325">
        <f>IF(AA36="kw",SUMPRODUCT(N38:N194,T38:T194,AA38:AA194),SUMPRODUCT(I38:I194,AA38:AA194))</f>
        <v>12177.475981294834</v>
      </c>
      <c r="AB213" s="325">
        <f>IF(AB36="kw",SUMPRODUCT(N38:N194,T38:T194,AB38:AB194),SUMPRODUCT(I38:I194,AB38:AB194))</f>
        <v>389.15999999999997</v>
      </c>
      <c r="AC213" s="325">
        <f>IF(AC36="kw",SUMPRODUCT(N38:N194,T38:T194,AC38:AC194),SUMPRODUCT(I38:I194,AC38:AC194))</f>
        <v>0</v>
      </c>
      <c r="AD213" s="325">
        <f>IF(AD36="kw",SUMPRODUCT(N38:N194,T38:T194,AD38:AD194),SUMPRODUCT(I38:I194,AD38:AD194))</f>
        <v>0</v>
      </c>
      <c r="AE213" s="325">
        <f>IF(AE36="kw",SUMPRODUCT(N38:N194,T38:T194,AE38:AE194),SUMPRODUCT(I38:I194,AE38:AE194))</f>
        <v>0</v>
      </c>
      <c r="AF213" s="325">
        <f>IF(AF36="kw",SUMPRODUCT(N38:N194,T38:T194,AF38:AF194),SUMPRODUCT(I38:I194,AF38:AF194))</f>
        <v>0</v>
      </c>
      <c r="AG213" s="325">
        <f>IF(AG36="kw",SUMPRODUCT(N38:N194,T38:T194,AG38:AG194),SUMPRODUCT(I38:I194,AG38:AG194))</f>
        <v>0</v>
      </c>
      <c r="AH213" s="325">
        <f>IF(AH36="kw",SUMPRODUCT(N38:N194,T38:T194,AH38:AH194),SUMPRODUCT(I38:I194,AH38:AH194))</f>
        <v>0</v>
      </c>
      <c r="AI213" s="325">
        <f>IF(AI36="kw",SUMPRODUCT(N38:N194,T38:T194,AI38:AI194),SUMPRODUCT(I38:I194,AI38:AI194))</f>
        <v>0</v>
      </c>
      <c r="AJ213" s="325">
        <f>IF(AJ36="kw",SUMPRODUCT(N38:N194,T38:T194,AJ38:AJ194),SUMPRODUCT(I38:I194,AJ38:AJ194))</f>
        <v>0</v>
      </c>
      <c r="AK213" s="325">
        <f>IF(AK36="kw",SUMPRODUCT(N38:N194,T38:T194,AK38:AK194),SUMPRODUCT(I38:I194,AK38:AK194))</f>
        <v>0</v>
      </c>
      <c r="AL213" s="325">
        <f>IF(AL36="kw",SUMPRODUCT(N38:N194,T38:T194,AL38:AL194),SUMPRODUCT(I38:I194,AL38:AL194))</f>
        <v>0</v>
      </c>
      <c r="AM213" s="385"/>
    </row>
    <row r="214" spans="1:39" ht="20.25" customHeight="1">
      <c r="B214" s="367" t="s">
        <v>585</v>
      </c>
      <c r="C214" s="386"/>
      <c r="D214" s="387"/>
      <c r="E214" s="387"/>
      <c r="F214" s="387"/>
      <c r="G214" s="387"/>
      <c r="H214" s="387"/>
      <c r="I214" s="387"/>
      <c r="J214" s="387"/>
      <c r="K214" s="387"/>
      <c r="L214" s="387"/>
      <c r="M214" s="387"/>
      <c r="N214" s="387"/>
      <c r="O214" s="387"/>
      <c r="P214" s="387"/>
      <c r="Q214" s="387"/>
      <c r="R214" s="387"/>
      <c r="S214" s="370"/>
      <c r="T214" s="371"/>
      <c r="U214" s="387"/>
      <c r="V214" s="387"/>
      <c r="W214" s="387"/>
      <c r="X214" s="387"/>
      <c r="Y214" s="408"/>
      <c r="Z214" s="408"/>
      <c r="AA214" s="408"/>
      <c r="AB214" s="408"/>
      <c r="AC214" s="408"/>
      <c r="AD214" s="408"/>
      <c r="AE214" s="408"/>
      <c r="AF214" s="408"/>
      <c r="AG214" s="408"/>
      <c r="AH214" s="408"/>
      <c r="AI214" s="408"/>
      <c r="AJ214" s="408"/>
      <c r="AK214" s="408"/>
      <c r="AL214" s="408"/>
      <c r="AM214" s="388"/>
    </row>
    <row r="215" spans="1:39" ht="15.75">
      <c r="B215" s="437"/>
    </row>
    <row r="216" spans="1:39" ht="15.75">
      <c r="B216" s="437"/>
    </row>
    <row r="217" spans="1:39" ht="15.75">
      <c r="B217" s="279" t="s">
        <v>273</v>
      </c>
      <c r="C217" s="280"/>
      <c r="D217" s="589" t="s">
        <v>525</v>
      </c>
      <c r="E217" s="252"/>
      <c r="F217" s="589"/>
      <c r="G217" s="252"/>
      <c r="H217" s="252"/>
      <c r="I217" s="252"/>
      <c r="J217" s="252"/>
      <c r="K217" s="252"/>
      <c r="L217" s="252"/>
      <c r="M217" s="252"/>
      <c r="N217" s="252"/>
      <c r="O217" s="280"/>
      <c r="P217" s="252"/>
      <c r="Q217" s="252"/>
      <c r="R217" s="252"/>
      <c r="S217" s="252"/>
      <c r="T217" s="252"/>
      <c r="U217" s="252"/>
      <c r="V217" s="252"/>
      <c r="W217" s="252"/>
      <c r="X217" s="252"/>
      <c r="Y217" s="269"/>
      <c r="Z217" s="266"/>
      <c r="AA217" s="266"/>
      <c r="AB217" s="266"/>
      <c r="AC217" s="266"/>
      <c r="AD217" s="266"/>
      <c r="AE217" s="266"/>
      <c r="AF217" s="266"/>
      <c r="AG217" s="266"/>
      <c r="AH217" s="266"/>
      <c r="AI217" s="266"/>
      <c r="AJ217" s="266"/>
      <c r="AK217" s="266"/>
      <c r="AL217" s="266"/>
      <c r="AM217" s="281"/>
    </row>
    <row r="218" spans="1:39" ht="34.5" customHeight="1">
      <c r="B218" s="1168" t="s">
        <v>211</v>
      </c>
      <c r="C218" s="1170" t="s">
        <v>33</v>
      </c>
      <c r="D218" s="283" t="s">
        <v>421</v>
      </c>
      <c r="E218" s="1172" t="s">
        <v>209</v>
      </c>
      <c r="F218" s="1173"/>
      <c r="G218" s="1173"/>
      <c r="H218" s="1173"/>
      <c r="I218" s="1173"/>
      <c r="J218" s="1173"/>
      <c r="K218" s="1173"/>
      <c r="L218" s="1173"/>
      <c r="M218" s="1174"/>
      <c r="N218" s="1178" t="s">
        <v>213</v>
      </c>
      <c r="O218" s="283" t="s">
        <v>422</v>
      </c>
      <c r="P218" s="1172" t="s">
        <v>212</v>
      </c>
      <c r="Q218" s="1173"/>
      <c r="R218" s="1173"/>
      <c r="S218" s="1173"/>
      <c r="T218" s="1173"/>
      <c r="U218" s="1173"/>
      <c r="V218" s="1173"/>
      <c r="W218" s="1173"/>
      <c r="X218" s="1174"/>
      <c r="Y218" s="1175" t="s">
        <v>243</v>
      </c>
      <c r="Z218" s="1176"/>
      <c r="AA218" s="1176"/>
      <c r="AB218" s="1176"/>
      <c r="AC218" s="1176"/>
      <c r="AD218" s="1176"/>
      <c r="AE218" s="1176"/>
      <c r="AF218" s="1176"/>
      <c r="AG218" s="1176"/>
      <c r="AH218" s="1176"/>
      <c r="AI218" s="1176"/>
      <c r="AJ218" s="1176"/>
      <c r="AK218" s="1176"/>
      <c r="AL218" s="1176"/>
      <c r="AM218" s="1177"/>
    </row>
    <row r="219" spans="1:39" ht="60.75" customHeight="1">
      <c r="B219" s="1169"/>
      <c r="C219" s="1171"/>
      <c r="D219" s="284">
        <v>2016</v>
      </c>
      <c r="E219" s="284">
        <v>2017</v>
      </c>
      <c r="F219" s="284">
        <v>2018</v>
      </c>
      <c r="G219" s="284">
        <v>2019</v>
      </c>
      <c r="H219" s="284">
        <v>2020</v>
      </c>
      <c r="I219" s="284">
        <v>2021</v>
      </c>
      <c r="J219" s="284">
        <v>2022</v>
      </c>
      <c r="K219" s="284">
        <v>2023</v>
      </c>
      <c r="L219" s="284">
        <v>2024</v>
      </c>
      <c r="M219" s="284">
        <v>2025</v>
      </c>
      <c r="N219" s="1179"/>
      <c r="O219" s="284">
        <v>2016</v>
      </c>
      <c r="P219" s="284">
        <v>2017</v>
      </c>
      <c r="Q219" s="284">
        <v>2018</v>
      </c>
      <c r="R219" s="284">
        <v>2019</v>
      </c>
      <c r="S219" s="284">
        <v>2020</v>
      </c>
      <c r="T219" s="284">
        <v>2021</v>
      </c>
      <c r="U219" s="284">
        <v>2022</v>
      </c>
      <c r="V219" s="284">
        <v>2023</v>
      </c>
      <c r="W219" s="284">
        <v>2024</v>
      </c>
      <c r="X219" s="284">
        <v>2025</v>
      </c>
      <c r="Y219" s="284" t="str">
        <f>'1.  LRAMVA Summary'!D52</f>
        <v>Residential</v>
      </c>
      <c r="Z219" s="284" t="str">
        <f>'1.  LRAMVA Summary'!E52</f>
        <v>GS&lt;50 kW</v>
      </c>
      <c r="AA219" s="284" t="str">
        <f>'1.  LRAMVA Summary'!F52</f>
        <v>General Service 50 - 4,999 kW</v>
      </c>
      <c r="AB219" s="284" t="str">
        <f>'1.  LRAMVA Summary'!G52</f>
        <v>Co-Generation 1,000 - 4,999 kW</v>
      </c>
      <c r="AC219" s="284" t="str">
        <f>'1.  LRAMVA Summary'!H52</f>
        <v>Large User</v>
      </c>
      <c r="AD219" s="284" t="str">
        <f>'1.  LRAMVA Summary'!I52</f>
        <v>Street Lighting</v>
      </c>
      <c r="AE219" s="284" t="str">
        <f>'1.  LRAMVA Summary'!J52</f>
        <v>Sentinel Lighting</v>
      </c>
      <c r="AF219" s="284" t="str">
        <f>'1.  LRAMVA Summary'!K52</f>
        <v>Unmetered Scattered Load</v>
      </c>
      <c r="AG219" s="284" t="str">
        <f>'1.  LRAMVA Summary'!L52</f>
        <v/>
      </c>
      <c r="AH219" s="284" t="str">
        <f>'1.  LRAMVA Summary'!M52</f>
        <v/>
      </c>
      <c r="AI219" s="284" t="str">
        <f>'1.  LRAMVA Summary'!N52</f>
        <v/>
      </c>
      <c r="AJ219" s="284" t="str">
        <f>'1.  LRAMVA Summary'!O52</f>
        <v/>
      </c>
      <c r="AK219" s="284" t="str">
        <f>'1.  LRAMVA Summary'!P52</f>
        <v/>
      </c>
      <c r="AL219" s="284" t="str">
        <f>'1.  LRAMVA Summary'!Q52</f>
        <v/>
      </c>
      <c r="AM219" s="286" t="str">
        <f>'1.  LRAMVA Summary'!R52</f>
        <v>Total</v>
      </c>
    </row>
    <row r="220" spans="1:39" ht="15.75" customHeight="1">
      <c r="B220" s="517" t="s">
        <v>503</v>
      </c>
      <c r="C220" s="288"/>
      <c r="D220" s="288"/>
      <c r="E220" s="288"/>
      <c r="F220" s="288"/>
      <c r="G220" s="288"/>
      <c r="H220" s="288"/>
      <c r="I220" s="288"/>
      <c r="J220" s="288"/>
      <c r="K220" s="288"/>
      <c r="L220" s="288"/>
      <c r="M220" s="288"/>
      <c r="N220" s="289"/>
      <c r="O220" s="288"/>
      <c r="P220" s="288"/>
      <c r="Q220" s="288"/>
      <c r="R220" s="288"/>
      <c r="S220" s="288"/>
      <c r="T220" s="288"/>
      <c r="U220" s="288"/>
      <c r="V220" s="288"/>
      <c r="W220" s="288"/>
      <c r="X220" s="288"/>
      <c r="Y220" s="290" t="str">
        <f>'1.  LRAMVA Summary'!D53</f>
        <v>kWh</v>
      </c>
      <c r="Z220" s="290" t="str">
        <f>'1.  LRAMVA Summary'!E53</f>
        <v>kWh</v>
      </c>
      <c r="AA220" s="290" t="str">
        <f>'1.  LRAMVA Summary'!F53</f>
        <v>kW</v>
      </c>
      <c r="AB220" s="290" t="str">
        <f>'1.  LRAMVA Summary'!G53</f>
        <v>kW</v>
      </c>
      <c r="AC220" s="290" t="str">
        <f>'1.  LRAMVA Summary'!H53</f>
        <v>kW</v>
      </c>
      <c r="AD220" s="290" t="str">
        <f>'1.  LRAMVA Summary'!I53</f>
        <v>kW</v>
      </c>
      <c r="AE220" s="290" t="str">
        <f>'1.  LRAMVA Summary'!J53</f>
        <v>kW</v>
      </c>
      <c r="AF220" s="290" t="str">
        <f>'1.  LRAMVA Summary'!K53</f>
        <v>kWh</v>
      </c>
      <c r="AG220" s="290">
        <f>'1.  LRAMVA Summary'!L53</f>
        <v>0</v>
      </c>
      <c r="AH220" s="290">
        <f>'1.  LRAMVA Summary'!M53</f>
        <v>0</v>
      </c>
      <c r="AI220" s="290">
        <f>'1.  LRAMVA Summary'!N53</f>
        <v>0</v>
      </c>
      <c r="AJ220" s="290">
        <f>'1.  LRAMVA Summary'!O53</f>
        <v>0</v>
      </c>
      <c r="AK220" s="290">
        <f>'1.  LRAMVA Summary'!P53</f>
        <v>0</v>
      </c>
      <c r="AL220" s="290">
        <f>'1.  LRAMVA Summary'!Q53</f>
        <v>0</v>
      </c>
      <c r="AM220" s="291"/>
    </row>
    <row r="221" spans="1:39" ht="15.75" outlineLevel="1">
      <c r="B221" s="287" t="s">
        <v>496</v>
      </c>
      <c r="C221" s="288"/>
      <c r="D221" s="288"/>
      <c r="E221" s="288"/>
      <c r="F221" s="288"/>
      <c r="G221" s="288"/>
      <c r="H221" s="288"/>
      <c r="I221" s="288"/>
      <c r="J221" s="288"/>
      <c r="K221" s="288"/>
      <c r="L221" s="288"/>
      <c r="M221" s="288"/>
      <c r="N221" s="289"/>
      <c r="O221" s="288"/>
      <c r="P221" s="288"/>
      <c r="Q221" s="288"/>
      <c r="R221" s="288"/>
      <c r="S221" s="288"/>
      <c r="T221" s="288"/>
      <c r="U221" s="288"/>
      <c r="V221" s="288"/>
      <c r="W221" s="288"/>
      <c r="X221" s="288"/>
      <c r="Y221" s="290"/>
      <c r="Z221" s="290"/>
      <c r="AA221" s="290"/>
      <c r="AB221" s="290"/>
      <c r="AC221" s="290"/>
      <c r="AD221" s="290"/>
      <c r="AE221" s="290"/>
      <c r="AF221" s="290"/>
      <c r="AG221" s="290"/>
      <c r="AH221" s="290"/>
      <c r="AI221" s="290"/>
      <c r="AJ221" s="290"/>
      <c r="AK221" s="290"/>
      <c r="AL221" s="290"/>
      <c r="AM221" s="291"/>
    </row>
    <row r="222" spans="1:39" outlineLevel="1">
      <c r="A222" s="521">
        <v>1</v>
      </c>
      <c r="B222" s="519" t="s">
        <v>95</v>
      </c>
      <c r="C222" s="290" t="s">
        <v>25</v>
      </c>
      <c r="D222" s="294"/>
      <c r="E222" s="294"/>
      <c r="F222" s="294"/>
      <c r="G222" s="294"/>
      <c r="H222" s="294"/>
      <c r="I222" s="294"/>
      <c r="J222" s="294"/>
      <c r="K222" s="294"/>
      <c r="L222" s="294"/>
      <c r="M222" s="294"/>
      <c r="N222" s="290"/>
      <c r="O222" s="294"/>
      <c r="P222" s="294"/>
      <c r="Q222" s="294"/>
      <c r="R222" s="294"/>
      <c r="S222" s="294"/>
      <c r="T222" s="294"/>
      <c r="U222" s="294"/>
      <c r="V222" s="294"/>
      <c r="W222" s="294"/>
      <c r="X222" s="294"/>
      <c r="Y222" s="409"/>
      <c r="Z222" s="409"/>
      <c r="AA222" s="409"/>
      <c r="AB222" s="409"/>
      <c r="AC222" s="409"/>
      <c r="AD222" s="409"/>
      <c r="AE222" s="409"/>
      <c r="AF222" s="409"/>
      <c r="AG222" s="409"/>
      <c r="AH222" s="409"/>
      <c r="AI222" s="409"/>
      <c r="AJ222" s="409"/>
      <c r="AK222" s="409"/>
      <c r="AL222" s="409"/>
      <c r="AM222" s="295">
        <f>SUM(Y222:AL222)</f>
        <v>0</v>
      </c>
    </row>
    <row r="223" spans="1:39" outlineLevel="1">
      <c r="B223" s="293" t="s">
        <v>289</v>
      </c>
      <c r="C223" s="290" t="s">
        <v>163</v>
      </c>
      <c r="D223" s="294"/>
      <c r="E223" s="294"/>
      <c r="F223" s="294"/>
      <c r="G223" s="294"/>
      <c r="H223" s="294"/>
      <c r="I223" s="294"/>
      <c r="J223" s="294"/>
      <c r="K223" s="294"/>
      <c r="L223" s="294"/>
      <c r="M223" s="294"/>
      <c r="N223" s="467"/>
      <c r="O223" s="294"/>
      <c r="P223" s="294"/>
      <c r="Q223" s="294"/>
      <c r="R223" s="294"/>
      <c r="S223" s="294"/>
      <c r="T223" s="294"/>
      <c r="U223" s="294"/>
      <c r="V223" s="294"/>
      <c r="W223" s="294"/>
      <c r="X223" s="294"/>
      <c r="Y223" s="410">
        <f t="shared" ref="Y223:AL223" si="54">Y222</f>
        <v>0</v>
      </c>
      <c r="Z223" s="410">
        <f t="shared" si="54"/>
        <v>0</v>
      </c>
      <c r="AA223" s="410">
        <f t="shared" si="54"/>
        <v>0</v>
      </c>
      <c r="AB223" s="410">
        <f t="shared" si="54"/>
        <v>0</v>
      </c>
      <c r="AC223" s="410">
        <f t="shared" si="54"/>
        <v>0</v>
      </c>
      <c r="AD223" s="410">
        <f t="shared" si="54"/>
        <v>0</v>
      </c>
      <c r="AE223" s="410">
        <f t="shared" si="54"/>
        <v>0</v>
      </c>
      <c r="AF223" s="410">
        <f t="shared" si="54"/>
        <v>0</v>
      </c>
      <c r="AG223" s="410">
        <f t="shared" si="54"/>
        <v>0</v>
      </c>
      <c r="AH223" s="410">
        <f t="shared" si="54"/>
        <v>0</v>
      </c>
      <c r="AI223" s="410">
        <f t="shared" si="54"/>
        <v>0</v>
      </c>
      <c r="AJ223" s="410">
        <f t="shared" si="54"/>
        <v>0</v>
      </c>
      <c r="AK223" s="410">
        <f t="shared" si="54"/>
        <v>0</v>
      </c>
      <c r="AL223" s="410">
        <f t="shared" si="54"/>
        <v>0</v>
      </c>
      <c r="AM223" s="296"/>
    </row>
    <row r="224" spans="1:39" ht="15.75" outlineLevel="1">
      <c r="B224" s="297"/>
      <c r="C224" s="298"/>
      <c r="D224" s="298"/>
      <c r="E224" s="298"/>
      <c r="F224" s="298"/>
      <c r="G224" s="298"/>
      <c r="H224" s="298"/>
      <c r="I224" s="298"/>
      <c r="J224" s="298"/>
      <c r="K224" s="298"/>
      <c r="L224" s="298"/>
      <c r="M224" s="298"/>
      <c r="N224" s="299"/>
      <c r="O224" s="298"/>
      <c r="P224" s="298"/>
      <c r="Q224" s="298"/>
      <c r="R224" s="298"/>
      <c r="S224" s="298"/>
      <c r="T224" s="298"/>
      <c r="U224" s="298"/>
      <c r="V224" s="298"/>
      <c r="W224" s="298"/>
      <c r="X224" s="298"/>
      <c r="Y224" s="411"/>
      <c r="Z224" s="412"/>
      <c r="AA224" s="412"/>
      <c r="AB224" s="412"/>
      <c r="AC224" s="412"/>
      <c r="AD224" s="412"/>
      <c r="AE224" s="412"/>
      <c r="AF224" s="412"/>
      <c r="AG224" s="412"/>
      <c r="AH224" s="412"/>
      <c r="AI224" s="412"/>
      <c r="AJ224" s="412"/>
      <c r="AK224" s="412"/>
      <c r="AL224" s="412"/>
      <c r="AM224" s="301"/>
    </row>
    <row r="225" spans="1:39" outlineLevel="1">
      <c r="A225" s="521">
        <v>2</v>
      </c>
      <c r="B225" s="519" t="s">
        <v>96</v>
      </c>
      <c r="C225" s="290" t="s">
        <v>25</v>
      </c>
      <c r="D225" s="294"/>
      <c r="E225" s="294"/>
      <c r="F225" s="294"/>
      <c r="G225" s="294"/>
      <c r="H225" s="294"/>
      <c r="I225" s="294"/>
      <c r="J225" s="294"/>
      <c r="K225" s="294"/>
      <c r="L225" s="294"/>
      <c r="M225" s="294"/>
      <c r="N225" s="290"/>
      <c r="O225" s="294"/>
      <c r="P225" s="294"/>
      <c r="Q225" s="294"/>
      <c r="R225" s="294"/>
      <c r="S225" s="294"/>
      <c r="T225" s="294"/>
      <c r="U225" s="294"/>
      <c r="V225" s="294"/>
      <c r="W225" s="294"/>
      <c r="X225" s="294"/>
      <c r="Y225" s="409"/>
      <c r="Z225" s="409"/>
      <c r="AA225" s="409"/>
      <c r="AB225" s="409"/>
      <c r="AC225" s="409"/>
      <c r="AD225" s="409"/>
      <c r="AE225" s="409"/>
      <c r="AF225" s="409"/>
      <c r="AG225" s="409"/>
      <c r="AH225" s="409"/>
      <c r="AI225" s="409"/>
      <c r="AJ225" s="409"/>
      <c r="AK225" s="409"/>
      <c r="AL225" s="409"/>
      <c r="AM225" s="295">
        <f>SUM(Y225:AL225)</f>
        <v>0</v>
      </c>
    </row>
    <row r="226" spans="1:39" outlineLevel="1">
      <c r="B226" s="293" t="s">
        <v>289</v>
      </c>
      <c r="C226" s="290" t="s">
        <v>163</v>
      </c>
      <c r="D226" s="294"/>
      <c r="E226" s="294"/>
      <c r="F226" s="294"/>
      <c r="G226" s="294"/>
      <c r="H226" s="294"/>
      <c r="I226" s="294"/>
      <c r="J226" s="294"/>
      <c r="K226" s="294"/>
      <c r="L226" s="294"/>
      <c r="M226" s="294"/>
      <c r="N226" s="467"/>
      <c r="O226" s="294"/>
      <c r="P226" s="294"/>
      <c r="Q226" s="294"/>
      <c r="R226" s="294"/>
      <c r="S226" s="294"/>
      <c r="T226" s="294"/>
      <c r="U226" s="294"/>
      <c r="V226" s="294"/>
      <c r="W226" s="294"/>
      <c r="X226" s="294"/>
      <c r="Y226" s="410">
        <f t="shared" ref="Y226:AL226" si="55">Y225</f>
        <v>0</v>
      </c>
      <c r="Z226" s="410">
        <f t="shared" si="55"/>
        <v>0</v>
      </c>
      <c r="AA226" s="410">
        <f t="shared" si="55"/>
        <v>0</v>
      </c>
      <c r="AB226" s="410">
        <f t="shared" si="55"/>
        <v>0</v>
      </c>
      <c r="AC226" s="410">
        <f t="shared" si="55"/>
        <v>0</v>
      </c>
      <c r="AD226" s="410">
        <f t="shared" si="55"/>
        <v>0</v>
      </c>
      <c r="AE226" s="410">
        <f t="shared" si="55"/>
        <v>0</v>
      </c>
      <c r="AF226" s="410">
        <f t="shared" si="55"/>
        <v>0</v>
      </c>
      <c r="AG226" s="410">
        <f t="shared" si="55"/>
        <v>0</v>
      </c>
      <c r="AH226" s="410">
        <f t="shared" si="55"/>
        <v>0</v>
      </c>
      <c r="AI226" s="410">
        <f t="shared" si="55"/>
        <v>0</v>
      </c>
      <c r="AJ226" s="410">
        <f t="shared" si="55"/>
        <v>0</v>
      </c>
      <c r="AK226" s="410">
        <f t="shared" si="55"/>
        <v>0</v>
      </c>
      <c r="AL226" s="410">
        <f t="shared" si="55"/>
        <v>0</v>
      </c>
      <c r="AM226" s="296"/>
    </row>
    <row r="227" spans="1:39" ht="15.75" outlineLevel="1">
      <c r="B227" s="297"/>
      <c r="C227" s="298"/>
      <c r="D227" s="303"/>
      <c r="E227" s="303"/>
      <c r="F227" s="303"/>
      <c r="G227" s="303"/>
      <c r="H227" s="303"/>
      <c r="I227" s="303"/>
      <c r="J227" s="303"/>
      <c r="K227" s="303"/>
      <c r="L227" s="303"/>
      <c r="M227" s="303"/>
      <c r="N227" s="299"/>
      <c r="O227" s="303"/>
      <c r="P227" s="303"/>
      <c r="Q227" s="303"/>
      <c r="R227" s="303"/>
      <c r="S227" s="303"/>
      <c r="T227" s="303"/>
      <c r="U227" s="303"/>
      <c r="V227" s="303"/>
      <c r="W227" s="303"/>
      <c r="X227" s="303"/>
      <c r="Y227" s="411"/>
      <c r="Z227" s="412"/>
      <c r="AA227" s="412"/>
      <c r="AB227" s="412"/>
      <c r="AC227" s="412"/>
      <c r="AD227" s="412"/>
      <c r="AE227" s="412"/>
      <c r="AF227" s="412"/>
      <c r="AG227" s="412"/>
      <c r="AH227" s="412"/>
      <c r="AI227" s="412"/>
      <c r="AJ227" s="412"/>
      <c r="AK227" s="412"/>
      <c r="AL227" s="412"/>
      <c r="AM227" s="301"/>
    </row>
    <row r="228" spans="1:39" outlineLevel="1">
      <c r="A228" s="521">
        <v>3</v>
      </c>
      <c r="B228" s="519" t="s">
        <v>97</v>
      </c>
      <c r="C228" s="290" t="s">
        <v>25</v>
      </c>
      <c r="D228" s="294"/>
      <c r="E228" s="294"/>
      <c r="F228" s="294"/>
      <c r="G228" s="294"/>
      <c r="H228" s="294"/>
      <c r="I228" s="294"/>
      <c r="J228" s="294"/>
      <c r="K228" s="294"/>
      <c r="L228" s="294"/>
      <c r="M228" s="294"/>
      <c r="N228" s="290"/>
      <c r="O228" s="294"/>
      <c r="P228" s="294"/>
      <c r="Q228" s="294"/>
      <c r="R228" s="294"/>
      <c r="S228" s="294"/>
      <c r="T228" s="294"/>
      <c r="U228" s="294"/>
      <c r="V228" s="294"/>
      <c r="W228" s="294"/>
      <c r="X228" s="294"/>
      <c r="Y228" s="409"/>
      <c r="Z228" s="409"/>
      <c r="AA228" s="409"/>
      <c r="AB228" s="409"/>
      <c r="AC228" s="409"/>
      <c r="AD228" s="409"/>
      <c r="AE228" s="409"/>
      <c r="AF228" s="409"/>
      <c r="AG228" s="409"/>
      <c r="AH228" s="409"/>
      <c r="AI228" s="409"/>
      <c r="AJ228" s="409"/>
      <c r="AK228" s="409"/>
      <c r="AL228" s="409"/>
      <c r="AM228" s="295">
        <f>SUM(Y228:AL228)</f>
        <v>0</v>
      </c>
    </row>
    <row r="229" spans="1:39" outlineLevel="1">
      <c r="B229" s="293" t="s">
        <v>289</v>
      </c>
      <c r="C229" s="290" t="s">
        <v>163</v>
      </c>
      <c r="D229" s="294"/>
      <c r="E229" s="294"/>
      <c r="F229" s="294"/>
      <c r="G229" s="294"/>
      <c r="H229" s="294"/>
      <c r="I229" s="294"/>
      <c r="J229" s="294"/>
      <c r="K229" s="294"/>
      <c r="L229" s="294"/>
      <c r="M229" s="294"/>
      <c r="N229" s="467"/>
      <c r="O229" s="294"/>
      <c r="P229" s="294"/>
      <c r="Q229" s="294"/>
      <c r="R229" s="294"/>
      <c r="S229" s="294"/>
      <c r="T229" s="294"/>
      <c r="U229" s="294"/>
      <c r="V229" s="294"/>
      <c r="W229" s="294"/>
      <c r="X229" s="294"/>
      <c r="Y229" s="410">
        <f t="shared" ref="Y229:AL229" si="56">Y228</f>
        <v>0</v>
      </c>
      <c r="Z229" s="410">
        <f t="shared" si="56"/>
        <v>0</v>
      </c>
      <c r="AA229" s="410">
        <f t="shared" si="56"/>
        <v>0</v>
      </c>
      <c r="AB229" s="410">
        <f t="shared" si="56"/>
        <v>0</v>
      </c>
      <c r="AC229" s="410">
        <f t="shared" si="56"/>
        <v>0</v>
      </c>
      <c r="AD229" s="410">
        <f t="shared" si="56"/>
        <v>0</v>
      </c>
      <c r="AE229" s="410">
        <f t="shared" si="56"/>
        <v>0</v>
      </c>
      <c r="AF229" s="410">
        <f t="shared" si="56"/>
        <v>0</v>
      </c>
      <c r="AG229" s="410">
        <f t="shared" si="56"/>
        <v>0</v>
      </c>
      <c r="AH229" s="410">
        <f t="shared" si="56"/>
        <v>0</v>
      </c>
      <c r="AI229" s="410">
        <f t="shared" si="56"/>
        <v>0</v>
      </c>
      <c r="AJ229" s="410">
        <f t="shared" si="56"/>
        <v>0</v>
      </c>
      <c r="AK229" s="410">
        <f t="shared" si="56"/>
        <v>0</v>
      </c>
      <c r="AL229" s="410">
        <f t="shared" si="56"/>
        <v>0</v>
      </c>
      <c r="AM229" s="296"/>
    </row>
    <row r="230" spans="1:39" outlineLevel="1">
      <c r="B230" s="293"/>
      <c r="C230" s="304"/>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411"/>
      <c r="Z230" s="411"/>
      <c r="AA230" s="411"/>
      <c r="AB230" s="411"/>
      <c r="AC230" s="411"/>
      <c r="AD230" s="411"/>
      <c r="AE230" s="411"/>
      <c r="AF230" s="411"/>
      <c r="AG230" s="411"/>
      <c r="AH230" s="411"/>
      <c r="AI230" s="411"/>
      <c r="AJ230" s="411"/>
      <c r="AK230" s="411"/>
      <c r="AL230" s="411"/>
      <c r="AM230" s="305"/>
    </row>
    <row r="231" spans="1:39" outlineLevel="1">
      <c r="A231" s="521">
        <v>4</v>
      </c>
      <c r="B231" s="519" t="s">
        <v>669</v>
      </c>
      <c r="C231" s="290" t="s">
        <v>25</v>
      </c>
      <c r="D231" s="294"/>
      <c r="E231" s="294"/>
      <c r="F231" s="294"/>
      <c r="G231" s="294"/>
      <c r="H231" s="294"/>
      <c r="I231" s="294"/>
      <c r="J231" s="294"/>
      <c r="K231" s="294"/>
      <c r="L231" s="294"/>
      <c r="M231" s="294"/>
      <c r="N231" s="290"/>
      <c r="O231" s="294"/>
      <c r="P231" s="294"/>
      <c r="Q231" s="294"/>
      <c r="R231" s="294"/>
      <c r="S231" s="294"/>
      <c r="T231" s="294"/>
      <c r="U231" s="294"/>
      <c r="V231" s="294"/>
      <c r="W231" s="294"/>
      <c r="X231" s="294"/>
      <c r="Y231" s="409"/>
      <c r="Z231" s="409"/>
      <c r="AA231" s="409"/>
      <c r="AB231" s="409"/>
      <c r="AC231" s="409"/>
      <c r="AD231" s="409"/>
      <c r="AE231" s="409"/>
      <c r="AF231" s="409"/>
      <c r="AG231" s="409"/>
      <c r="AH231" s="409"/>
      <c r="AI231" s="409"/>
      <c r="AJ231" s="409"/>
      <c r="AK231" s="409"/>
      <c r="AL231" s="409"/>
      <c r="AM231" s="295">
        <f>SUM(Y231:AL231)</f>
        <v>0</v>
      </c>
    </row>
    <row r="232" spans="1:39" outlineLevel="1">
      <c r="B232" s="293" t="s">
        <v>289</v>
      </c>
      <c r="C232" s="290" t="s">
        <v>163</v>
      </c>
      <c r="D232" s="294"/>
      <c r="E232" s="294"/>
      <c r="F232" s="294"/>
      <c r="G232" s="294"/>
      <c r="H232" s="294"/>
      <c r="I232" s="294"/>
      <c r="J232" s="294"/>
      <c r="K232" s="294"/>
      <c r="L232" s="294"/>
      <c r="M232" s="294"/>
      <c r="N232" s="467"/>
      <c r="O232" s="294"/>
      <c r="P232" s="294"/>
      <c r="Q232" s="294"/>
      <c r="R232" s="294"/>
      <c r="S232" s="294"/>
      <c r="T232" s="294"/>
      <c r="U232" s="294"/>
      <c r="V232" s="294"/>
      <c r="W232" s="294"/>
      <c r="X232" s="294"/>
      <c r="Y232" s="410">
        <f t="shared" ref="Y232:AL232" si="57">Y231</f>
        <v>0</v>
      </c>
      <c r="Z232" s="410">
        <f t="shared" si="57"/>
        <v>0</v>
      </c>
      <c r="AA232" s="410">
        <f t="shared" si="57"/>
        <v>0</v>
      </c>
      <c r="AB232" s="410">
        <f t="shared" si="57"/>
        <v>0</v>
      </c>
      <c r="AC232" s="410">
        <f t="shared" si="57"/>
        <v>0</v>
      </c>
      <c r="AD232" s="410">
        <f t="shared" si="57"/>
        <v>0</v>
      </c>
      <c r="AE232" s="410">
        <f t="shared" si="57"/>
        <v>0</v>
      </c>
      <c r="AF232" s="410">
        <f t="shared" si="57"/>
        <v>0</v>
      </c>
      <c r="AG232" s="410">
        <f t="shared" si="57"/>
        <v>0</v>
      </c>
      <c r="AH232" s="410">
        <f t="shared" si="57"/>
        <v>0</v>
      </c>
      <c r="AI232" s="410">
        <f t="shared" si="57"/>
        <v>0</v>
      </c>
      <c r="AJ232" s="410">
        <f t="shared" si="57"/>
        <v>0</v>
      </c>
      <c r="AK232" s="410">
        <f t="shared" si="57"/>
        <v>0</v>
      </c>
      <c r="AL232" s="410">
        <f t="shared" si="57"/>
        <v>0</v>
      </c>
      <c r="AM232" s="296"/>
    </row>
    <row r="233" spans="1:39" outlineLevel="1">
      <c r="B233" s="293"/>
      <c r="C233" s="304"/>
      <c r="D233" s="303"/>
      <c r="E233" s="303"/>
      <c r="F233" s="303"/>
      <c r="G233" s="303"/>
      <c r="H233" s="303"/>
      <c r="I233" s="303"/>
      <c r="J233" s="303"/>
      <c r="K233" s="303"/>
      <c r="L233" s="303"/>
      <c r="M233" s="303"/>
      <c r="N233" s="290"/>
      <c r="O233" s="303"/>
      <c r="P233" s="303"/>
      <c r="Q233" s="303"/>
      <c r="R233" s="303"/>
      <c r="S233" s="303"/>
      <c r="T233" s="303"/>
      <c r="U233" s="303"/>
      <c r="V233" s="303"/>
      <c r="W233" s="303"/>
      <c r="X233" s="303"/>
      <c r="Y233" s="411"/>
      <c r="Z233" s="411"/>
      <c r="AA233" s="411"/>
      <c r="AB233" s="411"/>
      <c r="AC233" s="411"/>
      <c r="AD233" s="411"/>
      <c r="AE233" s="411"/>
      <c r="AF233" s="411"/>
      <c r="AG233" s="411"/>
      <c r="AH233" s="411"/>
      <c r="AI233" s="411"/>
      <c r="AJ233" s="411"/>
      <c r="AK233" s="411"/>
      <c r="AL233" s="411"/>
      <c r="AM233" s="305"/>
    </row>
    <row r="234" spans="1:39" ht="30" outlineLevel="1">
      <c r="A234" s="521">
        <v>5</v>
      </c>
      <c r="B234" s="519" t="s">
        <v>98</v>
      </c>
      <c r="C234" s="290" t="s">
        <v>25</v>
      </c>
      <c r="D234" s="294"/>
      <c r="E234" s="294"/>
      <c r="F234" s="294"/>
      <c r="G234" s="294"/>
      <c r="H234" s="294"/>
      <c r="I234" s="294"/>
      <c r="J234" s="294"/>
      <c r="K234" s="294"/>
      <c r="L234" s="294"/>
      <c r="M234" s="294"/>
      <c r="N234" s="290"/>
      <c r="O234" s="294"/>
      <c r="P234" s="294"/>
      <c r="Q234" s="294"/>
      <c r="R234" s="294"/>
      <c r="S234" s="294"/>
      <c r="T234" s="294"/>
      <c r="U234" s="294"/>
      <c r="V234" s="294"/>
      <c r="W234" s="294"/>
      <c r="X234" s="294"/>
      <c r="Y234" s="409"/>
      <c r="Z234" s="409"/>
      <c r="AA234" s="409"/>
      <c r="AB234" s="409"/>
      <c r="AC234" s="409"/>
      <c r="AD234" s="409"/>
      <c r="AE234" s="409"/>
      <c r="AF234" s="409"/>
      <c r="AG234" s="409"/>
      <c r="AH234" s="409"/>
      <c r="AI234" s="409"/>
      <c r="AJ234" s="409"/>
      <c r="AK234" s="409"/>
      <c r="AL234" s="409"/>
      <c r="AM234" s="295">
        <f>SUM(Y234:AL234)</f>
        <v>0</v>
      </c>
    </row>
    <row r="235" spans="1:39" outlineLevel="1">
      <c r="B235" s="293" t="s">
        <v>289</v>
      </c>
      <c r="C235" s="290" t="s">
        <v>163</v>
      </c>
      <c r="D235" s="294"/>
      <c r="E235" s="294"/>
      <c r="F235" s="294"/>
      <c r="G235" s="294"/>
      <c r="H235" s="294"/>
      <c r="I235" s="294"/>
      <c r="J235" s="294"/>
      <c r="K235" s="294"/>
      <c r="L235" s="294"/>
      <c r="M235" s="294"/>
      <c r="N235" s="467"/>
      <c r="O235" s="294"/>
      <c r="P235" s="294"/>
      <c r="Q235" s="294"/>
      <c r="R235" s="294"/>
      <c r="S235" s="294"/>
      <c r="T235" s="294"/>
      <c r="U235" s="294"/>
      <c r="V235" s="294"/>
      <c r="W235" s="294"/>
      <c r="X235" s="294"/>
      <c r="Y235" s="410">
        <f t="shared" ref="Y235:AL235" si="58">Y234</f>
        <v>0</v>
      </c>
      <c r="Z235" s="410">
        <f t="shared" si="58"/>
        <v>0</v>
      </c>
      <c r="AA235" s="410">
        <f t="shared" si="58"/>
        <v>0</v>
      </c>
      <c r="AB235" s="410">
        <f t="shared" si="58"/>
        <v>0</v>
      </c>
      <c r="AC235" s="410">
        <f t="shared" si="58"/>
        <v>0</v>
      </c>
      <c r="AD235" s="410">
        <f t="shared" si="58"/>
        <v>0</v>
      </c>
      <c r="AE235" s="410">
        <f t="shared" si="58"/>
        <v>0</v>
      </c>
      <c r="AF235" s="410">
        <f t="shared" si="58"/>
        <v>0</v>
      </c>
      <c r="AG235" s="410">
        <f t="shared" si="58"/>
        <v>0</v>
      </c>
      <c r="AH235" s="410">
        <f t="shared" si="58"/>
        <v>0</v>
      </c>
      <c r="AI235" s="410">
        <f t="shared" si="58"/>
        <v>0</v>
      </c>
      <c r="AJ235" s="410">
        <f t="shared" si="58"/>
        <v>0</v>
      </c>
      <c r="AK235" s="410">
        <f t="shared" si="58"/>
        <v>0</v>
      </c>
      <c r="AL235" s="410">
        <f t="shared" si="58"/>
        <v>0</v>
      </c>
      <c r="AM235" s="296"/>
    </row>
    <row r="236" spans="1:39" outlineLevel="1">
      <c r="B236" s="293"/>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421"/>
      <c r="Z236" s="422"/>
      <c r="AA236" s="422"/>
      <c r="AB236" s="422"/>
      <c r="AC236" s="422"/>
      <c r="AD236" s="422"/>
      <c r="AE236" s="422"/>
      <c r="AF236" s="422"/>
      <c r="AG236" s="422"/>
      <c r="AH236" s="422"/>
      <c r="AI236" s="422"/>
      <c r="AJ236" s="422"/>
      <c r="AK236" s="422"/>
      <c r="AL236" s="422"/>
      <c r="AM236" s="296"/>
    </row>
    <row r="237" spans="1:39" ht="15.75" outlineLevel="1">
      <c r="B237" s="318" t="s">
        <v>497</v>
      </c>
      <c r="C237" s="288"/>
      <c r="D237" s="288"/>
      <c r="E237" s="288"/>
      <c r="F237" s="288"/>
      <c r="G237" s="288"/>
      <c r="H237" s="288"/>
      <c r="I237" s="288"/>
      <c r="J237" s="288"/>
      <c r="K237" s="288"/>
      <c r="L237" s="288"/>
      <c r="M237" s="288"/>
      <c r="N237" s="289"/>
      <c r="O237" s="288"/>
      <c r="P237" s="288"/>
      <c r="Q237" s="288"/>
      <c r="R237" s="288"/>
      <c r="S237" s="288"/>
      <c r="T237" s="288"/>
      <c r="U237" s="288"/>
      <c r="V237" s="288"/>
      <c r="W237" s="288"/>
      <c r="X237" s="288"/>
      <c r="Y237" s="413"/>
      <c r="Z237" s="413"/>
      <c r="AA237" s="413"/>
      <c r="AB237" s="413"/>
      <c r="AC237" s="413"/>
      <c r="AD237" s="413"/>
      <c r="AE237" s="413"/>
      <c r="AF237" s="413"/>
      <c r="AG237" s="413"/>
      <c r="AH237" s="413"/>
      <c r="AI237" s="413"/>
      <c r="AJ237" s="413"/>
      <c r="AK237" s="413"/>
      <c r="AL237" s="413"/>
      <c r="AM237" s="291"/>
    </row>
    <row r="238" spans="1:39" outlineLevel="1">
      <c r="A238" s="521">
        <v>6</v>
      </c>
      <c r="B238" s="519" t="s">
        <v>99</v>
      </c>
      <c r="C238" s="290" t="s">
        <v>25</v>
      </c>
      <c r="D238" s="294"/>
      <c r="E238" s="294"/>
      <c r="F238" s="294"/>
      <c r="G238" s="294"/>
      <c r="H238" s="294"/>
      <c r="I238" s="294"/>
      <c r="J238" s="294"/>
      <c r="K238" s="294"/>
      <c r="L238" s="294"/>
      <c r="M238" s="294"/>
      <c r="N238" s="294">
        <v>12</v>
      </c>
      <c r="O238" s="294"/>
      <c r="P238" s="294"/>
      <c r="Q238" s="294"/>
      <c r="R238" s="294"/>
      <c r="S238" s="294"/>
      <c r="T238" s="294"/>
      <c r="U238" s="294"/>
      <c r="V238" s="294"/>
      <c r="W238" s="294"/>
      <c r="X238" s="294"/>
      <c r="Y238" s="414"/>
      <c r="Z238" s="409"/>
      <c r="AA238" s="409"/>
      <c r="AB238" s="409"/>
      <c r="AC238" s="409"/>
      <c r="AD238" s="409"/>
      <c r="AE238" s="409"/>
      <c r="AF238" s="414"/>
      <c r="AG238" s="414"/>
      <c r="AH238" s="414"/>
      <c r="AI238" s="414"/>
      <c r="AJ238" s="414"/>
      <c r="AK238" s="414"/>
      <c r="AL238" s="414"/>
      <c r="AM238" s="295">
        <f>SUM(Y238:AL238)</f>
        <v>0</v>
      </c>
    </row>
    <row r="239" spans="1:39" outlineLevel="1">
      <c r="B239" s="293" t="s">
        <v>289</v>
      </c>
      <c r="C239" s="290" t="s">
        <v>163</v>
      </c>
      <c r="D239" s="294"/>
      <c r="E239" s="294"/>
      <c r="F239" s="294"/>
      <c r="G239" s="294"/>
      <c r="H239" s="294"/>
      <c r="I239" s="294"/>
      <c r="J239" s="294"/>
      <c r="K239" s="294"/>
      <c r="L239" s="294"/>
      <c r="M239" s="294"/>
      <c r="N239" s="294">
        <f>N238</f>
        <v>12</v>
      </c>
      <c r="O239" s="294"/>
      <c r="P239" s="294"/>
      <c r="Q239" s="294"/>
      <c r="R239" s="294"/>
      <c r="S239" s="294"/>
      <c r="T239" s="294"/>
      <c r="U239" s="294"/>
      <c r="V239" s="294"/>
      <c r="W239" s="294"/>
      <c r="X239" s="294"/>
      <c r="Y239" s="410">
        <f t="shared" ref="Y239:AL239" si="59">Y238</f>
        <v>0</v>
      </c>
      <c r="Z239" s="410">
        <f t="shared" si="59"/>
        <v>0</v>
      </c>
      <c r="AA239" s="410">
        <f t="shared" si="59"/>
        <v>0</v>
      </c>
      <c r="AB239" s="410">
        <f t="shared" si="59"/>
        <v>0</v>
      </c>
      <c r="AC239" s="410">
        <f t="shared" si="59"/>
        <v>0</v>
      </c>
      <c r="AD239" s="410">
        <f t="shared" si="59"/>
        <v>0</v>
      </c>
      <c r="AE239" s="410">
        <f t="shared" si="59"/>
        <v>0</v>
      </c>
      <c r="AF239" s="410">
        <f t="shared" si="59"/>
        <v>0</v>
      </c>
      <c r="AG239" s="410">
        <f t="shared" si="59"/>
        <v>0</v>
      </c>
      <c r="AH239" s="410">
        <f t="shared" si="59"/>
        <v>0</v>
      </c>
      <c r="AI239" s="410">
        <f t="shared" si="59"/>
        <v>0</v>
      </c>
      <c r="AJ239" s="410">
        <f t="shared" si="59"/>
        <v>0</v>
      </c>
      <c r="AK239" s="410">
        <f t="shared" si="59"/>
        <v>0</v>
      </c>
      <c r="AL239" s="410">
        <f t="shared" si="59"/>
        <v>0</v>
      </c>
      <c r="AM239" s="310"/>
    </row>
    <row r="240" spans="1:39" outlineLevel="1">
      <c r="B240" s="309"/>
      <c r="C240" s="311"/>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415"/>
      <c r="Z240" s="415"/>
      <c r="AA240" s="415"/>
      <c r="AB240" s="415"/>
      <c r="AC240" s="415"/>
      <c r="AD240" s="415"/>
      <c r="AE240" s="415"/>
      <c r="AF240" s="415"/>
      <c r="AG240" s="415"/>
      <c r="AH240" s="415"/>
      <c r="AI240" s="415"/>
      <c r="AJ240" s="415"/>
      <c r="AK240" s="415"/>
      <c r="AL240" s="415"/>
      <c r="AM240" s="312"/>
    </row>
    <row r="241" spans="1:39" ht="30" outlineLevel="1">
      <c r="A241" s="521">
        <v>7</v>
      </c>
      <c r="B241" s="519" t="s">
        <v>100</v>
      </c>
      <c r="C241" s="290" t="s">
        <v>25</v>
      </c>
      <c r="D241" s="294"/>
      <c r="E241" s="294"/>
      <c r="F241" s="294"/>
      <c r="G241" s="294"/>
      <c r="H241" s="294"/>
      <c r="I241" s="294"/>
      <c r="J241" s="294"/>
      <c r="K241" s="294"/>
      <c r="L241" s="294"/>
      <c r="M241" s="294"/>
      <c r="N241" s="294">
        <v>12</v>
      </c>
      <c r="O241" s="294"/>
      <c r="P241" s="294"/>
      <c r="Q241" s="294"/>
      <c r="R241" s="294"/>
      <c r="S241" s="294"/>
      <c r="T241" s="294"/>
      <c r="U241" s="294"/>
      <c r="V241" s="294"/>
      <c r="W241" s="294"/>
      <c r="X241" s="294"/>
      <c r="Y241" s="414"/>
      <c r="Z241" s="409"/>
      <c r="AA241" s="409"/>
      <c r="AB241" s="409"/>
      <c r="AC241" s="409"/>
      <c r="AD241" s="409"/>
      <c r="AE241" s="409"/>
      <c r="AF241" s="414"/>
      <c r="AG241" s="414"/>
      <c r="AH241" s="414"/>
      <c r="AI241" s="414"/>
      <c r="AJ241" s="414"/>
      <c r="AK241" s="414"/>
      <c r="AL241" s="414"/>
      <c r="AM241" s="295">
        <f>SUM(Y241:AL241)</f>
        <v>0</v>
      </c>
    </row>
    <row r="242" spans="1:39" outlineLevel="1">
      <c r="B242" s="293" t="s">
        <v>289</v>
      </c>
      <c r="C242" s="290" t="s">
        <v>163</v>
      </c>
      <c r="D242" s="294"/>
      <c r="E242" s="294"/>
      <c r="F242" s="294"/>
      <c r="G242" s="294"/>
      <c r="H242" s="294"/>
      <c r="I242" s="294"/>
      <c r="J242" s="294"/>
      <c r="K242" s="294"/>
      <c r="L242" s="294"/>
      <c r="M242" s="294"/>
      <c r="N242" s="294">
        <f>N241</f>
        <v>12</v>
      </c>
      <c r="O242" s="294"/>
      <c r="P242" s="294"/>
      <c r="Q242" s="294"/>
      <c r="R242" s="294"/>
      <c r="S242" s="294"/>
      <c r="T242" s="294"/>
      <c r="U242" s="294"/>
      <c r="V242" s="294"/>
      <c r="W242" s="294"/>
      <c r="X242" s="294"/>
      <c r="Y242" s="410">
        <f t="shared" ref="Y242:AL242" si="60">Y241</f>
        <v>0</v>
      </c>
      <c r="Z242" s="410">
        <f t="shared" si="60"/>
        <v>0</v>
      </c>
      <c r="AA242" s="410">
        <f t="shared" si="60"/>
        <v>0</v>
      </c>
      <c r="AB242" s="410">
        <f t="shared" si="60"/>
        <v>0</v>
      </c>
      <c r="AC242" s="410">
        <f t="shared" si="60"/>
        <v>0</v>
      </c>
      <c r="AD242" s="410">
        <f t="shared" si="60"/>
        <v>0</v>
      </c>
      <c r="AE242" s="410">
        <f t="shared" si="60"/>
        <v>0</v>
      </c>
      <c r="AF242" s="410">
        <f t="shared" si="60"/>
        <v>0</v>
      </c>
      <c r="AG242" s="410">
        <f t="shared" si="60"/>
        <v>0</v>
      </c>
      <c r="AH242" s="410">
        <f t="shared" si="60"/>
        <v>0</v>
      </c>
      <c r="AI242" s="410">
        <f t="shared" si="60"/>
        <v>0</v>
      </c>
      <c r="AJ242" s="410">
        <f t="shared" si="60"/>
        <v>0</v>
      </c>
      <c r="AK242" s="410">
        <f t="shared" si="60"/>
        <v>0</v>
      </c>
      <c r="AL242" s="410">
        <f t="shared" si="60"/>
        <v>0</v>
      </c>
      <c r="AM242" s="310"/>
    </row>
    <row r="243" spans="1:39" outlineLevel="1">
      <c r="B243" s="313"/>
      <c r="C243" s="311"/>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415"/>
      <c r="Z243" s="416"/>
      <c r="AA243" s="415"/>
      <c r="AB243" s="415"/>
      <c r="AC243" s="415"/>
      <c r="AD243" s="415"/>
      <c r="AE243" s="415"/>
      <c r="AF243" s="415"/>
      <c r="AG243" s="415"/>
      <c r="AH243" s="415"/>
      <c r="AI243" s="415"/>
      <c r="AJ243" s="415"/>
      <c r="AK243" s="415"/>
      <c r="AL243" s="415"/>
      <c r="AM243" s="312"/>
    </row>
    <row r="244" spans="1:39" ht="30" outlineLevel="1">
      <c r="A244" s="521">
        <v>8</v>
      </c>
      <c r="B244" s="519" t="s">
        <v>101</v>
      </c>
      <c r="C244" s="290" t="s">
        <v>25</v>
      </c>
      <c r="D244" s="294"/>
      <c r="E244" s="294"/>
      <c r="F244" s="294"/>
      <c r="G244" s="294"/>
      <c r="H244" s="294"/>
      <c r="I244" s="294"/>
      <c r="J244" s="294"/>
      <c r="K244" s="294"/>
      <c r="L244" s="294"/>
      <c r="M244" s="294"/>
      <c r="N244" s="294">
        <v>12</v>
      </c>
      <c r="O244" s="294"/>
      <c r="P244" s="294"/>
      <c r="Q244" s="294"/>
      <c r="R244" s="294"/>
      <c r="S244" s="294"/>
      <c r="T244" s="294"/>
      <c r="U244" s="294"/>
      <c r="V244" s="294"/>
      <c r="W244" s="294"/>
      <c r="X244" s="294"/>
      <c r="Y244" s="414"/>
      <c r="Z244" s="409"/>
      <c r="AA244" s="409"/>
      <c r="AB244" s="409"/>
      <c r="AC244" s="409"/>
      <c r="AD244" s="409"/>
      <c r="AE244" s="409"/>
      <c r="AF244" s="414"/>
      <c r="AG244" s="414"/>
      <c r="AH244" s="414"/>
      <c r="AI244" s="414"/>
      <c r="AJ244" s="414"/>
      <c r="AK244" s="414"/>
      <c r="AL244" s="414"/>
      <c r="AM244" s="295">
        <f>SUM(Y244:AL244)</f>
        <v>0</v>
      </c>
    </row>
    <row r="245" spans="1:39" outlineLevel="1">
      <c r="B245" s="293" t="s">
        <v>289</v>
      </c>
      <c r="C245" s="290" t="s">
        <v>163</v>
      </c>
      <c r="D245" s="294"/>
      <c r="E245" s="294"/>
      <c r="F245" s="294"/>
      <c r="G245" s="294"/>
      <c r="H245" s="294"/>
      <c r="I245" s="294"/>
      <c r="J245" s="294"/>
      <c r="K245" s="294"/>
      <c r="L245" s="294"/>
      <c r="M245" s="294"/>
      <c r="N245" s="294">
        <f>N244</f>
        <v>12</v>
      </c>
      <c r="O245" s="294"/>
      <c r="P245" s="294"/>
      <c r="Q245" s="294"/>
      <c r="R245" s="294"/>
      <c r="S245" s="294"/>
      <c r="T245" s="294"/>
      <c r="U245" s="294"/>
      <c r="V245" s="294"/>
      <c r="W245" s="294"/>
      <c r="X245" s="294"/>
      <c r="Y245" s="410">
        <f t="shared" ref="Y245:AL245" si="61">Y244</f>
        <v>0</v>
      </c>
      <c r="Z245" s="410">
        <f t="shared" si="61"/>
        <v>0</v>
      </c>
      <c r="AA245" s="410">
        <f t="shared" si="61"/>
        <v>0</v>
      </c>
      <c r="AB245" s="410">
        <f t="shared" si="61"/>
        <v>0</v>
      </c>
      <c r="AC245" s="410">
        <f t="shared" si="61"/>
        <v>0</v>
      </c>
      <c r="AD245" s="410">
        <f t="shared" si="61"/>
        <v>0</v>
      </c>
      <c r="AE245" s="410">
        <f t="shared" si="61"/>
        <v>0</v>
      </c>
      <c r="AF245" s="410">
        <f t="shared" si="61"/>
        <v>0</v>
      </c>
      <c r="AG245" s="410">
        <f t="shared" si="61"/>
        <v>0</v>
      </c>
      <c r="AH245" s="410">
        <f t="shared" si="61"/>
        <v>0</v>
      </c>
      <c r="AI245" s="410">
        <f t="shared" si="61"/>
        <v>0</v>
      </c>
      <c r="AJ245" s="410">
        <f t="shared" si="61"/>
        <v>0</v>
      </c>
      <c r="AK245" s="410">
        <f t="shared" si="61"/>
        <v>0</v>
      </c>
      <c r="AL245" s="410">
        <f t="shared" si="61"/>
        <v>0</v>
      </c>
      <c r="AM245" s="310"/>
    </row>
    <row r="246" spans="1:39" outlineLevel="1">
      <c r="B246" s="313"/>
      <c r="C246" s="311"/>
      <c r="D246" s="315"/>
      <c r="E246" s="315"/>
      <c r="F246" s="315"/>
      <c r="G246" s="315"/>
      <c r="H246" s="315"/>
      <c r="I246" s="315"/>
      <c r="J246" s="315"/>
      <c r="K246" s="315"/>
      <c r="L246" s="315"/>
      <c r="M246" s="315"/>
      <c r="N246" s="290"/>
      <c r="O246" s="315"/>
      <c r="P246" s="315"/>
      <c r="Q246" s="315"/>
      <c r="R246" s="315"/>
      <c r="S246" s="315"/>
      <c r="T246" s="315"/>
      <c r="U246" s="315"/>
      <c r="V246" s="315"/>
      <c r="W246" s="315"/>
      <c r="X246" s="315"/>
      <c r="Y246" s="415"/>
      <c r="Z246" s="416"/>
      <c r="AA246" s="415"/>
      <c r="AB246" s="415"/>
      <c r="AC246" s="415"/>
      <c r="AD246" s="415"/>
      <c r="AE246" s="415"/>
      <c r="AF246" s="415"/>
      <c r="AG246" s="415"/>
      <c r="AH246" s="415"/>
      <c r="AI246" s="415"/>
      <c r="AJ246" s="415"/>
      <c r="AK246" s="415"/>
      <c r="AL246" s="415"/>
      <c r="AM246" s="312"/>
    </row>
    <row r="247" spans="1:39" ht="30" outlineLevel="1">
      <c r="A247" s="521">
        <v>9</v>
      </c>
      <c r="B247" s="519" t="s">
        <v>102</v>
      </c>
      <c r="C247" s="290" t="s">
        <v>25</v>
      </c>
      <c r="D247" s="294"/>
      <c r="E247" s="294"/>
      <c r="F247" s="294"/>
      <c r="G247" s="294"/>
      <c r="H247" s="294"/>
      <c r="I247" s="294"/>
      <c r="J247" s="294"/>
      <c r="K247" s="294"/>
      <c r="L247" s="294"/>
      <c r="M247" s="294"/>
      <c r="N247" s="294">
        <v>12</v>
      </c>
      <c r="O247" s="294"/>
      <c r="P247" s="294"/>
      <c r="Q247" s="294"/>
      <c r="R247" s="294"/>
      <c r="S247" s="294"/>
      <c r="T247" s="294"/>
      <c r="U247" s="294"/>
      <c r="V247" s="294"/>
      <c r="W247" s="294"/>
      <c r="X247" s="294"/>
      <c r="Y247" s="414"/>
      <c r="Z247" s="409"/>
      <c r="AA247" s="409"/>
      <c r="AB247" s="409"/>
      <c r="AC247" s="409"/>
      <c r="AD247" s="409"/>
      <c r="AE247" s="409"/>
      <c r="AF247" s="414"/>
      <c r="AG247" s="414"/>
      <c r="AH247" s="414"/>
      <c r="AI247" s="414"/>
      <c r="AJ247" s="414"/>
      <c r="AK247" s="414"/>
      <c r="AL247" s="414"/>
      <c r="AM247" s="295">
        <f>SUM(Y247:AL247)</f>
        <v>0</v>
      </c>
    </row>
    <row r="248" spans="1:39" outlineLevel="1">
      <c r="B248" s="293" t="s">
        <v>289</v>
      </c>
      <c r="C248" s="290" t="s">
        <v>163</v>
      </c>
      <c r="D248" s="294"/>
      <c r="E248" s="294"/>
      <c r="F248" s="294"/>
      <c r="G248" s="294"/>
      <c r="H248" s="294"/>
      <c r="I248" s="294"/>
      <c r="J248" s="294"/>
      <c r="K248" s="294"/>
      <c r="L248" s="294"/>
      <c r="M248" s="294"/>
      <c r="N248" s="294">
        <f>N247</f>
        <v>12</v>
      </c>
      <c r="O248" s="294"/>
      <c r="P248" s="294"/>
      <c r="Q248" s="294"/>
      <c r="R248" s="294"/>
      <c r="S248" s="294"/>
      <c r="T248" s="294"/>
      <c r="U248" s="294"/>
      <c r="V248" s="294"/>
      <c r="W248" s="294"/>
      <c r="X248" s="294"/>
      <c r="Y248" s="410">
        <f t="shared" ref="Y248:AL248" si="62">Y247</f>
        <v>0</v>
      </c>
      <c r="Z248" s="410">
        <f t="shared" si="62"/>
        <v>0</v>
      </c>
      <c r="AA248" s="410">
        <f t="shared" si="62"/>
        <v>0</v>
      </c>
      <c r="AB248" s="410">
        <f t="shared" si="62"/>
        <v>0</v>
      </c>
      <c r="AC248" s="410">
        <f t="shared" si="62"/>
        <v>0</v>
      </c>
      <c r="AD248" s="410">
        <f t="shared" si="62"/>
        <v>0</v>
      </c>
      <c r="AE248" s="410">
        <f t="shared" si="62"/>
        <v>0</v>
      </c>
      <c r="AF248" s="410">
        <f t="shared" si="62"/>
        <v>0</v>
      </c>
      <c r="AG248" s="410">
        <f t="shared" si="62"/>
        <v>0</v>
      </c>
      <c r="AH248" s="410">
        <f t="shared" si="62"/>
        <v>0</v>
      </c>
      <c r="AI248" s="410">
        <f t="shared" si="62"/>
        <v>0</v>
      </c>
      <c r="AJ248" s="410">
        <f t="shared" si="62"/>
        <v>0</v>
      </c>
      <c r="AK248" s="410">
        <f t="shared" si="62"/>
        <v>0</v>
      </c>
      <c r="AL248" s="410">
        <f t="shared" si="62"/>
        <v>0</v>
      </c>
      <c r="AM248" s="310"/>
    </row>
    <row r="249" spans="1:39" outlineLevel="1">
      <c r="B249" s="313"/>
      <c r="C249" s="311"/>
      <c r="D249" s="315"/>
      <c r="E249" s="315"/>
      <c r="F249" s="315"/>
      <c r="G249" s="315"/>
      <c r="H249" s="315"/>
      <c r="I249" s="315"/>
      <c r="J249" s="315"/>
      <c r="K249" s="315"/>
      <c r="L249" s="315"/>
      <c r="M249" s="315"/>
      <c r="N249" s="290"/>
      <c r="O249" s="315"/>
      <c r="P249" s="315"/>
      <c r="Q249" s="315"/>
      <c r="R249" s="315"/>
      <c r="S249" s="315"/>
      <c r="T249" s="315"/>
      <c r="U249" s="315"/>
      <c r="V249" s="315"/>
      <c r="W249" s="315"/>
      <c r="X249" s="315"/>
      <c r="Y249" s="415"/>
      <c r="Z249" s="415"/>
      <c r="AA249" s="415"/>
      <c r="AB249" s="415"/>
      <c r="AC249" s="415"/>
      <c r="AD249" s="415"/>
      <c r="AE249" s="415"/>
      <c r="AF249" s="415"/>
      <c r="AG249" s="415"/>
      <c r="AH249" s="415"/>
      <c r="AI249" s="415"/>
      <c r="AJ249" s="415"/>
      <c r="AK249" s="415"/>
      <c r="AL249" s="415"/>
      <c r="AM249" s="312"/>
    </row>
    <row r="250" spans="1:39" ht="30" outlineLevel="1">
      <c r="A250" s="521">
        <v>10</v>
      </c>
      <c r="B250" s="519" t="s">
        <v>103</v>
      </c>
      <c r="C250" s="290" t="s">
        <v>25</v>
      </c>
      <c r="D250" s="294"/>
      <c r="E250" s="294"/>
      <c r="F250" s="294"/>
      <c r="G250" s="294"/>
      <c r="H250" s="294"/>
      <c r="I250" s="294"/>
      <c r="J250" s="294"/>
      <c r="K250" s="294"/>
      <c r="L250" s="294"/>
      <c r="M250" s="294"/>
      <c r="N250" s="294">
        <v>3</v>
      </c>
      <c r="O250" s="294"/>
      <c r="P250" s="294"/>
      <c r="Q250" s="294"/>
      <c r="R250" s="294"/>
      <c r="S250" s="294"/>
      <c r="T250" s="294"/>
      <c r="U250" s="294"/>
      <c r="V250" s="294"/>
      <c r="W250" s="294"/>
      <c r="X250" s="294"/>
      <c r="Y250" s="414"/>
      <c r="Z250" s="409"/>
      <c r="AA250" s="409"/>
      <c r="AB250" s="409"/>
      <c r="AC250" s="409"/>
      <c r="AD250" s="409"/>
      <c r="AE250" s="409"/>
      <c r="AF250" s="414"/>
      <c r="AG250" s="414"/>
      <c r="AH250" s="414"/>
      <c r="AI250" s="414"/>
      <c r="AJ250" s="414"/>
      <c r="AK250" s="414"/>
      <c r="AL250" s="414"/>
      <c r="AM250" s="295">
        <f>SUM(Y250:AL250)</f>
        <v>0</v>
      </c>
    </row>
    <row r="251" spans="1:39" outlineLevel="1">
      <c r="B251" s="293" t="s">
        <v>289</v>
      </c>
      <c r="C251" s="290" t="s">
        <v>163</v>
      </c>
      <c r="D251" s="294"/>
      <c r="E251" s="294"/>
      <c r="F251" s="294"/>
      <c r="G251" s="294"/>
      <c r="H251" s="294"/>
      <c r="I251" s="294"/>
      <c r="J251" s="294"/>
      <c r="K251" s="294"/>
      <c r="L251" s="294"/>
      <c r="M251" s="294"/>
      <c r="N251" s="294">
        <f>N250</f>
        <v>3</v>
      </c>
      <c r="O251" s="294"/>
      <c r="P251" s="294"/>
      <c r="Q251" s="294"/>
      <c r="R251" s="294"/>
      <c r="S251" s="294"/>
      <c r="T251" s="294"/>
      <c r="U251" s="294"/>
      <c r="V251" s="294"/>
      <c r="W251" s="294"/>
      <c r="X251" s="294"/>
      <c r="Y251" s="410">
        <f t="shared" ref="Y251:AL251" si="63">Y250</f>
        <v>0</v>
      </c>
      <c r="Z251" s="410">
        <f t="shared" si="63"/>
        <v>0</v>
      </c>
      <c r="AA251" s="410">
        <f t="shared" si="63"/>
        <v>0</v>
      </c>
      <c r="AB251" s="410">
        <f t="shared" si="63"/>
        <v>0</v>
      </c>
      <c r="AC251" s="410">
        <f t="shared" si="63"/>
        <v>0</v>
      </c>
      <c r="AD251" s="410">
        <f t="shared" si="63"/>
        <v>0</v>
      </c>
      <c r="AE251" s="410">
        <f t="shared" si="63"/>
        <v>0</v>
      </c>
      <c r="AF251" s="410">
        <f t="shared" si="63"/>
        <v>0</v>
      </c>
      <c r="AG251" s="410">
        <f t="shared" si="63"/>
        <v>0</v>
      </c>
      <c r="AH251" s="410">
        <f t="shared" si="63"/>
        <v>0</v>
      </c>
      <c r="AI251" s="410">
        <f t="shared" si="63"/>
        <v>0</v>
      </c>
      <c r="AJ251" s="410">
        <f t="shared" si="63"/>
        <v>0</v>
      </c>
      <c r="AK251" s="410">
        <f t="shared" si="63"/>
        <v>0</v>
      </c>
      <c r="AL251" s="410">
        <f t="shared" si="63"/>
        <v>0</v>
      </c>
      <c r="AM251" s="310"/>
    </row>
    <row r="252" spans="1:39" outlineLevel="1">
      <c r="B252" s="313"/>
      <c r="C252" s="311"/>
      <c r="D252" s="315"/>
      <c r="E252" s="315"/>
      <c r="F252" s="315"/>
      <c r="G252" s="315"/>
      <c r="H252" s="315"/>
      <c r="I252" s="315"/>
      <c r="J252" s="315"/>
      <c r="K252" s="315"/>
      <c r="L252" s="315"/>
      <c r="M252" s="315"/>
      <c r="N252" s="290"/>
      <c r="O252" s="315"/>
      <c r="P252" s="315"/>
      <c r="Q252" s="315"/>
      <c r="R252" s="315"/>
      <c r="S252" s="315"/>
      <c r="T252" s="315"/>
      <c r="U252" s="315"/>
      <c r="V252" s="315"/>
      <c r="W252" s="315"/>
      <c r="X252" s="315"/>
      <c r="Y252" s="415"/>
      <c r="Z252" s="416"/>
      <c r="AA252" s="415"/>
      <c r="AB252" s="415"/>
      <c r="AC252" s="415"/>
      <c r="AD252" s="415"/>
      <c r="AE252" s="415"/>
      <c r="AF252" s="415"/>
      <c r="AG252" s="415"/>
      <c r="AH252" s="415"/>
      <c r="AI252" s="415"/>
      <c r="AJ252" s="415"/>
      <c r="AK252" s="415"/>
      <c r="AL252" s="415"/>
      <c r="AM252" s="312"/>
    </row>
    <row r="253" spans="1:39" ht="15.75" outlineLevel="1">
      <c r="B253" s="287" t="s">
        <v>10</v>
      </c>
      <c r="C253" s="288"/>
      <c r="D253" s="288"/>
      <c r="E253" s="288"/>
      <c r="F253" s="288"/>
      <c r="G253" s="288"/>
      <c r="H253" s="288"/>
      <c r="I253" s="288"/>
      <c r="J253" s="288"/>
      <c r="K253" s="288"/>
      <c r="L253" s="288"/>
      <c r="M253" s="288"/>
      <c r="N253" s="289"/>
      <c r="O253" s="288"/>
      <c r="P253" s="288"/>
      <c r="Q253" s="288"/>
      <c r="R253" s="288"/>
      <c r="S253" s="288"/>
      <c r="T253" s="288"/>
      <c r="U253" s="288"/>
      <c r="V253" s="288"/>
      <c r="W253" s="288"/>
      <c r="X253" s="288"/>
      <c r="Y253" s="413"/>
      <c r="Z253" s="413"/>
      <c r="AA253" s="413"/>
      <c r="AB253" s="413"/>
      <c r="AC253" s="413"/>
      <c r="AD253" s="413"/>
      <c r="AE253" s="413"/>
      <c r="AF253" s="413"/>
      <c r="AG253" s="413"/>
      <c r="AH253" s="413"/>
      <c r="AI253" s="413"/>
      <c r="AJ253" s="413"/>
      <c r="AK253" s="413"/>
      <c r="AL253" s="413"/>
      <c r="AM253" s="291"/>
    </row>
    <row r="254" spans="1:39" ht="30" outlineLevel="1">
      <c r="A254" s="521">
        <v>11</v>
      </c>
      <c r="B254" s="519" t="s">
        <v>104</v>
      </c>
      <c r="C254" s="290" t="s">
        <v>25</v>
      </c>
      <c r="D254" s="294"/>
      <c r="E254" s="294"/>
      <c r="F254" s="294"/>
      <c r="G254" s="294"/>
      <c r="H254" s="294"/>
      <c r="I254" s="294"/>
      <c r="J254" s="294"/>
      <c r="K254" s="294"/>
      <c r="L254" s="294"/>
      <c r="M254" s="294"/>
      <c r="N254" s="294">
        <v>12</v>
      </c>
      <c r="O254" s="294"/>
      <c r="P254" s="294"/>
      <c r="Q254" s="294"/>
      <c r="R254" s="294"/>
      <c r="S254" s="294"/>
      <c r="T254" s="294"/>
      <c r="U254" s="294"/>
      <c r="V254" s="294"/>
      <c r="W254" s="294"/>
      <c r="X254" s="294"/>
      <c r="Y254" s="425"/>
      <c r="Z254" s="409"/>
      <c r="AA254" s="409"/>
      <c r="AB254" s="409"/>
      <c r="AC254" s="409"/>
      <c r="AD254" s="409"/>
      <c r="AE254" s="409"/>
      <c r="AF254" s="414"/>
      <c r="AG254" s="414"/>
      <c r="AH254" s="414"/>
      <c r="AI254" s="414"/>
      <c r="AJ254" s="414"/>
      <c r="AK254" s="414"/>
      <c r="AL254" s="414"/>
      <c r="AM254" s="295">
        <f>SUM(Y254:AL254)</f>
        <v>0</v>
      </c>
    </row>
    <row r="255" spans="1:39" outlineLevel="1">
      <c r="B255" s="293" t="s">
        <v>289</v>
      </c>
      <c r="C255" s="290" t="s">
        <v>163</v>
      </c>
      <c r="D255" s="294"/>
      <c r="E255" s="294"/>
      <c r="F255" s="294"/>
      <c r="G255" s="294"/>
      <c r="H255" s="294"/>
      <c r="I255" s="294"/>
      <c r="J255" s="294"/>
      <c r="K255" s="294"/>
      <c r="L255" s="294"/>
      <c r="M255" s="294"/>
      <c r="N255" s="294">
        <f>N254</f>
        <v>12</v>
      </c>
      <c r="O255" s="294"/>
      <c r="P255" s="294"/>
      <c r="Q255" s="294"/>
      <c r="R255" s="294"/>
      <c r="S255" s="294"/>
      <c r="T255" s="294"/>
      <c r="U255" s="294"/>
      <c r="V255" s="294"/>
      <c r="W255" s="294"/>
      <c r="X255" s="294"/>
      <c r="Y255" s="410">
        <f t="shared" ref="Y255:AL255" si="64">Y254</f>
        <v>0</v>
      </c>
      <c r="Z255" s="410">
        <f t="shared" si="64"/>
        <v>0</v>
      </c>
      <c r="AA255" s="410">
        <f t="shared" si="64"/>
        <v>0</v>
      </c>
      <c r="AB255" s="410">
        <f t="shared" si="64"/>
        <v>0</v>
      </c>
      <c r="AC255" s="410">
        <f t="shared" si="64"/>
        <v>0</v>
      </c>
      <c r="AD255" s="410">
        <f t="shared" si="64"/>
        <v>0</v>
      </c>
      <c r="AE255" s="410">
        <f t="shared" si="64"/>
        <v>0</v>
      </c>
      <c r="AF255" s="410">
        <f t="shared" si="64"/>
        <v>0</v>
      </c>
      <c r="AG255" s="410">
        <f t="shared" si="64"/>
        <v>0</v>
      </c>
      <c r="AH255" s="410">
        <f t="shared" si="64"/>
        <v>0</v>
      </c>
      <c r="AI255" s="410">
        <f t="shared" si="64"/>
        <v>0</v>
      </c>
      <c r="AJ255" s="410">
        <f t="shared" si="64"/>
        <v>0</v>
      </c>
      <c r="AK255" s="410">
        <f t="shared" si="64"/>
        <v>0</v>
      </c>
      <c r="AL255" s="410">
        <f t="shared" si="64"/>
        <v>0</v>
      </c>
      <c r="AM255" s="296"/>
    </row>
    <row r="256" spans="1:39" outlineLevel="1">
      <c r="B256" s="314"/>
      <c r="C256" s="304"/>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411"/>
      <c r="Z256" s="420"/>
      <c r="AA256" s="420"/>
      <c r="AB256" s="420"/>
      <c r="AC256" s="420"/>
      <c r="AD256" s="420"/>
      <c r="AE256" s="420"/>
      <c r="AF256" s="420"/>
      <c r="AG256" s="420"/>
      <c r="AH256" s="420"/>
      <c r="AI256" s="420"/>
      <c r="AJ256" s="420"/>
      <c r="AK256" s="420"/>
      <c r="AL256" s="420"/>
      <c r="AM256" s="305"/>
    </row>
    <row r="257" spans="1:40" ht="30" outlineLevel="1">
      <c r="A257" s="521">
        <v>12</v>
      </c>
      <c r="B257" s="519" t="s">
        <v>105</v>
      </c>
      <c r="C257" s="290" t="s">
        <v>25</v>
      </c>
      <c r="D257" s="294"/>
      <c r="E257" s="294"/>
      <c r="F257" s="294"/>
      <c r="G257" s="294"/>
      <c r="H257" s="294"/>
      <c r="I257" s="294"/>
      <c r="J257" s="294"/>
      <c r="K257" s="294"/>
      <c r="L257" s="294"/>
      <c r="M257" s="294"/>
      <c r="N257" s="294">
        <v>12</v>
      </c>
      <c r="O257" s="294"/>
      <c r="P257" s="294"/>
      <c r="Q257" s="294"/>
      <c r="R257" s="294"/>
      <c r="S257" s="294"/>
      <c r="T257" s="294"/>
      <c r="U257" s="294"/>
      <c r="V257" s="294"/>
      <c r="W257" s="294"/>
      <c r="X257" s="294"/>
      <c r="Y257" s="409"/>
      <c r="Z257" s="409"/>
      <c r="AA257" s="409"/>
      <c r="AB257" s="409"/>
      <c r="AC257" s="409"/>
      <c r="AD257" s="409"/>
      <c r="AE257" s="409"/>
      <c r="AF257" s="414"/>
      <c r="AG257" s="414"/>
      <c r="AH257" s="414"/>
      <c r="AI257" s="414"/>
      <c r="AJ257" s="414"/>
      <c r="AK257" s="414"/>
      <c r="AL257" s="414"/>
      <c r="AM257" s="295">
        <f>SUM(Y257:AL257)</f>
        <v>0</v>
      </c>
    </row>
    <row r="258" spans="1:40" outlineLevel="1">
      <c r="B258" s="293" t="s">
        <v>289</v>
      </c>
      <c r="C258" s="290" t="s">
        <v>163</v>
      </c>
      <c r="D258" s="294"/>
      <c r="E258" s="294"/>
      <c r="F258" s="294"/>
      <c r="G258" s="294"/>
      <c r="H258" s="294"/>
      <c r="I258" s="294"/>
      <c r="J258" s="294"/>
      <c r="K258" s="294"/>
      <c r="L258" s="294"/>
      <c r="M258" s="294"/>
      <c r="N258" s="294">
        <f>N257</f>
        <v>12</v>
      </c>
      <c r="O258" s="294"/>
      <c r="P258" s="294"/>
      <c r="Q258" s="294"/>
      <c r="R258" s="294"/>
      <c r="S258" s="294"/>
      <c r="T258" s="294"/>
      <c r="U258" s="294"/>
      <c r="V258" s="294"/>
      <c r="W258" s="294"/>
      <c r="X258" s="294"/>
      <c r="Y258" s="410">
        <f t="shared" ref="Y258:AL258" si="65">Y257</f>
        <v>0</v>
      </c>
      <c r="Z258" s="410">
        <f t="shared" si="65"/>
        <v>0</v>
      </c>
      <c r="AA258" s="410">
        <f t="shared" si="65"/>
        <v>0</v>
      </c>
      <c r="AB258" s="410">
        <f t="shared" si="65"/>
        <v>0</v>
      </c>
      <c r="AC258" s="410">
        <f t="shared" si="65"/>
        <v>0</v>
      </c>
      <c r="AD258" s="410">
        <f t="shared" si="65"/>
        <v>0</v>
      </c>
      <c r="AE258" s="410">
        <f t="shared" si="65"/>
        <v>0</v>
      </c>
      <c r="AF258" s="410">
        <f t="shared" si="65"/>
        <v>0</v>
      </c>
      <c r="AG258" s="410">
        <f t="shared" si="65"/>
        <v>0</v>
      </c>
      <c r="AH258" s="410">
        <f t="shared" si="65"/>
        <v>0</v>
      </c>
      <c r="AI258" s="410">
        <f t="shared" si="65"/>
        <v>0</v>
      </c>
      <c r="AJ258" s="410">
        <f t="shared" si="65"/>
        <v>0</v>
      </c>
      <c r="AK258" s="410">
        <f t="shared" si="65"/>
        <v>0</v>
      </c>
      <c r="AL258" s="410">
        <f t="shared" si="65"/>
        <v>0</v>
      </c>
      <c r="AM258" s="296"/>
    </row>
    <row r="259" spans="1:40" outlineLevel="1">
      <c r="B259" s="314"/>
      <c r="C259" s="304"/>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421"/>
      <c r="Z259" s="421"/>
      <c r="AA259" s="411"/>
      <c r="AB259" s="411"/>
      <c r="AC259" s="411"/>
      <c r="AD259" s="411"/>
      <c r="AE259" s="411"/>
      <c r="AF259" s="411"/>
      <c r="AG259" s="411"/>
      <c r="AH259" s="411"/>
      <c r="AI259" s="411"/>
      <c r="AJ259" s="411"/>
      <c r="AK259" s="411"/>
      <c r="AL259" s="411"/>
      <c r="AM259" s="305"/>
    </row>
    <row r="260" spans="1:40" ht="30" outlineLevel="1">
      <c r="A260" s="521">
        <v>13</v>
      </c>
      <c r="B260" s="519" t="s">
        <v>106</v>
      </c>
      <c r="C260" s="290" t="s">
        <v>25</v>
      </c>
      <c r="D260" s="294"/>
      <c r="E260" s="294"/>
      <c r="F260" s="294"/>
      <c r="G260" s="294"/>
      <c r="H260" s="294"/>
      <c r="I260" s="294"/>
      <c r="J260" s="294"/>
      <c r="K260" s="294"/>
      <c r="L260" s="294"/>
      <c r="M260" s="294"/>
      <c r="N260" s="294">
        <v>12</v>
      </c>
      <c r="O260" s="294"/>
      <c r="P260" s="294"/>
      <c r="Q260" s="294"/>
      <c r="R260" s="294"/>
      <c r="S260" s="294"/>
      <c r="T260" s="294"/>
      <c r="U260" s="294"/>
      <c r="V260" s="294"/>
      <c r="W260" s="294"/>
      <c r="X260" s="294"/>
      <c r="Y260" s="409"/>
      <c r="Z260" s="409"/>
      <c r="AA260" s="409"/>
      <c r="AB260" s="409"/>
      <c r="AC260" s="409"/>
      <c r="AD260" s="409"/>
      <c r="AE260" s="409"/>
      <c r="AF260" s="414"/>
      <c r="AG260" s="414"/>
      <c r="AH260" s="414"/>
      <c r="AI260" s="414"/>
      <c r="AJ260" s="414"/>
      <c r="AK260" s="414"/>
      <c r="AL260" s="414"/>
      <c r="AM260" s="295">
        <f>SUM(Y260:AL260)</f>
        <v>0</v>
      </c>
    </row>
    <row r="261" spans="1:40" outlineLevel="1">
      <c r="B261" s="293" t="s">
        <v>289</v>
      </c>
      <c r="C261" s="290" t="s">
        <v>163</v>
      </c>
      <c r="D261" s="294"/>
      <c r="E261" s="294"/>
      <c r="F261" s="294"/>
      <c r="G261" s="294"/>
      <c r="H261" s="294"/>
      <c r="I261" s="294"/>
      <c r="J261" s="294"/>
      <c r="K261" s="294"/>
      <c r="L261" s="294"/>
      <c r="M261" s="294"/>
      <c r="N261" s="294">
        <f>N260</f>
        <v>12</v>
      </c>
      <c r="O261" s="294"/>
      <c r="P261" s="294"/>
      <c r="Q261" s="294"/>
      <c r="R261" s="294"/>
      <c r="S261" s="294"/>
      <c r="T261" s="294"/>
      <c r="U261" s="294"/>
      <c r="V261" s="294"/>
      <c r="W261" s="294"/>
      <c r="X261" s="294"/>
      <c r="Y261" s="410">
        <f t="shared" ref="Y261:AL261" si="66">Y260</f>
        <v>0</v>
      </c>
      <c r="Z261" s="410">
        <f t="shared" si="66"/>
        <v>0</v>
      </c>
      <c r="AA261" s="410">
        <f t="shared" si="66"/>
        <v>0</v>
      </c>
      <c r="AB261" s="410">
        <f t="shared" si="66"/>
        <v>0</v>
      </c>
      <c r="AC261" s="410">
        <f t="shared" si="66"/>
        <v>0</v>
      </c>
      <c r="AD261" s="410">
        <f t="shared" si="66"/>
        <v>0</v>
      </c>
      <c r="AE261" s="410">
        <f t="shared" si="66"/>
        <v>0</v>
      </c>
      <c r="AF261" s="410">
        <f t="shared" si="66"/>
        <v>0</v>
      </c>
      <c r="AG261" s="410">
        <f t="shared" si="66"/>
        <v>0</v>
      </c>
      <c r="AH261" s="410">
        <f t="shared" si="66"/>
        <v>0</v>
      </c>
      <c r="AI261" s="410">
        <f t="shared" si="66"/>
        <v>0</v>
      </c>
      <c r="AJ261" s="410">
        <f t="shared" si="66"/>
        <v>0</v>
      </c>
      <c r="AK261" s="410">
        <f t="shared" si="66"/>
        <v>0</v>
      </c>
      <c r="AL261" s="410">
        <f t="shared" si="66"/>
        <v>0</v>
      </c>
      <c r="AM261" s="305"/>
    </row>
    <row r="262" spans="1:40" outlineLevel="1">
      <c r="B262" s="314"/>
      <c r="C262" s="304"/>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411"/>
      <c r="Z262" s="411"/>
      <c r="AA262" s="411"/>
      <c r="AB262" s="411"/>
      <c r="AC262" s="411"/>
      <c r="AD262" s="411"/>
      <c r="AE262" s="411"/>
      <c r="AF262" s="411"/>
      <c r="AG262" s="411"/>
      <c r="AH262" s="411"/>
      <c r="AI262" s="411"/>
      <c r="AJ262" s="411"/>
      <c r="AK262" s="411"/>
      <c r="AL262" s="411"/>
      <c r="AM262" s="305"/>
    </row>
    <row r="263" spans="1:40" ht="15.75" outlineLevel="1">
      <c r="B263" s="287" t="s">
        <v>107</v>
      </c>
      <c r="C263" s="288"/>
      <c r="D263" s="289"/>
      <c r="E263" s="289"/>
      <c r="F263" s="289"/>
      <c r="G263" s="289"/>
      <c r="H263" s="289"/>
      <c r="I263" s="289"/>
      <c r="J263" s="289"/>
      <c r="K263" s="289"/>
      <c r="L263" s="289"/>
      <c r="M263" s="289"/>
      <c r="N263" s="289"/>
      <c r="O263" s="289"/>
      <c r="P263" s="288"/>
      <c r="Q263" s="288"/>
      <c r="R263" s="288"/>
      <c r="S263" s="288"/>
      <c r="T263" s="288"/>
      <c r="U263" s="288"/>
      <c r="V263" s="288"/>
      <c r="W263" s="288"/>
      <c r="X263" s="288"/>
      <c r="Y263" s="413"/>
      <c r="Z263" s="413"/>
      <c r="AA263" s="413"/>
      <c r="AB263" s="413"/>
      <c r="AC263" s="413"/>
      <c r="AD263" s="413"/>
      <c r="AE263" s="413"/>
      <c r="AF263" s="413"/>
      <c r="AG263" s="413"/>
      <c r="AH263" s="413"/>
      <c r="AI263" s="413"/>
      <c r="AJ263" s="413"/>
      <c r="AK263" s="413"/>
      <c r="AL263" s="413"/>
      <c r="AM263" s="291"/>
    </row>
    <row r="264" spans="1:40" outlineLevel="1">
      <c r="A264" s="521">
        <v>14</v>
      </c>
      <c r="B264" s="314" t="s">
        <v>108</v>
      </c>
      <c r="C264" s="290" t="s">
        <v>25</v>
      </c>
      <c r="D264" s="294"/>
      <c r="E264" s="294"/>
      <c r="F264" s="294"/>
      <c r="G264" s="294"/>
      <c r="H264" s="294"/>
      <c r="I264" s="294"/>
      <c r="J264" s="294"/>
      <c r="K264" s="294"/>
      <c r="L264" s="294"/>
      <c r="M264" s="294"/>
      <c r="N264" s="294">
        <v>12</v>
      </c>
      <c r="O264" s="294"/>
      <c r="P264" s="294"/>
      <c r="Q264" s="294"/>
      <c r="R264" s="294"/>
      <c r="S264" s="294"/>
      <c r="T264" s="294"/>
      <c r="U264" s="294"/>
      <c r="V264" s="294"/>
      <c r="W264" s="294"/>
      <c r="X264" s="294"/>
      <c r="Y264" s="409"/>
      <c r="Z264" s="409"/>
      <c r="AA264" s="409"/>
      <c r="AB264" s="409"/>
      <c r="AC264" s="409"/>
      <c r="AD264" s="409"/>
      <c r="AE264" s="409"/>
      <c r="AF264" s="409"/>
      <c r="AG264" s="409"/>
      <c r="AH264" s="409"/>
      <c r="AI264" s="409"/>
      <c r="AJ264" s="409"/>
      <c r="AK264" s="409"/>
      <c r="AL264" s="409"/>
      <c r="AM264" s="295">
        <f>SUM(Y264:AL264)</f>
        <v>0</v>
      </c>
    </row>
    <row r="265" spans="1:40" outlineLevel="1">
      <c r="B265" s="293" t="s">
        <v>289</v>
      </c>
      <c r="C265" s="290" t="s">
        <v>163</v>
      </c>
      <c r="D265" s="294"/>
      <c r="E265" s="294"/>
      <c r="F265" s="294"/>
      <c r="G265" s="294"/>
      <c r="H265" s="294"/>
      <c r="I265" s="294"/>
      <c r="J265" s="294"/>
      <c r="K265" s="294"/>
      <c r="L265" s="294"/>
      <c r="M265" s="294"/>
      <c r="N265" s="294">
        <f>N264</f>
        <v>12</v>
      </c>
      <c r="O265" s="294"/>
      <c r="P265" s="294"/>
      <c r="Q265" s="294"/>
      <c r="R265" s="294"/>
      <c r="S265" s="294"/>
      <c r="T265" s="294"/>
      <c r="U265" s="294"/>
      <c r="V265" s="294"/>
      <c r="W265" s="294"/>
      <c r="X265" s="294"/>
      <c r="Y265" s="410">
        <f t="shared" ref="Y265:AL265" si="67">Y264</f>
        <v>0</v>
      </c>
      <c r="Z265" s="410">
        <f t="shared" si="67"/>
        <v>0</v>
      </c>
      <c r="AA265" s="410">
        <f t="shared" si="67"/>
        <v>0</v>
      </c>
      <c r="AB265" s="410">
        <f t="shared" si="67"/>
        <v>0</v>
      </c>
      <c r="AC265" s="410">
        <f t="shared" si="67"/>
        <v>0</v>
      </c>
      <c r="AD265" s="410">
        <f t="shared" si="67"/>
        <v>0</v>
      </c>
      <c r="AE265" s="410">
        <f t="shared" si="67"/>
        <v>0</v>
      </c>
      <c r="AF265" s="410">
        <f t="shared" si="67"/>
        <v>0</v>
      </c>
      <c r="AG265" s="410">
        <f t="shared" si="67"/>
        <v>0</v>
      </c>
      <c r="AH265" s="410">
        <f t="shared" si="67"/>
        <v>0</v>
      </c>
      <c r="AI265" s="410">
        <f t="shared" si="67"/>
        <v>0</v>
      </c>
      <c r="AJ265" s="410">
        <f t="shared" si="67"/>
        <v>0</v>
      </c>
      <c r="AK265" s="410">
        <f t="shared" si="67"/>
        <v>0</v>
      </c>
      <c r="AL265" s="410">
        <f t="shared" si="67"/>
        <v>0</v>
      </c>
      <c r="AM265" s="296"/>
    </row>
    <row r="266" spans="1:40" outlineLevel="1">
      <c r="A266" s="522"/>
      <c r="B266" s="314"/>
      <c r="C266" s="304"/>
      <c r="D266" s="290"/>
      <c r="E266" s="290"/>
      <c r="F266" s="290"/>
      <c r="G266" s="290"/>
      <c r="H266" s="290"/>
      <c r="I266" s="290"/>
      <c r="J266" s="290"/>
      <c r="K266" s="290"/>
      <c r="L266" s="290"/>
      <c r="M266" s="290"/>
      <c r="N266" s="467"/>
      <c r="O266" s="290"/>
      <c r="P266" s="290"/>
      <c r="Q266" s="290"/>
      <c r="R266" s="290"/>
      <c r="S266" s="290"/>
      <c r="T266" s="290"/>
      <c r="U266" s="290"/>
      <c r="V266" s="290"/>
      <c r="W266" s="290"/>
      <c r="X266" s="290"/>
      <c r="Y266" s="411"/>
      <c r="Z266" s="411"/>
      <c r="AA266" s="411"/>
      <c r="AB266" s="411"/>
      <c r="AC266" s="411"/>
      <c r="AD266" s="411"/>
      <c r="AE266" s="411"/>
      <c r="AF266" s="411"/>
      <c r="AG266" s="411"/>
      <c r="AH266" s="411"/>
      <c r="AI266" s="411"/>
      <c r="AJ266" s="411"/>
      <c r="AK266" s="411"/>
      <c r="AL266" s="411"/>
      <c r="AM266" s="300"/>
      <c r="AN266" s="629"/>
    </row>
    <row r="267" spans="1:40" s="308" customFormat="1" ht="15.75" outlineLevel="1">
      <c r="A267" s="522"/>
      <c r="B267" s="287" t="s">
        <v>489</v>
      </c>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411"/>
      <c r="Z267" s="411"/>
      <c r="AA267" s="411"/>
      <c r="AB267" s="411"/>
      <c r="AC267" s="411"/>
      <c r="AD267" s="411"/>
      <c r="AE267" s="415"/>
      <c r="AF267" s="415"/>
      <c r="AG267" s="415"/>
      <c r="AH267" s="415"/>
      <c r="AI267" s="415"/>
      <c r="AJ267" s="415"/>
      <c r="AK267" s="415"/>
      <c r="AL267" s="415"/>
      <c r="AM267" s="516"/>
      <c r="AN267" s="630"/>
    </row>
    <row r="268" spans="1:40" outlineLevel="1">
      <c r="A268" s="521">
        <v>15</v>
      </c>
      <c r="B268" s="293" t="s">
        <v>494</v>
      </c>
      <c r="C268" s="290" t="s">
        <v>25</v>
      </c>
      <c r="D268" s="294"/>
      <c r="E268" s="294"/>
      <c r="F268" s="294"/>
      <c r="G268" s="294"/>
      <c r="H268" s="294"/>
      <c r="I268" s="294"/>
      <c r="J268" s="294"/>
      <c r="K268" s="294"/>
      <c r="L268" s="294"/>
      <c r="M268" s="294"/>
      <c r="N268" s="294">
        <v>0</v>
      </c>
      <c r="O268" s="294"/>
      <c r="P268" s="294"/>
      <c r="Q268" s="294"/>
      <c r="R268" s="294"/>
      <c r="S268" s="294"/>
      <c r="T268" s="294"/>
      <c r="U268" s="294"/>
      <c r="V268" s="294"/>
      <c r="W268" s="294"/>
      <c r="X268" s="294"/>
      <c r="Y268" s="409"/>
      <c r="Z268" s="409"/>
      <c r="AA268" s="409"/>
      <c r="AB268" s="409"/>
      <c r="AC268" s="409"/>
      <c r="AD268" s="409"/>
      <c r="AE268" s="409"/>
      <c r="AF268" s="409"/>
      <c r="AG268" s="409"/>
      <c r="AH268" s="409"/>
      <c r="AI268" s="409"/>
      <c r="AJ268" s="409"/>
      <c r="AK268" s="409"/>
      <c r="AL268" s="409"/>
      <c r="AM268" s="295">
        <f>SUM(Y268:AL268)</f>
        <v>0</v>
      </c>
    </row>
    <row r="269" spans="1:40" outlineLevel="1">
      <c r="B269" s="293" t="s">
        <v>289</v>
      </c>
      <c r="C269" s="290" t="s">
        <v>163</v>
      </c>
      <c r="D269" s="294"/>
      <c r="E269" s="294"/>
      <c r="F269" s="294"/>
      <c r="G269" s="294"/>
      <c r="H269" s="294"/>
      <c r="I269" s="294"/>
      <c r="J269" s="294"/>
      <c r="K269" s="294"/>
      <c r="L269" s="294"/>
      <c r="M269" s="294"/>
      <c r="N269" s="294">
        <f>N268</f>
        <v>0</v>
      </c>
      <c r="O269" s="294"/>
      <c r="P269" s="294"/>
      <c r="Q269" s="294"/>
      <c r="R269" s="294"/>
      <c r="S269" s="294"/>
      <c r="T269" s="294"/>
      <c r="U269" s="294"/>
      <c r="V269" s="294"/>
      <c r="W269" s="294"/>
      <c r="X269" s="294"/>
      <c r="Y269" s="410">
        <f t="shared" ref="Y269:AL269" si="68">Y268</f>
        <v>0</v>
      </c>
      <c r="Z269" s="410">
        <f t="shared" si="68"/>
        <v>0</v>
      </c>
      <c r="AA269" s="410">
        <f t="shared" si="68"/>
        <v>0</v>
      </c>
      <c r="AB269" s="410">
        <f t="shared" si="68"/>
        <v>0</v>
      </c>
      <c r="AC269" s="410">
        <f t="shared" si="68"/>
        <v>0</v>
      </c>
      <c r="AD269" s="410">
        <f t="shared" si="68"/>
        <v>0</v>
      </c>
      <c r="AE269" s="410">
        <f t="shared" si="68"/>
        <v>0</v>
      </c>
      <c r="AF269" s="410">
        <f t="shared" si="68"/>
        <v>0</v>
      </c>
      <c r="AG269" s="410">
        <f t="shared" si="68"/>
        <v>0</v>
      </c>
      <c r="AH269" s="410">
        <f t="shared" si="68"/>
        <v>0</v>
      </c>
      <c r="AI269" s="410">
        <f t="shared" si="68"/>
        <v>0</v>
      </c>
      <c r="AJ269" s="410">
        <f t="shared" si="68"/>
        <v>0</v>
      </c>
      <c r="AK269" s="410">
        <f t="shared" si="68"/>
        <v>0</v>
      </c>
      <c r="AL269" s="410">
        <f t="shared" si="68"/>
        <v>0</v>
      </c>
      <c r="AM269" s="296"/>
    </row>
    <row r="270" spans="1:40" outlineLevel="1">
      <c r="B270" s="314"/>
      <c r="C270" s="304"/>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411"/>
      <c r="Z270" s="411"/>
      <c r="AA270" s="411"/>
      <c r="AB270" s="411"/>
      <c r="AC270" s="411"/>
      <c r="AD270" s="411"/>
      <c r="AE270" s="411"/>
      <c r="AF270" s="411"/>
      <c r="AG270" s="411"/>
      <c r="AH270" s="411"/>
      <c r="AI270" s="411"/>
      <c r="AJ270" s="411"/>
      <c r="AK270" s="411"/>
      <c r="AL270" s="411"/>
      <c r="AM270" s="305"/>
    </row>
    <row r="271" spans="1:40" s="282" customFormat="1" outlineLevel="1">
      <c r="A271" s="521">
        <v>16</v>
      </c>
      <c r="B271" s="323" t="s">
        <v>490</v>
      </c>
      <c r="C271" s="290" t="s">
        <v>25</v>
      </c>
      <c r="D271" s="294"/>
      <c r="E271" s="294"/>
      <c r="F271" s="294"/>
      <c r="G271" s="294"/>
      <c r="H271" s="294"/>
      <c r="I271" s="294"/>
      <c r="J271" s="294"/>
      <c r="K271" s="294"/>
      <c r="L271" s="294"/>
      <c r="M271" s="294"/>
      <c r="N271" s="294">
        <v>0</v>
      </c>
      <c r="O271" s="294"/>
      <c r="P271" s="294"/>
      <c r="Q271" s="294"/>
      <c r="R271" s="294"/>
      <c r="S271" s="294"/>
      <c r="T271" s="294"/>
      <c r="U271" s="294"/>
      <c r="V271" s="294"/>
      <c r="W271" s="294"/>
      <c r="X271" s="294"/>
      <c r="Y271" s="409"/>
      <c r="Z271" s="409"/>
      <c r="AA271" s="409"/>
      <c r="AB271" s="409"/>
      <c r="AC271" s="409"/>
      <c r="AD271" s="409"/>
      <c r="AE271" s="409"/>
      <c r="AF271" s="409"/>
      <c r="AG271" s="409"/>
      <c r="AH271" s="409"/>
      <c r="AI271" s="409"/>
      <c r="AJ271" s="409"/>
      <c r="AK271" s="409"/>
      <c r="AL271" s="409"/>
      <c r="AM271" s="295">
        <f>SUM(Y271:AL271)</f>
        <v>0</v>
      </c>
    </row>
    <row r="272" spans="1:40" s="282" customFormat="1" outlineLevel="1">
      <c r="A272" s="521"/>
      <c r="B272" s="323" t="s">
        <v>289</v>
      </c>
      <c r="C272" s="290" t="s">
        <v>163</v>
      </c>
      <c r="D272" s="294"/>
      <c r="E272" s="294"/>
      <c r="F272" s="294"/>
      <c r="G272" s="294"/>
      <c r="H272" s="294"/>
      <c r="I272" s="294"/>
      <c r="J272" s="294"/>
      <c r="K272" s="294"/>
      <c r="L272" s="294"/>
      <c r="M272" s="294"/>
      <c r="N272" s="294">
        <f>N271</f>
        <v>0</v>
      </c>
      <c r="O272" s="294"/>
      <c r="P272" s="294"/>
      <c r="Q272" s="294"/>
      <c r="R272" s="294"/>
      <c r="S272" s="294"/>
      <c r="T272" s="294"/>
      <c r="U272" s="294"/>
      <c r="V272" s="294"/>
      <c r="W272" s="294"/>
      <c r="X272" s="294"/>
      <c r="Y272" s="410">
        <f t="shared" ref="Y272:AL272" si="69">Y271</f>
        <v>0</v>
      </c>
      <c r="Z272" s="410">
        <f t="shared" si="69"/>
        <v>0</v>
      </c>
      <c r="AA272" s="410">
        <f t="shared" si="69"/>
        <v>0</v>
      </c>
      <c r="AB272" s="410">
        <f t="shared" si="69"/>
        <v>0</v>
      </c>
      <c r="AC272" s="410">
        <f t="shared" si="69"/>
        <v>0</v>
      </c>
      <c r="AD272" s="410">
        <f t="shared" si="69"/>
        <v>0</v>
      </c>
      <c r="AE272" s="410">
        <f t="shared" si="69"/>
        <v>0</v>
      </c>
      <c r="AF272" s="410">
        <f t="shared" si="69"/>
        <v>0</v>
      </c>
      <c r="AG272" s="410">
        <f t="shared" si="69"/>
        <v>0</v>
      </c>
      <c r="AH272" s="410">
        <f t="shared" si="69"/>
        <v>0</v>
      </c>
      <c r="AI272" s="410">
        <f t="shared" si="69"/>
        <v>0</v>
      </c>
      <c r="AJ272" s="410">
        <f t="shared" si="69"/>
        <v>0</v>
      </c>
      <c r="AK272" s="410">
        <f t="shared" si="69"/>
        <v>0</v>
      </c>
      <c r="AL272" s="410">
        <f t="shared" si="69"/>
        <v>0</v>
      </c>
      <c r="AM272" s="296"/>
    </row>
    <row r="273" spans="1:39" s="282" customFormat="1" outlineLevel="1">
      <c r="A273" s="521"/>
      <c r="B273" s="323"/>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411"/>
      <c r="Z273" s="411"/>
      <c r="AA273" s="411"/>
      <c r="AB273" s="411"/>
      <c r="AC273" s="411"/>
      <c r="AD273" s="411"/>
      <c r="AE273" s="415"/>
      <c r="AF273" s="415"/>
      <c r="AG273" s="415"/>
      <c r="AH273" s="415"/>
      <c r="AI273" s="415"/>
      <c r="AJ273" s="415"/>
      <c r="AK273" s="415"/>
      <c r="AL273" s="415"/>
      <c r="AM273" s="312"/>
    </row>
    <row r="274" spans="1:39" ht="15.75" outlineLevel="1">
      <c r="B274" s="518" t="s">
        <v>495</v>
      </c>
      <c r="C274" s="319"/>
      <c r="D274" s="289"/>
      <c r="E274" s="288"/>
      <c r="F274" s="288"/>
      <c r="G274" s="288"/>
      <c r="H274" s="288"/>
      <c r="I274" s="288"/>
      <c r="J274" s="288"/>
      <c r="K274" s="288"/>
      <c r="L274" s="288"/>
      <c r="M274" s="288"/>
      <c r="N274" s="289"/>
      <c r="O274" s="288"/>
      <c r="P274" s="288"/>
      <c r="Q274" s="288"/>
      <c r="R274" s="288"/>
      <c r="S274" s="288"/>
      <c r="T274" s="288"/>
      <c r="U274" s="288"/>
      <c r="V274" s="288"/>
      <c r="W274" s="288"/>
      <c r="X274" s="288"/>
      <c r="Y274" s="413"/>
      <c r="Z274" s="413"/>
      <c r="AA274" s="413"/>
      <c r="AB274" s="413"/>
      <c r="AC274" s="413"/>
      <c r="AD274" s="413"/>
      <c r="AE274" s="413"/>
      <c r="AF274" s="413"/>
      <c r="AG274" s="413"/>
      <c r="AH274" s="413"/>
      <c r="AI274" s="413"/>
      <c r="AJ274" s="413"/>
      <c r="AK274" s="413"/>
      <c r="AL274" s="413"/>
      <c r="AM274" s="291"/>
    </row>
    <row r="275" spans="1:39" outlineLevel="1">
      <c r="A275" s="521">
        <v>17</v>
      </c>
      <c r="B275" s="519" t="s">
        <v>112</v>
      </c>
      <c r="C275" s="290" t="s">
        <v>25</v>
      </c>
      <c r="D275" s="294"/>
      <c r="E275" s="294"/>
      <c r="F275" s="294"/>
      <c r="G275" s="294"/>
      <c r="H275" s="294"/>
      <c r="I275" s="294"/>
      <c r="J275" s="294"/>
      <c r="K275" s="294"/>
      <c r="L275" s="294"/>
      <c r="M275" s="294"/>
      <c r="N275" s="294">
        <v>12</v>
      </c>
      <c r="O275" s="294"/>
      <c r="P275" s="294"/>
      <c r="Q275" s="294"/>
      <c r="R275" s="294"/>
      <c r="S275" s="294"/>
      <c r="T275" s="294"/>
      <c r="U275" s="294"/>
      <c r="V275" s="294"/>
      <c r="W275" s="294"/>
      <c r="X275" s="294"/>
      <c r="Y275" s="425"/>
      <c r="Z275" s="409"/>
      <c r="AA275" s="409"/>
      <c r="AB275" s="409"/>
      <c r="AC275" s="409"/>
      <c r="AD275" s="409"/>
      <c r="AE275" s="409"/>
      <c r="AF275" s="414"/>
      <c r="AG275" s="414"/>
      <c r="AH275" s="414"/>
      <c r="AI275" s="414"/>
      <c r="AJ275" s="414"/>
      <c r="AK275" s="414"/>
      <c r="AL275" s="414"/>
      <c r="AM275" s="295">
        <f>SUM(Y275:AL275)</f>
        <v>0</v>
      </c>
    </row>
    <row r="276" spans="1:39" outlineLevel="1">
      <c r="B276" s="293" t="s">
        <v>289</v>
      </c>
      <c r="C276" s="290" t="s">
        <v>163</v>
      </c>
      <c r="D276" s="294"/>
      <c r="E276" s="294"/>
      <c r="F276" s="294"/>
      <c r="G276" s="294"/>
      <c r="H276" s="294"/>
      <c r="I276" s="294"/>
      <c r="J276" s="294"/>
      <c r="K276" s="294"/>
      <c r="L276" s="294"/>
      <c r="M276" s="294"/>
      <c r="N276" s="294">
        <f>N275</f>
        <v>12</v>
      </c>
      <c r="O276" s="294"/>
      <c r="P276" s="294"/>
      <c r="Q276" s="294"/>
      <c r="R276" s="294"/>
      <c r="S276" s="294"/>
      <c r="T276" s="294"/>
      <c r="U276" s="294"/>
      <c r="V276" s="294"/>
      <c r="W276" s="294"/>
      <c r="X276" s="294"/>
      <c r="Y276" s="410">
        <f t="shared" ref="Y276:AL276" si="70">Y275</f>
        <v>0</v>
      </c>
      <c r="Z276" s="410">
        <f t="shared" si="70"/>
        <v>0</v>
      </c>
      <c r="AA276" s="410">
        <f t="shared" si="70"/>
        <v>0</v>
      </c>
      <c r="AB276" s="410">
        <f t="shared" si="70"/>
        <v>0</v>
      </c>
      <c r="AC276" s="410">
        <f t="shared" si="70"/>
        <v>0</v>
      </c>
      <c r="AD276" s="410">
        <f t="shared" si="70"/>
        <v>0</v>
      </c>
      <c r="AE276" s="410">
        <f t="shared" si="70"/>
        <v>0</v>
      </c>
      <c r="AF276" s="410">
        <f t="shared" si="70"/>
        <v>0</v>
      </c>
      <c r="AG276" s="410">
        <f t="shared" si="70"/>
        <v>0</v>
      </c>
      <c r="AH276" s="410">
        <f t="shared" si="70"/>
        <v>0</v>
      </c>
      <c r="AI276" s="410">
        <f t="shared" si="70"/>
        <v>0</v>
      </c>
      <c r="AJ276" s="410">
        <f t="shared" si="70"/>
        <v>0</v>
      </c>
      <c r="AK276" s="410">
        <f t="shared" si="70"/>
        <v>0</v>
      </c>
      <c r="AL276" s="410">
        <f t="shared" si="70"/>
        <v>0</v>
      </c>
      <c r="AM276" s="305"/>
    </row>
    <row r="277" spans="1:39" outlineLevel="1">
      <c r="B277" s="293"/>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421"/>
      <c r="Z277" s="424"/>
      <c r="AA277" s="424"/>
      <c r="AB277" s="424"/>
      <c r="AC277" s="424"/>
      <c r="AD277" s="424"/>
      <c r="AE277" s="424"/>
      <c r="AF277" s="424"/>
      <c r="AG277" s="424"/>
      <c r="AH277" s="424"/>
      <c r="AI277" s="424"/>
      <c r="AJ277" s="424"/>
      <c r="AK277" s="424"/>
      <c r="AL277" s="424"/>
      <c r="AM277" s="305"/>
    </row>
    <row r="278" spans="1:39" s="1089" customFormat="1" ht="30" outlineLevel="1">
      <c r="A278" s="1081">
        <v>50</v>
      </c>
      <c r="B278" s="1082" t="s">
        <v>800</v>
      </c>
      <c r="C278" s="1083" t="s">
        <v>25</v>
      </c>
      <c r="D278" s="1084">
        <f>+'7. Persistence Report'!AV168</f>
        <v>1836</v>
      </c>
      <c r="E278" s="1084">
        <f>+'7. Persistence Report'!AW168</f>
        <v>1836</v>
      </c>
      <c r="F278" s="1084">
        <f>+'7. Persistence Report'!AX168</f>
        <v>1836</v>
      </c>
      <c r="G278" s="1084">
        <f>+'7. Persistence Report'!AY168</f>
        <v>1836</v>
      </c>
      <c r="H278" s="1084">
        <f>+'7. Persistence Report'!AZ168</f>
        <v>1836</v>
      </c>
      <c r="I278" s="1084">
        <f>+'7. Persistence Report'!BA168</f>
        <v>1836</v>
      </c>
      <c r="J278" s="1084">
        <f>+'7. Persistence Report'!BB168</f>
        <v>1836</v>
      </c>
      <c r="K278" s="1084">
        <f>+'7. Persistence Report'!BC168</f>
        <v>1836</v>
      </c>
      <c r="L278" s="1084">
        <f>+'7. Persistence Report'!BD168</f>
        <v>1836</v>
      </c>
      <c r="M278" s="1084">
        <f>+'7. Persistence Report'!BE168</f>
        <v>1836</v>
      </c>
      <c r="N278" s="1084">
        <v>12</v>
      </c>
      <c r="O278" s="1084">
        <f>+'7. Persistence Report'!Q168</f>
        <v>0</v>
      </c>
      <c r="P278" s="1084">
        <f>+'7. Persistence Report'!R168</f>
        <v>0</v>
      </c>
      <c r="Q278" s="1084">
        <f>+'7. Persistence Report'!S168</f>
        <v>0</v>
      </c>
      <c r="R278" s="1084">
        <f>+'7. Persistence Report'!T168</f>
        <v>0</v>
      </c>
      <c r="S278" s="1084">
        <f>+'7. Persistence Report'!U168</f>
        <v>0</v>
      </c>
      <c r="T278" s="1084">
        <f>+'7. Persistence Report'!V168</f>
        <v>0</v>
      </c>
      <c r="U278" s="1084">
        <f>+'7. Persistence Report'!W168</f>
        <v>0</v>
      </c>
      <c r="V278" s="1084">
        <f>+'7. Persistence Report'!X168</f>
        <v>0</v>
      </c>
      <c r="W278" s="1084">
        <f>+'7. Persistence Report'!Y168</f>
        <v>0</v>
      </c>
      <c r="X278" s="1084">
        <f>+'7. Persistence Report'!Z168</f>
        <v>0</v>
      </c>
      <c r="Y278" s="1085">
        <f>'A. Rate Class Allocations'!W64</f>
        <v>1</v>
      </c>
      <c r="Z278" s="1086"/>
      <c r="AA278" s="1086"/>
      <c r="AB278" s="1086"/>
      <c r="AC278" s="1086"/>
      <c r="AD278" s="1086"/>
      <c r="AE278" s="1086"/>
      <c r="AF278" s="1087"/>
      <c r="AG278" s="1087"/>
      <c r="AH278" s="1087"/>
      <c r="AI278" s="1087"/>
      <c r="AJ278" s="1087"/>
      <c r="AK278" s="1087"/>
      <c r="AL278" s="1087"/>
      <c r="AM278" s="1088">
        <f>SUM(Y278:AL278)</f>
        <v>1</v>
      </c>
    </row>
    <row r="279" spans="1:39" outlineLevel="1">
      <c r="B279" s="293" t="s">
        <v>289</v>
      </c>
      <c r="C279" s="290" t="s">
        <v>163</v>
      </c>
      <c r="D279" s="294"/>
      <c r="E279" s="294"/>
      <c r="F279" s="294"/>
      <c r="G279" s="294"/>
      <c r="H279" s="294"/>
      <c r="I279" s="294"/>
      <c r="J279" s="294"/>
      <c r="K279" s="294"/>
      <c r="L279" s="294"/>
      <c r="M279" s="294"/>
      <c r="N279" s="294">
        <f>N278</f>
        <v>12</v>
      </c>
      <c r="O279" s="294"/>
      <c r="P279" s="294"/>
      <c r="Q279" s="294"/>
      <c r="R279" s="294"/>
      <c r="S279" s="294"/>
      <c r="T279" s="294"/>
      <c r="U279" s="294"/>
      <c r="V279" s="294"/>
      <c r="W279" s="294"/>
      <c r="X279" s="294"/>
      <c r="Y279" s="410">
        <f t="shared" ref="Y279:AL279" si="71">Y278</f>
        <v>1</v>
      </c>
      <c r="Z279" s="410">
        <f t="shared" si="71"/>
        <v>0</v>
      </c>
      <c r="AA279" s="410">
        <f t="shared" si="71"/>
        <v>0</v>
      </c>
      <c r="AB279" s="410">
        <f t="shared" si="71"/>
        <v>0</v>
      </c>
      <c r="AC279" s="410">
        <f t="shared" si="71"/>
        <v>0</v>
      </c>
      <c r="AD279" s="410">
        <f t="shared" si="71"/>
        <v>0</v>
      </c>
      <c r="AE279" s="410">
        <f t="shared" si="71"/>
        <v>0</v>
      </c>
      <c r="AF279" s="410">
        <f t="shared" si="71"/>
        <v>0</v>
      </c>
      <c r="AG279" s="410">
        <f t="shared" si="71"/>
        <v>0</v>
      </c>
      <c r="AH279" s="410">
        <f t="shared" si="71"/>
        <v>0</v>
      </c>
      <c r="AI279" s="410">
        <f t="shared" si="71"/>
        <v>0</v>
      </c>
      <c r="AJ279" s="410">
        <f t="shared" si="71"/>
        <v>0</v>
      </c>
      <c r="AK279" s="410">
        <f t="shared" si="71"/>
        <v>0</v>
      </c>
      <c r="AL279" s="410">
        <f t="shared" si="71"/>
        <v>0</v>
      </c>
      <c r="AM279" s="305"/>
    </row>
    <row r="280" spans="1:39" outlineLevel="1">
      <c r="B280" s="293"/>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421"/>
      <c r="Z280" s="424"/>
      <c r="AA280" s="424"/>
      <c r="AB280" s="424"/>
      <c r="AC280" s="424"/>
      <c r="AD280" s="424"/>
      <c r="AE280" s="424"/>
      <c r="AF280" s="424"/>
      <c r="AG280" s="424"/>
      <c r="AH280" s="424"/>
      <c r="AI280" s="424"/>
      <c r="AJ280" s="424"/>
      <c r="AK280" s="424"/>
      <c r="AL280" s="424"/>
      <c r="AM280" s="305"/>
    </row>
    <row r="281" spans="1:39" outlineLevel="1">
      <c r="A281" s="521">
        <v>18</v>
      </c>
      <c r="B281" s="519" t="s">
        <v>109</v>
      </c>
      <c r="C281" s="290" t="s">
        <v>25</v>
      </c>
      <c r="D281" s="294"/>
      <c r="E281" s="294"/>
      <c r="F281" s="294"/>
      <c r="G281" s="294"/>
      <c r="H281" s="294"/>
      <c r="I281" s="294"/>
      <c r="J281" s="294"/>
      <c r="K281" s="294"/>
      <c r="L281" s="294"/>
      <c r="M281" s="294"/>
      <c r="N281" s="294">
        <v>12</v>
      </c>
      <c r="O281" s="294"/>
      <c r="P281" s="294"/>
      <c r="Q281" s="294"/>
      <c r="R281" s="294"/>
      <c r="S281" s="294"/>
      <c r="T281" s="294"/>
      <c r="U281" s="294"/>
      <c r="V281" s="294"/>
      <c r="W281" s="294"/>
      <c r="X281" s="294"/>
      <c r="Y281" s="425"/>
      <c r="Z281" s="409"/>
      <c r="AA281" s="409"/>
      <c r="AB281" s="409"/>
      <c r="AC281" s="409"/>
      <c r="AD281" s="409"/>
      <c r="AE281" s="409"/>
      <c r="AF281" s="414"/>
      <c r="AG281" s="414"/>
      <c r="AH281" s="414"/>
      <c r="AI281" s="414"/>
      <c r="AJ281" s="414"/>
      <c r="AK281" s="414"/>
      <c r="AL281" s="414"/>
      <c r="AM281" s="295">
        <f>SUM(Y281:AL281)</f>
        <v>0</v>
      </c>
    </row>
    <row r="282" spans="1:39" outlineLevel="1">
      <c r="B282" s="293" t="s">
        <v>289</v>
      </c>
      <c r="C282" s="290" t="s">
        <v>163</v>
      </c>
      <c r="D282" s="294"/>
      <c r="E282" s="294"/>
      <c r="F282" s="294"/>
      <c r="G282" s="294"/>
      <c r="H282" s="294"/>
      <c r="I282" s="294"/>
      <c r="J282" s="294"/>
      <c r="K282" s="294"/>
      <c r="L282" s="294"/>
      <c r="M282" s="294"/>
      <c r="N282" s="294">
        <f>N281</f>
        <v>12</v>
      </c>
      <c r="O282" s="294"/>
      <c r="P282" s="294"/>
      <c r="Q282" s="294"/>
      <c r="R282" s="294"/>
      <c r="S282" s="294"/>
      <c r="T282" s="294"/>
      <c r="U282" s="294"/>
      <c r="V282" s="294"/>
      <c r="W282" s="294"/>
      <c r="X282" s="294"/>
      <c r="Y282" s="410">
        <f t="shared" ref="Y282:AL282" si="72">Y281</f>
        <v>0</v>
      </c>
      <c r="Z282" s="410">
        <f t="shared" si="72"/>
        <v>0</v>
      </c>
      <c r="AA282" s="410">
        <f t="shared" si="72"/>
        <v>0</v>
      </c>
      <c r="AB282" s="410">
        <f t="shared" si="72"/>
        <v>0</v>
      </c>
      <c r="AC282" s="410">
        <f t="shared" si="72"/>
        <v>0</v>
      </c>
      <c r="AD282" s="410">
        <f t="shared" si="72"/>
        <v>0</v>
      </c>
      <c r="AE282" s="410">
        <f t="shared" si="72"/>
        <v>0</v>
      </c>
      <c r="AF282" s="410">
        <f t="shared" si="72"/>
        <v>0</v>
      </c>
      <c r="AG282" s="410">
        <f t="shared" si="72"/>
        <v>0</v>
      </c>
      <c r="AH282" s="410">
        <f t="shared" si="72"/>
        <v>0</v>
      </c>
      <c r="AI282" s="410">
        <f t="shared" si="72"/>
        <v>0</v>
      </c>
      <c r="AJ282" s="410">
        <f t="shared" si="72"/>
        <v>0</v>
      </c>
      <c r="AK282" s="410">
        <f t="shared" si="72"/>
        <v>0</v>
      </c>
      <c r="AL282" s="410">
        <f t="shared" si="72"/>
        <v>0</v>
      </c>
      <c r="AM282" s="305"/>
    </row>
    <row r="283" spans="1:39" outlineLevel="1">
      <c r="B283" s="321"/>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422"/>
      <c r="Z283" s="423"/>
      <c r="AA283" s="423"/>
      <c r="AB283" s="423"/>
      <c r="AC283" s="423"/>
      <c r="AD283" s="423"/>
      <c r="AE283" s="423"/>
      <c r="AF283" s="423"/>
      <c r="AG283" s="423"/>
      <c r="AH283" s="423"/>
      <c r="AI283" s="423"/>
      <c r="AJ283" s="423"/>
      <c r="AK283" s="423"/>
      <c r="AL283" s="423"/>
      <c r="AM283" s="296"/>
    </row>
    <row r="284" spans="1:39" outlineLevel="1">
      <c r="A284" s="521">
        <v>19</v>
      </c>
      <c r="B284" s="519" t="s">
        <v>111</v>
      </c>
      <c r="C284" s="290" t="s">
        <v>25</v>
      </c>
      <c r="D284" s="294"/>
      <c r="E284" s="294"/>
      <c r="F284" s="294"/>
      <c r="G284" s="294"/>
      <c r="H284" s="294"/>
      <c r="I284" s="294"/>
      <c r="J284" s="294"/>
      <c r="K284" s="294"/>
      <c r="L284" s="294"/>
      <c r="M284" s="294"/>
      <c r="N284" s="294">
        <v>12</v>
      </c>
      <c r="O284" s="294"/>
      <c r="P284" s="294"/>
      <c r="Q284" s="294"/>
      <c r="R284" s="294"/>
      <c r="S284" s="294"/>
      <c r="T284" s="294"/>
      <c r="U284" s="294"/>
      <c r="V284" s="294"/>
      <c r="W284" s="294"/>
      <c r="X284" s="294"/>
      <c r="Y284" s="425"/>
      <c r="Z284" s="409"/>
      <c r="AA284" s="409"/>
      <c r="AB284" s="409"/>
      <c r="AC284" s="409"/>
      <c r="AD284" s="409"/>
      <c r="AE284" s="409"/>
      <c r="AF284" s="414"/>
      <c r="AG284" s="414"/>
      <c r="AH284" s="414"/>
      <c r="AI284" s="414"/>
      <c r="AJ284" s="414"/>
      <c r="AK284" s="414"/>
      <c r="AL284" s="414"/>
      <c r="AM284" s="295">
        <f>SUM(Y284:AL284)</f>
        <v>0</v>
      </c>
    </row>
    <row r="285" spans="1:39" outlineLevel="1">
      <c r="B285" s="293" t="s">
        <v>289</v>
      </c>
      <c r="C285" s="290" t="s">
        <v>163</v>
      </c>
      <c r="D285" s="294"/>
      <c r="E285" s="294"/>
      <c r="F285" s="294"/>
      <c r="G285" s="294"/>
      <c r="H285" s="294"/>
      <c r="I285" s="294"/>
      <c r="J285" s="294"/>
      <c r="K285" s="294"/>
      <c r="L285" s="294"/>
      <c r="M285" s="294"/>
      <c r="N285" s="294">
        <f>N284</f>
        <v>12</v>
      </c>
      <c r="O285" s="294"/>
      <c r="P285" s="294"/>
      <c r="Q285" s="294"/>
      <c r="R285" s="294"/>
      <c r="S285" s="294"/>
      <c r="T285" s="294"/>
      <c r="U285" s="294"/>
      <c r="V285" s="294"/>
      <c r="W285" s="294"/>
      <c r="X285" s="294"/>
      <c r="Y285" s="410">
        <f t="shared" ref="Y285:AL285" si="73">Y284</f>
        <v>0</v>
      </c>
      <c r="Z285" s="410">
        <f t="shared" si="73"/>
        <v>0</v>
      </c>
      <c r="AA285" s="410">
        <f t="shared" si="73"/>
        <v>0</v>
      </c>
      <c r="AB285" s="410">
        <f t="shared" si="73"/>
        <v>0</v>
      </c>
      <c r="AC285" s="410">
        <f t="shared" si="73"/>
        <v>0</v>
      </c>
      <c r="AD285" s="410">
        <f t="shared" si="73"/>
        <v>0</v>
      </c>
      <c r="AE285" s="410">
        <f t="shared" si="73"/>
        <v>0</v>
      </c>
      <c r="AF285" s="410">
        <f t="shared" si="73"/>
        <v>0</v>
      </c>
      <c r="AG285" s="410">
        <f t="shared" si="73"/>
        <v>0</v>
      </c>
      <c r="AH285" s="410">
        <f t="shared" si="73"/>
        <v>0</v>
      </c>
      <c r="AI285" s="410">
        <f t="shared" si="73"/>
        <v>0</v>
      </c>
      <c r="AJ285" s="410">
        <f t="shared" si="73"/>
        <v>0</v>
      </c>
      <c r="AK285" s="410">
        <f t="shared" si="73"/>
        <v>0</v>
      </c>
      <c r="AL285" s="410">
        <f t="shared" si="73"/>
        <v>0</v>
      </c>
      <c r="AM285" s="296"/>
    </row>
    <row r="286" spans="1:39" outlineLevel="1">
      <c r="B286" s="321"/>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411"/>
      <c r="Z286" s="411"/>
      <c r="AA286" s="411"/>
      <c r="AB286" s="411"/>
      <c r="AC286" s="411"/>
      <c r="AD286" s="411"/>
      <c r="AE286" s="411"/>
      <c r="AF286" s="411"/>
      <c r="AG286" s="411"/>
      <c r="AH286" s="411"/>
      <c r="AI286" s="411"/>
      <c r="AJ286" s="411"/>
      <c r="AK286" s="411"/>
      <c r="AL286" s="411"/>
      <c r="AM286" s="305"/>
    </row>
    <row r="287" spans="1:39" outlineLevel="1">
      <c r="A287" s="521">
        <v>20</v>
      </c>
      <c r="B287" s="519" t="s">
        <v>110</v>
      </c>
      <c r="C287" s="290" t="s">
        <v>25</v>
      </c>
      <c r="D287" s="294"/>
      <c r="E287" s="294"/>
      <c r="F287" s="294"/>
      <c r="G287" s="294"/>
      <c r="H287" s="294"/>
      <c r="I287" s="294"/>
      <c r="J287" s="294"/>
      <c r="K287" s="294"/>
      <c r="L287" s="294"/>
      <c r="M287" s="294"/>
      <c r="N287" s="294">
        <v>12</v>
      </c>
      <c r="O287" s="294"/>
      <c r="P287" s="294"/>
      <c r="Q287" s="294"/>
      <c r="R287" s="294"/>
      <c r="S287" s="294"/>
      <c r="T287" s="294"/>
      <c r="U287" s="294"/>
      <c r="V287" s="294"/>
      <c r="W287" s="294"/>
      <c r="X287" s="294"/>
      <c r="Y287" s="425"/>
      <c r="Z287" s="409"/>
      <c r="AA287" s="409"/>
      <c r="AB287" s="409"/>
      <c r="AC287" s="409"/>
      <c r="AD287" s="409"/>
      <c r="AE287" s="409"/>
      <c r="AF287" s="414"/>
      <c r="AG287" s="414"/>
      <c r="AH287" s="414"/>
      <c r="AI287" s="414"/>
      <c r="AJ287" s="414"/>
      <c r="AK287" s="414"/>
      <c r="AL287" s="414"/>
      <c r="AM287" s="295">
        <f>SUM(Y287:AL287)</f>
        <v>0</v>
      </c>
    </row>
    <row r="288" spans="1:39" outlineLevel="1">
      <c r="B288" s="293" t="s">
        <v>289</v>
      </c>
      <c r="C288" s="290" t="s">
        <v>163</v>
      </c>
      <c r="D288" s="294"/>
      <c r="E288" s="294"/>
      <c r="F288" s="294"/>
      <c r="G288" s="294"/>
      <c r="H288" s="294"/>
      <c r="I288" s="294"/>
      <c r="J288" s="294"/>
      <c r="K288" s="294"/>
      <c r="L288" s="294"/>
      <c r="M288" s="294"/>
      <c r="N288" s="294">
        <f>N287</f>
        <v>12</v>
      </c>
      <c r="O288" s="294"/>
      <c r="P288" s="294"/>
      <c r="Q288" s="294"/>
      <c r="R288" s="294"/>
      <c r="S288" s="294"/>
      <c r="T288" s="294"/>
      <c r="U288" s="294"/>
      <c r="V288" s="294"/>
      <c r="W288" s="294"/>
      <c r="X288" s="294"/>
      <c r="Y288" s="410">
        <f t="shared" ref="Y288:AL288" si="74">Y287</f>
        <v>0</v>
      </c>
      <c r="Z288" s="410">
        <f t="shared" si="74"/>
        <v>0</v>
      </c>
      <c r="AA288" s="410">
        <f t="shared" si="74"/>
        <v>0</v>
      </c>
      <c r="AB288" s="410">
        <f t="shared" si="74"/>
        <v>0</v>
      </c>
      <c r="AC288" s="410">
        <f t="shared" si="74"/>
        <v>0</v>
      </c>
      <c r="AD288" s="410">
        <f t="shared" si="74"/>
        <v>0</v>
      </c>
      <c r="AE288" s="410">
        <f t="shared" si="74"/>
        <v>0</v>
      </c>
      <c r="AF288" s="410">
        <f t="shared" si="74"/>
        <v>0</v>
      </c>
      <c r="AG288" s="410">
        <f t="shared" si="74"/>
        <v>0</v>
      </c>
      <c r="AH288" s="410">
        <f t="shared" si="74"/>
        <v>0</v>
      </c>
      <c r="AI288" s="410">
        <f t="shared" si="74"/>
        <v>0</v>
      </c>
      <c r="AJ288" s="410">
        <f t="shared" si="74"/>
        <v>0</v>
      </c>
      <c r="AK288" s="410">
        <f t="shared" si="74"/>
        <v>0</v>
      </c>
      <c r="AL288" s="410">
        <f t="shared" si="74"/>
        <v>0</v>
      </c>
      <c r="AM288" s="305"/>
    </row>
    <row r="289" spans="1:39" ht="15.75" outlineLevel="1">
      <c r="B289" s="322"/>
      <c r="C289" s="299"/>
      <c r="D289" s="290"/>
      <c r="E289" s="290"/>
      <c r="F289" s="290"/>
      <c r="G289" s="290"/>
      <c r="H289" s="290"/>
      <c r="I289" s="290"/>
      <c r="J289" s="290"/>
      <c r="K289" s="290"/>
      <c r="L289" s="290"/>
      <c r="M289" s="290"/>
      <c r="N289" s="299"/>
      <c r="O289" s="290"/>
      <c r="P289" s="290"/>
      <c r="Q289" s="290"/>
      <c r="R289" s="290"/>
      <c r="S289" s="290"/>
      <c r="T289" s="290"/>
      <c r="U289" s="290"/>
      <c r="V289" s="290"/>
      <c r="W289" s="290"/>
      <c r="X289" s="290"/>
      <c r="Y289" s="411"/>
      <c r="Z289" s="411"/>
      <c r="AA289" s="411"/>
      <c r="AB289" s="411"/>
      <c r="AC289" s="411"/>
      <c r="AD289" s="411"/>
      <c r="AE289" s="411"/>
      <c r="AF289" s="411"/>
      <c r="AG289" s="411"/>
      <c r="AH289" s="411"/>
      <c r="AI289" s="411"/>
      <c r="AJ289" s="411"/>
      <c r="AK289" s="411"/>
      <c r="AL289" s="411"/>
      <c r="AM289" s="305"/>
    </row>
    <row r="290" spans="1:39" ht="15.75" outlineLevel="1">
      <c r="B290" s="517" t="s">
        <v>502</v>
      </c>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421"/>
      <c r="Z290" s="424"/>
      <c r="AA290" s="424"/>
      <c r="AB290" s="424"/>
      <c r="AC290" s="424"/>
      <c r="AD290" s="424"/>
      <c r="AE290" s="424"/>
      <c r="AF290" s="424"/>
      <c r="AG290" s="424"/>
      <c r="AH290" s="424"/>
      <c r="AI290" s="424"/>
      <c r="AJ290" s="424"/>
      <c r="AK290" s="424"/>
      <c r="AL290" s="424"/>
      <c r="AM290" s="305"/>
    </row>
    <row r="291" spans="1:39" ht="15.75" outlineLevel="1">
      <c r="B291" s="287" t="s">
        <v>498</v>
      </c>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421"/>
      <c r="Z291" s="424"/>
      <c r="AA291" s="424"/>
      <c r="AB291" s="424"/>
      <c r="AC291" s="424"/>
      <c r="AD291" s="424"/>
      <c r="AE291" s="424"/>
      <c r="AF291" s="424"/>
      <c r="AG291" s="424"/>
      <c r="AH291" s="424"/>
      <c r="AI291" s="424"/>
      <c r="AJ291" s="424"/>
      <c r="AK291" s="424"/>
      <c r="AL291" s="424"/>
      <c r="AM291" s="305"/>
    </row>
    <row r="292" spans="1:39" outlineLevel="1">
      <c r="A292" s="521">
        <v>21</v>
      </c>
      <c r="B292" s="519" t="s">
        <v>113</v>
      </c>
      <c r="C292" s="290" t="s">
        <v>25</v>
      </c>
      <c r="D292" s="294">
        <f>+'7. Persistence Report'!AV156</f>
        <v>11021446</v>
      </c>
      <c r="E292" s="294">
        <f>+'7. Persistence Report'!AW156</f>
        <v>11021446</v>
      </c>
      <c r="F292" s="294">
        <f>+'7. Persistence Report'!AX156</f>
        <v>11021446</v>
      </c>
      <c r="G292" s="294">
        <f>+'7. Persistence Report'!AY156</f>
        <v>11021446</v>
      </c>
      <c r="H292" s="294">
        <f>+'7. Persistence Report'!AZ156</f>
        <v>11021446</v>
      </c>
      <c r="I292" s="294">
        <f>+'7. Persistence Report'!BA156</f>
        <v>11021446</v>
      </c>
      <c r="J292" s="294">
        <f>+'7. Persistence Report'!BB156</f>
        <v>11021446</v>
      </c>
      <c r="K292" s="294">
        <f>+'7. Persistence Report'!BC156</f>
        <v>11019802</v>
      </c>
      <c r="L292" s="294">
        <f>+'7. Persistence Report'!BD156</f>
        <v>11019802</v>
      </c>
      <c r="M292" s="294">
        <f>+'7. Persistence Report'!BE156</f>
        <v>10970795</v>
      </c>
      <c r="N292" s="290"/>
      <c r="O292" s="294">
        <f>+'7. Persistence Report'!Q156</f>
        <v>716</v>
      </c>
      <c r="P292" s="294">
        <f>+'7. Persistence Report'!R156</f>
        <v>716</v>
      </c>
      <c r="Q292" s="294">
        <f>+'7. Persistence Report'!S156</f>
        <v>716</v>
      </c>
      <c r="R292" s="294">
        <f>+'7. Persistence Report'!T156</f>
        <v>716</v>
      </c>
      <c r="S292" s="294">
        <f>+'7. Persistence Report'!U156</f>
        <v>716</v>
      </c>
      <c r="T292" s="294">
        <f>+'7. Persistence Report'!V156</f>
        <v>716</v>
      </c>
      <c r="U292" s="294">
        <f>+'7. Persistence Report'!W156</f>
        <v>716</v>
      </c>
      <c r="V292" s="294">
        <f>+'7. Persistence Report'!X156</f>
        <v>716</v>
      </c>
      <c r="W292" s="294">
        <f>+'7. Persistence Report'!Y156</f>
        <v>716</v>
      </c>
      <c r="X292" s="294">
        <f>+'7. Persistence Report'!Z156</f>
        <v>713</v>
      </c>
      <c r="Y292" s="409">
        <f>'A. Rate Class Allocations'!W52</f>
        <v>1</v>
      </c>
      <c r="Z292" s="409"/>
      <c r="AA292" s="409"/>
      <c r="AB292" s="409"/>
      <c r="AC292" s="409"/>
      <c r="AD292" s="409"/>
      <c r="AE292" s="409"/>
      <c r="AF292" s="409"/>
      <c r="AG292" s="409"/>
      <c r="AH292" s="409"/>
      <c r="AI292" s="409"/>
      <c r="AJ292" s="409"/>
      <c r="AK292" s="409"/>
      <c r="AL292" s="409"/>
      <c r="AM292" s="295">
        <f>SUM(Y292:AL292)</f>
        <v>1</v>
      </c>
    </row>
    <row r="293" spans="1:39" outlineLevel="1">
      <c r="B293" s="293" t="s">
        <v>289</v>
      </c>
      <c r="C293" s="290" t="s">
        <v>163</v>
      </c>
      <c r="D293" s="294">
        <f>+'7. Persistence Report'!AV172</f>
        <v>1498670</v>
      </c>
      <c r="E293" s="294">
        <f>+'7. Persistence Report'!AW172</f>
        <v>1498670</v>
      </c>
      <c r="F293" s="294">
        <f>+'7. Persistence Report'!AX172</f>
        <v>1498670</v>
      </c>
      <c r="G293" s="294">
        <f>+'7. Persistence Report'!AY172</f>
        <v>1498670</v>
      </c>
      <c r="H293" s="294">
        <f>+'7. Persistence Report'!AZ172</f>
        <v>1498670</v>
      </c>
      <c r="I293" s="294">
        <f>+'7. Persistence Report'!BA172</f>
        <v>1498670</v>
      </c>
      <c r="J293" s="294">
        <f>+'7. Persistence Report'!BB172</f>
        <v>1498670</v>
      </c>
      <c r="K293" s="294">
        <f>+'7. Persistence Report'!BC172</f>
        <v>1498564</v>
      </c>
      <c r="L293" s="294">
        <f>+'7. Persistence Report'!BD172</f>
        <v>1498564</v>
      </c>
      <c r="M293" s="294">
        <f>+'7. Persistence Report'!BE172</f>
        <v>1500392</v>
      </c>
      <c r="N293" s="290"/>
      <c r="O293" s="294">
        <f>+'7. Persistence Report'!Q172</f>
        <v>95</v>
      </c>
      <c r="P293" s="294">
        <f>+'7. Persistence Report'!R172</f>
        <v>95</v>
      </c>
      <c r="Q293" s="294">
        <f>+'7. Persistence Report'!S172</f>
        <v>95</v>
      </c>
      <c r="R293" s="294">
        <f>+'7. Persistence Report'!T172</f>
        <v>95</v>
      </c>
      <c r="S293" s="294">
        <f>+'7. Persistence Report'!U172</f>
        <v>95</v>
      </c>
      <c r="T293" s="294">
        <f>+'7. Persistence Report'!V172</f>
        <v>95</v>
      </c>
      <c r="U293" s="294">
        <f>+'7. Persistence Report'!W172</f>
        <v>95</v>
      </c>
      <c r="V293" s="294">
        <f>+'7. Persistence Report'!X172</f>
        <v>95</v>
      </c>
      <c r="W293" s="294">
        <f>+'7. Persistence Report'!Y172</f>
        <v>95</v>
      </c>
      <c r="X293" s="294">
        <f>+'7. Persistence Report'!Z172</f>
        <v>95</v>
      </c>
      <c r="Y293" s="410">
        <f t="shared" ref="Y293:AL293" si="75">Y292</f>
        <v>1</v>
      </c>
      <c r="Z293" s="410">
        <f t="shared" si="75"/>
        <v>0</v>
      </c>
      <c r="AA293" s="410">
        <f t="shared" si="75"/>
        <v>0</v>
      </c>
      <c r="AB293" s="410">
        <f t="shared" si="75"/>
        <v>0</v>
      </c>
      <c r="AC293" s="410">
        <f t="shared" si="75"/>
        <v>0</v>
      </c>
      <c r="AD293" s="410">
        <f t="shared" si="75"/>
        <v>0</v>
      </c>
      <c r="AE293" s="410">
        <f t="shared" si="75"/>
        <v>0</v>
      </c>
      <c r="AF293" s="410">
        <f t="shared" si="75"/>
        <v>0</v>
      </c>
      <c r="AG293" s="410">
        <f t="shared" si="75"/>
        <v>0</v>
      </c>
      <c r="AH293" s="410">
        <f t="shared" si="75"/>
        <v>0</v>
      </c>
      <c r="AI293" s="410">
        <f t="shared" si="75"/>
        <v>0</v>
      </c>
      <c r="AJ293" s="410">
        <f t="shared" si="75"/>
        <v>0</v>
      </c>
      <c r="AK293" s="410">
        <f t="shared" si="75"/>
        <v>0</v>
      </c>
      <c r="AL293" s="410">
        <f t="shared" si="75"/>
        <v>0</v>
      </c>
      <c r="AM293" s="305"/>
    </row>
    <row r="294" spans="1:39" outlineLevel="1">
      <c r="B294" s="293"/>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421"/>
      <c r="Z294" s="424"/>
      <c r="AA294" s="424"/>
      <c r="AB294" s="424"/>
      <c r="AC294" s="424"/>
      <c r="AD294" s="424"/>
      <c r="AE294" s="424"/>
      <c r="AF294" s="424"/>
      <c r="AG294" s="424"/>
      <c r="AH294" s="424"/>
      <c r="AI294" s="424"/>
      <c r="AJ294" s="424"/>
      <c r="AK294" s="424"/>
      <c r="AL294" s="424"/>
      <c r="AM294" s="305"/>
    </row>
    <row r="295" spans="1:39" ht="30" outlineLevel="1">
      <c r="A295" s="521">
        <v>22</v>
      </c>
      <c r="B295" s="519" t="s">
        <v>114</v>
      </c>
      <c r="C295" s="290" t="s">
        <v>25</v>
      </c>
      <c r="D295" s="294">
        <f>+'7. Persistence Report'!AV157</f>
        <v>2321294</v>
      </c>
      <c r="E295" s="294">
        <f>+'7. Persistence Report'!AW157</f>
        <v>2321294</v>
      </c>
      <c r="F295" s="294">
        <f>+'7. Persistence Report'!AX157</f>
        <v>2321294</v>
      </c>
      <c r="G295" s="294">
        <f>+'7. Persistence Report'!AY157</f>
        <v>2321294</v>
      </c>
      <c r="H295" s="294">
        <f>+'7. Persistence Report'!AZ157</f>
        <v>2321294</v>
      </c>
      <c r="I295" s="294">
        <f>+'7. Persistence Report'!BA157</f>
        <v>2321294</v>
      </c>
      <c r="J295" s="294">
        <f>+'7. Persistence Report'!BB157</f>
        <v>2321294</v>
      </c>
      <c r="K295" s="294">
        <f>+'7. Persistence Report'!BC157</f>
        <v>2321294</v>
      </c>
      <c r="L295" s="294">
        <f>+'7. Persistence Report'!BD157</f>
        <v>2321294</v>
      </c>
      <c r="M295" s="294">
        <f>+'7. Persistence Report'!BE157</f>
        <v>2321294</v>
      </c>
      <c r="N295" s="290"/>
      <c r="O295" s="294">
        <f>+'7. Persistence Report'!Q157</f>
        <v>685</v>
      </c>
      <c r="P295" s="294">
        <f>+'7. Persistence Report'!R157</f>
        <v>685</v>
      </c>
      <c r="Q295" s="294">
        <f>+'7. Persistence Report'!S157</f>
        <v>685</v>
      </c>
      <c r="R295" s="294">
        <f>+'7. Persistence Report'!T157</f>
        <v>685</v>
      </c>
      <c r="S295" s="294">
        <f>+'7. Persistence Report'!U157</f>
        <v>685</v>
      </c>
      <c r="T295" s="294">
        <f>+'7. Persistence Report'!V157</f>
        <v>685</v>
      </c>
      <c r="U295" s="294">
        <f>+'7. Persistence Report'!W157</f>
        <v>685</v>
      </c>
      <c r="V295" s="294">
        <f>+'7. Persistence Report'!X157</f>
        <v>685</v>
      </c>
      <c r="W295" s="294">
        <f>+'7. Persistence Report'!Y157</f>
        <v>685</v>
      </c>
      <c r="X295" s="294">
        <f>+'7. Persistence Report'!Z157</f>
        <v>685</v>
      </c>
      <c r="Y295" s="409">
        <f>'A. Rate Class Allocations'!W54</f>
        <v>1</v>
      </c>
      <c r="Z295" s="409"/>
      <c r="AA295" s="409"/>
      <c r="AB295" s="409"/>
      <c r="AC295" s="409"/>
      <c r="AD295" s="409"/>
      <c r="AE295" s="409"/>
      <c r="AF295" s="409"/>
      <c r="AG295" s="409"/>
      <c r="AH295" s="409"/>
      <c r="AI295" s="409"/>
      <c r="AJ295" s="409"/>
      <c r="AK295" s="409"/>
      <c r="AL295" s="409"/>
      <c r="AM295" s="295">
        <f>SUM(Y295:AL295)</f>
        <v>1</v>
      </c>
    </row>
    <row r="296" spans="1:39" outlineLevel="1">
      <c r="B296" s="293" t="s">
        <v>289</v>
      </c>
      <c r="C296" s="290" t="s">
        <v>163</v>
      </c>
      <c r="D296" s="294">
        <f>+'7. Persistence Report'!AV173</f>
        <v>13713</v>
      </c>
      <c r="E296" s="294">
        <f>+'7. Persistence Report'!AW173</f>
        <v>13713</v>
      </c>
      <c r="F296" s="294">
        <f>+'7. Persistence Report'!AX173</f>
        <v>13713</v>
      </c>
      <c r="G296" s="294">
        <f>+'7. Persistence Report'!AY173</f>
        <v>13713</v>
      </c>
      <c r="H296" s="294">
        <f>+'7. Persistence Report'!AZ173</f>
        <v>13713</v>
      </c>
      <c r="I296" s="294">
        <f>+'7. Persistence Report'!BA173</f>
        <v>13713</v>
      </c>
      <c r="J296" s="294">
        <f>+'7. Persistence Report'!BB173</f>
        <v>13713</v>
      </c>
      <c r="K296" s="294">
        <f>+'7. Persistence Report'!BC173</f>
        <v>13713</v>
      </c>
      <c r="L296" s="294">
        <f>+'7. Persistence Report'!BD173</f>
        <v>13713</v>
      </c>
      <c r="M296" s="294">
        <f>+'7. Persistence Report'!BE173</f>
        <v>13713</v>
      </c>
      <c r="N296" s="290"/>
      <c r="O296" s="294">
        <f>+'7. Persistence Report'!Q173</f>
        <v>4</v>
      </c>
      <c r="P296" s="294">
        <f>+'7. Persistence Report'!R173</f>
        <v>4</v>
      </c>
      <c r="Q296" s="294">
        <f>+'7. Persistence Report'!S173</f>
        <v>4</v>
      </c>
      <c r="R296" s="294">
        <f>+'7. Persistence Report'!T173</f>
        <v>4</v>
      </c>
      <c r="S296" s="294">
        <f>+'7. Persistence Report'!U173</f>
        <v>4</v>
      </c>
      <c r="T296" s="294">
        <f>+'7. Persistence Report'!V173</f>
        <v>4</v>
      </c>
      <c r="U296" s="294">
        <f>+'7. Persistence Report'!W173</f>
        <v>4</v>
      </c>
      <c r="V296" s="294">
        <f>+'7. Persistence Report'!X173</f>
        <v>4</v>
      </c>
      <c r="W296" s="294">
        <f>+'7. Persistence Report'!Y173</f>
        <v>4</v>
      </c>
      <c r="X296" s="294">
        <f>+'7. Persistence Report'!Z173</f>
        <v>4</v>
      </c>
      <c r="Y296" s="410">
        <f t="shared" ref="Y296:AL296" si="76">Y295</f>
        <v>1</v>
      </c>
      <c r="Z296" s="410">
        <f t="shared" si="76"/>
        <v>0</v>
      </c>
      <c r="AA296" s="410">
        <f t="shared" si="76"/>
        <v>0</v>
      </c>
      <c r="AB296" s="410">
        <f t="shared" si="76"/>
        <v>0</v>
      </c>
      <c r="AC296" s="410">
        <f t="shared" si="76"/>
        <v>0</v>
      </c>
      <c r="AD296" s="410">
        <f t="shared" si="76"/>
        <v>0</v>
      </c>
      <c r="AE296" s="410">
        <f t="shared" si="76"/>
        <v>0</v>
      </c>
      <c r="AF296" s="410">
        <f t="shared" si="76"/>
        <v>0</v>
      </c>
      <c r="AG296" s="410">
        <f t="shared" si="76"/>
        <v>0</v>
      </c>
      <c r="AH296" s="410">
        <f t="shared" si="76"/>
        <v>0</v>
      </c>
      <c r="AI296" s="410">
        <f t="shared" si="76"/>
        <v>0</v>
      </c>
      <c r="AJ296" s="410">
        <f t="shared" si="76"/>
        <v>0</v>
      </c>
      <c r="AK296" s="410">
        <f t="shared" si="76"/>
        <v>0</v>
      </c>
      <c r="AL296" s="410">
        <f t="shared" si="76"/>
        <v>0</v>
      </c>
      <c r="AM296" s="305"/>
    </row>
    <row r="297" spans="1:39" outlineLevel="1">
      <c r="B297" s="293"/>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421"/>
      <c r="Z297" s="424"/>
      <c r="AA297" s="424"/>
      <c r="AB297" s="424"/>
      <c r="AC297" s="424"/>
      <c r="AD297" s="424"/>
      <c r="AE297" s="424"/>
      <c r="AF297" s="424"/>
      <c r="AG297" s="424"/>
      <c r="AH297" s="424"/>
      <c r="AI297" s="424"/>
      <c r="AJ297" s="424"/>
      <c r="AK297" s="424"/>
      <c r="AL297" s="424"/>
      <c r="AM297" s="305"/>
    </row>
    <row r="298" spans="1:39" outlineLevel="1">
      <c r="A298" s="521">
        <v>23</v>
      </c>
      <c r="B298" s="519" t="s">
        <v>115</v>
      </c>
      <c r="C298" s="290" t="s">
        <v>25</v>
      </c>
      <c r="D298" s="294"/>
      <c r="E298" s="294"/>
      <c r="F298" s="294"/>
      <c r="G298" s="294"/>
      <c r="H298" s="294"/>
      <c r="I298" s="294"/>
      <c r="J298" s="294"/>
      <c r="K298" s="294"/>
      <c r="L298" s="294"/>
      <c r="M298" s="294"/>
      <c r="N298" s="290"/>
      <c r="O298" s="294"/>
      <c r="P298" s="294"/>
      <c r="Q298" s="294"/>
      <c r="R298" s="294"/>
      <c r="S298" s="294"/>
      <c r="T298" s="294"/>
      <c r="U298" s="294"/>
      <c r="V298" s="294"/>
      <c r="W298" s="294"/>
      <c r="X298" s="294"/>
      <c r="Y298" s="409"/>
      <c r="Z298" s="409"/>
      <c r="AA298" s="409"/>
      <c r="AB298" s="409"/>
      <c r="AC298" s="409"/>
      <c r="AD298" s="409"/>
      <c r="AE298" s="409"/>
      <c r="AF298" s="409"/>
      <c r="AG298" s="409"/>
      <c r="AH298" s="409"/>
      <c r="AI298" s="409"/>
      <c r="AJ298" s="409"/>
      <c r="AK298" s="409"/>
      <c r="AL298" s="409"/>
      <c r="AM298" s="295">
        <f>SUM(Y298:AL298)</f>
        <v>0</v>
      </c>
    </row>
    <row r="299" spans="1:39" outlineLevel="1">
      <c r="B299" s="293" t="s">
        <v>289</v>
      </c>
      <c r="C299" s="290" t="s">
        <v>163</v>
      </c>
      <c r="D299" s="294"/>
      <c r="E299" s="294"/>
      <c r="F299" s="294"/>
      <c r="G299" s="294"/>
      <c r="H299" s="294"/>
      <c r="I299" s="294"/>
      <c r="J299" s="294"/>
      <c r="K299" s="294"/>
      <c r="L299" s="294"/>
      <c r="M299" s="294"/>
      <c r="N299" s="290"/>
      <c r="O299" s="294"/>
      <c r="P299" s="294"/>
      <c r="Q299" s="294"/>
      <c r="R299" s="294"/>
      <c r="S299" s="294"/>
      <c r="T299" s="294"/>
      <c r="U299" s="294"/>
      <c r="V299" s="294"/>
      <c r="W299" s="294"/>
      <c r="X299" s="294"/>
      <c r="Y299" s="410">
        <f t="shared" ref="Y299:AL299" si="77">Y298</f>
        <v>0</v>
      </c>
      <c r="Z299" s="410">
        <f t="shared" si="77"/>
        <v>0</v>
      </c>
      <c r="AA299" s="410">
        <f t="shared" si="77"/>
        <v>0</v>
      </c>
      <c r="AB299" s="410">
        <f t="shared" si="77"/>
        <v>0</v>
      </c>
      <c r="AC299" s="410">
        <f t="shared" si="77"/>
        <v>0</v>
      </c>
      <c r="AD299" s="410">
        <f t="shared" si="77"/>
        <v>0</v>
      </c>
      <c r="AE299" s="410">
        <f t="shared" si="77"/>
        <v>0</v>
      </c>
      <c r="AF299" s="410">
        <f t="shared" si="77"/>
        <v>0</v>
      </c>
      <c r="AG299" s="410">
        <f t="shared" si="77"/>
        <v>0</v>
      </c>
      <c r="AH299" s="410">
        <f t="shared" si="77"/>
        <v>0</v>
      </c>
      <c r="AI299" s="410">
        <f t="shared" si="77"/>
        <v>0</v>
      </c>
      <c r="AJ299" s="410">
        <f t="shared" si="77"/>
        <v>0</v>
      </c>
      <c r="AK299" s="410">
        <f t="shared" si="77"/>
        <v>0</v>
      </c>
      <c r="AL299" s="410">
        <f t="shared" si="77"/>
        <v>0</v>
      </c>
      <c r="AM299" s="305"/>
    </row>
    <row r="300" spans="1:39" outlineLevel="1">
      <c r="B300" s="321"/>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421"/>
      <c r="Z300" s="424"/>
      <c r="AA300" s="424"/>
      <c r="AB300" s="424"/>
      <c r="AC300" s="424"/>
      <c r="AD300" s="424"/>
      <c r="AE300" s="424"/>
      <c r="AF300" s="424"/>
      <c r="AG300" s="424"/>
      <c r="AH300" s="424"/>
      <c r="AI300" s="424"/>
      <c r="AJ300" s="424"/>
      <c r="AK300" s="424"/>
      <c r="AL300" s="424"/>
      <c r="AM300" s="305"/>
    </row>
    <row r="301" spans="1:39" outlineLevel="1">
      <c r="A301" s="521">
        <v>24</v>
      </c>
      <c r="B301" s="519" t="s">
        <v>116</v>
      </c>
      <c r="C301" s="290" t="s">
        <v>25</v>
      </c>
      <c r="D301" s="294">
        <f>+'7. Persistence Report'!AV159</f>
        <v>2149231</v>
      </c>
      <c r="E301" s="294">
        <f>+'7. Persistence Report'!AW159</f>
        <v>2149231</v>
      </c>
      <c r="F301" s="294">
        <f>+'7. Persistence Report'!AX159</f>
        <v>2149231</v>
      </c>
      <c r="G301" s="294">
        <f>+'7. Persistence Report'!AY159</f>
        <v>2149231</v>
      </c>
      <c r="H301" s="294">
        <f>+'7. Persistence Report'!AZ159</f>
        <v>2149231</v>
      </c>
      <c r="I301" s="294">
        <f>+'7. Persistence Report'!BA159</f>
        <v>2121872</v>
      </c>
      <c r="J301" s="294">
        <f>+'7. Persistence Report'!BB159</f>
        <v>2121872</v>
      </c>
      <c r="K301" s="294">
        <f>+'7. Persistence Report'!BC159</f>
        <v>2121872</v>
      </c>
      <c r="L301" s="294">
        <f>+'7. Persistence Report'!BD159</f>
        <v>2121872</v>
      </c>
      <c r="M301" s="294">
        <f>+'7. Persistence Report'!BE159</f>
        <v>1796920</v>
      </c>
      <c r="N301" s="290"/>
      <c r="O301" s="294">
        <f>+'7. Persistence Report'!Q159</f>
        <v>183</v>
      </c>
      <c r="P301" s="294">
        <f>+'7. Persistence Report'!R159</f>
        <v>183</v>
      </c>
      <c r="Q301" s="294">
        <f>+'7. Persistence Report'!S159</f>
        <v>183</v>
      </c>
      <c r="R301" s="294">
        <f>+'7. Persistence Report'!T159</f>
        <v>183</v>
      </c>
      <c r="S301" s="294">
        <f>+'7. Persistence Report'!U159</f>
        <v>183</v>
      </c>
      <c r="T301" s="294">
        <f>+'7. Persistence Report'!V159</f>
        <v>167</v>
      </c>
      <c r="U301" s="294">
        <f>+'7. Persistence Report'!W159</f>
        <v>167</v>
      </c>
      <c r="V301" s="294">
        <f>+'7. Persistence Report'!X159</f>
        <v>167</v>
      </c>
      <c r="W301" s="294">
        <f>+'7. Persistence Report'!Y159</f>
        <v>167</v>
      </c>
      <c r="X301" s="294">
        <f>+'7. Persistence Report'!Z159</f>
        <v>125</v>
      </c>
      <c r="Y301" s="409">
        <f>'A. Rate Class Allocations'!W55</f>
        <v>1</v>
      </c>
      <c r="Z301" s="409"/>
      <c r="AA301" s="409"/>
      <c r="AB301" s="409"/>
      <c r="AC301" s="409"/>
      <c r="AD301" s="409"/>
      <c r="AE301" s="409"/>
      <c r="AF301" s="409"/>
      <c r="AG301" s="409"/>
      <c r="AH301" s="409"/>
      <c r="AI301" s="409"/>
      <c r="AJ301" s="409"/>
      <c r="AK301" s="409"/>
      <c r="AL301" s="409"/>
      <c r="AM301" s="295">
        <f>SUM(Y301:AL301)</f>
        <v>1</v>
      </c>
    </row>
    <row r="302" spans="1:39" outlineLevel="1">
      <c r="B302" s="293" t="s">
        <v>289</v>
      </c>
      <c r="C302" s="290" t="s">
        <v>163</v>
      </c>
      <c r="D302" s="294">
        <f>+'7. Persistence Report'!AV174</f>
        <v>279990</v>
      </c>
      <c r="E302" s="294">
        <f>+'7. Persistence Report'!AW174</f>
        <v>279990</v>
      </c>
      <c r="F302" s="294">
        <f>+'7. Persistence Report'!AX174</f>
        <v>279990</v>
      </c>
      <c r="G302" s="294">
        <f>+'7. Persistence Report'!AY174</f>
        <v>279990</v>
      </c>
      <c r="H302" s="294">
        <f>+'7. Persistence Report'!AZ174</f>
        <v>279990</v>
      </c>
      <c r="I302" s="294">
        <f>+'7. Persistence Report'!BA174</f>
        <v>276499</v>
      </c>
      <c r="J302" s="294">
        <f>+'7. Persistence Report'!BB174</f>
        <v>276499</v>
      </c>
      <c r="K302" s="294">
        <f>+'7. Persistence Report'!BC174</f>
        <v>276499</v>
      </c>
      <c r="L302" s="294">
        <f>+'7. Persistence Report'!BD174</f>
        <v>276499</v>
      </c>
      <c r="M302" s="294">
        <f>+'7. Persistence Report'!BE174</f>
        <v>229983</v>
      </c>
      <c r="N302" s="290"/>
      <c r="O302" s="294">
        <f>+'7. Persistence Report'!Q174</f>
        <v>24</v>
      </c>
      <c r="P302" s="294">
        <f>+'7. Persistence Report'!R174</f>
        <v>24</v>
      </c>
      <c r="Q302" s="294">
        <f>+'7. Persistence Report'!S174</f>
        <v>24</v>
      </c>
      <c r="R302" s="294">
        <f>+'7. Persistence Report'!T174</f>
        <v>24</v>
      </c>
      <c r="S302" s="294">
        <f>+'7. Persistence Report'!U174</f>
        <v>24</v>
      </c>
      <c r="T302" s="294">
        <f>+'7. Persistence Report'!V174</f>
        <v>22</v>
      </c>
      <c r="U302" s="294">
        <f>+'7. Persistence Report'!W174</f>
        <v>22</v>
      </c>
      <c r="V302" s="294">
        <f>+'7. Persistence Report'!X174</f>
        <v>22</v>
      </c>
      <c r="W302" s="294">
        <f>+'7. Persistence Report'!Y174</f>
        <v>22</v>
      </c>
      <c r="X302" s="294">
        <f>+'7. Persistence Report'!Z174</f>
        <v>16</v>
      </c>
      <c r="Y302" s="410">
        <f t="shared" ref="Y302:AL302" si="78">Y301</f>
        <v>1</v>
      </c>
      <c r="Z302" s="410">
        <f t="shared" si="78"/>
        <v>0</v>
      </c>
      <c r="AA302" s="410">
        <f t="shared" si="78"/>
        <v>0</v>
      </c>
      <c r="AB302" s="410">
        <f t="shared" si="78"/>
        <v>0</v>
      </c>
      <c r="AC302" s="410">
        <f t="shared" si="78"/>
        <v>0</v>
      </c>
      <c r="AD302" s="410">
        <f t="shared" si="78"/>
        <v>0</v>
      </c>
      <c r="AE302" s="410">
        <f t="shared" si="78"/>
        <v>0</v>
      </c>
      <c r="AF302" s="410">
        <f t="shared" si="78"/>
        <v>0</v>
      </c>
      <c r="AG302" s="410">
        <f t="shared" si="78"/>
        <v>0</v>
      </c>
      <c r="AH302" s="410">
        <f t="shared" si="78"/>
        <v>0</v>
      </c>
      <c r="AI302" s="410">
        <f t="shared" si="78"/>
        <v>0</v>
      </c>
      <c r="AJ302" s="410">
        <f t="shared" si="78"/>
        <v>0</v>
      </c>
      <c r="AK302" s="410">
        <f t="shared" si="78"/>
        <v>0</v>
      </c>
      <c r="AL302" s="410">
        <f t="shared" si="78"/>
        <v>0</v>
      </c>
      <c r="AM302" s="305"/>
    </row>
    <row r="303" spans="1:39" outlineLevel="1">
      <c r="B303" s="293"/>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411"/>
      <c r="Z303" s="424"/>
      <c r="AA303" s="424"/>
      <c r="AB303" s="424"/>
      <c r="AC303" s="424"/>
      <c r="AD303" s="424"/>
      <c r="AE303" s="424"/>
      <c r="AF303" s="424"/>
      <c r="AG303" s="424"/>
      <c r="AH303" s="424"/>
      <c r="AI303" s="424"/>
      <c r="AJ303" s="424"/>
      <c r="AK303" s="424"/>
      <c r="AL303" s="424"/>
      <c r="AM303" s="305"/>
    </row>
    <row r="304" spans="1:39" ht="15.75" outlineLevel="1">
      <c r="B304" s="287" t="s">
        <v>499</v>
      </c>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411"/>
      <c r="Z304" s="424"/>
      <c r="AA304" s="424"/>
      <c r="AB304" s="424"/>
      <c r="AC304" s="424"/>
      <c r="AD304" s="424"/>
      <c r="AE304" s="424"/>
      <c r="AF304" s="424"/>
      <c r="AG304" s="424"/>
      <c r="AH304" s="424"/>
      <c r="AI304" s="424"/>
      <c r="AJ304" s="424"/>
      <c r="AK304" s="424"/>
      <c r="AL304" s="424"/>
      <c r="AM304" s="305"/>
    </row>
    <row r="305" spans="1:39" outlineLevel="1">
      <c r="A305" s="521">
        <v>25</v>
      </c>
      <c r="B305" s="519" t="s">
        <v>117</v>
      </c>
      <c r="C305" s="290" t="s">
        <v>25</v>
      </c>
      <c r="D305" s="294">
        <f>+'7. Persistence Report'!AV160</f>
        <v>13143</v>
      </c>
      <c r="E305" s="294">
        <f>+'7. Persistence Report'!AW160</f>
        <v>13143</v>
      </c>
      <c r="F305" s="294">
        <f>+'7. Persistence Report'!AX160</f>
        <v>13143</v>
      </c>
      <c r="G305" s="294">
        <f>+'7. Persistence Report'!AY160</f>
        <v>13143</v>
      </c>
      <c r="H305" s="294">
        <f>+'7. Persistence Report'!AZ160</f>
        <v>13143</v>
      </c>
      <c r="I305" s="294">
        <f>+'7. Persistence Report'!BA160</f>
        <v>13143</v>
      </c>
      <c r="J305" s="294">
        <f>+'7. Persistence Report'!BB160</f>
        <v>13143</v>
      </c>
      <c r="K305" s="294">
        <f>+'7. Persistence Report'!BC160</f>
        <v>13143</v>
      </c>
      <c r="L305" s="294">
        <f>+'7. Persistence Report'!BD160</f>
        <v>13143</v>
      </c>
      <c r="M305" s="294">
        <f>+'7. Persistence Report'!BE160</f>
        <v>13143</v>
      </c>
      <c r="N305" s="294">
        <v>12</v>
      </c>
      <c r="O305" s="294">
        <f>+'7. Persistence Report'!Q160</f>
        <v>2</v>
      </c>
      <c r="P305" s="294">
        <f>+'7. Persistence Report'!R160</f>
        <v>2</v>
      </c>
      <c r="Q305" s="294">
        <f>+'7. Persistence Report'!S160</f>
        <v>2</v>
      </c>
      <c r="R305" s="294">
        <f>+'7. Persistence Report'!T160</f>
        <v>2</v>
      </c>
      <c r="S305" s="294">
        <f>+'7. Persistence Report'!U160</f>
        <v>2</v>
      </c>
      <c r="T305" s="294">
        <f>+'7. Persistence Report'!V160</f>
        <v>2</v>
      </c>
      <c r="U305" s="294">
        <f>+'7. Persistence Report'!W160</f>
        <v>2</v>
      </c>
      <c r="V305" s="294">
        <f>+'7. Persistence Report'!X160</f>
        <v>2</v>
      </c>
      <c r="W305" s="294">
        <f>+'7. Persistence Report'!Y160</f>
        <v>2</v>
      </c>
      <c r="X305" s="294">
        <f>+'7. Persistence Report'!Z160</f>
        <v>2</v>
      </c>
      <c r="Y305" s="425"/>
      <c r="Z305" s="409"/>
      <c r="AA305" s="409">
        <f>'A. Rate Class Allocations'!Y57</f>
        <v>1</v>
      </c>
      <c r="AB305" s="409"/>
      <c r="AC305" s="409"/>
      <c r="AD305" s="409"/>
      <c r="AE305" s="409"/>
      <c r="AF305" s="409"/>
      <c r="AG305" s="414"/>
      <c r="AH305" s="414"/>
      <c r="AI305" s="414"/>
      <c r="AJ305" s="414"/>
      <c r="AK305" s="414"/>
      <c r="AL305" s="414"/>
      <c r="AM305" s="295">
        <f>SUM(Y305:AL305)</f>
        <v>1</v>
      </c>
    </row>
    <row r="306" spans="1:39" outlineLevel="1">
      <c r="B306" s="293" t="s">
        <v>289</v>
      </c>
      <c r="C306" s="290" t="s">
        <v>163</v>
      </c>
      <c r="D306" s="294"/>
      <c r="E306" s="294"/>
      <c r="F306" s="294"/>
      <c r="G306" s="294"/>
      <c r="H306" s="294"/>
      <c r="I306" s="294"/>
      <c r="J306" s="294"/>
      <c r="K306" s="294"/>
      <c r="L306" s="294"/>
      <c r="M306" s="294"/>
      <c r="N306" s="294">
        <f>N305</f>
        <v>12</v>
      </c>
      <c r="O306" s="294"/>
      <c r="P306" s="294"/>
      <c r="Q306" s="294"/>
      <c r="R306" s="294"/>
      <c r="S306" s="294"/>
      <c r="T306" s="294"/>
      <c r="U306" s="294"/>
      <c r="V306" s="294"/>
      <c r="W306" s="294"/>
      <c r="X306" s="294"/>
      <c r="Y306" s="410">
        <f t="shared" ref="Y306:AL306" si="79">Y305</f>
        <v>0</v>
      </c>
      <c r="Z306" s="410">
        <f t="shared" si="79"/>
        <v>0</v>
      </c>
      <c r="AA306" s="410">
        <f t="shared" si="79"/>
        <v>1</v>
      </c>
      <c r="AB306" s="410">
        <f t="shared" si="79"/>
        <v>0</v>
      </c>
      <c r="AC306" s="410">
        <f t="shared" si="79"/>
        <v>0</v>
      </c>
      <c r="AD306" s="410">
        <f t="shared" si="79"/>
        <v>0</v>
      </c>
      <c r="AE306" s="410">
        <f t="shared" si="79"/>
        <v>0</v>
      </c>
      <c r="AF306" s="410">
        <f t="shared" si="79"/>
        <v>0</v>
      </c>
      <c r="AG306" s="410">
        <f t="shared" si="79"/>
        <v>0</v>
      </c>
      <c r="AH306" s="410">
        <f t="shared" si="79"/>
        <v>0</v>
      </c>
      <c r="AI306" s="410">
        <f t="shared" si="79"/>
        <v>0</v>
      </c>
      <c r="AJ306" s="410">
        <f t="shared" si="79"/>
        <v>0</v>
      </c>
      <c r="AK306" s="410">
        <f t="shared" si="79"/>
        <v>0</v>
      </c>
      <c r="AL306" s="410">
        <f t="shared" si="79"/>
        <v>0</v>
      </c>
      <c r="AM306" s="305"/>
    </row>
    <row r="307" spans="1:39" outlineLevel="1">
      <c r="B307" s="293"/>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411"/>
      <c r="Z307" s="424"/>
      <c r="AA307" s="424"/>
      <c r="AB307" s="424"/>
      <c r="AC307" s="424"/>
      <c r="AD307" s="424"/>
      <c r="AE307" s="424"/>
      <c r="AF307" s="424"/>
      <c r="AG307" s="424"/>
      <c r="AH307" s="424"/>
      <c r="AI307" s="424"/>
      <c r="AJ307" s="424"/>
      <c r="AK307" s="424"/>
      <c r="AL307" s="424"/>
      <c r="AM307" s="305"/>
    </row>
    <row r="308" spans="1:39" outlineLevel="1">
      <c r="A308" s="521">
        <v>26</v>
      </c>
      <c r="B308" s="519" t="s">
        <v>118</v>
      </c>
      <c r="C308" s="290" t="s">
        <v>25</v>
      </c>
      <c r="D308" s="294">
        <f>+'7. Persistence Report'!AV161</f>
        <v>15706504</v>
      </c>
      <c r="E308" s="294">
        <f>+'7. Persistence Report'!AW161</f>
        <v>15551202</v>
      </c>
      <c r="F308" s="294">
        <f>+'7. Persistence Report'!AX161</f>
        <v>15551202</v>
      </c>
      <c r="G308" s="294">
        <f>+'7. Persistence Report'!AY161</f>
        <v>15551202</v>
      </c>
      <c r="H308" s="294">
        <f>+'7. Persistence Report'!AZ161</f>
        <v>15551202</v>
      </c>
      <c r="I308" s="294">
        <f>+'7. Persistence Report'!BA161</f>
        <v>15267841</v>
      </c>
      <c r="J308" s="294">
        <f>+'7. Persistence Report'!BB161</f>
        <v>15267841</v>
      </c>
      <c r="K308" s="294">
        <f>+'7. Persistence Report'!BC161</f>
        <v>15267841</v>
      </c>
      <c r="L308" s="294">
        <f>+'7. Persistence Report'!BD161</f>
        <v>15207648</v>
      </c>
      <c r="M308" s="294">
        <f>+'7. Persistence Report'!BE161</f>
        <v>15207648</v>
      </c>
      <c r="N308" s="294">
        <v>12</v>
      </c>
      <c r="O308" s="294">
        <f>+'7. Persistence Report'!Q161</f>
        <v>1350</v>
      </c>
      <c r="P308" s="294">
        <f>+'7. Persistence Report'!R161</f>
        <v>1323</v>
      </c>
      <c r="Q308" s="294">
        <f>+'7. Persistence Report'!S161</f>
        <v>1323</v>
      </c>
      <c r="R308" s="294">
        <f>+'7. Persistence Report'!T161</f>
        <v>1323</v>
      </c>
      <c r="S308" s="294">
        <f>+'7. Persistence Report'!U161</f>
        <v>1323</v>
      </c>
      <c r="T308" s="294">
        <f>+'7. Persistence Report'!V161</f>
        <v>1283</v>
      </c>
      <c r="U308" s="294">
        <f>+'7. Persistence Report'!W161</f>
        <v>1283</v>
      </c>
      <c r="V308" s="294">
        <f>+'7. Persistence Report'!X161</f>
        <v>1283</v>
      </c>
      <c r="W308" s="294">
        <f>+'7. Persistence Report'!Y161</f>
        <v>1270</v>
      </c>
      <c r="X308" s="294">
        <f>+'7. Persistence Report'!Z161</f>
        <v>1270</v>
      </c>
      <c r="Y308" s="425"/>
      <c r="Z308" s="409">
        <f>'A. Rate Class Allocations'!X58</f>
        <v>0.23</v>
      </c>
      <c r="AA308" s="409">
        <f>'A. Rate Class Allocations'!Y58</f>
        <v>0.52700000000000002</v>
      </c>
      <c r="AB308" s="409">
        <f>'A. Rate Class Allocations'!Z58</f>
        <v>2.8000000000000001E-2</v>
      </c>
      <c r="AC308" s="409"/>
      <c r="AD308" s="409">
        <f>'A. Rate Class Allocations'!AA58</f>
        <v>0</v>
      </c>
      <c r="AE308" s="409"/>
      <c r="AF308" s="409"/>
      <c r="AG308" s="414"/>
      <c r="AH308" s="414"/>
      <c r="AI308" s="414"/>
      <c r="AJ308" s="414"/>
      <c r="AK308" s="414"/>
      <c r="AL308" s="414"/>
      <c r="AM308" s="295">
        <f>SUM(Y308:AL308)</f>
        <v>0.78500000000000003</v>
      </c>
    </row>
    <row r="309" spans="1:39" outlineLevel="1">
      <c r="B309" s="293" t="s">
        <v>289</v>
      </c>
      <c r="C309" s="290" t="s">
        <v>163</v>
      </c>
      <c r="D309" s="294">
        <f>+'7. Persistence Report'!AV175</f>
        <v>6615008</v>
      </c>
      <c r="E309" s="294">
        <f>+'7. Persistence Report'!AW175</f>
        <v>6770311</v>
      </c>
      <c r="F309" s="294">
        <f>+'7. Persistence Report'!AX175</f>
        <v>7973235</v>
      </c>
      <c r="G309" s="294">
        <f>+'7. Persistence Report'!AY175</f>
        <v>7973235</v>
      </c>
      <c r="H309" s="294">
        <f>+'7. Persistence Report'!AZ175</f>
        <v>7973235</v>
      </c>
      <c r="I309" s="294">
        <f>+'7. Persistence Report'!BA175</f>
        <v>7889841</v>
      </c>
      <c r="J309" s="294">
        <f>+'7. Persistence Report'!BB175</f>
        <v>7889841</v>
      </c>
      <c r="K309" s="294">
        <f>+'7. Persistence Report'!BC175</f>
        <v>7889841</v>
      </c>
      <c r="L309" s="294">
        <f>+'7. Persistence Report'!BD175</f>
        <v>7872557</v>
      </c>
      <c r="M309" s="294">
        <f>+'7. Persistence Report'!BE175</f>
        <v>7872557</v>
      </c>
      <c r="N309" s="294">
        <f>N308</f>
        <v>12</v>
      </c>
      <c r="O309" s="294">
        <f>+'7. Persistence Report'!Q175</f>
        <v>2073</v>
      </c>
      <c r="P309" s="294">
        <f>+'7. Persistence Report'!R175</f>
        <v>2100</v>
      </c>
      <c r="Q309" s="294">
        <f>+'7. Persistence Report'!S175</f>
        <v>2576</v>
      </c>
      <c r="R309" s="294">
        <f>+'7. Persistence Report'!T175</f>
        <v>2576</v>
      </c>
      <c r="S309" s="294">
        <f>+'7. Persistence Report'!U175</f>
        <v>2576</v>
      </c>
      <c r="T309" s="294">
        <f>+'7. Persistence Report'!V175</f>
        <v>2563</v>
      </c>
      <c r="U309" s="294">
        <f>+'7. Persistence Report'!W175</f>
        <v>2563</v>
      </c>
      <c r="V309" s="294">
        <f>+'7. Persistence Report'!X175</f>
        <v>2563</v>
      </c>
      <c r="W309" s="294">
        <f>+'7. Persistence Report'!Y175</f>
        <v>2562</v>
      </c>
      <c r="X309" s="294">
        <f>+'7. Persistence Report'!Z175</f>
        <v>2562</v>
      </c>
      <c r="Y309" s="410">
        <f t="shared" ref="Y309:AL310" si="80">Y308</f>
        <v>0</v>
      </c>
      <c r="Z309" s="410">
        <f t="shared" si="80"/>
        <v>0.23</v>
      </c>
      <c r="AA309" s="410">
        <f t="shared" si="80"/>
        <v>0.52700000000000002</v>
      </c>
      <c r="AB309" s="410">
        <f t="shared" si="80"/>
        <v>2.8000000000000001E-2</v>
      </c>
      <c r="AC309" s="410">
        <f t="shared" si="80"/>
        <v>0</v>
      </c>
      <c r="AD309" s="410">
        <f t="shared" si="80"/>
        <v>0</v>
      </c>
      <c r="AE309" s="410">
        <f t="shared" si="80"/>
        <v>0</v>
      </c>
      <c r="AF309" s="410">
        <f t="shared" si="80"/>
        <v>0</v>
      </c>
      <c r="AG309" s="410">
        <f t="shared" si="80"/>
        <v>0</v>
      </c>
      <c r="AH309" s="410">
        <f t="shared" si="80"/>
        <v>0</v>
      </c>
      <c r="AI309" s="410">
        <f t="shared" si="80"/>
        <v>0</v>
      </c>
      <c r="AJ309" s="410">
        <f t="shared" si="80"/>
        <v>0</v>
      </c>
      <c r="AK309" s="410">
        <f t="shared" si="80"/>
        <v>0</v>
      </c>
      <c r="AL309" s="410">
        <f t="shared" si="80"/>
        <v>0</v>
      </c>
      <c r="AM309" s="305"/>
    </row>
    <row r="310" spans="1:39" outlineLevel="1">
      <c r="B310" s="293" t="s">
        <v>289</v>
      </c>
      <c r="C310" s="1090" t="s">
        <v>805</v>
      </c>
      <c r="D310" s="294">
        <f>+'7. Persistence Report'!AV187</f>
        <v>1099943.98157311</v>
      </c>
      <c r="E310" s="294">
        <f>+'7. Persistence Report'!AW187</f>
        <v>1099943.98157311</v>
      </c>
      <c r="F310" s="294">
        <f>+'7. Persistence Report'!AX187</f>
        <v>1094504.6440381084</v>
      </c>
      <c r="G310" s="294">
        <f>+'7. Persistence Report'!AY187</f>
        <v>1094504.6440381084</v>
      </c>
      <c r="H310" s="294">
        <f>+'7. Persistence Report'!AZ187</f>
        <v>1094504.6440381084</v>
      </c>
      <c r="I310" s="294">
        <f>+'7. Persistence Report'!BA187</f>
        <v>1094475.3974014758</v>
      </c>
      <c r="J310" s="294">
        <f>+'7. Persistence Report'!BB187</f>
        <v>0</v>
      </c>
      <c r="K310" s="294">
        <f>+'7. Persistence Report'!BC187</f>
        <v>0</v>
      </c>
      <c r="L310" s="294">
        <f>+'7. Persistence Report'!BD187</f>
        <v>0</v>
      </c>
      <c r="M310" s="294">
        <f>+'7. Persistence Report'!BE187</f>
        <v>0</v>
      </c>
      <c r="N310" s="294">
        <f>N309</f>
        <v>12</v>
      </c>
      <c r="O310" s="294">
        <f>+'7. Persistence Report'!Q187</f>
        <v>168.67621910759252</v>
      </c>
      <c r="P310" s="294">
        <f>+'7. Persistence Report'!R187</f>
        <v>168.67621155092647</v>
      </c>
      <c r="Q310" s="294">
        <f>+'7. Persistence Report'!S187</f>
        <v>181.4059825153131</v>
      </c>
      <c r="R310" s="294">
        <f>+'7. Persistence Report'!T187</f>
        <v>181.4059825153131</v>
      </c>
      <c r="S310" s="294">
        <f>+'7. Persistence Report'!U187</f>
        <v>181.4059825153131</v>
      </c>
      <c r="T310" s="294">
        <f>+'7. Persistence Report'!V187</f>
        <v>181.76915886512631</v>
      </c>
      <c r="U310" s="294">
        <f>+'7. Persistence Report'!W187</f>
        <v>0</v>
      </c>
      <c r="V310" s="294">
        <f>+'7. Persistence Report'!X187</f>
        <v>0</v>
      </c>
      <c r="W310" s="294">
        <f>+'7. Persistence Report'!Y187</f>
        <v>0</v>
      </c>
      <c r="X310" s="294">
        <f>+'7. Persistence Report'!Z187</f>
        <v>0</v>
      </c>
      <c r="Y310" s="410">
        <f t="shared" si="80"/>
        <v>0</v>
      </c>
      <c r="Z310" s="410">
        <f t="shared" si="80"/>
        <v>0.23</v>
      </c>
      <c r="AA310" s="410">
        <f t="shared" si="80"/>
        <v>0.52700000000000002</v>
      </c>
      <c r="AB310" s="410">
        <f t="shared" si="80"/>
        <v>2.8000000000000001E-2</v>
      </c>
      <c r="AC310" s="410">
        <f t="shared" si="80"/>
        <v>0</v>
      </c>
      <c r="AD310" s="410">
        <f t="shared" si="80"/>
        <v>0</v>
      </c>
      <c r="AE310" s="410">
        <f t="shared" si="80"/>
        <v>0</v>
      </c>
      <c r="AF310" s="410">
        <f t="shared" si="80"/>
        <v>0</v>
      </c>
      <c r="AG310" s="410">
        <f t="shared" si="80"/>
        <v>0</v>
      </c>
      <c r="AH310" s="410">
        <f t="shared" si="80"/>
        <v>0</v>
      </c>
      <c r="AI310" s="410">
        <f t="shared" si="80"/>
        <v>0</v>
      </c>
      <c r="AJ310" s="410">
        <f t="shared" si="80"/>
        <v>0</v>
      </c>
      <c r="AK310" s="410">
        <f t="shared" si="80"/>
        <v>0</v>
      </c>
      <c r="AL310" s="410">
        <f t="shared" si="80"/>
        <v>0</v>
      </c>
      <c r="AM310" s="305"/>
    </row>
    <row r="311" spans="1:39" outlineLevel="1">
      <c r="B311" s="293" t="s">
        <v>289</v>
      </c>
      <c r="C311" s="1090" t="s">
        <v>2537</v>
      </c>
      <c r="D311" s="294">
        <f>'7. Persistence Report'!AV195</f>
        <v>286209.10691093031</v>
      </c>
      <c r="E311" s="294">
        <f>'7. Persistence Report'!AW195</f>
        <v>286209.10691093031</v>
      </c>
      <c r="F311" s="294">
        <f>'7. Persistence Report'!AX195</f>
        <v>284793.77307197108</v>
      </c>
      <c r="G311" s="294">
        <f>'7. Persistence Report'!AY195</f>
        <v>284793.77307197108</v>
      </c>
      <c r="H311" s="294">
        <f>'7. Persistence Report'!AZ195</f>
        <v>284793.77307197108</v>
      </c>
      <c r="I311" s="294">
        <f>'7. Persistence Report'!BA195</f>
        <v>284786.16299919388</v>
      </c>
      <c r="J311" s="294">
        <f>'7. Persistence Report'!BB195</f>
        <v>0</v>
      </c>
      <c r="K311" s="294">
        <f>'7. Persistence Report'!BC195</f>
        <v>0</v>
      </c>
      <c r="L311" s="294">
        <f>'7. Persistence Report'!BD195</f>
        <v>0</v>
      </c>
      <c r="M311" s="294">
        <f>'7. Persistence Report'!BE195</f>
        <v>0</v>
      </c>
      <c r="N311" s="294">
        <f>N310</f>
        <v>12</v>
      </c>
      <c r="O311" s="294">
        <f>'7. Persistence Report'!Q195</f>
        <v>37.069461755888597</v>
      </c>
      <c r="P311" s="294">
        <f>'7. Persistence Report'!R195</f>
        <v>37.069461755888597</v>
      </c>
      <c r="Q311" s="294">
        <f>'7. Persistence Report'!S195</f>
        <v>36.88614940716085</v>
      </c>
      <c r="R311" s="294">
        <f>'7. Persistence Report'!T195</f>
        <v>36.88614940716085</v>
      </c>
      <c r="S311" s="294">
        <f>'7. Persistence Report'!U195</f>
        <v>36.88614940716085</v>
      </c>
      <c r="T311" s="294">
        <f>'7. Persistence Report'!V195</f>
        <v>36.885163759622174</v>
      </c>
      <c r="U311" s="294">
        <f>'7. Persistence Report'!W195</f>
        <v>0</v>
      </c>
      <c r="V311" s="294">
        <f>'7. Persistence Report'!X195</f>
        <v>0</v>
      </c>
      <c r="W311" s="294">
        <f>'7. Persistence Report'!Y195</f>
        <v>0</v>
      </c>
      <c r="X311" s="294">
        <f>'7. Persistence Report'!Z195</f>
        <v>0</v>
      </c>
      <c r="Y311" s="410">
        <f>Y310</f>
        <v>0</v>
      </c>
      <c r="Z311" s="1078">
        <f>'A. Rate Class Allocations'!O75</f>
        <v>0.38148271194172684</v>
      </c>
      <c r="AA311" s="1078">
        <f>'A. Rate Class Allocations'!P75</f>
        <v>0.53960162839476167</v>
      </c>
      <c r="AB311" s="1078">
        <f>'A. Rate Class Allocations'!Q75</f>
        <v>0</v>
      </c>
      <c r="AC311" s="1078">
        <f>'A. Rate Class Allocations'!R75</f>
        <v>7.8915659663511356E-2</v>
      </c>
      <c r="AD311" s="410">
        <f t="shared" ref="AD311:AL312" si="81">AD310</f>
        <v>0</v>
      </c>
      <c r="AE311" s="410">
        <f t="shared" si="81"/>
        <v>0</v>
      </c>
      <c r="AF311" s="410">
        <f t="shared" si="81"/>
        <v>0</v>
      </c>
      <c r="AG311" s="410">
        <f t="shared" si="81"/>
        <v>0</v>
      </c>
      <c r="AH311" s="410">
        <f t="shared" si="81"/>
        <v>0</v>
      </c>
      <c r="AI311" s="410">
        <f t="shared" si="81"/>
        <v>0</v>
      </c>
      <c r="AJ311" s="410">
        <f t="shared" si="81"/>
        <v>0</v>
      </c>
      <c r="AK311" s="410">
        <f t="shared" si="81"/>
        <v>0</v>
      </c>
      <c r="AL311" s="410">
        <f t="shared" si="81"/>
        <v>0</v>
      </c>
      <c r="AM311" s="305"/>
    </row>
    <row r="312" spans="1:39" outlineLevel="1">
      <c r="B312" s="293" t="s">
        <v>289</v>
      </c>
      <c r="C312" s="1090" t="s">
        <v>2537</v>
      </c>
      <c r="D312" s="294">
        <f>'7. Persistence Report'!AV204</f>
        <v>130697.9444666721</v>
      </c>
      <c r="E312" s="294">
        <f>'7. Persistence Report'!AW204</f>
        <v>130697.9444666721</v>
      </c>
      <c r="F312" s="294">
        <f>'7. Persistence Report'!AX204</f>
        <v>130051.62952064327</v>
      </c>
      <c r="G312" s="294">
        <f>'7. Persistence Report'!AY204</f>
        <v>130051.62952064327</v>
      </c>
      <c r="H312" s="294">
        <f>'7. Persistence Report'!AZ204</f>
        <v>130051.62952064327</v>
      </c>
      <c r="I312" s="294">
        <f>'7. Persistence Report'!BA204</f>
        <v>130048.15436613141</v>
      </c>
      <c r="J312" s="294">
        <f>'7. Persistence Report'!BB204</f>
        <v>0</v>
      </c>
      <c r="K312" s="294">
        <f>'7. Persistence Report'!BC204</f>
        <v>0</v>
      </c>
      <c r="L312" s="294">
        <f>'7. Persistence Report'!BD204</f>
        <v>0</v>
      </c>
      <c r="M312" s="294">
        <f>'7. Persistence Report'!BE204</f>
        <v>0</v>
      </c>
      <c r="N312" s="294">
        <f>N311</f>
        <v>12</v>
      </c>
      <c r="O312" s="294">
        <f>'7. Persistence Report'!Q204</f>
        <v>31.721464325481755</v>
      </c>
      <c r="P312" s="294">
        <f>'7. Persistence Report'!R204</f>
        <v>31.721464325481755</v>
      </c>
      <c r="Q312" s="294">
        <f>'7. Persistence Report'!S204</f>
        <v>31.564598380977884</v>
      </c>
      <c r="R312" s="294">
        <f>'7. Persistence Report'!T204</f>
        <v>31.564598380977884</v>
      </c>
      <c r="S312" s="294">
        <f>'7. Persistence Report'!U204</f>
        <v>31.564598380977884</v>
      </c>
      <c r="T312" s="294">
        <f>'7. Persistence Report'!V204</f>
        <v>31.56375493244223</v>
      </c>
      <c r="U312" s="294">
        <f>'7. Persistence Report'!W204</f>
        <v>0</v>
      </c>
      <c r="V312" s="294">
        <f>'7. Persistence Report'!X204</f>
        <v>0</v>
      </c>
      <c r="W312" s="294">
        <f>'7. Persistence Report'!Y204</f>
        <v>0</v>
      </c>
      <c r="X312" s="294">
        <f>'7. Persistence Report'!Z204</f>
        <v>0</v>
      </c>
      <c r="Y312" s="410">
        <f>Y311</f>
        <v>0</v>
      </c>
      <c r="Z312" s="1078">
        <f>'A. Rate Class Allocations'!O88</f>
        <v>0</v>
      </c>
      <c r="AA312" s="1078">
        <f>'A. Rate Class Allocations'!P88</f>
        <v>1</v>
      </c>
      <c r="AB312" s="1078">
        <f>'A. Rate Class Allocations'!Q88</f>
        <v>0</v>
      </c>
      <c r="AC312" s="1078">
        <f>'A. Rate Class Allocations'!R88</f>
        <v>0</v>
      </c>
      <c r="AD312" s="410">
        <f t="shared" si="81"/>
        <v>0</v>
      </c>
      <c r="AE312" s="410">
        <f t="shared" si="81"/>
        <v>0</v>
      </c>
      <c r="AF312" s="410">
        <f t="shared" si="81"/>
        <v>0</v>
      </c>
      <c r="AG312" s="410">
        <f t="shared" si="81"/>
        <v>0</v>
      </c>
      <c r="AH312" s="410">
        <f t="shared" si="81"/>
        <v>0</v>
      </c>
      <c r="AI312" s="410">
        <f t="shared" si="81"/>
        <v>0</v>
      </c>
      <c r="AJ312" s="410">
        <f t="shared" si="81"/>
        <v>0</v>
      </c>
      <c r="AK312" s="410">
        <f t="shared" si="81"/>
        <v>0</v>
      </c>
      <c r="AL312" s="410">
        <f t="shared" si="81"/>
        <v>0</v>
      </c>
      <c r="AM312" s="305"/>
    </row>
    <row r="313" spans="1:39" outlineLevel="1">
      <c r="B313" s="293"/>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411"/>
      <c r="Z313" s="424"/>
      <c r="AA313" s="424"/>
      <c r="AB313" s="424"/>
      <c r="AC313" s="424"/>
      <c r="AD313" s="424"/>
      <c r="AE313" s="424"/>
      <c r="AF313" s="424"/>
      <c r="AG313" s="424"/>
      <c r="AH313" s="424"/>
      <c r="AI313" s="424"/>
      <c r="AJ313" s="424"/>
      <c r="AK313" s="424"/>
      <c r="AL313" s="424"/>
      <c r="AM313" s="305"/>
    </row>
    <row r="314" spans="1:39" ht="30" outlineLevel="1">
      <c r="A314" s="521">
        <v>27</v>
      </c>
      <c r="B314" s="519" t="s">
        <v>119</v>
      </c>
      <c r="C314" s="290" t="s">
        <v>25</v>
      </c>
      <c r="D314" s="294"/>
      <c r="E314" s="294"/>
      <c r="F314" s="294"/>
      <c r="G314" s="294"/>
      <c r="H314" s="294"/>
      <c r="I314" s="294"/>
      <c r="J314" s="294"/>
      <c r="K314" s="294"/>
      <c r="L314" s="294"/>
      <c r="M314" s="294"/>
      <c r="N314" s="294">
        <v>12</v>
      </c>
      <c r="O314" s="294"/>
      <c r="P314" s="294"/>
      <c r="Q314" s="294"/>
      <c r="R314" s="294"/>
      <c r="S314" s="294"/>
      <c r="T314" s="294"/>
      <c r="U314" s="294"/>
      <c r="V314" s="294"/>
      <c r="W314" s="294"/>
      <c r="X314" s="294"/>
      <c r="Y314" s="425"/>
      <c r="Z314" s="409"/>
      <c r="AA314" s="409"/>
      <c r="AB314" s="409"/>
      <c r="AC314" s="409"/>
      <c r="AD314" s="409"/>
      <c r="AE314" s="409"/>
      <c r="AF314" s="409"/>
      <c r="AG314" s="414"/>
      <c r="AH314" s="414"/>
      <c r="AI314" s="414"/>
      <c r="AJ314" s="414"/>
      <c r="AK314" s="414"/>
      <c r="AL314" s="414"/>
      <c r="AM314" s="295">
        <f>SUM(Y314:AL314)</f>
        <v>0</v>
      </c>
    </row>
    <row r="315" spans="1:39" outlineLevel="1">
      <c r="B315" s="293" t="s">
        <v>289</v>
      </c>
      <c r="C315" s="290" t="s">
        <v>163</v>
      </c>
      <c r="D315" s="294"/>
      <c r="E315" s="294"/>
      <c r="F315" s="294"/>
      <c r="G315" s="294"/>
      <c r="H315" s="294"/>
      <c r="I315" s="294"/>
      <c r="J315" s="294"/>
      <c r="K315" s="294"/>
      <c r="L315" s="294"/>
      <c r="M315" s="294"/>
      <c r="N315" s="294">
        <f>N314</f>
        <v>12</v>
      </c>
      <c r="O315" s="294"/>
      <c r="P315" s="294"/>
      <c r="Q315" s="294"/>
      <c r="R315" s="294"/>
      <c r="S315" s="294"/>
      <c r="T315" s="294"/>
      <c r="U315" s="294"/>
      <c r="V315" s="294"/>
      <c r="W315" s="294"/>
      <c r="X315" s="294"/>
      <c r="Y315" s="410">
        <f t="shared" ref="Y315:AL315" si="82">Y314</f>
        <v>0</v>
      </c>
      <c r="Z315" s="410">
        <f t="shared" si="82"/>
        <v>0</v>
      </c>
      <c r="AA315" s="410">
        <f t="shared" si="82"/>
        <v>0</v>
      </c>
      <c r="AB315" s="410">
        <f t="shared" si="82"/>
        <v>0</v>
      </c>
      <c r="AC315" s="410">
        <f t="shared" si="82"/>
        <v>0</v>
      </c>
      <c r="AD315" s="410">
        <f t="shared" si="82"/>
        <v>0</v>
      </c>
      <c r="AE315" s="410">
        <f t="shared" si="82"/>
        <v>0</v>
      </c>
      <c r="AF315" s="410">
        <f t="shared" si="82"/>
        <v>0</v>
      </c>
      <c r="AG315" s="410">
        <f t="shared" si="82"/>
        <v>0</v>
      </c>
      <c r="AH315" s="410">
        <f t="shared" si="82"/>
        <v>0</v>
      </c>
      <c r="AI315" s="410">
        <f t="shared" si="82"/>
        <v>0</v>
      </c>
      <c r="AJ315" s="410">
        <f t="shared" si="82"/>
        <v>0</v>
      </c>
      <c r="AK315" s="410">
        <f t="shared" si="82"/>
        <v>0</v>
      </c>
      <c r="AL315" s="410">
        <f t="shared" si="82"/>
        <v>0</v>
      </c>
      <c r="AM315" s="305"/>
    </row>
    <row r="316" spans="1:39" outlineLevel="1">
      <c r="B316" s="293"/>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411"/>
      <c r="Z316" s="424"/>
      <c r="AA316" s="424"/>
      <c r="AB316" s="424"/>
      <c r="AC316" s="424"/>
      <c r="AD316" s="424"/>
      <c r="AE316" s="424"/>
      <c r="AF316" s="424"/>
      <c r="AG316" s="424"/>
      <c r="AH316" s="424"/>
      <c r="AI316" s="424"/>
      <c r="AJ316" s="424"/>
      <c r="AK316" s="424"/>
      <c r="AL316" s="424"/>
      <c r="AM316" s="305"/>
    </row>
    <row r="317" spans="1:39" ht="30" outlineLevel="1">
      <c r="A317" s="521">
        <v>28</v>
      </c>
      <c r="B317" s="519" t="s">
        <v>120</v>
      </c>
      <c r="C317" s="290" t="s">
        <v>25</v>
      </c>
      <c r="D317" s="294"/>
      <c r="E317" s="294"/>
      <c r="F317" s="294"/>
      <c r="G317" s="294"/>
      <c r="H317" s="294"/>
      <c r="I317" s="294"/>
      <c r="J317" s="294"/>
      <c r="K317" s="294"/>
      <c r="L317" s="294"/>
      <c r="M317" s="294"/>
      <c r="N317" s="294">
        <v>12</v>
      </c>
      <c r="O317" s="294"/>
      <c r="P317" s="294"/>
      <c r="Q317" s="294"/>
      <c r="R317" s="294"/>
      <c r="S317" s="294"/>
      <c r="T317" s="294"/>
      <c r="U317" s="294"/>
      <c r="V317" s="294"/>
      <c r="W317" s="294"/>
      <c r="X317" s="294"/>
      <c r="Y317" s="425"/>
      <c r="Z317" s="409"/>
      <c r="AA317" s="409"/>
      <c r="AB317" s="409"/>
      <c r="AC317" s="409"/>
      <c r="AD317" s="409"/>
      <c r="AE317" s="409"/>
      <c r="AF317" s="409"/>
      <c r="AG317" s="414"/>
      <c r="AH317" s="414"/>
      <c r="AI317" s="414"/>
      <c r="AJ317" s="414"/>
      <c r="AK317" s="414"/>
      <c r="AL317" s="414"/>
      <c r="AM317" s="295">
        <f>SUM(Y317:AL317)</f>
        <v>0</v>
      </c>
    </row>
    <row r="318" spans="1:39" outlineLevel="1">
      <c r="B318" s="293" t="s">
        <v>289</v>
      </c>
      <c r="C318" s="290" t="s">
        <v>163</v>
      </c>
      <c r="D318" s="294"/>
      <c r="E318" s="294"/>
      <c r="F318" s="294"/>
      <c r="G318" s="294"/>
      <c r="H318" s="294"/>
      <c r="I318" s="294"/>
      <c r="J318" s="294"/>
      <c r="K318" s="294"/>
      <c r="L318" s="294"/>
      <c r="M318" s="294"/>
      <c r="N318" s="294">
        <f>N317</f>
        <v>12</v>
      </c>
      <c r="O318" s="294"/>
      <c r="P318" s="294"/>
      <c r="Q318" s="294"/>
      <c r="R318" s="294"/>
      <c r="S318" s="294"/>
      <c r="T318" s="294"/>
      <c r="U318" s="294"/>
      <c r="V318" s="294"/>
      <c r="W318" s="294"/>
      <c r="X318" s="294"/>
      <c r="Y318" s="410">
        <f t="shared" ref="Y318:AL318" si="83">Y317</f>
        <v>0</v>
      </c>
      <c r="Z318" s="410">
        <f t="shared" si="83"/>
        <v>0</v>
      </c>
      <c r="AA318" s="410">
        <f t="shared" si="83"/>
        <v>0</v>
      </c>
      <c r="AB318" s="410">
        <f t="shared" si="83"/>
        <v>0</v>
      </c>
      <c r="AC318" s="410">
        <f t="shared" si="83"/>
        <v>0</v>
      </c>
      <c r="AD318" s="410">
        <f t="shared" si="83"/>
        <v>0</v>
      </c>
      <c r="AE318" s="410">
        <f t="shared" si="83"/>
        <v>0</v>
      </c>
      <c r="AF318" s="410">
        <f t="shared" si="83"/>
        <v>0</v>
      </c>
      <c r="AG318" s="410">
        <f t="shared" si="83"/>
        <v>0</v>
      </c>
      <c r="AH318" s="410">
        <f t="shared" si="83"/>
        <v>0</v>
      </c>
      <c r="AI318" s="410">
        <f t="shared" si="83"/>
        <v>0</v>
      </c>
      <c r="AJ318" s="410">
        <f t="shared" si="83"/>
        <v>0</v>
      </c>
      <c r="AK318" s="410">
        <f t="shared" si="83"/>
        <v>0</v>
      </c>
      <c r="AL318" s="410">
        <f t="shared" si="83"/>
        <v>0</v>
      </c>
      <c r="AM318" s="305"/>
    </row>
    <row r="319" spans="1:39" outlineLevel="1">
      <c r="B319" s="293"/>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411"/>
      <c r="Z319" s="424"/>
      <c r="AA319" s="424"/>
      <c r="AB319" s="424"/>
      <c r="AC319" s="424"/>
      <c r="AD319" s="424"/>
      <c r="AE319" s="424"/>
      <c r="AF319" s="424"/>
      <c r="AG319" s="424"/>
      <c r="AH319" s="424"/>
      <c r="AI319" s="424"/>
      <c r="AJ319" s="424"/>
      <c r="AK319" s="424"/>
      <c r="AL319" s="424"/>
      <c r="AM319" s="305"/>
    </row>
    <row r="320" spans="1:39" ht="30" outlineLevel="1">
      <c r="A320" s="521">
        <v>29</v>
      </c>
      <c r="B320" s="519" t="s">
        <v>121</v>
      </c>
      <c r="C320" s="290" t="s">
        <v>25</v>
      </c>
      <c r="D320" s="294"/>
      <c r="E320" s="294"/>
      <c r="F320" s="294"/>
      <c r="G320" s="294"/>
      <c r="H320" s="294"/>
      <c r="I320" s="294"/>
      <c r="J320" s="294"/>
      <c r="K320" s="294"/>
      <c r="L320" s="294"/>
      <c r="M320" s="294"/>
      <c r="N320" s="294">
        <v>3</v>
      </c>
      <c r="O320" s="294"/>
      <c r="P320" s="294"/>
      <c r="Q320" s="294"/>
      <c r="R320" s="294"/>
      <c r="S320" s="294"/>
      <c r="T320" s="294"/>
      <c r="U320" s="294"/>
      <c r="V320" s="294"/>
      <c r="W320" s="294"/>
      <c r="X320" s="294"/>
      <c r="Y320" s="425"/>
      <c r="Z320" s="409"/>
      <c r="AA320" s="409"/>
      <c r="AB320" s="409"/>
      <c r="AC320" s="409"/>
      <c r="AD320" s="409"/>
      <c r="AE320" s="409"/>
      <c r="AF320" s="409"/>
      <c r="AG320" s="414"/>
      <c r="AH320" s="414"/>
      <c r="AI320" s="414"/>
      <c r="AJ320" s="414"/>
      <c r="AK320" s="414"/>
      <c r="AL320" s="414"/>
      <c r="AM320" s="295">
        <f>SUM(Y320:AL320)</f>
        <v>0</v>
      </c>
    </row>
    <row r="321" spans="1:39" outlineLevel="1">
      <c r="B321" s="293" t="s">
        <v>289</v>
      </c>
      <c r="C321" s="290" t="s">
        <v>163</v>
      </c>
      <c r="D321" s="294"/>
      <c r="E321" s="294"/>
      <c r="F321" s="294"/>
      <c r="G321" s="294"/>
      <c r="H321" s="294"/>
      <c r="I321" s="294"/>
      <c r="J321" s="294"/>
      <c r="K321" s="294"/>
      <c r="L321" s="294"/>
      <c r="M321" s="294"/>
      <c r="N321" s="294">
        <f>N320</f>
        <v>3</v>
      </c>
      <c r="O321" s="294"/>
      <c r="P321" s="294"/>
      <c r="Q321" s="294"/>
      <c r="R321" s="294"/>
      <c r="S321" s="294"/>
      <c r="T321" s="294"/>
      <c r="U321" s="294"/>
      <c r="V321" s="294"/>
      <c r="W321" s="294"/>
      <c r="X321" s="294"/>
      <c r="Y321" s="410">
        <f t="shared" ref="Y321:AL321" si="84">Y320</f>
        <v>0</v>
      </c>
      <c r="Z321" s="410">
        <f t="shared" si="84"/>
        <v>0</v>
      </c>
      <c r="AA321" s="410">
        <f t="shared" si="84"/>
        <v>0</v>
      </c>
      <c r="AB321" s="410">
        <f t="shared" si="84"/>
        <v>0</v>
      </c>
      <c r="AC321" s="410">
        <f t="shared" si="84"/>
        <v>0</v>
      </c>
      <c r="AD321" s="410">
        <f t="shared" si="84"/>
        <v>0</v>
      </c>
      <c r="AE321" s="410">
        <f t="shared" si="84"/>
        <v>0</v>
      </c>
      <c r="AF321" s="410">
        <f t="shared" si="84"/>
        <v>0</v>
      </c>
      <c r="AG321" s="410">
        <f t="shared" si="84"/>
        <v>0</v>
      </c>
      <c r="AH321" s="410">
        <f t="shared" si="84"/>
        <v>0</v>
      </c>
      <c r="AI321" s="410">
        <f t="shared" si="84"/>
        <v>0</v>
      </c>
      <c r="AJ321" s="410">
        <f t="shared" si="84"/>
        <v>0</v>
      </c>
      <c r="AK321" s="410">
        <f t="shared" si="84"/>
        <v>0</v>
      </c>
      <c r="AL321" s="410">
        <f t="shared" si="84"/>
        <v>0</v>
      </c>
      <c r="AM321" s="305"/>
    </row>
    <row r="322" spans="1:39" outlineLevel="1">
      <c r="B322" s="293"/>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411"/>
      <c r="Z322" s="424"/>
      <c r="AA322" s="424"/>
      <c r="AB322" s="424"/>
      <c r="AC322" s="424"/>
      <c r="AD322" s="424"/>
      <c r="AE322" s="424"/>
      <c r="AF322" s="424"/>
      <c r="AG322" s="424"/>
      <c r="AH322" s="424"/>
      <c r="AI322" s="424"/>
      <c r="AJ322" s="424"/>
      <c r="AK322" s="424"/>
      <c r="AL322" s="424"/>
      <c r="AM322" s="305"/>
    </row>
    <row r="323" spans="1:39" ht="30" outlineLevel="1">
      <c r="A323" s="521">
        <v>30</v>
      </c>
      <c r="B323" s="519" t="s">
        <v>122</v>
      </c>
      <c r="C323" s="290" t="s">
        <v>25</v>
      </c>
      <c r="D323" s="294">
        <f>+'7. Persistence Report'!AV165</f>
        <v>439257</v>
      </c>
      <c r="E323" s="294">
        <f>+'7. Persistence Report'!AW165</f>
        <v>439257</v>
      </c>
      <c r="F323" s="294">
        <f>+'7. Persistence Report'!AX165</f>
        <v>439257</v>
      </c>
      <c r="G323" s="294">
        <f>+'7. Persistence Report'!AY165</f>
        <v>439257</v>
      </c>
      <c r="H323" s="294">
        <f>+'7. Persistence Report'!AZ165</f>
        <v>439257</v>
      </c>
      <c r="I323" s="294">
        <f>+'7. Persistence Report'!BA165</f>
        <v>439257</v>
      </c>
      <c r="J323" s="294">
        <f>+'7. Persistence Report'!BB165</f>
        <v>439257</v>
      </c>
      <c r="K323" s="294">
        <f>+'7. Persistence Report'!BC165</f>
        <v>439257</v>
      </c>
      <c r="L323" s="294">
        <f>+'7. Persistence Report'!BD165</f>
        <v>439257</v>
      </c>
      <c r="M323" s="294">
        <f>+'7. Persistence Report'!BE165</f>
        <v>439257</v>
      </c>
      <c r="N323" s="294">
        <v>12</v>
      </c>
      <c r="O323" s="294">
        <f>+'7. Persistence Report'!Q165</f>
        <v>38</v>
      </c>
      <c r="P323" s="294">
        <f>+'7. Persistence Report'!R165</f>
        <v>38</v>
      </c>
      <c r="Q323" s="294">
        <f>+'7. Persistence Report'!S165</f>
        <v>38</v>
      </c>
      <c r="R323" s="294">
        <f>+'7. Persistence Report'!T165</f>
        <v>38</v>
      </c>
      <c r="S323" s="294">
        <f>+'7. Persistence Report'!U165</f>
        <v>38</v>
      </c>
      <c r="T323" s="294">
        <f>+'7. Persistence Report'!V165</f>
        <v>38</v>
      </c>
      <c r="U323" s="294">
        <f>+'7. Persistence Report'!W165</f>
        <v>38</v>
      </c>
      <c r="V323" s="294">
        <f>+'7. Persistence Report'!X165</f>
        <v>38</v>
      </c>
      <c r="W323" s="294">
        <f>+'7. Persistence Report'!Y165</f>
        <v>38</v>
      </c>
      <c r="X323" s="294">
        <f>+'7. Persistence Report'!Z165</f>
        <v>38</v>
      </c>
      <c r="Y323" s="425"/>
      <c r="Z323" s="409"/>
      <c r="AA323" s="409"/>
      <c r="AB323" s="409">
        <f>'A. Rate Class Allocations'!Z60</f>
        <v>1</v>
      </c>
      <c r="AC323" s="409"/>
      <c r="AD323" s="409"/>
      <c r="AE323" s="409"/>
      <c r="AF323" s="409"/>
      <c r="AG323" s="414"/>
      <c r="AH323" s="414"/>
      <c r="AI323" s="414"/>
      <c r="AJ323" s="414"/>
      <c r="AK323" s="414"/>
      <c r="AL323" s="414"/>
      <c r="AM323" s="295">
        <f>SUM(Y323:AL323)</f>
        <v>1</v>
      </c>
    </row>
    <row r="324" spans="1:39" outlineLevel="1">
      <c r="B324" s="293" t="s">
        <v>289</v>
      </c>
      <c r="C324" s="290" t="s">
        <v>163</v>
      </c>
      <c r="D324" s="294">
        <f>+'7. Persistence Report'!AV176</f>
        <v>1433063</v>
      </c>
      <c r="E324" s="294">
        <f>+'7. Persistence Report'!AW176</f>
        <v>1433063</v>
      </c>
      <c r="F324" s="294">
        <f>+'7. Persistence Report'!AX176</f>
        <v>1433063</v>
      </c>
      <c r="G324" s="294">
        <f>+'7. Persistence Report'!AY176</f>
        <v>1433063</v>
      </c>
      <c r="H324" s="294">
        <f>+'7. Persistence Report'!AZ176</f>
        <v>1433063</v>
      </c>
      <c r="I324" s="294">
        <f>+'7. Persistence Report'!BA176</f>
        <v>1433063</v>
      </c>
      <c r="J324" s="294">
        <f>+'7. Persistence Report'!BB176</f>
        <v>1433063</v>
      </c>
      <c r="K324" s="294">
        <f>+'7. Persistence Report'!BC176</f>
        <v>1433063</v>
      </c>
      <c r="L324" s="294">
        <f>+'7. Persistence Report'!BD176</f>
        <v>1433063</v>
      </c>
      <c r="M324" s="294">
        <f>+'7. Persistence Report'!BE176</f>
        <v>1433063</v>
      </c>
      <c r="N324" s="1084">
        <f>N323*0+5</f>
        <v>5</v>
      </c>
      <c r="O324" s="294">
        <f>+'7. Persistence Report'!Q176</f>
        <v>528</v>
      </c>
      <c r="P324" s="294">
        <f>+'7. Persistence Report'!R176</f>
        <v>528</v>
      </c>
      <c r="Q324" s="294">
        <f>+'7. Persistence Report'!S176</f>
        <v>528</v>
      </c>
      <c r="R324" s="294">
        <f>+'7. Persistence Report'!T176</f>
        <v>528</v>
      </c>
      <c r="S324" s="294">
        <f>+'7. Persistence Report'!U176</f>
        <v>528</v>
      </c>
      <c r="T324" s="294">
        <f>+'7. Persistence Report'!V176</f>
        <v>528</v>
      </c>
      <c r="U324" s="294">
        <f>+'7. Persistence Report'!W176</f>
        <v>528</v>
      </c>
      <c r="V324" s="294">
        <f>+'7. Persistence Report'!X176</f>
        <v>528</v>
      </c>
      <c r="W324" s="294">
        <f>+'7. Persistence Report'!Y176</f>
        <v>528</v>
      </c>
      <c r="X324" s="294">
        <f>+'7. Persistence Report'!Z176</f>
        <v>528</v>
      </c>
      <c r="Y324" s="410">
        <f t="shared" ref="Y324:AL324" si="85">Y323</f>
        <v>0</v>
      </c>
      <c r="Z324" s="410">
        <f t="shared" si="85"/>
        <v>0</v>
      </c>
      <c r="AA324" s="410">
        <f t="shared" si="85"/>
        <v>0</v>
      </c>
      <c r="AB324" s="410">
        <f t="shared" si="85"/>
        <v>1</v>
      </c>
      <c r="AC324" s="410">
        <f t="shared" si="85"/>
        <v>0</v>
      </c>
      <c r="AD324" s="410">
        <f t="shared" si="85"/>
        <v>0</v>
      </c>
      <c r="AE324" s="410">
        <f t="shared" si="85"/>
        <v>0</v>
      </c>
      <c r="AF324" s="410">
        <f t="shared" si="85"/>
        <v>0</v>
      </c>
      <c r="AG324" s="410">
        <f t="shared" si="85"/>
        <v>0</v>
      </c>
      <c r="AH324" s="410">
        <f t="shared" si="85"/>
        <v>0</v>
      </c>
      <c r="AI324" s="410">
        <f t="shared" si="85"/>
        <v>0</v>
      </c>
      <c r="AJ324" s="410">
        <f t="shared" si="85"/>
        <v>0</v>
      </c>
      <c r="AK324" s="410">
        <f t="shared" si="85"/>
        <v>0</v>
      </c>
      <c r="AL324" s="410">
        <f t="shared" si="85"/>
        <v>0</v>
      </c>
      <c r="AM324" s="305"/>
    </row>
    <row r="325" spans="1:39" outlineLevel="1">
      <c r="B325" s="293"/>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411"/>
      <c r="Z325" s="424"/>
      <c r="AA325" s="424"/>
      <c r="AB325" s="424"/>
      <c r="AC325" s="424"/>
      <c r="AD325" s="424"/>
      <c r="AE325" s="424"/>
      <c r="AF325" s="424"/>
      <c r="AG325" s="424"/>
      <c r="AH325" s="424"/>
      <c r="AI325" s="424"/>
      <c r="AJ325" s="424"/>
      <c r="AK325" s="424"/>
      <c r="AL325" s="424"/>
      <c r="AM325" s="305"/>
    </row>
    <row r="326" spans="1:39" ht="30" outlineLevel="1">
      <c r="A326" s="521">
        <v>31</v>
      </c>
      <c r="B326" s="519" t="s">
        <v>123</v>
      </c>
      <c r="C326" s="290" t="s">
        <v>25</v>
      </c>
      <c r="D326" s="294"/>
      <c r="E326" s="294"/>
      <c r="F326" s="294"/>
      <c r="G326" s="294"/>
      <c r="H326" s="294"/>
      <c r="I326" s="294"/>
      <c r="J326" s="294"/>
      <c r="K326" s="294"/>
      <c r="L326" s="294"/>
      <c r="M326" s="294"/>
      <c r="N326" s="294">
        <v>12</v>
      </c>
      <c r="O326" s="294"/>
      <c r="P326" s="294"/>
      <c r="Q326" s="294"/>
      <c r="R326" s="294"/>
      <c r="S326" s="294"/>
      <c r="T326" s="294"/>
      <c r="U326" s="294"/>
      <c r="V326" s="294"/>
      <c r="W326" s="294"/>
      <c r="X326" s="294"/>
      <c r="Y326" s="425"/>
      <c r="Z326" s="409"/>
      <c r="AA326" s="409"/>
      <c r="AB326" s="409"/>
      <c r="AC326" s="409"/>
      <c r="AD326" s="409"/>
      <c r="AE326" s="409"/>
      <c r="AF326" s="409"/>
      <c r="AG326" s="414"/>
      <c r="AH326" s="414"/>
      <c r="AI326" s="414"/>
      <c r="AJ326" s="414"/>
      <c r="AK326" s="414"/>
      <c r="AL326" s="414"/>
      <c r="AM326" s="295">
        <f>SUM(Y326:AL326)</f>
        <v>0</v>
      </c>
    </row>
    <row r="327" spans="1:39" outlineLevel="1">
      <c r="B327" s="293" t="s">
        <v>289</v>
      </c>
      <c r="C327" s="290" t="s">
        <v>163</v>
      </c>
      <c r="D327" s="294"/>
      <c r="E327" s="294"/>
      <c r="F327" s="294"/>
      <c r="G327" s="294"/>
      <c r="H327" s="294"/>
      <c r="I327" s="294"/>
      <c r="J327" s="294"/>
      <c r="K327" s="294"/>
      <c r="L327" s="294"/>
      <c r="M327" s="294"/>
      <c r="N327" s="294">
        <f>N326</f>
        <v>12</v>
      </c>
      <c r="O327" s="294"/>
      <c r="P327" s="294"/>
      <c r="Q327" s="294"/>
      <c r="R327" s="294"/>
      <c r="S327" s="294"/>
      <c r="T327" s="294"/>
      <c r="U327" s="294"/>
      <c r="V327" s="294"/>
      <c r="W327" s="294"/>
      <c r="X327" s="294"/>
      <c r="Y327" s="410">
        <f t="shared" ref="Y327:AL327" si="86">Y326</f>
        <v>0</v>
      </c>
      <c r="Z327" s="410">
        <f t="shared" si="86"/>
        <v>0</v>
      </c>
      <c r="AA327" s="410">
        <f t="shared" si="86"/>
        <v>0</v>
      </c>
      <c r="AB327" s="410">
        <f t="shared" si="86"/>
        <v>0</v>
      </c>
      <c r="AC327" s="410">
        <f t="shared" si="86"/>
        <v>0</v>
      </c>
      <c r="AD327" s="410">
        <f t="shared" si="86"/>
        <v>0</v>
      </c>
      <c r="AE327" s="410">
        <f t="shared" si="86"/>
        <v>0</v>
      </c>
      <c r="AF327" s="410">
        <f t="shared" si="86"/>
        <v>0</v>
      </c>
      <c r="AG327" s="410">
        <f t="shared" si="86"/>
        <v>0</v>
      </c>
      <c r="AH327" s="410">
        <f t="shared" si="86"/>
        <v>0</v>
      </c>
      <c r="AI327" s="410">
        <f t="shared" si="86"/>
        <v>0</v>
      </c>
      <c r="AJ327" s="410">
        <f t="shared" si="86"/>
        <v>0</v>
      </c>
      <c r="AK327" s="410">
        <f t="shared" si="86"/>
        <v>0</v>
      </c>
      <c r="AL327" s="410">
        <f t="shared" si="86"/>
        <v>0</v>
      </c>
      <c r="AM327" s="305"/>
    </row>
    <row r="328" spans="1:39" outlineLevel="1">
      <c r="B328" s="519"/>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411"/>
      <c r="Z328" s="424"/>
      <c r="AA328" s="424"/>
      <c r="AB328" s="424"/>
      <c r="AC328" s="424"/>
      <c r="AD328" s="424"/>
      <c r="AE328" s="424"/>
      <c r="AF328" s="424"/>
      <c r="AG328" s="424"/>
      <c r="AH328" s="424"/>
      <c r="AI328" s="424"/>
      <c r="AJ328" s="424"/>
      <c r="AK328" s="424"/>
      <c r="AL328" s="424"/>
      <c r="AM328" s="305"/>
    </row>
    <row r="329" spans="1:39" outlineLevel="1">
      <c r="A329" s="521">
        <v>32</v>
      </c>
      <c r="B329" s="519" t="s">
        <v>124</v>
      </c>
      <c r="C329" s="290" t="s">
        <v>25</v>
      </c>
      <c r="D329" s="294">
        <f>+'7. Persistence Report'!AV166</f>
        <v>413119</v>
      </c>
      <c r="E329" s="294">
        <f>+'7. Persistence Report'!AW166</f>
        <v>413119</v>
      </c>
      <c r="F329" s="294">
        <f>+'7. Persistence Report'!AX166</f>
        <v>348349</v>
      </c>
      <c r="G329" s="294">
        <f>+'7. Persistence Report'!AY166</f>
        <v>327463</v>
      </c>
      <c r="H329" s="294">
        <f>+'7. Persistence Report'!AZ166</f>
        <v>327463</v>
      </c>
      <c r="I329" s="294">
        <f>+'7. Persistence Report'!BA166</f>
        <v>327463</v>
      </c>
      <c r="J329" s="294">
        <f>+'7. Persistence Report'!BB166</f>
        <v>327463</v>
      </c>
      <c r="K329" s="294">
        <f>+'7. Persistence Report'!BC166</f>
        <v>327463</v>
      </c>
      <c r="L329" s="294">
        <f>+'7. Persistence Report'!BD166</f>
        <v>327463</v>
      </c>
      <c r="M329" s="294">
        <f>+'7. Persistence Report'!BE166</f>
        <v>327463</v>
      </c>
      <c r="N329" s="294">
        <v>12</v>
      </c>
      <c r="O329" s="294">
        <f>+'7. Persistence Report'!Q166</f>
        <v>36</v>
      </c>
      <c r="P329" s="294">
        <f>+'7. Persistence Report'!R166</f>
        <v>36</v>
      </c>
      <c r="Q329" s="294">
        <f>+'7. Persistence Report'!S166</f>
        <v>36</v>
      </c>
      <c r="R329" s="294">
        <f>+'7. Persistence Report'!T166</f>
        <v>36</v>
      </c>
      <c r="S329" s="294">
        <f>+'7. Persistence Report'!U166</f>
        <v>36</v>
      </c>
      <c r="T329" s="294">
        <f>+'7. Persistence Report'!V166</f>
        <v>36</v>
      </c>
      <c r="U329" s="294">
        <f>+'7. Persistence Report'!W166</f>
        <v>36</v>
      </c>
      <c r="V329" s="294">
        <f>+'7. Persistence Report'!X166</f>
        <v>36</v>
      </c>
      <c r="W329" s="294">
        <f>+'7. Persistence Report'!Y166</f>
        <v>36</v>
      </c>
      <c r="X329" s="294">
        <f>+'7. Persistence Report'!Z166</f>
        <v>36</v>
      </c>
      <c r="Y329" s="425"/>
      <c r="Z329" s="409"/>
      <c r="AA329" s="409">
        <f>'A. Rate Class Allocations'!Y61</f>
        <v>1</v>
      </c>
      <c r="AB329" s="409"/>
      <c r="AC329" s="409"/>
      <c r="AD329" s="409"/>
      <c r="AE329" s="409"/>
      <c r="AF329" s="409"/>
      <c r="AG329" s="414"/>
      <c r="AH329" s="414"/>
      <c r="AI329" s="414"/>
      <c r="AJ329" s="414"/>
      <c r="AK329" s="414"/>
      <c r="AL329" s="414"/>
      <c r="AM329" s="295">
        <f>SUM(Y329:AL329)</f>
        <v>1</v>
      </c>
    </row>
    <row r="330" spans="1:39" outlineLevel="1">
      <c r="B330" s="293" t="s">
        <v>289</v>
      </c>
      <c r="C330" s="290" t="s">
        <v>163</v>
      </c>
      <c r="D330" s="294">
        <f>+'7. Persistence Report'!AV177</f>
        <v>719196</v>
      </c>
      <c r="E330" s="294">
        <f>+'7. Persistence Report'!AW177</f>
        <v>569312</v>
      </c>
      <c r="F330" s="294">
        <f>+'7. Persistence Report'!AX177</f>
        <v>569312</v>
      </c>
      <c r="G330" s="294">
        <f>+'7. Persistence Report'!AY177</f>
        <v>569312</v>
      </c>
      <c r="H330" s="294">
        <f>+'7. Persistence Report'!AZ177</f>
        <v>569312</v>
      </c>
      <c r="I330" s="294">
        <f>+'7. Persistence Report'!BA177</f>
        <v>568476</v>
      </c>
      <c r="J330" s="294">
        <f>+'7. Persistence Report'!BB177</f>
        <v>568476</v>
      </c>
      <c r="K330" s="294">
        <f>+'7. Persistence Report'!BC177</f>
        <v>568476</v>
      </c>
      <c r="L330" s="294">
        <f>+'7. Persistence Report'!BD177</f>
        <v>535058</v>
      </c>
      <c r="M330" s="294">
        <f>+'7. Persistence Report'!BE177</f>
        <v>535058</v>
      </c>
      <c r="N330" s="294">
        <f>N329</f>
        <v>12</v>
      </c>
      <c r="O330" s="294">
        <f>+'7. Persistence Report'!Q177</f>
        <v>98</v>
      </c>
      <c r="P330" s="294">
        <f>+'7. Persistence Report'!R177</f>
        <v>80</v>
      </c>
      <c r="Q330" s="294">
        <f>+'7. Persistence Report'!S177</f>
        <v>80</v>
      </c>
      <c r="R330" s="294">
        <f>+'7. Persistence Report'!T177</f>
        <v>80</v>
      </c>
      <c r="S330" s="294">
        <f>+'7. Persistence Report'!U177</f>
        <v>80</v>
      </c>
      <c r="T330" s="294">
        <f>+'7. Persistence Report'!V177</f>
        <v>80</v>
      </c>
      <c r="U330" s="294">
        <f>+'7. Persistence Report'!W177</f>
        <v>80</v>
      </c>
      <c r="V330" s="294">
        <f>+'7. Persistence Report'!X177</f>
        <v>80</v>
      </c>
      <c r="W330" s="294">
        <f>+'7. Persistence Report'!Y177</f>
        <v>76</v>
      </c>
      <c r="X330" s="294">
        <f>+'7. Persistence Report'!Z177</f>
        <v>76</v>
      </c>
      <c r="Y330" s="410">
        <f t="shared" ref="Y330:AL330" si="87">Y329</f>
        <v>0</v>
      </c>
      <c r="Z330" s="410">
        <f t="shared" si="87"/>
        <v>0</v>
      </c>
      <c r="AA330" s="410">
        <f t="shared" si="87"/>
        <v>1</v>
      </c>
      <c r="AB330" s="410">
        <f t="shared" si="87"/>
        <v>0</v>
      </c>
      <c r="AC330" s="410">
        <f t="shared" si="87"/>
        <v>0</v>
      </c>
      <c r="AD330" s="410">
        <f t="shared" si="87"/>
        <v>0</v>
      </c>
      <c r="AE330" s="410">
        <f t="shared" si="87"/>
        <v>0</v>
      </c>
      <c r="AF330" s="410">
        <f t="shared" si="87"/>
        <v>0</v>
      </c>
      <c r="AG330" s="410">
        <f t="shared" si="87"/>
        <v>0</v>
      </c>
      <c r="AH330" s="410">
        <f t="shared" si="87"/>
        <v>0</v>
      </c>
      <c r="AI330" s="410">
        <f t="shared" si="87"/>
        <v>0</v>
      </c>
      <c r="AJ330" s="410">
        <f t="shared" si="87"/>
        <v>0</v>
      </c>
      <c r="AK330" s="410">
        <f t="shared" si="87"/>
        <v>0</v>
      </c>
      <c r="AL330" s="410">
        <f t="shared" si="87"/>
        <v>0</v>
      </c>
      <c r="AM330" s="305"/>
    </row>
    <row r="331" spans="1:39" outlineLevel="1">
      <c r="B331" s="519"/>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411"/>
      <c r="Z331" s="424"/>
      <c r="AA331" s="424"/>
      <c r="AB331" s="424"/>
      <c r="AC331" s="424"/>
      <c r="AD331" s="424"/>
      <c r="AE331" s="424"/>
      <c r="AF331" s="424"/>
      <c r="AG331" s="424"/>
      <c r="AH331" s="424"/>
      <c r="AI331" s="424"/>
      <c r="AJ331" s="424"/>
      <c r="AK331" s="424"/>
      <c r="AL331" s="424"/>
      <c r="AM331" s="305"/>
    </row>
    <row r="332" spans="1:39" ht="15.75" outlineLevel="1">
      <c r="B332" s="287" t="s">
        <v>500</v>
      </c>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411"/>
      <c r="Z332" s="424"/>
      <c r="AA332" s="424"/>
      <c r="AB332" s="424"/>
      <c r="AC332" s="424"/>
      <c r="AD332" s="424"/>
      <c r="AE332" s="424"/>
      <c r="AF332" s="424"/>
      <c r="AG332" s="424"/>
      <c r="AH332" s="424"/>
      <c r="AI332" s="424"/>
      <c r="AJ332" s="424"/>
      <c r="AK332" s="424"/>
      <c r="AL332" s="424"/>
      <c r="AM332" s="305"/>
    </row>
    <row r="333" spans="1:39" outlineLevel="1">
      <c r="A333" s="521">
        <v>33</v>
      </c>
      <c r="B333" s="519" t="s">
        <v>125</v>
      </c>
      <c r="C333" s="290" t="s">
        <v>25</v>
      </c>
      <c r="D333" s="294"/>
      <c r="E333" s="294"/>
      <c r="F333" s="294"/>
      <c r="G333" s="294"/>
      <c r="H333" s="294"/>
      <c r="I333" s="294"/>
      <c r="J333" s="294"/>
      <c r="K333" s="294"/>
      <c r="L333" s="294"/>
      <c r="M333" s="294"/>
      <c r="N333" s="294">
        <v>0</v>
      </c>
      <c r="O333" s="294"/>
      <c r="P333" s="294"/>
      <c r="Q333" s="294"/>
      <c r="R333" s="294"/>
      <c r="S333" s="294"/>
      <c r="T333" s="294"/>
      <c r="U333" s="294"/>
      <c r="V333" s="294"/>
      <c r="W333" s="294"/>
      <c r="X333" s="294"/>
      <c r="Y333" s="425"/>
      <c r="Z333" s="409"/>
      <c r="AA333" s="409"/>
      <c r="AB333" s="409"/>
      <c r="AC333" s="409"/>
      <c r="AD333" s="409"/>
      <c r="AE333" s="409"/>
      <c r="AF333" s="409"/>
      <c r="AG333" s="414"/>
      <c r="AH333" s="414"/>
      <c r="AI333" s="414"/>
      <c r="AJ333" s="414"/>
      <c r="AK333" s="414"/>
      <c r="AL333" s="414"/>
      <c r="AM333" s="295">
        <f>SUM(Y333:AL333)</f>
        <v>0</v>
      </c>
    </row>
    <row r="334" spans="1:39" outlineLevel="1">
      <c r="B334" s="293" t="s">
        <v>289</v>
      </c>
      <c r="C334" s="290" t="s">
        <v>163</v>
      </c>
      <c r="D334" s="294"/>
      <c r="E334" s="294"/>
      <c r="F334" s="294"/>
      <c r="G334" s="294"/>
      <c r="H334" s="294"/>
      <c r="I334" s="294"/>
      <c r="J334" s="294"/>
      <c r="K334" s="294"/>
      <c r="L334" s="294"/>
      <c r="M334" s="294"/>
      <c r="N334" s="294">
        <f>N333</f>
        <v>0</v>
      </c>
      <c r="O334" s="294"/>
      <c r="P334" s="294"/>
      <c r="Q334" s="294"/>
      <c r="R334" s="294"/>
      <c r="S334" s="294"/>
      <c r="T334" s="294"/>
      <c r="U334" s="294"/>
      <c r="V334" s="294"/>
      <c r="W334" s="294"/>
      <c r="X334" s="294"/>
      <c r="Y334" s="410">
        <f t="shared" ref="Y334:AL334" si="88">Y333</f>
        <v>0</v>
      </c>
      <c r="Z334" s="410">
        <f t="shared" si="88"/>
        <v>0</v>
      </c>
      <c r="AA334" s="410">
        <f t="shared" si="88"/>
        <v>0</v>
      </c>
      <c r="AB334" s="410">
        <f t="shared" si="88"/>
        <v>0</v>
      </c>
      <c r="AC334" s="410">
        <f t="shared" si="88"/>
        <v>0</v>
      </c>
      <c r="AD334" s="410">
        <f t="shared" si="88"/>
        <v>0</v>
      </c>
      <c r="AE334" s="410">
        <f t="shared" si="88"/>
        <v>0</v>
      </c>
      <c r="AF334" s="410">
        <f t="shared" si="88"/>
        <v>0</v>
      </c>
      <c r="AG334" s="410">
        <f t="shared" si="88"/>
        <v>0</v>
      </c>
      <c r="AH334" s="410">
        <f t="shared" si="88"/>
        <v>0</v>
      </c>
      <c r="AI334" s="410">
        <f t="shared" si="88"/>
        <v>0</v>
      </c>
      <c r="AJ334" s="410">
        <f t="shared" si="88"/>
        <v>0</v>
      </c>
      <c r="AK334" s="410">
        <f t="shared" si="88"/>
        <v>0</v>
      </c>
      <c r="AL334" s="410">
        <f t="shared" si="88"/>
        <v>0</v>
      </c>
      <c r="AM334" s="305"/>
    </row>
    <row r="335" spans="1:39" outlineLevel="1">
      <c r="B335" s="519"/>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411"/>
      <c r="Z335" s="424"/>
      <c r="AA335" s="424"/>
      <c r="AB335" s="424"/>
      <c r="AC335" s="424"/>
      <c r="AD335" s="424"/>
      <c r="AE335" s="424"/>
      <c r="AF335" s="424"/>
      <c r="AG335" s="424"/>
      <c r="AH335" s="424"/>
      <c r="AI335" s="424"/>
      <c r="AJ335" s="424"/>
      <c r="AK335" s="424"/>
      <c r="AL335" s="424"/>
      <c r="AM335" s="305"/>
    </row>
    <row r="336" spans="1:39" outlineLevel="1">
      <c r="A336" s="521">
        <v>34</v>
      </c>
      <c r="B336" s="519" t="s">
        <v>126</v>
      </c>
      <c r="C336" s="290" t="s">
        <v>25</v>
      </c>
      <c r="D336" s="294"/>
      <c r="E336" s="294"/>
      <c r="F336" s="294"/>
      <c r="G336" s="294"/>
      <c r="H336" s="294"/>
      <c r="I336" s="294"/>
      <c r="J336" s="294"/>
      <c r="K336" s="294"/>
      <c r="L336" s="294"/>
      <c r="M336" s="294"/>
      <c r="N336" s="294">
        <v>0</v>
      </c>
      <c r="O336" s="294"/>
      <c r="P336" s="294"/>
      <c r="Q336" s="294"/>
      <c r="R336" s="294"/>
      <c r="S336" s="294"/>
      <c r="T336" s="294"/>
      <c r="U336" s="294"/>
      <c r="V336" s="294"/>
      <c r="W336" s="294"/>
      <c r="X336" s="294"/>
      <c r="Y336" s="425"/>
      <c r="Z336" s="409"/>
      <c r="AA336" s="409"/>
      <c r="AB336" s="409"/>
      <c r="AC336" s="409"/>
      <c r="AD336" s="409"/>
      <c r="AE336" s="409"/>
      <c r="AF336" s="409"/>
      <c r="AG336" s="414"/>
      <c r="AH336" s="414"/>
      <c r="AI336" s="414"/>
      <c r="AJ336" s="414"/>
      <c r="AK336" s="414"/>
      <c r="AL336" s="414"/>
      <c r="AM336" s="295">
        <f>SUM(Y336:AL336)</f>
        <v>0</v>
      </c>
    </row>
    <row r="337" spans="1:39" outlineLevel="1">
      <c r="B337" s="293" t="s">
        <v>289</v>
      </c>
      <c r="C337" s="290" t="s">
        <v>163</v>
      </c>
      <c r="D337" s="294"/>
      <c r="E337" s="294"/>
      <c r="F337" s="294"/>
      <c r="G337" s="294"/>
      <c r="H337" s="294"/>
      <c r="I337" s="294"/>
      <c r="J337" s="294"/>
      <c r="K337" s="294"/>
      <c r="L337" s="294"/>
      <c r="M337" s="294"/>
      <c r="N337" s="294">
        <f>N336</f>
        <v>0</v>
      </c>
      <c r="O337" s="294"/>
      <c r="P337" s="294"/>
      <c r="Q337" s="294"/>
      <c r="R337" s="294"/>
      <c r="S337" s="294"/>
      <c r="T337" s="294"/>
      <c r="U337" s="294"/>
      <c r="V337" s="294"/>
      <c r="W337" s="294"/>
      <c r="X337" s="294"/>
      <c r="Y337" s="410">
        <f t="shared" ref="Y337:AL337" si="89">Y336</f>
        <v>0</v>
      </c>
      <c r="Z337" s="410">
        <f t="shared" si="89"/>
        <v>0</v>
      </c>
      <c r="AA337" s="410">
        <f t="shared" si="89"/>
        <v>0</v>
      </c>
      <c r="AB337" s="410">
        <f t="shared" si="89"/>
        <v>0</v>
      </c>
      <c r="AC337" s="410">
        <f t="shared" si="89"/>
        <v>0</v>
      </c>
      <c r="AD337" s="410">
        <f t="shared" si="89"/>
        <v>0</v>
      </c>
      <c r="AE337" s="410">
        <f t="shared" si="89"/>
        <v>0</v>
      </c>
      <c r="AF337" s="410">
        <f t="shared" si="89"/>
        <v>0</v>
      </c>
      <c r="AG337" s="410">
        <f t="shared" si="89"/>
        <v>0</v>
      </c>
      <c r="AH337" s="410">
        <f t="shared" si="89"/>
        <v>0</v>
      </c>
      <c r="AI337" s="410">
        <f t="shared" si="89"/>
        <v>0</v>
      </c>
      <c r="AJ337" s="410">
        <f t="shared" si="89"/>
        <v>0</v>
      </c>
      <c r="AK337" s="410">
        <f t="shared" si="89"/>
        <v>0</v>
      </c>
      <c r="AL337" s="410">
        <f t="shared" si="89"/>
        <v>0</v>
      </c>
      <c r="AM337" s="305"/>
    </row>
    <row r="338" spans="1:39" outlineLevel="1">
      <c r="B338" s="519"/>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411"/>
      <c r="Z338" s="424"/>
      <c r="AA338" s="424"/>
      <c r="AB338" s="424"/>
      <c r="AC338" s="424"/>
      <c r="AD338" s="424"/>
      <c r="AE338" s="424"/>
      <c r="AF338" s="424"/>
      <c r="AG338" s="424"/>
      <c r="AH338" s="424"/>
      <c r="AI338" s="424"/>
      <c r="AJ338" s="424"/>
      <c r="AK338" s="424"/>
      <c r="AL338" s="424"/>
      <c r="AM338" s="305"/>
    </row>
    <row r="339" spans="1:39" outlineLevel="1">
      <c r="A339" s="521">
        <v>35</v>
      </c>
      <c r="B339" s="519" t="s">
        <v>127</v>
      </c>
      <c r="C339" s="290" t="s">
        <v>25</v>
      </c>
      <c r="D339" s="294"/>
      <c r="E339" s="294"/>
      <c r="F339" s="294"/>
      <c r="G339" s="294"/>
      <c r="H339" s="294"/>
      <c r="I339" s="294"/>
      <c r="J339" s="294"/>
      <c r="K339" s="294"/>
      <c r="L339" s="294"/>
      <c r="M339" s="294"/>
      <c r="N339" s="294">
        <v>0</v>
      </c>
      <c r="O339" s="294"/>
      <c r="P339" s="294"/>
      <c r="Q339" s="294"/>
      <c r="R339" s="294"/>
      <c r="S339" s="294"/>
      <c r="T339" s="294"/>
      <c r="U339" s="294"/>
      <c r="V339" s="294"/>
      <c r="W339" s="294"/>
      <c r="X339" s="294"/>
      <c r="Y339" s="425"/>
      <c r="Z339" s="409"/>
      <c r="AA339" s="409"/>
      <c r="AB339" s="409"/>
      <c r="AC339" s="409"/>
      <c r="AD339" s="409"/>
      <c r="AE339" s="409"/>
      <c r="AF339" s="409"/>
      <c r="AG339" s="414"/>
      <c r="AH339" s="414"/>
      <c r="AI339" s="414"/>
      <c r="AJ339" s="414"/>
      <c r="AK339" s="414"/>
      <c r="AL339" s="414"/>
      <c r="AM339" s="295">
        <f>SUM(Y339:AL339)</f>
        <v>0</v>
      </c>
    </row>
    <row r="340" spans="1:39" outlineLevel="1">
      <c r="B340" s="293" t="s">
        <v>289</v>
      </c>
      <c r="C340" s="290" t="s">
        <v>163</v>
      </c>
      <c r="D340" s="294"/>
      <c r="E340" s="294"/>
      <c r="F340" s="294"/>
      <c r="G340" s="294"/>
      <c r="H340" s="294"/>
      <c r="I340" s="294"/>
      <c r="J340" s="294"/>
      <c r="K340" s="294"/>
      <c r="L340" s="294"/>
      <c r="M340" s="294"/>
      <c r="N340" s="294">
        <f>N339</f>
        <v>0</v>
      </c>
      <c r="O340" s="294"/>
      <c r="P340" s="294"/>
      <c r="Q340" s="294"/>
      <c r="R340" s="294"/>
      <c r="S340" s="294"/>
      <c r="T340" s="294"/>
      <c r="U340" s="294"/>
      <c r="V340" s="294"/>
      <c r="W340" s="294"/>
      <c r="X340" s="294"/>
      <c r="Y340" s="410">
        <f t="shared" ref="Y340:AL340" si="90">Y339</f>
        <v>0</v>
      </c>
      <c r="Z340" s="410">
        <f t="shared" si="90"/>
        <v>0</v>
      </c>
      <c r="AA340" s="410">
        <f t="shared" si="90"/>
        <v>0</v>
      </c>
      <c r="AB340" s="410">
        <f t="shared" si="90"/>
        <v>0</v>
      </c>
      <c r="AC340" s="410">
        <f t="shared" si="90"/>
        <v>0</v>
      </c>
      <c r="AD340" s="410">
        <f t="shared" si="90"/>
        <v>0</v>
      </c>
      <c r="AE340" s="410">
        <f t="shared" si="90"/>
        <v>0</v>
      </c>
      <c r="AF340" s="410">
        <f t="shared" si="90"/>
        <v>0</v>
      </c>
      <c r="AG340" s="410">
        <f t="shared" si="90"/>
        <v>0</v>
      </c>
      <c r="AH340" s="410">
        <f t="shared" si="90"/>
        <v>0</v>
      </c>
      <c r="AI340" s="410">
        <f t="shared" si="90"/>
        <v>0</v>
      </c>
      <c r="AJ340" s="410">
        <f t="shared" si="90"/>
        <v>0</v>
      </c>
      <c r="AK340" s="410">
        <f t="shared" si="90"/>
        <v>0</v>
      </c>
      <c r="AL340" s="410">
        <f t="shared" si="90"/>
        <v>0</v>
      </c>
      <c r="AM340" s="305"/>
    </row>
    <row r="341" spans="1:39" outlineLevel="1">
      <c r="B341" s="293"/>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411"/>
      <c r="Z341" s="424"/>
      <c r="AA341" s="424"/>
      <c r="AB341" s="424"/>
      <c r="AC341" s="424"/>
      <c r="AD341" s="424"/>
      <c r="AE341" s="424"/>
      <c r="AF341" s="424"/>
      <c r="AG341" s="424"/>
      <c r="AH341" s="424"/>
      <c r="AI341" s="424"/>
      <c r="AJ341" s="424"/>
      <c r="AK341" s="424"/>
      <c r="AL341" s="424"/>
      <c r="AM341" s="305"/>
    </row>
    <row r="342" spans="1:39" ht="15.75" outlineLevel="1">
      <c r="B342" s="287" t="s">
        <v>501</v>
      </c>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411"/>
      <c r="Z342" s="424"/>
      <c r="AA342" s="424"/>
      <c r="AB342" s="424"/>
      <c r="AC342" s="424"/>
      <c r="AD342" s="424"/>
      <c r="AE342" s="424"/>
      <c r="AF342" s="424"/>
      <c r="AG342" s="424"/>
      <c r="AH342" s="424"/>
      <c r="AI342" s="424"/>
      <c r="AJ342" s="424"/>
      <c r="AK342" s="424"/>
      <c r="AL342" s="424"/>
      <c r="AM342" s="305"/>
    </row>
    <row r="343" spans="1:39" ht="45" outlineLevel="1">
      <c r="A343" s="521">
        <v>36</v>
      </c>
      <c r="B343" s="519" t="s">
        <v>128</v>
      </c>
      <c r="C343" s="290" t="s">
        <v>25</v>
      </c>
      <c r="D343" s="294"/>
      <c r="E343" s="294"/>
      <c r="F343" s="294"/>
      <c r="G343" s="294"/>
      <c r="H343" s="294"/>
      <c r="I343" s="294"/>
      <c r="J343" s="294"/>
      <c r="K343" s="294"/>
      <c r="L343" s="294"/>
      <c r="M343" s="294"/>
      <c r="N343" s="294">
        <v>12</v>
      </c>
      <c r="O343" s="294"/>
      <c r="P343" s="294"/>
      <c r="Q343" s="294"/>
      <c r="R343" s="294"/>
      <c r="S343" s="294"/>
      <c r="T343" s="294"/>
      <c r="U343" s="294"/>
      <c r="V343" s="294"/>
      <c r="W343" s="294"/>
      <c r="X343" s="294"/>
      <c r="Y343" s="425"/>
      <c r="Z343" s="409"/>
      <c r="AA343" s="409"/>
      <c r="AB343" s="409"/>
      <c r="AC343" s="409"/>
      <c r="AD343" s="409"/>
      <c r="AE343" s="409"/>
      <c r="AF343" s="409"/>
      <c r="AG343" s="414"/>
      <c r="AH343" s="414"/>
      <c r="AI343" s="414"/>
      <c r="AJ343" s="414"/>
      <c r="AK343" s="414"/>
      <c r="AL343" s="414"/>
      <c r="AM343" s="295">
        <f>SUM(Y343:AL343)</f>
        <v>0</v>
      </c>
    </row>
    <row r="344" spans="1:39" outlineLevel="1">
      <c r="B344" s="293" t="s">
        <v>289</v>
      </c>
      <c r="C344" s="290" t="s">
        <v>163</v>
      </c>
      <c r="D344" s="294"/>
      <c r="E344" s="294"/>
      <c r="F344" s="294"/>
      <c r="G344" s="294"/>
      <c r="H344" s="294"/>
      <c r="I344" s="294"/>
      <c r="J344" s="294"/>
      <c r="K344" s="294"/>
      <c r="L344" s="294"/>
      <c r="M344" s="294"/>
      <c r="N344" s="294">
        <f>N343</f>
        <v>12</v>
      </c>
      <c r="O344" s="294"/>
      <c r="P344" s="294"/>
      <c r="Q344" s="294"/>
      <c r="R344" s="294"/>
      <c r="S344" s="294"/>
      <c r="T344" s="294"/>
      <c r="U344" s="294"/>
      <c r="V344" s="294"/>
      <c r="W344" s="294"/>
      <c r="X344" s="294"/>
      <c r="Y344" s="410">
        <f t="shared" ref="Y344:AL344" si="91">Y343</f>
        <v>0</v>
      </c>
      <c r="Z344" s="410">
        <f t="shared" si="91"/>
        <v>0</v>
      </c>
      <c r="AA344" s="410">
        <f t="shared" si="91"/>
        <v>0</v>
      </c>
      <c r="AB344" s="410">
        <f t="shared" si="91"/>
        <v>0</v>
      </c>
      <c r="AC344" s="410">
        <f t="shared" si="91"/>
        <v>0</v>
      </c>
      <c r="AD344" s="410">
        <f t="shared" si="91"/>
        <v>0</v>
      </c>
      <c r="AE344" s="410">
        <f t="shared" si="91"/>
        <v>0</v>
      </c>
      <c r="AF344" s="410">
        <f t="shared" si="91"/>
        <v>0</v>
      </c>
      <c r="AG344" s="410">
        <f t="shared" si="91"/>
        <v>0</v>
      </c>
      <c r="AH344" s="410">
        <f t="shared" si="91"/>
        <v>0</v>
      </c>
      <c r="AI344" s="410">
        <f t="shared" si="91"/>
        <v>0</v>
      </c>
      <c r="AJ344" s="410">
        <f t="shared" si="91"/>
        <v>0</v>
      </c>
      <c r="AK344" s="410">
        <f t="shared" si="91"/>
        <v>0</v>
      </c>
      <c r="AL344" s="410">
        <f t="shared" si="91"/>
        <v>0</v>
      </c>
      <c r="AM344" s="305"/>
    </row>
    <row r="345" spans="1:39" outlineLevel="1">
      <c r="B345" s="519"/>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411"/>
      <c r="Z345" s="424"/>
      <c r="AA345" s="424"/>
      <c r="AB345" s="424"/>
      <c r="AC345" s="424"/>
      <c r="AD345" s="424"/>
      <c r="AE345" s="424"/>
      <c r="AF345" s="424"/>
      <c r="AG345" s="424"/>
      <c r="AH345" s="424"/>
      <c r="AI345" s="424"/>
      <c r="AJ345" s="424"/>
      <c r="AK345" s="424"/>
      <c r="AL345" s="424"/>
      <c r="AM345" s="305"/>
    </row>
    <row r="346" spans="1:39" ht="30" outlineLevel="1">
      <c r="A346" s="521">
        <v>37</v>
      </c>
      <c r="B346" s="519" t="s">
        <v>129</v>
      </c>
      <c r="C346" s="290" t="s">
        <v>25</v>
      </c>
      <c r="D346" s="294"/>
      <c r="E346" s="294"/>
      <c r="F346" s="294"/>
      <c r="G346" s="294"/>
      <c r="H346" s="294"/>
      <c r="I346" s="294"/>
      <c r="J346" s="294"/>
      <c r="K346" s="294"/>
      <c r="L346" s="294"/>
      <c r="M346" s="294"/>
      <c r="N346" s="294">
        <v>12</v>
      </c>
      <c r="O346" s="294"/>
      <c r="P346" s="294"/>
      <c r="Q346" s="294"/>
      <c r="R346" s="294"/>
      <c r="S346" s="294"/>
      <c r="T346" s="294"/>
      <c r="U346" s="294"/>
      <c r="V346" s="294"/>
      <c r="W346" s="294"/>
      <c r="X346" s="294"/>
      <c r="Y346" s="425"/>
      <c r="Z346" s="409"/>
      <c r="AA346" s="409"/>
      <c r="AB346" s="409"/>
      <c r="AC346" s="409"/>
      <c r="AD346" s="409"/>
      <c r="AE346" s="409"/>
      <c r="AF346" s="409"/>
      <c r="AG346" s="414"/>
      <c r="AH346" s="414"/>
      <c r="AI346" s="414"/>
      <c r="AJ346" s="414"/>
      <c r="AK346" s="414"/>
      <c r="AL346" s="414"/>
      <c r="AM346" s="295">
        <f>SUM(Y346:AL346)</f>
        <v>0</v>
      </c>
    </row>
    <row r="347" spans="1:39" outlineLevel="1">
      <c r="B347" s="293" t="s">
        <v>289</v>
      </c>
      <c r="C347" s="290" t="s">
        <v>163</v>
      </c>
      <c r="D347" s="294"/>
      <c r="E347" s="294"/>
      <c r="F347" s="294"/>
      <c r="G347" s="294"/>
      <c r="H347" s="294"/>
      <c r="I347" s="294"/>
      <c r="J347" s="294"/>
      <c r="K347" s="294"/>
      <c r="L347" s="294"/>
      <c r="M347" s="294"/>
      <c r="N347" s="294">
        <f>N346</f>
        <v>12</v>
      </c>
      <c r="O347" s="294"/>
      <c r="P347" s="294"/>
      <c r="Q347" s="294"/>
      <c r="R347" s="294"/>
      <c r="S347" s="294"/>
      <c r="T347" s="294"/>
      <c r="U347" s="294"/>
      <c r="V347" s="294"/>
      <c r="W347" s="294"/>
      <c r="X347" s="294"/>
      <c r="Y347" s="410">
        <f t="shared" ref="Y347:AL347" si="92">Y346</f>
        <v>0</v>
      </c>
      <c r="Z347" s="410">
        <f t="shared" si="92"/>
        <v>0</v>
      </c>
      <c r="AA347" s="410">
        <f t="shared" si="92"/>
        <v>0</v>
      </c>
      <c r="AB347" s="410">
        <f t="shared" si="92"/>
        <v>0</v>
      </c>
      <c r="AC347" s="410">
        <f t="shared" si="92"/>
        <v>0</v>
      </c>
      <c r="AD347" s="410">
        <f t="shared" si="92"/>
        <v>0</v>
      </c>
      <c r="AE347" s="410">
        <f t="shared" si="92"/>
        <v>0</v>
      </c>
      <c r="AF347" s="410">
        <f t="shared" si="92"/>
        <v>0</v>
      </c>
      <c r="AG347" s="410">
        <f t="shared" si="92"/>
        <v>0</v>
      </c>
      <c r="AH347" s="410">
        <f t="shared" si="92"/>
        <v>0</v>
      </c>
      <c r="AI347" s="410">
        <f t="shared" si="92"/>
        <v>0</v>
      </c>
      <c r="AJ347" s="410">
        <f t="shared" si="92"/>
        <v>0</v>
      </c>
      <c r="AK347" s="410">
        <f t="shared" si="92"/>
        <v>0</v>
      </c>
      <c r="AL347" s="410">
        <f t="shared" si="92"/>
        <v>0</v>
      </c>
      <c r="AM347" s="305"/>
    </row>
    <row r="348" spans="1:39" outlineLevel="1">
      <c r="B348" s="519"/>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411"/>
      <c r="Z348" s="424"/>
      <c r="AA348" s="424"/>
      <c r="AB348" s="424"/>
      <c r="AC348" s="424"/>
      <c r="AD348" s="424"/>
      <c r="AE348" s="424"/>
      <c r="AF348" s="424"/>
      <c r="AG348" s="424"/>
      <c r="AH348" s="424"/>
      <c r="AI348" s="424"/>
      <c r="AJ348" s="424"/>
      <c r="AK348" s="424"/>
      <c r="AL348" s="424"/>
      <c r="AM348" s="305"/>
    </row>
    <row r="349" spans="1:39" outlineLevel="1">
      <c r="A349" s="521">
        <v>38</v>
      </c>
      <c r="B349" s="519" t="s">
        <v>130</v>
      </c>
      <c r="C349" s="290" t="s">
        <v>25</v>
      </c>
      <c r="D349" s="294"/>
      <c r="E349" s="294"/>
      <c r="F349" s="294"/>
      <c r="G349" s="294"/>
      <c r="H349" s="294"/>
      <c r="I349" s="294"/>
      <c r="J349" s="294"/>
      <c r="K349" s="294"/>
      <c r="L349" s="294"/>
      <c r="M349" s="294"/>
      <c r="N349" s="294">
        <v>12</v>
      </c>
      <c r="O349" s="294"/>
      <c r="P349" s="294"/>
      <c r="Q349" s="294"/>
      <c r="R349" s="294"/>
      <c r="S349" s="294"/>
      <c r="T349" s="294"/>
      <c r="U349" s="294"/>
      <c r="V349" s="294"/>
      <c r="W349" s="294"/>
      <c r="X349" s="294"/>
      <c r="Y349" s="425"/>
      <c r="Z349" s="409"/>
      <c r="AA349" s="409"/>
      <c r="AB349" s="409"/>
      <c r="AC349" s="409"/>
      <c r="AD349" s="409"/>
      <c r="AE349" s="409"/>
      <c r="AF349" s="409"/>
      <c r="AG349" s="414"/>
      <c r="AH349" s="414"/>
      <c r="AI349" s="414"/>
      <c r="AJ349" s="414"/>
      <c r="AK349" s="414"/>
      <c r="AL349" s="414"/>
      <c r="AM349" s="295">
        <f>SUM(Y349:AL349)</f>
        <v>0</v>
      </c>
    </row>
    <row r="350" spans="1:39" outlineLevel="1">
      <c r="B350" s="293" t="s">
        <v>289</v>
      </c>
      <c r="C350" s="290" t="s">
        <v>163</v>
      </c>
      <c r="D350" s="294"/>
      <c r="E350" s="294"/>
      <c r="F350" s="294"/>
      <c r="G350" s="294"/>
      <c r="H350" s="294"/>
      <c r="I350" s="294"/>
      <c r="J350" s="294"/>
      <c r="K350" s="294"/>
      <c r="L350" s="294"/>
      <c r="M350" s="294"/>
      <c r="N350" s="294">
        <f>N349</f>
        <v>12</v>
      </c>
      <c r="O350" s="294"/>
      <c r="P350" s="294"/>
      <c r="Q350" s="294"/>
      <c r="R350" s="294"/>
      <c r="S350" s="294"/>
      <c r="T350" s="294"/>
      <c r="U350" s="294"/>
      <c r="V350" s="294"/>
      <c r="W350" s="294"/>
      <c r="X350" s="294"/>
      <c r="Y350" s="410">
        <f t="shared" ref="Y350:AL350" si="93">Y349</f>
        <v>0</v>
      </c>
      <c r="Z350" s="410">
        <f t="shared" si="93"/>
        <v>0</v>
      </c>
      <c r="AA350" s="410">
        <f t="shared" si="93"/>
        <v>0</v>
      </c>
      <c r="AB350" s="410">
        <f t="shared" si="93"/>
        <v>0</v>
      </c>
      <c r="AC350" s="410">
        <f t="shared" si="93"/>
        <v>0</v>
      </c>
      <c r="AD350" s="410">
        <f t="shared" si="93"/>
        <v>0</v>
      </c>
      <c r="AE350" s="410">
        <f t="shared" si="93"/>
        <v>0</v>
      </c>
      <c r="AF350" s="410">
        <f t="shared" si="93"/>
        <v>0</v>
      </c>
      <c r="AG350" s="410">
        <f t="shared" si="93"/>
        <v>0</v>
      </c>
      <c r="AH350" s="410">
        <f t="shared" si="93"/>
        <v>0</v>
      </c>
      <c r="AI350" s="410">
        <f t="shared" si="93"/>
        <v>0</v>
      </c>
      <c r="AJ350" s="410">
        <f t="shared" si="93"/>
        <v>0</v>
      </c>
      <c r="AK350" s="410">
        <f t="shared" si="93"/>
        <v>0</v>
      </c>
      <c r="AL350" s="410">
        <f t="shared" si="93"/>
        <v>0</v>
      </c>
      <c r="AM350" s="305"/>
    </row>
    <row r="351" spans="1:39" outlineLevel="1">
      <c r="B351" s="519"/>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411"/>
      <c r="Z351" s="424"/>
      <c r="AA351" s="424"/>
      <c r="AB351" s="424"/>
      <c r="AC351" s="424"/>
      <c r="AD351" s="424"/>
      <c r="AE351" s="424"/>
      <c r="AF351" s="424"/>
      <c r="AG351" s="424"/>
      <c r="AH351" s="424"/>
      <c r="AI351" s="424"/>
      <c r="AJ351" s="424"/>
      <c r="AK351" s="424"/>
      <c r="AL351" s="424"/>
      <c r="AM351" s="305"/>
    </row>
    <row r="352" spans="1:39" ht="30" outlineLevel="1">
      <c r="A352" s="521">
        <v>39</v>
      </c>
      <c r="B352" s="519" t="s">
        <v>131</v>
      </c>
      <c r="C352" s="290" t="s">
        <v>25</v>
      </c>
      <c r="D352" s="294"/>
      <c r="E352" s="294"/>
      <c r="F352" s="294"/>
      <c r="G352" s="294"/>
      <c r="H352" s="294"/>
      <c r="I352" s="294"/>
      <c r="J352" s="294"/>
      <c r="K352" s="294"/>
      <c r="L352" s="294"/>
      <c r="M352" s="294"/>
      <c r="N352" s="294">
        <v>12</v>
      </c>
      <c r="O352" s="294"/>
      <c r="P352" s="294"/>
      <c r="Q352" s="294"/>
      <c r="R352" s="294"/>
      <c r="S352" s="294"/>
      <c r="T352" s="294"/>
      <c r="U352" s="294"/>
      <c r="V352" s="294"/>
      <c r="W352" s="294"/>
      <c r="X352" s="294"/>
      <c r="Y352" s="425"/>
      <c r="Z352" s="409"/>
      <c r="AA352" s="409"/>
      <c r="AB352" s="409"/>
      <c r="AC352" s="409"/>
      <c r="AD352" s="409"/>
      <c r="AE352" s="409"/>
      <c r="AF352" s="409"/>
      <c r="AG352" s="414"/>
      <c r="AH352" s="414"/>
      <c r="AI352" s="414"/>
      <c r="AJ352" s="414"/>
      <c r="AK352" s="414"/>
      <c r="AL352" s="414"/>
      <c r="AM352" s="295">
        <f>SUM(Y352:AL352)</f>
        <v>0</v>
      </c>
    </row>
    <row r="353" spans="1:39" outlineLevel="1">
      <c r="B353" s="293" t="s">
        <v>289</v>
      </c>
      <c r="C353" s="290" t="s">
        <v>163</v>
      </c>
      <c r="D353" s="294"/>
      <c r="E353" s="294"/>
      <c r="F353" s="294"/>
      <c r="G353" s="294"/>
      <c r="H353" s="294"/>
      <c r="I353" s="294"/>
      <c r="J353" s="294"/>
      <c r="K353" s="294"/>
      <c r="L353" s="294"/>
      <c r="M353" s="294"/>
      <c r="N353" s="294">
        <f>N352</f>
        <v>12</v>
      </c>
      <c r="O353" s="294"/>
      <c r="P353" s="294"/>
      <c r="Q353" s="294"/>
      <c r="R353" s="294"/>
      <c r="S353" s="294"/>
      <c r="T353" s="294"/>
      <c r="U353" s="294"/>
      <c r="V353" s="294"/>
      <c r="W353" s="294"/>
      <c r="X353" s="294"/>
      <c r="Y353" s="410">
        <f t="shared" ref="Y353:AL353" si="94">Y352</f>
        <v>0</v>
      </c>
      <c r="Z353" s="410">
        <f t="shared" si="94"/>
        <v>0</v>
      </c>
      <c r="AA353" s="410">
        <f t="shared" si="94"/>
        <v>0</v>
      </c>
      <c r="AB353" s="410">
        <f t="shared" si="94"/>
        <v>0</v>
      </c>
      <c r="AC353" s="410">
        <f t="shared" si="94"/>
        <v>0</v>
      </c>
      <c r="AD353" s="410">
        <f t="shared" si="94"/>
        <v>0</v>
      </c>
      <c r="AE353" s="410">
        <f t="shared" si="94"/>
        <v>0</v>
      </c>
      <c r="AF353" s="410">
        <f t="shared" si="94"/>
        <v>0</v>
      </c>
      <c r="AG353" s="410">
        <f t="shared" si="94"/>
        <v>0</v>
      </c>
      <c r="AH353" s="410">
        <f t="shared" si="94"/>
        <v>0</v>
      </c>
      <c r="AI353" s="410">
        <f t="shared" si="94"/>
        <v>0</v>
      </c>
      <c r="AJ353" s="410">
        <f t="shared" si="94"/>
        <v>0</v>
      </c>
      <c r="AK353" s="410">
        <f t="shared" si="94"/>
        <v>0</v>
      </c>
      <c r="AL353" s="410">
        <f t="shared" si="94"/>
        <v>0</v>
      </c>
      <c r="AM353" s="305"/>
    </row>
    <row r="354" spans="1:39" outlineLevel="1">
      <c r="B354" s="519"/>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411"/>
      <c r="Z354" s="424"/>
      <c r="AA354" s="424"/>
      <c r="AB354" s="424"/>
      <c r="AC354" s="424"/>
      <c r="AD354" s="424"/>
      <c r="AE354" s="424"/>
      <c r="AF354" s="424"/>
      <c r="AG354" s="424"/>
      <c r="AH354" s="424"/>
      <c r="AI354" s="424"/>
      <c r="AJ354" s="424"/>
      <c r="AK354" s="424"/>
      <c r="AL354" s="424"/>
      <c r="AM354" s="305"/>
    </row>
    <row r="355" spans="1:39" ht="30" outlineLevel="1">
      <c r="A355" s="521">
        <v>40</v>
      </c>
      <c r="B355" s="519" t="s">
        <v>132</v>
      </c>
      <c r="C355" s="290" t="s">
        <v>25</v>
      </c>
      <c r="D355" s="294"/>
      <c r="E355" s="294"/>
      <c r="F355" s="294"/>
      <c r="G355" s="294"/>
      <c r="H355" s="294"/>
      <c r="I355" s="294"/>
      <c r="J355" s="294"/>
      <c r="K355" s="294"/>
      <c r="L355" s="294"/>
      <c r="M355" s="294"/>
      <c r="N355" s="294">
        <v>12</v>
      </c>
      <c r="O355" s="294"/>
      <c r="P355" s="294"/>
      <c r="Q355" s="294"/>
      <c r="R355" s="294"/>
      <c r="S355" s="294"/>
      <c r="T355" s="294"/>
      <c r="U355" s="294"/>
      <c r="V355" s="294"/>
      <c r="W355" s="294"/>
      <c r="X355" s="294"/>
      <c r="Y355" s="425"/>
      <c r="Z355" s="409"/>
      <c r="AA355" s="409"/>
      <c r="AB355" s="409"/>
      <c r="AC355" s="409"/>
      <c r="AD355" s="409"/>
      <c r="AE355" s="409"/>
      <c r="AF355" s="409"/>
      <c r="AG355" s="414"/>
      <c r="AH355" s="414"/>
      <c r="AI355" s="414"/>
      <c r="AJ355" s="414"/>
      <c r="AK355" s="414"/>
      <c r="AL355" s="414"/>
      <c r="AM355" s="295">
        <f>SUM(Y355:AL355)</f>
        <v>0</v>
      </c>
    </row>
    <row r="356" spans="1:39" outlineLevel="1">
      <c r="B356" s="293" t="s">
        <v>289</v>
      </c>
      <c r="C356" s="290" t="s">
        <v>163</v>
      </c>
      <c r="D356" s="294"/>
      <c r="E356" s="294"/>
      <c r="F356" s="294"/>
      <c r="G356" s="294"/>
      <c r="H356" s="294"/>
      <c r="I356" s="294"/>
      <c r="J356" s="294"/>
      <c r="K356" s="294"/>
      <c r="L356" s="294"/>
      <c r="M356" s="294"/>
      <c r="N356" s="294">
        <f>N355</f>
        <v>12</v>
      </c>
      <c r="O356" s="294"/>
      <c r="P356" s="294"/>
      <c r="Q356" s="294"/>
      <c r="R356" s="294"/>
      <c r="S356" s="294"/>
      <c r="T356" s="294"/>
      <c r="U356" s="294"/>
      <c r="V356" s="294"/>
      <c r="W356" s="294"/>
      <c r="X356" s="294"/>
      <c r="Y356" s="410">
        <f t="shared" ref="Y356:AL356" si="95">Y355</f>
        <v>0</v>
      </c>
      <c r="Z356" s="410">
        <f t="shared" si="95"/>
        <v>0</v>
      </c>
      <c r="AA356" s="410">
        <f t="shared" si="95"/>
        <v>0</v>
      </c>
      <c r="AB356" s="410">
        <f t="shared" si="95"/>
        <v>0</v>
      </c>
      <c r="AC356" s="410">
        <f t="shared" si="95"/>
        <v>0</v>
      </c>
      <c r="AD356" s="410">
        <f t="shared" si="95"/>
        <v>0</v>
      </c>
      <c r="AE356" s="410">
        <f t="shared" si="95"/>
        <v>0</v>
      </c>
      <c r="AF356" s="410">
        <f t="shared" si="95"/>
        <v>0</v>
      </c>
      <c r="AG356" s="410">
        <f t="shared" si="95"/>
        <v>0</v>
      </c>
      <c r="AH356" s="410">
        <f t="shared" si="95"/>
        <v>0</v>
      </c>
      <c r="AI356" s="410">
        <f t="shared" si="95"/>
        <v>0</v>
      </c>
      <c r="AJ356" s="410">
        <f t="shared" si="95"/>
        <v>0</v>
      </c>
      <c r="AK356" s="410">
        <f t="shared" si="95"/>
        <v>0</v>
      </c>
      <c r="AL356" s="410">
        <f t="shared" si="95"/>
        <v>0</v>
      </c>
      <c r="AM356" s="305"/>
    </row>
    <row r="357" spans="1:39" outlineLevel="1">
      <c r="B357" s="519"/>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411"/>
      <c r="Z357" s="424"/>
      <c r="AA357" s="424"/>
      <c r="AB357" s="424"/>
      <c r="AC357" s="424"/>
      <c r="AD357" s="424"/>
      <c r="AE357" s="424"/>
      <c r="AF357" s="424"/>
      <c r="AG357" s="424"/>
      <c r="AH357" s="424"/>
      <c r="AI357" s="424"/>
      <c r="AJ357" s="424"/>
      <c r="AK357" s="424"/>
      <c r="AL357" s="424"/>
      <c r="AM357" s="305"/>
    </row>
    <row r="358" spans="1:39" ht="30" outlineLevel="1">
      <c r="A358" s="521">
        <v>41</v>
      </c>
      <c r="B358" s="519" t="s">
        <v>133</v>
      </c>
      <c r="C358" s="290" t="s">
        <v>25</v>
      </c>
      <c r="D358" s="294"/>
      <c r="E358" s="294"/>
      <c r="F358" s="294"/>
      <c r="G358" s="294"/>
      <c r="H358" s="294"/>
      <c r="I358" s="294"/>
      <c r="J358" s="294"/>
      <c r="K358" s="294"/>
      <c r="L358" s="294"/>
      <c r="M358" s="294"/>
      <c r="N358" s="294">
        <v>12</v>
      </c>
      <c r="O358" s="294"/>
      <c r="P358" s="294"/>
      <c r="Q358" s="294"/>
      <c r="R358" s="294"/>
      <c r="S358" s="294"/>
      <c r="T358" s="294"/>
      <c r="U358" s="294"/>
      <c r="V358" s="294"/>
      <c r="W358" s="294"/>
      <c r="X358" s="294"/>
      <c r="Y358" s="425"/>
      <c r="Z358" s="409"/>
      <c r="AA358" s="409"/>
      <c r="AB358" s="409"/>
      <c r="AC358" s="409"/>
      <c r="AD358" s="409"/>
      <c r="AE358" s="409"/>
      <c r="AF358" s="409"/>
      <c r="AG358" s="414"/>
      <c r="AH358" s="414"/>
      <c r="AI358" s="414"/>
      <c r="AJ358" s="414"/>
      <c r="AK358" s="414"/>
      <c r="AL358" s="414"/>
      <c r="AM358" s="295">
        <f>SUM(Y358:AL358)</f>
        <v>0</v>
      </c>
    </row>
    <row r="359" spans="1:39" outlineLevel="1">
      <c r="B359" s="293" t="s">
        <v>289</v>
      </c>
      <c r="C359" s="290" t="s">
        <v>163</v>
      </c>
      <c r="D359" s="294"/>
      <c r="E359" s="294"/>
      <c r="F359" s="294"/>
      <c r="G359" s="294"/>
      <c r="H359" s="294"/>
      <c r="I359" s="294"/>
      <c r="J359" s="294"/>
      <c r="K359" s="294"/>
      <c r="L359" s="294"/>
      <c r="M359" s="294"/>
      <c r="N359" s="294">
        <f>N358</f>
        <v>12</v>
      </c>
      <c r="O359" s="294"/>
      <c r="P359" s="294"/>
      <c r="Q359" s="294"/>
      <c r="R359" s="294"/>
      <c r="S359" s="294"/>
      <c r="T359" s="294"/>
      <c r="U359" s="294"/>
      <c r="V359" s="294"/>
      <c r="W359" s="294"/>
      <c r="X359" s="294"/>
      <c r="Y359" s="410">
        <f t="shared" ref="Y359:AL359" si="96">Y358</f>
        <v>0</v>
      </c>
      <c r="Z359" s="410">
        <f t="shared" si="96"/>
        <v>0</v>
      </c>
      <c r="AA359" s="410">
        <f t="shared" si="96"/>
        <v>0</v>
      </c>
      <c r="AB359" s="410">
        <f t="shared" si="96"/>
        <v>0</v>
      </c>
      <c r="AC359" s="410">
        <f t="shared" si="96"/>
        <v>0</v>
      </c>
      <c r="AD359" s="410">
        <f t="shared" si="96"/>
        <v>0</v>
      </c>
      <c r="AE359" s="410">
        <f t="shared" si="96"/>
        <v>0</v>
      </c>
      <c r="AF359" s="410">
        <f t="shared" si="96"/>
        <v>0</v>
      </c>
      <c r="AG359" s="410">
        <f t="shared" si="96"/>
        <v>0</v>
      </c>
      <c r="AH359" s="410">
        <f t="shared" si="96"/>
        <v>0</v>
      </c>
      <c r="AI359" s="410">
        <f t="shared" si="96"/>
        <v>0</v>
      </c>
      <c r="AJ359" s="410">
        <f t="shared" si="96"/>
        <v>0</v>
      </c>
      <c r="AK359" s="410">
        <f t="shared" si="96"/>
        <v>0</v>
      </c>
      <c r="AL359" s="410">
        <f t="shared" si="96"/>
        <v>0</v>
      </c>
      <c r="AM359" s="305"/>
    </row>
    <row r="360" spans="1:39" outlineLevel="1">
      <c r="B360" s="519"/>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411"/>
      <c r="Z360" s="424"/>
      <c r="AA360" s="424"/>
      <c r="AB360" s="424"/>
      <c r="AC360" s="424"/>
      <c r="AD360" s="424"/>
      <c r="AE360" s="424"/>
      <c r="AF360" s="424"/>
      <c r="AG360" s="424"/>
      <c r="AH360" s="424"/>
      <c r="AI360" s="424"/>
      <c r="AJ360" s="424"/>
      <c r="AK360" s="424"/>
      <c r="AL360" s="424"/>
      <c r="AM360" s="305"/>
    </row>
    <row r="361" spans="1:39" ht="30" outlineLevel="1">
      <c r="A361" s="521">
        <v>42</v>
      </c>
      <c r="B361" s="519" t="s">
        <v>134</v>
      </c>
      <c r="C361" s="290" t="s">
        <v>25</v>
      </c>
      <c r="D361" s="294"/>
      <c r="E361" s="294"/>
      <c r="F361" s="294"/>
      <c r="G361" s="294"/>
      <c r="H361" s="294"/>
      <c r="I361" s="294"/>
      <c r="J361" s="294"/>
      <c r="K361" s="294"/>
      <c r="L361" s="294"/>
      <c r="M361" s="294"/>
      <c r="N361" s="290"/>
      <c r="O361" s="294"/>
      <c r="P361" s="294"/>
      <c r="Q361" s="294"/>
      <c r="R361" s="294"/>
      <c r="S361" s="294"/>
      <c r="T361" s="294"/>
      <c r="U361" s="294"/>
      <c r="V361" s="294"/>
      <c r="W361" s="294"/>
      <c r="X361" s="294"/>
      <c r="Y361" s="425"/>
      <c r="Z361" s="409"/>
      <c r="AA361" s="409"/>
      <c r="AB361" s="409"/>
      <c r="AC361" s="409"/>
      <c r="AD361" s="409"/>
      <c r="AE361" s="409"/>
      <c r="AF361" s="409"/>
      <c r="AG361" s="414"/>
      <c r="AH361" s="414"/>
      <c r="AI361" s="414"/>
      <c r="AJ361" s="414"/>
      <c r="AK361" s="414"/>
      <c r="AL361" s="414"/>
      <c r="AM361" s="295">
        <f>SUM(Y361:AL361)</f>
        <v>0</v>
      </c>
    </row>
    <row r="362" spans="1:39" outlineLevel="1">
      <c r="B362" s="293" t="s">
        <v>289</v>
      </c>
      <c r="C362" s="290" t="s">
        <v>163</v>
      </c>
      <c r="D362" s="294"/>
      <c r="E362" s="294"/>
      <c r="F362" s="294"/>
      <c r="G362" s="294"/>
      <c r="H362" s="294"/>
      <c r="I362" s="294"/>
      <c r="J362" s="294"/>
      <c r="K362" s="294"/>
      <c r="L362" s="294"/>
      <c r="M362" s="294"/>
      <c r="N362" s="467"/>
      <c r="O362" s="294"/>
      <c r="P362" s="294"/>
      <c r="Q362" s="294"/>
      <c r="R362" s="294"/>
      <c r="S362" s="294"/>
      <c r="T362" s="294"/>
      <c r="U362" s="294"/>
      <c r="V362" s="294"/>
      <c r="W362" s="294"/>
      <c r="X362" s="294"/>
      <c r="Y362" s="410">
        <f t="shared" ref="Y362:AL362" si="97">Y361</f>
        <v>0</v>
      </c>
      <c r="Z362" s="410">
        <f t="shared" si="97"/>
        <v>0</v>
      </c>
      <c r="AA362" s="410">
        <f t="shared" si="97"/>
        <v>0</v>
      </c>
      <c r="AB362" s="410">
        <f t="shared" si="97"/>
        <v>0</v>
      </c>
      <c r="AC362" s="410">
        <f t="shared" si="97"/>
        <v>0</v>
      </c>
      <c r="AD362" s="410">
        <f t="shared" si="97"/>
        <v>0</v>
      </c>
      <c r="AE362" s="410">
        <f t="shared" si="97"/>
        <v>0</v>
      </c>
      <c r="AF362" s="410">
        <f t="shared" si="97"/>
        <v>0</v>
      </c>
      <c r="AG362" s="410">
        <f t="shared" si="97"/>
        <v>0</v>
      </c>
      <c r="AH362" s="410">
        <f t="shared" si="97"/>
        <v>0</v>
      </c>
      <c r="AI362" s="410">
        <f t="shared" si="97"/>
        <v>0</v>
      </c>
      <c r="AJ362" s="410">
        <f t="shared" si="97"/>
        <v>0</v>
      </c>
      <c r="AK362" s="410">
        <f t="shared" si="97"/>
        <v>0</v>
      </c>
      <c r="AL362" s="410">
        <f t="shared" si="97"/>
        <v>0</v>
      </c>
      <c r="AM362" s="305"/>
    </row>
    <row r="363" spans="1:39" outlineLevel="1">
      <c r="B363" s="519"/>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411"/>
      <c r="Z363" s="424"/>
      <c r="AA363" s="424"/>
      <c r="AB363" s="424"/>
      <c r="AC363" s="424"/>
      <c r="AD363" s="424"/>
      <c r="AE363" s="424"/>
      <c r="AF363" s="424"/>
      <c r="AG363" s="424"/>
      <c r="AH363" s="424"/>
      <c r="AI363" s="424"/>
      <c r="AJ363" s="424"/>
      <c r="AK363" s="424"/>
      <c r="AL363" s="424"/>
      <c r="AM363" s="305"/>
    </row>
    <row r="364" spans="1:39" outlineLevel="1">
      <c r="A364" s="521">
        <v>43</v>
      </c>
      <c r="B364" s="519" t="s">
        <v>135</v>
      </c>
      <c r="C364" s="290" t="s">
        <v>25</v>
      </c>
      <c r="D364" s="294"/>
      <c r="E364" s="294"/>
      <c r="F364" s="294"/>
      <c r="G364" s="294"/>
      <c r="H364" s="294"/>
      <c r="I364" s="294"/>
      <c r="J364" s="294"/>
      <c r="K364" s="294"/>
      <c r="L364" s="294"/>
      <c r="M364" s="294"/>
      <c r="N364" s="294">
        <v>12</v>
      </c>
      <c r="O364" s="294"/>
      <c r="P364" s="294"/>
      <c r="Q364" s="294"/>
      <c r="R364" s="294"/>
      <c r="S364" s="294"/>
      <c r="T364" s="294"/>
      <c r="U364" s="294"/>
      <c r="V364" s="294"/>
      <c r="W364" s="294"/>
      <c r="X364" s="294"/>
      <c r="Y364" s="425"/>
      <c r="Z364" s="409"/>
      <c r="AA364" s="409"/>
      <c r="AB364" s="409"/>
      <c r="AC364" s="409"/>
      <c r="AD364" s="409"/>
      <c r="AE364" s="409"/>
      <c r="AF364" s="409"/>
      <c r="AG364" s="414"/>
      <c r="AH364" s="414"/>
      <c r="AI364" s="414"/>
      <c r="AJ364" s="414"/>
      <c r="AK364" s="414"/>
      <c r="AL364" s="414"/>
      <c r="AM364" s="295">
        <f>SUM(Y364:AL364)</f>
        <v>0</v>
      </c>
    </row>
    <row r="365" spans="1:39" outlineLevel="1">
      <c r="B365" s="293" t="s">
        <v>289</v>
      </c>
      <c r="C365" s="290" t="s">
        <v>163</v>
      </c>
      <c r="D365" s="294"/>
      <c r="E365" s="294"/>
      <c r="F365" s="294"/>
      <c r="G365" s="294"/>
      <c r="H365" s="294"/>
      <c r="I365" s="294"/>
      <c r="J365" s="294"/>
      <c r="K365" s="294"/>
      <c r="L365" s="294"/>
      <c r="M365" s="294"/>
      <c r="N365" s="294">
        <f>N364</f>
        <v>12</v>
      </c>
      <c r="O365" s="294"/>
      <c r="P365" s="294"/>
      <c r="Q365" s="294"/>
      <c r="R365" s="294"/>
      <c r="S365" s="294"/>
      <c r="T365" s="294"/>
      <c r="U365" s="294"/>
      <c r="V365" s="294"/>
      <c r="W365" s="294"/>
      <c r="X365" s="294"/>
      <c r="Y365" s="410">
        <f t="shared" ref="Y365:AL365" si="98">Y364</f>
        <v>0</v>
      </c>
      <c r="Z365" s="410">
        <f t="shared" si="98"/>
        <v>0</v>
      </c>
      <c r="AA365" s="410">
        <f t="shared" si="98"/>
        <v>0</v>
      </c>
      <c r="AB365" s="410">
        <f t="shared" si="98"/>
        <v>0</v>
      </c>
      <c r="AC365" s="410">
        <f t="shared" si="98"/>
        <v>0</v>
      </c>
      <c r="AD365" s="410">
        <f t="shared" si="98"/>
        <v>0</v>
      </c>
      <c r="AE365" s="410">
        <f t="shared" si="98"/>
        <v>0</v>
      </c>
      <c r="AF365" s="410">
        <f t="shared" si="98"/>
        <v>0</v>
      </c>
      <c r="AG365" s="410">
        <f t="shared" si="98"/>
        <v>0</v>
      </c>
      <c r="AH365" s="410">
        <f t="shared" si="98"/>
        <v>0</v>
      </c>
      <c r="AI365" s="410">
        <f t="shared" si="98"/>
        <v>0</v>
      </c>
      <c r="AJ365" s="410">
        <f t="shared" si="98"/>
        <v>0</v>
      </c>
      <c r="AK365" s="410">
        <f t="shared" si="98"/>
        <v>0</v>
      </c>
      <c r="AL365" s="410">
        <f t="shared" si="98"/>
        <v>0</v>
      </c>
      <c r="AM365" s="305"/>
    </row>
    <row r="366" spans="1:39" outlineLevel="1">
      <c r="B366" s="519"/>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411"/>
      <c r="Z366" s="424"/>
      <c r="AA366" s="424"/>
      <c r="AB366" s="424"/>
      <c r="AC366" s="424"/>
      <c r="AD366" s="424"/>
      <c r="AE366" s="424"/>
      <c r="AF366" s="424"/>
      <c r="AG366" s="424"/>
      <c r="AH366" s="424"/>
      <c r="AI366" s="424"/>
      <c r="AJ366" s="424"/>
      <c r="AK366" s="424"/>
      <c r="AL366" s="424"/>
      <c r="AM366" s="305"/>
    </row>
    <row r="367" spans="1:39" ht="45" outlineLevel="1">
      <c r="A367" s="521">
        <v>44</v>
      </c>
      <c r="B367" s="519" t="s">
        <v>136</v>
      </c>
      <c r="C367" s="290" t="s">
        <v>25</v>
      </c>
      <c r="D367" s="294"/>
      <c r="E367" s="294"/>
      <c r="F367" s="294"/>
      <c r="G367" s="294"/>
      <c r="H367" s="294"/>
      <c r="I367" s="294"/>
      <c r="J367" s="294"/>
      <c r="K367" s="294"/>
      <c r="L367" s="294"/>
      <c r="M367" s="294"/>
      <c r="N367" s="294">
        <v>12</v>
      </c>
      <c r="O367" s="294"/>
      <c r="P367" s="294"/>
      <c r="Q367" s="294"/>
      <c r="R367" s="294"/>
      <c r="S367" s="294"/>
      <c r="T367" s="294"/>
      <c r="U367" s="294"/>
      <c r="V367" s="294"/>
      <c r="W367" s="294"/>
      <c r="X367" s="294"/>
      <c r="Y367" s="425"/>
      <c r="Z367" s="409"/>
      <c r="AA367" s="409"/>
      <c r="AB367" s="409"/>
      <c r="AC367" s="409"/>
      <c r="AD367" s="409"/>
      <c r="AE367" s="409"/>
      <c r="AF367" s="409"/>
      <c r="AG367" s="414"/>
      <c r="AH367" s="414"/>
      <c r="AI367" s="414"/>
      <c r="AJ367" s="414"/>
      <c r="AK367" s="414"/>
      <c r="AL367" s="414"/>
      <c r="AM367" s="295">
        <f>SUM(Y367:AL367)</f>
        <v>0</v>
      </c>
    </row>
    <row r="368" spans="1:39" outlineLevel="1">
      <c r="B368" s="293" t="s">
        <v>289</v>
      </c>
      <c r="C368" s="290" t="s">
        <v>163</v>
      </c>
      <c r="D368" s="294"/>
      <c r="E368" s="294"/>
      <c r="F368" s="294"/>
      <c r="G368" s="294"/>
      <c r="H368" s="294"/>
      <c r="I368" s="294"/>
      <c r="J368" s="294"/>
      <c r="K368" s="294"/>
      <c r="L368" s="294"/>
      <c r="M368" s="294"/>
      <c r="N368" s="294">
        <f>N367</f>
        <v>12</v>
      </c>
      <c r="O368" s="294"/>
      <c r="P368" s="294"/>
      <c r="Q368" s="294"/>
      <c r="R368" s="294"/>
      <c r="S368" s="294"/>
      <c r="T368" s="294"/>
      <c r="U368" s="294"/>
      <c r="V368" s="294"/>
      <c r="W368" s="294"/>
      <c r="X368" s="294"/>
      <c r="Y368" s="410">
        <f t="shared" ref="Y368:AL368" si="99">Y367</f>
        <v>0</v>
      </c>
      <c r="Z368" s="410">
        <f t="shared" si="99"/>
        <v>0</v>
      </c>
      <c r="AA368" s="410">
        <f t="shared" si="99"/>
        <v>0</v>
      </c>
      <c r="AB368" s="410">
        <f t="shared" si="99"/>
        <v>0</v>
      </c>
      <c r="AC368" s="410">
        <f t="shared" si="99"/>
        <v>0</v>
      </c>
      <c r="AD368" s="410">
        <f t="shared" si="99"/>
        <v>0</v>
      </c>
      <c r="AE368" s="410">
        <f t="shared" si="99"/>
        <v>0</v>
      </c>
      <c r="AF368" s="410">
        <f t="shared" si="99"/>
        <v>0</v>
      </c>
      <c r="AG368" s="410">
        <f t="shared" si="99"/>
        <v>0</v>
      </c>
      <c r="AH368" s="410">
        <f t="shared" si="99"/>
        <v>0</v>
      </c>
      <c r="AI368" s="410">
        <f t="shared" si="99"/>
        <v>0</v>
      </c>
      <c r="AJ368" s="410">
        <f t="shared" si="99"/>
        <v>0</v>
      </c>
      <c r="AK368" s="410">
        <f t="shared" si="99"/>
        <v>0</v>
      </c>
      <c r="AL368" s="410">
        <f t="shared" si="99"/>
        <v>0</v>
      </c>
      <c r="AM368" s="305"/>
    </row>
    <row r="369" spans="1:39" outlineLevel="1">
      <c r="B369" s="519"/>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411"/>
      <c r="Z369" s="424"/>
      <c r="AA369" s="424"/>
      <c r="AB369" s="424"/>
      <c r="AC369" s="424"/>
      <c r="AD369" s="424"/>
      <c r="AE369" s="424"/>
      <c r="AF369" s="424"/>
      <c r="AG369" s="424"/>
      <c r="AH369" s="424"/>
      <c r="AI369" s="424"/>
      <c r="AJ369" s="424"/>
      <c r="AK369" s="424"/>
      <c r="AL369" s="424"/>
      <c r="AM369" s="305"/>
    </row>
    <row r="370" spans="1:39" ht="30" outlineLevel="1">
      <c r="A370" s="521">
        <v>45</v>
      </c>
      <c r="B370" s="519" t="s">
        <v>137</v>
      </c>
      <c r="C370" s="290" t="s">
        <v>25</v>
      </c>
      <c r="D370" s="294"/>
      <c r="E370" s="294"/>
      <c r="F370" s="294"/>
      <c r="G370" s="294"/>
      <c r="H370" s="294"/>
      <c r="I370" s="294"/>
      <c r="J370" s="294"/>
      <c r="K370" s="294"/>
      <c r="L370" s="294"/>
      <c r="M370" s="294"/>
      <c r="N370" s="294">
        <v>12</v>
      </c>
      <c r="O370" s="294"/>
      <c r="P370" s="294"/>
      <c r="Q370" s="294"/>
      <c r="R370" s="294"/>
      <c r="S370" s="294"/>
      <c r="T370" s="294"/>
      <c r="U370" s="294"/>
      <c r="V370" s="294"/>
      <c r="W370" s="294"/>
      <c r="X370" s="294"/>
      <c r="Y370" s="425"/>
      <c r="Z370" s="409"/>
      <c r="AA370" s="409"/>
      <c r="AB370" s="409"/>
      <c r="AC370" s="409"/>
      <c r="AD370" s="409"/>
      <c r="AE370" s="409"/>
      <c r="AF370" s="409"/>
      <c r="AG370" s="414"/>
      <c r="AH370" s="414"/>
      <c r="AI370" s="414"/>
      <c r="AJ370" s="414"/>
      <c r="AK370" s="414"/>
      <c r="AL370" s="414"/>
      <c r="AM370" s="295">
        <f>SUM(Y370:AL370)</f>
        <v>0</v>
      </c>
    </row>
    <row r="371" spans="1:39" outlineLevel="1">
      <c r="B371" s="293" t="s">
        <v>289</v>
      </c>
      <c r="C371" s="290" t="s">
        <v>163</v>
      </c>
      <c r="D371" s="294"/>
      <c r="E371" s="294"/>
      <c r="F371" s="294"/>
      <c r="G371" s="294"/>
      <c r="H371" s="294"/>
      <c r="I371" s="294"/>
      <c r="J371" s="294"/>
      <c r="K371" s="294"/>
      <c r="L371" s="294"/>
      <c r="M371" s="294"/>
      <c r="N371" s="294">
        <f>N370</f>
        <v>12</v>
      </c>
      <c r="O371" s="294"/>
      <c r="P371" s="294"/>
      <c r="Q371" s="294"/>
      <c r="R371" s="294"/>
      <c r="S371" s="294"/>
      <c r="T371" s="294"/>
      <c r="U371" s="294"/>
      <c r="V371" s="294"/>
      <c r="W371" s="294"/>
      <c r="X371" s="294"/>
      <c r="Y371" s="410">
        <f t="shared" ref="Y371:AL371" si="100">Y370</f>
        <v>0</v>
      </c>
      <c r="Z371" s="410">
        <f t="shared" si="100"/>
        <v>0</v>
      </c>
      <c r="AA371" s="410">
        <f t="shared" si="100"/>
        <v>0</v>
      </c>
      <c r="AB371" s="410">
        <f t="shared" si="100"/>
        <v>0</v>
      </c>
      <c r="AC371" s="410">
        <f t="shared" si="100"/>
        <v>0</v>
      </c>
      <c r="AD371" s="410">
        <f t="shared" si="100"/>
        <v>0</v>
      </c>
      <c r="AE371" s="410">
        <f t="shared" si="100"/>
        <v>0</v>
      </c>
      <c r="AF371" s="410">
        <f t="shared" si="100"/>
        <v>0</v>
      </c>
      <c r="AG371" s="410">
        <f t="shared" si="100"/>
        <v>0</v>
      </c>
      <c r="AH371" s="410">
        <f t="shared" si="100"/>
        <v>0</v>
      </c>
      <c r="AI371" s="410">
        <f t="shared" si="100"/>
        <v>0</v>
      </c>
      <c r="AJ371" s="410">
        <f t="shared" si="100"/>
        <v>0</v>
      </c>
      <c r="AK371" s="410">
        <f t="shared" si="100"/>
        <v>0</v>
      </c>
      <c r="AL371" s="410">
        <f t="shared" si="100"/>
        <v>0</v>
      </c>
      <c r="AM371" s="305"/>
    </row>
    <row r="372" spans="1:39" outlineLevel="1">
      <c r="B372" s="519"/>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411"/>
      <c r="Z372" s="424"/>
      <c r="AA372" s="424"/>
      <c r="AB372" s="424"/>
      <c r="AC372" s="424"/>
      <c r="AD372" s="424"/>
      <c r="AE372" s="424"/>
      <c r="AF372" s="424"/>
      <c r="AG372" s="424"/>
      <c r="AH372" s="424"/>
      <c r="AI372" s="424"/>
      <c r="AJ372" s="424"/>
      <c r="AK372" s="424"/>
      <c r="AL372" s="424"/>
      <c r="AM372" s="305"/>
    </row>
    <row r="373" spans="1:39" ht="30" outlineLevel="1">
      <c r="A373" s="521">
        <v>46</v>
      </c>
      <c r="B373" s="519" t="s">
        <v>138</v>
      </c>
      <c r="C373" s="290" t="s">
        <v>25</v>
      </c>
      <c r="D373" s="294"/>
      <c r="E373" s="294"/>
      <c r="F373" s="294"/>
      <c r="G373" s="294"/>
      <c r="H373" s="294"/>
      <c r="I373" s="294"/>
      <c r="J373" s="294"/>
      <c r="K373" s="294"/>
      <c r="L373" s="294"/>
      <c r="M373" s="294"/>
      <c r="N373" s="294">
        <v>12</v>
      </c>
      <c r="O373" s="294"/>
      <c r="P373" s="294"/>
      <c r="Q373" s="294"/>
      <c r="R373" s="294"/>
      <c r="S373" s="294"/>
      <c r="T373" s="294"/>
      <c r="U373" s="294"/>
      <c r="V373" s="294"/>
      <c r="W373" s="294"/>
      <c r="X373" s="294"/>
      <c r="Y373" s="425"/>
      <c r="Z373" s="409"/>
      <c r="AA373" s="409"/>
      <c r="AB373" s="409"/>
      <c r="AC373" s="409"/>
      <c r="AD373" s="409"/>
      <c r="AE373" s="409"/>
      <c r="AF373" s="409"/>
      <c r="AG373" s="414"/>
      <c r="AH373" s="414"/>
      <c r="AI373" s="414"/>
      <c r="AJ373" s="414"/>
      <c r="AK373" s="414"/>
      <c r="AL373" s="414"/>
      <c r="AM373" s="295">
        <f>SUM(Y373:AL373)</f>
        <v>0</v>
      </c>
    </row>
    <row r="374" spans="1:39" outlineLevel="1">
      <c r="B374" s="293" t="s">
        <v>289</v>
      </c>
      <c r="C374" s="290" t="s">
        <v>163</v>
      </c>
      <c r="D374" s="294"/>
      <c r="E374" s="294"/>
      <c r="F374" s="294"/>
      <c r="G374" s="294"/>
      <c r="H374" s="294"/>
      <c r="I374" s="294"/>
      <c r="J374" s="294"/>
      <c r="K374" s="294"/>
      <c r="L374" s="294"/>
      <c r="M374" s="294"/>
      <c r="N374" s="294">
        <f>N373</f>
        <v>12</v>
      </c>
      <c r="O374" s="294"/>
      <c r="P374" s="294"/>
      <c r="Q374" s="294"/>
      <c r="R374" s="294"/>
      <c r="S374" s="294"/>
      <c r="T374" s="294"/>
      <c r="U374" s="294"/>
      <c r="V374" s="294"/>
      <c r="W374" s="294"/>
      <c r="X374" s="294"/>
      <c r="Y374" s="410">
        <f t="shared" ref="Y374:AL374" si="101">Y373</f>
        <v>0</v>
      </c>
      <c r="Z374" s="410">
        <f t="shared" si="101"/>
        <v>0</v>
      </c>
      <c r="AA374" s="410">
        <f t="shared" si="101"/>
        <v>0</v>
      </c>
      <c r="AB374" s="410">
        <f t="shared" si="101"/>
        <v>0</v>
      </c>
      <c r="AC374" s="410">
        <f t="shared" si="101"/>
        <v>0</v>
      </c>
      <c r="AD374" s="410">
        <f t="shared" si="101"/>
        <v>0</v>
      </c>
      <c r="AE374" s="410">
        <f t="shared" si="101"/>
        <v>0</v>
      </c>
      <c r="AF374" s="410">
        <f t="shared" si="101"/>
        <v>0</v>
      </c>
      <c r="AG374" s="410">
        <f t="shared" si="101"/>
        <v>0</v>
      </c>
      <c r="AH374" s="410">
        <f t="shared" si="101"/>
        <v>0</v>
      </c>
      <c r="AI374" s="410">
        <f t="shared" si="101"/>
        <v>0</v>
      </c>
      <c r="AJ374" s="410">
        <f t="shared" si="101"/>
        <v>0</v>
      </c>
      <c r="AK374" s="410">
        <f t="shared" si="101"/>
        <v>0</v>
      </c>
      <c r="AL374" s="410">
        <f t="shared" si="101"/>
        <v>0</v>
      </c>
      <c r="AM374" s="305"/>
    </row>
    <row r="375" spans="1:39" outlineLevel="1">
      <c r="B375" s="519"/>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411"/>
      <c r="Z375" s="424"/>
      <c r="AA375" s="424"/>
      <c r="AB375" s="424"/>
      <c r="AC375" s="424"/>
      <c r="AD375" s="424"/>
      <c r="AE375" s="424"/>
      <c r="AF375" s="424"/>
      <c r="AG375" s="424"/>
      <c r="AH375" s="424"/>
      <c r="AI375" s="424"/>
      <c r="AJ375" s="424"/>
      <c r="AK375" s="424"/>
      <c r="AL375" s="424"/>
      <c r="AM375" s="305"/>
    </row>
    <row r="376" spans="1:39" ht="30" outlineLevel="1">
      <c r="A376" s="521">
        <v>47</v>
      </c>
      <c r="B376" s="519" t="s">
        <v>139</v>
      </c>
      <c r="C376" s="290" t="s">
        <v>25</v>
      </c>
      <c r="D376" s="294"/>
      <c r="E376" s="294"/>
      <c r="F376" s="294"/>
      <c r="G376" s="294"/>
      <c r="H376" s="294"/>
      <c r="I376" s="294"/>
      <c r="J376" s="294"/>
      <c r="K376" s="294"/>
      <c r="L376" s="294"/>
      <c r="M376" s="294"/>
      <c r="N376" s="294">
        <v>12</v>
      </c>
      <c r="O376" s="294"/>
      <c r="P376" s="294"/>
      <c r="Q376" s="294"/>
      <c r="R376" s="294"/>
      <c r="S376" s="294"/>
      <c r="T376" s="294"/>
      <c r="U376" s="294"/>
      <c r="V376" s="294"/>
      <c r="W376" s="294"/>
      <c r="X376" s="294"/>
      <c r="Y376" s="425"/>
      <c r="Z376" s="409"/>
      <c r="AA376" s="409"/>
      <c r="AB376" s="409"/>
      <c r="AC376" s="409"/>
      <c r="AD376" s="409"/>
      <c r="AE376" s="409"/>
      <c r="AF376" s="409"/>
      <c r="AG376" s="414"/>
      <c r="AH376" s="414"/>
      <c r="AI376" s="414"/>
      <c r="AJ376" s="414"/>
      <c r="AK376" s="414"/>
      <c r="AL376" s="414"/>
      <c r="AM376" s="295">
        <f>SUM(Y376:AL376)</f>
        <v>0</v>
      </c>
    </row>
    <row r="377" spans="1:39" outlineLevel="1">
      <c r="B377" s="293" t="s">
        <v>289</v>
      </c>
      <c r="C377" s="290" t="s">
        <v>163</v>
      </c>
      <c r="D377" s="294"/>
      <c r="E377" s="294"/>
      <c r="F377" s="294"/>
      <c r="G377" s="294"/>
      <c r="H377" s="294"/>
      <c r="I377" s="294"/>
      <c r="J377" s="294"/>
      <c r="K377" s="294"/>
      <c r="L377" s="294"/>
      <c r="M377" s="294"/>
      <c r="N377" s="294">
        <f>N376</f>
        <v>12</v>
      </c>
      <c r="O377" s="294"/>
      <c r="P377" s="294"/>
      <c r="Q377" s="294"/>
      <c r="R377" s="294"/>
      <c r="S377" s="294"/>
      <c r="T377" s="294"/>
      <c r="U377" s="294"/>
      <c r="V377" s="294"/>
      <c r="W377" s="294"/>
      <c r="X377" s="294"/>
      <c r="Y377" s="410">
        <f t="shared" ref="Y377:AL377" si="102">Y376</f>
        <v>0</v>
      </c>
      <c r="Z377" s="410">
        <f t="shared" si="102"/>
        <v>0</v>
      </c>
      <c r="AA377" s="410">
        <f t="shared" si="102"/>
        <v>0</v>
      </c>
      <c r="AB377" s="410">
        <f t="shared" si="102"/>
        <v>0</v>
      </c>
      <c r="AC377" s="410">
        <f t="shared" si="102"/>
        <v>0</v>
      </c>
      <c r="AD377" s="410">
        <f t="shared" si="102"/>
        <v>0</v>
      </c>
      <c r="AE377" s="410">
        <f t="shared" si="102"/>
        <v>0</v>
      </c>
      <c r="AF377" s="410">
        <f t="shared" si="102"/>
        <v>0</v>
      </c>
      <c r="AG377" s="410">
        <f t="shared" si="102"/>
        <v>0</v>
      </c>
      <c r="AH377" s="410">
        <f t="shared" si="102"/>
        <v>0</v>
      </c>
      <c r="AI377" s="410">
        <f t="shared" si="102"/>
        <v>0</v>
      </c>
      <c r="AJ377" s="410">
        <f t="shared" si="102"/>
        <v>0</v>
      </c>
      <c r="AK377" s="410">
        <f t="shared" si="102"/>
        <v>0</v>
      </c>
      <c r="AL377" s="410">
        <f t="shared" si="102"/>
        <v>0</v>
      </c>
      <c r="AM377" s="305"/>
    </row>
    <row r="378" spans="1:39" outlineLevel="1">
      <c r="B378" s="519"/>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411"/>
      <c r="Z378" s="424"/>
      <c r="AA378" s="424"/>
      <c r="AB378" s="424"/>
      <c r="AC378" s="424"/>
      <c r="AD378" s="424"/>
      <c r="AE378" s="424"/>
      <c r="AF378" s="424"/>
      <c r="AG378" s="424"/>
      <c r="AH378" s="424"/>
      <c r="AI378" s="424"/>
      <c r="AJ378" s="424"/>
      <c r="AK378" s="424"/>
      <c r="AL378" s="424"/>
      <c r="AM378" s="305"/>
    </row>
    <row r="379" spans="1:39" ht="30" outlineLevel="1">
      <c r="A379" s="521">
        <v>48</v>
      </c>
      <c r="B379" s="519" t="s">
        <v>140</v>
      </c>
      <c r="C379" s="290" t="s">
        <v>25</v>
      </c>
      <c r="D379" s="294"/>
      <c r="E379" s="294"/>
      <c r="F379" s="294"/>
      <c r="G379" s="294"/>
      <c r="H379" s="294"/>
      <c r="I379" s="294"/>
      <c r="J379" s="294"/>
      <c r="K379" s="294"/>
      <c r="L379" s="294"/>
      <c r="M379" s="294"/>
      <c r="N379" s="294">
        <v>12</v>
      </c>
      <c r="O379" s="294"/>
      <c r="P379" s="294"/>
      <c r="Q379" s="294"/>
      <c r="R379" s="294"/>
      <c r="S379" s="294"/>
      <c r="T379" s="294"/>
      <c r="U379" s="294"/>
      <c r="V379" s="294"/>
      <c r="W379" s="294"/>
      <c r="X379" s="294"/>
      <c r="Y379" s="425"/>
      <c r="Z379" s="409"/>
      <c r="AA379" s="409"/>
      <c r="AB379" s="409"/>
      <c r="AC379" s="409"/>
      <c r="AD379" s="409"/>
      <c r="AE379" s="409"/>
      <c r="AF379" s="409"/>
      <c r="AG379" s="414"/>
      <c r="AH379" s="414"/>
      <c r="AI379" s="414"/>
      <c r="AJ379" s="414"/>
      <c r="AK379" s="414"/>
      <c r="AL379" s="414"/>
      <c r="AM379" s="295">
        <f>SUM(Y379:AL379)</f>
        <v>0</v>
      </c>
    </row>
    <row r="380" spans="1:39" outlineLevel="1">
      <c r="B380" s="293" t="s">
        <v>289</v>
      </c>
      <c r="C380" s="290" t="s">
        <v>163</v>
      </c>
      <c r="D380" s="294"/>
      <c r="E380" s="294"/>
      <c r="F380" s="294"/>
      <c r="G380" s="294"/>
      <c r="H380" s="294"/>
      <c r="I380" s="294"/>
      <c r="J380" s="294"/>
      <c r="K380" s="294"/>
      <c r="L380" s="294"/>
      <c r="M380" s="294"/>
      <c r="N380" s="294">
        <f>N379</f>
        <v>12</v>
      </c>
      <c r="O380" s="294"/>
      <c r="P380" s="294"/>
      <c r="Q380" s="294"/>
      <c r="R380" s="294"/>
      <c r="S380" s="294"/>
      <c r="T380" s="294"/>
      <c r="U380" s="294"/>
      <c r="V380" s="294"/>
      <c r="W380" s="294"/>
      <c r="X380" s="294"/>
      <c r="Y380" s="410">
        <f t="shared" ref="Y380:AL380" si="103">Y379</f>
        <v>0</v>
      </c>
      <c r="Z380" s="410">
        <f t="shared" si="103"/>
        <v>0</v>
      </c>
      <c r="AA380" s="410">
        <f t="shared" si="103"/>
        <v>0</v>
      </c>
      <c r="AB380" s="410">
        <f t="shared" si="103"/>
        <v>0</v>
      </c>
      <c r="AC380" s="410">
        <f t="shared" si="103"/>
        <v>0</v>
      </c>
      <c r="AD380" s="410">
        <f t="shared" si="103"/>
        <v>0</v>
      </c>
      <c r="AE380" s="410">
        <f t="shared" si="103"/>
        <v>0</v>
      </c>
      <c r="AF380" s="410">
        <f t="shared" si="103"/>
        <v>0</v>
      </c>
      <c r="AG380" s="410">
        <f t="shared" si="103"/>
        <v>0</v>
      </c>
      <c r="AH380" s="410">
        <f t="shared" si="103"/>
        <v>0</v>
      </c>
      <c r="AI380" s="410">
        <f t="shared" si="103"/>
        <v>0</v>
      </c>
      <c r="AJ380" s="410">
        <f t="shared" si="103"/>
        <v>0</v>
      </c>
      <c r="AK380" s="410">
        <f t="shared" si="103"/>
        <v>0</v>
      </c>
      <c r="AL380" s="410">
        <f t="shared" si="103"/>
        <v>0</v>
      </c>
      <c r="AM380" s="305"/>
    </row>
    <row r="381" spans="1:39" outlineLevel="1">
      <c r="B381" s="519"/>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411"/>
      <c r="Z381" s="424"/>
      <c r="AA381" s="424"/>
      <c r="AB381" s="424"/>
      <c r="AC381" s="424"/>
      <c r="AD381" s="424"/>
      <c r="AE381" s="424"/>
      <c r="AF381" s="424"/>
      <c r="AG381" s="424"/>
      <c r="AH381" s="424"/>
      <c r="AI381" s="424"/>
      <c r="AJ381" s="424"/>
      <c r="AK381" s="424"/>
      <c r="AL381" s="424"/>
      <c r="AM381" s="305"/>
    </row>
    <row r="382" spans="1:39" ht="30" outlineLevel="1">
      <c r="A382" s="521">
        <v>49</v>
      </c>
      <c r="B382" s="519" t="s">
        <v>141</v>
      </c>
      <c r="C382" s="290" t="s">
        <v>25</v>
      </c>
      <c r="D382" s="294"/>
      <c r="E382" s="294"/>
      <c r="F382" s="294"/>
      <c r="G382" s="294"/>
      <c r="H382" s="294"/>
      <c r="I382" s="294"/>
      <c r="J382" s="294"/>
      <c r="K382" s="294"/>
      <c r="L382" s="294"/>
      <c r="M382" s="294"/>
      <c r="N382" s="294">
        <v>12</v>
      </c>
      <c r="O382" s="294"/>
      <c r="P382" s="294"/>
      <c r="Q382" s="294"/>
      <c r="R382" s="294"/>
      <c r="S382" s="294"/>
      <c r="T382" s="294"/>
      <c r="U382" s="294"/>
      <c r="V382" s="294"/>
      <c r="W382" s="294"/>
      <c r="X382" s="294"/>
      <c r="Y382" s="425"/>
      <c r="Z382" s="409"/>
      <c r="AA382" s="409"/>
      <c r="AB382" s="409"/>
      <c r="AC382" s="409"/>
      <c r="AD382" s="409"/>
      <c r="AE382" s="409"/>
      <c r="AF382" s="409"/>
      <c r="AG382" s="414"/>
      <c r="AH382" s="414"/>
      <c r="AI382" s="414"/>
      <c r="AJ382" s="414"/>
      <c r="AK382" s="414"/>
      <c r="AL382" s="414"/>
      <c r="AM382" s="295">
        <f>SUM(Y382:AL382)</f>
        <v>0</v>
      </c>
    </row>
    <row r="383" spans="1:39" outlineLevel="1">
      <c r="B383" s="293" t="s">
        <v>289</v>
      </c>
      <c r="C383" s="290" t="s">
        <v>163</v>
      </c>
      <c r="D383" s="294"/>
      <c r="E383" s="294"/>
      <c r="F383" s="294"/>
      <c r="G383" s="294"/>
      <c r="H383" s="294"/>
      <c r="I383" s="294"/>
      <c r="J383" s="294"/>
      <c r="K383" s="294"/>
      <c r="L383" s="294"/>
      <c r="M383" s="294"/>
      <c r="N383" s="294">
        <f>N382</f>
        <v>12</v>
      </c>
      <c r="O383" s="294"/>
      <c r="P383" s="294"/>
      <c r="Q383" s="294"/>
      <c r="R383" s="294"/>
      <c r="S383" s="294"/>
      <c r="T383" s="294"/>
      <c r="U383" s="294"/>
      <c r="V383" s="294"/>
      <c r="W383" s="294"/>
      <c r="X383" s="294"/>
      <c r="Y383" s="410">
        <f t="shared" ref="Y383:AL383" si="104">Y382</f>
        <v>0</v>
      </c>
      <c r="Z383" s="410">
        <f t="shared" si="104"/>
        <v>0</v>
      </c>
      <c r="AA383" s="410">
        <f t="shared" si="104"/>
        <v>0</v>
      </c>
      <c r="AB383" s="410">
        <f t="shared" si="104"/>
        <v>0</v>
      </c>
      <c r="AC383" s="410">
        <f t="shared" si="104"/>
        <v>0</v>
      </c>
      <c r="AD383" s="410">
        <f t="shared" si="104"/>
        <v>0</v>
      </c>
      <c r="AE383" s="410">
        <f t="shared" si="104"/>
        <v>0</v>
      </c>
      <c r="AF383" s="410">
        <f t="shared" si="104"/>
        <v>0</v>
      </c>
      <c r="AG383" s="410">
        <f t="shared" si="104"/>
        <v>0</v>
      </c>
      <c r="AH383" s="410">
        <f t="shared" si="104"/>
        <v>0</v>
      </c>
      <c r="AI383" s="410">
        <f t="shared" si="104"/>
        <v>0</v>
      </c>
      <c r="AJ383" s="410">
        <f t="shared" si="104"/>
        <v>0</v>
      </c>
      <c r="AK383" s="410">
        <f t="shared" si="104"/>
        <v>0</v>
      </c>
      <c r="AL383" s="410">
        <f t="shared" si="104"/>
        <v>0</v>
      </c>
      <c r="AM383" s="305"/>
    </row>
    <row r="384" spans="1:39" outlineLevel="1">
      <c r="B384" s="436"/>
      <c r="C384" s="304"/>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300"/>
      <c r="Z384" s="300"/>
      <c r="AA384" s="300"/>
      <c r="AB384" s="300"/>
      <c r="AC384" s="300"/>
      <c r="AD384" s="300"/>
      <c r="AE384" s="300"/>
      <c r="AF384" s="300"/>
      <c r="AG384" s="300"/>
      <c r="AH384" s="300"/>
      <c r="AI384" s="300"/>
      <c r="AJ384" s="300"/>
      <c r="AK384" s="300"/>
      <c r="AL384" s="300"/>
      <c r="AM384" s="305"/>
    </row>
    <row r="385" spans="2:42" ht="15.75">
      <c r="B385" s="326" t="s">
        <v>274</v>
      </c>
      <c r="C385" s="328"/>
      <c r="D385" s="328">
        <f t="shared" ref="D385:M385" si="105">SUM(D222:D383)</f>
        <v>44142321.032950714</v>
      </c>
      <c r="E385" s="328">
        <f t="shared" si="105"/>
        <v>43992438.032950714</v>
      </c>
      <c r="F385" s="328">
        <f t="shared" si="105"/>
        <v>45123091.046630725</v>
      </c>
      <c r="G385" s="328">
        <f t="shared" si="105"/>
        <v>45102205.046630725</v>
      </c>
      <c r="H385" s="328">
        <f t="shared" si="105"/>
        <v>45102205.046630725</v>
      </c>
      <c r="I385" s="328">
        <f t="shared" si="105"/>
        <v>44703723.714766793</v>
      </c>
      <c r="J385" s="328">
        <f t="shared" si="105"/>
        <v>43194414</v>
      </c>
      <c r="K385" s="328">
        <f t="shared" si="105"/>
        <v>43192664</v>
      </c>
      <c r="L385" s="328">
        <f t="shared" si="105"/>
        <v>43081769</v>
      </c>
      <c r="M385" s="328">
        <f t="shared" si="105"/>
        <v>42663122</v>
      </c>
      <c r="N385" s="328"/>
      <c r="O385" s="328">
        <f t="shared" ref="O385:X385" si="106">SUM(O222:O383)</f>
        <v>6069.4671451889626</v>
      </c>
      <c r="P385" s="328">
        <f t="shared" si="106"/>
        <v>6051.4671376322967</v>
      </c>
      <c r="Q385" s="328">
        <f t="shared" si="106"/>
        <v>6539.8567303034515</v>
      </c>
      <c r="R385" s="328">
        <f t="shared" si="106"/>
        <v>6539.8567303034515</v>
      </c>
      <c r="S385" s="328">
        <f t="shared" si="106"/>
        <v>6539.8567303034515</v>
      </c>
      <c r="T385" s="328">
        <f t="shared" si="106"/>
        <v>6469.2180775571906</v>
      </c>
      <c r="U385" s="328">
        <f t="shared" si="106"/>
        <v>6219</v>
      </c>
      <c r="V385" s="328">
        <f t="shared" si="106"/>
        <v>6219</v>
      </c>
      <c r="W385" s="328">
        <f t="shared" si="106"/>
        <v>6201</v>
      </c>
      <c r="X385" s="328">
        <f t="shared" si="106"/>
        <v>6150</v>
      </c>
      <c r="Y385" s="328">
        <f>IF(Y220="kWh",SUMPRODUCT(D222:D383,Y222:Y383))</f>
        <v>17286180</v>
      </c>
      <c r="Z385" s="328">
        <f>IF(Z220="kWh",SUMPRODUCT(D222:D383,Z222:Z383))</f>
        <v>5496118.7020486165</v>
      </c>
      <c r="AA385" s="328">
        <f>IF(AA220="kw",SUMPRODUCT(N222:N383,O222:O383,AA222:AA383),SUMPRODUCT(D222:D383,AA222:AA383))</f>
        <v>24966.450884668535</v>
      </c>
      <c r="AB385" s="328">
        <f>IF(AB220="kw",SUMPRODUCT(N222:N383,O222:O383,AB222:AB383),SUMPRODUCT(D222:D383,AB222:AB383))</f>
        <v>4302.8032096201514</v>
      </c>
      <c r="AC385" s="328">
        <f>IF(AC220="kw",SUMPRODUCT(N222:N383,O222:O383,AC222:AC383),SUMPRODUCT(D222:D383,AC222:AC383))</f>
        <v>35.104332334047058</v>
      </c>
      <c r="AD385" s="328">
        <f>IF(AD220="kw",SUMPRODUCT(N222:N383,O222:O383,AD222:AD383),SUMPRODUCT(D222:D383,AD222:AD383))</f>
        <v>0</v>
      </c>
      <c r="AE385" s="328">
        <f>IF(AE220="kw",SUMPRODUCT(N222:N383,O222:O383,AE222:AE383),SUMPRODUCT(D222:D383,AE222:AE383))</f>
        <v>0</v>
      </c>
      <c r="AF385" s="328">
        <f>IF(AF220="kw",SUMPRODUCT(N222:N383,O222:O383,AF222:AF383),SUMPRODUCT(D222:D383,AF222:AF383))</f>
        <v>0</v>
      </c>
      <c r="AG385" s="328">
        <f>IF(AG220="kw",SUMPRODUCT(N222:N383,O222:O383,AG222:AG383),SUMPRODUCT(D222:D383,AG222:AG383))</f>
        <v>0</v>
      </c>
      <c r="AH385" s="328">
        <f>IF(AH220="kw",SUMPRODUCT(N222:N383,O222:O383,AH222:AH383),SUMPRODUCT(D222:D383,AH222:AH383))</f>
        <v>0</v>
      </c>
      <c r="AI385" s="328">
        <f>IF(AI220="kw",SUMPRODUCT(N222:N383,O222:O383,AI222:AI383),SUMPRODUCT(D222:D383,AI222:AI383))</f>
        <v>0</v>
      </c>
      <c r="AJ385" s="328">
        <f>IF(AJ220="kw",SUMPRODUCT(N222:N383,O222:O383,AJ222:AJ383),SUMPRODUCT(D222:D383,AJ222:AJ383))</f>
        <v>0</v>
      </c>
      <c r="AK385" s="328">
        <f>IF(AK220="kw",SUMPRODUCT(N222:N383,O222:O383,AK222:AK383),SUMPRODUCT(D222:D383,AK222:AK383))</f>
        <v>0</v>
      </c>
      <c r="AL385" s="328">
        <f>IF(AL220="kw",SUMPRODUCT(N222:N383,O222:O383,AL222:AL383),SUMPRODUCT(D222:D383,AL222:AL383))</f>
        <v>0</v>
      </c>
      <c r="AM385" s="329"/>
    </row>
    <row r="386" spans="2:42" ht="15.75">
      <c r="B386" s="390" t="s">
        <v>275</v>
      </c>
      <c r="C386" s="391"/>
      <c r="D386" s="391"/>
      <c r="E386" s="391"/>
      <c r="F386" s="391"/>
      <c r="G386" s="391"/>
      <c r="H386" s="391"/>
      <c r="I386" s="391"/>
      <c r="J386" s="391"/>
      <c r="K386" s="391"/>
      <c r="L386" s="391"/>
      <c r="M386" s="391"/>
      <c r="N386" s="391"/>
      <c r="O386" s="391"/>
      <c r="P386" s="391"/>
      <c r="Q386" s="391"/>
      <c r="R386" s="391"/>
      <c r="S386" s="391"/>
      <c r="T386" s="391"/>
      <c r="U386" s="391"/>
      <c r="V386" s="391"/>
      <c r="W386" s="391"/>
      <c r="X386" s="391"/>
      <c r="Y386" s="391">
        <f>HLOOKUP(Y219,'2. LRAMVA Threshold'!$B$42:$Q$53,8,FALSE)</f>
        <v>14896090</v>
      </c>
      <c r="Z386" s="391">
        <f>HLOOKUP(Z219,'2. LRAMVA Threshold'!$B$42:$Q$53,8,FALSE)</f>
        <v>5412016</v>
      </c>
      <c r="AA386" s="391">
        <f>HLOOKUP(AA219,'2. LRAMVA Threshold'!$B$42:$Q$53,8,FALSE)</f>
        <v>53512</v>
      </c>
      <c r="AB386" s="391">
        <f>HLOOKUP(AB219,'2. LRAMVA Threshold'!$B$42:$Q$53,8,FALSE)</f>
        <v>2704</v>
      </c>
      <c r="AC386" s="391">
        <f>HLOOKUP(AC219,'2. LRAMVA Threshold'!$B$42:$Q$53,8,FALSE)</f>
        <v>5133</v>
      </c>
      <c r="AD386" s="391">
        <f>HLOOKUP(AD219,'2. LRAMVA Threshold'!$B$42:$Q$53,8,FALSE)</f>
        <v>885</v>
      </c>
      <c r="AE386" s="391">
        <f>HLOOKUP(AE219,'2. LRAMVA Threshold'!$B$42:$Q$53,8,FALSE)</f>
        <v>28</v>
      </c>
      <c r="AF386" s="391">
        <f>HLOOKUP(AF219,'2. LRAMVA Threshold'!$B$42:$Q$53,8,FALSE)</f>
        <v>65791</v>
      </c>
      <c r="AG386" s="391">
        <f>HLOOKUP(AG219,'2. LRAMVA Threshold'!$B$42:$Q$53,8,FALSE)</f>
        <v>0</v>
      </c>
      <c r="AH386" s="391">
        <f>HLOOKUP(AH219,'2. LRAMVA Threshold'!$B$42:$Q$53,8,FALSE)</f>
        <v>0</v>
      </c>
      <c r="AI386" s="391">
        <f>HLOOKUP(AI219,'2. LRAMVA Threshold'!$B$42:$Q$53,8,FALSE)</f>
        <v>0</v>
      </c>
      <c r="AJ386" s="391">
        <f>HLOOKUP(AJ219,'2. LRAMVA Threshold'!$B$42:$Q$53,8,FALSE)</f>
        <v>0</v>
      </c>
      <c r="AK386" s="391">
        <f>HLOOKUP(AK219,'2. LRAMVA Threshold'!$B$42:$Q$53,8,FALSE)</f>
        <v>0</v>
      </c>
      <c r="AL386" s="391">
        <f>HLOOKUP(AL219,'2. LRAMVA Threshold'!$B$42:$Q$53,8,FALSE)</f>
        <v>0</v>
      </c>
      <c r="AM386" s="392"/>
    </row>
    <row r="387" spans="2:42">
      <c r="B387" s="393"/>
      <c r="C387" s="431"/>
      <c r="D387" s="432"/>
      <c r="E387" s="432"/>
      <c r="F387" s="432"/>
      <c r="G387" s="432"/>
      <c r="H387" s="432"/>
      <c r="I387" s="432"/>
      <c r="J387" s="432"/>
      <c r="K387" s="432"/>
      <c r="L387" s="432"/>
      <c r="M387" s="432"/>
      <c r="N387" s="432"/>
      <c r="O387" s="433"/>
      <c r="P387" s="432"/>
      <c r="Q387" s="432"/>
      <c r="R387" s="432"/>
      <c r="S387" s="434"/>
      <c r="T387" s="434"/>
      <c r="U387" s="434"/>
      <c r="V387" s="434"/>
      <c r="W387" s="432"/>
      <c r="X387" s="432"/>
      <c r="Y387" s="435"/>
      <c r="Z387" s="435"/>
      <c r="AA387" s="435"/>
      <c r="AB387" s="435"/>
      <c r="AC387" s="435"/>
      <c r="AD387" s="435"/>
      <c r="AE387" s="435"/>
      <c r="AF387" s="398"/>
      <c r="AG387" s="398"/>
      <c r="AH387" s="398"/>
      <c r="AI387" s="398"/>
      <c r="AJ387" s="398"/>
      <c r="AK387" s="398"/>
      <c r="AL387" s="398"/>
      <c r="AM387" s="399"/>
    </row>
    <row r="388" spans="2:42">
      <c r="B388" s="323" t="s">
        <v>276</v>
      </c>
      <c r="C388" s="337"/>
      <c r="D388" s="337"/>
      <c r="E388" s="375"/>
      <c r="F388" s="375"/>
      <c r="G388" s="375"/>
      <c r="H388" s="375"/>
      <c r="I388" s="375"/>
      <c r="J388" s="375"/>
      <c r="K388" s="375"/>
      <c r="L388" s="375"/>
      <c r="M388" s="375"/>
      <c r="N388" s="375"/>
      <c r="O388" s="290"/>
      <c r="P388" s="339"/>
      <c r="Q388" s="339"/>
      <c r="R388" s="339"/>
      <c r="S388" s="338"/>
      <c r="T388" s="338"/>
      <c r="U388" s="338"/>
      <c r="V388" s="338"/>
      <c r="W388" s="339"/>
      <c r="X388" s="339"/>
      <c r="Y388" s="340">
        <f>HLOOKUP(Y$35,'3.  Distribution Rates'!$C$122:$P$133,8,FALSE)</f>
        <v>1.34E-2</v>
      </c>
      <c r="Z388" s="340">
        <f>HLOOKUP(Z$35,'3.  Distribution Rates'!$C$122:$P$133,8,FALSE)</f>
        <v>1.03E-2</v>
      </c>
      <c r="AA388" s="340">
        <f>HLOOKUP(AA$35,'3.  Distribution Rates'!$C$122:$P$133,8,FALSE)</f>
        <v>2.6139999999999999</v>
      </c>
      <c r="AB388" s="340">
        <f>HLOOKUP(AB$35,'3.  Distribution Rates'!$C$122:$P$133,8,FALSE)</f>
        <v>4.3819999999999997</v>
      </c>
      <c r="AC388" s="340">
        <f>HLOOKUP(AC$35,'3.  Distribution Rates'!$C$122:$P$133,8,FALSE)</f>
        <v>2.1873999999999998</v>
      </c>
      <c r="AD388" s="340">
        <f>HLOOKUP(AD$35,'3.  Distribution Rates'!$C$122:$P$133,8,FALSE)</f>
        <v>8.4649000000000001</v>
      </c>
      <c r="AE388" s="340">
        <f>HLOOKUP(AE$35,'3.  Distribution Rates'!$C$122:$P$133,8,FALSE)</f>
        <v>11.4176</v>
      </c>
      <c r="AF388" s="340">
        <f>HLOOKUP(AF$35,'3.  Distribution Rates'!$C$122:$P$133,8,FALSE)</f>
        <v>1.7899999999999999E-2</v>
      </c>
      <c r="AG388" s="340">
        <f>HLOOKUP(AG$35,'3.  Distribution Rates'!$C$122:$P$133,8,FALSE)</f>
        <v>0</v>
      </c>
      <c r="AH388" s="340">
        <f>HLOOKUP(AH$35,'3.  Distribution Rates'!$C$122:$P$133,8,FALSE)</f>
        <v>0</v>
      </c>
      <c r="AI388" s="340">
        <f>HLOOKUP(AI$35,'3.  Distribution Rates'!$C$122:$P$133,8,FALSE)</f>
        <v>0</v>
      </c>
      <c r="AJ388" s="340">
        <f>HLOOKUP(AJ$35,'3.  Distribution Rates'!$C$122:$P$133,8,FALSE)</f>
        <v>0</v>
      </c>
      <c r="AK388" s="340">
        <f>HLOOKUP(AK$35,'3.  Distribution Rates'!$C$122:$P$133,8,FALSE)</f>
        <v>0</v>
      </c>
      <c r="AL388" s="340">
        <f>HLOOKUP(AL$35,'3.  Distribution Rates'!$C$122:$P$133,8,FALSE)</f>
        <v>0</v>
      </c>
      <c r="AM388" s="376"/>
      <c r="AN388" s="340"/>
      <c r="AO388" s="340"/>
      <c r="AP388" s="340"/>
    </row>
    <row r="389" spans="2:42">
      <c r="B389" s="323" t="s">
        <v>277</v>
      </c>
      <c r="C389" s="344"/>
      <c r="D389" s="308"/>
      <c r="E389" s="278"/>
      <c r="F389" s="278"/>
      <c r="G389" s="278"/>
      <c r="H389" s="278"/>
      <c r="I389" s="278"/>
      <c r="J389" s="278"/>
      <c r="K389" s="278"/>
      <c r="L389" s="278"/>
      <c r="M389" s="278"/>
      <c r="N389" s="278"/>
      <c r="O389" s="290"/>
      <c r="P389" s="278"/>
      <c r="Q389" s="278"/>
      <c r="R389" s="278"/>
      <c r="S389" s="308"/>
      <c r="T389" s="308"/>
      <c r="U389" s="308"/>
      <c r="V389" s="308"/>
      <c r="W389" s="278"/>
      <c r="X389" s="278"/>
      <c r="Y389" s="377">
        <f>'4.  2011-2014 LRAM'!Y139*Y388</f>
        <v>37555.640548584517</v>
      </c>
      <c r="Z389" s="377">
        <f>'4.  2011-2014 LRAM'!Z139*Z388</f>
        <v>14573.288722509917</v>
      </c>
      <c r="AA389" s="377">
        <f>'4.  2011-2014 LRAM'!AA139*AA388</f>
        <v>70885.396895130674</v>
      </c>
      <c r="AB389" s="377">
        <f>'4.  2011-2014 LRAM'!AB139*AB388</f>
        <v>0</v>
      </c>
      <c r="AC389" s="377">
        <f>'4.  2011-2014 LRAM'!AC139*AC388</f>
        <v>0</v>
      </c>
      <c r="AD389" s="377">
        <f>'4.  2011-2014 LRAM'!AD139*AD388</f>
        <v>0</v>
      </c>
      <c r="AE389" s="377">
        <f>'4.  2011-2014 LRAM'!AE139*AE388</f>
        <v>0</v>
      </c>
      <c r="AF389" s="377">
        <f>'4.  2011-2014 LRAM'!AF139*AF388</f>
        <v>0</v>
      </c>
      <c r="AG389" s="377">
        <f>'4.  2011-2014 LRAM'!AG139*AG388</f>
        <v>0</v>
      </c>
      <c r="AH389" s="377">
        <f>'4.  2011-2014 LRAM'!AH139*AH388</f>
        <v>0</v>
      </c>
      <c r="AI389" s="377">
        <f>'4.  2011-2014 LRAM'!AI139*AI388</f>
        <v>0</v>
      </c>
      <c r="AJ389" s="377">
        <f>'4.  2011-2014 LRAM'!AJ139*AJ388</f>
        <v>0</v>
      </c>
      <c r="AK389" s="377">
        <f>'4.  2011-2014 LRAM'!AK139*AK388</f>
        <v>0</v>
      </c>
      <c r="AL389" s="377">
        <f>'4.  2011-2014 LRAM'!AL139*AL388</f>
        <v>0</v>
      </c>
      <c r="AM389" s="628">
        <f t="shared" ref="AM389:AM394" si="107">SUM(Y389:AL389)</f>
        <v>123014.3261662251</v>
      </c>
    </row>
    <row r="390" spans="2:42">
      <c r="B390" s="323" t="s">
        <v>278</v>
      </c>
      <c r="C390" s="344"/>
      <c r="D390" s="308"/>
      <c r="E390" s="278"/>
      <c r="F390" s="278"/>
      <c r="G390" s="278"/>
      <c r="H390" s="278"/>
      <c r="I390" s="278"/>
      <c r="J390" s="278"/>
      <c r="K390" s="278"/>
      <c r="L390" s="278"/>
      <c r="M390" s="278"/>
      <c r="N390" s="278"/>
      <c r="O390" s="290"/>
      <c r="P390" s="278"/>
      <c r="Q390" s="278"/>
      <c r="R390" s="278"/>
      <c r="S390" s="308"/>
      <c r="T390" s="308"/>
      <c r="U390" s="308"/>
      <c r="V390" s="308"/>
      <c r="W390" s="278"/>
      <c r="X390" s="278"/>
      <c r="Y390" s="377">
        <f>'4.  2011-2014 LRAM'!Y268*Y388</f>
        <v>34709.433588841042</v>
      </c>
      <c r="Z390" s="377">
        <f>'4.  2011-2014 LRAM'!Z268*Z388</f>
        <v>11300.781455956036</v>
      </c>
      <c r="AA390" s="377">
        <f>'4.  2011-2014 LRAM'!AA268*AA388</f>
        <v>66973.253531842856</v>
      </c>
      <c r="AB390" s="377">
        <f>'4.  2011-2014 LRAM'!AB268*AB388</f>
        <v>0</v>
      </c>
      <c r="AC390" s="377">
        <f>'4.  2011-2014 LRAM'!AC268*AC388</f>
        <v>0</v>
      </c>
      <c r="AD390" s="377">
        <f>'4.  2011-2014 LRAM'!AD268*AD388</f>
        <v>0</v>
      </c>
      <c r="AE390" s="377">
        <f>'4.  2011-2014 LRAM'!AE268*AE388</f>
        <v>0</v>
      </c>
      <c r="AF390" s="377">
        <f>'4.  2011-2014 LRAM'!AF268*AF388</f>
        <v>0</v>
      </c>
      <c r="AG390" s="377">
        <f>'4.  2011-2014 LRAM'!AG268*AG388</f>
        <v>0</v>
      </c>
      <c r="AH390" s="377">
        <f>'4.  2011-2014 LRAM'!AH268*AH388</f>
        <v>0</v>
      </c>
      <c r="AI390" s="377">
        <f>'4.  2011-2014 LRAM'!AI268*AI388</f>
        <v>0</v>
      </c>
      <c r="AJ390" s="377">
        <f>'4.  2011-2014 LRAM'!AJ268*AJ388</f>
        <v>0</v>
      </c>
      <c r="AK390" s="377">
        <f>'4.  2011-2014 LRAM'!AK268*AK388</f>
        <v>0</v>
      </c>
      <c r="AL390" s="377">
        <f>'4.  2011-2014 LRAM'!AL268*AL388</f>
        <v>0</v>
      </c>
      <c r="AM390" s="628">
        <f t="shared" si="107"/>
        <v>112983.46857663993</v>
      </c>
    </row>
    <row r="391" spans="2:42">
      <c r="B391" s="323" t="s">
        <v>279</v>
      </c>
      <c r="C391" s="344"/>
      <c r="D391" s="308"/>
      <c r="E391" s="278"/>
      <c r="F391" s="278"/>
      <c r="G391" s="278"/>
      <c r="H391" s="278"/>
      <c r="I391" s="278"/>
      <c r="J391" s="278"/>
      <c r="K391" s="278"/>
      <c r="L391" s="278"/>
      <c r="M391" s="278"/>
      <c r="N391" s="278"/>
      <c r="O391" s="290"/>
      <c r="P391" s="278"/>
      <c r="Q391" s="278"/>
      <c r="R391" s="278"/>
      <c r="S391" s="308"/>
      <c r="T391" s="308"/>
      <c r="U391" s="308"/>
      <c r="V391" s="308"/>
      <c r="W391" s="278"/>
      <c r="X391" s="278"/>
      <c r="Y391" s="377">
        <f>'4.  2011-2014 LRAM'!Y397*Y388</f>
        <v>35683.047044781815</v>
      </c>
      <c r="Z391" s="377">
        <f>'4.  2011-2014 LRAM'!Z397*Z388</f>
        <v>41312.127044814595</v>
      </c>
      <c r="AA391" s="377">
        <f>'4.  2011-2014 LRAM'!AA397*AA388</f>
        <v>63883.583031437462</v>
      </c>
      <c r="AB391" s="377">
        <f>'4.  2011-2014 LRAM'!AB397*AB388</f>
        <v>0</v>
      </c>
      <c r="AC391" s="377">
        <f>'4.  2011-2014 LRAM'!AC397*AC388</f>
        <v>0</v>
      </c>
      <c r="AD391" s="377">
        <f>'4.  2011-2014 LRAM'!AD397*AD388</f>
        <v>0</v>
      </c>
      <c r="AE391" s="377">
        <f>'4.  2011-2014 LRAM'!AE397*AE388</f>
        <v>0</v>
      </c>
      <c r="AF391" s="377">
        <f>'4.  2011-2014 LRAM'!AF397*AF388</f>
        <v>0</v>
      </c>
      <c r="AG391" s="377">
        <f>'4.  2011-2014 LRAM'!AG397*AG388</f>
        <v>0</v>
      </c>
      <c r="AH391" s="377">
        <f>'4.  2011-2014 LRAM'!AH397*AH388</f>
        <v>0</v>
      </c>
      <c r="AI391" s="377">
        <f>'4.  2011-2014 LRAM'!AI397*AI388</f>
        <v>0</v>
      </c>
      <c r="AJ391" s="377">
        <f>'4.  2011-2014 LRAM'!AJ397*AJ388</f>
        <v>0</v>
      </c>
      <c r="AK391" s="377">
        <f>'4.  2011-2014 LRAM'!AK397*AK388</f>
        <v>0</v>
      </c>
      <c r="AL391" s="377">
        <f>'4.  2011-2014 LRAM'!AL397*AL388</f>
        <v>0</v>
      </c>
      <c r="AM391" s="628">
        <f t="shared" si="107"/>
        <v>140878.75712103385</v>
      </c>
    </row>
    <row r="392" spans="2:42">
      <c r="B392" s="323" t="s">
        <v>280</v>
      </c>
      <c r="C392" s="344"/>
      <c r="D392" s="308"/>
      <c r="E392" s="278"/>
      <c r="F392" s="278"/>
      <c r="G392" s="278"/>
      <c r="H392" s="278"/>
      <c r="I392" s="278"/>
      <c r="J392" s="278"/>
      <c r="K392" s="278"/>
      <c r="L392" s="278"/>
      <c r="M392" s="278"/>
      <c r="N392" s="278"/>
      <c r="O392" s="290"/>
      <c r="P392" s="278"/>
      <c r="Q392" s="278"/>
      <c r="R392" s="278"/>
      <c r="S392" s="308"/>
      <c r="T392" s="308"/>
      <c r="U392" s="308"/>
      <c r="V392" s="308"/>
      <c r="W392" s="278"/>
      <c r="X392" s="278"/>
      <c r="Y392" s="377">
        <f>'4.  2011-2014 LRAM'!Y527*Y388</f>
        <v>81600.798582464762</v>
      </c>
      <c r="Z392" s="377">
        <f>'4.  2011-2014 LRAM'!Z527*Z388</f>
        <v>25440.220325720402</v>
      </c>
      <c r="AA392" s="377">
        <f>'4.  2011-2014 LRAM'!AA527*AA388</f>
        <v>57177.894895010453</v>
      </c>
      <c r="AB392" s="377">
        <f>'4.  2011-2014 LRAM'!AB527*AB388</f>
        <v>0</v>
      </c>
      <c r="AC392" s="377">
        <f>'4.  2011-2014 LRAM'!AC527*AC388</f>
        <v>0</v>
      </c>
      <c r="AD392" s="377">
        <f>'4.  2011-2014 LRAM'!AD527*AD388</f>
        <v>0</v>
      </c>
      <c r="AE392" s="377">
        <f>'4.  2011-2014 LRAM'!AE527*AE388</f>
        <v>0</v>
      </c>
      <c r="AF392" s="377">
        <f>'4.  2011-2014 LRAM'!AF527*AF388</f>
        <v>0</v>
      </c>
      <c r="AG392" s="377">
        <f>'4.  2011-2014 LRAM'!AG527*AG388</f>
        <v>0</v>
      </c>
      <c r="AH392" s="377">
        <f>'4.  2011-2014 LRAM'!AH527*AH388</f>
        <v>0</v>
      </c>
      <c r="AI392" s="377">
        <f>'4.  2011-2014 LRAM'!AI527*AI388</f>
        <v>0</v>
      </c>
      <c r="AJ392" s="377">
        <f>'4.  2011-2014 LRAM'!AJ527*AJ388</f>
        <v>0</v>
      </c>
      <c r="AK392" s="377">
        <f>'4.  2011-2014 LRAM'!AK527*AK388</f>
        <v>0</v>
      </c>
      <c r="AL392" s="377">
        <f>'4.  2011-2014 LRAM'!AL527*AL388</f>
        <v>0</v>
      </c>
      <c r="AM392" s="628">
        <f t="shared" si="107"/>
        <v>164218.91380319561</v>
      </c>
    </row>
    <row r="393" spans="2:42">
      <c r="B393" s="323" t="s">
        <v>281</v>
      </c>
      <c r="C393" s="344"/>
      <c r="D393" s="308"/>
      <c r="E393" s="278"/>
      <c r="F393" s="278"/>
      <c r="G393" s="278"/>
      <c r="H393" s="278"/>
      <c r="I393" s="278"/>
      <c r="J393" s="278"/>
      <c r="K393" s="278"/>
      <c r="L393" s="278"/>
      <c r="M393" s="278"/>
      <c r="N393" s="278"/>
      <c r="O393" s="290"/>
      <c r="P393" s="278"/>
      <c r="Q393" s="278"/>
      <c r="R393" s="278"/>
      <c r="S393" s="308"/>
      <c r="T393" s="308"/>
      <c r="U393" s="308"/>
      <c r="V393" s="308"/>
      <c r="W393" s="278"/>
      <c r="X393" s="278"/>
      <c r="Y393" s="377">
        <f t="shared" ref="Y393:AL393" si="108">Y209*Y388</f>
        <v>101942.05440000001</v>
      </c>
      <c r="Z393" s="377">
        <f t="shared" si="108"/>
        <v>207788.50455929435</v>
      </c>
      <c r="AA393" s="377">
        <f t="shared" si="108"/>
        <v>30813.88612591285</v>
      </c>
      <c r="AB393" s="377">
        <f t="shared" si="108"/>
        <v>840.2923199999999</v>
      </c>
      <c r="AC393" s="377">
        <f t="shared" si="108"/>
        <v>0</v>
      </c>
      <c r="AD393" s="377">
        <f t="shared" si="108"/>
        <v>0</v>
      </c>
      <c r="AE393" s="377">
        <f t="shared" si="108"/>
        <v>0</v>
      </c>
      <c r="AF393" s="377">
        <f t="shared" si="108"/>
        <v>0</v>
      </c>
      <c r="AG393" s="377">
        <f t="shared" si="108"/>
        <v>0</v>
      </c>
      <c r="AH393" s="377">
        <f t="shared" si="108"/>
        <v>0</v>
      </c>
      <c r="AI393" s="377">
        <f t="shared" si="108"/>
        <v>0</v>
      </c>
      <c r="AJ393" s="377">
        <f t="shared" si="108"/>
        <v>0</v>
      </c>
      <c r="AK393" s="377">
        <f t="shared" si="108"/>
        <v>0</v>
      </c>
      <c r="AL393" s="377">
        <f t="shared" si="108"/>
        <v>0</v>
      </c>
      <c r="AM393" s="628">
        <f t="shared" si="107"/>
        <v>341384.73740520718</v>
      </c>
    </row>
    <row r="394" spans="2:42">
      <c r="B394" s="323" t="s">
        <v>290</v>
      </c>
      <c r="C394" s="344"/>
      <c r="D394" s="308"/>
      <c r="E394" s="278"/>
      <c r="F394" s="278"/>
      <c r="G394" s="278"/>
      <c r="H394" s="278"/>
      <c r="I394" s="278"/>
      <c r="J394" s="278"/>
      <c r="K394" s="278"/>
      <c r="L394" s="278"/>
      <c r="M394" s="278"/>
      <c r="N394" s="278"/>
      <c r="O394" s="290"/>
      <c r="P394" s="278"/>
      <c r="Q394" s="278"/>
      <c r="R394" s="278"/>
      <c r="S394" s="308"/>
      <c r="T394" s="308"/>
      <c r="U394" s="308"/>
      <c r="V394" s="308"/>
      <c r="W394" s="278"/>
      <c r="X394" s="278"/>
      <c r="Y394" s="377">
        <f t="shared" ref="Y394:AL394" si="109">Y385*Y388</f>
        <v>231634.81200000001</v>
      </c>
      <c r="Z394" s="377">
        <f t="shared" si="109"/>
        <v>56610.02263110075</v>
      </c>
      <c r="AA394" s="377">
        <f t="shared" si="109"/>
        <v>65262.302612523548</v>
      </c>
      <c r="AB394" s="377">
        <f t="shared" si="109"/>
        <v>18854.883664555502</v>
      </c>
      <c r="AC394" s="377">
        <f t="shared" si="109"/>
        <v>76.787216547494523</v>
      </c>
      <c r="AD394" s="377">
        <f t="shared" si="109"/>
        <v>0</v>
      </c>
      <c r="AE394" s="377">
        <f t="shared" si="109"/>
        <v>0</v>
      </c>
      <c r="AF394" s="377">
        <f t="shared" si="109"/>
        <v>0</v>
      </c>
      <c r="AG394" s="377">
        <f t="shared" si="109"/>
        <v>0</v>
      </c>
      <c r="AH394" s="377">
        <f t="shared" si="109"/>
        <v>0</v>
      </c>
      <c r="AI394" s="377">
        <f t="shared" si="109"/>
        <v>0</v>
      </c>
      <c r="AJ394" s="377">
        <f t="shared" si="109"/>
        <v>0</v>
      </c>
      <c r="AK394" s="377">
        <f t="shared" si="109"/>
        <v>0</v>
      </c>
      <c r="AL394" s="377">
        <f t="shared" si="109"/>
        <v>0</v>
      </c>
      <c r="AM394" s="628">
        <f t="shared" si="107"/>
        <v>372438.80812472728</v>
      </c>
    </row>
    <row r="395" spans="2:42" ht="15.75">
      <c r="B395" s="348" t="s">
        <v>282</v>
      </c>
      <c r="C395" s="344"/>
      <c r="D395" s="335"/>
      <c r="E395" s="333"/>
      <c r="F395" s="333"/>
      <c r="G395" s="333"/>
      <c r="H395" s="333"/>
      <c r="I395" s="333"/>
      <c r="J395" s="333"/>
      <c r="K395" s="333"/>
      <c r="L395" s="333"/>
      <c r="M395" s="333"/>
      <c r="N395" s="333"/>
      <c r="O395" s="299"/>
      <c r="P395" s="333"/>
      <c r="Q395" s="333"/>
      <c r="R395" s="333"/>
      <c r="S395" s="335"/>
      <c r="T395" s="335"/>
      <c r="U395" s="335"/>
      <c r="V395" s="335"/>
      <c r="W395" s="333"/>
      <c r="X395" s="333"/>
      <c r="Y395" s="345">
        <f t="shared" ref="Y395:AM395" si="110">SUM(Y389:Y394)</f>
        <v>523125.78616467211</v>
      </c>
      <c r="Z395" s="345">
        <f t="shared" si="110"/>
        <v>357024.94473939604</v>
      </c>
      <c r="AA395" s="345">
        <f t="shared" si="110"/>
        <v>354996.31709185784</v>
      </c>
      <c r="AB395" s="345">
        <f t="shared" si="110"/>
        <v>19695.175984555503</v>
      </c>
      <c r="AC395" s="345">
        <f t="shared" si="110"/>
        <v>76.787216547494523</v>
      </c>
      <c r="AD395" s="345">
        <f t="shared" si="110"/>
        <v>0</v>
      </c>
      <c r="AE395" s="345">
        <f t="shared" si="110"/>
        <v>0</v>
      </c>
      <c r="AF395" s="345">
        <f t="shared" si="110"/>
        <v>0</v>
      </c>
      <c r="AG395" s="345">
        <f t="shared" si="110"/>
        <v>0</v>
      </c>
      <c r="AH395" s="345">
        <f t="shared" si="110"/>
        <v>0</v>
      </c>
      <c r="AI395" s="345">
        <f t="shared" si="110"/>
        <v>0</v>
      </c>
      <c r="AJ395" s="345">
        <f t="shared" si="110"/>
        <v>0</v>
      </c>
      <c r="AK395" s="345">
        <f t="shared" si="110"/>
        <v>0</v>
      </c>
      <c r="AL395" s="345">
        <f t="shared" si="110"/>
        <v>0</v>
      </c>
      <c r="AM395" s="406">
        <f t="shared" si="110"/>
        <v>1254919.0111970289</v>
      </c>
    </row>
    <row r="396" spans="2:42" ht="15.75">
      <c r="B396" s="348" t="s">
        <v>283</v>
      </c>
      <c r="C396" s="344"/>
      <c r="D396" s="349"/>
      <c r="E396" s="333"/>
      <c r="F396" s="333"/>
      <c r="G396" s="333"/>
      <c r="H396" s="333"/>
      <c r="I396" s="333"/>
      <c r="J396" s="333"/>
      <c r="K396" s="333"/>
      <c r="L396" s="333"/>
      <c r="M396" s="333"/>
      <c r="N396" s="333"/>
      <c r="O396" s="299"/>
      <c r="P396" s="333"/>
      <c r="Q396" s="333"/>
      <c r="R396" s="333"/>
      <c r="S396" s="335"/>
      <c r="T396" s="335"/>
      <c r="U396" s="335"/>
      <c r="V396" s="335"/>
      <c r="W396" s="333"/>
      <c r="X396" s="333"/>
      <c r="Y396" s="346">
        <f t="shared" ref="Y396:AL396" si="111">Y386*Y388</f>
        <v>199607.606</v>
      </c>
      <c r="Z396" s="346">
        <f t="shared" si="111"/>
        <v>55743.764799999997</v>
      </c>
      <c r="AA396" s="346">
        <f t="shared" si="111"/>
        <v>139880.36799999999</v>
      </c>
      <c r="AB396" s="346">
        <f t="shared" si="111"/>
        <v>11848.928</v>
      </c>
      <c r="AC396" s="346">
        <f t="shared" si="111"/>
        <v>11227.924199999999</v>
      </c>
      <c r="AD396" s="346">
        <f t="shared" si="111"/>
        <v>7491.4364999999998</v>
      </c>
      <c r="AE396" s="346">
        <f t="shared" si="111"/>
        <v>319.69280000000003</v>
      </c>
      <c r="AF396" s="346">
        <f t="shared" si="111"/>
        <v>1177.6588999999999</v>
      </c>
      <c r="AG396" s="346">
        <f t="shared" si="111"/>
        <v>0</v>
      </c>
      <c r="AH396" s="346">
        <f t="shared" si="111"/>
        <v>0</v>
      </c>
      <c r="AI396" s="346">
        <f t="shared" si="111"/>
        <v>0</v>
      </c>
      <c r="AJ396" s="346">
        <f t="shared" si="111"/>
        <v>0</v>
      </c>
      <c r="AK396" s="346">
        <f t="shared" si="111"/>
        <v>0</v>
      </c>
      <c r="AL396" s="346">
        <f t="shared" si="111"/>
        <v>0</v>
      </c>
      <c r="AM396" s="406">
        <f>SUM(Y396:AL396)</f>
        <v>427297.37920000002</v>
      </c>
    </row>
    <row r="397" spans="2:42" ht="15.75">
      <c r="B397" s="348" t="s">
        <v>284</v>
      </c>
      <c r="C397" s="344"/>
      <c r="D397" s="349"/>
      <c r="E397" s="333"/>
      <c r="F397" s="333"/>
      <c r="G397" s="333"/>
      <c r="H397" s="333"/>
      <c r="I397" s="333"/>
      <c r="J397" s="333"/>
      <c r="K397" s="333"/>
      <c r="L397" s="333"/>
      <c r="M397" s="333"/>
      <c r="N397" s="333"/>
      <c r="O397" s="299"/>
      <c r="P397" s="333"/>
      <c r="Q397" s="333"/>
      <c r="R397" s="333"/>
      <c r="S397" s="349"/>
      <c r="T397" s="349"/>
      <c r="U397" s="349"/>
      <c r="V397" s="349"/>
      <c r="W397" s="333"/>
      <c r="X397" s="333"/>
      <c r="Y397" s="350"/>
      <c r="Z397" s="350"/>
      <c r="AA397" s="350"/>
      <c r="AB397" s="350"/>
      <c r="AC397" s="350"/>
      <c r="AD397" s="350"/>
      <c r="AE397" s="350"/>
      <c r="AF397" s="350"/>
      <c r="AG397" s="350"/>
      <c r="AH397" s="350"/>
      <c r="AI397" s="350"/>
      <c r="AJ397" s="350"/>
      <c r="AK397" s="350"/>
      <c r="AL397" s="350"/>
      <c r="AM397" s="406">
        <f>AM395-AM396</f>
        <v>827621.63199702883</v>
      </c>
    </row>
    <row r="398" spans="2:42">
      <c r="B398" s="323"/>
      <c r="C398" s="349"/>
      <c r="D398" s="349"/>
      <c r="E398" s="333"/>
      <c r="F398" s="333"/>
      <c r="G398" s="333"/>
      <c r="H398" s="333"/>
      <c r="I398" s="333"/>
      <c r="J398" s="333"/>
      <c r="K398" s="333"/>
      <c r="L398" s="333"/>
      <c r="M398" s="333"/>
      <c r="N398" s="333"/>
      <c r="O398" s="299"/>
      <c r="P398" s="333"/>
      <c r="Q398" s="333"/>
      <c r="R398" s="333"/>
      <c r="S398" s="349"/>
      <c r="T398" s="344"/>
      <c r="U398" s="349"/>
      <c r="V398" s="349"/>
      <c r="W398" s="333"/>
      <c r="X398" s="333"/>
      <c r="Y398" s="351"/>
      <c r="Z398" s="351"/>
      <c r="AA398" s="351"/>
      <c r="AB398" s="351"/>
      <c r="AC398" s="351"/>
      <c r="AD398" s="351"/>
      <c r="AE398" s="351"/>
      <c r="AF398" s="351"/>
      <c r="AG398" s="351"/>
      <c r="AH398" s="351"/>
      <c r="AI398" s="351"/>
      <c r="AJ398" s="351"/>
      <c r="AK398" s="351"/>
      <c r="AL398" s="351"/>
      <c r="AM398" s="347"/>
    </row>
    <row r="399" spans="2:42">
      <c r="B399" s="438" t="s">
        <v>285</v>
      </c>
      <c r="C399" s="303"/>
      <c r="D399" s="278"/>
      <c r="E399" s="278"/>
      <c r="F399" s="278"/>
      <c r="G399" s="278"/>
      <c r="H399" s="278"/>
      <c r="I399" s="278"/>
      <c r="J399" s="278"/>
      <c r="K399" s="278"/>
      <c r="L399" s="278"/>
      <c r="M399" s="278"/>
      <c r="N399" s="278"/>
      <c r="O399" s="356"/>
      <c r="P399" s="278"/>
      <c r="Q399" s="278"/>
      <c r="R399" s="278"/>
      <c r="S399" s="303"/>
      <c r="T399" s="308"/>
      <c r="U399" s="308"/>
      <c r="V399" s="278"/>
      <c r="W399" s="278"/>
      <c r="X399" s="308"/>
      <c r="Y399" s="290">
        <f>SUMPRODUCT(E222:E383,Y222:Y383)</f>
        <v>17286180</v>
      </c>
      <c r="Z399" s="290">
        <f>SUMPRODUCT(E222:E383,Z222:Z383)</f>
        <v>5496118.9320486169</v>
      </c>
      <c r="AA399" s="290">
        <f t="shared" ref="AA399:AL399" si="112">IF(AA220="kw",SUMPRODUCT($N$222:$N$383,$P$222:$P$383,AA222:AA383),SUMPRODUCT($E$222:$E$383,AA222:AA383))</f>
        <v>24750.45083688018</v>
      </c>
      <c r="AB399" s="290">
        <f t="shared" si="112"/>
        <v>4302.8032070811114</v>
      </c>
      <c r="AC399" s="290">
        <f t="shared" si="112"/>
        <v>35.104332334047058</v>
      </c>
      <c r="AD399" s="290">
        <f t="shared" si="112"/>
        <v>0</v>
      </c>
      <c r="AE399" s="290">
        <f t="shared" si="112"/>
        <v>0</v>
      </c>
      <c r="AF399" s="290">
        <f t="shared" si="112"/>
        <v>0</v>
      </c>
      <c r="AG399" s="290">
        <f t="shared" si="112"/>
        <v>0</v>
      </c>
      <c r="AH399" s="290">
        <f t="shared" si="112"/>
        <v>0</v>
      </c>
      <c r="AI399" s="290">
        <f t="shared" si="112"/>
        <v>0</v>
      </c>
      <c r="AJ399" s="290">
        <f t="shared" si="112"/>
        <v>0</v>
      </c>
      <c r="AK399" s="290">
        <f t="shared" si="112"/>
        <v>0</v>
      </c>
      <c r="AL399" s="290">
        <f t="shared" si="112"/>
        <v>0</v>
      </c>
      <c r="AM399" s="347"/>
    </row>
    <row r="400" spans="2:42">
      <c r="B400" s="438" t="s">
        <v>286</v>
      </c>
      <c r="C400" s="303"/>
      <c r="D400" s="278"/>
      <c r="E400" s="278"/>
      <c r="F400" s="278"/>
      <c r="G400" s="278"/>
      <c r="H400" s="278"/>
      <c r="I400" s="278"/>
      <c r="J400" s="278"/>
      <c r="K400" s="278"/>
      <c r="L400" s="278"/>
      <c r="M400" s="278"/>
      <c r="N400" s="278"/>
      <c r="O400" s="356"/>
      <c r="P400" s="278"/>
      <c r="Q400" s="278"/>
      <c r="R400" s="278"/>
      <c r="S400" s="303"/>
      <c r="T400" s="308"/>
      <c r="U400" s="308"/>
      <c r="V400" s="278"/>
      <c r="W400" s="278"/>
      <c r="X400" s="308"/>
      <c r="Y400" s="290">
        <f>SUMPRODUCT(F222:F383,Y222:Y383)</f>
        <v>17286180</v>
      </c>
      <c r="Z400" s="290">
        <f>SUMPRODUCT(F222:F383,Z222:Z383)</f>
        <v>5771000.4790243767</v>
      </c>
      <c r="AA400" s="290">
        <f t="shared" ref="AA400:AL400" si="113">IF(AA220="kw",SUMPRODUCT($N$222:$N$383,$Q$222:$Q$383,AA222:AA383),SUMPRODUCT($F$222:$F$383,AA222:AA383))</f>
        <v>27838.108529422374</v>
      </c>
      <c r="AB400" s="290">
        <f t="shared" si="113"/>
        <v>4467.0164101251448</v>
      </c>
      <c r="AC400" s="290">
        <f t="shared" si="113"/>
        <v>34.930737754955246</v>
      </c>
      <c r="AD400" s="290">
        <f t="shared" si="113"/>
        <v>0</v>
      </c>
      <c r="AE400" s="290">
        <f t="shared" si="113"/>
        <v>0</v>
      </c>
      <c r="AF400" s="290">
        <f t="shared" si="113"/>
        <v>0</v>
      </c>
      <c r="AG400" s="290">
        <f t="shared" si="113"/>
        <v>0</v>
      </c>
      <c r="AH400" s="290">
        <f t="shared" si="113"/>
        <v>0</v>
      </c>
      <c r="AI400" s="290">
        <f t="shared" si="113"/>
        <v>0</v>
      </c>
      <c r="AJ400" s="290">
        <f t="shared" si="113"/>
        <v>0</v>
      </c>
      <c r="AK400" s="290">
        <f t="shared" si="113"/>
        <v>0</v>
      </c>
      <c r="AL400" s="290">
        <f t="shared" si="113"/>
        <v>0</v>
      </c>
      <c r="AM400" s="336"/>
    </row>
    <row r="401" spans="1:39">
      <c r="B401" s="438" t="s">
        <v>287</v>
      </c>
      <c r="C401" s="303"/>
      <c r="D401" s="278"/>
      <c r="E401" s="278"/>
      <c r="F401" s="278"/>
      <c r="G401" s="278"/>
      <c r="H401" s="278"/>
      <c r="I401" s="278"/>
      <c r="J401" s="278"/>
      <c r="K401" s="278"/>
      <c r="L401" s="278"/>
      <c r="M401" s="278"/>
      <c r="N401" s="278"/>
      <c r="O401" s="356"/>
      <c r="P401" s="278"/>
      <c r="Q401" s="278"/>
      <c r="R401" s="278"/>
      <c r="S401" s="303"/>
      <c r="T401" s="308"/>
      <c r="U401" s="308"/>
      <c r="V401" s="278"/>
      <c r="W401" s="278"/>
      <c r="X401" s="308"/>
      <c r="Y401" s="290">
        <f>SUMPRODUCT(G222:G383,Y222:Y383)</f>
        <v>17286180</v>
      </c>
      <c r="Z401" s="290">
        <f>SUMPRODUCT(G222:G383,Z222:Z383)</f>
        <v>5771000.4790243767</v>
      </c>
      <c r="AA401" s="290">
        <f t="shared" ref="AA401:AL401" si="114">IF(AA220="kw",SUMPRODUCT($N$222:$N$383,$R$222:$R$383,AA222:AA383),SUMPRODUCT($G$222:$G$383,AA222:AA383))</f>
        <v>27838.108529422374</v>
      </c>
      <c r="AB401" s="290">
        <f t="shared" si="114"/>
        <v>4467.0164101251448</v>
      </c>
      <c r="AC401" s="290">
        <f t="shared" si="114"/>
        <v>34.930737754955246</v>
      </c>
      <c r="AD401" s="290">
        <f t="shared" si="114"/>
        <v>0</v>
      </c>
      <c r="AE401" s="290">
        <f t="shared" si="114"/>
        <v>0</v>
      </c>
      <c r="AF401" s="290">
        <f t="shared" si="114"/>
        <v>0</v>
      </c>
      <c r="AG401" s="290">
        <f t="shared" si="114"/>
        <v>0</v>
      </c>
      <c r="AH401" s="290">
        <f t="shared" si="114"/>
        <v>0</v>
      </c>
      <c r="AI401" s="290">
        <f t="shared" si="114"/>
        <v>0</v>
      </c>
      <c r="AJ401" s="290">
        <f t="shared" si="114"/>
        <v>0</v>
      </c>
      <c r="AK401" s="290">
        <f t="shared" si="114"/>
        <v>0</v>
      </c>
      <c r="AL401" s="290">
        <f t="shared" si="114"/>
        <v>0</v>
      </c>
      <c r="AM401" s="336"/>
    </row>
    <row r="402" spans="1:39">
      <c r="B402" s="439" t="s">
        <v>288</v>
      </c>
      <c r="C402" s="363"/>
      <c r="D402" s="383"/>
      <c r="E402" s="383"/>
      <c r="F402" s="383"/>
      <c r="G402" s="383"/>
      <c r="H402" s="383"/>
      <c r="I402" s="383"/>
      <c r="J402" s="383"/>
      <c r="K402" s="383"/>
      <c r="L402" s="383"/>
      <c r="M402" s="383"/>
      <c r="N402" s="383"/>
      <c r="O402" s="382"/>
      <c r="P402" s="383"/>
      <c r="Q402" s="383"/>
      <c r="R402" s="383"/>
      <c r="S402" s="363"/>
      <c r="T402" s="384"/>
      <c r="U402" s="384"/>
      <c r="V402" s="383"/>
      <c r="W402" s="383"/>
      <c r="X402" s="384"/>
      <c r="Y402" s="325">
        <f>SUMPRODUCT(H222:H383,Y222:Y383)</f>
        <v>17286180</v>
      </c>
      <c r="Z402" s="325">
        <f>SUMPRODUCT(H222:H383,Z222:Z383)</f>
        <v>5771000.4790243767</v>
      </c>
      <c r="AA402" s="325">
        <f t="shared" ref="AA402:AL402" si="115">IF(AA220="kw",SUMPRODUCT($N$222:$N$383,$S$222:$S$383,AA222:AA383),SUMPRODUCT($H$222:$H$383,AA222:AA383))</f>
        <v>27838.108529422374</v>
      </c>
      <c r="AB402" s="325">
        <f t="shared" si="115"/>
        <v>4467.0164101251448</v>
      </c>
      <c r="AC402" s="325">
        <f t="shared" si="115"/>
        <v>34.930737754955246</v>
      </c>
      <c r="AD402" s="325">
        <f t="shared" si="115"/>
        <v>0</v>
      </c>
      <c r="AE402" s="325">
        <f t="shared" si="115"/>
        <v>0</v>
      </c>
      <c r="AF402" s="325">
        <f t="shared" si="115"/>
        <v>0</v>
      </c>
      <c r="AG402" s="325">
        <f t="shared" si="115"/>
        <v>0</v>
      </c>
      <c r="AH402" s="325">
        <f t="shared" si="115"/>
        <v>0</v>
      </c>
      <c r="AI402" s="325">
        <f t="shared" si="115"/>
        <v>0</v>
      </c>
      <c r="AJ402" s="325">
        <f t="shared" si="115"/>
        <v>0</v>
      </c>
      <c r="AK402" s="325">
        <f t="shared" si="115"/>
        <v>0</v>
      </c>
      <c r="AL402" s="325">
        <f t="shared" si="115"/>
        <v>0</v>
      </c>
      <c r="AM402" s="385"/>
    </row>
    <row r="403" spans="1:39" ht="21" customHeight="1">
      <c r="B403" s="367" t="s">
        <v>585</v>
      </c>
      <c r="C403" s="386"/>
      <c r="D403" s="387"/>
      <c r="E403" s="387"/>
      <c r="F403" s="387"/>
      <c r="G403" s="387"/>
      <c r="H403" s="387"/>
      <c r="I403" s="387"/>
      <c r="J403" s="387"/>
      <c r="K403" s="387"/>
      <c r="L403" s="387"/>
      <c r="M403" s="387"/>
      <c r="N403" s="387"/>
      <c r="O403" s="387"/>
      <c r="P403" s="387"/>
      <c r="Q403" s="387"/>
      <c r="R403" s="387"/>
      <c r="S403" s="370"/>
      <c r="T403" s="371"/>
      <c r="U403" s="387"/>
      <c r="V403" s="387"/>
      <c r="W403" s="387"/>
      <c r="X403" s="387"/>
      <c r="Y403" s="408"/>
      <c r="Z403" s="408"/>
      <c r="AA403" s="408"/>
      <c r="AB403" s="408"/>
      <c r="AC403" s="408"/>
      <c r="AD403" s="408"/>
      <c r="AE403" s="408"/>
      <c r="AF403" s="408"/>
      <c r="AG403" s="408"/>
      <c r="AH403" s="408"/>
      <c r="AI403" s="408"/>
      <c r="AJ403" s="408"/>
      <c r="AK403" s="408"/>
      <c r="AL403" s="408"/>
      <c r="AM403" s="388"/>
    </row>
    <row r="406" spans="1:39" ht="15.75">
      <c r="B406" s="279" t="s">
        <v>291</v>
      </c>
      <c r="C406" s="280"/>
      <c r="D406" s="589" t="s">
        <v>525</v>
      </c>
      <c r="E406" s="252"/>
      <c r="F406" s="591"/>
      <c r="G406" s="252"/>
      <c r="H406" s="252"/>
      <c r="I406" s="252"/>
      <c r="J406" s="252"/>
      <c r="K406" s="252"/>
      <c r="L406" s="252"/>
      <c r="M406" s="252"/>
      <c r="N406" s="252"/>
      <c r="O406" s="280"/>
      <c r="P406" s="252"/>
      <c r="Q406" s="252"/>
      <c r="R406" s="252"/>
      <c r="S406" s="252"/>
      <c r="T406" s="252"/>
      <c r="U406" s="252"/>
      <c r="V406" s="252"/>
      <c r="W406" s="252"/>
      <c r="X406" s="252"/>
      <c r="Y406" s="269"/>
      <c r="Z406" s="266"/>
      <c r="AA406" s="266"/>
      <c r="AB406" s="266"/>
      <c r="AC406" s="266"/>
      <c r="AD406" s="266"/>
      <c r="AE406" s="266"/>
      <c r="AF406" s="266"/>
      <c r="AG406" s="266"/>
      <c r="AH406" s="266"/>
      <c r="AI406" s="266"/>
      <c r="AJ406" s="266"/>
      <c r="AK406" s="266"/>
      <c r="AL406" s="266"/>
      <c r="AM406" s="281"/>
    </row>
    <row r="407" spans="1:39" ht="33.75" customHeight="1">
      <c r="B407" s="1168" t="s">
        <v>211</v>
      </c>
      <c r="C407" s="1170" t="s">
        <v>33</v>
      </c>
      <c r="D407" s="283" t="s">
        <v>421</v>
      </c>
      <c r="E407" s="1172" t="s">
        <v>209</v>
      </c>
      <c r="F407" s="1173"/>
      <c r="G407" s="1173"/>
      <c r="H407" s="1173"/>
      <c r="I407" s="1173"/>
      <c r="J407" s="1173"/>
      <c r="K407" s="1173"/>
      <c r="L407" s="1173"/>
      <c r="M407" s="1174"/>
      <c r="N407" s="1178" t="s">
        <v>213</v>
      </c>
      <c r="O407" s="283" t="s">
        <v>422</v>
      </c>
      <c r="P407" s="1172" t="s">
        <v>212</v>
      </c>
      <c r="Q407" s="1173"/>
      <c r="R407" s="1173"/>
      <c r="S407" s="1173"/>
      <c r="T407" s="1173"/>
      <c r="U407" s="1173"/>
      <c r="V407" s="1173"/>
      <c r="W407" s="1173"/>
      <c r="X407" s="1174"/>
      <c r="Y407" s="1175" t="s">
        <v>243</v>
      </c>
      <c r="Z407" s="1176"/>
      <c r="AA407" s="1176"/>
      <c r="AB407" s="1176"/>
      <c r="AC407" s="1176"/>
      <c r="AD407" s="1176"/>
      <c r="AE407" s="1176"/>
      <c r="AF407" s="1176"/>
      <c r="AG407" s="1176"/>
      <c r="AH407" s="1176"/>
      <c r="AI407" s="1176"/>
      <c r="AJ407" s="1176"/>
      <c r="AK407" s="1176"/>
      <c r="AL407" s="1176"/>
      <c r="AM407" s="1177"/>
    </row>
    <row r="408" spans="1:39" ht="61.5" customHeight="1">
      <c r="B408" s="1169"/>
      <c r="C408" s="1171"/>
      <c r="D408" s="284">
        <v>2017</v>
      </c>
      <c r="E408" s="284">
        <v>2018</v>
      </c>
      <c r="F408" s="284">
        <v>2019</v>
      </c>
      <c r="G408" s="284">
        <v>2020</v>
      </c>
      <c r="H408" s="284">
        <v>2021</v>
      </c>
      <c r="I408" s="284">
        <v>2022</v>
      </c>
      <c r="J408" s="284">
        <v>2023</v>
      </c>
      <c r="K408" s="284">
        <v>2024</v>
      </c>
      <c r="L408" s="284">
        <v>2025</v>
      </c>
      <c r="M408" s="284">
        <v>2026</v>
      </c>
      <c r="N408" s="1179"/>
      <c r="O408" s="284">
        <v>2017</v>
      </c>
      <c r="P408" s="284">
        <v>2018</v>
      </c>
      <c r="Q408" s="284">
        <v>2019</v>
      </c>
      <c r="R408" s="284">
        <v>2020</v>
      </c>
      <c r="S408" s="284">
        <v>2021</v>
      </c>
      <c r="T408" s="284">
        <v>2022</v>
      </c>
      <c r="U408" s="284">
        <v>2023</v>
      </c>
      <c r="V408" s="284">
        <v>2024</v>
      </c>
      <c r="W408" s="284">
        <v>2025</v>
      </c>
      <c r="X408" s="284">
        <v>2026</v>
      </c>
      <c r="Y408" s="284" t="str">
        <f>'1.  LRAMVA Summary'!D52</f>
        <v>Residential</v>
      </c>
      <c r="Z408" s="284" t="str">
        <f>'1.  LRAMVA Summary'!E52</f>
        <v>GS&lt;50 kW</v>
      </c>
      <c r="AA408" s="284" t="str">
        <f>'1.  LRAMVA Summary'!F52</f>
        <v>General Service 50 - 4,999 kW</v>
      </c>
      <c r="AB408" s="284" t="str">
        <f>'1.  LRAMVA Summary'!G52</f>
        <v>Co-Generation 1,000 - 4,999 kW</v>
      </c>
      <c r="AC408" s="284" t="str">
        <f>'1.  LRAMVA Summary'!H52</f>
        <v>Large User</v>
      </c>
      <c r="AD408" s="284" t="str">
        <f>'1.  LRAMVA Summary'!I52</f>
        <v>Street Lighting</v>
      </c>
      <c r="AE408" s="284" t="str">
        <f>'1.  LRAMVA Summary'!J52</f>
        <v>Sentinel Lighting</v>
      </c>
      <c r="AF408" s="284" t="str">
        <f>'1.  LRAMVA Summary'!K52</f>
        <v>Unmetered Scattered Load</v>
      </c>
      <c r="AG408" s="284" t="str">
        <f>'1.  LRAMVA Summary'!L52</f>
        <v/>
      </c>
      <c r="AH408" s="284" t="str">
        <f>'1.  LRAMVA Summary'!M52</f>
        <v/>
      </c>
      <c r="AI408" s="284" t="str">
        <f>'1.  LRAMVA Summary'!N52</f>
        <v/>
      </c>
      <c r="AJ408" s="284" t="str">
        <f>'1.  LRAMVA Summary'!O52</f>
        <v/>
      </c>
      <c r="AK408" s="284" t="str">
        <f>'1.  LRAMVA Summary'!P52</f>
        <v/>
      </c>
      <c r="AL408" s="284" t="str">
        <f>'1.  LRAMVA Summary'!Q52</f>
        <v/>
      </c>
      <c r="AM408" s="286" t="str">
        <f>'1.  LRAMVA Summary'!R52</f>
        <v>Total</v>
      </c>
    </row>
    <row r="409" spans="1:39" ht="15.75" customHeight="1">
      <c r="A409" s="531"/>
      <c r="B409" s="523" t="s">
        <v>503</v>
      </c>
      <c r="C409" s="288"/>
      <c r="D409" s="288"/>
      <c r="E409" s="288"/>
      <c r="F409" s="288"/>
      <c r="G409" s="288"/>
      <c r="H409" s="288"/>
      <c r="I409" s="288"/>
      <c r="J409" s="288"/>
      <c r="K409" s="288"/>
      <c r="L409" s="288"/>
      <c r="M409" s="288"/>
      <c r="N409" s="289"/>
      <c r="O409" s="288"/>
      <c r="P409" s="288"/>
      <c r="Q409" s="288"/>
      <c r="R409" s="288"/>
      <c r="S409" s="288"/>
      <c r="T409" s="288"/>
      <c r="U409" s="288"/>
      <c r="V409" s="288"/>
      <c r="W409" s="288"/>
      <c r="X409" s="288"/>
      <c r="Y409" s="290" t="str">
        <f>'1.  LRAMVA Summary'!D53</f>
        <v>kWh</v>
      </c>
      <c r="Z409" s="290" t="str">
        <f>'1.  LRAMVA Summary'!E53</f>
        <v>kWh</v>
      </c>
      <c r="AA409" s="290" t="str">
        <f>'1.  LRAMVA Summary'!F53</f>
        <v>kW</v>
      </c>
      <c r="AB409" s="290" t="str">
        <f>'1.  LRAMVA Summary'!G53</f>
        <v>kW</v>
      </c>
      <c r="AC409" s="290" t="str">
        <f>'1.  LRAMVA Summary'!H53</f>
        <v>kW</v>
      </c>
      <c r="AD409" s="290" t="str">
        <f>'1.  LRAMVA Summary'!I53</f>
        <v>kW</v>
      </c>
      <c r="AE409" s="290" t="str">
        <f>'1.  LRAMVA Summary'!J53</f>
        <v>kW</v>
      </c>
      <c r="AF409" s="290" t="str">
        <f>'1.  LRAMVA Summary'!K53</f>
        <v>kWh</v>
      </c>
      <c r="AG409" s="290">
        <f>'1.  LRAMVA Summary'!L53</f>
        <v>0</v>
      </c>
      <c r="AH409" s="290">
        <f>'1.  LRAMVA Summary'!M53</f>
        <v>0</v>
      </c>
      <c r="AI409" s="290">
        <f>'1.  LRAMVA Summary'!N53</f>
        <v>0</v>
      </c>
      <c r="AJ409" s="290">
        <f>'1.  LRAMVA Summary'!O53</f>
        <v>0</v>
      </c>
      <c r="AK409" s="290">
        <f>'1.  LRAMVA Summary'!P53</f>
        <v>0</v>
      </c>
      <c r="AL409" s="290">
        <f>'1.  LRAMVA Summary'!Q53</f>
        <v>0</v>
      </c>
      <c r="AM409" s="291"/>
    </row>
    <row r="410" spans="1:39" ht="15.75" outlineLevel="1">
      <c r="A410" s="531"/>
      <c r="B410" s="503" t="s">
        <v>496</v>
      </c>
      <c r="C410" s="288"/>
      <c r="D410" s="288"/>
      <c r="E410" s="288"/>
      <c r="F410" s="288"/>
      <c r="G410" s="288"/>
      <c r="H410" s="288"/>
      <c r="I410" s="288"/>
      <c r="J410" s="288"/>
      <c r="K410" s="288"/>
      <c r="L410" s="288"/>
      <c r="M410" s="288"/>
      <c r="N410" s="289"/>
      <c r="O410" s="288"/>
      <c r="P410" s="288"/>
      <c r="Q410" s="288"/>
      <c r="R410" s="288"/>
      <c r="S410" s="288"/>
      <c r="T410" s="288"/>
      <c r="U410" s="288"/>
      <c r="V410" s="288"/>
      <c r="W410" s="288"/>
      <c r="X410" s="288"/>
      <c r="Y410" s="290"/>
      <c r="Z410" s="290"/>
      <c r="AA410" s="290"/>
      <c r="AB410" s="290"/>
      <c r="AC410" s="290"/>
      <c r="AD410" s="290"/>
      <c r="AE410" s="290"/>
      <c r="AF410" s="290"/>
      <c r="AG410" s="290"/>
      <c r="AH410" s="290"/>
      <c r="AI410" s="290"/>
      <c r="AJ410" s="290"/>
      <c r="AK410" s="290"/>
      <c r="AL410" s="290"/>
      <c r="AM410" s="291"/>
    </row>
    <row r="411" spans="1:39" outlineLevel="1">
      <c r="A411" s="531">
        <v>1</v>
      </c>
      <c r="B411" s="427" t="s">
        <v>95</v>
      </c>
      <c r="C411" s="290" t="s">
        <v>25</v>
      </c>
      <c r="D411" s="294"/>
      <c r="E411" s="294"/>
      <c r="F411" s="294"/>
      <c r="G411" s="294"/>
      <c r="H411" s="294"/>
      <c r="I411" s="294"/>
      <c r="J411" s="294"/>
      <c r="K411" s="294"/>
      <c r="L411" s="294"/>
      <c r="M411" s="294"/>
      <c r="N411" s="290"/>
      <c r="O411" s="294"/>
      <c r="P411" s="294"/>
      <c r="Q411" s="294"/>
      <c r="R411" s="294"/>
      <c r="S411" s="294"/>
      <c r="T411" s="294"/>
      <c r="U411" s="294"/>
      <c r="V411" s="294"/>
      <c r="W411" s="294"/>
      <c r="X411" s="294"/>
      <c r="Y411" s="409"/>
      <c r="Z411" s="409"/>
      <c r="AA411" s="409"/>
      <c r="AB411" s="409"/>
      <c r="AC411" s="409"/>
      <c r="AD411" s="409"/>
      <c r="AE411" s="409"/>
      <c r="AF411" s="409"/>
      <c r="AG411" s="409"/>
      <c r="AH411" s="409"/>
      <c r="AI411" s="409"/>
      <c r="AJ411" s="409"/>
      <c r="AK411" s="409"/>
      <c r="AL411" s="409"/>
      <c r="AM411" s="295">
        <f>SUM(Y411:AL411)</f>
        <v>0</v>
      </c>
    </row>
    <row r="412" spans="1:39" outlineLevel="1">
      <c r="A412" s="531"/>
      <c r="B412" s="430" t="s">
        <v>308</v>
      </c>
      <c r="C412" s="290" t="s">
        <v>163</v>
      </c>
      <c r="D412" s="294"/>
      <c r="E412" s="294"/>
      <c r="F412" s="294"/>
      <c r="G412" s="294"/>
      <c r="H412" s="294"/>
      <c r="I412" s="294"/>
      <c r="J412" s="294"/>
      <c r="K412" s="294"/>
      <c r="L412" s="294"/>
      <c r="M412" s="294"/>
      <c r="N412" s="467"/>
      <c r="O412" s="294"/>
      <c r="P412" s="294"/>
      <c r="Q412" s="294"/>
      <c r="R412" s="294"/>
      <c r="S412" s="294"/>
      <c r="T412" s="294"/>
      <c r="U412" s="294"/>
      <c r="V412" s="294"/>
      <c r="W412" s="294"/>
      <c r="X412" s="294"/>
      <c r="Y412" s="410">
        <f t="shared" ref="Y412:AL412" si="116">Y411</f>
        <v>0</v>
      </c>
      <c r="Z412" s="410">
        <f t="shared" si="116"/>
        <v>0</v>
      </c>
      <c r="AA412" s="410">
        <f t="shared" si="116"/>
        <v>0</v>
      </c>
      <c r="AB412" s="410">
        <f t="shared" si="116"/>
        <v>0</v>
      </c>
      <c r="AC412" s="410">
        <f t="shared" si="116"/>
        <v>0</v>
      </c>
      <c r="AD412" s="410">
        <f t="shared" si="116"/>
        <v>0</v>
      </c>
      <c r="AE412" s="410">
        <f t="shared" si="116"/>
        <v>0</v>
      </c>
      <c r="AF412" s="410">
        <f t="shared" si="116"/>
        <v>0</v>
      </c>
      <c r="AG412" s="410">
        <f t="shared" si="116"/>
        <v>0</v>
      </c>
      <c r="AH412" s="410">
        <f t="shared" si="116"/>
        <v>0</v>
      </c>
      <c r="AI412" s="410">
        <f t="shared" si="116"/>
        <v>0</v>
      </c>
      <c r="AJ412" s="410">
        <f t="shared" si="116"/>
        <v>0</v>
      </c>
      <c r="AK412" s="410">
        <f t="shared" si="116"/>
        <v>0</v>
      </c>
      <c r="AL412" s="410">
        <f t="shared" si="116"/>
        <v>0</v>
      </c>
      <c r="AM412" s="296"/>
    </row>
    <row r="413" spans="1:39" ht="15.75" outlineLevel="1">
      <c r="A413" s="531"/>
      <c r="B413" s="524"/>
      <c r="C413" s="298"/>
      <c r="D413" s="298"/>
      <c r="E413" s="298"/>
      <c r="F413" s="298"/>
      <c r="G413" s="298"/>
      <c r="H413" s="298"/>
      <c r="I413" s="298"/>
      <c r="J413" s="298"/>
      <c r="K413" s="298"/>
      <c r="L413" s="298"/>
      <c r="M413" s="298"/>
      <c r="N413" s="299"/>
      <c r="O413" s="298"/>
      <c r="P413" s="298"/>
      <c r="Q413" s="298"/>
      <c r="R413" s="298"/>
      <c r="S413" s="298"/>
      <c r="T413" s="298"/>
      <c r="U413" s="298"/>
      <c r="V413" s="298"/>
      <c r="W413" s="298"/>
      <c r="X413" s="298"/>
      <c r="Y413" s="411"/>
      <c r="Z413" s="412"/>
      <c r="AA413" s="412"/>
      <c r="AB413" s="412"/>
      <c r="AC413" s="412"/>
      <c r="AD413" s="412"/>
      <c r="AE413" s="412"/>
      <c r="AF413" s="412"/>
      <c r="AG413" s="412"/>
      <c r="AH413" s="412"/>
      <c r="AI413" s="412"/>
      <c r="AJ413" s="412"/>
      <c r="AK413" s="412"/>
      <c r="AL413" s="412"/>
      <c r="AM413" s="301"/>
    </row>
    <row r="414" spans="1:39" outlineLevel="1">
      <c r="A414" s="531">
        <v>2</v>
      </c>
      <c r="B414" s="427" t="s">
        <v>96</v>
      </c>
      <c r="C414" s="290" t="s">
        <v>25</v>
      </c>
      <c r="D414" s="294"/>
      <c r="E414" s="294"/>
      <c r="F414" s="294"/>
      <c r="G414" s="294"/>
      <c r="H414" s="294"/>
      <c r="I414" s="294"/>
      <c r="J414" s="294"/>
      <c r="K414" s="294"/>
      <c r="L414" s="294"/>
      <c r="M414" s="294"/>
      <c r="N414" s="290"/>
      <c r="O414" s="294"/>
      <c r="P414" s="294"/>
      <c r="Q414" s="294"/>
      <c r="R414" s="294"/>
      <c r="S414" s="294"/>
      <c r="T414" s="294"/>
      <c r="U414" s="294"/>
      <c r="V414" s="294"/>
      <c r="W414" s="294"/>
      <c r="X414" s="294"/>
      <c r="Y414" s="409"/>
      <c r="Z414" s="409"/>
      <c r="AA414" s="409"/>
      <c r="AB414" s="409"/>
      <c r="AC414" s="409"/>
      <c r="AD414" s="409"/>
      <c r="AE414" s="409"/>
      <c r="AF414" s="409"/>
      <c r="AG414" s="409"/>
      <c r="AH414" s="409"/>
      <c r="AI414" s="409"/>
      <c r="AJ414" s="409"/>
      <c r="AK414" s="409"/>
      <c r="AL414" s="409"/>
      <c r="AM414" s="295">
        <f>SUM(Y414:AL414)</f>
        <v>0</v>
      </c>
    </row>
    <row r="415" spans="1:39" outlineLevel="1">
      <c r="A415" s="531"/>
      <c r="B415" s="430" t="s">
        <v>308</v>
      </c>
      <c r="C415" s="290" t="s">
        <v>163</v>
      </c>
      <c r="D415" s="294"/>
      <c r="E415" s="294"/>
      <c r="F415" s="294"/>
      <c r="G415" s="294"/>
      <c r="H415" s="294"/>
      <c r="I415" s="294"/>
      <c r="J415" s="294"/>
      <c r="K415" s="294"/>
      <c r="L415" s="294"/>
      <c r="M415" s="294"/>
      <c r="N415" s="467"/>
      <c r="O415" s="294"/>
      <c r="P415" s="294"/>
      <c r="Q415" s="294"/>
      <c r="R415" s="294"/>
      <c r="S415" s="294"/>
      <c r="T415" s="294"/>
      <c r="U415" s="294"/>
      <c r="V415" s="294"/>
      <c r="W415" s="294"/>
      <c r="X415" s="294"/>
      <c r="Y415" s="410">
        <f t="shared" ref="Y415:AL415" si="117">Y414</f>
        <v>0</v>
      </c>
      <c r="Z415" s="410">
        <f t="shared" si="117"/>
        <v>0</v>
      </c>
      <c r="AA415" s="410">
        <f t="shared" si="117"/>
        <v>0</v>
      </c>
      <c r="AB415" s="410">
        <f t="shared" si="117"/>
        <v>0</v>
      </c>
      <c r="AC415" s="410">
        <f t="shared" si="117"/>
        <v>0</v>
      </c>
      <c r="AD415" s="410">
        <f t="shared" si="117"/>
        <v>0</v>
      </c>
      <c r="AE415" s="410">
        <f t="shared" si="117"/>
        <v>0</v>
      </c>
      <c r="AF415" s="410">
        <f t="shared" si="117"/>
        <v>0</v>
      </c>
      <c r="AG415" s="410">
        <f t="shared" si="117"/>
        <v>0</v>
      </c>
      <c r="AH415" s="410">
        <f t="shared" si="117"/>
        <v>0</v>
      </c>
      <c r="AI415" s="410">
        <f t="shared" si="117"/>
        <v>0</v>
      </c>
      <c r="AJ415" s="410">
        <f t="shared" si="117"/>
        <v>0</v>
      </c>
      <c r="AK415" s="410">
        <f t="shared" si="117"/>
        <v>0</v>
      </c>
      <c r="AL415" s="410">
        <f t="shared" si="117"/>
        <v>0</v>
      </c>
      <c r="AM415" s="296"/>
    </row>
    <row r="416" spans="1:39" ht="15.75" outlineLevel="1">
      <c r="A416" s="531"/>
      <c r="B416" s="524"/>
      <c r="C416" s="298"/>
      <c r="D416" s="303"/>
      <c r="E416" s="303"/>
      <c r="F416" s="303"/>
      <c r="G416" s="303"/>
      <c r="H416" s="303"/>
      <c r="I416" s="303"/>
      <c r="J416" s="303"/>
      <c r="K416" s="303"/>
      <c r="L416" s="303"/>
      <c r="M416" s="303"/>
      <c r="N416" s="299"/>
      <c r="O416" s="303"/>
      <c r="P416" s="303"/>
      <c r="Q416" s="303"/>
      <c r="R416" s="303"/>
      <c r="S416" s="303"/>
      <c r="T416" s="303"/>
      <c r="U416" s="303"/>
      <c r="V416" s="303"/>
      <c r="W416" s="303"/>
      <c r="X416" s="303"/>
      <c r="Y416" s="411"/>
      <c r="Z416" s="412"/>
      <c r="AA416" s="412"/>
      <c r="AB416" s="412"/>
      <c r="AC416" s="412"/>
      <c r="AD416" s="412"/>
      <c r="AE416" s="412"/>
      <c r="AF416" s="412"/>
      <c r="AG416" s="412"/>
      <c r="AH416" s="412"/>
      <c r="AI416" s="412"/>
      <c r="AJ416" s="412"/>
      <c r="AK416" s="412"/>
      <c r="AL416" s="412"/>
      <c r="AM416" s="301"/>
    </row>
    <row r="417" spans="1:39" outlineLevel="1">
      <c r="A417" s="531">
        <v>3</v>
      </c>
      <c r="B417" s="427" t="s">
        <v>97</v>
      </c>
      <c r="C417" s="290" t="s">
        <v>25</v>
      </c>
      <c r="D417" s="294"/>
      <c r="E417" s="294"/>
      <c r="F417" s="294"/>
      <c r="G417" s="294"/>
      <c r="H417" s="294"/>
      <c r="I417" s="294"/>
      <c r="J417" s="294"/>
      <c r="K417" s="294"/>
      <c r="L417" s="294"/>
      <c r="M417" s="294"/>
      <c r="N417" s="290"/>
      <c r="O417" s="294"/>
      <c r="P417" s="294"/>
      <c r="Q417" s="294"/>
      <c r="R417" s="294"/>
      <c r="S417" s="294"/>
      <c r="T417" s="294"/>
      <c r="U417" s="294"/>
      <c r="V417" s="294"/>
      <c r="W417" s="294"/>
      <c r="X417" s="294"/>
      <c r="Y417" s="409"/>
      <c r="Z417" s="409"/>
      <c r="AA417" s="409"/>
      <c r="AB417" s="409"/>
      <c r="AC417" s="409"/>
      <c r="AD417" s="409"/>
      <c r="AE417" s="409"/>
      <c r="AF417" s="409"/>
      <c r="AG417" s="409"/>
      <c r="AH417" s="409"/>
      <c r="AI417" s="409"/>
      <c r="AJ417" s="409"/>
      <c r="AK417" s="409"/>
      <c r="AL417" s="409"/>
      <c r="AM417" s="295">
        <f>SUM(Y417:AL417)</f>
        <v>0</v>
      </c>
    </row>
    <row r="418" spans="1:39" outlineLevel="1">
      <c r="A418" s="531"/>
      <c r="B418" s="430" t="s">
        <v>308</v>
      </c>
      <c r="C418" s="290" t="s">
        <v>163</v>
      </c>
      <c r="D418" s="294"/>
      <c r="E418" s="294"/>
      <c r="F418" s="294"/>
      <c r="G418" s="294"/>
      <c r="H418" s="294"/>
      <c r="I418" s="294"/>
      <c r="J418" s="294"/>
      <c r="K418" s="294"/>
      <c r="L418" s="294"/>
      <c r="M418" s="294"/>
      <c r="N418" s="467"/>
      <c r="O418" s="294"/>
      <c r="P418" s="294"/>
      <c r="Q418" s="294"/>
      <c r="R418" s="294"/>
      <c r="S418" s="294"/>
      <c r="T418" s="294"/>
      <c r="U418" s="294"/>
      <c r="V418" s="294"/>
      <c r="W418" s="294"/>
      <c r="X418" s="294"/>
      <c r="Y418" s="410">
        <f t="shared" ref="Y418:AL418" si="118">Y417</f>
        <v>0</v>
      </c>
      <c r="Z418" s="410">
        <f t="shared" si="118"/>
        <v>0</v>
      </c>
      <c r="AA418" s="410">
        <f t="shared" si="118"/>
        <v>0</v>
      </c>
      <c r="AB418" s="410">
        <f t="shared" si="118"/>
        <v>0</v>
      </c>
      <c r="AC418" s="410">
        <f t="shared" si="118"/>
        <v>0</v>
      </c>
      <c r="AD418" s="410">
        <f t="shared" si="118"/>
        <v>0</v>
      </c>
      <c r="AE418" s="410">
        <f t="shared" si="118"/>
        <v>0</v>
      </c>
      <c r="AF418" s="410">
        <f t="shared" si="118"/>
        <v>0</v>
      </c>
      <c r="AG418" s="410">
        <f t="shared" si="118"/>
        <v>0</v>
      </c>
      <c r="AH418" s="410">
        <f t="shared" si="118"/>
        <v>0</v>
      </c>
      <c r="AI418" s="410">
        <f t="shared" si="118"/>
        <v>0</v>
      </c>
      <c r="AJ418" s="410">
        <f t="shared" si="118"/>
        <v>0</v>
      </c>
      <c r="AK418" s="410">
        <f t="shared" si="118"/>
        <v>0</v>
      </c>
      <c r="AL418" s="410">
        <f t="shared" si="118"/>
        <v>0</v>
      </c>
      <c r="AM418" s="296"/>
    </row>
    <row r="419" spans="1:39" outlineLevel="1">
      <c r="A419" s="531"/>
      <c r="B419" s="430"/>
      <c r="C419" s="304"/>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411"/>
      <c r="Z419" s="411"/>
      <c r="AA419" s="411"/>
      <c r="AB419" s="411"/>
      <c r="AC419" s="411"/>
      <c r="AD419" s="411"/>
      <c r="AE419" s="411"/>
      <c r="AF419" s="411"/>
      <c r="AG419" s="411"/>
      <c r="AH419" s="411"/>
      <c r="AI419" s="411"/>
      <c r="AJ419" s="411"/>
      <c r="AK419" s="411"/>
      <c r="AL419" s="411"/>
      <c r="AM419" s="305"/>
    </row>
    <row r="420" spans="1:39" outlineLevel="1">
      <c r="A420" s="531">
        <v>4</v>
      </c>
      <c r="B420" s="519" t="s">
        <v>669</v>
      </c>
      <c r="C420" s="290" t="s">
        <v>25</v>
      </c>
      <c r="D420" s="294"/>
      <c r="E420" s="294"/>
      <c r="F420" s="294"/>
      <c r="G420" s="294"/>
      <c r="H420" s="294"/>
      <c r="I420" s="294"/>
      <c r="J420" s="294"/>
      <c r="K420" s="294"/>
      <c r="L420" s="294"/>
      <c r="M420" s="294"/>
      <c r="N420" s="290"/>
      <c r="O420" s="294"/>
      <c r="P420" s="294"/>
      <c r="Q420" s="294"/>
      <c r="R420" s="294"/>
      <c r="S420" s="294"/>
      <c r="T420" s="294"/>
      <c r="U420" s="294"/>
      <c r="V420" s="294"/>
      <c r="W420" s="294"/>
      <c r="X420" s="294"/>
      <c r="Y420" s="409"/>
      <c r="Z420" s="409"/>
      <c r="AA420" s="409"/>
      <c r="AB420" s="409"/>
      <c r="AC420" s="409"/>
      <c r="AD420" s="409"/>
      <c r="AE420" s="409"/>
      <c r="AF420" s="409"/>
      <c r="AG420" s="409"/>
      <c r="AH420" s="409"/>
      <c r="AI420" s="409"/>
      <c r="AJ420" s="409"/>
      <c r="AK420" s="409"/>
      <c r="AL420" s="409"/>
      <c r="AM420" s="295">
        <f>SUM(Y420:AL420)</f>
        <v>0</v>
      </c>
    </row>
    <row r="421" spans="1:39" outlineLevel="1">
      <c r="A421" s="531"/>
      <c r="B421" s="430" t="s">
        <v>308</v>
      </c>
      <c r="C421" s="290" t="s">
        <v>163</v>
      </c>
      <c r="D421" s="294"/>
      <c r="E421" s="294"/>
      <c r="F421" s="294"/>
      <c r="G421" s="294"/>
      <c r="H421" s="294"/>
      <c r="I421" s="294"/>
      <c r="J421" s="294"/>
      <c r="K421" s="294"/>
      <c r="L421" s="294"/>
      <c r="M421" s="294"/>
      <c r="N421" s="467"/>
      <c r="O421" s="294"/>
      <c r="P421" s="294"/>
      <c r="Q421" s="294"/>
      <c r="R421" s="294"/>
      <c r="S421" s="294"/>
      <c r="T421" s="294"/>
      <c r="U421" s="294"/>
      <c r="V421" s="294"/>
      <c r="W421" s="294"/>
      <c r="X421" s="294"/>
      <c r="Y421" s="410">
        <f t="shared" ref="Y421:AL421" si="119">Y420</f>
        <v>0</v>
      </c>
      <c r="Z421" s="410">
        <f t="shared" si="119"/>
        <v>0</v>
      </c>
      <c r="AA421" s="410">
        <f t="shared" si="119"/>
        <v>0</v>
      </c>
      <c r="AB421" s="410">
        <f t="shared" si="119"/>
        <v>0</v>
      </c>
      <c r="AC421" s="410">
        <f t="shared" si="119"/>
        <v>0</v>
      </c>
      <c r="AD421" s="410">
        <f t="shared" si="119"/>
        <v>0</v>
      </c>
      <c r="AE421" s="410">
        <f t="shared" si="119"/>
        <v>0</v>
      </c>
      <c r="AF421" s="410">
        <f t="shared" si="119"/>
        <v>0</v>
      </c>
      <c r="AG421" s="410">
        <f t="shared" si="119"/>
        <v>0</v>
      </c>
      <c r="AH421" s="410">
        <f t="shared" si="119"/>
        <v>0</v>
      </c>
      <c r="AI421" s="410">
        <f t="shared" si="119"/>
        <v>0</v>
      </c>
      <c r="AJ421" s="410">
        <f t="shared" si="119"/>
        <v>0</v>
      </c>
      <c r="AK421" s="410">
        <f t="shared" si="119"/>
        <v>0</v>
      </c>
      <c r="AL421" s="410">
        <f t="shared" si="119"/>
        <v>0</v>
      </c>
      <c r="AM421" s="296"/>
    </row>
    <row r="422" spans="1:39" outlineLevel="1">
      <c r="A422" s="531"/>
      <c r="B422" s="430"/>
      <c r="C422" s="304"/>
      <c r="D422" s="303"/>
      <c r="E422" s="303"/>
      <c r="F422" s="303"/>
      <c r="G422" s="303"/>
      <c r="H422" s="303"/>
      <c r="I422" s="303"/>
      <c r="J422" s="303"/>
      <c r="K422" s="303"/>
      <c r="L422" s="303"/>
      <c r="M422" s="303"/>
      <c r="N422" s="290"/>
      <c r="O422" s="303"/>
      <c r="P422" s="303"/>
      <c r="Q422" s="303"/>
      <c r="R422" s="303"/>
      <c r="S422" s="303"/>
      <c r="T422" s="303"/>
      <c r="U422" s="303"/>
      <c r="V422" s="303"/>
      <c r="W422" s="303"/>
      <c r="X422" s="303"/>
      <c r="Y422" s="411"/>
      <c r="Z422" s="411"/>
      <c r="AA422" s="411"/>
      <c r="AB422" s="411"/>
      <c r="AC422" s="411"/>
      <c r="AD422" s="411"/>
      <c r="AE422" s="411"/>
      <c r="AF422" s="411"/>
      <c r="AG422" s="411"/>
      <c r="AH422" s="411"/>
      <c r="AI422" s="411"/>
      <c r="AJ422" s="411"/>
      <c r="AK422" s="411"/>
      <c r="AL422" s="411"/>
      <c r="AM422" s="305"/>
    </row>
    <row r="423" spans="1:39" ht="30" outlineLevel="1">
      <c r="A423" s="531">
        <v>5</v>
      </c>
      <c r="B423" s="427" t="s">
        <v>98</v>
      </c>
      <c r="C423" s="290" t="s">
        <v>25</v>
      </c>
      <c r="D423" s="294"/>
      <c r="E423" s="294"/>
      <c r="F423" s="294"/>
      <c r="G423" s="294"/>
      <c r="H423" s="294"/>
      <c r="I423" s="294"/>
      <c r="J423" s="294"/>
      <c r="K423" s="294"/>
      <c r="L423" s="294"/>
      <c r="M423" s="294"/>
      <c r="N423" s="290"/>
      <c r="O423" s="294"/>
      <c r="P423" s="294"/>
      <c r="Q423" s="294"/>
      <c r="R423" s="294"/>
      <c r="S423" s="294"/>
      <c r="T423" s="294"/>
      <c r="U423" s="294"/>
      <c r="V423" s="294"/>
      <c r="W423" s="294"/>
      <c r="X423" s="294"/>
      <c r="Y423" s="409"/>
      <c r="Z423" s="409"/>
      <c r="AA423" s="409"/>
      <c r="AB423" s="409"/>
      <c r="AC423" s="409"/>
      <c r="AD423" s="409"/>
      <c r="AE423" s="409"/>
      <c r="AF423" s="409"/>
      <c r="AG423" s="409"/>
      <c r="AH423" s="409"/>
      <c r="AI423" s="409"/>
      <c r="AJ423" s="409"/>
      <c r="AK423" s="409"/>
      <c r="AL423" s="409"/>
      <c r="AM423" s="295">
        <f>SUM(Y423:AL423)</f>
        <v>0</v>
      </c>
    </row>
    <row r="424" spans="1:39" outlineLevel="1">
      <c r="A424" s="531"/>
      <c r="B424" s="430" t="s">
        <v>308</v>
      </c>
      <c r="C424" s="290" t="s">
        <v>163</v>
      </c>
      <c r="D424" s="294"/>
      <c r="E424" s="294"/>
      <c r="F424" s="294"/>
      <c r="G424" s="294"/>
      <c r="H424" s="294"/>
      <c r="I424" s="294"/>
      <c r="J424" s="294"/>
      <c r="K424" s="294"/>
      <c r="L424" s="294"/>
      <c r="M424" s="294"/>
      <c r="N424" s="467"/>
      <c r="O424" s="294"/>
      <c r="P424" s="294"/>
      <c r="Q424" s="294"/>
      <c r="R424" s="294"/>
      <c r="S424" s="294"/>
      <c r="T424" s="294"/>
      <c r="U424" s="294"/>
      <c r="V424" s="294"/>
      <c r="W424" s="294"/>
      <c r="X424" s="294"/>
      <c r="Y424" s="410">
        <f t="shared" ref="Y424:AL424" si="120">Y423</f>
        <v>0</v>
      </c>
      <c r="Z424" s="410">
        <f t="shared" si="120"/>
        <v>0</v>
      </c>
      <c r="AA424" s="410">
        <f t="shared" si="120"/>
        <v>0</v>
      </c>
      <c r="AB424" s="410">
        <f t="shared" si="120"/>
        <v>0</v>
      </c>
      <c r="AC424" s="410">
        <f t="shared" si="120"/>
        <v>0</v>
      </c>
      <c r="AD424" s="410">
        <f t="shared" si="120"/>
        <v>0</v>
      </c>
      <c r="AE424" s="410">
        <f t="shared" si="120"/>
        <v>0</v>
      </c>
      <c r="AF424" s="410">
        <f t="shared" si="120"/>
        <v>0</v>
      </c>
      <c r="AG424" s="410">
        <f t="shared" si="120"/>
        <v>0</v>
      </c>
      <c r="AH424" s="410">
        <f t="shared" si="120"/>
        <v>0</v>
      </c>
      <c r="AI424" s="410">
        <f t="shared" si="120"/>
        <v>0</v>
      </c>
      <c r="AJ424" s="410">
        <f t="shared" si="120"/>
        <v>0</v>
      </c>
      <c r="AK424" s="410">
        <f t="shared" si="120"/>
        <v>0</v>
      </c>
      <c r="AL424" s="410">
        <f t="shared" si="120"/>
        <v>0</v>
      </c>
      <c r="AM424" s="296"/>
    </row>
    <row r="425" spans="1:39" outlineLevel="1">
      <c r="A425" s="531"/>
      <c r="B425" s="43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421"/>
      <c r="Z425" s="422"/>
      <c r="AA425" s="422"/>
      <c r="AB425" s="422"/>
      <c r="AC425" s="422"/>
      <c r="AD425" s="422"/>
      <c r="AE425" s="422"/>
      <c r="AF425" s="422"/>
      <c r="AG425" s="422"/>
      <c r="AH425" s="422"/>
      <c r="AI425" s="422"/>
      <c r="AJ425" s="422"/>
      <c r="AK425" s="422"/>
      <c r="AL425" s="422"/>
      <c r="AM425" s="296"/>
    </row>
    <row r="426" spans="1:39" ht="15.75" outlineLevel="1">
      <c r="A426" s="531"/>
      <c r="B426" s="513" t="s">
        <v>497</v>
      </c>
      <c r="C426" s="288"/>
      <c r="D426" s="288"/>
      <c r="E426" s="288"/>
      <c r="F426" s="288"/>
      <c r="G426" s="288"/>
      <c r="H426" s="288"/>
      <c r="I426" s="288"/>
      <c r="J426" s="288"/>
      <c r="K426" s="288"/>
      <c r="L426" s="288"/>
      <c r="M426" s="288"/>
      <c r="N426" s="289"/>
      <c r="O426" s="288"/>
      <c r="P426" s="288"/>
      <c r="Q426" s="288"/>
      <c r="R426" s="288"/>
      <c r="S426" s="288"/>
      <c r="T426" s="288"/>
      <c r="U426" s="288"/>
      <c r="V426" s="288"/>
      <c r="W426" s="288"/>
      <c r="X426" s="288"/>
      <c r="Y426" s="413"/>
      <c r="Z426" s="413"/>
      <c r="AA426" s="413"/>
      <c r="AB426" s="413"/>
      <c r="AC426" s="413"/>
      <c r="AD426" s="413"/>
      <c r="AE426" s="413"/>
      <c r="AF426" s="413"/>
      <c r="AG426" s="413"/>
      <c r="AH426" s="413"/>
      <c r="AI426" s="413"/>
      <c r="AJ426" s="413"/>
      <c r="AK426" s="413"/>
      <c r="AL426" s="413"/>
      <c r="AM426" s="291"/>
    </row>
    <row r="427" spans="1:39" outlineLevel="1">
      <c r="A427" s="531">
        <v>6</v>
      </c>
      <c r="B427" s="427" t="s">
        <v>99</v>
      </c>
      <c r="C427" s="290" t="s">
        <v>25</v>
      </c>
      <c r="D427" s="294"/>
      <c r="E427" s="294"/>
      <c r="F427" s="294"/>
      <c r="G427" s="294"/>
      <c r="H427" s="294"/>
      <c r="I427" s="294"/>
      <c r="J427" s="294"/>
      <c r="K427" s="294"/>
      <c r="L427" s="294"/>
      <c r="M427" s="294"/>
      <c r="N427" s="294">
        <v>12</v>
      </c>
      <c r="O427" s="294"/>
      <c r="P427" s="294"/>
      <c r="Q427" s="294"/>
      <c r="R427" s="294"/>
      <c r="S427" s="294"/>
      <c r="T427" s="294"/>
      <c r="U427" s="294"/>
      <c r="V427" s="294"/>
      <c r="W427" s="294"/>
      <c r="X427" s="294"/>
      <c r="Y427" s="414"/>
      <c r="Z427" s="409"/>
      <c r="AA427" s="409"/>
      <c r="AB427" s="409"/>
      <c r="AC427" s="409"/>
      <c r="AD427" s="409"/>
      <c r="AE427" s="409"/>
      <c r="AF427" s="414"/>
      <c r="AG427" s="414"/>
      <c r="AH427" s="414"/>
      <c r="AI427" s="414"/>
      <c r="AJ427" s="414"/>
      <c r="AK427" s="414"/>
      <c r="AL427" s="414"/>
      <c r="AM427" s="295">
        <f>SUM(Y427:AL427)</f>
        <v>0</v>
      </c>
    </row>
    <row r="428" spans="1:39" outlineLevel="1">
      <c r="A428" s="531"/>
      <c r="B428" s="430" t="s">
        <v>308</v>
      </c>
      <c r="C428" s="290" t="s">
        <v>163</v>
      </c>
      <c r="D428" s="294"/>
      <c r="E428" s="294"/>
      <c r="F428" s="294"/>
      <c r="G428" s="294"/>
      <c r="H428" s="294"/>
      <c r="I428" s="294"/>
      <c r="J428" s="294"/>
      <c r="K428" s="294"/>
      <c r="L428" s="294"/>
      <c r="M428" s="294"/>
      <c r="N428" s="294">
        <f>N427</f>
        <v>12</v>
      </c>
      <c r="O428" s="294"/>
      <c r="P428" s="294"/>
      <c r="Q428" s="294"/>
      <c r="R428" s="294"/>
      <c r="S428" s="294"/>
      <c r="T428" s="294"/>
      <c r="U428" s="294"/>
      <c r="V428" s="294"/>
      <c r="W428" s="294"/>
      <c r="X428" s="294"/>
      <c r="Y428" s="410">
        <f t="shared" ref="Y428:AL428" si="121">Y427</f>
        <v>0</v>
      </c>
      <c r="Z428" s="410">
        <f t="shared" si="121"/>
        <v>0</v>
      </c>
      <c r="AA428" s="410">
        <f t="shared" si="121"/>
        <v>0</v>
      </c>
      <c r="AB428" s="410">
        <f t="shared" si="121"/>
        <v>0</v>
      </c>
      <c r="AC428" s="410">
        <f t="shared" si="121"/>
        <v>0</v>
      </c>
      <c r="AD428" s="410">
        <f t="shared" si="121"/>
        <v>0</v>
      </c>
      <c r="AE428" s="410">
        <f t="shared" si="121"/>
        <v>0</v>
      </c>
      <c r="AF428" s="410">
        <f t="shared" si="121"/>
        <v>0</v>
      </c>
      <c r="AG428" s="410">
        <f t="shared" si="121"/>
        <v>0</v>
      </c>
      <c r="AH428" s="410">
        <f t="shared" si="121"/>
        <v>0</v>
      </c>
      <c r="AI428" s="410">
        <f t="shared" si="121"/>
        <v>0</v>
      </c>
      <c r="AJ428" s="410">
        <f t="shared" si="121"/>
        <v>0</v>
      </c>
      <c r="AK428" s="410">
        <f t="shared" si="121"/>
        <v>0</v>
      </c>
      <c r="AL428" s="410">
        <f t="shared" si="121"/>
        <v>0</v>
      </c>
      <c r="AM428" s="310"/>
    </row>
    <row r="429" spans="1:39" outlineLevel="1">
      <c r="A429" s="531"/>
      <c r="B429" s="525"/>
      <c r="C429" s="311"/>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415"/>
      <c r="Z429" s="415"/>
      <c r="AA429" s="415"/>
      <c r="AB429" s="415"/>
      <c r="AC429" s="415"/>
      <c r="AD429" s="415"/>
      <c r="AE429" s="415"/>
      <c r="AF429" s="415"/>
      <c r="AG429" s="415"/>
      <c r="AH429" s="415"/>
      <c r="AI429" s="415"/>
      <c r="AJ429" s="415"/>
      <c r="AK429" s="415"/>
      <c r="AL429" s="415"/>
      <c r="AM429" s="312"/>
    </row>
    <row r="430" spans="1:39" ht="30" outlineLevel="1">
      <c r="A430" s="531">
        <v>7</v>
      </c>
      <c r="B430" s="427" t="s">
        <v>100</v>
      </c>
      <c r="C430" s="290" t="s">
        <v>25</v>
      </c>
      <c r="D430" s="294"/>
      <c r="E430" s="294"/>
      <c r="F430" s="294"/>
      <c r="G430" s="294"/>
      <c r="H430" s="294"/>
      <c r="I430" s="294"/>
      <c r="J430" s="294"/>
      <c r="K430" s="294"/>
      <c r="L430" s="294"/>
      <c r="M430" s="294"/>
      <c r="N430" s="294">
        <v>12</v>
      </c>
      <c r="O430" s="294"/>
      <c r="P430" s="294"/>
      <c r="Q430" s="294"/>
      <c r="R430" s="294"/>
      <c r="S430" s="294"/>
      <c r="T430" s="294"/>
      <c r="U430" s="294"/>
      <c r="V430" s="294"/>
      <c r="W430" s="294"/>
      <c r="X430" s="294"/>
      <c r="Y430" s="414"/>
      <c r="Z430" s="409"/>
      <c r="AA430" s="409"/>
      <c r="AB430" s="409"/>
      <c r="AC430" s="409"/>
      <c r="AD430" s="409"/>
      <c r="AE430" s="409"/>
      <c r="AF430" s="414"/>
      <c r="AG430" s="414"/>
      <c r="AH430" s="414"/>
      <c r="AI430" s="414"/>
      <c r="AJ430" s="414"/>
      <c r="AK430" s="414"/>
      <c r="AL430" s="414"/>
      <c r="AM430" s="295">
        <f>SUM(Y430:AL430)</f>
        <v>0</v>
      </c>
    </row>
    <row r="431" spans="1:39" outlineLevel="1">
      <c r="A431" s="531"/>
      <c r="B431" s="430" t="s">
        <v>308</v>
      </c>
      <c r="C431" s="290" t="s">
        <v>163</v>
      </c>
      <c r="D431" s="294"/>
      <c r="E431" s="294"/>
      <c r="F431" s="294"/>
      <c r="G431" s="294"/>
      <c r="H431" s="294"/>
      <c r="I431" s="294"/>
      <c r="J431" s="294"/>
      <c r="K431" s="294"/>
      <c r="L431" s="294"/>
      <c r="M431" s="294"/>
      <c r="N431" s="294">
        <f>N430</f>
        <v>12</v>
      </c>
      <c r="O431" s="294"/>
      <c r="P431" s="294"/>
      <c r="Q431" s="294"/>
      <c r="R431" s="294"/>
      <c r="S431" s="294"/>
      <c r="T431" s="294"/>
      <c r="U431" s="294"/>
      <c r="V431" s="294"/>
      <c r="W431" s="294"/>
      <c r="X431" s="294"/>
      <c r="Y431" s="410">
        <f t="shared" ref="Y431:AL431" si="122">Y430</f>
        <v>0</v>
      </c>
      <c r="Z431" s="410">
        <f t="shared" si="122"/>
        <v>0</v>
      </c>
      <c r="AA431" s="410">
        <f t="shared" si="122"/>
        <v>0</v>
      </c>
      <c r="AB431" s="410">
        <f t="shared" si="122"/>
        <v>0</v>
      </c>
      <c r="AC431" s="410">
        <f t="shared" si="122"/>
        <v>0</v>
      </c>
      <c r="AD431" s="410">
        <f t="shared" si="122"/>
        <v>0</v>
      </c>
      <c r="AE431" s="410">
        <f t="shared" si="122"/>
        <v>0</v>
      </c>
      <c r="AF431" s="410">
        <f t="shared" si="122"/>
        <v>0</v>
      </c>
      <c r="AG431" s="410">
        <f t="shared" si="122"/>
        <v>0</v>
      </c>
      <c r="AH431" s="410">
        <f t="shared" si="122"/>
        <v>0</v>
      </c>
      <c r="AI431" s="410">
        <f t="shared" si="122"/>
        <v>0</v>
      </c>
      <c r="AJ431" s="410">
        <f t="shared" si="122"/>
        <v>0</v>
      </c>
      <c r="AK431" s="410">
        <f t="shared" si="122"/>
        <v>0</v>
      </c>
      <c r="AL431" s="410">
        <f t="shared" si="122"/>
        <v>0</v>
      </c>
      <c r="AM431" s="310"/>
    </row>
    <row r="432" spans="1:39" outlineLevel="1">
      <c r="A432" s="531"/>
      <c r="B432" s="526"/>
      <c r="C432" s="311"/>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415"/>
      <c r="Z432" s="416"/>
      <c r="AA432" s="415"/>
      <c r="AB432" s="415"/>
      <c r="AC432" s="415"/>
      <c r="AD432" s="415"/>
      <c r="AE432" s="415"/>
      <c r="AF432" s="415"/>
      <c r="AG432" s="415"/>
      <c r="AH432" s="415"/>
      <c r="AI432" s="415"/>
      <c r="AJ432" s="415"/>
      <c r="AK432" s="415"/>
      <c r="AL432" s="415"/>
      <c r="AM432" s="312"/>
    </row>
    <row r="433" spans="1:39" ht="30" outlineLevel="1">
      <c r="A433" s="531">
        <v>8</v>
      </c>
      <c r="B433" s="427" t="s">
        <v>101</v>
      </c>
      <c r="C433" s="290" t="s">
        <v>25</v>
      </c>
      <c r="D433" s="294"/>
      <c r="E433" s="294"/>
      <c r="F433" s="294"/>
      <c r="G433" s="294"/>
      <c r="H433" s="294"/>
      <c r="I433" s="294"/>
      <c r="J433" s="294"/>
      <c r="K433" s="294"/>
      <c r="L433" s="294"/>
      <c r="M433" s="294"/>
      <c r="N433" s="294">
        <v>12</v>
      </c>
      <c r="O433" s="294"/>
      <c r="P433" s="294"/>
      <c r="Q433" s="294"/>
      <c r="R433" s="294"/>
      <c r="S433" s="294"/>
      <c r="T433" s="294"/>
      <c r="U433" s="294"/>
      <c r="V433" s="294"/>
      <c r="W433" s="294"/>
      <c r="X433" s="294"/>
      <c r="Y433" s="414"/>
      <c r="Z433" s="409"/>
      <c r="AA433" s="409"/>
      <c r="AB433" s="409"/>
      <c r="AC433" s="409"/>
      <c r="AD433" s="409"/>
      <c r="AE433" s="409"/>
      <c r="AF433" s="414"/>
      <c r="AG433" s="414"/>
      <c r="AH433" s="414"/>
      <c r="AI433" s="414"/>
      <c r="AJ433" s="414"/>
      <c r="AK433" s="414"/>
      <c r="AL433" s="414"/>
      <c r="AM433" s="295">
        <f>SUM(Y433:AL433)</f>
        <v>0</v>
      </c>
    </row>
    <row r="434" spans="1:39" outlineLevel="1">
      <c r="A434" s="531"/>
      <c r="B434" s="430" t="s">
        <v>308</v>
      </c>
      <c r="C434" s="290" t="s">
        <v>163</v>
      </c>
      <c r="D434" s="294"/>
      <c r="E434" s="294"/>
      <c r="F434" s="294"/>
      <c r="G434" s="294"/>
      <c r="H434" s="294"/>
      <c r="I434" s="294"/>
      <c r="J434" s="294"/>
      <c r="K434" s="294"/>
      <c r="L434" s="294"/>
      <c r="M434" s="294"/>
      <c r="N434" s="294">
        <f>N433</f>
        <v>12</v>
      </c>
      <c r="O434" s="294"/>
      <c r="P434" s="294"/>
      <c r="Q434" s="294"/>
      <c r="R434" s="294"/>
      <c r="S434" s="294"/>
      <c r="T434" s="294"/>
      <c r="U434" s="294"/>
      <c r="V434" s="294"/>
      <c r="W434" s="294"/>
      <c r="X434" s="294"/>
      <c r="Y434" s="410">
        <f t="shared" ref="Y434:AL434" si="123">Y433</f>
        <v>0</v>
      </c>
      <c r="Z434" s="410">
        <f t="shared" si="123"/>
        <v>0</v>
      </c>
      <c r="AA434" s="410">
        <f t="shared" si="123"/>
        <v>0</v>
      </c>
      <c r="AB434" s="410">
        <f t="shared" si="123"/>
        <v>0</v>
      </c>
      <c r="AC434" s="410">
        <f t="shared" si="123"/>
        <v>0</v>
      </c>
      <c r="AD434" s="410">
        <f t="shared" si="123"/>
        <v>0</v>
      </c>
      <c r="AE434" s="410">
        <f t="shared" si="123"/>
        <v>0</v>
      </c>
      <c r="AF434" s="410">
        <f t="shared" si="123"/>
        <v>0</v>
      </c>
      <c r="AG434" s="410">
        <f t="shared" si="123"/>
        <v>0</v>
      </c>
      <c r="AH434" s="410">
        <f t="shared" si="123"/>
        <v>0</v>
      </c>
      <c r="AI434" s="410">
        <f t="shared" si="123"/>
        <v>0</v>
      </c>
      <c r="AJ434" s="410">
        <f t="shared" si="123"/>
        <v>0</v>
      </c>
      <c r="AK434" s="410">
        <f t="shared" si="123"/>
        <v>0</v>
      </c>
      <c r="AL434" s="410">
        <f t="shared" si="123"/>
        <v>0</v>
      </c>
      <c r="AM434" s="310"/>
    </row>
    <row r="435" spans="1:39" outlineLevel="1">
      <c r="A435" s="531"/>
      <c r="B435" s="526"/>
      <c r="C435" s="311"/>
      <c r="D435" s="315"/>
      <c r="E435" s="315"/>
      <c r="F435" s="315"/>
      <c r="G435" s="315"/>
      <c r="H435" s="315"/>
      <c r="I435" s="315"/>
      <c r="J435" s="315"/>
      <c r="K435" s="315"/>
      <c r="L435" s="315"/>
      <c r="M435" s="315"/>
      <c r="N435" s="290"/>
      <c r="O435" s="315"/>
      <c r="P435" s="315"/>
      <c r="Q435" s="315"/>
      <c r="R435" s="315"/>
      <c r="S435" s="315"/>
      <c r="T435" s="315"/>
      <c r="U435" s="315"/>
      <c r="V435" s="315"/>
      <c r="W435" s="315"/>
      <c r="X435" s="315"/>
      <c r="Y435" s="415"/>
      <c r="Z435" s="416"/>
      <c r="AA435" s="415"/>
      <c r="AB435" s="415"/>
      <c r="AC435" s="415"/>
      <c r="AD435" s="415"/>
      <c r="AE435" s="415"/>
      <c r="AF435" s="415"/>
      <c r="AG435" s="415"/>
      <c r="AH435" s="415"/>
      <c r="AI435" s="415"/>
      <c r="AJ435" s="415"/>
      <c r="AK435" s="415"/>
      <c r="AL435" s="415"/>
      <c r="AM435" s="312"/>
    </row>
    <row r="436" spans="1:39" ht="30" outlineLevel="1">
      <c r="A436" s="531">
        <v>9</v>
      </c>
      <c r="B436" s="427" t="s">
        <v>102</v>
      </c>
      <c r="C436" s="290" t="s">
        <v>25</v>
      </c>
      <c r="D436" s="294"/>
      <c r="E436" s="294"/>
      <c r="F436" s="294"/>
      <c r="G436" s="294"/>
      <c r="H436" s="294"/>
      <c r="I436" s="294"/>
      <c r="J436" s="294"/>
      <c r="K436" s="294"/>
      <c r="L436" s="294"/>
      <c r="M436" s="294"/>
      <c r="N436" s="294">
        <v>12</v>
      </c>
      <c r="O436" s="294"/>
      <c r="P436" s="294"/>
      <c r="Q436" s="294"/>
      <c r="R436" s="294"/>
      <c r="S436" s="294"/>
      <c r="T436" s="294"/>
      <c r="U436" s="294"/>
      <c r="V436" s="294"/>
      <c r="W436" s="294"/>
      <c r="X436" s="294"/>
      <c r="Y436" s="414"/>
      <c r="Z436" s="409"/>
      <c r="AA436" s="409"/>
      <c r="AB436" s="409"/>
      <c r="AC436" s="409"/>
      <c r="AD436" s="409"/>
      <c r="AE436" s="409"/>
      <c r="AF436" s="414"/>
      <c r="AG436" s="414"/>
      <c r="AH436" s="414"/>
      <c r="AI436" s="414"/>
      <c r="AJ436" s="414"/>
      <c r="AK436" s="414"/>
      <c r="AL436" s="414"/>
      <c r="AM436" s="295">
        <f>SUM(Y436:AL436)</f>
        <v>0</v>
      </c>
    </row>
    <row r="437" spans="1:39" outlineLevel="1">
      <c r="A437" s="531"/>
      <c r="B437" s="430" t="s">
        <v>308</v>
      </c>
      <c r="C437" s="290" t="s">
        <v>163</v>
      </c>
      <c r="D437" s="294"/>
      <c r="E437" s="294"/>
      <c r="F437" s="294"/>
      <c r="G437" s="294"/>
      <c r="H437" s="294"/>
      <c r="I437" s="294"/>
      <c r="J437" s="294"/>
      <c r="K437" s="294"/>
      <c r="L437" s="294"/>
      <c r="M437" s="294"/>
      <c r="N437" s="294">
        <f>N436</f>
        <v>12</v>
      </c>
      <c r="O437" s="294"/>
      <c r="P437" s="294"/>
      <c r="Q437" s="294"/>
      <c r="R437" s="294"/>
      <c r="S437" s="294"/>
      <c r="T437" s="294"/>
      <c r="U437" s="294"/>
      <c r="V437" s="294"/>
      <c r="W437" s="294"/>
      <c r="X437" s="294"/>
      <c r="Y437" s="410">
        <f t="shared" ref="Y437:AL437" si="124">Y436</f>
        <v>0</v>
      </c>
      <c r="Z437" s="410">
        <f t="shared" si="124"/>
        <v>0</v>
      </c>
      <c r="AA437" s="410">
        <f t="shared" si="124"/>
        <v>0</v>
      </c>
      <c r="AB437" s="410">
        <f t="shared" si="124"/>
        <v>0</v>
      </c>
      <c r="AC437" s="410">
        <f t="shared" si="124"/>
        <v>0</v>
      </c>
      <c r="AD437" s="410">
        <f t="shared" si="124"/>
        <v>0</v>
      </c>
      <c r="AE437" s="410">
        <f t="shared" si="124"/>
        <v>0</v>
      </c>
      <c r="AF437" s="410">
        <f t="shared" si="124"/>
        <v>0</v>
      </c>
      <c r="AG437" s="410">
        <f t="shared" si="124"/>
        <v>0</v>
      </c>
      <c r="AH437" s="410">
        <f t="shared" si="124"/>
        <v>0</v>
      </c>
      <c r="AI437" s="410">
        <f t="shared" si="124"/>
        <v>0</v>
      </c>
      <c r="AJ437" s="410">
        <f t="shared" si="124"/>
        <v>0</v>
      </c>
      <c r="AK437" s="410">
        <f t="shared" si="124"/>
        <v>0</v>
      </c>
      <c r="AL437" s="410">
        <f t="shared" si="124"/>
        <v>0</v>
      </c>
      <c r="AM437" s="310"/>
    </row>
    <row r="438" spans="1:39" outlineLevel="1">
      <c r="A438" s="531"/>
      <c r="B438" s="526"/>
      <c r="C438" s="311"/>
      <c r="D438" s="315"/>
      <c r="E438" s="315"/>
      <c r="F438" s="315"/>
      <c r="G438" s="315"/>
      <c r="H438" s="315"/>
      <c r="I438" s="315"/>
      <c r="J438" s="315"/>
      <c r="K438" s="315"/>
      <c r="L438" s="315"/>
      <c r="M438" s="315"/>
      <c r="N438" s="290"/>
      <c r="O438" s="315"/>
      <c r="P438" s="315"/>
      <c r="Q438" s="315"/>
      <c r="R438" s="315"/>
      <c r="S438" s="315"/>
      <c r="T438" s="315"/>
      <c r="U438" s="315"/>
      <c r="V438" s="315"/>
      <c r="W438" s="315"/>
      <c r="X438" s="315"/>
      <c r="Y438" s="415"/>
      <c r="Z438" s="415"/>
      <c r="AA438" s="415"/>
      <c r="AB438" s="415"/>
      <c r="AC438" s="415"/>
      <c r="AD438" s="415"/>
      <c r="AE438" s="415"/>
      <c r="AF438" s="415"/>
      <c r="AG438" s="415"/>
      <c r="AH438" s="415"/>
      <c r="AI438" s="415"/>
      <c r="AJ438" s="415"/>
      <c r="AK438" s="415"/>
      <c r="AL438" s="415"/>
      <c r="AM438" s="312"/>
    </row>
    <row r="439" spans="1:39" ht="30" outlineLevel="1">
      <c r="A439" s="531">
        <v>10</v>
      </c>
      <c r="B439" s="427" t="s">
        <v>103</v>
      </c>
      <c r="C439" s="290" t="s">
        <v>25</v>
      </c>
      <c r="D439" s="294"/>
      <c r="E439" s="294"/>
      <c r="F439" s="294"/>
      <c r="G439" s="294"/>
      <c r="H439" s="294"/>
      <c r="I439" s="294"/>
      <c r="J439" s="294"/>
      <c r="K439" s="294"/>
      <c r="L439" s="294"/>
      <c r="M439" s="294"/>
      <c r="N439" s="294">
        <v>3</v>
      </c>
      <c r="O439" s="294"/>
      <c r="P439" s="294"/>
      <c r="Q439" s="294"/>
      <c r="R439" s="294"/>
      <c r="S439" s="294"/>
      <c r="T439" s="294"/>
      <c r="U439" s="294"/>
      <c r="V439" s="294"/>
      <c r="W439" s="294"/>
      <c r="X439" s="294"/>
      <c r="Y439" s="414"/>
      <c r="Z439" s="409"/>
      <c r="AA439" s="409"/>
      <c r="AB439" s="409"/>
      <c r="AC439" s="409"/>
      <c r="AD439" s="409"/>
      <c r="AE439" s="409"/>
      <c r="AF439" s="414"/>
      <c r="AG439" s="414"/>
      <c r="AH439" s="414"/>
      <c r="AI439" s="414"/>
      <c r="AJ439" s="414"/>
      <c r="AK439" s="414"/>
      <c r="AL439" s="414"/>
      <c r="AM439" s="295">
        <f>SUM(Y439:AL439)</f>
        <v>0</v>
      </c>
    </row>
    <row r="440" spans="1:39" outlineLevel="1">
      <c r="A440" s="531"/>
      <c r="B440" s="430" t="s">
        <v>308</v>
      </c>
      <c r="C440" s="290" t="s">
        <v>163</v>
      </c>
      <c r="D440" s="294"/>
      <c r="E440" s="294"/>
      <c r="F440" s="294"/>
      <c r="G440" s="294"/>
      <c r="H440" s="294"/>
      <c r="I440" s="294"/>
      <c r="J440" s="294"/>
      <c r="K440" s="294"/>
      <c r="L440" s="294"/>
      <c r="M440" s="294"/>
      <c r="N440" s="294">
        <f>N439</f>
        <v>3</v>
      </c>
      <c r="O440" s="294"/>
      <c r="P440" s="294"/>
      <c r="Q440" s="294"/>
      <c r="R440" s="294"/>
      <c r="S440" s="294"/>
      <c r="T440" s="294"/>
      <c r="U440" s="294"/>
      <c r="V440" s="294"/>
      <c r="W440" s="294"/>
      <c r="X440" s="294"/>
      <c r="Y440" s="410">
        <f t="shared" ref="Y440:AL440" si="125">Y439</f>
        <v>0</v>
      </c>
      <c r="Z440" s="410">
        <f t="shared" si="125"/>
        <v>0</v>
      </c>
      <c r="AA440" s="410">
        <f t="shared" si="125"/>
        <v>0</v>
      </c>
      <c r="AB440" s="410">
        <f t="shared" si="125"/>
        <v>0</v>
      </c>
      <c r="AC440" s="410">
        <f t="shared" si="125"/>
        <v>0</v>
      </c>
      <c r="AD440" s="410">
        <f t="shared" si="125"/>
        <v>0</v>
      </c>
      <c r="AE440" s="410">
        <f t="shared" si="125"/>
        <v>0</v>
      </c>
      <c r="AF440" s="410">
        <f t="shared" si="125"/>
        <v>0</v>
      </c>
      <c r="AG440" s="410">
        <f t="shared" si="125"/>
        <v>0</v>
      </c>
      <c r="AH440" s="410">
        <f t="shared" si="125"/>
        <v>0</v>
      </c>
      <c r="AI440" s="410">
        <f t="shared" si="125"/>
        <v>0</v>
      </c>
      <c r="AJ440" s="410">
        <f t="shared" si="125"/>
        <v>0</v>
      </c>
      <c r="AK440" s="410">
        <f t="shared" si="125"/>
        <v>0</v>
      </c>
      <c r="AL440" s="410">
        <f t="shared" si="125"/>
        <v>0</v>
      </c>
      <c r="AM440" s="310"/>
    </row>
    <row r="441" spans="1:39" outlineLevel="1">
      <c r="A441" s="531"/>
      <c r="B441" s="526"/>
      <c r="C441" s="311"/>
      <c r="D441" s="315"/>
      <c r="E441" s="315"/>
      <c r="F441" s="315"/>
      <c r="G441" s="315"/>
      <c r="H441" s="315"/>
      <c r="I441" s="315"/>
      <c r="J441" s="315"/>
      <c r="K441" s="315"/>
      <c r="L441" s="315"/>
      <c r="M441" s="315"/>
      <c r="N441" s="290"/>
      <c r="O441" s="315"/>
      <c r="P441" s="315"/>
      <c r="Q441" s="315"/>
      <c r="R441" s="315"/>
      <c r="S441" s="315"/>
      <c r="T441" s="315"/>
      <c r="U441" s="315"/>
      <c r="V441" s="315"/>
      <c r="W441" s="315"/>
      <c r="X441" s="315"/>
      <c r="Y441" s="415"/>
      <c r="Z441" s="416"/>
      <c r="AA441" s="415"/>
      <c r="AB441" s="415"/>
      <c r="AC441" s="415"/>
      <c r="AD441" s="415"/>
      <c r="AE441" s="415"/>
      <c r="AF441" s="415"/>
      <c r="AG441" s="415"/>
      <c r="AH441" s="415"/>
      <c r="AI441" s="415"/>
      <c r="AJ441" s="415"/>
      <c r="AK441" s="415"/>
      <c r="AL441" s="415"/>
      <c r="AM441" s="312"/>
    </row>
    <row r="442" spans="1:39" ht="15.75" outlineLevel="1">
      <c r="A442" s="531"/>
      <c r="B442" s="503" t="s">
        <v>10</v>
      </c>
      <c r="C442" s="288"/>
      <c r="D442" s="288"/>
      <c r="E442" s="288"/>
      <c r="F442" s="288"/>
      <c r="G442" s="288"/>
      <c r="H442" s="288"/>
      <c r="I442" s="288"/>
      <c r="J442" s="288"/>
      <c r="K442" s="288"/>
      <c r="L442" s="288"/>
      <c r="M442" s="288"/>
      <c r="N442" s="289"/>
      <c r="O442" s="288"/>
      <c r="P442" s="288"/>
      <c r="Q442" s="288"/>
      <c r="R442" s="288"/>
      <c r="S442" s="288"/>
      <c r="T442" s="288"/>
      <c r="U442" s="288"/>
      <c r="V442" s="288"/>
      <c r="W442" s="288"/>
      <c r="X442" s="288"/>
      <c r="Y442" s="413"/>
      <c r="Z442" s="413"/>
      <c r="AA442" s="413"/>
      <c r="AB442" s="413"/>
      <c r="AC442" s="413"/>
      <c r="AD442" s="413"/>
      <c r="AE442" s="413"/>
      <c r="AF442" s="413"/>
      <c r="AG442" s="413"/>
      <c r="AH442" s="413"/>
      <c r="AI442" s="413"/>
      <c r="AJ442" s="413"/>
      <c r="AK442" s="413"/>
      <c r="AL442" s="413"/>
      <c r="AM442" s="291"/>
    </row>
    <row r="443" spans="1:39" ht="30" outlineLevel="1">
      <c r="A443" s="531">
        <v>11</v>
      </c>
      <c r="B443" s="427" t="s">
        <v>104</v>
      </c>
      <c r="C443" s="290" t="s">
        <v>25</v>
      </c>
      <c r="D443" s="294"/>
      <c r="E443" s="294"/>
      <c r="F443" s="294"/>
      <c r="G443" s="294"/>
      <c r="H443" s="294"/>
      <c r="I443" s="294"/>
      <c r="J443" s="294"/>
      <c r="K443" s="294"/>
      <c r="L443" s="294"/>
      <c r="M443" s="294"/>
      <c r="N443" s="294">
        <v>12</v>
      </c>
      <c r="O443" s="294"/>
      <c r="P443" s="294"/>
      <c r="Q443" s="294"/>
      <c r="R443" s="294"/>
      <c r="S443" s="294"/>
      <c r="T443" s="294"/>
      <c r="U443" s="294"/>
      <c r="V443" s="294"/>
      <c r="W443" s="294"/>
      <c r="X443" s="294"/>
      <c r="Y443" s="425"/>
      <c r="Z443" s="409"/>
      <c r="AA443" s="409"/>
      <c r="AB443" s="409"/>
      <c r="AC443" s="409"/>
      <c r="AD443" s="409"/>
      <c r="AE443" s="409"/>
      <c r="AF443" s="414"/>
      <c r="AG443" s="414"/>
      <c r="AH443" s="414"/>
      <c r="AI443" s="414"/>
      <c r="AJ443" s="414"/>
      <c r="AK443" s="414"/>
      <c r="AL443" s="414"/>
      <c r="AM443" s="295">
        <f>SUM(Y443:AL443)</f>
        <v>0</v>
      </c>
    </row>
    <row r="444" spans="1:39" outlineLevel="1">
      <c r="A444" s="531"/>
      <c r="B444" s="430" t="s">
        <v>308</v>
      </c>
      <c r="C444" s="290" t="s">
        <v>163</v>
      </c>
      <c r="D444" s="294"/>
      <c r="E444" s="294"/>
      <c r="F444" s="294"/>
      <c r="G444" s="294"/>
      <c r="H444" s="294"/>
      <c r="I444" s="294"/>
      <c r="J444" s="294"/>
      <c r="K444" s="294"/>
      <c r="L444" s="294"/>
      <c r="M444" s="294"/>
      <c r="N444" s="294">
        <f>N443</f>
        <v>12</v>
      </c>
      <c r="O444" s="294"/>
      <c r="P444" s="294"/>
      <c r="Q444" s="294"/>
      <c r="R444" s="294"/>
      <c r="S444" s="294"/>
      <c r="T444" s="294"/>
      <c r="U444" s="294"/>
      <c r="V444" s="294"/>
      <c r="W444" s="294"/>
      <c r="X444" s="294"/>
      <c r="Y444" s="410">
        <f t="shared" ref="Y444:AL444" si="126">Y443</f>
        <v>0</v>
      </c>
      <c r="Z444" s="410">
        <f t="shared" si="126"/>
        <v>0</v>
      </c>
      <c r="AA444" s="410">
        <f t="shared" si="126"/>
        <v>0</v>
      </c>
      <c r="AB444" s="410">
        <f t="shared" si="126"/>
        <v>0</v>
      </c>
      <c r="AC444" s="410">
        <f t="shared" si="126"/>
        <v>0</v>
      </c>
      <c r="AD444" s="410">
        <f t="shared" si="126"/>
        <v>0</v>
      </c>
      <c r="AE444" s="410">
        <f t="shared" si="126"/>
        <v>0</v>
      </c>
      <c r="AF444" s="410">
        <f t="shared" si="126"/>
        <v>0</v>
      </c>
      <c r="AG444" s="410">
        <f t="shared" si="126"/>
        <v>0</v>
      </c>
      <c r="AH444" s="410">
        <f t="shared" si="126"/>
        <v>0</v>
      </c>
      <c r="AI444" s="410">
        <f t="shared" si="126"/>
        <v>0</v>
      </c>
      <c r="AJ444" s="410">
        <f t="shared" si="126"/>
        <v>0</v>
      </c>
      <c r="AK444" s="410">
        <f t="shared" si="126"/>
        <v>0</v>
      </c>
      <c r="AL444" s="410">
        <f t="shared" si="126"/>
        <v>0</v>
      </c>
      <c r="AM444" s="296"/>
    </row>
    <row r="445" spans="1:39" outlineLevel="1">
      <c r="A445" s="531"/>
      <c r="B445" s="527"/>
      <c r="C445" s="304"/>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411"/>
      <c r="Z445" s="420"/>
      <c r="AA445" s="420"/>
      <c r="AB445" s="420"/>
      <c r="AC445" s="420"/>
      <c r="AD445" s="420"/>
      <c r="AE445" s="420"/>
      <c r="AF445" s="420"/>
      <c r="AG445" s="420"/>
      <c r="AH445" s="420"/>
      <c r="AI445" s="420"/>
      <c r="AJ445" s="420"/>
      <c r="AK445" s="420"/>
      <c r="AL445" s="420"/>
      <c r="AM445" s="305"/>
    </row>
    <row r="446" spans="1:39" ht="30" outlineLevel="1">
      <c r="A446" s="531">
        <v>12</v>
      </c>
      <c r="B446" s="427" t="s">
        <v>105</v>
      </c>
      <c r="C446" s="290" t="s">
        <v>25</v>
      </c>
      <c r="D446" s="294"/>
      <c r="E446" s="294"/>
      <c r="F446" s="294"/>
      <c r="G446" s="294"/>
      <c r="H446" s="294"/>
      <c r="I446" s="294"/>
      <c r="J446" s="294"/>
      <c r="K446" s="294"/>
      <c r="L446" s="294"/>
      <c r="M446" s="294"/>
      <c r="N446" s="294">
        <v>12</v>
      </c>
      <c r="O446" s="294"/>
      <c r="P446" s="294"/>
      <c r="Q446" s="294"/>
      <c r="R446" s="294"/>
      <c r="S446" s="294"/>
      <c r="T446" s="294"/>
      <c r="U446" s="294"/>
      <c r="V446" s="294"/>
      <c r="W446" s="294"/>
      <c r="X446" s="294"/>
      <c r="Y446" s="409"/>
      <c r="Z446" s="409"/>
      <c r="AA446" s="409"/>
      <c r="AB446" s="409"/>
      <c r="AC446" s="409"/>
      <c r="AD446" s="409"/>
      <c r="AE446" s="409"/>
      <c r="AF446" s="414"/>
      <c r="AG446" s="414"/>
      <c r="AH446" s="414"/>
      <c r="AI446" s="414"/>
      <c r="AJ446" s="414"/>
      <c r="AK446" s="414"/>
      <c r="AL446" s="414"/>
      <c r="AM446" s="295">
        <f>SUM(Y446:AL446)</f>
        <v>0</v>
      </c>
    </row>
    <row r="447" spans="1:39" outlineLevel="1">
      <c r="A447" s="531"/>
      <c r="B447" s="430" t="s">
        <v>308</v>
      </c>
      <c r="C447" s="290" t="s">
        <v>163</v>
      </c>
      <c r="D447" s="294"/>
      <c r="E447" s="294"/>
      <c r="F447" s="294"/>
      <c r="G447" s="294"/>
      <c r="H447" s="294"/>
      <c r="I447" s="294"/>
      <c r="J447" s="294"/>
      <c r="K447" s="294"/>
      <c r="L447" s="294"/>
      <c r="M447" s="294"/>
      <c r="N447" s="294">
        <f>N446</f>
        <v>12</v>
      </c>
      <c r="O447" s="294"/>
      <c r="P447" s="294"/>
      <c r="Q447" s="294"/>
      <c r="R447" s="294"/>
      <c r="S447" s="294"/>
      <c r="T447" s="294"/>
      <c r="U447" s="294"/>
      <c r="V447" s="294"/>
      <c r="W447" s="294"/>
      <c r="X447" s="294"/>
      <c r="Y447" s="410">
        <f t="shared" ref="Y447:AL447" si="127">Y446</f>
        <v>0</v>
      </c>
      <c r="Z447" s="410">
        <f t="shared" si="127"/>
        <v>0</v>
      </c>
      <c r="AA447" s="410">
        <f t="shared" si="127"/>
        <v>0</v>
      </c>
      <c r="AB447" s="410">
        <f t="shared" si="127"/>
        <v>0</v>
      </c>
      <c r="AC447" s="410">
        <f t="shared" si="127"/>
        <v>0</v>
      </c>
      <c r="AD447" s="410">
        <f t="shared" si="127"/>
        <v>0</v>
      </c>
      <c r="AE447" s="410">
        <f t="shared" si="127"/>
        <v>0</v>
      </c>
      <c r="AF447" s="410">
        <f t="shared" si="127"/>
        <v>0</v>
      </c>
      <c r="AG447" s="410">
        <f t="shared" si="127"/>
        <v>0</v>
      </c>
      <c r="AH447" s="410">
        <f t="shared" si="127"/>
        <v>0</v>
      </c>
      <c r="AI447" s="410">
        <f t="shared" si="127"/>
        <v>0</v>
      </c>
      <c r="AJ447" s="410">
        <f t="shared" si="127"/>
        <v>0</v>
      </c>
      <c r="AK447" s="410">
        <f t="shared" si="127"/>
        <v>0</v>
      </c>
      <c r="AL447" s="410">
        <f t="shared" si="127"/>
        <v>0</v>
      </c>
      <c r="AM447" s="296"/>
    </row>
    <row r="448" spans="1:39" outlineLevel="1">
      <c r="A448" s="531"/>
      <c r="B448" s="527"/>
      <c r="C448" s="304"/>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421"/>
      <c r="Z448" s="421"/>
      <c r="AA448" s="411"/>
      <c r="AB448" s="411"/>
      <c r="AC448" s="411"/>
      <c r="AD448" s="411"/>
      <c r="AE448" s="411"/>
      <c r="AF448" s="411"/>
      <c r="AG448" s="411"/>
      <c r="AH448" s="411"/>
      <c r="AI448" s="411"/>
      <c r="AJ448" s="411"/>
      <c r="AK448" s="411"/>
      <c r="AL448" s="411"/>
      <c r="AM448" s="305"/>
    </row>
    <row r="449" spans="1:40" ht="30" outlineLevel="1">
      <c r="A449" s="531">
        <v>13</v>
      </c>
      <c r="B449" s="427" t="s">
        <v>106</v>
      </c>
      <c r="C449" s="290" t="s">
        <v>25</v>
      </c>
      <c r="D449" s="294"/>
      <c r="E449" s="294"/>
      <c r="F449" s="294"/>
      <c r="G449" s="294"/>
      <c r="H449" s="294"/>
      <c r="I449" s="294"/>
      <c r="J449" s="294"/>
      <c r="K449" s="294"/>
      <c r="L449" s="294"/>
      <c r="M449" s="294"/>
      <c r="N449" s="294">
        <v>12</v>
      </c>
      <c r="O449" s="294"/>
      <c r="P449" s="294"/>
      <c r="Q449" s="294"/>
      <c r="R449" s="294"/>
      <c r="S449" s="294"/>
      <c r="T449" s="294"/>
      <c r="U449" s="294"/>
      <c r="V449" s="294"/>
      <c r="W449" s="294"/>
      <c r="X449" s="294"/>
      <c r="Y449" s="409"/>
      <c r="Z449" s="409"/>
      <c r="AA449" s="409"/>
      <c r="AB449" s="409"/>
      <c r="AC449" s="409"/>
      <c r="AD449" s="409"/>
      <c r="AE449" s="409"/>
      <c r="AF449" s="414"/>
      <c r="AG449" s="414"/>
      <c r="AH449" s="414"/>
      <c r="AI449" s="414"/>
      <c r="AJ449" s="414"/>
      <c r="AK449" s="414"/>
      <c r="AL449" s="414"/>
      <c r="AM449" s="295">
        <f>SUM(Y449:AL449)</f>
        <v>0</v>
      </c>
    </row>
    <row r="450" spans="1:40" outlineLevel="1">
      <c r="A450" s="531"/>
      <c r="B450" s="430" t="s">
        <v>308</v>
      </c>
      <c r="C450" s="290" t="s">
        <v>163</v>
      </c>
      <c r="D450" s="294"/>
      <c r="E450" s="294"/>
      <c r="F450" s="294"/>
      <c r="G450" s="294"/>
      <c r="H450" s="294"/>
      <c r="I450" s="294"/>
      <c r="J450" s="294"/>
      <c r="K450" s="294"/>
      <c r="L450" s="294"/>
      <c r="M450" s="294"/>
      <c r="N450" s="294">
        <f>N449</f>
        <v>12</v>
      </c>
      <c r="O450" s="294"/>
      <c r="P450" s="294"/>
      <c r="Q450" s="294"/>
      <c r="R450" s="294"/>
      <c r="S450" s="294"/>
      <c r="T450" s="294"/>
      <c r="U450" s="294"/>
      <c r="V450" s="294"/>
      <c r="W450" s="294"/>
      <c r="X450" s="294"/>
      <c r="Y450" s="410">
        <f t="shared" ref="Y450:AL450" si="128">Y449</f>
        <v>0</v>
      </c>
      <c r="Z450" s="410">
        <f t="shared" si="128"/>
        <v>0</v>
      </c>
      <c r="AA450" s="410">
        <f t="shared" si="128"/>
        <v>0</v>
      </c>
      <c r="AB450" s="410">
        <f t="shared" si="128"/>
        <v>0</v>
      </c>
      <c r="AC450" s="410">
        <f t="shared" si="128"/>
        <v>0</v>
      </c>
      <c r="AD450" s="410">
        <f t="shared" si="128"/>
        <v>0</v>
      </c>
      <c r="AE450" s="410">
        <f t="shared" si="128"/>
        <v>0</v>
      </c>
      <c r="AF450" s="410">
        <f t="shared" si="128"/>
        <v>0</v>
      </c>
      <c r="AG450" s="410">
        <f t="shared" si="128"/>
        <v>0</v>
      </c>
      <c r="AH450" s="410">
        <f t="shared" si="128"/>
        <v>0</v>
      </c>
      <c r="AI450" s="410">
        <f t="shared" si="128"/>
        <v>0</v>
      </c>
      <c r="AJ450" s="410">
        <f t="shared" si="128"/>
        <v>0</v>
      </c>
      <c r="AK450" s="410">
        <f t="shared" si="128"/>
        <v>0</v>
      </c>
      <c r="AL450" s="410">
        <f t="shared" si="128"/>
        <v>0</v>
      </c>
      <c r="AM450" s="305"/>
    </row>
    <row r="451" spans="1:40" outlineLevel="1">
      <c r="A451" s="531"/>
      <c r="B451" s="527"/>
      <c r="C451" s="304"/>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411"/>
      <c r="Z451" s="411"/>
      <c r="AA451" s="411"/>
      <c r="AB451" s="411"/>
      <c r="AC451" s="411"/>
      <c r="AD451" s="411"/>
      <c r="AE451" s="411"/>
      <c r="AF451" s="411"/>
      <c r="AG451" s="411"/>
      <c r="AH451" s="411"/>
      <c r="AI451" s="411"/>
      <c r="AJ451" s="411"/>
      <c r="AK451" s="411"/>
      <c r="AL451" s="411"/>
      <c r="AM451" s="305"/>
    </row>
    <row r="452" spans="1:40" ht="15.75" outlineLevel="1">
      <c r="A452" s="531"/>
      <c r="B452" s="503" t="s">
        <v>107</v>
      </c>
      <c r="C452" s="288"/>
      <c r="D452" s="289"/>
      <c r="E452" s="289"/>
      <c r="F452" s="289"/>
      <c r="G452" s="289"/>
      <c r="H452" s="289"/>
      <c r="I452" s="289"/>
      <c r="J452" s="289"/>
      <c r="K452" s="289"/>
      <c r="L452" s="289"/>
      <c r="M452" s="289"/>
      <c r="N452" s="289"/>
      <c r="O452" s="289"/>
      <c r="P452" s="288"/>
      <c r="Q452" s="288"/>
      <c r="R452" s="288"/>
      <c r="S452" s="288"/>
      <c r="T452" s="288"/>
      <c r="U452" s="288"/>
      <c r="V452" s="288"/>
      <c r="W452" s="288"/>
      <c r="X452" s="288"/>
      <c r="Y452" s="413"/>
      <c r="Z452" s="413"/>
      <c r="AA452" s="413"/>
      <c r="AB452" s="413"/>
      <c r="AC452" s="413"/>
      <c r="AD452" s="413"/>
      <c r="AE452" s="413"/>
      <c r="AF452" s="413"/>
      <c r="AG452" s="413"/>
      <c r="AH452" s="413"/>
      <c r="AI452" s="413"/>
      <c r="AJ452" s="413"/>
      <c r="AK452" s="413"/>
      <c r="AL452" s="413"/>
      <c r="AM452" s="291"/>
    </row>
    <row r="453" spans="1:40" outlineLevel="1">
      <c r="A453" s="531">
        <v>14</v>
      </c>
      <c r="B453" s="527" t="s">
        <v>108</v>
      </c>
      <c r="C453" s="290" t="s">
        <v>25</v>
      </c>
      <c r="D453" s="294"/>
      <c r="E453" s="294"/>
      <c r="F453" s="294"/>
      <c r="G453" s="294"/>
      <c r="H453" s="294"/>
      <c r="I453" s="294"/>
      <c r="J453" s="294"/>
      <c r="K453" s="294"/>
      <c r="L453" s="294"/>
      <c r="M453" s="294"/>
      <c r="N453" s="294">
        <v>12</v>
      </c>
      <c r="O453" s="294"/>
      <c r="P453" s="294"/>
      <c r="Q453" s="294"/>
      <c r="R453" s="294"/>
      <c r="S453" s="294"/>
      <c r="T453" s="294"/>
      <c r="U453" s="294"/>
      <c r="V453" s="294"/>
      <c r="W453" s="294"/>
      <c r="X453" s="294"/>
      <c r="Y453" s="409"/>
      <c r="Z453" s="409"/>
      <c r="AA453" s="409"/>
      <c r="AB453" s="409"/>
      <c r="AC453" s="409"/>
      <c r="AD453" s="409"/>
      <c r="AE453" s="409"/>
      <c r="AF453" s="409"/>
      <c r="AG453" s="409"/>
      <c r="AH453" s="409"/>
      <c r="AI453" s="409"/>
      <c r="AJ453" s="409"/>
      <c r="AK453" s="409"/>
      <c r="AL453" s="409"/>
      <c r="AM453" s="295">
        <f>SUM(Y453:AL453)</f>
        <v>0</v>
      </c>
    </row>
    <row r="454" spans="1:40" outlineLevel="1">
      <c r="A454" s="531"/>
      <c r="B454" s="430" t="s">
        <v>308</v>
      </c>
      <c r="C454" s="290" t="s">
        <v>163</v>
      </c>
      <c r="D454" s="294"/>
      <c r="E454" s="294"/>
      <c r="F454" s="294"/>
      <c r="G454" s="294"/>
      <c r="H454" s="294"/>
      <c r="I454" s="294"/>
      <c r="J454" s="294"/>
      <c r="K454" s="294"/>
      <c r="L454" s="294"/>
      <c r="M454" s="294"/>
      <c r="N454" s="294">
        <f>N453</f>
        <v>12</v>
      </c>
      <c r="O454" s="294"/>
      <c r="P454" s="294"/>
      <c r="Q454" s="294"/>
      <c r="R454" s="294"/>
      <c r="S454" s="294"/>
      <c r="T454" s="294"/>
      <c r="U454" s="294"/>
      <c r="V454" s="294"/>
      <c r="W454" s="294"/>
      <c r="X454" s="294"/>
      <c r="Y454" s="410">
        <f t="shared" ref="Y454:AL454" si="129">Y453</f>
        <v>0</v>
      </c>
      <c r="Z454" s="410">
        <f t="shared" si="129"/>
        <v>0</v>
      </c>
      <c r="AA454" s="410">
        <f t="shared" si="129"/>
        <v>0</v>
      </c>
      <c r="AB454" s="410">
        <f t="shared" si="129"/>
        <v>0</v>
      </c>
      <c r="AC454" s="410">
        <f t="shared" si="129"/>
        <v>0</v>
      </c>
      <c r="AD454" s="410">
        <f t="shared" si="129"/>
        <v>0</v>
      </c>
      <c r="AE454" s="410">
        <f t="shared" si="129"/>
        <v>0</v>
      </c>
      <c r="AF454" s="410">
        <f t="shared" si="129"/>
        <v>0</v>
      </c>
      <c r="AG454" s="410">
        <f t="shared" si="129"/>
        <v>0</v>
      </c>
      <c r="AH454" s="410">
        <f t="shared" si="129"/>
        <v>0</v>
      </c>
      <c r="AI454" s="410">
        <f t="shared" si="129"/>
        <v>0</v>
      </c>
      <c r="AJ454" s="410">
        <f t="shared" si="129"/>
        <v>0</v>
      </c>
      <c r="AK454" s="410">
        <f t="shared" si="129"/>
        <v>0</v>
      </c>
      <c r="AL454" s="410">
        <f t="shared" si="129"/>
        <v>0</v>
      </c>
      <c r="AM454" s="296"/>
    </row>
    <row r="455" spans="1:40" outlineLevel="1">
      <c r="A455" s="531"/>
      <c r="B455" s="527"/>
      <c r="C455" s="304"/>
      <c r="D455" s="290"/>
      <c r="E455" s="290"/>
      <c r="F455" s="290"/>
      <c r="G455" s="290"/>
      <c r="H455" s="290"/>
      <c r="I455" s="290"/>
      <c r="J455" s="290"/>
      <c r="K455" s="290"/>
      <c r="L455" s="290"/>
      <c r="M455" s="290"/>
      <c r="N455" s="467"/>
      <c r="O455" s="290"/>
      <c r="P455" s="290"/>
      <c r="Q455" s="290"/>
      <c r="R455" s="290"/>
      <c r="S455" s="290"/>
      <c r="T455" s="290"/>
      <c r="U455" s="290"/>
      <c r="V455" s="290"/>
      <c r="W455" s="290"/>
      <c r="X455" s="290"/>
      <c r="Y455" s="411"/>
      <c r="Z455" s="411"/>
      <c r="AA455" s="411"/>
      <c r="AB455" s="411"/>
      <c r="AC455" s="411"/>
      <c r="AD455" s="411"/>
      <c r="AE455" s="411"/>
      <c r="AF455" s="411"/>
      <c r="AG455" s="411"/>
      <c r="AH455" s="411"/>
      <c r="AI455" s="411"/>
      <c r="AJ455" s="411"/>
      <c r="AK455" s="411"/>
      <c r="AL455" s="411"/>
      <c r="AM455" s="300"/>
      <c r="AN455" s="629"/>
    </row>
    <row r="456" spans="1:40" s="308" customFormat="1" ht="15.75" outlineLevel="1">
      <c r="A456" s="531"/>
      <c r="B456" s="503" t="s">
        <v>489</v>
      </c>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411"/>
      <c r="Z456" s="411"/>
      <c r="AA456" s="411"/>
      <c r="AB456" s="411"/>
      <c r="AC456" s="411"/>
      <c r="AD456" s="411"/>
      <c r="AE456" s="415"/>
      <c r="AF456" s="415"/>
      <c r="AG456" s="415"/>
      <c r="AH456" s="415"/>
      <c r="AI456" s="415"/>
      <c r="AJ456" s="415"/>
      <c r="AK456" s="415"/>
      <c r="AL456" s="415"/>
      <c r="AM456" s="516"/>
      <c r="AN456" s="630"/>
    </row>
    <row r="457" spans="1:40" outlineLevel="1">
      <c r="A457" s="531">
        <v>15</v>
      </c>
      <c r="B457" s="430" t="s">
        <v>494</v>
      </c>
      <c r="C457" s="290" t="s">
        <v>25</v>
      </c>
      <c r="D457" s="294"/>
      <c r="E457" s="294"/>
      <c r="F457" s="294"/>
      <c r="G457" s="294"/>
      <c r="H457" s="294"/>
      <c r="I457" s="294"/>
      <c r="J457" s="294"/>
      <c r="K457" s="294"/>
      <c r="L457" s="294"/>
      <c r="M457" s="294"/>
      <c r="N457" s="294">
        <v>0</v>
      </c>
      <c r="O457" s="294"/>
      <c r="P457" s="294"/>
      <c r="Q457" s="294"/>
      <c r="R457" s="294"/>
      <c r="S457" s="294"/>
      <c r="T457" s="294"/>
      <c r="U457" s="294"/>
      <c r="V457" s="294"/>
      <c r="W457" s="294"/>
      <c r="X457" s="294"/>
      <c r="Y457" s="409"/>
      <c r="Z457" s="409"/>
      <c r="AA457" s="409"/>
      <c r="AB457" s="409"/>
      <c r="AC457" s="409"/>
      <c r="AD457" s="409"/>
      <c r="AE457" s="409"/>
      <c r="AF457" s="409"/>
      <c r="AG457" s="409"/>
      <c r="AH457" s="409"/>
      <c r="AI457" s="409"/>
      <c r="AJ457" s="409"/>
      <c r="AK457" s="409"/>
      <c r="AL457" s="409"/>
      <c r="AM457" s="295">
        <f>SUM(Y457:AL457)</f>
        <v>0</v>
      </c>
    </row>
    <row r="458" spans="1:40" outlineLevel="1">
      <c r="A458" s="531"/>
      <c r="B458" s="430" t="s">
        <v>308</v>
      </c>
      <c r="C458" s="290" t="s">
        <v>163</v>
      </c>
      <c r="D458" s="294"/>
      <c r="E458" s="294"/>
      <c r="F458" s="294"/>
      <c r="G458" s="294"/>
      <c r="H458" s="294"/>
      <c r="I458" s="294"/>
      <c r="J458" s="294"/>
      <c r="K458" s="294"/>
      <c r="L458" s="294"/>
      <c r="M458" s="294"/>
      <c r="N458" s="294">
        <f>N457</f>
        <v>0</v>
      </c>
      <c r="O458" s="294"/>
      <c r="P458" s="294"/>
      <c r="Q458" s="294"/>
      <c r="R458" s="294"/>
      <c r="S458" s="294"/>
      <c r="T458" s="294"/>
      <c r="U458" s="294"/>
      <c r="V458" s="294"/>
      <c r="W458" s="294"/>
      <c r="X458" s="294"/>
      <c r="Y458" s="410">
        <f t="shared" ref="Y458:AL458" si="130">Y457</f>
        <v>0</v>
      </c>
      <c r="Z458" s="410">
        <f t="shared" si="130"/>
        <v>0</v>
      </c>
      <c r="AA458" s="410">
        <f t="shared" si="130"/>
        <v>0</v>
      </c>
      <c r="AB458" s="410">
        <f t="shared" si="130"/>
        <v>0</v>
      </c>
      <c r="AC458" s="410">
        <f t="shared" si="130"/>
        <v>0</v>
      </c>
      <c r="AD458" s="410">
        <f t="shared" si="130"/>
        <v>0</v>
      </c>
      <c r="AE458" s="410">
        <f t="shared" si="130"/>
        <v>0</v>
      </c>
      <c r="AF458" s="410">
        <f t="shared" si="130"/>
        <v>0</v>
      </c>
      <c r="AG458" s="410">
        <f t="shared" si="130"/>
        <v>0</v>
      </c>
      <c r="AH458" s="410">
        <f t="shared" si="130"/>
        <v>0</v>
      </c>
      <c r="AI458" s="410">
        <f t="shared" si="130"/>
        <v>0</v>
      </c>
      <c r="AJ458" s="410">
        <f t="shared" si="130"/>
        <v>0</v>
      </c>
      <c r="AK458" s="410">
        <f t="shared" si="130"/>
        <v>0</v>
      </c>
      <c r="AL458" s="410">
        <f t="shared" si="130"/>
        <v>0</v>
      </c>
      <c r="AM458" s="296"/>
    </row>
    <row r="459" spans="1:40" outlineLevel="1">
      <c r="A459" s="531"/>
      <c r="B459" s="527"/>
      <c r="C459" s="304"/>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411"/>
      <c r="Z459" s="411"/>
      <c r="AA459" s="411"/>
      <c r="AB459" s="411"/>
      <c r="AC459" s="411"/>
      <c r="AD459" s="411"/>
      <c r="AE459" s="411"/>
      <c r="AF459" s="411"/>
      <c r="AG459" s="411"/>
      <c r="AH459" s="411"/>
      <c r="AI459" s="411"/>
      <c r="AJ459" s="411"/>
      <c r="AK459" s="411"/>
      <c r="AL459" s="411"/>
      <c r="AM459" s="305"/>
    </row>
    <row r="460" spans="1:40" s="282" customFormat="1" outlineLevel="1">
      <c r="A460" s="531">
        <v>16</v>
      </c>
      <c r="B460" s="528" t="s">
        <v>490</v>
      </c>
      <c r="C460" s="290" t="s">
        <v>25</v>
      </c>
      <c r="D460" s="294"/>
      <c r="E460" s="294"/>
      <c r="F460" s="294"/>
      <c r="G460" s="294"/>
      <c r="H460" s="294"/>
      <c r="I460" s="294"/>
      <c r="J460" s="294"/>
      <c r="K460" s="294"/>
      <c r="L460" s="294"/>
      <c r="M460" s="294"/>
      <c r="N460" s="294">
        <v>0</v>
      </c>
      <c r="O460" s="294"/>
      <c r="P460" s="294"/>
      <c r="Q460" s="294"/>
      <c r="R460" s="294"/>
      <c r="S460" s="294"/>
      <c r="T460" s="294"/>
      <c r="U460" s="294"/>
      <c r="V460" s="294"/>
      <c r="W460" s="294"/>
      <c r="X460" s="294"/>
      <c r="Y460" s="409"/>
      <c r="Z460" s="409"/>
      <c r="AA460" s="409"/>
      <c r="AB460" s="409"/>
      <c r="AC460" s="409"/>
      <c r="AD460" s="409"/>
      <c r="AE460" s="409"/>
      <c r="AF460" s="409"/>
      <c r="AG460" s="409"/>
      <c r="AH460" s="409"/>
      <c r="AI460" s="409"/>
      <c r="AJ460" s="409"/>
      <c r="AK460" s="409"/>
      <c r="AL460" s="409"/>
      <c r="AM460" s="295">
        <f>SUM(Y460:AL460)</f>
        <v>0</v>
      </c>
    </row>
    <row r="461" spans="1:40" s="282" customFormat="1" outlineLevel="1">
      <c r="A461" s="531"/>
      <c r="B461" s="528" t="s">
        <v>308</v>
      </c>
      <c r="C461" s="290" t="s">
        <v>163</v>
      </c>
      <c r="D461" s="294"/>
      <c r="E461" s="294"/>
      <c r="F461" s="294"/>
      <c r="G461" s="294"/>
      <c r="H461" s="294"/>
      <c r="I461" s="294"/>
      <c r="J461" s="294"/>
      <c r="K461" s="294"/>
      <c r="L461" s="294"/>
      <c r="M461" s="294"/>
      <c r="N461" s="294">
        <f>N460</f>
        <v>0</v>
      </c>
      <c r="O461" s="294"/>
      <c r="P461" s="294"/>
      <c r="Q461" s="294"/>
      <c r="R461" s="294"/>
      <c r="S461" s="294"/>
      <c r="T461" s="294"/>
      <c r="U461" s="294"/>
      <c r="V461" s="294"/>
      <c r="W461" s="294"/>
      <c r="X461" s="294"/>
      <c r="Y461" s="410">
        <f t="shared" ref="Y461:AL461" si="131">Y460</f>
        <v>0</v>
      </c>
      <c r="Z461" s="410">
        <f t="shared" si="131"/>
        <v>0</v>
      </c>
      <c r="AA461" s="410">
        <f t="shared" si="131"/>
        <v>0</v>
      </c>
      <c r="AB461" s="410">
        <f t="shared" si="131"/>
        <v>0</v>
      </c>
      <c r="AC461" s="410">
        <f t="shared" si="131"/>
        <v>0</v>
      </c>
      <c r="AD461" s="410">
        <f t="shared" si="131"/>
        <v>0</v>
      </c>
      <c r="AE461" s="410">
        <f t="shared" si="131"/>
        <v>0</v>
      </c>
      <c r="AF461" s="410">
        <f t="shared" si="131"/>
        <v>0</v>
      </c>
      <c r="AG461" s="410">
        <f t="shared" si="131"/>
        <v>0</v>
      </c>
      <c r="AH461" s="410">
        <f t="shared" si="131"/>
        <v>0</v>
      </c>
      <c r="AI461" s="410">
        <f t="shared" si="131"/>
        <v>0</v>
      </c>
      <c r="AJ461" s="410">
        <f t="shared" si="131"/>
        <v>0</v>
      </c>
      <c r="AK461" s="410">
        <f t="shared" si="131"/>
        <v>0</v>
      </c>
      <c r="AL461" s="410">
        <f t="shared" si="131"/>
        <v>0</v>
      </c>
      <c r="AM461" s="296"/>
    </row>
    <row r="462" spans="1:40" s="282" customFormat="1" outlineLevel="1">
      <c r="A462" s="531"/>
      <c r="B462" s="528"/>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411"/>
      <c r="Z462" s="411"/>
      <c r="AA462" s="411"/>
      <c r="AB462" s="411"/>
      <c r="AC462" s="411"/>
      <c r="AD462" s="411"/>
      <c r="AE462" s="415"/>
      <c r="AF462" s="415"/>
      <c r="AG462" s="415"/>
      <c r="AH462" s="415"/>
      <c r="AI462" s="415"/>
      <c r="AJ462" s="415"/>
      <c r="AK462" s="415"/>
      <c r="AL462" s="415"/>
      <c r="AM462" s="312"/>
    </row>
    <row r="463" spans="1:40" ht="15.75" outlineLevel="1">
      <c r="A463" s="531"/>
      <c r="B463" s="529" t="s">
        <v>495</v>
      </c>
      <c r="C463" s="319"/>
      <c r="D463" s="289"/>
      <c r="E463" s="288"/>
      <c r="F463" s="288"/>
      <c r="G463" s="288"/>
      <c r="H463" s="288"/>
      <c r="I463" s="288"/>
      <c r="J463" s="288"/>
      <c r="K463" s="288"/>
      <c r="L463" s="288"/>
      <c r="M463" s="288"/>
      <c r="N463" s="289"/>
      <c r="O463" s="288"/>
      <c r="P463" s="288"/>
      <c r="Q463" s="288"/>
      <c r="R463" s="288"/>
      <c r="S463" s="288"/>
      <c r="T463" s="288"/>
      <c r="U463" s="288"/>
      <c r="V463" s="288"/>
      <c r="W463" s="288"/>
      <c r="X463" s="288"/>
      <c r="Y463" s="413"/>
      <c r="Z463" s="413"/>
      <c r="AA463" s="413"/>
      <c r="AB463" s="413"/>
      <c r="AC463" s="413"/>
      <c r="AD463" s="413"/>
      <c r="AE463" s="413"/>
      <c r="AF463" s="413"/>
      <c r="AG463" s="413"/>
      <c r="AH463" s="413"/>
      <c r="AI463" s="413"/>
      <c r="AJ463" s="413"/>
      <c r="AK463" s="413"/>
      <c r="AL463" s="413"/>
      <c r="AM463" s="291"/>
    </row>
    <row r="464" spans="1:40" outlineLevel="1">
      <c r="A464" s="531">
        <v>17</v>
      </c>
      <c r="B464" s="427" t="s">
        <v>112</v>
      </c>
      <c r="C464" s="290" t="s">
        <v>25</v>
      </c>
      <c r="D464" s="294"/>
      <c r="E464" s="294"/>
      <c r="F464" s="294"/>
      <c r="G464" s="294"/>
      <c r="H464" s="294"/>
      <c r="I464" s="294"/>
      <c r="J464" s="294"/>
      <c r="K464" s="294"/>
      <c r="L464" s="294"/>
      <c r="M464" s="294"/>
      <c r="N464" s="294">
        <v>12</v>
      </c>
      <c r="O464" s="294"/>
      <c r="P464" s="294"/>
      <c r="Q464" s="294"/>
      <c r="R464" s="294"/>
      <c r="S464" s="294"/>
      <c r="T464" s="294"/>
      <c r="U464" s="294"/>
      <c r="V464" s="294"/>
      <c r="W464" s="294"/>
      <c r="X464" s="294"/>
      <c r="Y464" s="425"/>
      <c r="Z464" s="409"/>
      <c r="AA464" s="409"/>
      <c r="AB464" s="409"/>
      <c r="AC464" s="409"/>
      <c r="AD464" s="409"/>
      <c r="AE464" s="409"/>
      <c r="AF464" s="414"/>
      <c r="AG464" s="414"/>
      <c r="AH464" s="414"/>
      <c r="AI464" s="414"/>
      <c r="AJ464" s="414"/>
      <c r="AK464" s="414"/>
      <c r="AL464" s="414"/>
      <c r="AM464" s="295">
        <f>SUM(Y464:AL464)</f>
        <v>0</v>
      </c>
    </row>
    <row r="465" spans="1:39" outlineLevel="1">
      <c r="A465" s="531"/>
      <c r="B465" s="430" t="s">
        <v>308</v>
      </c>
      <c r="C465" s="290" t="s">
        <v>163</v>
      </c>
      <c r="D465" s="294"/>
      <c r="E465" s="294"/>
      <c r="F465" s="294"/>
      <c r="G465" s="294"/>
      <c r="H465" s="294"/>
      <c r="I465" s="294"/>
      <c r="J465" s="294"/>
      <c r="K465" s="294"/>
      <c r="L465" s="294"/>
      <c r="M465" s="294"/>
      <c r="N465" s="294">
        <f>N464</f>
        <v>12</v>
      </c>
      <c r="O465" s="294"/>
      <c r="P465" s="294"/>
      <c r="Q465" s="294"/>
      <c r="R465" s="294"/>
      <c r="S465" s="294"/>
      <c r="T465" s="294"/>
      <c r="U465" s="294"/>
      <c r="V465" s="294"/>
      <c r="W465" s="294"/>
      <c r="X465" s="294"/>
      <c r="Y465" s="410">
        <f t="shared" ref="Y465:AL465" si="132">Y464</f>
        <v>0</v>
      </c>
      <c r="Z465" s="410">
        <f t="shared" si="132"/>
        <v>0</v>
      </c>
      <c r="AA465" s="410">
        <f t="shared" si="132"/>
        <v>0</v>
      </c>
      <c r="AB465" s="410">
        <f t="shared" si="132"/>
        <v>0</v>
      </c>
      <c r="AC465" s="410">
        <f t="shared" si="132"/>
        <v>0</v>
      </c>
      <c r="AD465" s="410">
        <f t="shared" si="132"/>
        <v>0</v>
      </c>
      <c r="AE465" s="410">
        <f t="shared" si="132"/>
        <v>0</v>
      </c>
      <c r="AF465" s="410">
        <f t="shared" si="132"/>
        <v>0</v>
      </c>
      <c r="AG465" s="410">
        <f t="shared" si="132"/>
        <v>0</v>
      </c>
      <c r="AH465" s="410">
        <f t="shared" si="132"/>
        <v>0</v>
      </c>
      <c r="AI465" s="410">
        <f t="shared" si="132"/>
        <v>0</v>
      </c>
      <c r="AJ465" s="410">
        <f t="shared" si="132"/>
        <v>0</v>
      </c>
      <c r="AK465" s="410">
        <f t="shared" si="132"/>
        <v>0</v>
      </c>
      <c r="AL465" s="410">
        <f t="shared" si="132"/>
        <v>0</v>
      </c>
      <c r="AM465" s="305"/>
    </row>
    <row r="466" spans="1:39" outlineLevel="1">
      <c r="A466" s="531"/>
      <c r="B466" s="43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421"/>
      <c r="Z466" s="424"/>
      <c r="AA466" s="424"/>
      <c r="AB466" s="424"/>
      <c r="AC466" s="424"/>
      <c r="AD466" s="424"/>
      <c r="AE466" s="424"/>
      <c r="AF466" s="424"/>
      <c r="AG466" s="424"/>
      <c r="AH466" s="424"/>
      <c r="AI466" s="424"/>
      <c r="AJ466" s="424"/>
      <c r="AK466" s="424"/>
      <c r="AL466" s="424"/>
      <c r="AM466" s="305"/>
    </row>
    <row r="467" spans="1:39" outlineLevel="1">
      <c r="A467" s="531">
        <v>18</v>
      </c>
      <c r="B467" s="427" t="s">
        <v>109</v>
      </c>
      <c r="C467" s="290" t="s">
        <v>25</v>
      </c>
      <c r="D467" s="294"/>
      <c r="E467" s="294"/>
      <c r="F467" s="294"/>
      <c r="G467" s="294"/>
      <c r="H467" s="294"/>
      <c r="I467" s="294"/>
      <c r="J467" s="294"/>
      <c r="K467" s="294"/>
      <c r="L467" s="294"/>
      <c r="M467" s="294"/>
      <c r="N467" s="294">
        <v>12</v>
      </c>
      <c r="O467" s="294"/>
      <c r="P467" s="294"/>
      <c r="Q467" s="294"/>
      <c r="R467" s="294"/>
      <c r="S467" s="294"/>
      <c r="T467" s="294"/>
      <c r="U467" s="294"/>
      <c r="V467" s="294"/>
      <c r="W467" s="294"/>
      <c r="X467" s="294"/>
      <c r="Y467" s="425"/>
      <c r="Z467" s="409"/>
      <c r="AA467" s="409"/>
      <c r="AB467" s="409"/>
      <c r="AC467" s="409"/>
      <c r="AD467" s="409"/>
      <c r="AE467" s="409"/>
      <c r="AF467" s="414"/>
      <c r="AG467" s="414"/>
      <c r="AH467" s="414"/>
      <c r="AI467" s="414"/>
      <c r="AJ467" s="414"/>
      <c r="AK467" s="414"/>
      <c r="AL467" s="414"/>
      <c r="AM467" s="295">
        <f>SUM(Y467:AL467)</f>
        <v>0</v>
      </c>
    </row>
    <row r="468" spans="1:39" outlineLevel="1">
      <c r="A468" s="531"/>
      <c r="B468" s="430" t="s">
        <v>308</v>
      </c>
      <c r="C468" s="290" t="s">
        <v>163</v>
      </c>
      <c r="D468" s="294"/>
      <c r="E468" s="294"/>
      <c r="F468" s="294"/>
      <c r="G468" s="294"/>
      <c r="H468" s="294"/>
      <c r="I468" s="294"/>
      <c r="J468" s="294"/>
      <c r="K468" s="294"/>
      <c r="L468" s="294"/>
      <c r="M468" s="294"/>
      <c r="N468" s="294">
        <f>N467</f>
        <v>12</v>
      </c>
      <c r="O468" s="294"/>
      <c r="P468" s="294"/>
      <c r="Q468" s="294"/>
      <c r="R468" s="294"/>
      <c r="S468" s="294"/>
      <c r="T468" s="294"/>
      <c r="U468" s="294"/>
      <c r="V468" s="294"/>
      <c r="W468" s="294"/>
      <c r="X468" s="294"/>
      <c r="Y468" s="410">
        <f t="shared" ref="Y468:AL468" si="133">Y467</f>
        <v>0</v>
      </c>
      <c r="Z468" s="410">
        <f t="shared" si="133"/>
        <v>0</v>
      </c>
      <c r="AA468" s="410">
        <f t="shared" si="133"/>
        <v>0</v>
      </c>
      <c r="AB468" s="410">
        <f t="shared" si="133"/>
        <v>0</v>
      </c>
      <c r="AC468" s="410">
        <f t="shared" si="133"/>
        <v>0</v>
      </c>
      <c r="AD468" s="410">
        <f t="shared" si="133"/>
        <v>0</v>
      </c>
      <c r="AE468" s="410">
        <f t="shared" si="133"/>
        <v>0</v>
      </c>
      <c r="AF468" s="410">
        <f t="shared" si="133"/>
        <v>0</v>
      </c>
      <c r="AG468" s="410">
        <f t="shared" si="133"/>
        <v>0</v>
      </c>
      <c r="AH468" s="410">
        <f t="shared" si="133"/>
        <v>0</v>
      </c>
      <c r="AI468" s="410">
        <f t="shared" si="133"/>
        <v>0</v>
      </c>
      <c r="AJ468" s="410">
        <f t="shared" si="133"/>
        <v>0</v>
      </c>
      <c r="AK468" s="410">
        <f t="shared" si="133"/>
        <v>0</v>
      </c>
      <c r="AL468" s="410">
        <f t="shared" si="133"/>
        <v>0</v>
      </c>
      <c r="AM468" s="305"/>
    </row>
    <row r="469" spans="1:39" outlineLevel="1">
      <c r="A469" s="531"/>
      <c r="B469" s="429"/>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422"/>
      <c r="Z469" s="423"/>
      <c r="AA469" s="423"/>
      <c r="AB469" s="423"/>
      <c r="AC469" s="423"/>
      <c r="AD469" s="423"/>
      <c r="AE469" s="423"/>
      <c r="AF469" s="423"/>
      <c r="AG469" s="423"/>
      <c r="AH469" s="423"/>
      <c r="AI469" s="423"/>
      <c r="AJ469" s="423"/>
      <c r="AK469" s="423"/>
      <c r="AL469" s="423"/>
      <c r="AM469" s="296"/>
    </row>
    <row r="470" spans="1:39" outlineLevel="1">
      <c r="A470" s="531">
        <v>19</v>
      </c>
      <c r="B470" s="427" t="s">
        <v>111</v>
      </c>
      <c r="C470" s="290" t="s">
        <v>25</v>
      </c>
      <c r="D470" s="294"/>
      <c r="E470" s="294"/>
      <c r="F470" s="294"/>
      <c r="G470" s="294"/>
      <c r="H470" s="294"/>
      <c r="I470" s="294"/>
      <c r="J470" s="294"/>
      <c r="K470" s="294"/>
      <c r="L470" s="294"/>
      <c r="M470" s="294"/>
      <c r="N470" s="294">
        <v>12</v>
      </c>
      <c r="O470" s="294"/>
      <c r="P470" s="294"/>
      <c r="Q470" s="294"/>
      <c r="R470" s="294"/>
      <c r="S470" s="294"/>
      <c r="T470" s="294"/>
      <c r="U470" s="294"/>
      <c r="V470" s="294"/>
      <c r="W470" s="294"/>
      <c r="X470" s="294"/>
      <c r="Y470" s="425"/>
      <c r="Z470" s="409"/>
      <c r="AA470" s="409"/>
      <c r="AB470" s="409"/>
      <c r="AC470" s="409"/>
      <c r="AD470" s="409"/>
      <c r="AE470" s="409"/>
      <c r="AF470" s="414"/>
      <c r="AG470" s="414"/>
      <c r="AH470" s="414"/>
      <c r="AI470" s="414"/>
      <c r="AJ470" s="414"/>
      <c r="AK470" s="414"/>
      <c r="AL470" s="414"/>
      <c r="AM470" s="295">
        <f>SUM(Y470:AL470)</f>
        <v>0</v>
      </c>
    </row>
    <row r="471" spans="1:39" outlineLevel="1">
      <c r="A471" s="531"/>
      <c r="B471" s="430" t="s">
        <v>308</v>
      </c>
      <c r="C471" s="290" t="s">
        <v>163</v>
      </c>
      <c r="D471" s="294"/>
      <c r="E471" s="294"/>
      <c r="F471" s="294"/>
      <c r="G471" s="294"/>
      <c r="H471" s="294"/>
      <c r="I471" s="294"/>
      <c r="J471" s="294"/>
      <c r="K471" s="294"/>
      <c r="L471" s="294"/>
      <c r="M471" s="294"/>
      <c r="N471" s="294">
        <f>N470</f>
        <v>12</v>
      </c>
      <c r="O471" s="294"/>
      <c r="P471" s="294"/>
      <c r="Q471" s="294"/>
      <c r="R471" s="294"/>
      <c r="S471" s="294"/>
      <c r="T471" s="294"/>
      <c r="U471" s="294"/>
      <c r="V471" s="294"/>
      <c r="W471" s="294"/>
      <c r="X471" s="294"/>
      <c r="Y471" s="410">
        <f t="shared" ref="Y471:AL471" si="134">Y470</f>
        <v>0</v>
      </c>
      <c r="Z471" s="410">
        <f t="shared" si="134"/>
        <v>0</v>
      </c>
      <c r="AA471" s="410">
        <f t="shared" si="134"/>
        <v>0</v>
      </c>
      <c r="AB471" s="410">
        <f t="shared" si="134"/>
        <v>0</v>
      </c>
      <c r="AC471" s="410">
        <f t="shared" si="134"/>
        <v>0</v>
      </c>
      <c r="AD471" s="410">
        <f t="shared" si="134"/>
        <v>0</v>
      </c>
      <c r="AE471" s="410">
        <f t="shared" si="134"/>
        <v>0</v>
      </c>
      <c r="AF471" s="410">
        <f t="shared" si="134"/>
        <v>0</v>
      </c>
      <c r="AG471" s="410">
        <f t="shared" si="134"/>
        <v>0</v>
      </c>
      <c r="AH471" s="410">
        <f t="shared" si="134"/>
        <v>0</v>
      </c>
      <c r="AI471" s="410">
        <f t="shared" si="134"/>
        <v>0</v>
      </c>
      <c r="AJ471" s="410">
        <f t="shared" si="134"/>
        <v>0</v>
      </c>
      <c r="AK471" s="410">
        <f t="shared" si="134"/>
        <v>0</v>
      </c>
      <c r="AL471" s="410">
        <f t="shared" si="134"/>
        <v>0</v>
      </c>
      <c r="AM471" s="296"/>
    </row>
    <row r="472" spans="1:39" outlineLevel="1">
      <c r="A472" s="531"/>
      <c r="B472" s="429"/>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411"/>
      <c r="Z472" s="411"/>
      <c r="AA472" s="411"/>
      <c r="AB472" s="411"/>
      <c r="AC472" s="411"/>
      <c r="AD472" s="411"/>
      <c r="AE472" s="411"/>
      <c r="AF472" s="411"/>
      <c r="AG472" s="411"/>
      <c r="AH472" s="411"/>
      <c r="AI472" s="411"/>
      <c r="AJ472" s="411"/>
      <c r="AK472" s="411"/>
      <c r="AL472" s="411"/>
      <c r="AM472" s="305"/>
    </row>
    <row r="473" spans="1:39" outlineLevel="1">
      <c r="A473" s="531">
        <v>20</v>
      </c>
      <c r="B473" s="427" t="s">
        <v>110</v>
      </c>
      <c r="C473" s="290" t="s">
        <v>25</v>
      </c>
      <c r="D473" s="294"/>
      <c r="E473" s="294"/>
      <c r="F473" s="294"/>
      <c r="G473" s="294"/>
      <c r="H473" s="294"/>
      <c r="I473" s="294"/>
      <c r="J473" s="294"/>
      <c r="K473" s="294"/>
      <c r="L473" s="294"/>
      <c r="M473" s="294"/>
      <c r="N473" s="294">
        <v>12</v>
      </c>
      <c r="O473" s="294"/>
      <c r="P473" s="294"/>
      <c r="Q473" s="294"/>
      <c r="R473" s="294"/>
      <c r="S473" s="294"/>
      <c r="T473" s="294"/>
      <c r="U473" s="294"/>
      <c r="V473" s="294"/>
      <c r="W473" s="294"/>
      <c r="X473" s="294"/>
      <c r="Y473" s="425"/>
      <c r="Z473" s="409"/>
      <c r="AA473" s="409"/>
      <c r="AB473" s="409"/>
      <c r="AC473" s="409"/>
      <c r="AD473" s="409"/>
      <c r="AE473" s="409"/>
      <c r="AF473" s="414"/>
      <c r="AG473" s="414"/>
      <c r="AH473" s="414"/>
      <c r="AI473" s="414"/>
      <c r="AJ473" s="414"/>
      <c r="AK473" s="414"/>
      <c r="AL473" s="414"/>
      <c r="AM473" s="295">
        <f>SUM(Y473:AL473)</f>
        <v>0</v>
      </c>
    </row>
    <row r="474" spans="1:39" outlineLevel="1">
      <c r="A474" s="531"/>
      <c r="B474" s="430" t="s">
        <v>308</v>
      </c>
      <c r="C474" s="290" t="s">
        <v>163</v>
      </c>
      <c r="D474" s="294"/>
      <c r="E474" s="294"/>
      <c r="F474" s="294"/>
      <c r="G474" s="294"/>
      <c r="H474" s="294"/>
      <c r="I474" s="294"/>
      <c r="J474" s="294"/>
      <c r="K474" s="294"/>
      <c r="L474" s="294"/>
      <c r="M474" s="294"/>
      <c r="N474" s="294">
        <f>N473</f>
        <v>12</v>
      </c>
      <c r="O474" s="294"/>
      <c r="P474" s="294"/>
      <c r="Q474" s="294"/>
      <c r="R474" s="294"/>
      <c r="S474" s="294"/>
      <c r="T474" s="294"/>
      <c r="U474" s="294"/>
      <c r="V474" s="294"/>
      <c r="W474" s="294"/>
      <c r="X474" s="294"/>
      <c r="Y474" s="410">
        <f t="shared" ref="Y474:AL474" si="135">Y473</f>
        <v>0</v>
      </c>
      <c r="Z474" s="410">
        <f t="shared" si="135"/>
        <v>0</v>
      </c>
      <c r="AA474" s="410">
        <f t="shared" si="135"/>
        <v>0</v>
      </c>
      <c r="AB474" s="410">
        <f t="shared" si="135"/>
        <v>0</v>
      </c>
      <c r="AC474" s="410">
        <f t="shared" si="135"/>
        <v>0</v>
      </c>
      <c r="AD474" s="410">
        <f t="shared" si="135"/>
        <v>0</v>
      </c>
      <c r="AE474" s="410">
        <f t="shared" si="135"/>
        <v>0</v>
      </c>
      <c r="AF474" s="410">
        <f t="shared" si="135"/>
        <v>0</v>
      </c>
      <c r="AG474" s="410">
        <f t="shared" si="135"/>
        <v>0</v>
      </c>
      <c r="AH474" s="410">
        <f t="shared" si="135"/>
        <v>0</v>
      </c>
      <c r="AI474" s="410">
        <f t="shared" si="135"/>
        <v>0</v>
      </c>
      <c r="AJ474" s="410">
        <f t="shared" si="135"/>
        <v>0</v>
      </c>
      <c r="AK474" s="410">
        <f t="shared" si="135"/>
        <v>0</v>
      </c>
      <c r="AL474" s="410">
        <f t="shared" si="135"/>
        <v>0</v>
      </c>
      <c r="AM474" s="305"/>
    </row>
    <row r="475" spans="1:39" ht="15.75" outlineLevel="1">
      <c r="A475" s="531"/>
      <c r="B475" s="530"/>
      <c r="C475" s="299"/>
      <c r="D475" s="290"/>
      <c r="E475" s="290"/>
      <c r="F475" s="290"/>
      <c r="G475" s="290"/>
      <c r="H475" s="290"/>
      <c r="I475" s="290"/>
      <c r="J475" s="290"/>
      <c r="K475" s="290"/>
      <c r="L475" s="290"/>
      <c r="M475" s="290"/>
      <c r="N475" s="299"/>
      <c r="O475" s="290"/>
      <c r="P475" s="290"/>
      <c r="Q475" s="290"/>
      <c r="R475" s="290"/>
      <c r="S475" s="290"/>
      <c r="T475" s="290"/>
      <c r="U475" s="290"/>
      <c r="V475" s="290"/>
      <c r="W475" s="290"/>
      <c r="X475" s="290"/>
      <c r="Y475" s="411"/>
      <c r="Z475" s="411"/>
      <c r="AA475" s="411"/>
      <c r="AB475" s="411"/>
      <c r="AC475" s="411"/>
      <c r="AD475" s="411"/>
      <c r="AE475" s="411"/>
      <c r="AF475" s="411"/>
      <c r="AG475" s="411"/>
      <c r="AH475" s="411"/>
      <c r="AI475" s="411"/>
      <c r="AJ475" s="411"/>
      <c r="AK475" s="411"/>
      <c r="AL475" s="411"/>
      <c r="AM475" s="305"/>
    </row>
    <row r="476" spans="1:39" ht="15.75" outlineLevel="1">
      <c r="A476" s="531"/>
      <c r="B476" s="523" t="s">
        <v>502</v>
      </c>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421"/>
      <c r="Z476" s="424"/>
      <c r="AA476" s="424"/>
      <c r="AB476" s="424"/>
      <c r="AC476" s="424"/>
      <c r="AD476" s="424"/>
      <c r="AE476" s="424"/>
      <c r="AF476" s="424"/>
      <c r="AG476" s="424"/>
      <c r="AH476" s="424"/>
      <c r="AI476" s="424"/>
      <c r="AJ476" s="424"/>
      <c r="AK476" s="424"/>
      <c r="AL476" s="424"/>
      <c r="AM476" s="305"/>
    </row>
    <row r="477" spans="1:39" ht="15.75" outlineLevel="1">
      <c r="A477" s="531"/>
      <c r="B477" s="503" t="s">
        <v>498</v>
      </c>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421"/>
      <c r="Z477" s="424"/>
      <c r="AA477" s="424"/>
      <c r="AB477" s="424"/>
      <c r="AC477" s="424"/>
      <c r="AD477" s="424"/>
      <c r="AE477" s="424"/>
      <c r="AF477" s="424"/>
      <c r="AG477" s="424"/>
      <c r="AH477" s="424"/>
      <c r="AI477" s="424"/>
      <c r="AJ477" s="424"/>
      <c r="AK477" s="424"/>
      <c r="AL477" s="424"/>
      <c r="AM477" s="305"/>
    </row>
    <row r="478" spans="1:39" outlineLevel="1">
      <c r="A478" s="531">
        <v>21</v>
      </c>
      <c r="B478" s="427" t="s">
        <v>113</v>
      </c>
      <c r="C478" s="290" t="s">
        <v>25</v>
      </c>
      <c r="D478" s="294">
        <f>+'7. Persistence Report'!AW178</f>
        <v>12382795</v>
      </c>
      <c r="E478" s="294">
        <f>+'7. Persistence Report'!AX178</f>
        <v>9965298</v>
      </c>
      <c r="F478" s="294">
        <f>+'7. Persistence Report'!AY178</f>
        <v>9965298</v>
      </c>
      <c r="G478" s="294">
        <f>+'7. Persistence Report'!AZ178</f>
        <v>9965298</v>
      </c>
      <c r="H478" s="294">
        <f>+'7. Persistence Report'!BA178</f>
        <v>9965298</v>
      </c>
      <c r="I478" s="294">
        <f>+'7. Persistence Report'!BB178</f>
        <v>9965298</v>
      </c>
      <c r="J478" s="294">
        <f>+'7. Persistence Report'!BC178</f>
        <v>9965298</v>
      </c>
      <c r="K478" s="294">
        <f>+'7. Persistence Report'!BD178</f>
        <v>9965195</v>
      </c>
      <c r="L478" s="294">
        <f>+'7. Persistence Report'!BE178</f>
        <v>9965195</v>
      </c>
      <c r="M478" s="294">
        <f>+'7. Persistence Report'!BF178</f>
        <v>9940711</v>
      </c>
      <c r="N478" s="290"/>
      <c r="O478" s="294">
        <f>+'7. Persistence Report'!R178</f>
        <v>858</v>
      </c>
      <c r="P478" s="294">
        <f>+'7. Persistence Report'!S178</f>
        <v>696</v>
      </c>
      <c r="Q478" s="294">
        <f>+'7. Persistence Report'!T178</f>
        <v>696</v>
      </c>
      <c r="R478" s="294">
        <f>+'7. Persistence Report'!U178</f>
        <v>696</v>
      </c>
      <c r="S478" s="294">
        <f>+'7. Persistence Report'!V178</f>
        <v>696</v>
      </c>
      <c r="T478" s="294">
        <f>+'7. Persistence Report'!W178</f>
        <v>696</v>
      </c>
      <c r="U478" s="294">
        <f>+'7. Persistence Report'!X178</f>
        <v>696</v>
      </c>
      <c r="V478" s="294">
        <f>+'7. Persistence Report'!Y178</f>
        <v>696</v>
      </c>
      <c r="W478" s="294">
        <f>+'7. Persistence Report'!Z178</f>
        <v>696</v>
      </c>
      <c r="X478" s="294">
        <f>+'7. Persistence Report'!AA178</f>
        <v>695</v>
      </c>
      <c r="Y478" s="409">
        <f>'A. Rate Class Allocations'!AB52</f>
        <v>1</v>
      </c>
      <c r="Z478" s="409"/>
      <c r="AA478" s="409"/>
      <c r="AB478" s="409"/>
      <c r="AC478" s="409"/>
      <c r="AD478" s="409"/>
      <c r="AE478" s="409"/>
      <c r="AF478" s="409"/>
      <c r="AG478" s="409"/>
      <c r="AH478" s="409"/>
      <c r="AI478" s="409"/>
      <c r="AJ478" s="409"/>
      <c r="AK478" s="409"/>
      <c r="AL478" s="409"/>
      <c r="AM478" s="295">
        <f>SUM(Y478:AL478)</f>
        <v>1</v>
      </c>
    </row>
    <row r="479" spans="1:39" outlineLevel="1">
      <c r="A479" s="531"/>
      <c r="B479" s="430" t="s">
        <v>308</v>
      </c>
      <c r="C479" s="1090" t="s">
        <v>805</v>
      </c>
      <c r="D479" s="294">
        <f>+'7. Persistence Report'!AW188</f>
        <v>17220.640277569993</v>
      </c>
      <c r="E479" s="294">
        <f>+'7. Persistence Report'!AX188</f>
        <v>17079.075589712866</v>
      </c>
      <c r="F479" s="294">
        <f>+'7. Persistence Report'!AY188</f>
        <v>17079.075589712866</v>
      </c>
      <c r="G479" s="294">
        <f>+'7. Persistence Report'!AZ188</f>
        <v>17079.075589712866</v>
      </c>
      <c r="H479" s="294">
        <f>+'7. Persistence Report'!BA188</f>
        <v>17079.075589712866</v>
      </c>
      <c r="I479" s="294">
        <f>+'7. Persistence Report'!BB188</f>
        <v>17079.075589712866</v>
      </c>
      <c r="J479" s="294">
        <f>+'7. Persistence Report'!BC188</f>
        <v>0</v>
      </c>
      <c r="K479" s="294">
        <f>+'7. Persistence Report'!BD188</f>
        <v>0</v>
      </c>
      <c r="L479" s="294">
        <f>+'7. Persistence Report'!BE188</f>
        <v>0</v>
      </c>
      <c r="M479" s="294">
        <f>+'7. Persistence Report'!BF188</f>
        <v>0</v>
      </c>
      <c r="N479" s="290"/>
      <c r="O479" s="294">
        <f>+'7. Persistence Report'!R188</f>
        <v>0</v>
      </c>
      <c r="P479" s="294">
        <f>+'7. Persistence Report'!S188</f>
        <v>0</v>
      </c>
      <c r="Q479" s="294">
        <f>+'7. Persistence Report'!T188</f>
        <v>0</v>
      </c>
      <c r="R479" s="294">
        <f>+'7. Persistence Report'!U188</f>
        <v>0</v>
      </c>
      <c r="S479" s="294">
        <f>+'7. Persistence Report'!V188</f>
        <v>0</v>
      </c>
      <c r="T479" s="294">
        <f>+'7. Persistence Report'!W188</f>
        <v>0</v>
      </c>
      <c r="U479" s="294">
        <f>+'7. Persistence Report'!X188</f>
        <v>0</v>
      </c>
      <c r="V479" s="294">
        <f>+'7. Persistence Report'!Y188</f>
        <v>0</v>
      </c>
      <c r="W479" s="294">
        <f>+'7. Persistence Report'!Z188</f>
        <v>0</v>
      </c>
      <c r="X479" s="294">
        <f>+'7. Persistence Report'!AA188</f>
        <v>0</v>
      </c>
      <c r="Y479" s="410">
        <f t="shared" ref="Y479:AL479" si="136">Y478</f>
        <v>1</v>
      </c>
      <c r="Z479" s="410">
        <f t="shared" si="136"/>
        <v>0</v>
      </c>
      <c r="AA479" s="410">
        <f t="shared" si="136"/>
        <v>0</v>
      </c>
      <c r="AB479" s="410">
        <f t="shared" si="136"/>
        <v>0</v>
      </c>
      <c r="AC479" s="410">
        <f t="shared" si="136"/>
        <v>0</v>
      </c>
      <c r="AD479" s="410">
        <f t="shared" si="136"/>
        <v>0</v>
      </c>
      <c r="AE479" s="410">
        <f t="shared" si="136"/>
        <v>0</v>
      </c>
      <c r="AF479" s="410">
        <f t="shared" si="136"/>
        <v>0</v>
      </c>
      <c r="AG479" s="410">
        <f t="shared" si="136"/>
        <v>0</v>
      </c>
      <c r="AH479" s="410">
        <f t="shared" si="136"/>
        <v>0</v>
      </c>
      <c r="AI479" s="410">
        <f t="shared" si="136"/>
        <v>0</v>
      </c>
      <c r="AJ479" s="410">
        <f t="shared" si="136"/>
        <v>0</v>
      </c>
      <c r="AK479" s="410">
        <f t="shared" si="136"/>
        <v>0</v>
      </c>
      <c r="AL479" s="410">
        <f t="shared" si="136"/>
        <v>0</v>
      </c>
      <c r="AM479" s="305"/>
    </row>
    <row r="480" spans="1:39" outlineLevel="1">
      <c r="A480" s="531"/>
      <c r="B480" s="43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421"/>
      <c r="Z480" s="424"/>
      <c r="AA480" s="424"/>
      <c r="AB480" s="424"/>
      <c r="AC480" s="424"/>
      <c r="AD480" s="424"/>
      <c r="AE480" s="424"/>
      <c r="AF480" s="424"/>
      <c r="AG480" s="424"/>
      <c r="AH480" s="424"/>
      <c r="AI480" s="424"/>
      <c r="AJ480" s="424"/>
      <c r="AK480" s="424"/>
      <c r="AL480" s="424"/>
      <c r="AM480" s="305"/>
    </row>
    <row r="481" spans="1:39" s="1089" customFormat="1" outlineLevel="1">
      <c r="A481" s="1091" t="s">
        <v>2332</v>
      </c>
      <c r="B481" s="1092" t="s">
        <v>2333</v>
      </c>
      <c r="C481" s="1083" t="s">
        <v>25</v>
      </c>
      <c r="D481" s="1084">
        <f>+'7. Persistence Report'!AW179</f>
        <v>11563559</v>
      </c>
      <c r="E481" s="1084">
        <f>+'7. Persistence Report'!AX179</f>
        <v>8374196</v>
      </c>
      <c r="F481" s="1084">
        <f>+'7. Persistence Report'!AY179</f>
        <v>8374196</v>
      </c>
      <c r="G481" s="1084">
        <f>+'7. Persistence Report'!AZ179</f>
        <v>8374196</v>
      </c>
      <c r="H481" s="1084">
        <f>+'7. Persistence Report'!BA179</f>
        <v>8374196</v>
      </c>
      <c r="I481" s="1084">
        <f>+'7. Persistence Report'!BB179</f>
        <v>8374196</v>
      </c>
      <c r="J481" s="1084">
        <f>+'7. Persistence Report'!BC179</f>
        <v>8374196</v>
      </c>
      <c r="K481" s="1084">
        <f>+'7. Persistence Report'!BD179</f>
        <v>8374034</v>
      </c>
      <c r="L481" s="1084">
        <f>+'7. Persistence Report'!BE179</f>
        <v>8374034</v>
      </c>
      <c r="M481" s="1084">
        <f>+'7. Persistence Report'!BF179</f>
        <v>8374034</v>
      </c>
      <c r="N481" s="1083"/>
      <c r="O481" s="1084">
        <f>+'7. Persistence Report'!R179</f>
        <v>793</v>
      </c>
      <c r="P481" s="1084">
        <f>+'7. Persistence Report'!S179</f>
        <v>579</v>
      </c>
      <c r="Q481" s="1084">
        <f>+'7. Persistence Report'!T179</f>
        <v>579</v>
      </c>
      <c r="R481" s="1084">
        <f>+'7. Persistence Report'!U179</f>
        <v>579</v>
      </c>
      <c r="S481" s="1084">
        <f>+'7. Persistence Report'!V179</f>
        <v>579</v>
      </c>
      <c r="T481" s="1084">
        <f>+'7. Persistence Report'!W179</f>
        <v>579</v>
      </c>
      <c r="U481" s="1084">
        <f>+'7. Persistence Report'!X179</f>
        <v>579</v>
      </c>
      <c r="V481" s="1084">
        <f>+'7. Persistence Report'!Y179</f>
        <v>579</v>
      </c>
      <c r="W481" s="1084">
        <f>+'7. Persistence Report'!Z179</f>
        <v>579</v>
      </c>
      <c r="X481" s="1084">
        <f>+'7. Persistence Report'!AA179</f>
        <v>579</v>
      </c>
      <c r="Y481" s="1086">
        <f>'A. Rate Class Allocations'!AB53</f>
        <v>1</v>
      </c>
      <c r="Z481" s="1086"/>
      <c r="AA481" s="1086"/>
      <c r="AB481" s="1086"/>
      <c r="AC481" s="1086"/>
      <c r="AD481" s="1086"/>
      <c r="AE481" s="1086"/>
      <c r="AF481" s="1086"/>
      <c r="AG481" s="1086"/>
      <c r="AH481" s="1086"/>
      <c r="AI481" s="1086"/>
      <c r="AJ481" s="1086"/>
      <c r="AK481" s="1086"/>
      <c r="AL481" s="1086"/>
      <c r="AM481" s="1088">
        <f>SUM(Y481:AL481)</f>
        <v>1</v>
      </c>
    </row>
    <row r="482" spans="1:39" s="1089" customFormat="1" outlineLevel="1">
      <c r="A482" s="1091"/>
      <c r="B482" s="1093" t="s">
        <v>308</v>
      </c>
      <c r="C482" s="1083" t="s">
        <v>163</v>
      </c>
      <c r="D482" s="1084"/>
      <c r="E482" s="1084"/>
      <c r="F482" s="1084"/>
      <c r="G482" s="1084"/>
      <c r="H482" s="1084"/>
      <c r="I482" s="1084"/>
      <c r="J482" s="1084"/>
      <c r="K482" s="1084"/>
      <c r="L482" s="1084"/>
      <c r="M482" s="1084"/>
      <c r="N482" s="1083"/>
      <c r="O482" s="1084"/>
      <c r="P482" s="1084"/>
      <c r="Q482" s="1084"/>
      <c r="R482" s="1084"/>
      <c r="S482" s="1084"/>
      <c r="T482" s="1084"/>
      <c r="U482" s="1084"/>
      <c r="V482" s="1084"/>
      <c r="W482" s="1084"/>
      <c r="X482" s="1084"/>
      <c r="Y482" s="1094">
        <f t="shared" ref="Y482:AL482" si="137">Y481</f>
        <v>1</v>
      </c>
      <c r="Z482" s="1094">
        <f t="shared" si="137"/>
        <v>0</v>
      </c>
      <c r="AA482" s="1094">
        <f t="shared" si="137"/>
        <v>0</v>
      </c>
      <c r="AB482" s="1094">
        <f t="shared" si="137"/>
        <v>0</v>
      </c>
      <c r="AC482" s="1094">
        <f t="shared" si="137"/>
        <v>0</v>
      </c>
      <c r="AD482" s="1094">
        <f t="shared" si="137"/>
        <v>0</v>
      </c>
      <c r="AE482" s="1094">
        <f t="shared" si="137"/>
        <v>0</v>
      </c>
      <c r="AF482" s="1094">
        <f t="shared" si="137"/>
        <v>0</v>
      </c>
      <c r="AG482" s="1094">
        <f t="shared" si="137"/>
        <v>0</v>
      </c>
      <c r="AH482" s="1094">
        <f t="shared" si="137"/>
        <v>0</v>
      </c>
      <c r="AI482" s="1094">
        <f t="shared" si="137"/>
        <v>0</v>
      </c>
      <c r="AJ482" s="1094">
        <f t="shared" si="137"/>
        <v>0</v>
      </c>
      <c r="AK482" s="1094">
        <f t="shared" si="137"/>
        <v>0</v>
      </c>
      <c r="AL482" s="1094">
        <f t="shared" si="137"/>
        <v>0</v>
      </c>
      <c r="AM482" s="1095"/>
    </row>
    <row r="483" spans="1:39" outlineLevel="1">
      <c r="A483" s="531"/>
      <c r="B483" s="43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421"/>
      <c r="Z483" s="424"/>
      <c r="AA483" s="424"/>
      <c r="AB483" s="424"/>
      <c r="AC483" s="424"/>
      <c r="AD483" s="424"/>
      <c r="AE483" s="424"/>
      <c r="AF483" s="424"/>
      <c r="AG483" s="424"/>
      <c r="AH483" s="424"/>
      <c r="AI483" s="424"/>
      <c r="AJ483" s="424"/>
      <c r="AK483" s="424"/>
      <c r="AL483" s="424"/>
      <c r="AM483" s="305"/>
    </row>
    <row r="484" spans="1:39" ht="30" outlineLevel="1">
      <c r="A484" s="531">
        <v>22</v>
      </c>
      <c r="B484" s="427" t="s">
        <v>114</v>
      </c>
      <c r="C484" s="290" t="s">
        <v>25</v>
      </c>
      <c r="D484" s="294">
        <f>+'7. Persistence Report'!AW180</f>
        <v>1696966</v>
      </c>
      <c r="E484" s="294">
        <f>+'7. Persistence Report'!AX180</f>
        <v>1696966</v>
      </c>
      <c r="F484" s="294">
        <f>+'7. Persistence Report'!AY180</f>
        <v>1696966</v>
      </c>
      <c r="G484" s="294">
        <f>+'7. Persistence Report'!AZ180</f>
        <v>1696966</v>
      </c>
      <c r="H484" s="294">
        <f>+'7. Persistence Report'!BA180</f>
        <v>1696966</v>
      </c>
      <c r="I484" s="294">
        <f>+'7. Persistence Report'!BB180</f>
        <v>1696966</v>
      </c>
      <c r="J484" s="294">
        <f>+'7. Persistence Report'!BC180</f>
        <v>1696966</v>
      </c>
      <c r="K484" s="294">
        <f>+'7. Persistence Report'!BD180</f>
        <v>1696966</v>
      </c>
      <c r="L484" s="294">
        <f>+'7. Persistence Report'!BE180</f>
        <v>1696966</v>
      </c>
      <c r="M484" s="294">
        <f>+'7. Persistence Report'!BF180</f>
        <v>1696966</v>
      </c>
      <c r="N484" s="290"/>
      <c r="O484" s="294">
        <f>+'7. Persistence Report'!R180</f>
        <v>498</v>
      </c>
      <c r="P484" s="294">
        <f>+'7. Persistence Report'!S180</f>
        <v>498</v>
      </c>
      <c r="Q484" s="294">
        <f>+'7. Persistence Report'!T180</f>
        <v>498</v>
      </c>
      <c r="R484" s="294">
        <f>+'7. Persistence Report'!U180</f>
        <v>498</v>
      </c>
      <c r="S484" s="294">
        <f>+'7. Persistence Report'!V180</f>
        <v>498</v>
      </c>
      <c r="T484" s="294">
        <f>+'7. Persistence Report'!W180</f>
        <v>498</v>
      </c>
      <c r="U484" s="294">
        <f>+'7. Persistence Report'!X180</f>
        <v>498</v>
      </c>
      <c r="V484" s="294">
        <f>+'7. Persistence Report'!Y180</f>
        <v>498</v>
      </c>
      <c r="W484" s="294">
        <f>+'7. Persistence Report'!Z180</f>
        <v>498</v>
      </c>
      <c r="X484" s="294">
        <f>+'7. Persistence Report'!AA180</f>
        <v>498</v>
      </c>
      <c r="Y484" s="409">
        <f>'A. Rate Class Allocations'!AB54</f>
        <v>1</v>
      </c>
      <c r="Z484" s="409"/>
      <c r="AA484" s="409"/>
      <c r="AB484" s="409"/>
      <c r="AC484" s="409"/>
      <c r="AD484" s="409"/>
      <c r="AE484" s="409"/>
      <c r="AF484" s="409"/>
      <c r="AG484" s="409"/>
      <c r="AH484" s="409"/>
      <c r="AI484" s="409"/>
      <c r="AJ484" s="409"/>
      <c r="AK484" s="409"/>
      <c r="AL484" s="409"/>
      <c r="AM484" s="295">
        <f>SUM(Y484:AL484)</f>
        <v>1</v>
      </c>
    </row>
    <row r="485" spans="1:39" outlineLevel="1">
      <c r="A485" s="531"/>
      <c r="B485" s="430" t="s">
        <v>308</v>
      </c>
      <c r="C485" s="1090" t="s">
        <v>805</v>
      </c>
      <c r="D485" s="294">
        <f>+'7. Persistence Report'!AW189</f>
        <v>71392.506536026398</v>
      </c>
      <c r="E485" s="294">
        <f>+'7. Persistence Report'!AX189</f>
        <v>71392.506536026398</v>
      </c>
      <c r="F485" s="294">
        <f>+'7. Persistence Report'!AY189</f>
        <v>71392.506536026398</v>
      </c>
      <c r="G485" s="294">
        <f>+'7. Persistence Report'!AZ189</f>
        <v>71392.506536026398</v>
      </c>
      <c r="H485" s="294">
        <f>+'7. Persistence Report'!BA189</f>
        <v>71392.506536026398</v>
      </c>
      <c r="I485" s="294">
        <f>+'7. Persistence Report'!BB189</f>
        <v>71392.506536026398</v>
      </c>
      <c r="J485" s="294">
        <f>+'7. Persistence Report'!BC189</f>
        <v>0</v>
      </c>
      <c r="K485" s="294">
        <f>+'7. Persistence Report'!BD189</f>
        <v>0</v>
      </c>
      <c r="L485" s="294">
        <f>+'7. Persistence Report'!BE189</f>
        <v>0</v>
      </c>
      <c r="M485" s="294">
        <f>+'7. Persistence Report'!BF189</f>
        <v>0</v>
      </c>
      <c r="N485" s="290"/>
      <c r="O485" s="294">
        <f>+'7. Persistence Report'!R189</f>
        <v>0</v>
      </c>
      <c r="P485" s="294">
        <f>+'7. Persistence Report'!S189</f>
        <v>0</v>
      </c>
      <c r="Q485" s="294">
        <f>+'7. Persistence Report'!T189</f>
        <v>0</v>
      </c>
      <c r="R485" s="294">
        <f>+'7. Persistence Report'!U189</f>
        <v>0</v>
      </c>
      <c r="S485" s="294">
        <f>+'7. Persistence Report'!V189</f>
        <v>0</v>
      </c>
      <c r="T485" s="294">
        <f>+'7. Persistence Report'!W189</f>
        <v>0</v>
      </c>
      <c r="U485" s="294">
        <f>+'7. Persistence Report'!X189</f>
        <v>0</v>
      </c>
      <c r="V485" s="294">
        <f>+'7. Persistence Report'!Y189</f>
        <v>0</v>
      </c>
      <c r="W485" s="294">
        <f>+'7. Persistence Report'!Z189</f>
        <v>0</v>
      </c>
      <c r="X485" s="294">
        <f>+'7. Persistence Report'!AA189</f>
        <v>0</v>
      </c>
      <c r="Y485" s="410">
        <f t="shared" ref="Y485:AL485" si="138">Y484</f>
        <v>1</v>
      </c>
      <c r="Z485" s="410">
        <f t="shared" si="138"/>
        <v>0</v>
      </c>
      <c r="AA485" s="410">
        <f t="shared" si="138"/>
        <v>0</v>
      </c>
      <c r="AB485" s="410">
        <f t="shared" si="138"/>
        <v>0</v>
      </c>
      <c r="AC485" s="410">
        <f t="shared" si="138"/>
        <v>0</v>
      </c>
      <c r="AD485" s="410">
        <f t="shared" si="138"/>
        <v>0</v>
      </c>
      <c r="AE485" s="410">
        <f t="shared" si="138"/>
        <v>0</v>
      </c>
      <c r="AF485" s="410">
        <f t="shared" si="138"/>
        <v>0</v>
      </c>
      <c r="AG485" s="410">
        <f t="shared" si="138"/>
        <v>0</v>
      </c>
      <c r="AH485" s="410">
        <f t="shared" si="138"/>
        <v>0</v>
      </c>
      <c r="AI485" s="410">
        <f t="shared" si="138"/>
        <v>0</v>
      </c>
      <c r="AJ485" s="410">
        <f t="shared" si="138"/>
        <v>0</v>
      </c>
      <c r="AK485" s="410">
        <f t="shared" si="138"/>
        <v>0</v>
      </c>
      <c r="AL485" s="410">
        <f t="shared" si="138"/>
        <v>0</v>
      </c>
      <c r="AM485" s="305"/>
    </row>
    <row r="486" spans="1:39" outlineLevel="1">
      <c r="A486" s="531"/>
      <c r="B486" s="43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421"/>
      <c r="Z486" s="424"/>
      <c r="AA486" s="424"/>
      <c r="AB486" s="424"/>
      <c r="AC486" s="424"/>
      <c r="AD486" s="424"/>
      <c r="AE486" s="424"/>
      <c r="AF486" s="424"/>
      <c r="AG486" s="424"/>
      <c r="AH486" s="424"/>
      <c r="AI486" s="424"/>
      <c r="AJ486" s="424"/>
      <c r="AK486" s="424"/>
      <c r="AL486" s="424"/>
      <c r="AM486" s="305"/>
    </row>
    <row r="487" spans="1:39" outlineLevel="1">
      <c r="A487" s="531">
        <v>23</v>
      </c>
      <c r="B487" s="427" t="s">
        <v>115</v>
      </c>
      <c r="C487" s="290" t="s">
        <v>25</v>
      </c>
      <c r="D487" s="294"/>
      <c r="E487" s="294"/>
      <c r="F487" s="294"/>
      <c r="G487" s="294"/>
      <c r="H487" s="294"/>
      <c r="I487" s="294"/>
      <c r="J487" s="294"/>
      <c r="K487" s="294"/>
      <c r="L487" s="294"/>
      <c r="M487" s="294"/>
      <c r="N487" s="290"/>
      <c r="O487" s="294"/>
      <c r="P487" s="294"/>
      <c r="Q487" s="294"/>
      <c r="R487" s="294"/>
      <c r="S487" s="294"/>
      <c r="T487" s="294"/>
      <c r="U487" s="294"/>
      <c r="V487" s="294"/>
      <c r="W487" s="294"/>
      <c r="X487" s="294"/>
      <c r="Y487" s="409"/>
      <c r="Z487" s="409"/>
      <c r="AA487" s="409"/>
      <c r="AB487" s="409"/>
      <c r="AC487" s="409"/>
      <c r="AD487" s="409"/>
      <c r="AE487" s="409"/>
      <c r="AF487" s="409"/>
      <c r="AG487" s="409"/>
      <c r="AH487" s="409"/>
      <c r="AI487" s="409"/>
      <c r="AJ487" s="409"/>
      <c r="AK487" s="409"/>
      <c r="AL487" s="409"/>
      <c r="AM487" s="295">
        <f>SUM(Y487:AL487)</f>
        <v>0</v>
      </c>
    </row>
    <row r="488" spans="1:39" outlineLevel="1">
      <c r="A488" s="531"/>
      <c r="B488" s="430" t="s">
        <v>308</v>
      </c>
      <c r="C488" s="290" t="s">
        <v>163</v>
      </c>
      <c r="D488" s="294"/>
      <c r="E488" s="294"/>
      <c r="F488" s="294"/>
      <c r="G488" s="294"/>
      <c r="H488" s="294"/>
      <c r="I488" s="294"/>
      <c r="J488" s="294"/>
      <c r="K488" s="294"/>
      <c r="L488" s="294"/>
      <c r="M488" s="294"/>
      <c r="N488" s="290"/>
      <c r="O488" s="294"/>
      <c r="P488" s="294"/>
      <c r="Q488" s="294"/>
      <c r="R488" s="294"/>
      <c r="S488" s="294"/>
      <c r="T488" s="294"/>
      <c r="U488" s="294"/>
      <c r="V488" s="294"/>
      <c r="W488" s="294"/>
      <c r="X488" s="294"/>
      <c r="Y488" s="410">
        <f t="shared" ref="Y488:AL488" si="139">Y487</f>
        <v>0</v>
      </c>
      <c r="Z488" s="410">
        <f t="shared" si="139"/>
        <v>0</v>
      </c>
      <c r="AA488" s="410">
        <f t="shared" si="139"/>
        <v>0</v>
      </c>
      <c r="AB488" s="410">
        <f t="shared" si="139"/>
        <v>0</v>
      </c>
      <c r="AC488" s="410">
        <f t="shared" si="139"/>
        <v>0</v>
      </c>
      <c r="AD488" s="410">
        <f t="shared" si="139"/>
        <v>0</v>
      </c>
      <c r="AE488" s="410">
        <f t="shared" si="139"/>
        <v>0</v>
      </c>
      <c r="AF488" s="410">
        <f t="shared" si="139"/>
        <v>0</v>
      </c>
      <c r="AG488" s="410">
        <f t="shared" si="139"/>
        <v>0</v>
      </c>
      <c r="AH488" s="410">
        <f t="shared" si="139"/>
        <v>0</v>
      </c>
      <c r="AI488" s="410">
        <f t="shared" si="139"/>
        <v>0</v>
      </c>
      <c r="AJ488" s="410">
        <f t="shared" si="139"/>
        <v>0</v>
      </c>
      <c r="AK488" s="410">
        <f t="shared" si="139"/>
        <v>0</v>
      </c>
      <c r="AL488" s="410">
        <f t="shared" si="139"/>
        <v>0</v>
      </c>
      <c r="AM488" s="305"/>
    </row>
    <row r="489" spans="1:39" outlineLevel="1">
      <c r="A489" s="531"/>
      <c r="B489" s="429"/>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421"/>
      <c r="Z489" s="424"/>
      <c r="AA489" s="424"/>
      <c r="AB489" s="424"/>
      <c r="AC489" s="424"/>
      <c r="AD489" s="424"/>
      <c r="AE489" s="424"/>
      <c r="AF489" s="424"/>
      <c r="AG489" s="424"/>
      <c r="AH489" s="424"/>
      <c r="AI489" s="424"/>
      <c r="AJ489" s="424"/>
      <c r="AK489" s="424"/>
      <c r="AL489" s="424"/>
      <c r="AM489" s="305"/>
    </row>
    <row r="490" spans="1:39" outlineLevel="1">
      <c r="A490" s="531">
        <v>24</v>
      </c>
      <c r="B490" s="427" t="s">
        <v>116</v>
      </c>
      <c r="C490" s="290" t="s">
        <v>25</v>
      </c>
      <c r="D490" s="294">
        <f>+'7. Persistence Report'!AW181</f>
        <v>961795</v>
      </c>
      <c r="E490" s="294">
        <f>+'7. Persistence Report'!AX181</f>
        <v>961795</v>
      </c>
      <c r="F490" s="294">
        <f>+'7. Persistence Report'!AY181</f>
        <v>961795</v>
      </c>
      <c r="G490" s="294">
        <f>+'7. Persistence Report'!AZ181</f>
        <v>961795</v>
      </c>
      <c r="H490" s="294">
        <f>+'7. Persistence Report'!BA181</f>
        <v>961795</v>
      </c>
      <c r="I490" s="294">
        <f>+'7. Persistence Report'!BB181</f>
        <v>961795</v>
      </c>
      <c r="J490" s="294">
        <f>+'7. Persistence Report'!BC181</f>
        <v>961795</v>
      </c>
      <c r="K490" s="294">
        <f>+'7. Persistence Report'!BD181</f>
        <v>961795</v>
      </c>
      <c r="L490" s="294">
        <f>+'7. Persistence Report'!BE181</f>
        <v>961795</v>
      </c>
      <c r="M490" s="294">
        <f>+'7. Persistence Report'!BF181</f>
        <v>955553</v>
      </c>
      <c r="N490" s="290"/>
      <c r="O490" s="294">
        <f>+'7. Persistence Report'!R181</f>
        <v>76</v>
      </c>
      <c r="P490" s="294">
        <f>+'7. Persistence Report'!S181</f>
        <v>76</v>
      </c>
      <c r="Q490" s="294">
        <f>+'7. Persistence Report'!T181</f>
        <v>76</v>
      </c>
      <c r="R490" s="294">
        <f>+'7. Persistence Report'!U181</f>
        <v>76</v>
      </c>
      <c r="S490" s="294">
        <f>+'7. Persistence Report'!V181</f>
        <v>76</v>
      </c>
      <c r="T490" s="294">
        <f>+'7. Persistence Report'!W181</f>
        <v>76</v>
      </c>
      <c r="U490" s="294">
        <f>+'7. Persistence Report'!X181</f>
        <v>76</v>
      </c>
      <c r="V490" s="294">
        <f>+'7. Persistence Report'!Y181</f>
        <v>76</v>
      </c>
      <c r="W490" s="294">
        <f>+'7. Persistence Report'!Z181</f>
        <v>76</v>
      </c>
      <c r="X490" s="294">
        <f>+'7. Persistence Report'!AA181</f>
        <v>69</v>
      </c>
      <c r="Y490" s="409">
        <f>'A. Rate Class Allocations'!AB55</f>
        <v>1</v>
      </c>
      <c r="Z490" s="409"/>
      <c r="AA490" s="409"/>
      <c r="AB490" s="409"/>
      <c r="AC490" s="409"/>
      <c r="AD490" s="409"/>
      <c r="AE490" s="409"/>
      <c r="AF490" s="409"/>
      <c r="AG490" s="409"/>
      <c r="AH490" s="409"/>
      <c r="AI490" s="409"/>
      <c r="AJ490" s="409"/>
      <c r="AK490" s="409"/>
      <c r="AL490" s="409"/>
      <c r="AM490" s="295">
        <f>SUM(Y490:AL490)</f>
        <v>1</v>
      </c>
    </row>
    <row r="491" spans="1:39" outlineLevel="1">
      <c r="A491" s="531"/>
      <c r="B491" s="430" t="s">
        <v>308</v>
      </c>
      <c r="C491" s="290" t="s">
        <v>163</v>
      </c>
      <c r="D491" s="294"/>
      <c r="E491" s="294"/>
      <c r="F491" s="294"/>
      <c r="G491" s="294"/>
      <c r="H491" s="294"/>
      <c r="I491" s="294"/>
      <c r="J491" s="294"/>
      <c r="K491" s="294"/>
      <c r="L491" s="294"/>
      <c r="M491" s="294"/>
      <c r="N491" s="290"/>
      <c r="O491" s="294"/>
      <c r="P491" s="294"/>
      <c r="Q491" s="294"/>
      <c r="R491" s="294"/>
      <c r="S491" s="294"/>
      <c r="T491" s="294"/>
      <c r="U491" s="294"/>
      <c r="V491" s="294"/>
      <c r="W491" s="294"/>
      <c r="X491" s="294"/>
      <c r="Y491" s="410">
        <f t="shared" ref="Y491:AL491" si="140">Y490</f>
        <v>1</v>
      </c>
      <c r="Z491" s="410">
        <f t="shared" si="140"/>
        <v>0</v>
      </c>
      <c r="AA491" s="410">
        <f t="shared" si="140"/>
        <v>0</v>
      </c>
      <c r="AB491" s="410">
        <f t="shared" si="140"/>
        <v>0</v>
      </c>
      <c r="AC491" s="410">
        <f t="shared" si="140"/>
        <v>0</v>
      </c>
      <c r="AD491" s="410">
        <f t="shared" si="140"/>
        <v>0</v>
      </c>
      <c r="AE491" s="410">
        <f t="shared" si="140"/>
        <v>0</v>
      </c>
      <c r="AF491" s="410">
        <f t="shared" si="140"/>
        <v>0</v>
      </c>
      <c r="AG491" s="410">
        <f t="shared" si="140"/>
        <v>0</v>
      </c>
      <c r="AH491" s="410">
        <f t="shared" si="140"/>
        <v>0</v>
      </c>
      <c r="AI491" s="410">
        <f t="shared" si="140"/>
        <v>0</v>
      </c>
      <c r="AJ491" s="410">
        <f t="shared" si="140"/>
        <v>0</v>
      </c>
      <c r="AK491" s="410">
        <f t="shared" si="140"/>
        <v>0</v>
      </c>
      <c r="AL491" s="410">
        <f t="shared" si="140"/>
        <v>0</v>
      </c>
      <c r="AM491" s="305"/>
    </row>
    <row r="492" spans="1:39" outlineLevel="1">
      <c r="A492" s="531"/>
      <c r="B492" s="43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411"/>
      <c r="Z492" s="424"/>
      <c r="AA492" s="424"/>
      <c r="AB492" s="424"/>
      <c r="AC492" s="424"/>
      <c r="AD492" s="424"/>
      <c r="AE492" s="424"/>
      <c r="AF492" s="424"/>
      <c r="AG492" s="424"/>
      <c r="AH492" s="424"/>
      <c r="AI492" s="424"/>
      <c r="AJ492" s="424"/>
      <c r="AK492" s="424"/>
      <c r="AL492" s="424"/>
      <c r="AM492" s="305"/>
    </row>
    <row r="493" spans="1:39" ht="15.75" outlineLevel="1">
      <c r="A493" s="531"/>
      <c r="B493" s="503" t="s">
        <v>499</v>
      </c>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411"/>
      <c r="Z493" s="424"/>
      <c r="AA493" s="424"/>
      <c r="AB493" s="424"/>
      <c r="AC493" s="424"/>
      <c r="AD493" s="424"/>
      <c r="AE493" s="424"/>
      <c r="AF493" s="424"/>
      <c r="AG493" s="424"/>
      <c r="AH493" s="424"/>
      <c r="AI493" s="424"/>
      <c r="AJ493" s="424"/>
      <c r="AK493" s="424"/>
      <c r="AL493" s="424"/>
      <c r="AM493" s="305"/>
    </row>
    <row r="494" spans="1:39" outlineLevel="1">
      <c r="A494" s="531">
        <v>25</v>
      </c>
      <c r="B494" s="427" t="s">
        <v>117</v>
      </c>
      <c r="C494" s="290" t="s">
        <v>25</v>
      </c>
      <c r="D494" s="294"/>
      <c r="E494" s="294"/>
      <c r="F494" s="294"/>
      <c r="G494" s="294"/>
      <c r="H494" s="294"/>
      <c r="I494" s="294"/>
      <c r="J494" s="294"/>
      <c r="K494" s="294"/>
      <c r="L494" s="294"/>
      <c r="M494" s="294"/>
      <c r="N494" s="294">
        <v>12</v>
      </c>
      <c r="O494" s="294"/>
      <c r="P494" s="294"/>
      <c r="Q494" s="294"/>
      <c r="R494" s="294"/>
      <c r="S494" s="294"/>
      <c r="T494" s="294"/>
      <c r="U494" s="294"/>
      <c r="V494" s="294"/>
      <c r="W494" s="294"/>
      <c r="X494" s="294"/>
      <c r="Y494" s="425"/>
      <c r="Z494" s="409"/>
      <c r="AA494" s="409"/>
      <c r="AB494" s="409"/>
      <c r="AC494" s="409"/>
      <c r="AD494" s="409"/>
      <c r="AE494" s="409"/>
      <c r="AF494" s="414"/>
      <c r="AG494" s="414"/>
      <c r="AH494" s="414"/>
      <c r="AI494" s="414"/>
      <c r="AJ494" s="414"/>
      <c r="AK494" s="414"/>
      <c r="AL494" s="414"/>
      <c r="AM494" s="295">
        <f>SUM(Y494:AL494)</f>
        <v>0</v>
      </c>
    </row>
    <row r="495" spans="1:39" outlineLevel="1">
      <c r="A495" s="531"/>
      <c r="B495" s="430" t="s">
        <v>308</v>
      </c>
      <c r="C495" s="290" t="s">
        <v>163</v>
      </c>
      <c r="D495" s="294"/>
      <c r="E495" s="294"/>
      <c r="F495" s="294"/>
      <c r="G495" s="294"/>
      <c r="H495" s="294"/>
      <c r="I495" s="294"/>
      <c r="J495" s="294"/>
      <c r="K495" s="294"/>
      <c r="L495" s="294"/>
      <c r="M495" s="294"/>
      <c r="N495" s="294">
        <f>N494</f>
        <v>12</v>
      </c>
      <c r="O495" s="294"/>
      <c r="P495" s="294"/>
      <c r="Q495" s="294"/>
      <c r="R495" s="294"/>
      <c r="S495" s="294"/>
      <c r="T495" s="294"/>
      <c r="U495" s="294"/>
      <c r="V495" s="294"/>
      <c r="W495" s="294"/>
      <c r="X495" s="294"/>
      <c r="Y495" s="410">
        <f t="shared" ref="Y495:AL495" si="141">Y494</f>
        <v>0</v>
      </c>
      <c r="Z495" s="410">
        <f t="shared" si="141"/>
        <v>0</v>
      </c>
      <c r="AA495" s="410">
        <f t="shared" si="141"/>
        <v>0</v>
      </c>
      <c r="AB495" s="410">
        <f t="shared" si="141"/>
        <v>0</v>
      </c>
      <c r="AC495" s="410">
        <f t="shared" si="141"/>
        <v>0</v>
      </c>
      <c r="AD495" s="410">
        <f t="shared" si="141"/>
        <v>0</v>
      </c>
      <c r="AE495" s="410">
        <f t="shared" si="141"/>
        <v>0</v>
      </c>
      <c r="AF495" s="410">
        <f t="shared" si="141"/>
        <v>0</v>
      </c>
      <c r="AG495" s="410">
        <f t="shared" si="141"/>
        <v>0</v>
      </c>
      <c r="AH495" s="410">
        <f t="shared" si="141"/>
        <v>0</v>
      </c>
      <c r="AI495" s="410">
        <f t="shared" si="141"/>
        <v>0</v>
      </c>
      <c r="AJ495" s="410">
        <f t="shared" si="141"/>
        <v>0</v>
      </c>
      <c r="AK495" s="410">
        <f t="shared" si="141"/>
        <v>0</v>
      </c>
      <c r="AL495" s="410">
        <f t="shared" si="141"/>
        <v>0</v>
      </c>
      <c r="AM495" s="305"/>
    </row>
    <row r="496" spans="1:39" outlineLevel="1">
      <c r="A496" s="531"/>
      <c r="B496" s="43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411"/>
      <c r="Z496" s="424"/>
      <c r="AA496" s="424"/>
      <c r="AB496" s="424"/>
      <c r="AC496" s="424"/>
      <c r="AD496" s="424"/>
      <c r="AE496" s="424"/>
      <c r="AF496" s="424"/>
      <c r="AG496" s="424"/>
      <c r="AH496" s="424"/>
      <c r="AI496" s="424"/>
      <c r="AJ496" s="424"/>
      <c r="AK496" s="424"/>
      <c r="AL496" s="424"/>
      <c r="AM496" s="305"/>
    </row>
    <row r="497" spans="1:39" outlineLevel="1">
      <c r="A497" s="531">
        <v>26</v>
      </c>
      <c r="B497" s="427" t="s">
        <v>118</v>
      </c>
      <c r="C497" s="290" t="s">
        <v>25</v>
      </c>
      <c r="D497" s="294">
        <f>+'7. Persistence Report'!AW182</f>
        <v>23461892</v>
      </c>
      <c r="E497" s="294">
        <f>+'7. Persistence Report'!AX182</f>
        <v>24773764</v>
      </c>
      <c r="F497" s="294">
        <f>+'7. Persistence Report'!AY182</f>
        <v>24773764</v>
      </c>
      <c r="G497" s="294">
        <f>+'7. Persistence Report'!AZ182</f>
        <v>24773764</v>
      </c>
      <c r="H497" s="294">
        <f>+'7. Persistence Report'!BA182</f>
        <v>24773764</v>
      </c>
      <c r="I497" s="294">
        <f>+'7. Persistence Report'!BB182</f>
        <v>23778339</v>
      </c>
      <c r="J497" s="294">
        <f>+'7. Persistence Report'!BC182</f>
        <v>23778339</v>
      </c>
      <c r="K497" s="294">
        <f>+'7. Persistence Report'!BD182</f>
        <v>23778339</v>
      </c>
      <c r="L497" s="294">
        <f>+'7. Persistence Report'!BE182</f>
        <v>23623192</v>
      </c>
      <c r="M497" s="294">
        <f>+'7. Persistence Report'!BF182</f>
        <v>23623192</v>
      </c>
      <c r="N497" s="294">
        <v>12</v>
      </c>
      <c r="O497" s="294">
        <f>+'7. Persistence Report'!R182</f>
        <v>4292</v>
      </c>
      <c r="P497" s="294">
        <f>+'7. Persistence Report'!S182</f>
        <v>4741</v>
      </c>
      <c r="Q497" s="294">
        <f>+'7. Persistence Report'!T182</f>
        <v>4741</v>
      </c>
      <c r="R497" s="294">
        <f>+'7. Persistence Report'!U182</f>
        <v>4741</v>
      </c>
      <c r="S497" s="294">
        <f>+'7. Persistence Report'!V182</f>
        <v>4741</v>
      </c>
      <c r="T497" s="294">
        <f>+'7. Persistence Report'!W182</f>
        <v>4559</v>
      </c>
      <c r="U497" s="294">
        <f>+'7. Persistence Report'!X182</f>
        <v>4559</v>
      </c>
      <c r="V497" s="294">
        <f>+'7. Persistence Report'!Y182</f>
        <v>4559</v>
      </c>
      <c r="W497" s="294">
        <f>+'7. Persistence Report'!Z182</f>
        <v>4534</v>
      </c>
      <c r="X497" s="294">
        <f>+'7. Persistence Report'!AA182</f>
        <v>4534</v>
      </c>
      <c r="Y497" s="425"/>
      <c r="Z497" s="409">
        <f>'A. Rate Class Allocations'!AC58</f>
        <v>0.124</v>
      </c>
      <c r="AA497" s="409">
        <f>'A. Rate Class Allocations'!AD58</f>
        <v>0.77</v>
      </c>
      <c r="AB497" s="409">
        <f>'A. Rate Class Allocations'!AE58</f>
        <v>3.2000000000000001E-2</v>
      </c>
      <c r="AC497" s="409"/>
      <c r="AD497" s="409"/>
      <c r="AE497" s="409"/>
      <c r="AF497" s="414"/>
      <c r="AG497" s="414"/>
      <c r="AH497" s="414"/>
      <c r="AI497" s="414"/>
      <c r="AJ497" s="414"/>
      <c r="AK497" s="414"/>
      <c r="AL497" s="414"/>
      <c r="AM497" s="295">
        <f>SUM(Y497:AL497)</f>
        <v>0.92600000000000005</v>
      </c>
    </row>
    <row r="498" spans="1:39" outlineLevel="1">
      <c r="A498" s="531"/>
      <c r="B498" s="430" t="s">
        <v>308</v>
      </c>
      <c r="C498" s="1090" t="s">
        <v>805</v>
      </c>
      <c r="D498" s="294">
        <f>+'7. Persistence Report'!AW190</f>
        <v>5772315.1186990803</v>
      </c>
      <c r="E498" s="294">
        <f>+'7. Persistence Report'!AX190</f>
        <v>5772315.1186990803</v>
      </c>
      <c r="F498" s="294">
        <f>+'7. Persistence Report'!AY190</f>
        <v>5743770.4193189424</v>
      </c>
      <c r="G498" s="294">
        <f>+'7. Persistence Report'!AZ190</f>
        <v>5743770.4193189424</v>
      </c>
      <c r="H498" s="294">
        <f>+'7. Persistence Report'!BA190</f>
        <v>5743770.4193189424</v>
      </c>
      <c r="I498" s="294">
        <f>+'7. Persistence Report'!BB190</f>
        <v>5743616.9380456824</v>
      </c>
      <c r="J498" s="294">
        <f>+'7. Persistence Report'!BC190</f>
        <v>0</v>
      </c>
      <c r="K498" s="294">
        <f>+'7. Persistence Report'!BD190</f>
        <v>0</v>
      </c>
      <c r="L498" s="294">
        <f>+'7. Persistence Report'!BE190</f>
        <v>0</v>
      </c>
      <c r="M498" s="294">
        <f>+'7. Persistence Report'!BF190</f>
        <v>0</v>
      </c>
      <c r="N498" s="294">
        <f>N497</f>
        <v>12</v>
      </c>
      <c r="O498" s="294">
        <f>+'7. Persistence Report'!R190</f>
        <v>1055.9581678006382</v>
      </c>
      <c r="P498" s="294">
        <f>+'7. Persistence Report'!S190</f>
        <v>1104.6583788298112</v>
      </c>
      <c r="Q498" s="294">
        <f>+'7. Persistence Report'!T190</f>
        <v>1099.1957281094267</v>
      </c>
      <c r="R498" s="294">
        <f>+'7. Persistence Report'!U190</f>
        <v>1099.1957281094267</v>
      </c>
      <c r="S498" s="294">
        <f>+'7. Persistence Report'!V190</f>
        <v>1099.1957281094267</v>
      </c>
      <c r="T498" s="294">
        <f>+'7. Persistence Report'!W190</f>
        <v>1101.2186183631356</v>
      </c>
      <c r="U498" s="294">
        <f>+'7. Persistence Report'!X190</f>
        <v>0</v>
      </c>
      <c r="V498" s="294">
        <f>+'7. Persistence Report'!Y190</f>
        <v>0</v>
      </c>
      <c r="W498" s="294">
        <f>+'7. Persistence Report'!Z190</f>
        <v>0</v>
      </c>
      <c r="X498" s="294">
        <f>+'7. Persistence Report'!AA190</f>
        <v>0</v>
      </c>
      <c r="Y498" s="410">
        <f t="shared" ref="Y498:AL498" si="142">Y497</f>
        <v>0</v>
      </c>
      <c r="Z498" s="410">
        <f t="shared" si="142"/>
        <v>0.124</v>
      </c>
      <c r="AA498" s="410">
        <f t="shared" si="142"/>
        <v>0.77</v>
      </c>
      <c r="AB498" s="410">
        <f t="shared" si="142"/>
        <v>3.2000000000000001E-2</v>
      </c>
      <c r="AC498" s="410">
        <f t="shared" si="142"/>
        <v>0</v>
      </c>
      <c r="AD498" s="410">
        <f t="shared" si="142"/>
        <v>0</v>
      </c>
      <c r="AE498" s="410">
        <f t="shared" si="142"/>
        <v>0</v>
      </c>
      <c r="AF498" s="410">
        <f t="shared" si="142"/>
        <v>0</v>
      </c>
      <c r="AG498" s="410">
        <f t="shared" si="142"/>
        <v>0</v>
      </c>
      <c r="AH498" s="410">
        <f t="shared" si="142"/>
        <v>0</v>
      </c>
      <c r="AI498" s="410">
        <f t="shared" si="142"/>
        <v>0</v>
      </c>
      <c r="AJ498" s="410">
        <f t="shared" si="142"/>
        <v>0</v>
      </c>
      <c r="AK498" s="410">
        <f t="shared" si="142"/>
        <v>0</v>
      </c>
      <c r="AL498" s="410">
        <f t="shared" si="142"/>
        <v>0</v>
      </c>
      <c r="AM498" s="305"/>
    </row>
    <row r="499" spans="1:39" outlineLevel="1">
      <c r="A499" s="531"/>
      <c r="B499" s="430" t="s">
        <v>308</v>
      </c>
      <c r="C499" s="1090" t="s">
        <v>2537</v>
      </c>
      <c r="D499" s="294">
        <f>+'7. Persistence Report'!AW196</f>
        <v>4358471.5721140429</v>
      </c>
      <c r="E499" s="294">
        <f>+'7. Persistence Report'!AX196</f>
        <v>4358471.5721140429</v>
      </c>
      <c r="F499" s="294">
        <f>+'7. Persistence Report'!AY196</f>
        <v>4336918.4763068063</v>
      </c>
      <c r="G499" s="294">
        <f>+'7. Persistence Report'!AZ196</f>
        <v>4336918.4763068063</v>
      </c>
      <c r="H499" s="294">
        <f>+'7. Persistence Report'!BA196</f>
        <v>4336918.4763068063</v>
      </c>
      <c r="I499" s="294">
        <f>+'7. Persistence Report'!BB196</f>
        <v>4336802.5880102422</v>
      </c>
      <c r="J499" s="294">
        <f>+'7. Persistence Report'!BC196</f>
        <v>0</v>
      </c>
      <c r="K499" s="294">
        <f>+'7. Persistence Report'!BD196</f>
        <v>0</v>
      </c>
      <c r="L499" s="294">
        <f>+'7. Persistence Report'!BE196</f>
        <v>0</v>
      </c>
      <c r="M499" s="294">
        <f>+'7. Persistence Report'!BF196</f>
        <v>0</v>
      </c>
      <c r="N499" s="294">
        <v>12</v>
      </c>
      <c r="O499" s="294">
        <f>'7. Persistence Report'!R196</f>
        <v>701.21023314775061</v>
      </c>
      <c r="P499" s="294">
        <f>'7. Persistence Report'!S196</f>
        <v>701.21023314775061</v>
      </c>
      <c r="Q499" s="294">
        <f>'7. Persistence Report'!T196</f>
        <v>697.74267552210404</v>
      </c>
      <c r="R499" s="294">
        <f>'7. Persistence Report'!U196</f>
        <v>697.74267552210404</v>
      </c>
      <c r="S499" s="294">
        <f>'7. Persistence Report'!V196</f>
        <v>697.74267552210404</v>
      </c>
      <c r="T499" s="294">
        <f>'7. Persistence Report'!W196</f>
        <v>697.72403089907311</v>
      </c>
      <c r="U499" s="294">
        <f>'7. Persistence Report'!X196</f>
        <v>0</v>
      </c>
      <c r="V499" s="294">
        <f>'7. Persistence Report'!Y196</f>
        <v>0</v>
      </c>
      <c r="W499" s="294">
        <f>'7. Persistence Report'!Z196</f>
        <v>0</v>
      </c>
      <c r="X499" s="294">
        <f>'7. Persistence Report'!AA196</f>
        <v>0</v>
      </c>
      <c r="Y499" s="410"/>
      <c r="Z499" s="1078">
        <f>'A. Rate Class Allocations'!O76</f>
        <v>0.40381018089394244</v>
      </c>
      <c r="AA499" s="1078">
        <f>'A. Rate Class Allocations'!P76</f>
        <v>0.58099780016524982</v>
      </c>
      <c r="AB499" s="1078">
        <f>'A. Rate Class Allocations'!Q76</f>
        <v>0</v>
      </c>
      <c r="AC499" s="1078">
        <f>'A. Rate Class Allocations'!R76</f>
        <v>1.5192018940807876E-2</v>
      </c>
      <c r="AD499" s="410"/>
      <c r="AE499" s="410"/>
      <c r="AF499" s="410"/>
      <c r="AG499" s="410"/>
      <c r="AH499" s="410"/>
      <c r="AI499" s="410"/>
      <c r="AJ499" s="410"/>
      <c r="AK499" s="410"/>
      <c r="AL499" s="410"/>
      <c r="AM499" s="305"/>
    </row>
    <row r="500" spans="1:39" outlineLevel="1">
      <c r="A500" s="531"/>
      <c r="B500" s="430" t="s">
        <v>308</v>
      </c>
      <c r="C500" s="1090" t="s">
        <v>2537</v>
      </c>
      <c r="D500" s="294">
        <f>'7. Persistence Report'!AW199</f>
        <v>963096.0817810219</v>
      </c>
      <c r="E500" s="294">
        <f>'7. Persistence Report'!AX199</f>
        <v>963096.0817810219</v>
      </c>
      <c r="F500" s="294">
        <f>'7. Persistence Report'!AY199</f>
        <v>958333.47136157798</v>
      </c>
      <c r="G500" s="294">
        <f>'7. Persistence Report'!AZ199</f>
        <v>958333.47136157798</v>
      </c>
      <c r="H500" s="294">
        <f>'7. Persistence Report'!BA199</f>
        <v>958333.47136157798</v>
      </c>
      <c r="I500" s="294">
        <f>'7. Persistence Report'!BB199</f>
        <v>958307.86340188421</v>
      </c>
      <c r="J500" s="294">
        <f>'7. Persistence Report'!BC199</f>
        <v>0</v>
      </c>
      <c r="K500" s="294">
        <f>'7. Persistence Report'!BD199</f>
        <v>0</v>
      </c>
      <c r="L500" s="294">
        <f>'7. Persistence Report'!BE199</f>
        <v>0</v>
      </c>
      <c r="M500" s="294">
        <f>'7. Persistence Report'!BF199</f>
        <v>0</v>
      </c>
      <c r="N500" s="294">
        <v>12</v>
      </c>
      <c r="O500" s="294">
        <f>'7. Persistence Report'!R199</f>
        <v>136.9315268522482</v>
      </c>
      <c r="P500" s="294">
        <f>'7. Persistence Report'!S199</f>
        <v>136.9315268522482</v>
      </c>
      <c r="Q500" s="294">
        <f>'7. Persistence Report'!T199</f>
        <v>136.25438619216902</v>
      </c>
      <c r="R500" s="294">
        <f>'7. Persistence Report'!U199</f>
        <v>136.25438619216902</v>
      </c>
      <c r="S500" s="294">
        <f>'7. Persistence Report'!V199</f>
        <v>136.25438619216902</v>
      </c>
      <c r="T500" s="294">
        <f>'7. Persistence Report'!W199</f>
        <v>136.25074529165371</v>
      </c>
      <c r="U500" s="294">
        <f>'7. Persistence Report'!X199</f>
        <v>0</v>
      </c>
      <c r="V500" s="294">
        <f>'7. Persistence Report'!Y199</f>
        <v>0</v>
      </c>
      <c r="W500" s="294">
        <f>'7. Persistence Report'!Z199</f>
        <v>0</v>
      </c>
      <c r="X500" s="294">
        <f>'7. Persistence Report'!AA199</f>
        <v>0</v>
      </c>
      <c r="Y500" s="410"/>
      <c r="Z500" s="1078">
        <f>'A. Rate Class Allocations'!O80</f>
        <v>0</v>
      </c>
      <c r="AA500" s="1078">
        <f>'A. Rate Class Allocations'!P80</f>
        <v>0.92497543479077948</v>
      </c>
      <c r="AB500" s="1078">
        <f>'A. Rate Class Allocations'!Q80</f>
        <v>7.5024565209220406E-2</v>
      </c>
      <c r="AC500" s="1078">
        <f>'A. Rate Class Allocations'!R80</f>
        <v>0</v>
      </c>
      <c r="AD500" s="410"/>
      <c r="AE500" s="410"/>
      <c r="AF500" s="410"/>
      <c r="AG500" s="410"/>
      <c r="AH500" s="410"/>
      <c r="AI500" s="410"/>
      <c r="AJ500" s="410"/>
      <c r="AK500" s="410"/>
      <c r="AL500" s="410"/>
      <c r="AM500" s="305"/>
    </row>
    <row r="501" spans="1:39" outlineLevel="1">
      <c r="A501" s="531"/>
      <c r="B501" s="430" t="s">
        <v>308</v>
      </c>
      <c r="C501" s="1090" t="s">
        <v>2537</v>
      </c>
      <c r="D501" s="294">
        <f>+'7. Persistence Report'!AW205</f>
        <v>607465.58005630679</v>
      </c>
      <c r="E501" s="294">
        <f>+'7. Persistence Report'!AX205</f>
        <v>607465.58005630679</v>
      </c>
      <c r="F501" s="294">
        <f>+'7. Persistence Report'!AY205</f>
        <v>604461.59950259142</v>
      </c>
      <c r="G501" s="294">
        <f>+'7. Persistence Report'!AZ205</f>
        <v>604461.59950259142</v>
      </c>
      <c r="H501" s="294">
        <f>+'7. Persistence Report'!BA205</f>
        <v>604461.59950259142</v>
      </c>
      <c r="I501" s="294">
        <f>+'7. Persistence Report'!BB205</f>
        <v>604445.44747541181</v>
      </c>
      <c r="J501" s="294">
        <f>+'7. Persistence Report'!BC205</f>
        <v>0</v>
      </c>
      <c r="K501" s="294">
        <f>+'7. Persistence Report'!BD205</f>
        <v>0</v>
      </c>
      <c r="L501" s="294">
        <f>+'7. Persistence Report'!BE205</f>
        <v>0</v>
      </c>
      <c r="M501" s="294">
        <f>+'7. Persistence Report'!BF205</f>
        <v>0</v>
      </c>
      <c r="N501" s="294">
        <v>12</v>
      </c>
      <c r="O501" s="294">
        <f>'7. Persistence Report'!R205</f>
        <v>120.92971931477497</v>
      </c>
      <c r="P501" s="294">
        <f>'7. Persistence Report'!S205</f>
        <v>120.92971931477497</v>
      </c>
      <c r="Q501" s="294">
        <f>'7. Persistence Report'!T205</f>
        <v>120.3317092593671</v>
      </c>
      <c r="R501" s="294">
        <f>'7. Persistence Report'!U205</f>
        <v>120.3317092593671</v>
      </c>
      <c r="S501" s="294">
        <f>'7. Persistence Report'!V205</f>
        <v>120.3317092593671</v>
      </c>
      <c r="T501" s="294">
        <f>'7. Persistence Report'!W205</f>
        <v>120.32849383420177</v>
      </c>
      <c r="U501" s="294">
        <f>'7. Persistence Report'!X205</f>
        <v>0</v>
      </c>
      <c r="V501" s="294">
        <f>'7. Persistence Report'!Y205</f>
        <v>0</v>
      </c>
      <c r="W501" s="294">
        <f>'7. Persistence Report'!Z205</f>
        <v>0</v>
      </c>
      <c r="X501" s="294">
        <f>'7. Persistence Report'!AA205</f>
        <v>0</v>
      </c>
      <c r="Y501" s="410"/>
      <c r="Z501" s="1078">
        <f>'A. Rate Class Allocations'!O89</f>
        <v>0</v>
      </c>
      <c r="AA501" s="1078">
        <f>'A. Rate Class Allocations'!P89</f>
        <v>1</v>
      </c>
      <c r="AB501" s="1078">
        <f>'A. Rate Class Allocations'!Q89</f>
        <v>0</v>
      </c>
      <c r="AC501" s="1078">
        <f>'A. Rate Class Allocations'!R89</f>
        <v>0</v>
      </c>
      <c r="AD501" s="410"/>
      <c r="AE501" s="410"/>
      <c r="AF501" s="410"/>
      <c r="AG501" s="410"/>
      <c r="AH501" s="410"/>
      <c r="AI501" s="410"/>
      <c r="AJ501" s="410"/>
      <c r="AK501" s="410"/>
      <c r="AL501" s="410"/>
      <c r="AM501" s="305"/>
    </row>
    <row r="502" spans="1:39" outlineLevel="1">
      <c r="A502" s="531"/>
      <c r="B502" s="43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411"/>
      <c r="Z502" s="424"/>
      <c r="AA502" s="424"/>
      <c r="AB502" s="424"/>
      <c r="AC502" s="424"/>
      <c r="AD502" s="424"/>
      <c r="AE502" s="424"/>
      <c r="AF502" s="424"/>
      <c r="AG502" s="424"/>
      <c r="AH502" s="424"/>
      <c r="AI502" s="424"/>
      <c r="AJ502" s="424"/>
      <c r="AK502" s="424"/>
      <c r="AL502" s="424"/>
      <c r="AM502" s="305"/>
    </row>
    <row r="503" spans="1:39" ht="30" outlineLevel="1">
      <c r="A503" s="531">
        <v>27</v>
      </c>
      <c r="B503" s="427" t="s">
        <v>119</v>
      </c>
      <c r="C503" s="290" t="s">
        <v>25</v>
      </c>
      <c r="D503" s="294"/>
      <c r="E503" s="294"/>
      <c r="F503" s="294"/>
      <c r="G503" s="294"/>
      <c r="H503" s="294"/>
      <c r="I503" s="294"/>
      <c r="J503" s="294"/>
      <c r="K503" s="294"/>
      <c r="L503" s="294"/>
      <c r="M503" s="294"/>
      <c r="N503" s="294">
        <v>12</v>
      </c>
      <c r="O503" s="294"/>
      <c r="P503" s="294"/>
      <c r="Q503" s="294"/>
      <c r="R503" s="294"/>
      <c r="S503" s="294"/>
      <c r="T503" s="294"/>
      <c r="U503" s="294"/>
      <c r="V503" s="294"/>
      <c r="W503" s="294"/>
      <c r="X503" s="294"/>
      <c r="Y503" s="425"/>
      <c r="Z503" s="409"/>
      <c r="AA503" s="409"/>
      <c r="AB503" s="409"/>
      <c r="AC503" s="409"/>
      <c r="AD503" s="409"/>
      <c r="AE503" s="409"/>
      <c r="AF503" s="414"/>
      <c r="AG503" s="414"/>
      <c r="AH503" s="414"/>
      <c r="AI503" s="414"/>
      <c r="AJ503" s="414"/>
      <c r="AK503" s="414"/>
      <c r="AL503" s="414"/>
      <c r="AM503" s="295">
        <f>SUM(Y503:AL503)</f>
        <v>0</v>
      </c>
    </row>
    <row r="504" spans="1:39" outlineLevel="1">
      <c r="A504" s="531"/>
      <c r="B504" s="430" t="s">
        <v>308</v>
      </c>
      <c r="C504" s="290" t="s">
        <v>163</v>
      </c>
      <c r="D504" s="294"/>
      <c r="E504" s="294"/>
      <c r="F504" s="294"/>
      <c r="G504" s="294"/>
      <c r="H504" s="294"/>
      <c r="I504" s="294"/>
      <c r="J504" s="294"/>
      <c r="K504" s="294"/>
      <c r="L504" s="294"/>
      <c r="M504" s="294"/>
      <c r="N504" s="294">
        <f>N503</f>
        <v>12</v>
      </c>
      <c r="O504" s="294"/>
      <c r="P504" s="294"/>
      <c r="Q504" s="294"/>
      <c r="R504" s="294"/>
      <c r="S504" s="294"/>
      <c r="T504" s="294"/>
      <c r="U504" s="294"/>
      <c r="V504" s="294"/>
      <c r="W504" s="294"/>
      <c r="X504" s="294"/>
      <c r="Y504" s="410">
        <f t="shared" ref="Y504:AL504" si="143">Y503</f>
        <v>0</v>
      </c>
      <c r="Z504" s="410">
        <f t="shared" si="143"/>
        <v>0</v>
      </c>
      <c r="AA504" s="410">
        <f t="shared" si="143"/>
        <v>0</v>
      </c>
      <c r="AB504" s="410">
        <f t="shared" si="143"/>
        <v>0</v>
      </c>
      <c r="AC504" s="410">
        <f t="shared" si="143"/>
        <v>0</v>
      </c>
      <c r="AD504" s="410">
        <f t="shared" si="143"/>
        <v>0</v>
      </c>
      <c r="AE504" s="410">
        <f t="shared" si="143"/>
        <v>0</v>
      </c>
      <c r="AF504" s="410">
        <f t="shared" si="143"/>
        <v>0</v>
      </c>
      <c r="AG504" s="410">
        <f t="shared" si="143"/>
        <v>0</v>
      </c>
      <c r="AH504" s="410">
        <f t="shared" si="143"/>
        <v>0</v>
      </c>
      <c r="AI504" s="410">
        <f t="shared" si="143"/>
        <v>0</v>
      </c>
      <c r="AJ504" s="410">
        <f t="shared" si="143"/>
        <v>0</v>
      </c>
      <c r="AK504" s="410">
        <f t="shared" si="143"/>
        <v>0</v>
      </c>
      <c r="AL504" s="410">
        <f t="shared" si="143"/>
        <v>0</v>
      </c>
      <c r="AM504" s="305"/>
    </row>
    <row r="505" spans="1:39" outlineLevel="1">
      <c r="A505" s="531"/>
      <c r="B505" s="43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411"/>
      <c r="Z505" s="424"/>
      <c r="AA505" s="424"/>
      <c r="AB505" s="424"/>
      <c r="AC505" s="424"/>
      <c r="AD505" s="424"/>
      <c r="AE505" s="424"/>
      <c r="AF505" s="424"/>
      <c r="AG505" s="424"/>
      <c r="AH505" s="424"/>
      <c r="AI505" s="424"/>
      <c r="AJ505" s="424"/>
      <c r="AK505" s="424"/>
      <c r="AL505" s="424"/>
      <c r="AM505" s="305"/>
    </row>
    <row r="506" spans="1:39" ht="30" outlineLevel="1">
      <c r="A506" s="531">
        <v>28</v>
      </c>
      <c r="B506" s="427" t="s">
        <v>120</v>
      </c>
      <c r="C506" s="290" t="s">
        <v>25</v>
      </c>
      <c r="D506" s="294"/>
      <c r="E506" s="294"/>
      <c r="F506" s="294"/>
      <c r="G506" s="294"/>
      <c r="H506" s="294"/>
      <c r="I506" s="294"/>
      <c r="J506" s="294"/>
      <c r="K506" s="294"/>
      <c r="L506" s="294"/>
      <c r="M506" s="294"/>
      <c r="N506" s="294">
        <v>12</v>
      </c>
      <c r="O506" s="294"/>
      <c r="P506" s="294"/>
      <c r="Q506" s="294"/>
      <c r="R506" s="294"/>
      <c r="S506" s="294"/>
      <c r="T506" s="294"/>
      <c r="U506" s="294"/>
      <c r="V506" s="294"/>
      <c r="W506" s="294"/>
      <c r="X506" s="294"/>
      <c r="Y506" s="425"/>
      <c r="Z506" s="409"/>
      <c r="AA506" s="409"/>
      <c r="AB506" s="409"/>
      <c r="AC506" s="409"/>
      <c r="AD506" s="409"/>
      <c r="AE506" s="409"/>
      <c r="AF506" s="414"/>
      <c r="AG506" s="414"/>
      <c r="AH506" s="414"/>
      <c r="AI506" s="414"/>
      <c r="AJ506" s="414"/>
      <c r="AK506" s="414"/>
      <c r="AL506" s="414"/>
      <c r="AM506" s="295">
        <f>SUM(Y506:AL506)</f>
        <v>0</v>
      </c>
    </row>
    <row r="507" spans="1:39" outlineLevel="1">
      <c r="A507" s="531"/>
      <c r="B507" s="430" t="s">
        <v>308</v>
      </c>
      <c r="C507" s="290" t="s">
        <v>163</v>
      </c>
      <c r="D507" s="294"/>
      <c r="E507" s="294"/>
      <c r="F507" s="294"/>
      <c r="G507" s="294"/>
      <c r="H507" s="294"/>
      <c r="I507" s="294"/>
      <c r="J507" s="294"/>
      <c r="K507" s="294"/>
      <c r="L507" s="294"/>
      <c r="M507" s="294"/>
      <c r="N507" s="294">
        <f>N506</f>
        <v>12</v>
      </c>
      <c r="O507" s="294"/>
      <c r="P507" s="294"/>
      <c r="Q507" s="294"/>
      <c r="R507" s="294"/>
      <c r="S507" s="294"/>
      <c r="T507" s="294"/>
      <c r="U507" s="294"/>
      <c r="V507" s="294"/>
      <c r="W507" s="294"/>
      <c r="X507" s="294"/>
      <c r="Y507" s="410">
        <f t="shared" ref="Y507:AL507" si="144">Y506</f>
        <v>0</v>
      </c>
      <c r="Z507" s="410">
        <f t="shared" si="144"/>
        <v>0</v>
      </c>
      <c r="AA507" s="410">
        <f t="shared" si="144"/>
        <v>0</v>
      </c>
      <c r="AB507" s="410">
        <f t="shared" si="144"/>
        <v>0</v>
      </c>
      <c r="AC507" s="410">
        <f t="shared" si="144"/>
        <v>0</v>
      </c>
      <c r="AD507" s="410">
        <f t="shared" si="144"/>
        <v>0</v>
      </c>
      <c r="AE507" s="410">
        <f t="shared" si="144"/>
        <v>0</v>
      </c>
      <c r="AF507" s="410">
        <f t="shared" si="144"/>
        <v>0</v>
      </c>
      <c r="AG507" s="410">
        <f t="shared" si="144"/>
        <v>0</v>
      </c>
      <c r="AH507" s="410">
        <f t="shared" si="144"/>
        <v>0</v>
      </c>
      <c r="AI507" s="410">
        <f t="shared" si="144"/>
        <v>0</v>
      </c>
      <c r="AJ507" s="410">
        <f t="shared" si="144"/>
        <v>0</v>
      </c>
      <c r="AK507" s="410">
        <f t="shared" si="144"/>
        <v>0</v>
      </c>
      <c r="AL507" s="410">
        <f t="shared" si="144"/>
        <v>0</v>
      </c>
      <c r="AM507" s="305"/>
    </row>
    <row r="508" spans="1:39" outlineLevel="1">
      <c r="A508" s="531"/>
      <c r="B508" s="43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411"/>
      <c r="Z508" s="424"/>
      <c r="AA508" s="424"/>
      <c r="AB508" s="424"/>
      <c r="AC508" s="424"/>
      <c r="AD508" s="424"/>
      <c r="AE508" s="424"/>
      <c r="AF508" s="424"/>
      <c r="AG508" s="424"/>
      <c r="AH508" s="424"/>
      <c r="AI508" s="424"/>
      <c r="AJ508" s="424"/>
      <c r="AK508" s="424"/>
      <c r="AL508" s="424"/>
      <c r="AM508" s="305"/>
    </row>
    <row r="509" spans="1:39" ht="30" outlineLevel="1">
      <c r="A509" s="531">
        <v>29</v>
      </c>
      <c r="B509" s="427" t="s">
        <v>121</v>
      </c>
      <c r="C509" s="290" t="s">
        <v>25</v>
      </c>
      <c r="D509" s="294"/>
      <c r="E509" s="294"/>
      <c r="F509" s="294"/>
      <c r="G509" s="294"/>
      <c r="H509" s="294"/>
      <c r="I509" s="294"/>
      <c r="J509" s="294"/>
      <c r="K509" s="294"/>
      <c r="L509" s="294"/>
      <c r="M509" s="294"/>
      <c r="N509" s="294">
        <v>3</v>
      </c>
      <c r="O509" s="294"/>
      <c r="P509" s="294"/>
      <c r="Q509" s="294"/>
      <c r="R509" s="294"/>
      <c r="S509" s="294"/>
      <c r="T509" s="294"/>
      <c r="U509" s="294"/>
      <c r="V509" s="294"/>
      <c r="W509" s="294"/>
      <c r="X509" s="294"/>
      <c r="Y509" s="425"/>
      <c r="Z509" s="409"/>
      <c r="AA509" s="409"/>
      <c r="AB509" s="409"/>
      <c r="AC509" s="409"/>
      <c r="AD509" s="409"/>
      <c r="AE509" s="409"/>
      <c r="AF509" s="414"/>
      <c r="AG509" s="414"/>
      <c r="AH509" s="414"/>
      <c r="AI509" s="414"/>
      <c r="AJ509" s="414"/>
      <c r="AK509" s="414"/>
      <c r="AL509" s="414"/>
      <c r="AM509" s="295">
        <f>SUM(Y509:AL509)</f>
        <v>0</v>
      </c>
    </row>
    <row r="510" spans="1:39" outlineLevel="1">
      <c r="A510" s="531"/>
      <c r="B510" s="430" t="s">
        <v>308</v>
      </c>
      <c r="C510" s="290" t="s">
        <v>163</v>
      </c>
      <c r="D510" s="294"/>
      <c r="E510" s="294"/>
      <c r="F510" s="294"/>
      <c r="G510" s="294"/>
      <c r="H510" s="294"/>
      <c r="I510" s="294"/>
      <c r="J510" s="294"/>
      <c r="K510" s="294"/>
      <c r="L510" s="294"/>
      <c r="M510" s="294"/>
      <c r="N510" s="294">
        <f>N509</f>
        <v>3</v>
      </c>
      <c r="O510" s="294"/>
      <c r="P510" s="294"/>
      <c r="Q510" s="294"/>
      <c r="R510" s="294"/>
      <c r="S510" s="294"/>
      <c r="T510" s="294"/>
      <c r="U510" s="294"/>
      <c r="V510" s="294"/>
      <c r="W510" s="294"/>
      <c r="X510" s="294"/>
      <c r="Y510" s="410">
        <f t="shared" ref="Y510:AL510" si="145">Y509</f>
        <v>0</v>
      </c>
      <c r="Z510" s="410">
        <f t="shared" si="145"/>
        <v>0</v>
      </c>
      <c r="AA510" s="410">
        <f t="shared" si="145"/>
        <v>0</v>
      </c>
      <c r="AB510" s="410">
        <f t="shared" si="145"/>
        <v>0</v>
      </c>
      <c r="AC510" s="410">
        <f t="shared" si="145"/>
        <v>0</v>
      </c>
      <c r="AD510" s="410">
        <f t="shared" si="145"/>
        <v>0</v>
      </c>
      <c r="AE510" s="410">
        <f t="shared" si="145"/>
        <v>0</v>
      </c>
      <c r="AF510" s="410">
        <f t="shared" si="145"/>
        <v>0</v>
      </c>
      <c r="AG510" s="410">
        <f t="shared" si="145"/>
        <v>0</v>
      </c>
      <c r="AH510" s="410">
        <f t="shared" si="145"/>
        <v>0</v>
      </c>
      <c r="AI510" s="410">
        <f t="shared" si="145"/>
        <v>0</v>
      </c>
      <c r="AJ510" s="410">
        <f t="shared" si="145"/>
        <v>0</v>
      </c>
      <c r="AK510" s="410">
        <f t="shared" si="145"/>
        <v>0</v>
      </c>
      <c r="AL510" s="410">
        <f t="shared" si="145"/>
        <v>0</v>
      </c>
      <c r="AM510" s="305"/>
    </row>
    <row r="511" spans="1:39" outlineLevel="1">
      <c r="A511" s="531"/>
      <c r="B511" s="43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411"/>
      <c r="Z511" s="424"/>
      <c r="AA511" s="424"/>
      <c r="AB511" s="424"/>
      <c r="AC511" s="424"/>
      <c r="AD511" s="424"/>
      <c r="AE511" s="424"/>
      <c r="AF511" s="424"/>
      <c r="AG511" s="424"/>
      <c r="AH511" s="424"/>
      <c r="AI511" s="424"/>
      <c r="AJ511" s="424"/>
      <c r="AK511" s="424"/>
      <c r="AL511" s="424"/>
      <c r="AM511" s="305"/>
    </row>
    <row r="512" spans="1:39" ht="30" outlineLevel="1">
      <c r="A512" s="531">
        <v>30</v>
      </c>
      <c r="B512" s="427" t="s">
        <v>122</v>
      </c>
      <c r="C512" s="290" t="s">
        <v>25</v>
      </c>
      <c r="D512" s="294"/>
      <c r="E512" s="294"/>
      <c r="F512" s="294"/>
      <c r="G512" s="294"/>
      <c r="H512" s="294"/>
      <c r="I512" s="294"/>
      <c r="J512" s="294"/>
      <c r="K512" s="294"/>
      <c r="L512" s="294"/>
      <c r="M512" s="294"/>
      <c r="N512" s="294">
        <v>12</v>
      </c>
      <c r="O512" s="294"/>
      <c r="P512" s="294"/>
      <c r="Q512" s="294"/>
      <c r="R512" s="294"/>
      <c r="S512" s="294"/>
      <c r="T512" s="294"/>
      <c r="U512" s="294"/>
      <c r="V512" s="294"/>
      <c r="W512" s="294"/>
      <c r="X512" s="294"/>
      <c r="Y512" s="425"/>
      <c r="Z512" s="409"/>
      <c r="AA512" s="409"/>
      <c r="AB512" s="409"/>
      <c r="AC512" s="409"/>
      <c r="AD512" s="409"/>
      <c r="AE512" s="409"/>
      <c r="AF512" s="414"/>
      <c r="AG512" s="414"/>
      <c r="AH512" s="414"/>
      <c r="AI512" s="414"/>
      <c r="AJ512" s="414"/>
      <c r="AK512" s="414"/>
      <c r="AL512" s="414"/>
      <c r="AM512" s="295">
        <f>SUM(Y512:AL512)</f>
        <v>0</v>
      </c>
    </row>
    <row r="513" spans="1:39" outlineLevel="1">
      <c r="A513" s="531"/>
      <c r="B513" s="430" t="s">
        <v>308</v>
      </c>
      <c r="C513" s="290" t="s">
        <v>163</v>
      </c>
      <c r="D513" s="294"/>
      <c r="E513" s="294"/>
      <c r="F513" s="294"/>
      <c r="G513" s="294"/>
      <c r="H513" s="294"/>
      <c r="I513" s="294"/>
      <c r="J513" s="294"/>
      <c r="K513" s="294"/>
      <c r="L513" s="294"/>
      <c r="M513" s="294"/>
      <c r="N513" s="294">
        <f>N512</f>
        <v>12</v>
      </c>
      <c r="O513" s="294"/>
      <c r="P513" s="294"/>
      <c r="Q513" s="294"/>
      <c r="R513" s="294"/>
      <c r="S513" s="294"/>
      <c r="T513" s="294"/>
      <c r="U513" s="294"/>
      <c r="V513" s="294"/>
      <c r="W513" s="294"/>
      <c r="X513" s="294"/>
      <c r="Y513" s="410">
        <f t="shared" ref="Y513:AL513" si="146">Y512</f>
        <v>0</v>
      </c>
      <c r="Z513" s="410">
        <f t="shared" si="146"/>
        <v>0</v>
      </c>
      <c r="AA513" s="410">
        <f t="shared" si="146"/>
        <v>0</v>
      </c>
      <c r="AB513" s="410">
        <f t="shared" si="146"/>
        <v>0</v>
      </c>
      <c r="AC513" s="410">
        <f t="shared" si="146"/>
        <v>0</v>
      </c>
      <c r="AD513" s="410">
        <f t="shared" si="146"/>
        <v>0</v>
      </c>
      <c r="AE513" s="410">
        <f t="shared" si="146"/>
        <v>0</v>
      </c>
      <c r="AF513" s="410">
        <f t="shared" si="146"/>
        <v>0</v>
      </c>
      <c r="AG513" s="410">
        <f t="shared" si="146"/>
        <v>0</v>
      </c>
      <c r="AH513" s="410">
        <f t="shared" si="146"/>
        <v>0</v>
      </c>
      <c r="AI513" s="410">
        <f t="shared" si="146"/>
        <v>0</v>
      </c>
      <c r="AJ513" s="410">
        <f t="shared" si="146"/>
        <v>0</v>
      </c>
      <c r="AK513" s="410">
        <f t="shared" si="146"/>
        <v>0</v>
      </c>
      <c r="AL513" s="410">
        <f t="shared" si="146"/>
        <v>0</v>
      </c>
      <c r="AM513" s="305"/>
    </row>
    <row r="514" spans="1:39" outlineLevel="1">
      <c r="A514" s="531"/>
      <c r="B514" s="43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411"/>
      <c r="Z514" s="424"/>
      <c r="AA514" s="424"/>
      <c r="AB514" s="424"/>
      <c r="AC514" s="424"/>
      <c r="AD514" s="424"/>
      <c r="AE514" s="424"/>
      <c r="AF514" s="424"/>
      <c r="AG514" s="424"/>
      <c r="AH514" s="424"/>
      <c r="AI514" s="424"/>
      <c r="AJ514" s="424"/>
      <c r="AK514" s="424"/>
      <c r="AL514" s="424"/>
      <c r="AM514" s="305"/>
    </row>
    <row r="515" spans="1:39" ht="30" outlineLevel="1">
      <c r="A515" s="531">
        <v>31</v>
      </c>
      <c r="B515" s="427" t="s">
        <v>123</v>
      </c>
      <c r="C515" s="290" t="s">
        <v>25</v>
      </c>
      <c r="D515" s="294"/>
      <c r="E515" s="294"/>
      <c r="F515" s="294"/>
      <c r="G515" s="294"/>
      <c r="H515" s="294"/>
      <c r="I515" s="294"/>
      <c r="J515" s="294"/>
      <c r="K515" s="294"/>
      <c r="L515" s="294"/>
      <c r="M515" s="294"/>
      <c r="N515" s="294">
        <v>12</v>
      </c>
      <c r="O515" s="294"/>
      <c r="P515" s="294"/>
      <c r="Q515" s="294"/>
      <c r="R515" s="294"/>
      <c r="S515" s="294"/>
      <c r="T515" s="294"/>
      <c r="U515" s="294"/>
      <c r="V515" s="294"/>
      <c r="W515" s="294"/>
      <c r="X515" s="294"/>
      <c r="Y515" s="425"/>
      <c r="Z515" s="409"/>
      <c r="AA515" s="409"/>
      <c r="AB515" s="409"/>
      <c r="AC515" s="409"/>
      <c r="AD515" s="409"/>
      <c r="AE515" s="409"/>
      <c r="AF515" s="414"/>
      <c r="AG515" s="414"/>
      <c r="AH515" s="414"/>
      <c r="AI515" s="414"/>
      <c r="AJ515" s="414"/>
      <c r="AK515" s="414"/>
      <c r="AL515" s="414"/>
      <c r="AM515" s="295">
        <f>SUM(Y515:AL515)</f>
        <v>0</v>
      </c>
    </row>
    <row r="516" spans="1:39" outlineLevel="1">
      <c r="A516" s="531"/>
      <c r="B516" s="430" t="s">
        <v>308</v>
      </c>
      <c r="C516" s="290" t="s">
        <v>163</v>
      </c>
      <c r="D516" s="294"/>
      <c r="E516" s="294"/>
      <c r="F516" s="294"/>
      <c r="G516" s="294"/>
      <c r="H516" s="294"/>
      <c r="I516" s="294"/>
      <c r="J516" s="294"/>
      <c r="K516" s="294"/>
      <c r="L516" s="294"/>
      <c r="M516" s="294"/>
      <c r="N516" s="294">
        <f>N515</f>
        <v>12</v>
      </c>
      <c r="O516" s="294"/>
      <c r="P516" s="294"/>
      <c r="Q516" s="294"/>
      <c r="R516" s="294"/>
      <c r="S516" s="294"/>
      <c r="T516" s="294"/>
      <c r="U516" s="294"/>
      <c r="V516" s="294"/>
      <c r="W516" s="294"/>
      <c r="X516" s="294"/>
      <c r="Y516" s="410">
        <f t="shared" ref="Y516:AL516" si="147">Y515</f>
        <v>0</v>
      </c>
      <c r="Z516" s="410">
        <f t="shared" si="147"/>
        <v>0</v>
      </c>
      <c r="AA516" s="410">
        <f t="shared" si="147"/>
        <v>0</v>
      </c>
      <c r="AB516" s="410">
        <f t="shared" si="147"/>
        <v>0</v>
      </c>
      <c r="AC516" s="410">
        <f t="shared" si="147"/>
        <v>0</v>
      </c>
      <c r="AD516" s="410">
        <f t="shared" si="147"/>
        <v>0</v>
      </c>
      <c r="AE516" s="410">
        <f t="shared" si="147"/>
        <v>0</v>
      </c>
      <c r="AF516" s="410">
        <f t="shared" si="147"/>
        <v>0</v>
      </c>
      <c r="AG516" s="410">
        <f t="shared" si="147"/>
        <v>0</v>
      </c>
      <c r="AH516" s="410">
        <f t="shared" si="147"/>
        <v>0</v>
      </c>
      <c r="AI516" s="410">
        <f t="shared" si="147"/>
        <v>0</v>
      </c>
      <c r="AJ516" s="410">
        <f t="shared" si="147"/>
        <v>0</v>
      </c>
      <c r="AK516" s="410">
        <f t="shared" si="147"/>
        <v>0</v>
      </c>
      <c r="AL516" s="410">
        <f t="shared" si="147"/>
        <v>0</v>
      </c>
      <c r="AM516" s="305"/>
    </row>
    <row r="517" spans="1:39" outlineLevel="1">
      <c r="A517" s="531"/>
      <c r="B517" s="427"/>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411"/>
      <c r="Z517" s="424"/>
      <c r="AA517" s="424"/>
      <c r="AB517" s="424"/>
      <c r="AC517" s="424"/>
      <c r="AD517" s="424"/>
      <c r="AE517" s="424"/>
      <c r="AF517" s="424"/>
      <c r="AG517" s="424"/>
      <c r="AH517" s="424"/>
      <c r="AI517" s="424"/>
      <c r="AJ517" s="424"/>
      <c r="AK517" s="424"/>
      <c r="AL517" s="424"/>
      <c r="AM517" s="305"/>
    </row>
    <row r="518" spans="1:39" outlineLevel="1">
      <c r="A518" s="531">
        <v>32</v>
      </c>
      <c r="B518" s="427" t="s">
        <v>124</v>
      </c>
      <c r="C518" s="290" t="s">
        <v>25</v>
      </c>
      <c r="D518" s="294">
        <f>+'7. Persistence Report'!AW183</f>
        <v>865629</v>
      </c>
      <c r="E518" s="294">
        <f>+'7. Persistence Report'!AX183</f>
        <v>853228</v>
      </c>
      <c r="F518" s="294">
        <f>+'7. Persistence Report'!AY183</f>
        <v>853228</v>
      </c>
      <c r="G518" s="294">
        <f>+'7. Persistence Report'!AZ183</f>
        <v>729065</v>
      </c>
      <c r="H518" s="294">
        <f>+'7. Persistence Report'!BA183</f>
        <v>729065</v>
      </c>
      <c r="I518" s="294">
        <f>+'7. Persistence Report'!BB183</f>
        <v>729065</v>
      </c>
      <c r="J518" s="294">
        <f>+'7. Persistence Report'!BC183</f>
        <v>729065</v>
      </c>
      <c r="K518" s="294">
        <f>+'7. Persistence Report'!BD183</f>
        <v>729065</v>
      </c>
      <c r="L518" s="294">
        <f>+'7. Persistence Report'!BE183</f>
        <v>604025</v>
      </c>
      <c r="M518" s="294">
        <f>+'7. Persistence Report'!BF183</f>
        <v>604025</v>
      </c>
      <c r="N518" s="294">
        <v>12</v>
      </c>
      <c r="O518" s="294">
        <f>+'7. Persistence Report'!R183</f>
        <v>23</v>
      </c>
      <c r="P518" s="294">
        <f>+'7. Persistence Report'!S183</f>
        <v>21</v>
      </c>
      <c r="Q518" s="294">
        <f>+'7. Persistence Report'!T183</f>
        <v>21</v>
      </c>
      <c r="R518" s="294">
        <f>+'7. Persistence Report'!U183</f>
        <v>11</v>
      </c>
      <c r="S518" s="294">
        <f>+'7. Persistence Report'!V183</f>
        <v>11</v>
      </c>
      <c r="T518" s="294">
        <f>+'7. Persistence Report'!W183</f>
        <v>11</v>
      </c>
      <c r="U518" s="294">
        <f>+'7. Persistence Report'!X183</f>
        <v>11</v>
      </c>
      <c r="V518" s="294">
        <f>+'7. Persistence Report'!Y183</f>
        <v>11</v>
      </c>
      <c r="W518" s="294">
        <f>+'7. Persistence Report'!Z183</f>
        <v>10</v>
      </c>
      <c r="X518" s="294">
        <f>+'7. Persistence Report'!AA183</f>
        <v>10</v>
      </c>
      <c r="Y518" s="425"/>
      <c r="Z518" s="409"/>
      <c r="AA518" s="409">
        <f>'A. Rate Class Allocations'!AD61</f>
        <v>1</v>
      </c>
      <c r="AB518" s="409">
        <f>'A. Rate Class Allocations'!AE61</f>
        <v>0</v>
      </c>
      <c r="AC518" s="409"/>
      <c r="AD518" s="409"/>
      <c r="AE518" s="409"/>
      <c r="AF518" s="414"/>
      <c r="AG518" s="414"/>
      <c r="AH518" s="414"/>
      <c r="AI518" s="414"/>
      <c r="AJ518" s="414"/>
      <c r="AK518" s="414"/>
      <c r="AL518" s="414"/>
      <c r="AM518" s="295">
        <f>SUM(Y518:AL518)</f>
        <v>1</v>
      </c>
    </row>
    <row r="519" spans="1:39" outlineLevel="1">
      <c r="A519" s="531"/>
      <c r="B519" s="430" t="s">
        <v>308</v>
      </c>
      <c r="C519" s="1090" t="s">
        <v>805</v>
      </c>
      <c r="D519" s="294">
        <f>+'7. Persistence Report'!AW191</f>
        <v>10108185.20159905</v>
      </c>
      <c r="E519" s="294">
        <f>+'7. Persistence Report'!AX191</f>
        <v>10108185.20159905</v>
      </c>
      <c r="F519" s="294">
        <f>+'7. Persistence Report'!AY191</f>
        <v>10108185.20159905</v>
      </c>
      <c r="G519" s="294">
        <f>+'7. Persistence Report'!AZ191</f>
        <v>10108185.20159905</v>
      </c>
      <c r="H519" s="294">
        <f>+'7. Persistence Report'!BA191</f>
        <v>10108185.20159905</v>
      </c>
      <c r="I519" s="294">
        <f>+'7. Persistence Report'!BB191</f>
        <v>10108185.20159905</v>
      </c>
      <c r="J519" s="294">
        <f>+'7. Persistence Report'!BC191</f>
        <v>0</v>
      </c>
      <c r="K519" s="294">
        <f>+'7. Persistence Report'!BD191</f>
        <v>0</v>
      </c>
      <c r="L519" s="294">
        <f>+'7. Persistence Report'!BE191</f>
        <v>0</v>
      </c>
      <c r="M519" s="294">
        <f>+'7. Persistence Report'!BF191</f>
        <v>0</v>
      </c>
      <c r="N519" s="294">
        <f>N518</f>
        <v>12</v>
      </c>
      <c r="O519" s="294">
        <f>+'7. Persistence Report'!R191</f>
        <v>268.57725380824598</v>
      </c>
      <c r="P519" s="294">
        <f>+'7. Persistence Report'!S191</f>
        <v>248.78682981990752</v>
      </c>
      <c r="Q519" s="294">
        <f>+'7. Persistence Report'!T191</f>
        <v>248.78682981990752</v>
      </c>
      <c r="R519" s="294">
        <f>+'7. Persistence Report'!U191</f>
        <v>152.5104582137252</v>
      </c>
      <c r="S519" s="294">
        <f>+'7. Persistence Report'!V191</f>
        <v>152.5104582137252</v>
      </c>
      <c r="T519" s="294">
        <f>+'7. Persistence Report'!W191</f>
        <v>152.5104582137252</v>
      </c>
      <c r="U519" s="294">
        <f>+'7. Persistence Report'!X191</f>
        <v>0</v>
      </c>
      <c r="V519" s="294">
        <f>+'7. Persistence Report'!Y191</f>
        <v>0</v>
      </c>
      <c r="W519" s="294">
        <f>+'7. Persistence Report'!Z191</f>
        <v>0</v>
      </c>
      <c r="X519" s="294">
        <f>+'7. Persistence Report'!AA191</f>
        <v>0</v>
      </c>
      <c r="Y519" s="410">
        <f t="shared" ref="Y519:AL519" si="148">Y518</f>
        <v>0</v>
      </c>
      <c r="Z519" s="410">
        <f t="shared" si="148"/>
        <v>0</v>
      </c>
      <c r="AA519" s="410">
        <f t="shared" si="148"/>
        <v>1</v>
      </c>
      <c r="AB519" s="410">
        <f t="shared" si="148"/>
        <v>0</v>
      </c>
      <c r="AC519" s="410">
        <f t="shared" si="148"/>
        <v>0</v>
      </c>
      <c r="AD519" s="410">
        <f t="shared" si="148"/>
        <v>0</v>
      </c>
      <c r="AE519" s="410">
        <f t="shared" si="148"/>
        <v>0</v>
      </c>
      <c r="AF519" s="410">
        <f t="shared" si="148"/>
        <v>0</v>
      </c>
      <c r="AG519" s="410">
        <f t="shared" si="148"/>
        <v>0</v>
      </c>
      <c r="AH519" s="410">
        <f t="shared" si="148"/>
        <v>0</v>
      </c>
      <c r="AI519" s="410">
        <f t="shared" si="148"/>
        <v>0</v>
      </c>
      <c r="AJ519" s="410">
        <f t="shared" si="148"/>
        <v>0</v>
      </c>
      <c r="AK519" s="410">
        <f t="shared" si="148"/>
        <v>0</v>
      </c>
      <c r="AL519" s="410">
        <f t="shared" si="148"/>
        <v>0</v>
      </c>
      <c r="AM519" s="305"/>
    </row>
    <row r="520" spans="1:39" outlineLevel="1">
      <c r="A520" s="531"/>
      <c r="B520" s="427"/>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411"/>
      <c r="Z520" s="424"/>
      <c r="AA520" s="424"/>
      <c r="AB520" s="424"/>
      <c r="AC520" s="424"/>
      <c r="AD520" s="424"/>
      <c r="AE520" s="424"/>
      <c r="AF520" s="424"/>
      <c r="AG520" s="424"/>
      <c r="AH520" s="424"/>
      <c r="AI520" s="424"/>
      <c r="AJ520" s="424"/>
      <c r="AK520" s="424"/>
      <c r="AL520" s="424"/>
      <c r="AM520" s="305"/>
    </row>
    <row r="521" spans="1:39" ht="15.75" outlineLevel="1">
      <c r="A521" s="531"/>
      <c r="B521" s="503" t="s">
        <v>500</v>
      </c>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411"/>
      <c r="Z521" s="424"/>
      <c r="AA521" s="424"/>
      <c r="AB521" s="424"/>
      <c r="AC521" s="424"/>
      <c r="AD521" s="424"/>
      <c r="AE521" s="424"/>
      <c r="AF521" s="424"/>
      <c r="AG521" s="424"/>
      <c r="AH521" s="424"/>
      <c r="AI521" s="424"/>
      <c r="AJ521" s="424"/>
      <c r="AK521" s="424"/>
      <c r="AL521" s="424"/>
      <c r="AM521" s="305"/>
    </row>
    <row r="522" spans="1:39" outlineLevel="1">
      <c r="A522" s="531">
        <v>33</v>
      </c>
      <c r="B522" s="427" t="s">
        <v>125</v>
      </c>
      <c r="C522" s="290" t="s">
        <v>25</v>
      </c>
      <c r="D522" s="294"/>
      <c r="E522" s="294"/>
      <c r="F522" s="294"/>
      <c r="G522" s="294"/>
      <c r="H522" s="294"/>
      <c r="I522" s="294"/>
      <c r="J522" s="294"/>
      <c r="K522" s="294"/>
      <c r="L522" s="294"/>
      <c r="M522" s="294"/>
      <c r="N522" s="294">
        <v>0</v>
      </c>
      <c r="O522" s="294"/>
      <c r="P522" s="294"/>
      <c r="Q522" s="294"/>
      <c r="R522" s="294"/>
      <c r="S522" s="294"/>
      <c r="T522" s="294"/>
      <c r="U522" s="294"/>
      <c r="V522" s="294"/>
      <c r="W522" s="294"/>
      <c r="X522" s="294"/>
      <c r="Y522" s="425"/>
      <c r="Z522" s="409"/>
      <c r="AA522" s="409"/>
      <c r="AB522" s="409"/>
      <c r="AC522" s="409"/>
      <c r="AD522" s="409"/>
      <c r="AE522" s="409"/>
      <c r="AF522" s="414"/>
      <c r="AG522" s="414"/>
      <c r="AH522" s="414"/>
      <c r="AI522" s="414"/>
      <c r="AJ522" s="414"/>
      <c r="AK522" s="414"/>
      <c r="AL522" s="414"/>
      <c r="AM522" s="295">
        <f>SUM(Y522:AL522)</f>
        <v>0</v>
      </c>
    </row>
    <row r="523" spans="1:39" outlineLevel="1">
      <c r="A523" s="531"/>
      <c r="B523" s="430" t="s">
        <v>308</v>
      </c>
      <c r="C523" s="290" t="s">
        <v>163</v>
      </c>
      <c r="D523" s="294"/>
      <c r="E523" s="294"/>
      <c r="F523" s="294"/>
      <c r="G523" s="294"/>
      <c r="H523" s="294"/>
      <c r="I523" s="294"/>
      <c r="J523" s="294"/>
      <c r="K523" s="294"/>
      <c r="L523" s="294"/>
      <c r="M523" s="294"/>
      <c r="N523" s="294">
        <f>N522</f>
        <v>0</v>
      </c>
      <c r="O523" s="294"/>
      <c r="P523" s="294"/>
      <c r="Q523" s="294"/>
      <c r="R523" s="294"/>
      <c r="S523" s="294"/>
      <c r="T523" s="294"/>
      <c r="U523" s="294"/>
      <c r="V523" s="294"/>
      <c r="W523" s="294"/>
      <c r="X523" s="294"/>
      <c r="Y523" s="410">
        <f t="shared" ref="Y523:AL523" si="149">Y522</f>
        <v>0</v>
      </c>
      <c r="Z523" s="410">
        <f t="shared" si="149"/>
        <v>0</v>
      </c>
      <c r="AA523" s="410">
        <f t="shared" si="149"/>
        <v>0</v>
      </c>
      <c r="AB523" s="410">
        <f t="shared" si="149"/>
        <v>0</v>
      </c>
      <c r="AC523" s="410">
        <f t="shared" si="149"/>
        <v>0</v>
      </c>
      <c r="AD523" s="410">
        <f t="shared" si="149"/>
        <v>0</v>
      </c>
      <c r="AE523" s="410">
        <f t="shared" si="149"/>
        <v>0</v>
      </c>
      <c r="AF523" s="410">
        <f t="shared" si="149"/>
        <v>0</v>
      </c>
      <c r="AG523" s="410">
        <f t="shared" si="149"/>
        <v>0</v>
      </c>
      <c r="AH523" s="410">
        <f t="shared" si="149"/>
        <v>0</v>
      </c>
      <c r="AI523" s="410">
        <f t="shared" si="149"/>
        <v>0</v>
      </c>
      <c r="AJ523" s="410">
        <f t="shared" si="149"/>
        <v>0</v>
      </c>
      <c r="AK523" s="410">
        <f t="shared" si="149"/>
        <v>0</v>
      </c>
      <c r="AL523" s="410">
        <f t="shared" si="149"/>
        <v>0</v>
      </c>
      <c r="AM523" s="305"/>
    </row>
    <row r="524" spans="1:39" outlineLevel="1">
      <c r="A524" s="531"/>
      <c r="B524" s="427"/>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411"/>
      <c r="Z524" s="424"/>
      <c r="AA524" s="424"/>
      <c r="AB524" s="424"/>
      <c r="AC524" s="424"/>
      <c r="AD524" s="424"/>
      <c r="AE524" s="424"/>
      <c r="AF524" s="424"/>
      <c r="AG524" s="424"/>
      <c r="AH524" s="424"/>
      <c r="AI524" s="424"/>
      <c r="AJ524" s="424"/>
      <c r="AK524" s="424"/>
      <c r="AL524" s="424"/>
      <c r="AM524" s="305"/>
    </row>
    <row r="525" spans="1:39" outlineLevel="1">
      <c r="A525" s="531">
        <v>34</v>
      </c>
      <c r="B525" s="427" t="s">
        <v>126</v>
      </c>
      <c r="C525" s="290" t="s">
        <v>25</v>
      </c>
      <c r="D525" s="294"/>
      <c r="E525" s="294"/>
      <c r="F525" s="294"/>
      <c r="G525" s="294"/>
      <c r="H525" s="294"/>
      <c r="I525" s="294"/>
      <c r="J525" s="294"/>
      <c r="K525" s="294"/>
      <c r="L525" s="294"/>
      <c r="M525" s="294"/>
      <c r="N525" s="294">
        <v>0</v>
      </c>
      <c r="O525" s="294"/>
      <c r="P525" s="294"/>
      <c r="Q525" s="294"/>
      <c r="R525" s="294"/>
      <c r="S525" s="294"/>
      <c r="T525" s="294"/>
      <c r="U525" s="294"/>
      <c r="V525" s="294"/>
      <c r="W525" s="294"/>
      <c r="X525" s="294"/>
      <c r="Y525" s="425"/>
      <c r="Z525" s="409"/>
      <c r="AA525" s="409"/>
      <c r="AB525" s="409"/>
      <c r="AC525" s="409"/>
      <c r="AD525" s="409"/>
      <c r="AE525" s="409"/>
      <c r="AF525" s="414"/>
      <c r="AG525" s="414"/>
      <c r="AH525" s="414"/>
      <c r="AI525" s="414"/>
      <c r="AJ525" s="414"/>
      <c r="AK525" s="414"/>
      <c r="AL525" s="414"/>
      <c r="AM525" s="295">
        <f>SUM(Y525:AL525)</f>
        <v>0</v>
      </c>
    </row>
    <row r="526" spans="1:39" outlineLevel="1">
      <c r="A526" s="531"/>
      <c r="B526" s="430" t="s">
        <v>308</v>
      </c>
      <c r="C526" s="290" t="s">
        <v>163</v>
      </c>
      <c r="D526" s="294"/>
      <c r="E526" s="294"/>
      <c r="F526" s="294"/>
      <c r="G526" s="294"/>
      <c r="H526" s="294"/>
      <c r="I526" s="294"/>
      <c r="J526" s="294"/>
      <c r="K526" s="294"/>
      <c r="L526" s="294"/>
      <c r="M526" s="294"/>
      <c r="N526" s="294">
        <f>N525</f>
        <v>0</v>
      </c>
      <c r="O526" s="294"/>
      <c r="P526" s="294"/>
      <c r="Q526" s="294"/>
      <c r="R526" s="294"/>
      <c r="S526" s="294"/>
      <c r="T526" s="294"/>
      <c r="U526" s="294"/>
      <c r="V526" s="294"/>
      <c r="W526" s="294"/>
      <c r="X526" s="294"/>
      <c r="Y526" s="410">
        <f t="shared" ref="Y526:AL526" si="150">Y525</f>
        <v>0</v>
      </c>
      <c r="Z526" s="410">
        <f t="shared" si="150"/>
        <v>0</v>
      </c>
      <c r="AA526" s="410">
        <f t="shared" si="150"/>
        <v>0</v>
      </c>
      <c r="AB526" s="410">
        <f t="shared" si="150"/>
        <v>0</v>
      </c>
      <c r="AC526" s="410">
        <f t="shared" si="150"/>
        <v>0</v>
      </c>
      <c r="AD526" s="410">
        <f t="shared" si="150"/>
        <v>0</v>
      </c>
      <c r="AE526" s="410">
        <f t="shared" si="150"/>
        <v>0</v>
      </c>
      <c r="AF526" s="410">
        <f t="shared" si="150"/>
        <v>0</v>
      </c>
      <c r="AG526" s="410">
        <f t="shared" si="150"/>
        <v>0</v>
      </c>
      <c r="AH526" s="410">
        <f t="shared" si="150"/>
        <v>0</v>
      </c>
      <c r="AI526" s="410">
        <f t="shared" si="150"/>
        <v>0</v>
      </c>
      <c r="AJ526" s="410">
        <f t="shared" si="150"/>
        <v>0</v>
      </c>
      <c r="AK526" s="410">
        <f t="shared" si="150"/>
        <v>0</v>
      </c>
      <c r="AL526" s="410">
        <f t="shared" si="150"/>
        <v>0</v>
      </c>
      <c r="AM526" s="305"/>
    </row>
    <row r="527" spans="1:39" outlineLevel="1">
      <c r="A527" s="531"/>
      <c r="B527" s="427"/>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411"/>
      <c r="Z527" s="424"/>
      <c r="AA527" s="424"/>
      <c r="AB527" s="424"/>
      <c r="AC527" s="424"/>
      <c r="AD527" s="424"/>
      <c r="AE527" s="424"/>
      <c r="AF527" s="424"/>
      <c r="AG527" s="424"/>
      <c r="AH527" s="424"/>
      <c r="AI527" s="424"/>
      <c r="AJ527" s="424"/>
      <c r="AK527" s="424"/>
      <c r="AL527" s="424"/>
      <c r="AM527" s="305"/>
    </row>
    <row r="528" spans="1:39" outlineLevel="1">
      <c r="A528" s="531">
        <v>35</v>
      </c>
      <c r="B528" s="427" t="s">
        <v>127</v>
      </c>
      <c r="C528" s="290" t="s">
        <v>25</v>
      </c>
      <c r="D528" s="294"/>
      <c r="E528" s="294"/>
      <c r="F528" s="294"/>
      <c r="G528" s="294"/>
      <c r="H528" s="294"/>
      <c r="I528" s="294"/>
      <c r="J528" s="294"/>
      <c r="K528" s="294"/>
      <c r="L528" s="294"/>
      <c r="M528" s="294"/>
      <c r="N528" s="294">
        <v>0</v>
      </c>
      <c r="O528" s="294"/>
      <c r="P528" s="294"/>
      <c r="Q528" s="294"/>
      <c r="R528" s="294"/>
      <c r="S528" s="294"/>
      <c r="T528" s="294"/>
      <c r="U528" s="294"/>
      <c r="V528" s="294"/>
      <c r="W528" s="294"/>
      <c r="X528" s="294"/>
      <c r="Y528" s="425"/>
      <c r="Z528" s="409"/>
      <c r="AA528" s="409"/>
      <c r="AB528" s="409"/>
      <c r="AC528" s="409"/>
      <c r="AD528" s="409"/>
      <c r="AE528" s="409"/>
      <c r="AF528" s="414"/>
      <c r="AG528" s="414"/>
      <c r="AH528" s="414"/>
      <c r="AI528" s="414"/>
      <c r="AJ528" s="414"/>
      <c r="AK528" s="414"/>
      <c r="AL528" s="414"/>
      <c r="AM528" s="295">
        <f>SUM(Y528:AL528)</f>
        <v>0</v>
      </c>
    </row>
    <row r="529" spans="1:39" outlineLevel="1">
      <c r="A529" s="531"/>
      <c r="B529" s="430" t="s">
        <v>308</v>
      </c>
      <c r="C529" s="290" t="s">
        <v>163</v>
      </c>
      <c r="D529" s="294"/>
      <c r="E529" s="294"/>
      <c r="F529" s="294"/>
      <c r="G529" s="294"/>
      <c r="H529" s="294"/>
      <c r="I529" s="294"/>
      <c r="J529" s="294"/>
      <c r="K529" s="294"/>
      <c r="L529" s="294"/>
      <c r="M529" s="294"/>
      <c r="N529" s="294">
        <f>N528</f>
        <v>0</v>
      </c>
      <c r="O529" s="294"/>
      <c r="P529" s="294"/>
      <c r="Q529" s="294"/>
      <c r="R529" s="294"/>
      <c r="S529" s="294"/>
      <c r="T529" s="294"/>
      <c r="U529" s="294"/>
      <c r="V529" s="294"/>
      <c r="W529" s="294"/>
      <c r="X529" s="294"/>
      <c r="Y529" s="410">
        <f t="shared" ref="Y529:AL529" si="151">Y528</f>
        <v>0</v>
      </c>
      <c r="Z529" s="410">
        <f t="shared" si="151"/>
        <v>0</v>
      </c>
      <c r="AA529" s="410">
        <f t="shared" si="151"/>
        <v>0</v>
      </c>
      <c r="AB529" s="410">
        <f t="shared" si="151"/>
        <v>0</v>
      </c>
      <c r="AC529" s="410">
        <f t="shared" si="151"/>
        <v>0</v>
      </c>
      <c r="AD529" s="410">
        <f t="shared" si="151"/>
        <v>0</v>
      </c>
      <c r="AE529" s="410">
        <f t="shared" si="151"/>
        <v>0</v>
      </c>
      <c r="AF529" s="410">
        <f t="shared" si="151"/>
        <v>0</v>
      </c>
      <c r="AG529" s="410">
        <f t="shared" si="151"/>
        <v>0</v>
      </c>
      <c r="AH529" s="410">
        <f t="shared" si="151"/>
        <v>0</v>
      </c>
      <c r="AI529" s="410">
        <f t="shared" si="151"/>
        <v>0</v>
      </c>
      <c r="AJ529" s="410">
        <f t="shared" si="151"/>
        <v>0</v>
      </c>
      <c r="AK529" s="410">
        <f t="shared" si="151"/>
        <v>0</v>
      </c>
      <c r="AL529" s="410">
        <f t="shared" si="151"/>
        <v>0</v>
      </c>
      <c r="AM529" s="305"/>
    </row>
    <row r="530" spans="1:39" outlineLevel="1">
      <c r="A530" s="531"/>
      <c r="B530" s="43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411"/>
      <c r="Z530" s="424"/>
      <c r="AA530" s="424"/>
      <c r="AB530" s="424"/>
      <c r="AC530" s="424"/>
      <c r="AD530" s="424"/>
      <c r="AE530" s="424"/>
      <c r="AF530" s="424"/>
      <c r="AG530" s="424"/>
      <c r="AH530" s="424"/>
      <c r="AI530" s="424"/>
      <c r="AJ530" s="424"/>
      <c r="AK530" s="424"/>
      <c r="AL530" s="424"/>
      <c r="AM530" s="305"/>
    </row>
    <row r="531" spans="1:39" ht="15.75" outlineLevel="1">
      <c r="A531" s="531"/>
      <c r="B531" s="503" t="s">
        <v>501</v>
      </c>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411"/>
      <c r="Z531" s="424"/>
      <c r="AA531" s="424"/>
      <c r="AB531" s="424"/>
      <c r="AC531" s="424"/>
      <c r="AD531" s="424"/>
      <c r="AE531" s="424"/>
      <c r="AF531" s="424"/>
      <c r="AG531" s="424"/>
      <c r="AH531" s="424"/>
      <c r="AI531" s="424"/>
      <c r="AJ531" s="424"/>
      <c r="AK531" s="424"/>
      <c r="AL531" s="424"/>
      <c r="AM531" s="305"/>
    </row>
    <row r="532" spans="1:39" ht="45" outlineLevel="1">
      <c r="A532" s="531">
        <v>36</v>
      </c>
      <c r="B532" s="427" t="s">
        <v>128</v>
      </c>
      <c r="C532" s="290" t="s">
        <v>25</v>
      </c>
      <c r="D532" s="294"/>
      <c r="E532" s="294"/>
      <c r="F532" s="294"/>
      <c r="G532" s="294"/>
      <c r="H532" s="294"/>
      <c r="I532" s="294"/>
      <c r="J532" s="294"/>
      <c r="K532" s="294"/>
      <c r="L532" s="294"/>
      <c r="M532" s="294"/>
      <c r="N532" s="294">
        <v>12</v>
      </c>
      <c r="O532" s="294"/>
      <c r="P532" s="294"/>
      <c r="Q532" s="294"/>
      <c r="R532" s="294"/>
      <c r="S532" s="294"/>
      <c r="T532" s="294"/>
      <c r="U532" s="294"/>
      <c r="V532" s="294"/>
      <c r="W532" s="294"/>
      <c r="X532" s="294"/>
      <c r="Y532" s="425"/>
      <c r="Z532" s="409"/>
      <c r="AA532" s="409"/>
      <c r="AB532" s="409"/>
      <c r="AC532" s="409"/>
      <c r="AD532" s="409"/>
      <c r="AE532" s="409"/>
      <c r="AF532" s="414"/>
      <c r="AG532" s="414"/>
      <c r="AH532" s="414"/>
      <c r="AI532" s="414"/>
      <c r="AJ532" s="414"/>
      <c r="AK532" s="414"/>
      <c r="AL532" s="414"/>
      <c r="AM532" s="295">
        <f>SUM(Y532:AL532)</f>
        <v>0</v>
      </c>
    </row>
    <row r="533" spans="1:39" outlineLevel="1">
      <c r="A533" s="531"/>
      <c r="B533" s="430" t="s">
        <v>308</v>
      </c>
      <c r="C533" s="290" t="s">
        <v>163</v>
      </c>
      <c r="D533" s="294"/>
      <c r="E533" s="294"/>
      <c r="F533" s="294"/>
      <c r="G533" s="294"/>
      <c r="H533" s="294"/>
      <c r="I533" s="294"/>
      <c r="J533" s="294"/>
      <c r="K533" s="294"/>
      <c r="L533" s="294"/>
      <c r="M533" s="294"/>
      <c r="N533" s="294">
        <f>N532</f>
        <v>12</v>
      </c>
      <c r="O533" s="294"/>
      <c r="P533" s="294"/>
      <c r="Q533" s="294"/>
      <c r="R533" s="294"/>
      <c r="S533" s="294"/>
      <c r="T533" s="294"/>
      <c r="U533" s="294"/>
      <c r="V533" s="294"/>
      <c r="W533" s="294"/>
      <c r="X533" s="294"/>
      <c r="Y533" s="410">
        <f t="shared" ref="Y533:AL533" si="152">Y532</f>
        <v>0</v>
      </c>
      <c r="Z533" s="410">
        <f t="shared" si="152"/>
        <v>0</v>
      </c>
      <c r="AA533" s="410">
        <f t="shared" si="152"/>
        <v>0</v>
      </c>
      <c r="AB533" s="410">
        <f t="shared" si="152"/>
        <v>0</v>
      </c>
      <c r="AC533" s="410">
        <f t="shared" si="152"/>
        <v>0</v>
      </c>
      <c r="AD533" s="410">
        <f t="shared" si="152"/>
        <v>0</v>
      </c>
      <c r="AE533" s="410">
        <f t="shared" si="152"/>
        <v>0</v>
      </c>
      <c r="AF533" s="410">
        <f t="shared" si="152"/>
        <v>0</v>
      </c>
      <c r="AG533" s="410">
        <f t="shared" si="152"/>
        <v>0</v>
      </c>
      <c r="AH533" s="410">
        <f t="shared" si="152"/>
        <v>0</v>
      </c>
      <c r="AI533" s="410">
        <f t="shared" si="152"/>
        <v>0</v>
      </c>
      <c r="AJ533" s="410">
        <f t="shared" si="152"/>
        <v>0</v>
      </c>
      <c r="AK533" s="410">
        <f t="shared" si="152"/>
        <v>0</v>
      </c>
      <c r="AL533" s="410">
        <f t="shared" si="152"/>
        <v>0</v>
      </c>
      <c r="AM533" s="305"/>
    </row>
    <row r="534" spans="1:39" outlineLevel="1">
      <c r="A534" s="531"/>
      <c r="B534" s="427"/>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411"/>
      <c r="Z534" s="424"/>
      <c r="AA534" s="424"/>
      <c r="AB534" s="424"/>
      <c r="AC534" s="424"/>
      <c r="AD534" s="424"/>
      <c r="AE534" s="424"/>
      <c r="AF534" s="424"/>
      <c r="AG534" s="424"/>
      <c r="AH534" s="424"/>
      <c r="AI534" s="424"/>
      <c r="AJ534" s="424"/>
      <c r="AK534" s="424"/>
      <c r="AL534" s="424"/>
      <c r="AM534" s="305"/>
    </row>
    <row r="535" spans="1:39" ht="30" outlineLevel="1">
      <c r="A535" s="531">
        <v>37</v>
      </c>
      <c r="B535" s="427" t="s">
        <v>129</v>
      </c>
      <c r="C535" s="290" t="s">
        <v>25</v>
      </c>
      <c r="D535" s="294"/>
      <c r="E535" s="294"/>
      <c r="F535" s="294"/>
      <c r="G535" s="294"/>
      <c r="H535" s="294"/>
      <c r="I535" s="294"/>
      <c r="J535" s="294"/>
      <c r="K535" s="294"/>
      <c r="L535" s="294"/>
      <c r="M535" s="294"/>
      <c r="N535" s="294">
        <v>12</v>
      </c>
      <c r="O535" s="294"/>
      <c r="P535" s="294"/>
      <c r="Q535" s="294"/>
      <c r="R535" s="294"/>
      <c r="S535" s="294"/>
      <c r="T535" s="294"/>
      <c r="U535" s="294"/>
      <c r="V535" s="294"/>
      <c r="W535" s="294"/>
      <c r="X535" s="294"/>
      <c r="Y535" s="425"/>
      <c r="Z535" s="409"/>
      <c r="AA535" s="409"/>
      <c r="AB535" s="409"/>
      <c r="AC535" s="409"/>
      <c r="AD535" s="409"/>
      <c r="AE535" s="409"/>
      <c r="AF535" s="414"/>
      <c r="AG535" s="414"/>
      <c r="AH535" s="414"/>
      <c r="AI535" s="414"/>
      <c r="AJ535" s="414"/>
      <c r="AK535" s="414"/>
      <c r="AL535" s="414"/>
      <c r="AM535" s="295">
        <f>SUM(Y535:AL535)</f>
        <v>0</v>
      </c>
    </row>
    <row r="536" spans="1:39" outlineLevel="1">
      <c r="A536" s="531"/>
      <c r="B536" s="430" t="s">
        <v>308</v>
      </c>
      <c r="C536" s="290" t="s">
        <v>163</v>
      </c>
      <c r="D536" s="294"/>
      <c r="E536" s="294"/>
      <c r="F536" s="294"/>
      <c r="G536" s="294"/>
      <c r="H536" s="294"/>
      <c r="I536" s="294"/>
      <c r="J536" s="294"/>
      <c r="K536" s="294"/>
      <c r="L536" s="294"/>
      <c r="M536" s="294"/>
      <c r="N536" s="294">
        <f>N535</f>
        <v>12</v>
      </c>
      <c r="O536" s="294"/>
      <c r="P536" s="294"/>
      <c r="Q536" s="294"/>
      <c r="R536" s="294"/>
      <c r="S536" s="294"/>
      <c r="T536" s="294"/>
      <c r="U536" s="294"/>
      <c r="V536" s="294"/>
      <c r="W536" s="294"/>
      <c r="X536" s="294"/>
      <c r="Y536" s="410">
        <f t="shared" ref="Y536:AL536" si="153">Y535</f>
        <v>0</v>
      </c>
      <c r="Z536" s="410">
        <f t="shared" si="153"/>
        <v>0</v>
      </c>
      <c r="AA536" s="410">
        <f t="shared" si="153"/>
        <v>0</v>
      </c>
      <c r="AB536" s="410">
        <f t="shared" si="153"/>
        <v>0</v>
      </c>
      <c r="AC536" s="410">
        <f t="shared" si="153"/>
        <v>0</v>
      </c>
      <c r="AD536" s="410">
        <f t="shared" si="153"/>
        <v>0</v>
      </c>
      <c r="AE536" s="410">
        <f t="shared" si="153"/>
        <v>0</v>
      </c>
      <c r="AF536" s="410">
        <f t="shared" si="153"/>
        <v>0</v>
      </c>
      <c r="AG536" s="410">
        <f t="shared" si="153"/>
        <v>0</v>
      </c>
      <c r="AH536" s="410">
        <f t="shared" si="153"/>
        <v>0</v>
      </c>
      <c r="AI536" s="410">
        <f t="shared" si="153"/>
        <v>0</v>
      </c>
      <c r="AJ536" s="410">
        <f t="shared" si="153"/>
        <v>0</v>
      </c>
      <c r="AK536" s="410">
        <f t="shared" si="153"/>
        <v>0</v>
      </c>
      <c r="AL536" s="410">
        <f t="shared" si="153"/>
        <v>0</v>
      </c>
      <c r="AM536" s="305"/>
    </row>
    <row r="537" spans="1:39" outlineLevel="1">
      <c r="A537" s="531"/>
      <c r="B537" s="427"/>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411"/>
      <c r="Z537" s="424"/>
      <c r="AA537" s="424"/>
      <c r="AB537" s="424"/>
      <c r="AC537" s="424"/>
      <c r="AD537" s="424"/>
      <c r="AE537" s="424"/>
      <c r="AF537" s="424"/>
      <c r="AG537" s="424"/>
      <c r="AH537" s="424"/>
      <c r="AI537" s="424"/>
      <c r="AJ537" s="424"/>
      <c r="AK537" s="424"/>
      <c r="AL537" s="424"/>
      <c r="AM537" s="305"/>
    </row>
    <row r="538" spans="1:39" outlineLevel="1">
      <c r="A538" s="531">
        <v>38</v>
      </c>
      <c r="B538" s="427" t="s">
        <v>130</v>
      </c>
      <c r="C538" s="290" t="s">
        <v>25</v>
      </c>
      <c r="D538" s="294"/>
      <c r="E538" s="294"/>
      <c r="F538" s="294"/>
      <c r="G538" s="294"/>
      <c r="H538" s="294"/>
      <c r="I538" s="294"/>
      <c r="J538" s="294"/>
      <c r="K538" s="294"/>
      <c r="L538" s="294"/>
      <c r="M538" s="294"/>
      <c r="N538" s="294">
        <v>12</v>
      </c>
      <c r="O538" s="294"/>
      <c r="P538" s="294"/>
      <c r="Q538" s="294"/>
      <c r="R538" s="294"/>
      <c r="S538" s="294"/>
      <c r="T538" s="294"/>
      <c r="U538" s="294"/>
      <c r="V538" s="294"/>
      <c r="W538" s="294"/>
      <c r="X538" s="294"/>
      <c r="Y538" s="425"/>
      <c r="Z538" s="409"/>
      <c r="AA538" s="409"/>
      <c r="AB538" s="409"/>
      <c r="AC538" s="409"/>
      <c r="AD538" s="409"/>
      <c r="AE538" s="409"/>
      <c r="AF538" s="414"/>
      <c r="AG538" s="414"/>
      <c r="AH538" s="414"/>
      <c r="AI538" s="414"/>
      <c r="AJ538" s="414"/>
      <c r="AK538" s="414"/>
      <c r="AL538" s="414"/>
      <c r="AM538" s="295">
        <f>SUM(Y538:AL538)</f>
        <v>0</v>
      </c>
    </row>
    <row r="539" spans="1:39" outlineLevel="1">
      <c r="A539" s="531"/>
      <c r="B539" s="430" t="s">
        <v>308</v>
      </c>
      <c r="C539" s="290" t="s">
        <v>163</v>
      </c>
      <c r="D539" s="294"/>
      <c r="E539" s="294"/>
      <c r="F539" s="294"/>
      <c r="G539" s="294"/>
      <c r="H539" s="294"/>
      <c r="I539" s="294"/>
      <c r="J539" s="294"/>
      <c r="K539" s="294"/>
      <c r="L539" s="294"/>
      <c r="M539" s="294"/>
      <c r="N539" s="294">
        <f>N538</f>
        <v>12</v>
      </c>
      <c r="O539" s="294"/>
      <c r="P539" s="294"/>
      <c r="Q539" s="294"/>
      <c r="R539" s="294"/>
      <c r="S539" s="294"/>
      <c r="T539" s="294"/>
      <c r="U539" s="294"/>
      <c r="V539" s="294"/>
      <c r="W539" s="294"/>
      <c r="X539" s="294"/>
      <c r="Y539" s="410">
        <f t="shared" ref="Y539:AL539" si="154">Y538</f>
        <v>0</v>
      </c>
      <c r="Z539" s="410">
        <f t="shared" si="154"/>
        <v>0</v>
      </c>
      <c r="AA539" s="410">
        <f t="shared" si="154"/>
        <v>0</v>
      </c>
      <c r="AB539" s="410">
        <f t="shared" si="154"/>
        <v>0</v>
      </c>
      <c r="AC539" s="410">
        <f t="shared" si="154"/>
        <v>0</v>
      </c>
      <c r="AD539" s="410">
        <f t="shared" si="154"/>
        <v>0</v>
      </c>
      <c r="AE539" s="410">
        <f t="shared" si="154"/>
        <v>0</v>
      </c>
      <c r="AF539" s="410">
        <f t="shared" si="154"/>
        <v>0</v>
      </c>
      <c r="AG539" s="410">
        <f t="shared" si="154"/>
        <v>0</v>
      </c>
      <c r="AH539" s="410">
        <f t="shared" si="154"/>
        <v>0</v>
      </c>
      <c r="AI539" s="410">
        <f t="shared" si="154"/>
        <v>0</v>
      </c>
      <c r="AJ539" s="410">
        <f t="shared" si="154"/>
        <v>0</v>
      </c>
      <c r="AK539" s="410">
        <f t="shared" si="154"/>
        <v>0</v>
      </c>
      <c r="AL539" s="410">
        <f t="shared" si="154"/>
        <v>0</v>
      </c>
      <c r="AM539" s="305"/>
    </row>
    <row r="540" spans="1:39" outlineLevel="1">
      <c r="A540" s="531"/>
      <c r="B540" s="427"/>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411"/>
      <c r="Z540" s="424"/>
      <c r="AA540" s="424"/>
      <c r="AB540" s="424"/>
      <c r="AC540" s="424"/>
      <c r="AD540" s="424"/>
      <c r="AE540" s="424"/>
      <c r="AF540" s="424"/>
      <c r="AG540" s="424"/>
      <c r="AH540" s="424"/>
      <c r="AI540" s="424"/>
      <c r="AJ540" s="424"/>
      <c r="AK540" s="424"/>
      <c r="AL540" s="424"/>
      <c r="AM540" s="305"/>
    </row>
    <row r="541" spans="1:39" ht="30" outlineLevel="1">
      <c r="A541" s="531">
        <v>39</v>
      </c>
      <c r="B541" s="427" t="s">
        <v>131</v>
      </c>
      <c r="C541" s="290" t="s">
        <v>25</v>
      </c>
      <c r="D541" s="294"/>
      <c r="E541" s="294"/>
      <c r="F541" s="294"/>
      <c r="G541" s="294"/>
      <c r="H541" s="294"/>
      <c r="I541" s="294"/>
      <c r="J541" s="294"/>
      <c r="K541" s="294"/>
      <c r="L541" s="294"/>
      <c r="M541" s="294"/>
      <c r="N541" s="294">
        <v>12</v>
      </c>
      <c r="O541" s="294"/>
      <c r="P541" s="294"/>
      <c r="Q541" s="294"/>
      <c r="R541" s="294"/>
      <c r="S541" s="294"/>
      <c r="T541" s="294"/>
      <c r="U541" s="294"/>
      <c r="V541" s="294"/>
      <c r="W541" s="294"/>
      <c r="X541" s="294"/>
      <c r="Y541" s="425"/>
      <c r="Z541" s="409"/>
      <c r="AA541" s="409"/>
      <c r="AB541" s="409"/>
      <c r="AC541" s="409"/>
      <c r="AD541" s="409"/>
      <c r="AE541" s="409"/>
      <c r="AF541" s="414"/>
      <c r="AG541" s="414"/>
      <c r="AH541" s="414"/>
      <c r="AI541" s="414"/>
      <c r="AJ541" s="414"/>
      <c r="AK541" s="414"/>
      <c r="AL541" s="414"/>
      <c r="AM541" s="295">
        <f>SUM(Y541:AL541)</f>
        <v>0</v>
      </c>
    </row>
    <row r="542" spans="1:39" outlineLevel="1">
      <c r="A542" s="531"/>
      <c r="B542" s="430" t="s">
        <v>308</v>
      </c>
      <c r="C542" s="290" t="s">
        <v>163</v>
      </c>
      <c r="D542" s="294"/>
      <c r="E542" s="294"/>
      <c r="F542" s="294"/>
      <c r="G542" s="294"/>
      <c r="H542" s="294"/>
      <c r="I542" s="294"/>
      <c r="J542" s="294"/>
      <c r="K542" s="294"/>
      <c r="L542" s="294"/>
      <c r="M542" s="294"/>
      <c r="N542" s="294">
        <f>N541</f>
        <v>12</v>
      </c>
      <c r="O542" s="294"/>
      <c r="P542" s="294"/>
      <c r="Q542" s="294"/>
      <c r="R542" s="294"/>
      <c r="S542" s="294"/>
      <c r="T542" s="294"/>
      <c r="U542" s="294"/>
      <c r="V542" s="294"/>
      <c r="W542" s="294"/>
      <c r="X542" s="294"/>
      <c r="Y542" s="410">
        <f t="shared" ref="Y542:AL542" si="155">Y541</f>
        <v>0</v>
      </c>
      <c r="Z542" s="410">
        <f t="shared" si="155"/>
        <v>0</v>
      </c>
      <c r="AA542" s="410">
        <f t="shared" si="155"/>
        <v>0</v>
      </c>
      <c r="AB542" s="410">
        <f t="shared" si="155"/>
        <v>0</v>
      </c>
      <c r="AC542" s="410">
        <f t="shared" si="155"/>
        <v>0</v>
      </c>
      <c r="AD542" s="410">
        <f t="shared" si="155"/>
        <v>0</v>
      </c>
      <c r="AE542" s="410">
        <f t="shared" si="155"/>
        <v>0</v>
      </c>
      <c r="AF542" s="410">
        <f t="shared" si="155"/>
        <v>0</v>
      </c>
      <c r="AG542" s="410">
        <f t="shared" si="155"/>
        <v>0</v>
      </c>
      <c r="AH542" s="410">
        <f t="shared" si="155"/>
        <v>0</v>
      </c>
      <c r="AI542" s="410">
        <f t="shared" si="155"/>
        <v>0</v>
      </c>
      <c r="AJ542" s="410">
        <f t="shared" si="155"/>
        <v>0</v>
      </c>
      <c r="AK542" s="410">
        <f t="shared" si="155"/>
        <v>0</v>
      </c>
      <c r="AL542" s="410">
        <f t="shared" si="155"/>
        <v>0</v>
      </c>
      <c r="AM542" s="305"/>
    </row>
    <row r="543" spans="1:39" outlineLevel="1">
      <c r="A543" s="531"/>
      <c r="B543" s="427"/>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411"/>
      <c r="Z543" s="424"/>
      <c r="AA543" s="424"/>
      <c r="AB543" s="424"/>
      <c r="AC543" s="424"/>
      <c r="AD543" s="424"/>
      <c r="AE543" s="424"/>
      <c r="AF543" s="424"/>
      <c r="AG543" s="424"/>
      <c r="AH543" s="424"/>
      <c r="AI543" s="424"/>
      <c r="AJ543" s="424"/>
      <c r="AK543" s="424"/>
      <c r="AL543" s="424"/>
      <c r="AM543" s="305"/>
    </row>
    <row r="544" spans="1:39" ht="30" outlineLevel="1">
      <c r="A544" s="531">
        <v>40</v>
      </c>
      <c r="B544" s="427" t="s">
        <v>132</v>
      </c>
      <c r="C544" s="290" t="s">
        <v>25</v>
      </c>
      <c r="D544" s="294"/>
      <c r="E544" s="294"/>
      <c r="F544" s="294"/>
      <c r="G544" s="294"/>
      <c r="H544" s="294"/>
      <c r="I544" s="294"/>
      <c r="J544" s="294"/>
      <c r="K544" s="294"/>
      <c r="L544" s="294"/>
      <c r="M544" s="294"/>
      <c r="N544" s="294">
        <v>12</v>
      </c>
      <c r="O544" s="294"/>
      <c r="P544" s="294"/>
      <c r="Q544" s="294"/>
      <c r="R544" s="294"/>
      <c r="S544" s="294"/>
      <c r="T544" s="294"/>
      <c r="U544" s="294"/>
      <c r="V544" s="294"/>
      <c r="W544" s="294"/>
      <c r="X544" s="294"/>
      <c r="Y544" s="425"/>
      <c r="Z544" s="409"/>
      <c r="AA544" s="409"/>
      <c r="AB544" s="409"/>
      <c r="AC544" s="409"/>
      <c r="AD544" s="409"/>
      <c r="AE544" s="409"/>
      <c r="AF544" s="414"/>
      <c r="AG544" s="414"/>
      <c r="AH544" s="414"/>
      <c r="AI544" s="414"/>
      <c r="AJ544" s="414"/>
      <c r="AK544" s="414"/>
      <c r="AL544" s="414"/>
      <c r="AM544" s="295">
        <f>SUM(Y544:AL544)</f>
        <v>0</v>
      </c>
    </row>
    <row r="545" spans="1:39" outlineLevel="1">
      <c r="A545" s="531"/>
      <c r="B545" s="430" t="s">
        <v>308</v>
      </c>
      <c r="C545" s="290" t="s">
        <v>163</v>
      </c>
      <c r="D545" s="294"/>
      <c r="E545" s="294"/>
      <c r="F545" s="294"/>
      <c r="G545" s="294"/>
      <c r="H545" s="294"/>
      <c r="I545" s="294"/>
      <c r="J545" s="294"/>
      <c r="K545" s="294"/>
      <c r="L545" s="294"/>
      <c r="M545" s="294"/>
      <c r="N545" s="294">
        <f>N544</f>
        <v>12</v>
      </c>
      <c r="O545" s="294"/>
      <c r="P545" s="294"/>
      <c r="Q545" s="294"/>
      <c r="R545" s="294"/>
      <c r="S545" s="294"/>
      <c r="T545" s="294"/>
      <c r="U545" s="294"/>
      <c r="V545" s="294"/>
      <c r="W545" s="294"/>
      <c r="X545" s="294"/>
      <c r="Y545" s="410">
        <f t="shared" ref="Y545:AL545" si="156">Y544</f>
        <v>0</v>
      </c>
      <c r="Z545" s="410">
        <f t="shared" si="156"/>
        <v>0</v>
      </c>
      <c r="AA545" s="410">
        <f t="shared" si="156"/>
        <v>0</v>
      </c>
      <c r="AB545" s="410">
        <f t="shared" si="156"/>
        <v>0</v>
      </c>
      <c r="AC545" s="410">
        <f t="shared" si="156"/>
        <v>0</v>
      </c>
      <c r="AD545" s="410">
        <f t="shared" si="156"/>
        <v>0</v>
      </c>
      <c r="AE545" s="410">
        <f t="shared" si="156"/>
        <v>0</v>
      </c>
      <c r="AF545" s="410">
        <f t="shared" si="156"/>
        <v>0</v>
      </c>
      <c r="AG545" s="410">
        <f t="shared" si="156"/>
        <v>0</v>
      </c>
      <c r="AH545" s="410">
        <f t="shared" si="156"/>
        <v>0</v>
      </c>
      <c r="AI545" s="410">
        <f t="shared" si="156"/>
        <v>0</v>
      </c>
      <c r="AJ545" s="410">
        <f t="shared" si="156"/>
        <v>0</v>
      </c>
      <c r="AK545" s="410">
        <f t="shared" si="156"/>
        <v>0</v>
      </c>
      <c r="AL545" s="410">
        <f t="shared" si="156"/>
        <v>0</v>
      </c>
      <c r="AM545" s="305"/>
    </row>
    <row r="546" spans="1:39" outlineLevel="1">
      <c r="A546" s="531"/>
      <c r="B546" s="427"/>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411"/>
      <c r="Z546" s="424"/>
      <c r="AA546" s="424"/>
      <c r="AB546" s="424"/>
      <c r="AC546" s="424"/>
      <c r="AD546" s="424"/>
      <c r="AE546" s="424"/>
      <c r="AF546" s="424"/>
      <c r="AG546" s="424"/>
      <c r="AH546" s="424"/>
      <c r="AI546" s="424"/>
      <c r="AJ546" s="424"/>
      <c r="AK546" s="424"/>
      <c r="AL546" s="424"/>
      <c r="AM546" s="305"/>
    </row>
    <row r="547" spans="1:39" ht="30" outlineLevel="1">
      <c r="A547" s="531">
        <v>41</v>
      </c>
      <c r="B547" s="427" t="s">
        <v>133</v>
      </c>
      <c r="C547" s="290" t="s">
        <v>25</v>
      </c>
      <c r="D547" s="294"/>
      <c r="E547" s="294"/>
      <c r="F547" s="294"/>
      <c r="G547" s="294"/>
      <c r="H547" s="294"/>
      <c r="I547" s="294"/>
      <c r="J547" s="294"/>
      <c r="K547" s="294"/>
      <c r="L547" s="294"/>
      <c r="M547" s="294"/>
      <c r="N547" s="294">
        <v>12</v>
      </c>
      <c r="O547" s="294"/>
      <c r="P547" s="294"/>
      <c r="Q547" s="294"/>
      <c r="R547" s="294"/>
      <c r="S547" s="294"/>
      <c r="T547" s="294"/>
      <c r="U547" s="294"/>
      <c r="V547" s="294"/>
      <c r="W547" s="294"/>
      <c r="X547" s="294"/>
      <c r="Y547" s="425"/>
      <c r="Z547" s="409"/>
      <c r="AA547" s="409"/>
      <c r="AB547" s="409"/>
      <c r="AC547" s="409"/>
      <c r="AD547" s="409"/>
      <c r="AE547" s="409"/>
      <c r="AF547" s="414"/>
      <c r="AG547" s="414"/>
      <c r="AH547" s="414"/>
      <c r="AI547" s="414"/>
      <c r="AJ547" s="414"/>
      <c r="AK547" s="414"/>
      <c r="AL547" s="414"/>
      <c r="AM547" s="295">
        <f>SUM(Y547:AL547)</f>
        <v>0</v>
      </c>
    </row>
    <row r="548" spans="1:39" outlineLevel="1">
      <c r="A548" s="531"/>
      <c r="B548" s="430" t="s">
        <v>308</v>
      </c>
      <c r="C548" s="290" t="s">
        <v>163</v>
      </c>
      <c r="D548" s="294"/>
      <c r="E548" s="294"/>
      <c r="F548" s="294"/>
      <c r="G548" s="294"/>
      <c r="H548" s="294"/>
      <c r="I548" s="294"/>
      <c r="J548" s="294"/>
      <c r="K548" s="294"/>
      <c r="L548" s="294"/>
      <c r="M548" s="294"/>
      <c r="N548" s="294">
        <f>N547</f>
        <v>12</v>
      </c>
      <c r="O548" s="294"/>
      <c r="P548" s="294"/>
      <c r="Q548" s="294"/>
      <c r="R548" s="294"/>
      <c r="S548" s="294"/>
      <c r="T548" s="294"/>
      <c r="U548" s="294"/>
      <c r="V548" s="294"/>
      <c r="W548" s="294"/>
      <c r="X548" s="294"/>
      <c r="Y548" s="410">
        <f t="shared" ref="Y548:AL548" si="157">Y547</f>
        <v>0</v>
      </c>
      <c r="Z548" s="410">
        <f t="shared" si="157"/>
        <v>0</v>
      </c>
      <c r="AA548" s="410">
        <f t="shared" si="157"/>
        <v>0</v>
      </c>
      <c r="AB548" s="410">
        <f t="shared" si="157"/>
        <v>0</v>
      </c>
      <c r="AC548" s="410">
        <f t="shared" si="157"/>
        <v>0</v>
      </c>
      <c r="AD548" s="410">
        <f t="shared" si="157"/>
        <v>0</v>
      </c>
      <c r="AE548" s="410">
        <f t="shared" si="157"/>
        <v>0</v>
      </c>
      <c r="AF548" s="410">
        <f t="shared" si="157"/>
        <v>0</v>
      </c>
      <c r="AG548" s="410">
        <f t="shared" si="157"/>
        <v>0</v>
      </c>
      <c r="AH548" s="410">
        <f t="shared" si="157"/>
        <v>0</v>
      </c>
      <c r="AI548" s="410">
        <f t="shared" si="157"/>
        <v>0</v>
      </c>
      <c r="AJ548" s="410">
        <f t="shared" si="157"/>
        <v>0</v>
      </c>
      <c r="AK548" s="410">
        <f t="shared" si="157"/>
        <v>0</v>
      </c>
      <c r="AL548" s="410">
        <f t="shared" si="157"/>
        <v>0</v>
      </c>
      <c r="AM548" s="305"/>
    </row>
    <row r="549" spans="1:39" outlineLevel="1">
      <c r="A549" s="531"/>
      <c r="B549" s="427"/>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411"/>
      <c r="Z549" s="424"/>
      <c r="AA549" s="424"/>
      <c r="AB549" s="424"/>
      <c r="AC549" s="424"/>
      <c r="AD549" s="424"/>
      <c r="AE549" s="424"/>
      <c r="AF549" s="424"/>
      <c r="AG549" s="424"/>
      <c r="AH549" s="424"/>
      <c r="AI549" s="424"/>
      <c r="AJ549" s="424"/>
      <c r="AK549" s="424"/>
      <c r="AL549" s="424"/>
      <c r="AM549" s="305"/>
    </row>
    <row r="550" spans="1:39" ht="30" outlineLevel="1">
      <c r="A550" s="531">
        <v>42</v>
      </c>
      <c r="B550" s="427" t="s">
        <v>134</v>
      </c>
      <c r="C550" s="290" t="s">
        <v>25</v>
      </c>
      <c r="D550" s="294"/>
      <c r="E550" s="294"/>
      <c r="F550" s="294"/>
      <c r="G550" s="294"/>
      <c r="H550" s="294"/>
      <c r="I550" s="294"/>
      <c r="J550" s="294"/>
      <c r="K550" s="294"/>
      <c r="L550" s="294"/>
      <c r="M550" s="294"/>
      <c r="N550" s="290"/>
      <c r="O550" s="294"/>
      <c r="P550" s="294"/>
      <c r="Q550" s="294"/>
      <c r="R550" s="294"/>
      <c r="S550" s="294"/>
      <c r="T550" s="294"/>
      <c r="U550" s="294"/>
      <c r="V550" s="294"/>
      <c r="W550" s="294"/>
      <c r="X550" s="294"/>
      <c r="Y550" s="425"/>
      <c r="Z550" s="409"/>
      <c r="AA550" s="409"/>
      <c r="AB550" s="409"/>
      <c r="AC550" s="409"/>
      <c r="AD550" s="409"/>
      <c r="AE550" s="409"/>
      <c r="AF550" s="414"/>
      <c r="AG550" s="414"/>
      <c r="AH550" s="414"/>
      <c r="AI550" s="414"/>
      <c r="AJ550" s="414"/>
      <c r="AK550" s="414"/>
      <c r="AL550" s="414"/>
      <c r="AM550" s="295">
        <f>SUM(Y550:AL550)</f>
        <v>0</v>
      </c>
    </row>
    <row r="551" spans="1:39" outlineLevel="1">
      <c r="A551" s="531"/>
      <c r="B551" s="430" t="s">
        <v>308</v>
      </c>
      <c r="C551" s="290" t="s">
        <v>163</v>
      </c>
      <c r="D551" s="294"/>
      <c r="E551" s="294"/>
      <c r="F551" s="294"/>
      <c r="G551" s="294"/>
      <c r="H551" s="294"/>
      <c r="I551" s="294"/>
      <c r="J551" s="294"/>
      <c r="K551" s="294"/>
      <c r="L551" s="294"/>
      <c r="M551" s="294"/>
      <c r="N551" s="467"/>
      <c r="O551" s="294"/>
      <c r="P551" s="294"/>
      <c r="Q551" s="294"/>
      <c r="R551" s="294"/>
      <c r="S551" s="294"/>
      <c r="T551" s="294"/>
      <c r="U551" s="294"/>
      <c r="V551" s="294"/>
      <c r="W551" s="294"/>
      <c r="X551" s="294"/>
      <c r="Y551" s="410">
        <f t="shared" ref="Y551:AL551" si="158">Y550</f>
        <v>0</v>
      </c>
      <c r="Z551" s="410">
        <f t="shared" si="158"/>
        <v>0</v>
      </c>
      <c r="AA551" s="410">
        <f t="shared" si="158"/>
        <v>0</v>
      </c>
      <c r="AB551" s="410">
        <f t="shared" si="158"/>
        <v>0</v>
      </c>
      <c r="AC551" s="410">
        <f t="shared" si="158"/>
        <v>0</v>
      </c>
      <c r="AD551" s="410">
        <f t="shared" si="158"/>
        <v>0</v>
      </c>
      <c r="AE551" s="410">
        <f t="shared" si="158"/>
        <v>0</v>
      </c>
      <c r="AF551" s="410">
        <f t="shared" si="158"/>
        <v>0</v>
      </c>
      <c r="AG551" s="410">
        <f t="shared" si="158"/>
        <v>0</v>
      </c>
      <c r="AH551" s="410">
        <f t="shared" si="158"/>
        <v>0</v>
      </c>
      <c r="AI551" s="410">
        <f t="shared" si="158"/>
        <v>0</v>
      </c>
      <c r="AJ551" s="410">
        <f t="shared" si="158"/>
        <v>0</v>
      </c>
      <c r="AK551" s="410">
        <f t="shared" si="158"/>
        <v>0</v>
      </c>
      <c r="AL551" s="410">
        <f t="shared" si="158"/>
        <v>0</v>
      </c>
      <c r="AM551" s="305"/>
    </row>
    <row r="552" spans="1:39" outlineLevel="1">
      <c r="A552" s="531"/>
      <c r="B552" s="427"/>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411"/>
      <c r="Z552" s="424"/>
      <c r="AA552" s="424"/>
      <c r="AB552" s="424"/>
      <c r="AC552" s="424"/>
      <c r="AD552" s="424"/>
      <c r="AE552" s="424"/>
      <c r="AF552" s="424"/>
      <c r="AG552" s="424"/>
      <c r="AH552" s="424"/>
      <c r="AI552" s="424"/>
      <c r="AJ552" s="424"/>
      <c r="AK552" s="424"/>
      <c r="AL552" s="424"/>
      <c r="AM552" s="305"/>
    </row>
    <row r="553" spans="1:39" outlineLevel="1">
      <c r="A553" s="531">
        <v>43</v>
      </c>
      <c r="B553" s="427" t="s">
        <v>135</v>
      </c>
      <c r="C553" s="290" t="s">
        <v>25</v>
      </c>
      <c r="D553" s="294"/>
      <c r="E553" s="294"/>
      <c r="F553" s="294"/>
      <c r="G553" s="294"/>
      <c r="H553" s="294"/>
      <c r="I553" s="294"/>
      <c r="J553" s="294"/>
      <c r="K553" s="294"/>
      <c r="L553" s="294"/>
      <c r="M553" s="294"/>
      <c r="N553" s="294">
        <v>12</v>
      </c>
      <c r="O553" s="294"/>
      <c r="P553" s="294"/>
      <c r="Q553" s="294"/>
      <c r="R553" s="294"/>
      <c r="S553" s="294"/>
      <c r="T553" s="294"/>
      <c r="U553" s="294"/>
      <c r="V553" s="294"/>
      <c r="W553" s="294"/>
      <c r="X553" s="294"/>
      <c r="Y553" s="425"/>
      <c r="Z553" s="409"/>
      <c r="AA553" s="409"/>
      <c r="AB553" s="409"/>
      <c r="AC553" s="409"/>
      <c r="AD553" s="409"/>
      <c r="AE553" s="409"/>
      <c r="AF553" s="414"/>
      <c r="AG553" s="414"/>
      <c r="AH553" s="414"/>
      <c r="AI553" s="414"/>
      <c r="AJ553" s="414"/>
      <c r="AK553" s="414"/>
      <c r="AL553" s="414"/>
      <c r="AM553" s="295">
        <f>SUM(Y553:AL553)</f>
        <v>0</v>
      </c>
    </row>
    <row r="554" spans="1:39" outlineLevel="1">
      <c r="A554" s="531"/>
      <c r="B554" s="430" t="s">
        <v>308</v>
      </c>
      <c r="C554" s="290" t="s">
        <v>163</v>
      </c>
      <c r="D554" s="294"/>
      <c r="E554" s="294"/>
      <c r="F554" s="294"/>
      <c r="G554" s="294"/>
      <c r="H554" s="294"/>
      <c r="I554" s="294"/>
      <c r="J554" s="294"/>
      <c r="K554" s="294"/>
      <c r="L554" s="294"/>
      <c r="M554" s="294"/>
      <c r="N554" s="294">
        <f>N553</f>
        <v>12</v>
      </c>
      <c r="O554" s="294"/>
      <c r="P554" s="294"/>
      <c r="Q554" s="294"/>
      <c r="R554" s="294"/>
      <c r="S554" s="294"/>
      <c r="T554" s="294"/>
      <c r="U554" s="294"/>
      <c r="V554" s="294"/>
      <c r="W554" s="294"/>
      <c r="X554" s="294"/>
      <c r="Y554" s="410">
        <f t="shared" ref="Y554:AL554" si="159">Y553</f>
        <v>0</v>
      </c>
      <c r="Z554" s="410">
        <f t="shared" si="159"/>
        <v>0</v>
      </c>
      <c r="AA554" s="410">
        <f t="shared" si="159"/>
        <v>0</v>
      </c>
      <c r="AB554" s="410">
        <f t="shared" si="159"/>
        <v>0</v>
      </c>
      <c r="AC554" s="410">
        <f t="shared" si="159"/>
        <v>0</v>
      </c>
      <c r="AD554" s="410">
        <f t="shared" si="159"/>
        <v>0</v>
      </c>
      <c r="AE554" s="410">
        <f t="shared" si="159"/>
        <v>0</v>
      </c>
      <c r="AF554" s="410">
        <f t="shared" si="159"/>
        <v>0</v>
      </c>
      <c r="AG554" s="410">
        <f t="shared" si="159"/>
        <v>0</v>
      </c>
      <c r="AH554" s="410">
        <f t="shared" si="159"/>
        <v>0</v>
      </c>
      <c r="AI554" s="410">
        <f t="shared" si="159"/>
        <v>0</v>
      </c>
      <c r="AJ554" s="410">
        <f t="shared" si="159"/>
        <v>0</v>
      </c>
      <c r="AK554" s="410">
        <f t="shared" si="159"/>
        <v>0</v>
      </c>
      <c r="AL554" s="410">
        <f t="shared" si="159"/>
        <v>0</v>
      </c>
      <c r="AM554" s="305"/>
    </row>
    <row r="555" spans="1:39" outlineLevel="1">
      <c r="A555" s="531"/>
      <c r="B555" s="427"/>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411"/>
      <c r="Z555" s="424"/>
      <c r="AA555" s="424"/>
      <c r="AB555" s="424"/>
      <c r="AC555" s="424"/>
      <c r="AD555" s="424"/>
      <c r="AE555" s="424"/>
      <c r="AF555" s="424"/>
      <c r="AG555" s="424"/>
      <c r="AH555" s="424"/>
      <c r="AI555" s="424"/>
      <c r="AJ555" s="424"/>
      <c r="AK555" s="424"/>
      <c r="AL555" s="424"/>
      <c r="AM555" s="305"/>
    </row>
    <row r="556" spans="1:39" ht="45" outlineLevel="1">
      <c r="A556" s="531">
        <v>44</v>
      </c>
      <c r="B556" s="427" t="s">
        <v>136</v>
      </c>
      <c r="C556" s="290" t="s">
        <v>25</v>
      </c>
      <c r="D556" s="294"/>
      <c r="E556" s="294"/>
      <c r="F556" s="294"/>
      <c r="G556" s="294"/>
      <c r="H556" s="294"/>
      <c r="I556" s="294"/>
      <c r="J556" s="294"/>
      <c r="K556" s="294"/>
      <c r="L556" s="294"/>
      <c r="M556" s="294"/>
      <c r="N556" s="294">
        <v>12</v>
      </c>
      <c r="O556" s="294"/>
      <c r="P556" s="294"/>
      <c r="Q556" s="294"/>
      <c r="R556" s="294"/>
      <c r="S556" s="294"/>
      <c r="T556" s="294"/>
      <c r="U556" s="294"/>
      <c r="V556" s="294"/>
      <c r="W556" s="294"/>
      <c r="X556" s="294"/>
      <c r="Y556" s="425"/>
      <c r="Z556" s="409"/>
      <c r="AA556" s="409"/>
      <c r="AB556" s="409"/>
      <c r="AC556" s="409"/>
      <c r="AD556" s="409"/>
      <c r="AE556" s="409"/>
      <c r="AF556" s="414"/>
      <c r="AG556" s="414"/>
      <c r="AH556" s="414"/>
      <c r="AI556" s="414"/>
      <c r="AJ556" s="414"/>
      <c r="AK556" s="414"/>
      <c r="AL556" s="414"/>
      <c r="AM556" s="295">
        <f>SUM(Y556:AL556)</f>
        <v>0</v>
      </c>
    </row>
    <row r="557" spans="1:39" outlineLevel="1">
      <c r="A557" s="531"/>
      <c r="B557" s="430" t="s">
        <v>308</v>
      </c>
      <c r="C557" s="290" t="s">
        <v>163</v>
      </c>
      <c r="D557" s="294"/>
      <c r="E557" s="294"/>
      <c r="F557" s="294"/>
      <c r="G557" s="294"/>
      <c r="H557" s="294"/>
      <c r="I557" s="294"/>
      <c r="J557" s="294"/>
      <c r="K557" s="294"/>
      <c r="L557" s="294"/>
      <c r="M557" s="294"/>
      <c r="N557" s="294">
        <f>N556</f>
        <v>12</v>
      </c>
      <c r="O557" s="294"/>
      <c r="P557" s="294"/>
      <c r="Q557" s="294"/>
      <c r="R557" s="294"/>
      <c r="S557" s="294"/>
      <c r="T557" s="294"/>
      <c r="U557" s="294"/>
      <c r="V557" s="294"/>
      <c r="W557" s="294"/>
      <c r="X557" s="294"/>
      <c r="Y557" s="410">
        <f t="shared" ref="Y557:AL557" si="160">Y556</f>
        <v>0</v>
      </c>
      <c r="Z557" s="410">
        <f t="shared" si="160"/>
        <v>0</v>
      </c>
      <c r="AA557" s="410">
        <f t="shared" si="160"/>
        <v>0</v>
      </c>
      <c r="AB557" s="410">
        <f t="shared" si="160"/>
        <v>0</v>
      </c>
      <c r="AC557" s="410">
        <f t="shared" si="160"/>
        <v>0</v>
      </c>
      <c r="AD557" s="410">
        <f t="shared" si="160"/>
        <v>0</v>
      </c>
      <c r="AE557" s="410">
        <f t="shared" si="160"/>
        <v>0</v>
      </c>
      <c r="AF557" s="410">
        <f t="shared" si="160"/>
        <v>0</v>
      </c>
      <c r="AG557" s="410">
        <f t="shared" si="160"/>
        <v>0</v>
      </c>
      <c r="AH557" s="410">
        <f t="shared" si="160"/>
        <v>0</v>
      </c>
      <c r="AI557" s="410">
        <f t="shared" si="160"/>
        <v>0</v>
      </c>
      <c r="AJ557" s="410">
        <f t="shared" si="160"/>
        <v>0</v>
      </c>
      <c r="AK557" s="410">
        <f t="shared" si="160"/>
        <v>0</v>
      </c>
      <c r="AL557" s="410">
        <f t="shared" si="160"/>
        <v>0</v>
      </c>
      <c r="AM557" s="305"/>
    </row>
    <row r="558" spans="1:39" outlineLevel="1">
      <c r="A558" s="531"/>
      <c r="B558" s="427"/>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411"/>
      <c r="Z558" s="424"/>
      <c r="AA558" s="424"/>
      <c r="AB558" s="424"/>
      <c r="AC558" s="424"/>
      <c r="AD558" s="424"/>
      <c r="AE558" s="424"/>
      <c r="AF558" s="424"/>
      <c r="AG558" s="424"/>
      <c r="AH558" s="424"/>
      <c r="AI558" s="424"/>
      <c r="AJ558" s="424"/>
      <c r="AK558" s="424"/>
      <c r="AL558" s="424"/>
      <c r="AM558" s="305"/>
    </row>
    <row r="559" spans="1:39" ht="30" outlineLevel="1">
      <c r="A559" s="531">
        <v>45</v>
      </c>
      <c r="B559" s="427" t="s">
        <v>137</v>
      </c>
      <c r="C559" s="290" t="s">
        <v>25</v>
      </c>
      <c r="D559" s="294"/>
      <c r="E559" s="294"/>
      <c r="F559" s="294"/>
      <c r="G559" s="294"/>
      <c r="H559" s="294"/>
      <c r="I559" s="294"/>
      <c r="J559" s="294"/>
      <c r="K559" s="294"/>
      <c r="L559" s="294"/>
      <c r="M559" s="294"/>
      <c r="N559" s="294">
        <v>12</v>
      </c>
      <c r="O559" s="294"/>
      <c r="P559" s="294"/>
      <c r="Q559" s="294"/>
      <c r="R559" s="294"/>
      <c r="S559" s="294"/>
      <c r="T559" s="294"/>
      <c r="U559" s="294"/>
      <c r="V559" s="294"/>
      <c r="W559" s="294"/>
      <c r="X559" s="294"/>
      <c r="Y559" s="425"/>
      <c r="Z559" s="409"/>
      <c r="AA559" s="409"/>
      <c r="AB559" s="409"/>
      <c r="AC559" s="409"/>
      <c r="AD559" s="409"/>
      <c r="AE559" s="409"/>
      <c r="AF559" s="414"/>
      <c r="AG559" s="414"/>
      <c r="AH559" s="414"/>
      <c r="AI559" s="414"/>
      <c r="AJ559" s="414"/>
      <c r="AK559" s="414"/>
      <c r="AL559" s="414"/>
      <c r="AM559" s="295">
        <f>SUM(Y559:AL559)</f>
        <v>0</v>
      </c>
    </row>
    <row r="560" spans="1:39" outlineLevel="1">
      <c r="A560" s="531"/>
      <c r="B560" s="430" t="s">
        <v>308</v>
      </c>
      <c r="C560" s="290" t="s">
        <v>163</v>
      </c>
      <c r="D560" s="294"/>
      <c r="E560" s="294"/>
      <c r="F560" s="294"/>
      <c r="G560" s="294"/>
      <c r="H560" s="294"/>
      <c r="I560" s="294"/>
      <c r="J560" s="294"/>
      <c r="K560" s="294"/>
      <c r="L560" s="294"/>
      <c r="M560" s="294"/>
      <c r="N560" s="294">
        <f>N559</f>
        <v>12</v>
      </c>
      <c r="O560" s="294"/>
      <c r="P560" s="294"/>
      <c r="Q560" s="294"/>
      <c r="R560" s="294"/>
      <c r="S560" s="294"/>
      <c r="T560" s="294"/>
      <c r="U560" s="294"/>
      <c r="V560" s="294"/>
      <c r="W560" s="294"/>
      <c r="X560" s="294"/>
      <c r="Y560" s="410">
        <f t="shared" ref="Y560:AL560" si="161">Y559</f>
        <v>0</v>
      </c>
      <c r="Z560" s="410">
        <f t="shared" si="161"/>
        <v>0</v>
      </c>
      <c r="AA560" s="410">
        <f t="shared" si="161"/>
        <v>0</v>
      </c>
      <c r="AB560" s="410">
        <f t="shared" si="161"/>
        <v>0</v>
      </c>
      <c r="AC560" s="410">
        <f t="shared" si="161"/>
        <v>0</v>
      </c>
      <c r="AD560" s="410">
        <f t="shared" si="161"/>
        <v>0</v>
      </c>
      <c r="AE560" s="410">
        <f t="shared" si="161"/>
        <v>0</v>
      </c>
      <c r="AF560" s="410">
        <f t="shared" si="161"/>
        <v>0</v>
      </c>
      <c r="AG560" s="410">
        <f t="shared" si="161"/>
        <v>0</v>
      </c>
      <c r="AH560" s="410">
        <f t="shared" si="161"/>
        <v>0</v>
      </c>
      <c r="AI560" s="410">
        <f t="shared" si="161"/>
        <v>0</v>
      </c>
      <c r="AJ560" s="410">
        <f t="shared" si="161"/>
        <v>0</v>
      </c>
      <c r="AK560" s="410">
        <f t="shared" si="161"/>
        <v>0</v>
      </c>
      <c r="AL560" s="410">
        <f t="shared" si="161"/>
        <v>0</v>
      </c>
      <c r="AM560" s="305"/>
    </row>
    <row r="561" spans="1:39" outlineLevel="1">
      <c r="A561" s="531"/>
      <c r="B561" s="427"/>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411"/>
      <c r="Z561" s="424"/>
      <c r="AA561" s="424"/>
      <c r="AB561" s="424"/>
      <c r="AC561" s="424"/>
      <c r="AD561" s="424"/>
      <c r="AE561" s="424"/>
      <c r="AF561" s="424"/>
      <c r="AG561" s="424"/>
      <c r="AH561" s="424"/>
      <c r="AI561" s="424"/>
      <c r="AJ561" s="424"/>
      <c r="AK561" s="424"/>
      <c r="AL561" s="424"/>
      <c r="AM561" s="305"/>
    </row>
    <row r="562" spans="1:39" ht="30" outlineLevel="1">
      <c r="A562" s="531">
        <v>46</v>
      </c>
      <c r="B562" s="427" t="s">
        <v>138</v>
      </c>
      <c r="C562" s="290" t="s">
        <v>25</v>
      </c>
      <c r="D562" s="294"/>
      <c r="E562" s="294"/>
      <c r="F562" s="294"/>
      <c r="G562" s="294"/>
      <c r="H562" s="294"/>
      <c r="I562" s="294"/>
      <c r="J562" s="294"/>
      <c r="K562" s="294"/>
      <c r="L562" s="294"/>
      <c r="M562" s="294"/>
      <c r="N562" s="294">
        <v>12</v>
      </c>
      <c r="O562" s="294"/>
      <c r="P562" s="294"/>
      <c r="Q562" s="294"/>
      <c r="R562" s="294"/>
      <c r="S562" s="294"/>
      <c r="T562" s="294"/>
      <c r="U562" s="294"/>
      <c r="V562" s="294"/>
      <c r="W562" s="294"/>
      <c r="X562" s="294"/>
      <c r="Y562" s="425"/>
      <c r="Z562" s="409"/>
      <c r="AA562" s="409"/>
      <c r="AB562" s="409"/>
      <c r="AC562" s="409"/>
      <c r="AD562" s="409"/>
      <c r="AE562" s="409"/>
      <c r="AF562" s="414"/>
      <c r="AG562" s="414"/>
      <c r="AH562" s="414"/>
      <c r="AI562" s="414"/>
      <c r="AJ562" s="414"/>
      <c r="AK562" s="414"/>
      <c r="AL562" s="414"/>
      <c r="AM562" s="295">
        <f>SUM(Y562:AL562)</f>
        <v>0</v>
      </c>
    </row>
    <row r="563" spans="1:39" outlineLevel="1">
      <c r="A563" s="531"/>
      <c r="B563" s="430" t="s">
        <v>308</v>
      </c>
      <c r="C563" s="290" t="s">
        <v>163</v>
      </c>
      <c r="D563" s="294"/>
      <c r="E563" s="294"/>
      <c r="F563" s="294"/>
      <c r="G563" s="294"/>
      <c r="H563" s="294"/>
      <c r="I563" s="294"/>
      <c r="J563" s="294"/>
      <c r="K563" s="294"/>
      <c r="L563" s="294"/>
      <c r="M563" s="294"/>
      <c r="N563" s="294">
        <f>N562</f>
        <v>12</v>
      </c>
      <c r="O563" s="294"/>
      <c r="P563" s="294"/>
      <c r="Q563" s="294"/>
      <c r="R563" s="294"/>
      <c r="S563" s="294"/>
      <c r="T563" s="294"/>
      <c r="U563" s="294"/>
      <c r="V563" s="294"/>
      <c r="W563" s="294"/>
      <c r="X563" s="294"/>
      <c r="Y563" s="410">
        <f t="shared" ref="Y563:AL563" si="162">Y562</f>
        <v>0</v>
      </c>
      <c r="Z563" s="410">
        <f t="shared" si="162"/>
        <v>0</v>
      </c>
      <c r="AA563" s="410">
        <f t="shared" si="162"/>
        <v>0</v>
      </c>
      <c r="AB563" s="410">
        <f t="shared" si="162"/>
        <v>0</v>
      </c>
      <c r="AC563" s="410">
        <f t="shared" si="162"/>
        <v>0</v>
      </c>
      <c r="AD563" s="410">
        <f t="shared" si="162"/>
        <v>0</v>
      </c>
      <c r="AE563" s="410">
        <f t="shared" si="162"/>
        <v>0</v>
      </c>
      <c r="AF563" s="410">
        <f t="shared" si="162"/>
        <v>0</v>
      </c>
      <c r="AG563" s="410">
        <f t="shared" si="162"/>
        <v>0</v>
      </c>
      <c r="AH563" s="410">
        <f t="shared" si="162"/>
        <v>0</v>
      </c>
      <c r="AI563" s="410">
        <f t="shared" si="162"/>
        <v>0</v>
      </c>
      <c r="AJ563" s="410">
        <f t="shared" si="162"/>
        <v>0</v>
      </c>
      <c r="AK563" s="410">
        <f t="shared" si="162"/>
        <v>0</v>
      </c>
      <c r="AL563" s="410">
        <f t="shared" si="162"/>
        <v>0</v>
      </c>
      <c r="AM563" s="305"/>
    </row>
    <row r="564" spans="1:39" outlineLevel="1">
      <c r="A564" s="531"/>
      <c r="B564" s="427"/>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411"/>
      <c r="Z564" s="424"/>
      <c r="AA564" s="424"/>
      <c r="AB564" s="424"/>
      <c r="AC564" s="424"/>
      <c r="AD564" s="424"/>
      <c r="AE564" s="424"/>
      <c r="AF564" s="424"/>
      <c r="AG564" s="424"/>
      <c r="AH564" s="424"/>
      <c r="AI564" s="424"/>
      <c r="AJ564" s="424"/>
      <c r="AK564" s="424"/>
      <c r="AL564" s="424"/>
      <c r="AM564" s="305"/>
    </row>
    <row r="565" spans="1:39" ht="30" outlineLevel="1">
      <c r="A565" s="531">
        <v>47</v>
      </c>
      <c r="B565" s="427" t="s">
        <v>139</v>
      </c>
      <c r="C565" s="290" t="s">
        <v>25</v>
      </c>
      <c r="D565" s="294"/>
      <c r="E565" s="294"/>
      <c r="F565" s="294"/>
      <c r="G565" s="294"/>
      <c r="H565" s="294"/>
      <c r="I565" s="294"/>
      <c r="J565" s="294"/>
      <c r="K565" s="294"/>
      <c r="L565" s="294"/>
      <c r="M565" s="294"/>
      <c r="N565" s="294">
        <v>12</v>
      </c>
      <c r="O565" s="294"/>
      <c r="P565" s="294"/>
      <c r="Q565" s="294"/>
      <c r="R565" s="294"/>
      <c r="S565" s="294"/>
      <c r="T565" s="294"/>
      <c r="U565" s="294"/>
      <c r="V565" s="294"/>
      <c r="W565" s="294"/>
      <c r="X565" s="294"/>
      <c r="Y565" s="425"/>
      <c r="Z565" s="409"/>
      <c r="AA565" s="409"/>
      <c r="AB565" s="409"/>
      <c r="AC565" s="409"/>
      <c r="AD565" s="409"/>
      <c r="AE565" s="409"/>
      <c r="AF565" s="414"/>
      <c r="AG565" s="414"/>
      <c r="AH565" s="414"/>
      <c r="AI565" s="414"/>
      <c r="AJ565" s="414"/>
      <c r="AK565" s="414"/>
      <c r="AL565" s="414"/>
      <c r="AM565" s="295">
        <f>SUM(Y565:AL565)</f>
        <v>0</v>
      </c>
    </row>
    <row r="566" spans="1:39" outlineLevel="1">
      <c r="A566" s="531"/>
      <c r="B566" s="430" t="s">
        <v>308</v>
      </c>
      <c r="C566" s="290" t="s">
        <v>163</v>
      </c>
      <c r="D566" s="294"/>
      <c r="E566" s="294"/>
      <c r="F566" s="294"/>
      <c r="G566" s="294"/>
      <c r="H566" s="294"/>
      <c r="I566" s="294"/>
      <c r="J566" s="294"/>
      <c r="K566" s="294"/>
      <c r="L566" s="294"/>
      <c r="M566" s="294"/>
      <c r="N566" s="294">
        <f>N565</f>
        <v>12</v>
      </c>
      <c r="O566" s="294"/>
      <c r="P566" s="294"/>
      <c r="Q566" s="294"/>
      <c r="R566" s="294"/>
      <c r="S566" s="294"/>
      <c r="T566" s="294"/>
      <c r="U566" s="294"/>
      <c r="V566" s="294"/>
      <c r="W566" s="294"/>
      <c r="X566" s="294"/>
      <c r="Y566" s="410">
        <f t="shared" ref="Y566:AL566" si="163">Y565</f>
        <v>0</v>
      </c>
      <c r="Z566" s="410">
        <f t="shared" si="163"/>
        <v>0</v>
      </c>
      <c r="AA566" s="410">
        <f t="shared" si="163"/>
        <v>0</v>
      </c>
      <c r="AB566" s="410">
        <f t="shared" si="163"/>
        <v>0</v>
      </c>
      <c r="AC566" s="410">
        <f t="shared" si="163"/>
        <v>0</v>
      </c>
      <c r="AD566" s="410">
        <f t="shared" si="163"/>
        <v>0</v>
      </c>
      <c r="AE566" s="410">
        <f t="shared" si="163"/>
        <v>0</v>
      </c>
      <c r="AF566" s="410">
        <f t="shared" si="163"/>
        <v>0</v>
      </c>
      <c r="AG566" s="410">
        <f t="shared" si="163"/>
        <v>0</v>
      </c>
      <c r="AH566" s="410">
        <f t="shared" si="163"/>
        <v>0</v>
      </c>
      <c r="AI566" s="410">
        <f t="shared" si="163"/>
        <v>0</v>
      </c>
      <c r="AJ566" s="410">
        <f t="shared" si="163"/>
        <v>0</v>
      </c>
      <c r="AK566" s="410">
        <f t="shared" si="163"/>
        <v>0</v>
      </c>
      <c r="AL566" s="410">
        <f t="shared" si="163"/>
        <v>0</v>
      </c>
      <c r="AM566" s="305"/>
    </row>
    <row r="567" spans="1:39" outlineLevel="1">
      <c r="A567" s="531"/>
      <c r="B567" s="427"/>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411"/>
      <c r="Z567" s="424"/>
      <c r="AA567" s="424"/>
      <c r="AB567" s="424"/>
      <c r="AC567" s="424"/>
      <c r="AD567" s="424"/>
      <c r="AE567" s="424"/>
      <c r="AF567" s="424"/>
      <c r="AG567" s="424"/>
      <c r="AH567" s="424"/>
      <c r="AI567" s="424"/>
      <c r="AJ567" s="424"/>
      <c r="AK567" s="424"/>
      <c r="AL567" s="424"/>
      <c r="AM567" s="305"/>
    </row>
    <row r="568" spans="1:39" ht="30" outlineLevel="1">
      <c r="A568" s="531">
        <v>48</v>
      </c>
      <c r="B568" s="427" t="s">
        <v>140</v>
      </c>
      <c r="C568" s="290" t="s">
        <v>25</v>
      </c>
      <c r="D568" s="294"/>
      <c r="E568" s="294"/>
      <c r="F568" s="294"/>
      <c r="G568" s="294"/>
      <c r="H568" s="294"/>
      <c r="I568" s="294"/>
      <c r="J568" s="294"/>
      <c r="K568" s="294"/>
      <c r="L568" s="294"/>
      <c r="M568" s="294"/>
      <c r="N568" s="294">
        <v>12</v>
      </c>
      <c r="O568" s="294"/>
      <c r="P568" s="294"/>
      <c r="Q568" s="294"/>
      <c r="R568" s="294"/>
      <c r="S568" s="294"/>
      <c r="T568" s="294"/>
      <c r="U568" s="294"/>
      <c r="V568" s="294"/>
      <c r="W568" s="294"/>
      <c r="X568" s="294"/>
      <c r="Y568" s="425"/>
      <c r="Z568" s="409"/>
      <c r="AA568" s="409"/>
      <c r="AB568" s="409"/>
      <c r="AC568" s="409"/>
      <c r="AD568" s="409"/>
      <c r="AE568" s="409"/>
      <c r="AF568" s="414"/>
      <c r="AG568" s="414"/>
      <c r="AH568" s="414"/>
      <c r="AI568" s="414"/>
      <c r="AJ568" s="414"/>
      <c r="AK568" s="414"/>
      <c r="AL568" s="414"/>
      <c r="AM568" s="295">
        <f>SUM(Y568:AL568)</f>
        <v>0</v>
      </c>
    </row>
    <row r="569" spans="1:39" outlineLevel="1">
      <c r="A569" s="531"/>
      <c r="B569" s="430" t="s">
        <v>308</v>
      </c>
      <c r="C569" s="290" t="s">
        <v>163</v>
      </c>
      <c r="D569" s="294"/>
      <c r="E569" s="294"/>
      <c r="F569" s="294"/>
      <c r="G569" s="294"/>
      <c r="H569" s="294"/>
      <c r="I569" s="294"/>
      <c r="J569" s="294"/>
      <c r="K569" s="294"/>
      <c r="L569" s="294"/>
      <c r="M569" s="294"/>
      <c r="N569" s="294">
        <f>N568</f>
        <v>12</v>
      </c>
      <c r="O569" s="294"/>
      <c r="P569" s="294"/>
      <c r="Q569" s="294"/>
      <c r="R569" s="294"/>
      <c r="S569" s="294"/>
      <c r="T569" s="294"/>
      <c r="U569" s="294"/>
      <c r="V569" s="294"/>
      <c r="W569" s="294"/>
      <c r="X569" s="294"/>
      <c r="Y569" s="410">
        <f t="shared" ref="Y569:AL569" si="164">Y568</f>
        <v>0</v>
      </c>
      <c r="Z569" s="410">
        <f t="shared" si="164"/>
        <v>0</v>
      </c>
      <c r="AA569" s="410">
        <f t="shared" si="164"/>
        <v>0</v>
      </c>
      <c r="AB569" s="410">
        <f t="shared" si="164"/>
        <v>0</v>
      </c>
      <c r="AC569" s="410">
        <f t="shared" si="164"/>
        <v>0</v>
      </c>
      <c r="AD569" s="410">
        <f t="shared" si="164"/>
        <v>0</v>
      </c>
      <c r="AE569" s="410">
        <f t="shared" si="164"/>
        <v>0</v>
      </c>
      <c r="AF569" s="410">
        <f t="shared" si="164"/>
        <v>0</v>
      </c>
      <c r="AG569" s="410">
        <f t="shared" si="164"/>
        <v>0</v>
      </c>
      <c r="AH569" s="410">
        <f t="shared" si="164"/>
        <v>0</v>
      </c>
      <c r="AI569" s="410">
        <f t="shared" si="164"/>
        <v>0</v>
      </c>
      <c r="AJ569" s="410">
        <f t="shared" si="164"/>
        <v>0</v>
      </c>
      <c r="AK569" s="410">
        <f t="shared" si="164"/>
        <v>0</v>
      </c>
      <c r="AL569" s="410">
        <f t="shared" si="164"/>
        <v>0</v>
      </c>
      <c r="AM569" s="305"/>
    </row>
    <row r="570" spans="1:39" outlineLevel="1">
      <c r="A570" s="531"/>
      <c r="B570" s="427"/>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411"/>
      <c r="Z570" s="424"/>
      <c r="AA570" s="424"/>
      <c r="AB570" s="424"/>
      <c r="AC570" s="424"/>
      <c r="AD570" s="424"/>
      <c r="AE570" s="424"/>
      <c r="AF570" s="424"/>
      <c r="AG570" s="424"/>
      <c r="AH570" s="424"/>
      <c r="AI570" s="424"/>
      <c r="AJ570" s="424"/>
      <c r="AK570" s="424"/>
      <c r="AL570" s="424"/>
      <c r="AM570" s="305"/>
    </row>
    <row r="571" spans="1:39" ht="30" outlineLevel="1">
      <c r="A571" s="531">
        <v>49</v>
      </c>
      <c r="B571" s="427" t="s">
        <v>141</v>
      </c>
      <c r="C571" s="290" t="s">
        <v>25</v>
      </c>
      <c r="D571" s="294"/>
      <c r="E571" s="294"/>
      <c r="F571" s="294"/>
      <c r="G571" s="294"/>
      <c r="H571" s="294"/>
      <c r="I571" s="294"/>
      <c r="J571" s="294"/>
      <c r="K571" s="294"/>
      <c r="L571" s="294"/>
      <c r="M571" s="294"/>
      <c r="N571" s="294">
        <v>12</v>
      </c>
      <c r="O571" s="294"/>
      <c r="P571" s="294"/>
      <c r="Q571" s="294"/>
      <c r="R571" s="294"/>
      <c r="S571" s="294"/>
      <c r="T571" s="294"/>
      <c r="U571" s="294"/>
      <c r="V571" s="294"/>
      <c r="W571" s="294"/>
      <c r="X571" s="294"/>
      <c r="Y571" s="425"/>
      <c r="Z571" s="409"/>
      <c r="AA571" s="409"/>
      <c r="AB571" s="409"/>
      <c r="AC571" s="409"/>
      <c r="AD571" s="409"/>
      <c r="AE571" s="409"/>
      <c r="AF571" s="414"/>
      <c r="AG571" s="414"/>
      <c r="AH571" s="414"/>
      <c r="AI571" s="414"/>
      <c r="AJ571" s="414"/>
      <c r="AK571" s="414"/>
      <c r="AL571" s="414"/>
      <c r="AM571" s="295">
        <f>SUM(Y571:AL571)</f>
        <v>0</v>
      </c>
    </row>
    <row r="572" spans="1:39" outlineLevel="1">
      <c r="A572" s="531"/>
      <c r="B572" s="430" t="s">
        <v>308</v>
      </c>
      <c r="C572" s="290" t="s">
        <v>163</v>
      </c>
      <c r="D572" s="294"/>
      <c r="E572" s="294"/>
      <c r="F572" s="294"/>
      <c r="G572" s="294"/>
      <c r="H572" s="294"/>
      <c r="I572" s="294"/>
      <c r="J572" s="294"/>
      <c r="K572" s="294"/>
      <c r="L572" s="294"/>
      <c r="M572" s="294"/>
      <c r="N572" s="294">
        <f>N571</f>
        <v>12</v>
      </c>
      <c r="O572" s="294"/>
      <c r="P572" s="294"/>
      <c r="Q572" s="294"/>
      <c r="R572" s="294"/>
      <c r="S572" s="294"/>
      <c r="T572" s="294"/>
      <c r="U572" s="294"/>
      <c r="V572" s="294"/>
      <c r="W572" s="294"/>
      <c r="X572" s="294"/>
      <c r="Y572" s="410">
        <f t="shared" ref="Y572:AL572" si="165">Y571</f>
        <v>0</v>
      </c>
      <c r="Z572" s="410">
        <f t="shared" si="165"/>
        <v>0</v>
      </c>
      <c r="AA572" s="410">
        <f t="shared" si="165"/>
        <v>0</v>
      </c>
      <c r="AB572" s="410">
        <f t="shared" si="165"/>
        <v>0</v>
      </c>
      <c r="AC572" s="410">
        <f t="shared" si="165"/>
        <v>0</v>
      </c>
      <c r="AD572" s="410">
        <f t="shared" si="165"/>
        <v>0</v>
      </c>
      <c r="AE572" s="410">
        <f t="shared" si="165"/>
        <v>0</v>
      </c>
      <c r="AF572" s="410">
        <f t="shared" si="165"/>
        <v>0</v>
      </c>
      <c r="AG572" s="410">
        <f t="shared" si="165"/>
        <v>0</v>
      </c>
      <c r="AH572" s="410">
        <f t="shared" si="165"/>
        <v>0</v>
      </c>
      <c r="AI572" s="410">
        <f t="shared" si="165"/>
        <v>0</v>
      </c>
      <c r="AJ572" s="410">
        <f t="shared" si="165"/>
        <v>0</v>
      </c>
      <c r="AK572" s="410">
        <f t="shared" si="165"/>
        <v>0</v>
      </c>
      <c r="AL572" s="410">
        <f t="shared" si="165"/>
        <v>0</v>
      </c>
      <c r="AM572" s="305"/>
    </row>
    <row r="573" spans="1:39" outlineLevel="1">
      <c r="A573" s="531"/>
      <c r="B573" s="427"/>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411"/>
      <c r="Z573" s="424"/>
      <c r="AA573" s="424"/>
      <c r="AB573" s="424"/>
      <c r="AC573" s="424"/>
      <c r="AD573" s="424"/>
      <c r="AE573" s="424"/>
      <c r="AF573" s="424"/>
      <c r="AG573" s="424"/>
      <c r="AH573" s="424"/>
      <c r="AI573" s="424"/>
      <c r="AJ573" s="424"/>
      <c r="AK573" s="424"/>
      <c r="AL573" s="424"/>
      <c r="AM573" s="305"/>
    </row>
    <row r="574" spans="1:39" ht="15.75" outlineLevel="1">
      <c r="A574" s="531"/>
      <c r="B574" s="1096" t="s">
        <v>832</v>
      </c>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411"/>
      <c r="Z574" s="424"/>
      <c r="AA574" s="424"/>
      <c r="AB574" s="424"/>
      <c r="AC574" s="424"/>
      <c r="AD574" s="424"/>
      <c r="AE574" s="424"/>
      <c r="AF574" s="424"/>
      <c r="AG574" s="424"/>
      <c r="AH574" s="424"/>
      <c r="AI574" s="424"/>
      <c r="AJ574" s="424"/>
      <c r="AK574" s="424"/>
      <c r="AL574" s="424"/>
      <c r="AM574" s="305"/>
    </row>
    <row r="575" spans="1:39" s="1089" customFormat="1" ht="30" outlineLevel="1">
      <c r="A575" s="1091">
        <v>50</v>
      </c>
      <c r="B575" s="1092" t="s">
        <v>803</v>
      </c>
      <c r="C575" s="1083" t="s">
        <v>25</v>
      </c>
      <c r="D575" s="1084">
        <f>+'7. Persistence Report'!AW184</f>
        <v>301753</v>
      </c>
      <c r="E575" s="1084">
        <f>+'7. Persistence Report'!AX184</f>
        <v>301753</v>
      </c>
      <c r="F575" s="1084">
        <f>+'7. Persistence Report'!AY184</f>
        <v>301753</v>
      </c>
      <c r="G575" s="1084">
        <f>+'7. Persistence Report'!AZ184</f>
        <v>301753</v>
      </c>
      <c r="H575" s="1084">
        <f>+'7. Persistence Report'!BA184</f>
        <v>301753</v>
      </c>
      <c r="I575" s="1084">
        <f>+'7. Persistence Report'!BB184</f>
        <v>301753</v>
      </c>
      <c r="J575" s="1084">
        <f>+'7. Persistence Report'!BC184</f>
        <v>301753</v>
      </c>
      <c r="K575" s="1084">
        <f>+'7. Persistence Report'!BD184</f>
        <v>301753</v>
      </c>
      <c r="L575" s="1084">
        <f>+'7. Persistence Report'!BE184</f>
        <v>0</v>
      </c>
      <c r="M575" s="1084">
        <f>+'7. Persistence Report'!BF184</f>
        <v>0</v>
      </c>
      <c r="N575" s="1084">
        <v>12</v>
      </c>
      <c r="O575" s="1084">
        <f>+'7. Persistence Report'!R184</f>
        <v>0</v>
      </c>
      <c r="P575" s="1084">
        <f>+'7. Persistence Report'!S184</f>
        <v>0</v>
      </c>
      <c r="Q575" s="1084">
        <f>+'7. Persistence Report'!T184</f>
        <v>0</v>
      </c>
      <c r="R575" s="1084">
        <f>+'7. Persistence Report'!U184</f>
        <v>0</v>
      </c>
      <c r="S575" s="1084">
        <f>+'7. Persistence Report'!V184</f>
        <v>0</v>
      </c>
      <c r="T575" s="1084">
        <f>+'7. Persistence Report'!W184</f>
        <v>0</v>
      </c>
      <c r="U575" s="1084">
        <f>+'7. Persistence Report'!X184</f>
        <v>0</v>
      </c>
      <c r="V575" s="1084">
        <f>+'7. Persistence Report'!Y184</f>
        <v>0</v>
      </c>
      <c r="W575" s="1084">
        <f>+'7. Persistence Report'!Z184</f>
        <v>0</v>
      </c>
      <c r="X575" s="1084">
        <f>+'7. Persistence Report'!AA184</f>
        <v>0</v>
      </c>
      <c r="Y575" s="1085"/>
      <c r="Z575" s="1086"/>
      <c r="AA575" s="1086">
        <f>'A. Rate Class Allocations'!AD66</f>
        <v>1</v>
      </c>
      <c r="AB575" s="1086"/>
      <c r="AC575" s="1086"/>
      <c r="AD575" s="1086"/>
      <c r="AE575" s="1086"/>
      <c r="AF575" s="1087"/>
      <c r="AG575" s="1087"/>
      <c r="AH575" s="1087"/>
      <c r="AI575" s="1087"/>
      <c r="AJ575" s="1087"/>
      <c r="AK575" s="1087"/>
      <c r="AL575" s="1087"/>
      <c r="AM575" s="1088">
        <f>SUM(Y575:AL575)</f>
        <v>1</v>
      </c>
    </row>
    <row r="576" spans="1:39" s="1089" customFormat="1" outlineLevel="1">
      <c r="A576" s="1091"/>
      <c r="B576" s="1093" t="s">
        <v>308</v>
      </c>
      <c r="C576" s="1083" t="s">
        <v>163</v>
      </c>
      <c r="D576" s="1084"/>
      <c r="E576" s="1084"/>
      <c r="F576" s="1084"/>
      <c r="G576" s="1084"/>
      <c r="H576" s="1084"/>
      <c r="I576" s="1084"/>
      <c r="J576" s="1084"/>
      <c r="K576" s="1084"/>
      <c r="L576" s="1084"/>
      <c r="M576" s="1084"/>
      <c r="N576" s="1084">
        <f>N575</f>
        <v>12</v>
      </c>
      <c r="O576" s="1084"/>
      <c r="P576" s="1084"/>
      <c r="Q576" s="1084"/>
      <c r="R576" s="1084"/>
      <c r="S576" s="1084"/>
      <c r="T576" s="1084"/>
      <c r="U576" s="1084"/>
      <c r="V576" s="1084"/>
      <c r="W576" s="1084"/>
      <c r="X576" s="1084"/>
      <c r="Y576" s="1094">
        <f t="shared" ref="Y576:AL576" si="166">Y575</f>
        <v>0</v>
      </c>
      <c r="Z576" s="1094">
        <f t="shared" si="166"/>
        <v>0</v>
      </c>
      <c r="AA576" s="1094">
        <f t="shared" si="166"/>
        <v>1</v>
      </c>
      <c r="AB576" s="1094">
        <f t="shared" si="166"/>
        <v>0</v>
      </c>
      <c r="AC576" s="1094">
        <f t="shared" si="166"/>
        <v>0</v>
      </c>
      <c r="AD576" s="1094">
        <f t="shared" si="166"/>
        <v>0</v>
      </c>
      <c r="AE576" s="1094">
        <f t="shared" si="166"/>
        <v>0</v>
      </c>
      <c r="AF576" s="1094">
        <f t="shared" si="166"/>
        <v>0</v>
      </c>
      <c r="AG576" s="1094">
        <f t="shared" si="166"/>
        <v>0</v>
      </c>
      <c r="AH576" s="1094">
        <f t="shared" si="166"/>
        <v>0</v>
      </c>
      <c r="AI576" s="1094">
        <f t="shared" si="166"/>
        <v>0</v>
      </c>
      <c r="AJ576" s="1094">
        <f t="shared" si="166"/>
        <v>0</v>
      </c>
      <c r="AK576" s="1094">
        <f t="shared" si="166"/>
        <v>0</v>
      </c>
      <c r="AL576" s="1094">
        <f t="shared" si="166"/>
        <v>0</v>
      </c>
      <c r="AM576" s="1095"/>
    </row>
    <row r="577" spans="1:39" s="1089" customFormat="1" outlineLevel="1">
      <c r="A577" s="1091"/>
      <c r="B577" s="1092"/>
      <c r="C577" s="1083"/>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1097"/>
      <c r="Z577" s="1097"/>
      <c r="AA577" s="1097"/>
      <c r="AB577" s="1097"/>
      <c r="AC577" s="1097"/>
      <c r="AD577" s="1097"/>
      <c r="AE577" s="1097"/>
      <c r="AF577" s="1097"/>
      <c r="AG577" s="1097"/>
      <c r="AH577" s="1097"/>
      <c r="AI577" s="1097"/>
      <c r="AJ577" s="1097"/>
      <c r="AK577" s="1097"/>
      <c r="AL577" s="1097"/>
      <c r="AM577" s="1095"/>
    </row>
    <row r="578" spans="1:39" s="1089" customFormat="1" outlineLevel="1">
      <c r="A578" s="1091">
        <v>51</v>
      </c>
      <c r="B578" s="1092" t="s">
        <v>804</v>
      </c>
      <c r="C578" s="1083" t="s">
        <v>25</v>
      </c>
      <c r="D578" s="1084">
        <f>+'7. Persistence Report'!AW185</f>
        <v>534761</v>
      </c>
      <c r="E578" s="1084">
        <f>+'7. Persistence Report'!AX185</f>
        <v>534761</v>
      </c>
      <c r="F578" s="1084">
        <f>+'7. Persistence Report'!AY185</f>
        <v>534761</v>
      </c>
      <c r="G578" s="1084">
        <f>+'7. Persistence Report'!AZ185</f>
        <v>534761</v>
      </c>
      <c r="H578" s="1084">
        <f>+'7. Persistence Report'!BA185</f>
        <v>532095</v>
      </c>
      <c r="I578" s="1084">
        <f>+'7. Persistence Report'!BB185</f>
        <v>525734</v>
      </c>
      <c r="J578" s="1084">
        <f>+'7. Persistence Report'!BC185</f>
        <v>525734</v>
      </c>
      <c r="K578" s="1084">
        <f>+'7. Persistence Report'!BD185</f>
        <v>525734</v>
      </c>
      <c r="L578" s="1084">
        <f>+'7. Persistence Report'!BE185</f>
        <v>525734</v>
      </c>
      <c r="M578" s="1084">
        <f>+'7. Persistence Report'!BF185</f>
        <v>525734</v>
      </c>
      <c r="N578" s="1084">
        <v>12</v>
      </c>
      <c r="O578" s="1084">
        <f>+'7. Persistence Report'!R185</f>
        <v>92</v>
      </c>
      <c r="P578" s="1084">
        <f>+'7. Persistence Report'!S185</f>
        <v>92</v>
      </c>
      <c r="Q578" s="1084">
        <f>+'7. Persistence Report'!T185</f>
        <v>92</v>
      </c>
      <c r="R578" s="1084">
        <f>+'7. Persistence Report'!U185</f>
        <v>92</v>
      </c>
      <c r="S578" s="1084">
        <f>+'7. Persistence Report'!V185</f>
        <v>92</v>
      </c>
      <c r="T578" s="1084">
        <f>+'7. Persistence Report'!W185</f>
        <v>91</v>
      </c>
      <c r="U578" s="1084">
        <f>+'7. Persistence Report'!X185</f>
        <v>91</v>
      </c>
      <c r="V578" s="1084">
        <f>+'7. Persistence Report'!Y185</f>
        <v>91</v>
      </c>
      <c r="W578" s="1084">
        <f>+'7. Persistence Report'!Z185</f>
        <v>91</v>
      </c>
      <c r="X578" s="1084">
        <f>+'7. Persistence Report'!AA185</f>
        <v>91</v>
      </c>
      <c r="Y578" s="1085">
        <f>'A. Rate Class Allocations'!AB67</f>
        <v>1</v>
      </c>
      <c r="Z578" s="1086"/>
      <c r="AA578" s="1086"/>
      <c r="AB578" s="1086"/>
      <c r="AC578" s="1086"/>
      <c r="AD578" s="1086"/>
      <c r="AE578" s="1086"/>
      <c r="AF578" s="1087"/>
      <c r="AG578" s="1087"/>
      <c r="AH578" s="1087"/>
      <c r="AI578" s="1087"/>
      <c r="AJ578" s="1087"/>
      <c r="AK578" s="1087"/>
      <c r="AL578" s="1087"/>
      <c r="AM578" s="1088">
        <f>SUM(Y578:AL578)</f>
        <v>1</v>
      </c>
    </row>
    <row r="579" spans="1:39" s="1089" customFormat="1" outlineLevel="1">
      <c r="A579" s="1091"/>
      <c r="B579" s="1093" t="s">
        <v>308</v>
      </c>
      <c r="C579" s="1083" t="s">
        <v>163</v>
      </c>
      <c r="D579" s="1084"/>
      <c r="E579" s="1084"/>
      <c r="F579" s="1084"/>
      <c r="G579" s="1084"/>
      <c r="H579" s="1084"/>
      <c r="I579" s="1084"/>
      <c r="J579" s="1084"/>
      <c r="K579" s="1084"/>
      <c r="L579" s="1084"/>
      <c r="M579" s="1084"/>
      <c r="N579" s="1084">
        <f>N578</f>
        <v>12</v>
      </c>
      <c r="O579" s="1084"/>
      <c r="P579" s="1084"/>
      <c r="Q579" s="1084"/>
      <c r="R579" s="1084"/>
      <c r="S579" s="1084"/>
      <c r="T579" s="1084"/>
      <c r="U579" s="1084"/>
      <c r="V579" s="1084"/>
      <c r="W579" s="1084"/>
      <c r="X579" s="1084"/>
      <c r="Y579" s="1094">
        <f t="shared" ref="Y579:AL579" si="167">Y578</f>
        <v>1</v>
      </c>
      <c r="Z579" s="1094">
        <f t="shared" si="167"/>
        <v>0</v>
      </c>
      <c r="AA579" s="1094">
        <f t="shared" si="167"/>
        <v>0</v>
      </c>
      <c r="AB579" s="1094">
        <f t="shared" si="167"/>
        <v>0</v>
      </c>
      <c r="AC579" s="1094">
        <f t="shared" si="167"/>
        <v>0</v>
      </c>
      <c r="AD579" s="1094">
        <f t="shared" si="167"/>
        <v>0</v>
      </c>
      <c r="AE579" s="1094">
        <f t="shared" si="167"/>
        <v>0</v>
      </c>
      <c r="AF579" s="1094">
        <f t="shared" si="167"/>
        <v>0</v>
      </c>
      <c r="AG579" s="1094">
        <f t="shared" si="167"/>
        <v>0</v>
      </c>
      <c r="AH579" s="1094">
        <f t="shared" si="167"/>
        <v>0</v>
      </c>
      <c r="AI579" s="1094">
        <f t="shared" si="167"/>
        <v>0</v>
      </c>
      <c r="AJ579" s="1094">
        <f t="shared" si="167"/>
        <v>0</v>
      </c>
      <c r="AK579" s="1094">
        <f t="shared" si="167"/>
        <v>0</v>
      </c>
      <c r="AL579" s="1094">
        <f t="shared" si="167"/>
        <v>0</v>
      </c>
      <c r="AM579" s="1095"/>
    </row>
    <row r="580" spans="1:39" outlineLevel="1">
      <c r="A580" s="531"/>
      <c r="B580" s="430"/>
      <c r="C580" s="290"/>
      <c r="D580" s="1079"/>
      <c r="E580" s="1079"/>
      <c r="F580" s="1079"/>
      <c r="G580" s="1079"/>
      <c r="H580" s="1079"/>
      <c r="I580" s="1079"/>
      <c r="J580" s="1079"/>
      <c r="K580" s="1079"/>
      <c r="L580" s="1079"/>
      <c r="M580" s="1079"/>
      <c r="N580" s="1079"/>
      <c r="O580" s="1079"/>
      <c r="P580" s="1079"/>
      <c r="Q580" s="1079"/>
      <c r="R580" s="1079"/>
      <c r="S580" s="1079"/>
      <c r="T580" s="1079"/>
      <c r="U580" s="1079"/>
      <c r="V580" s="1079"/>
      <c r="W580" s="1079"/>
      <c r="X580" s="1079"/>
      <c r="Y580" s="410"/>
      <c r="Z580" s="410"/>
      <c r="AA580" s="410"/>
      <c r="AB580" s="410"/>
      <c r="AC580" s="410"/>
      <c r="AD580" s="410"/>
      <c r="AE580" s="410"/>
      <c r="AF580" s="410"/>
      <c r="AG580" s="410"/>
      <c r="AH580" s="410"/>
      <c r="AI580" s="410"/>
      <c r="AJ580" s="410"/>
      <c r="AK580" s="410"/>
      <c r="AL580" s="410"/>
      <c r="AM580" s="305"/>
    </row>
    <row r="581" spans="1:39" outlineLevel="1">
      <c r="A581" s="531"/>
      <c r="B581" s="430"/>
      <c r="C581" s="304"/>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300"/>
      <c r="Z581" s="300"/>
      <c r="AA581" s="300"/>
      <c r="AB581" s="300"/>
      <c r="AC581" s="300"/>
      <c r="AD581" s="300"/>
      <c r="AE581" s="300"/>
      <c r="AF581" s="300"/>
      <c r="AG581" s="300"/>
      <c r="AH581" s="300"/>
      <c r="AI581" s="300"/>
      <c r="AJ581" s="300"/>
      <c r="AK581" s="300"/>
      <c r="AL581" s="300"/>
      <c r="AM581" s="305"/>
    </row>
    <row r="582" spans="1:39" ht="15.75">
      <c r="B582" s="326" t="s">
        <v>292</v>
      </c>
      <c r="C582" s="328"/>
      <c r="D582" s="328">
        <f t="shared" ref="D582:M582" si="168">SUM(D411:D579)</f>
        <v>73667296.701063111</v>
      </c>
      <c r="E582" s="328">
        <f t="shared" si="168"/>
        <v>69359766.136375248</v>
      </c>
      <c r="F582" s="328">
        <f t="shared" si="168"/>
        <v>69301901.750214711</v>
      </c>
      <c r="G582" s="328">
        <f t="shared" si="168"/>
        <v>69177738.750214711</v>
      </c>
      <c r="H582" s="328">
        <f t="shared" si="168"/>
        <v>69175072.750214711</v>
      </c>
      <c r="I582" s="328">
        <f t="shared" si="168"/>
        <v>68172975.62065801</v>
      </c>
      <c r="J582" s="328">
        <f t="shared" si="168"/>
        <v>46333146</v>
      </c>
      <c r="K582" s="328">
        <f t="shared" si="168"/>
        <v>46332881</v>
      </c>
      <c r="L582" s="328">
        <f t="shared" si="168"/>
        <v>45750941</v>
      </c>
      <c r="M582" s="328">
        <f t="shared" si="168"/>
        <v>45720215</v>
      </c>
      <c r="N582" s="328"/>
      <c r="O582" s="328">
        <f t="shared" ref="O582:X582" si="169">SUM(O411:O579)</f>
        <v>8915.606900923658</v>
      </c>
      <c r="P582" s="328">
        <f t="shared" si="169"/>
        <v>9015.516687964493</v>
      </c>
      <c r="Q582" s="328">
        <f t="shared" si="169"/>
        <v>9005.311328902977</v>
      </c>
      <c r="R582" s="328">
        <f t="shared" si="169"/>
        <v>8899.0349572967934</v>
      </c>
      <c r="S582" s="328">
        <f t="shared" si="169"/>
        <v>8899.0349572967934</v>
      </c>
      <c r="T582" s="328">
        <f t="shared" si="169"/>
        <v>8718.032346601789</v>
      </c>
      <c r="U582" s="328">
        <f t="shared" si="169"/>
        <v>6510</v>
      </c>
      <c r="V582" s="328">
        <f t="shared" si="169"/>
        <v>6510</v>
      </c>
      <c r="W582" s="328">
        <f t="shared" si="169"/>
        <v>6484</v>
      </c>
      <c r="X582" s="328">
        <f t="shared" si="169"/>
        <v>6476</v>
      </c>
      <c r="Y582" s="328">
        <f>IF(Y409="kWh",SUMPRODUCT(D411:D579,Y411:Y579))</f>
        <v>27228489.146813598</v>
      </c>
      <c r="Z582" s="328">
        <f>IF(Z409="kWh",SUMPRODUCT(D411:D579,Z411:Z579))</f>
        <v>5385036.8766751634</v>
      </c>
      <c r="AA582" s="328">
        <f>IF(AA409="kw",SUMPRODUCT(N411:N579,O411:O579,AA411:AA579),SUMPRODUCT(D411:D579,AA411:AA579))</f>
        <v>60773.935965941302</v>
      </c>
      <c r="AB582" s="328">
        <f>IF(AB409="kw",SUMPRODUCT(N411:N579,O411:O579,AB411:AB579),SUMPRODUCT(D411:D579,AB411:AB579))</f>
        <v>2176.8946756217401</v>
      </c>
      <c r="AC582" s="328">
        <f>IF(AC409="kw",SUMPRODUCT(N411:N579,O411:O579,AC411:AC579),SUMPRODUCT(D411:D579,AC411:AC579))</f>
        <v>127.83358972162719</v>
      </c>
      <c r="AD582" s="328">
        <f>IF(AD409="kw",SUMPRODUCT(N411:N579,O411:O579,AD411:AD579),SUMPRODUCT(D411:D579,AD411:AD579))</f>
        <v>0</v>
      </c>
      <c r="AE582" s="328">
        <f>IF(AE409="kw",SUMPRODUCT(N411:N579,O411:O579,AE411:AE579),SUMPRODUCT(D411:D579,AE411:AE579))</f>
        <v>0</v>
      </c>
      <c r="AF582" s="328">
        <f>IF(AF409="kw",SUMPRODUCT(N411:N579,O411:O579,AF411:AF579),SUMPRODUCT(D411:D579,AF411:AF579))</f>
        <v>0</v>
      </c>
      <c r="AG582" s="328">
        <f>IF(AG409="kw",SUMPRODUCT(N411:N579,O411:O579,AG411:AG579),SUMPRODUCT(D411:D579,AG411:AG579))</f>
        <v>0</v>
      </c>
      <c r="AH582" s="328">
        <f>IF(AH409="kw",SUMPRODUCT(N411:N579,O411:O579,AH411:AH579),SUMPRODUCT(D411:D579,AH411:AH579))</f>
        <v>0</v>
      </c>
      <c r="AI582" s="328">
        <f>IF(AI409="kw",SUMPRODUCT(N411:N579,O411:O579,AI411:AI579),SUMPRODUCT(D411:D579,AI411:AI579))</f>
        <v>0</v>
      </c>
      <c r="AJ582" s="328">
        <f>IF(AJ409="kw",SUMPRODUCT(N411:N579,O411:O579,AJ411:AJ579),SUMPRODUCT(D411:D579,AJ411:AJ579))</f>
        <v>0</v>
      </c>
      <c r="AK582" s="328">
        <f>IF(AK409="kw",SUMPRODUCT(N411:N579,O411:O579,AK411:AK579),SUMPRODUCT(D411:D579,AK411:AK579))</f>
        <v>0</v>
      </c>
      <c r="AL582" s="328">
        <f>IF(AL409="kw",SUMPRODUCT(N411:N579,O411:O579,AL411:AL579),SUMPRODUCT(D411:D579,AL411:AL579))</f>
        <v>0</v>
      </c>
      <c r="AM582" s="329"/>
    </row>
    <row r="583" spans="1:39" ht="15.75">
      <c r="B583" s="390" t="s">
        <v>293</v>
      </c>
      <c r="C583" s="391"/>
      <c r="D583" s="391"/>
      <c r="E583" s="391"/>
      <c r="F583" s="391"/>
      <c r="G583" s="391"/>
      <c r="H583" s="391"/>
      <c r="I583" s="391"/>
      <c r="J583" s="391"/>
      <c r="K583" s="391"/>
      <c r="L583" s="391"/>
      <c r="M583" s="391"/>
      <c r="N583" s="391"/>
      <c r="O583" s="391"/>
      <c r="P583" s="391"/>
      <c r="Q583" s="391"/>
      <c r="R583" s="391"/>
      <c r="S583" s="391"/>
      <c r="T583" s="391"/>
      <c r="U583" s="391"/>
      <c r="V583" s="391"/>
      <c r="W583" s="391"/>
      <c r="X583" s="391"/>
      <c r="Y583" s="391">
        <f>HLOOKUP(Y219,'2. LRAMVA Threshold'!$B$42:$Q$53,9,FALSE)</f>
        <v>9641185</v>
      </c>
      <c r="Z583" s="391">
        <f>HLOOKUP(Z219,'2. LRAMVA Threshold'!$B$42:$Q$53,9,FALSE)</f>
        <v>27433333</v>
      </c>
      <c r="AA583" s="391">
        <f>HLOOKUP(AA219,'2. LRAMVA Threshold'!$B$42:$Q$53,9,FALSE)</f>
        <v>10470.299999999999</v>
      </c>
      <c r="AB583" s="391">
        <f>HLOOKUP(AB219,'2. LRAMVA Threshold'!$B$42:$Q$53,9,FALSE)</f>
        <v>0</v>
      </c>
      <c r="AC583" s="391">
        <f>HLOOKUP(AC219,'2. LRAMVA Threshold'!$B$42:$Q$53,9,FALSE)</f>
        <v>44916.67</v>
      </c>
      <c r="AD583" s="391">
        <f>HLOOKUP(AD219,'2. LRAMVA Threshold'!$B$42:$Q$53,9,FALSE)</f>
        <v>15680</v>
      </c>
      <c r="AE583" s="391">
        <f>HLOOKUP(AE219,'2. LRAMVA Threshold'!$B$42:$Q$53,9,FALSE)</f>
        <v>0</v>
      </c>
      <c r="AF583" s="391">
        <f>HLOOKUP(AF219,'2. LRAMVA Threshold'!$B$42:$Q$53,9,FALSE)</f>
        <v>0</v>
      </c>
      <c r="AG583" s="391">
        <f>HLOOKUP(AG219,'2. LRAMVA Threshold'!$B$42:$Q$53,9,FALSE)</f>
        <v>0</v>
      </c>
      <c r="AH583" s="391">
        <f>HLOOKUP(AH219,'2. LRAMVA Threshold'!$B$42:$Q$53,9,FALSE)</f>
        <v>0</v>
      </c>
      <c r="AI583" s="391">
        <f>HLOOKUP(AI219,'2. LRAMVA Threshold'!$B$42:$Q$53,9,FALSE)</f>
        <v>0</v>
      </c>
      <c r="AJ583" s="391">
        <f>HLOOKUP(AJ219,'2. LRAMVA Threshold'!$B$42:$Q$53,9,FALSE)</f>
        <v>0</v>
      </c>
      <c r="AK583" s="391">
        <f>HLOOKUP(AK219,'2. LRAMVA Threshold'!$B$42:$Q$53,9,FALSE)</f>
        <v>0</v>
      </c>
      <c r="AL583" s="391">
        <f>HLOOKUP(AL219,'2. LRAMVA Threshold'!$B$42:$Q$53,9,FALSE)</f>
        <v>0</v>
      </c>
      <c r="AM583" s="392"/>
    </row>
    <row r="584" spans="1:39">
      <c r="B584" s="393"/>
      <c r="C584" s="431"/>
      <c r="D584" s="432"/>
      <c r="E584" s="432"/>
      <c r="F584" s="432"/>
      <c r="G584" s="432"/>
      <c r="H584" s="432"/>
      <c r="I584" s="432"/>
      <c r="J584" s="432"/>
      <c r="K584" s="432"/>
      <c r="L584" s="432"/>
      <c r="M584" s="432"/>
      <c r="N584" s="432"/>
      <c r="O584" s="433"/>
      <c r="P584" s="432"/>
      <c r="Q584" s="432"/>
      <c r="R584" s="432"/>
      <c r="S584" s="434"/>
      <c r="T584" s="434"/>
      <c r="U584" s="434"/>
      <c r="V584" s="434"/>
      <c r="W584" s="432"/>
      <c r="X584" s="432"/>
      <c r="Y584" s="435"/>
      <c r="Z584" s="435"/>
      <c r="AA584" s="435"/>
      <c r="AB584" s="435"/>
      <c r="AC584" s="435"/>
      <c r="AD584" s="435"/>
      <c r="AE584" s="435"/>
      <c r="AF584" s="398"/>
      <c r="AG584" s="398"/>
      <c r="AH584" s="398"/>
      <c r="AI584" s="398"/>
      <c r="AJ584" s="398"/>
      <c r="AK584" s="398"/>
      <c r="AL584" s="398"/>
      <c r="AM584" s="399"/>
    </row>
    <row r="585" spans="1:39">
      <c r="B585" s="323" t="s">
        <v>294</v>
      </c>
      <c r="C585" s="337"/>
      <c r="D585" s="337"/>
      <c r="E585" s="375"/>
      <c r="F585" s="375"/>
      <c r="G585" s="375"/>
      <c r="H585" s="375"/>
      <c r="I585" s="375"/>
      <c r="J585" s="375"/>
      <c r="K585" s="375"/>
      <c r="L585" s="375"/>
      <c r="M585" s="375"/>
      <c r="N585" s="375"/>
      <c r="O585" s="290"/>
      <c r="P585" s="339"/>
      <c r="Q585" s="339"/>
      <c r="R585" s="339"/>
      <c r="S585" s="338"/>
      <c r="T585" s="338"/>
      <c r="U585" s="338"/>
      <c r="V585" s="338"/>
      <c r="W585" s="339"/>
      <c r="X585" s="339"/>
      <c r="Y585" s="340">
        <f>HLOOKUP(Y$35,'3.  Distribution Rates'!$C$122:$P$133,9,FALSE)</f>
        <v>9.4999999999999998E-3</v>
      </c>
      <c r="Z585" s="340">
        <f>HLOOKUP(Z$35,'3.  Distribution Rates'!$C$122:$P$133,9,FALSE)</f>
        <v>1.0699999999999999E-2</v>
      </c>
      <c r="AA585" s="340">
        <f>HLOOKUP(AA$35,'3.  Distribution Rates'!$C$122:$P$133,9,FALSE)</f>
        <v>2.6905999999999999</v>
      </c>
      <c r="AB585" s="340">
        <f>HLOOKUP(AB$35,'3.  Distribution Rates'!$C$122:$P$133,9,FALSE)</f>
        <v>3.9750999999999999</v>
      </c>
      <c r="AC585" s="340">
        <f>HLOOKUP(AC$35,'3.  Distribution Rates'!$C$122:$P$133,9,FALSE)</f>
        <v>2.2431999999999999</v>
      </c>
      <c r="AD585" s="340">
        <f>HLOOKUP(AD$35,'3.  Distribution Rates'!$C$122:$P$133,9,FALSE)</f>
        <v>8.3120999999999992</v>
      </c>
      <c r="AE585" s="340">
        <f>HLOOKUP(AE$35,'3.  Distribution Rates'!$C$122:$P$133,9,FALSE)</f>
        <v>13.9765</v>
      </c>
      <c r="AF585" s="340">
        <f>HLOOKUP(AF$35,'3.  Distribution Rates'!$C$122:$P$133,9,FALSE)</f>
        <v>1.9300000000000001E-2</v>
      </c>
      <c r="AG585" s="340">
        <f>HLOOKUP(AG$35,'3.  Distribution Rates'!$C$122:$P$133,9,FALSE)</f>
        <v>0</v>
      </c>
      <c r="AH585" s="340">
        <f>HLOOKUP(AH$35,'3.  Distribution Rates'!$C$122:$P$133,9,FALSE)</f>
        <v>0</v>
      </c>
      <c r="AI585" s="340">
        <f>HLOOKUP(AI$35,'3.  Distribution Rates'!$C$122:$P$133,9,FALSE)</f>
        <v>0</v>
      </c>
      <c r="AJ585" s="340">
        <f>HLOOKUP(AJ$35,'3.  Distribution Rates'!$C$122:$P$133,9,FALSE)</f>
        <v>0</v>
      </c>
      <c r="AK585" s="340">
        <f>HLOOKUP(AK$35,'3.  Distribution Rates'!$C$122:$P$133,9,FALSE)</f>
        <v>0</v>
      </c>
      <c r="AL585" s="340">
        <f>HLOOKUP(AL$35,'3.  Distribution Rates'!$C$122:$P$133,9,FALSE)</f>
        <v>0</v>
      </c>
      <c r="AM585" s="440"/>
    </row>
    <row r="586" spans="1:39">
      <c r="B586" s="323" t="s">
        <v>295</v>
      </c>
      <c r="C586" s="344"/>
      <c r="D586" s="308"/>
      <c r="E586" s="278"/>
      <c r="F586" s="278"/>
      <c r="G586" s="278"/>
      <c r="H586" s="278"/>
      <c r="I586" s="278"/>
      <c r="J586" s="278"/>
      <c r="K586" s="278"/>
      <c r="L586" s="278"/>
      <c r="M586" s="278"/>
      <c r="N586" s="278"/>
      <c r="O586" s="290"/>
      <c r="P586" s="278"/>
      <c r="Q586" s="278"/>
      <c r="R586" s="278"/>
      <c r="S586" s="308"/>
      <c r="T586" s="308"/>
      <c r="U586" s="308"/>
      <c r="V586" s="308"/>
      <c r="W586" s="278"/>
      <c r="X586" s="278"/>
      <c r="Y586" s="377">
        <f>'4.  2011-2014 LRAM'!Y140*Y585</f>
        <v>23943.887674748301</v>
      </c>
      <c r="Z586" s="377">
        <f>'4.  2011-2014 LRAM'!Z140*Z585</f>
        <v>13415.045968178374</v>
      </c>
      <c r="AA586" s="377">
        <f>'4.  2011-2014 LRAM'!AA140*AA585</f>
        <v>68561.894338407103</v>
      </c>
      <c r="AB586" s="377">
        <f>'4.  2011-2014 LRAM'!AB140*AB585</f>
        <v>0</v>
      </c>
      <c r="AC586" s="377">
        <f>'4.  2011-2014 LRAM'!AC140*AC585</f>
        <v>0</v>
      </c>
      <c r="AD586" s="377">
        <f>'4.  2011-2014 LRAM'!AD140*AD585</f>
        <v>0</v>
      </c>
      <c r="AE586" s="377">
        <f>'4.  2011-2014 LRAM'!AE140*AE585</f>
        <v>0</v>
      </c>
      <c r="AF586" s="377">
        <f>'4.  2011-2014 LRAM'!AF140*AF585</f>
        <v>0</v>
      </c>
      <c r="AG586" s="377">
        <f>'4.  2011-2014 LRAM'!AG140*AG585</f>
        <v>0</v>
      </c>
      <c r="AH586" s="377">
        <f>'4.  2011-2014 LRAM'!AH140*AH585</f>
        <v>0</v>
      </c>
      <c r="AI586" s="377">
        <f>'4.  2011-2014 LRAM'!AI140*AI585</f>
        <v>0</v>
      </c>
      <c r="AJ586" s="377">
        <f>'4.  2011-2014 LRAM'!AJ140*AJ585</f>
        <v>0</v>
      </c>
      <c r="AK586" s="377">
        <f>'4.  2011-2014 LRAM'!AK140*AK585</f>
        <v>0</v>
      </c>
      <c r="AL586" s="377">
        <f>'4.  2011-2014 LRAM'!AL140*AL585</f>
        <v>0</v>
      </c>
      <c r="AM586" s="628">
        <f t="shared" ref="AM586:AM592" si="170">SUM(Y586:AL586)</f>
        <v>105920.82798133377</v>
      </c>
    </row>
    <row r="587" spans="1:39">
      <c r="B587" s="323" t="s">
        <v>296</v>
      </c>
      <c r="C587" s="344"/>
      <c r="D587" s="308"/>
      <c r="E587" s="278"/>
      <c r="F587" s="278"/>
      <c r="G587" s="278"/>
      <c r="H587" s="278"/>
      <c r="I587" s="278"/>
      <c r="J587" s="278"/>
      <c r="K587" s="278"/>
      <c r="L587" s="278"/>
      <c r="M587" s="278"/>
      <c r="N587" s="278"/>
      <c r="O587" s="290"/>
      <c r="P587" s="278"/>
      <c r="Q587" s="278"/>
      <c r="R587" s="278"/>
      <c r="S587" s="308"/>
      <c r="T587" s="308"/>
      <c r="U587" s="308"/>
      <c r="V587" s="308"/>
      <c r="W587" s="278"/>
      <c r="X587" s="278"/>
      <c r="Y587" s="377">
        <f>'4.  2011-2014 LRAM'!Y269*Y585</f>
        <v>19003.265189194321</v>
      </c>
      <c r="Z587" s="377">
        <f>'4.  2011-2014 LRAM'!Z269*Z585</f>
        <v>9484.8964482715328</v>
      </c>
      <c r="AA587" s="377">
        <f>'4.  2011-2014 LRAM'!AA269*AA585</f>
        <v>59732.827425108168</v>
      </c>
      <c r="AB587" s="377">
        <f>'4.  2011-2014 LRAM'!AB269*AB585</f>
        <v>0</v>
      </c>
      <c r="AC587" s="377">
        <f>'4.  2011-2014 LRAM'!AC269*AC585</f>
        <v>0</v>
      </c>
      <c r="AD587" s="377">
        <f>'4.  2011-2014 LRAM'!AD269*AD585</f>
        <v>0</v>
      </c>
      <c r="AE587" s="377">
        <f>'4.  2011-2014 LRAM'!AE269*AE585</f>
        <v>0</v>
      </c>
      <c r="AF587" s="377">
        <f>'4.  2011-2014 LRAM'!AF269*AF585</f>
        <v>0</v>
      </c>
      <c r="AG587" s="377">
        <f>'4.  2011-2014 LRAM'!AG269*AG585</f>
        <v>0</v>
      </c>
      <c r="AH587" s="377">
        <f>'4.  2011-2014 LRAM'!AH269*AH585</f>
        <v>0</v>
      </c>
      <c r="AI587" s="377">
        <f>'4.  2011-2014 LRAM'!AI269*AI585</f>
        <v>0</v>
      </c>
      <c r="AJ587" s="377">
        <f>'4.  2011-2014 LRAM'!AJ269*AJ585</f>
        <v>0</v>
      </c>
      <c r="AK587" s="377">
        <f>'4.  2011-2014 LRAM'!AK269*AK585</f>
        <v>0</v>
      </c>
      <c r="AL587" s="377">
        <f>'4.  2011-2014 LRAM'!AL269*AL585</f>
        <v>0</v>
      </c>
      <c r="AM587" s="628">
        <f t="shared" si="170"/>
        <v>88220.989062574023</v>
      </c>
    </row>
    <row r="588" spans="1:39">
      <c r="B588" s="323" t="s">
        <v>297</v>
      </c>
      <c r="C588" s="344"/>
      <c r="D588" s="308"/>
      <c r="E588" s="278"/>
      <c r="F588" s="278"/>
      <c r="G588" s="278"/>
      <c r="H588" s="278"/>
      <c r="I588" s="278"/>
      <c r="J588" s="278"/>
      <c r="K588" s="278"/>
      <c r="L588" s="278"/>
      <c r="M588" s="278"/>
      <c r="N588" s="278"/>
      <c r="O588" s="290"/>
      <c r="P588" s="278"/>
      <c r="Q588" s="278"/>
      <c r="R588" s="278"/>
      <c r="S588" s="308"/>
      <c r="T588" s="308"/>
      <c r="U588" s="308"/>
      <c r="V588" s="308"/>
      <c r="W588" s="278"/>
      <c r="X588" s="278"/>
      <c r="Y588" s="377">
        <f>'4.  2011-2014 LRAM'!Y398*Y585</f>
        <v>21489.962612647752</v>
      </c>
      <c r="Z588" s="377">
        <f>'4.  2011-2014 LRAM'!Z398*Z585</f>
        <v>11386.949554276429</v>
      </c>
      <c r="AA588" s="377">
        <f>'4.  2011-2014 LRAM'!AA398*AA585</f>
        <v>61464.944376146072</v>
      </c>
      <c r="AB588" s="377">
        <f>'4.  2011-2014 LRAM'!AB398*AB585</f>
        <v>0</v>
      </c>
      <c r="AC588" s="377">
        <f>'4.  2011-2014 LRAM'!AC398*AC585</f>
        <v>0</v>
      </c>
      <c r="AD588" s="377">
        <f>'4.  2011-2014 LRAM'!AD398*AD585</f>
        <v>0</v>
      </c>
      <c r="AE588" s="377">
        <f>'4.  2011-2014 LRAM'!AE398*AE585</f>
        <v>0</v>
      </c>
      <c r="AF588" s="377">
        <f>'4.  2011-2014 LRAM'!AF398*AF585</f>
        <v>0</v>
      </c>
      <c r="AG588" s="377">
        <f>'4.  2011-2014 LRAM'!AG398*AG585</f>
        <v>0</v>
      </c>
      <c r="AH588" s="377">
        <f>'4.  2011-2014 LRAM'!AH398*AH585</f>
        <v>0</v>
      </c>
      <c r="AI588" s="377">
        <f>'4.  2011-2014 LRAM'!AI398*AI585</f>
        <v>0</v>
      </c>
      <c r="AJ588" s="377">
        <f>'4.  2011-2014 LRAM'!AJ398*AJ585</f>
        <v>0</v>
      </c>
      <c r="AK588" s="377">
        <f>'4.  2011-2014 LRAM'!AK398*AK585</f>
        <v>0</v>
      </c>
      <c r="AL588" s="377">
        <f>'4.  2011-2014 LRAM'!AL398*AL585</f>
        <v>0</v>
      </c>
      <c r="AM588" s="628">
        <f t="shared" si="170"/>
        <v>94341.856543070258</v>
      </c>
    </row>
    <row r="589" spans="1:39">
      <c r="B589" s="323" t="s">
        <v>298</v>
      </c>
      <c r="C589" s="344"/>
      <c r="D589" s="308"/>
      <c r="E589" s="278"/>
      <c r="F589" s="278"/>
      <c r="G589" s="278"/>
      <c r="H589" s="278"/>
      <c r="I589" s="278"/>
      <c r="J589" s="278"/>
      <c r="K589" s="278"/>
      <c r="L589" s="278"/>
      <c r="M589" s="278"/>
      <c r="N589" s="278"/>
      <c r="O589" s="290"/>
      <c r="P589" s="278"/>
      <c r="Q589" s="278"/>
      <c r="R589" s="278"/>
      <c r="S589" s="308"/>
      <c r="T589" s="308"/>
      <c r="U589" s="308"/>
      <c r="V589" s="308"/>
      <c r="W589" s="278"/>
      <c r="X589" s="278"/>
      <c r="Y589" s="377">
        <f>'4.  2011-2014 LRAM'!Y528*Y585</f>
        <v>57217.780336166805</v>
      </c>
      <c r="Z589" s="377">
        <f>'4.  2011-2014 LRAM'!Z528*Z585</f>
        <v>22218.265770999402</v>
      </c>
      <c r="AA589" s="377">
        <f>'4.  2011-2014 LRAM'!AA528*AA585</f>
        <v>56490.768104430164</v>
      </c>
      <c r="AB589" s="377">
        <f>'4.  2011-2014 LRAM'!AB528*AB585</f>
        <v>0</v>
      </c>
      <c r="AC589" s="377">
        <f>'4.  2011-2014 LRAM'!AC528*AC585</f>
        <v>0</v>
      </c>
      <c r="AD589" s="377">
        <f>'4.  2011-2014 LRAM'!AD528*AD585</f>
        <v>0</v>
      </c>
      <c r="AE589" s="377">
        <f>'4.  2011-2014 LRAM'!AE528*AE585</f>
        <v>0</v>
      </c>
      <c r="AF589" s="377">
        <f>'4.  2011-2014 LRAM'!AF528*AF585</f>
        <v>0</v>
      </c>
      <c r="AG589" s="377">
        <f>'4.  2011-2014 LRAM'!AG528*AG585</f>
        <v>0</v>
      </c>
      <c r="AH589" s="377">
        <f>'4.  2011-2014 LRAM'!AH528*AH585</f>
        <v>0</v>
      </c>
      <c r="AI589" s="377">
        <f>'4.  2011-2014 LRAM'!AI528*AI585</f>
        <v>0</v>
      </c>
      <c r="AJ589" s="377">
        <f>'4.  2011-2014 LRAM'!AJ528*AJ585</f>
        <v>0</v>
      </c>
      <c r="AK589" s="377">
        <f>'4.  2011-2014 LRAM'!AK528*AK585</f>
        <v>0</v>
      </c>
      <c r="AL589" s="377">
        <f>'4.  2011-2014 LRAM'!AL528*AL585</f>
        <v>0</v>
      </c>
      <c r="AM589" s="628">
        <f t="shared" si="170"/>
        <v>135926.81421159639</v>
      </c>
    </row>
    <row r="590" spans="1:39">
      <c r="B590" s="323" t="s">
        <v>299</v>
      </c>
      <c r="C590" s="344"/>
      <c r="D590" s="308"/>
      <c r="E590" s="278"/>
      <c r="F590" s="278"/>
      <c r="G590" s="278"/>
      <c r="H590" s="278"/>
      <c r="I590" s="278"/>
      <c r="J590" s="278"/>
      <c r="K590" s="278"/>
      <c r="L590" s="278"/>
      <c r="M590" s="278"/>
      <c r="N590" s="278"/>
      <c r="O590" s="290"/>
      <c r="P590" s="278"/>
      <c r="Q590" s="278"/>
      <c r="R590" s="278"/>
      <c r="S590" s="308"/>
      <c r="T590" s="308"/>
      <c r="U590" s="308"/>
      <c r="V590" s="308"/>
      <c r="W590" s="278"/>
      <c r="X590" s="278"/>
      <c r="Y590" s="377">
        <f t="shared" ref="Y590:AL590" si="171">Y210*Y585</f>
        <v>71880.971000000005</v>
      </c>
      <c r="Z590" s="377">
        <f t="shared" si="171"/>
        <v>215489.61290302713</v>
      </c>
      <c r="AA590" s="377">
        <f t="shared" si="171"/>
        <v>32066.349219742009</v>
      </c>
      <c r="AB590" s="377">
        <f t="shared" si="171"/>
        <v>762.26517599999988</v>
      </c>
      <c r="AC590" s="377">
        <f t="shared" si="171"/>
        <v>0</v>
      </c>
      <c r="AD590" s="377">
        <f t="shared" si="171"/>
        <v>0</v>
      </c>
      <c r="AE590" s="377">
        <f t="shared" si="171"/>
        <v>0</v>
      </c>
      <c r="AF590" s="377">
        <f t="shared" si="171"/>
        <v>0</v>
      </c>
      <c r="AG590" s="377">
        <f t="shared" si="171"/>
        <v>0</v>
      </c>
      <c r="AH590" s="377">
        <f t="shared" si="171"/>
        <v>0</v>
      </c>
      <c r="AI590" s="377">
        <f t="shared" si="171"/>
        <v>0</v>
      </c>
      <c r="AJ590" s="377">
        <f t="shared" si="171"/>
        <v>0</v>
      </c>
      <c r="AK590" s="377">
        <f t="shared" si="171"/>
        <v>0</v>
      </c>
      <c r="AL590" s="377">
        <f t="shared" si="171"/>
        <v>0</v>
      </c>
      <c r="AM590" s="628">
        <f t="shared" si="170"/>
        <v>320199.19829876913</v>
      </c>
    </row>
    <row r="591" spans="1:39">
      <c r="B591" s="323" t="s">
        <v>300</v>
      </c>
      <c r="C591" s="344"/>
      <c r="D591" s="308"/>
      <c r="E591" s="278"/>
      <c r="F591" s="278"/>
      <c r="G591" s="278"/>
      <c r="H591" s="278"/>
      <c r="I591" s="278"/>
      <c r="J591" s="278"/>
      <c r="K591" s="278"/>
      <c r="L591" s="278"/>
      <c r="M591" s="278"/>
      <c r="N591" s="278"/>
      <c r="O591" s="290"/>
      <c r="P591" s="278"/>
      <c r="Q591" s="278"/>
      <c r="R591" s="278"/>
      <c r="S591" s="308"/>
      <c r="T591" s="308"/>
      <c r="U591" s="308"/>
      <c r="V591" s="308"/>
      <c r="W591" s="278"/>
      <c r="X591" s="278"/>
      <c r="Y591" s="377">
        <f t="shared" ref="Y591:AL591" si="172">Y399*Y585</f>
        <v>164218.71</v>
      </c>
      <c r="Z591" s="377">
        <f t="shared" si="172"/>
        <v>58808.472572920196</v>
      </c>
      <c r="AA591" s="377">
        <f t="shared" si="172"/>
        <v>66593.563021709808</v>
      </c>
      <c r="AB591" s="377">
        <f t="shared" si="172"/>
        <v>17104.073028468127</v>
      </c>
      <c r="AC591" s="377">
        <f t="shared" si="172"/>
        <v>78.746038291734351</v>
      </c>
      <c r="AD591" s="377">
        <f t="shared" si="172"/>
        <v>0</v>
      </c>
      <c r="AE591" s="377">
        <f t="shared" si="172"/>
        <v>0</v>
      </c>
      <c r="AF591" s="377">
        <f t="shared" si="172"/>
        <v>0</v>
      </c>
      <c r="AG591" s="377">
        <f t="shared" si="172"/>
        <v>0</v>
      </c>
      <c r="AH591" s="377">
        <f t="shared" si="172"/>
        <v>0</v>
      </c>
      <c r="AI591" s="377">
        <f t="shared" si="172"/>
        <v>0</v>
      </c>
      <c r="AJ591" s="377">
        <f t="shared" si="172"/>
        <v>0</v>
      </c>
      <c r="AK591" s="377">
        <f t="shared" si="172"/>
        <v>0</v>
      </c>
      <c r="AL591" s="377">
        <f t="shared" si="172"/>
        <v>0</v>
      </c>
      <c r="AM591" s="628">
        <f t="shared" si="170"/>
        <v>306803.56466138986</v>
      </c>
    </row>
    <row r="592" spans="1:39">
      <c r="B592" s="323" t="s">
        <v>301</v>
      </c>
      <c r="C592" s="344"/>
      <c r="D592" s="308"/>
      <c r="E592" s="278"/>
      <c r="F592" s="278"/>
      <c r="G592" s="278"/>
      <c r="H592" s="278"/>
      <c r="I592" s="278"/>
      <c r="J592" s="278"/>
      <c r="K592" s="278"/>
      <c r="L592" s="278"/>
      <c r="M592" s="278"/>
      <c r="N592" s="278"/>
      <c r="O592" s="290"/>
      <c r="P592" s="278"/>
      <c r="Q592" s="278"/>
      <c r="R592" s="278"/>
      <c r="S592" s="308"/>
      <c r="T592" s="308"/>
      <c r="U592" s="308"/>
      <c r="V592" s="308"/>
      <c r="W592" s="278"/>
      <c r="X592" s="278"/>
      <c r="Y592" s="377">
        <f t="shared" ref="Y592:AL592" si="173">Y582*Y585</f>
        <v>258670.64689472917</v>
      </c>
      <c r="Z592" s="377">
        <f t="shared" si="173"/>
        <v>57619.894580424247</v>
      </c>
      <c r="AA592" s="377">
        <f t="shared" si="173"/>
        <v>163518.35210996165</v>
      </c>
      <c r="AB592" s="377">
        <f t="shared" si="173"/>
        <v>8653.3740250639785</v>
      </c>
      <c r="AC592" s="377">
        <f t="shared" si="173"/>
        <v>286.75630846355409</v>
      </c>
      <c r="AD592" s="377">
        <f t="shared" si="173"/>
        <v>0</v>
      </c>
      <c r="AE592" s="377">
        <f t="shared" si="173"/>
        <v>0</v>
      </c>
      <c r="AF592" s="377">
        <f t="shared" si="173"/>
        <v>0</v>
      </c>
      <c r="AG592" s="377">
        <f t="shared" si="173"/>
        <v>0</v>
      </c>
      <c r="AH592" s="377">
        <f t="shared" si="173"/>
        <v>0</v>
      </c>
      <c r="AI592" s="377">
        <f t="shared" si="173"/>
        <v>0</v>
      </c>
      <c r="AJ592" s="377">
        <f t="shared" si="173"/>
        <v>0</v>
      </c>
      <c r="AK592" s="377">
        <f t="shared" si="173"/>
        <v>0</v>
      </c>
      <c r="AL592" s="377">
        <f t="shared" si="173"/>
        <v>0</v>
      </c>
      <c r="AM592" s="628">
        <f t="shared" si="170"/>
        <v>488749.02391864266</v>
      </c>
    </row>
    <row r="593" spans="1:39" ht="15.75">
      <c r="B593" s="348" t="s">
        <v>302</v>
      </c>
      <c r="C593" s="344"/>
      <c r="D593" s="335"/>
      <c r="E593" s="333"/>
      <c r="F593" s="333"/>
      <c r="G593" s="333"/>
      <c r="H593" s="333"/>
      <c r="I593" s="333"/>
      <c r="J593" s="333"/>
      <c r="K593" s="333"/>
      <c r="L593" s="333"/>
      <c r="M593" s="333"/>
      <c r="N593" s="333"/>
      <c r="O593" s="299"/>
      <c r="P593" s="333"/>
      <c r="Q593" s="333"/>
      <c r="R593" s="333"/>
      <c r="S593" s="335"/>
      <c r="T593" s="335"/>
      <c r="U593" s="335"/>
      <c r="V593" s="335"/>
      <c r="W593" s="333"/>
      <c r="X593" s="333"/>
      <c r="Y593" s="345">
        <f t="shared" ref="Y593:AM593" si="174">SUM(Y586:Y592)</f>
        <v>616425.22370748641</v>
      </c>
      <c r="Z593" s="345">
        <f t="shared" si="174"/>
        <v>388423.13779809733</v>
      </c>
      <c r="AA593" s="345">
        <f t="shared" si="174"/>
        <v>508428.69859550497</v>
      </c>
      <c r="AB593" s="345">
        <f t="shared" si="174"/>
        <v>26519.712229532106</v>
      </c>
      <c r="AC593" s="345">
        <f t="shared" si="174"/>
        <v>365.50234675528844</v>
      </c>
      <c r="AD593" s="345">
        <f t="shared" si="174"/>
        <v>0</v>
      </c>
      <c r="AE593" s="345">
        <f t="shared" si="174"/>
        <v>0</v>
      </c>
      <c r="AF593" s="345">
        <f t="shared" si="174"/>
        <v>0</v>
      </c>
      <c r="AG593" s="345">
        <f t="shared" si="174"/>
        <v>0</v>
      </c>
      <c r="AH593" s="345">
        <f t="shared" si="174"/>
        <v>0</v>
      </c>
      <c r="AI593" s="345">
        <f t="shared" si="174"/>
        <v>0</v>
      </c>
      <c r="AJ593" s="345">
        <f t="shared" si="174"/>
        <v>0</v>
      </c>
      <c r="AK593" s="345">
        <f t="shared" si="174"/>
        <v>0</v>
      </c>
      <c r="AL593" s="345">
        <f t="shared" si="174"/>
        <v>0</v>
      </c>
      <c r="AM593" s="406">
        <f t="shared" si="174"/>
        <v>1540162.274677376</v>
      </c>
    </row>
    <row r="594" spans="1:39" ht="15.75">
      <c r="B594" s="348" t="s">
        <v>303</v>
      </c>
      <c r="C594" s="344"/>
      <c r="D594" s="349"/>
      <c r="E594" s="333"/>
      <c r="F594" s="333"/>
      <c r="G594" s="333"/>
      <c r="H594" s="333"/>
      <c r="I594" s="333"/>
      <c r="J594" s="333"/>
      <c r="K594" s="333"/>
      <c r="L594" s="333"/>
      <c r="M594" s="333"/>
      <c r="N594" s="333"/>
      <c r="O594" s="299"/>
      <c r="P594" s="333"/>
      <c r="Q594" s="333"/>
      <c r="R594" s="333"/>
      <c r="S594" s="335"/>
      <c r="T594" s="335"/>
      <c r="U594" s="335"/>
      <c r="V594" s="335"/>
      <c r="W594" s="333"/>
      <c r="X594" s="333"/>
      <c r="Y594" s="346">
        <f t="shared" ref="Y594:AL594" si="175">Y583*Y585</f>
        <v>91591.257499999992</v>
      </c>
      <c r="Z594" s="346">
        <f t="shared" si="175"/>
        <v>293536.66310000001</v>
      </c>
      <c r="AA594" s="346">
        <f t="shared" si="175"/>
        <v>28171.389179999998</v>
      </c>
      <c r="AB594" s="346">
        <f t="shared" si="175"/>
        <v>0</v>
      </c>
      <c r="AC594" s="346">
        <f t="shared" si="175"/>
        <v>100757.07414399998</v>
      </c>
      <c r="AD594" s="346">
        <f t="shared" si="175"/>
        <v>130333.72799999999</v>
      </c>
      <c r="AE594" s="346">
        <f t="shared" si="175"/>
        <v>0</v>
      </c>
      <c r="AF594" s="346">
        <f t="shared" si="175"/>
        <v>0</v>
      </c>
      <c r="AG594" s="346">
        <f t="shared" si="175"/>
        <v>0</v>
      </c>
      <c r="AH594" s="346">
        <f t="shared" si="175"/>
        <v>0</v>
      </c>
      <c r="AI594" s="346">
        <f t="shared" si="175"/>
        <v>0</v>
      </c>
      <c r="AJ594" s="346">
        <f t="shared" si="175"/>
        <v>0</v>
      </c>
      <c r="AK594" s="346">
        <f t="shared" si="175"/>
        <v>0</v>
      </c>
      <c r="AL594" s="346">
        <f t="shared" si="175"/>
        <v>0</v>
      </c>
      <c r="AM594" s="406">
        <f>SUM(Y594:AL594)</f>
        <v>644390.11192399997</v>
      </c>
    </row>
    <row r="595" spans="1:39" ht="15.75">
      <c r="B595" s="348" t="s">
        <v>304</v>
      </c>
      <c r="C595" s="344"/>
      <c r="D595" s="349"/>
      <c r="E595" s="333"/>
      <c r="F595" s="333"/>
      <c r="G595" s="333"/>
      <c r="H595" s="333"/>
      <c r="I595" s="333"/>
      <c r="J595" s="333"/>
      <c r="K595" s="333"/>
      <c r="L595" s="333"/>
      <c r="M595" s="333"/>
      <c r="N595" s="333"/>
      <c r="O595" s="299"/>
      <c r="P595" s="333"/>
      <c r="Q595" s="333"/>
      <c r="R595" s="333"/>
      <c r="S595" s="349"/>
      <c r="T595" s="349"/>
      <c r="U595" s="349"/>
      <c r="V595" s="349"/>
      <c r="W595" s="333"/>
      <c r="X595" s="333"/>
      <c r="Y595" s="350"/>
      <c r="Z595" s="350"/>
      <c r="AA595" s="350"/>
      <c r="AB595" s="350"/>
      <c r="AC595" s="350"/>
      <c r="AD595" s="350"/>
      <c r="AE595" s="350"/>
      <c r="AF595" s="350"/>
      <c r="AG595" s="350"/>
      <c r="AH595" s="350"/>
      <c r="AI595" s="350"/>
      <c r="AJ595" s="350"/>
      <c r="AK595" s="350"/>
      <c r="AL595" s="350"/>
      <c r="AM595" s="406">
        <f>AM593-AM594</f>
        <v>895772.16275337606</v>
      </c>
    </row>
    <row r="596" spans="1:39">
      <c r="B596" s="323"/>
      <c r="C596" s="349"/>
      <c r="D596" s="349"/>
      <c r="E596" s="333"/>
      <c r="F596" s="333"/>
      <c r="G596" s="333"/>
      <c r="H596" s="333"/>
      <c r="I596" s="333"/>
      <c r="J596" s="333"/>
      <c r="K596" s="333"/>
      <c r="L596" s="333"/>
      <c r="M596" s="333"/>
      <c r="N596" s="333"/>
      <c r="O596" s="299"/>
      <c r="P596" s="333"/>
      <c r="Q596" s="333"/>
      <c r="R596" s="333"/>
      <c r="S596" s="349"/>
      <c r="T596" s="344"/>
      <c r="U596" s="349"/>
      <c r="V596" s="349"/>
      <c r="W596" s="333"/>
      <c r="X596" s="333"/>
      <c r="Y596" s="351"/>
      <c r="Z596" s="351"/>
      <c r="AA596" s="351"/>
      <c r="AB596" s="351"/>
      <c r="AC596" s="351"/>
      <c r="AD596" s="351"/>
      <c r="AE596" s="351"/>
      <c r="AF596" s="351"/>
      <c r="AG596" s="351"/>
      <c r="AH596" s="351"/>
      <c r="AI596" s="351"/>
      <c r="AJ596" s="351"/>
      <c r="AK596" s="351"/>
      <c r="AL596" s="351"/>
      <c r="AM596" s="347"/>
    </row>
    <row r="597" spans="1:39">
      <c r="B597" s="438" t="s">
        <v>305</v>
      </c>
      <c r="C597" s="303"/>
      <c r="D597" s="278"/>
      <c r="E597" s="278"/>
      <c r="F597" s="278"/>
      <c r="G597" s="278"/>
      <c r="H597" s="278"/>
      <c r="I597" s="278"/>
      <c r="J597" s="278"/>
      <c r="K597" s="278"/>
      <c r="L597" s="278"/>
      <c r="M597" s="278"/>
      <c r="N597" s="278"/>
      <c r="O597" s="356"/>
      <c r="P597" s="278"/>
      <c r="Q597" s="278"/>
      <c r="R597" s="278"/>
      <c r="S597" s="303"/>
      <c r="T597" s="308"/>
      <c r="U597" s="308"/>
      <c r="V597" s="278"/>
      <c r="W597" s="278"/>
      <c r="X597" s="308"/>
      <c r="Y597" s="290">
        <f>SUMPRODUCT(E411:E579,Y411:Y579)</f>
        <v>21621487.582125738</v>
      </c>
      <c r="Z597" s="290">
        <f>SUMPRODUCT(E411:E579,Z411:Z579)</f>
        <v>5547709.004675163</v>
      </c>
      <c r="AA597" s="290">
        <f t="shared" ref="AA597:AL597" si="176">IF(AA409="kw",SUMPRODUCT($N$411:$N$579,$P$411:$P$579,AA411:AA579),SUMPRODUCT($E$411:$E$579,AA411:AA579))</f>
        <v>65111.200827990797</v>
      </c>
      <c r="AB597" s="290">
        <f t="shared" si="176"/>
        <v>2368.011556656943</v>
      </c>
      <c r="AC597" s="290">
        <f t="shared" si="176"/>
        <v>127.83358972162719</v>
      </c>
      <c r="AD597" s="290">
        <f t="shared" si="176"/>
        <v>0</v>
      </c>
      <c r="AE597" s="290">
        <f t="shared" si="176"/>
        <v>0</v>
      </c>
      <c r="AF597" s="290">
        <f t="shared" si="176"/>
        <v>0</v>
      </c>
      <c r="AG597" s="290">
        <f t="shared" si="176"/>
        <v>0</v>
      </c>
      <c r="AH597" s="290">
        <f t="shared" si="176"/>
        <v>0</v>
      </c>
      <c r="AI597" s="290">
        <f t="shared" si="176"/>
        <v>0</v>
      </c>
      <c r="AJ597" s="290">
        <f t="shared" si="176"/>
        <v>0</v>
      </c>
      <c r="AK597" s="290">
        <f t="shared" si="176"/>
        <v>0</v>
      </c>
      <c r="AL597" s="290">
        <f t="shared" si="176"/>
        <v>0</v>
      </c>
      <c r="AM597" s="336"/>
    </row>
    <row r="598" spans="1:39">
      <c r="B598" s="438" t="s">
        <v>306</v>
      </c>
      <c r="C598" s="303"/>
      <c r="D598" s="278"/>
      <c r="E598" s="278"/>
      <c r="F598" s="278"/>
      <c r="G598" s="278"/>
      <c r="H598" s="278"/>
      <c r="I598" s="278"/>
      <c r="J598" s="278"/>
      <c r="K598" s="278"/>
      <c r="L598" s="278"/>
      <c r="M598" s="278"/>
      <c r="N598" s="278"/>
      <c r="O598" s="356"/>
      <c r="P598" s="278"/>
      <c r="Q598" s="278"/>
      <c r="R598" s="278"/>
      <c r="S598" s="303"/>
      <c r="T598" s="308"/>
      <c r="U598" s="308"/>
      <c r="V598" s="278"/>
      <c r="W598" s="278"/>
      <c r="X598" s="308"/>
      <c r="Y598" s="290">
        <f>SUMPRODUCT(F411:F579,Y411:Y579)</f>
        <v>21621487.582125738</v>
      </c>
      <c r="Z598" s="290">
        <f>SUMPRODUCT(F411:F579,Z411:Z579)</f>
        <v>5535466.1024352815</v>
      </c>
      <c r="AA598" s="290">
        <f t="shared" ref="AA598:AL598" si="177">IF(AA409="kw",SUMPRODUCT($N$411:$N$579,$Q$411:$Q$579,AA411:AA579),SUMPRODUCT($F$411:$F$579,AA411:AA579))</f>
        <v>65021.858032722535</v>
      </c>
      <c r="AB598" s="290">
        <f t="shared" si="177"/>
        <v>2365.3042725770201</v>
      </c>
      <c r="AC598" s="290">
        <f t="shared" si="177"/>
        <v>127.20143930810121</v>
      </c>
      <c r="AD598" s="290">
        <f t="shared" si="177"/>
        <v>0</v>
      </c>
      <c r="AE598" s="290">
        <f t="shared" si="177"/>
        <v>0</v>
      </c>
      <c r="AF598" s="290">
        <f t="shared" si="177"/>
        <v>0</v>
      </c>
      <c r="AG598" s="290">
        <f t="shared" si="177"/>
        <v>0</v>
      </c>
      <c r="AH598" s="290">
        <f t="shared" si="177"/>
        <v>0</v>
      </c>
      <c r="AI598" s="290">
        <f t="shared" si="177"/>
        <v>0</v>
      </c>
      <c r="AJ598" s="290">
        <f t="shared" si="177"/>
        <v>0</v>
      </c>
      <c r="AK598" s="290">
        <f t="shared" si="177"/>
        <v>0</v>
      </c>
      <c r="AL598" s="290">
        <f t="shared" si="177"/>
        <v>0</v>
      </c>
      <c r="AM598" s="336"/>
    </row>
    <row r="599" spans="1:39">
      <c r="B599" s="439" t="s">
        <v>307</v>
      </c>
      <c r="C599" s="363"/>
      <c r="D599" s="383"/>
      <c r="E599" s="383"/>
      <c r="F599" s="383"/>
      <c r="G599" s="383"/>
      <c r="H599" s="383"/>
      <c r="I599" s="383"/>
      <c r="J599" s="383"/>
      <c r="K599" s="383"/>
      <c r="L599" s="383"/>
      <c r="M599" s="383"/>
      <c r="N599" s="383"/>
      <c r="O599" s="382"/>
      <c r="P599" s="383"/>
      <c r="Q599" s="383"/>
      <c r="R599" s="383"/>
      <c r="S599" s="363"/>
      <c r="T599" s="384"/>
      <c r="U599" s="384"/>
      <c r="V599" s="383"/>
      <c r="W599" s="383"/>
      <c r="X599" s="384"/>
      <c r="Y599" s="325">
        <f>SUMPRODUCT(G411:G579,Y411:Y579)</f>
        <v>21621487.582125738</v>
      </c>
      <c r="Z599" s="325">
        <f>SUMPRODUCT(G411:G579,Z411:Z579)</f>
        <v>5535466.1024352815</v>
      </c>
      <c r="AA599" s="325">
        <f t="shared" ref="AA599:AL599" si="178">IF(AA409="kw",SUMPRODUCT($N$411:$N$579,$R$411:$R$579,AA411:AA579),SUMPRODUCT($G$411:$G$579,AA411:AA579))</f>
        <v>63746.541573448347</v>
      </c>
      <c r="AB599" s="325">
        <f t="shared" si="178"/>
        <v>2365.3042725770201</v>
      </c>
      <c r="AC599" s="325">
        <f t="shared" si="178"/>
        <v>127.20143930810121</v>
      </c>
      <c r="AD599" s="325">
        <f t="shared" si="178"/>
        <v>0</v>
      </c>
      <c r="AE599" s="325">
        <f t="shared" si="178"/>
        <v>0</v>
      </c>
      <c r="AF599" s="325">
        <f t="shared" si="178"/>
        <v>0</v>
      </c>
      <c r="AG599" s="325">
        <f t="shared" si="178"/>
        <v>0</v>
      </c>
      <c r="AH599" s="325">
        <f t="shared" si="178"/>
        <v>0</v>
      </c>
      <c r="AI599" s="325">
        <f t="shared" si="178"/>
        <v>0</v>
      </c>
      <c r="AJ599" s="325">
        <f t="shared" si="178"/>
        <v>0</v>
      </c>
      <c r="AK599" s="325">
        <f t="shared" si="178"/>
        <v>0</v>
      </c>
      <c r="AL599" s="325">
        <f t="shared" si="178"/>
        <v>0</v>
      </c>
      <c r="AM599" s="385"/>
    </row>
    <row r="600" spans="1:39" ht="68.099999999999994" customHeight="1">
      <c r="B600" s="1180" t="s">
        <v>2563</v>
      </c>
      <c r="C600" s="1181"/>
      <c r="D600" s="1181"/>
      <c r="E600" s="1181"/>
      <c r="F600" s="1181"/>
      <c r="G600" s="1181"/>
      <c r="H600" s="1181"/>
      <c r="I600" s="1181"/>
      <c r="J600" s="1181"/>
      <c r="K600" s="1181"/>
      <c r="L600" s="1181"/>
      <c r="M600" s="1181"/>
      <c r="N600" s="1181"/>
      <c r="O600" s="1181"/>
      <c r="P600" s="1181"/>
      <c r="Q600" s="1181"/>
      <c r="R600" s="1181"/>
      <c r="S600" s="1181"/>
      <c r="T600" s="1181"/>
      <c r="U600" s="1181"/>
      <c r="V600" s="1181"/>
      <c r="W600" s="1181"/>
      <c r="X600" s="1181"/>
      <c r="Y600" s="1181"/>
      <c r="Z600" s="408"/>
      <c r="AA600" s="408"/>
      <c r="AB600" s="408"/>
      <c r="AC600" s="408"/>
      <c r="AD600" s="408"/>
      <c r="AE600" s="408"/>
      <c r="AF600" s="408"/>
      <c r="AG600" s="408"/>
      <c r="AH600" s="408"/>
      <c r="AI600" s="408"/>
      <c r="AJ600" s="408"/>
      <c r="AK600" s="408"/>
      <c r="AL600" s="408"/>
      <c r="AM600" s="388"/>
    </row>
    <row r="603" spans="1:39" ht="15.75">
      <c r="B603" s="279" t="s">
        <v>309</v>
      </c>
      <c r="C603" s="280"/>
      <c r="D603" s="589" t="s">
        <v>525</v>
      </c>
      <c r="E603" s="252"/>
      <c r="F603" s="589"/>
      <c r="G603" s="252"/>
      <c r="H603" s="252"/>
      <c r="I603" s="252"/>
      <c r="J603" s="252"/>
      <c r="K603" s="252"/>
      <c r="L603" s="252"/>
      <c r="M603" s="252"/>
      <c r="N603" s="252"/>
      <c r="O603" s="280"/>
      <c r="P603" s="252"/>
      <c r="Q603" s="252"/>
      <c r="R603" s="252"/>
      <c r="S603" s="252"/>
      <c r="T603" s="252"/>
      <c r="U603" s="252"/>
      <c r="V603" s="252"/>
      <c r="W603" s="252"/>
      <c r="X603" s="252"/>
      <c r="Y603" s="269"/>
      <c r="Z603" s="266"/>
      <c r="AA603" s="266"/>
      <c r="AB603" s="266"/>
      <c r="AC603" s="266"/>
      <c r="AD603" s="266"/>
      <c r="AE603" s="266"/>
      <c r="AF603" s="266"/>
      <c r="AG603" s="266"/>
      <c r="AH603" s="266"/>
      <c r="AI603" s="266"/>
      <c r="AJ603" s="266"/>
      <c r="AK603" s="266"/>
      <c r="AL603" s="266"/>
    </row>
    <row r="604" spans="1:39" ht="33.75" customHeight="1">
      <c r="B604" s="1168" t="s">
        <v>211</v>
      </c>
      <c r="C604" s="1170" t="s">
        <v>33</v>
      </c>
      <c r="D604" s="283" t="s">
        <v>421</v>
      </c>
      <c r="E604" s="1172" t="s">
        <v>209</v>
      </c>
      <c r="F604" s="1173"/>
      <c r="G604" s="1173"/>
      <c r="H604" s="1173"/>
      <c r="I604" s="1173"/>
      <c r="J604" s="1173"/>
      <c r="K604" s="1173"/>
      <c r="L604" s="1173"/>
      <c r="M604" s="1174"/>
      <c r="N604" s="1178" t="s">
        <v>213</v>
      </c>
      <c r="O604" s="283" t="s">
        <v>422</v>
      </c>
      <c r="P604" s="1172" t="s">
        <v>212</v>
      </c>
      <c r="Q604" s="1173"/>
      <c r="R604" s="1173"/>
      <c r="S604" s="1173"/>
      <c r="T604" s="1173"/>
      <c r="U604" s="1173"/>
      <c r="V604" s="1173"/>
      <c r="W604" s="1173"/>
      <c r="X604" s="1174"/>
      <c r="Y604" s="1175" t="s">
        <v>243</v>
      </c>
      <c r="Z604" s="1176"/>
      <c r="AA604" s="1176"/>
      <c r="AB604" s="1176"/>
      <c r="AC604" s="1176"/>
      <c r="AD604" s="1176"/>
      <c r="AE604" s="1176"/>
      <c r="AF604" s="1176"/>
      <c r="AG604" s="1176"/>
      <c r="AH604" s="1176"/>
      <c r="AI604" s="1176"/>
      <c r="AJ604" s="1176"/>
      <c r="AK604" s="1176"/>
      <c r="AL604" s="1176"/>
      <c r="AM604" s="1177"/>
    </row>
    <row r="605" spans="1:39" ht="68.25" customHeight="1">
      <c r="B605" s="1169"/>
      <c r="C605" s="1171"/>
      <c r="D605" s="284">
        <v>2018</v>
      </c>
      <c r="E605" s="284">
        <v>2019</v>
      </c>
      <c r="F605" s="284">
        <v>2020</v>
      </c>
      <c r="G605" s="284">
        <v>2021</v>
      </c>
      <c r="H605" s="284">
        <v>2022</v>
      </c>
      <c r="I605" s="284">
        <v>2023</v>
      </c>
      <c r="J605" s="284">
        <v>2024</v>
      </c>
      <c r="K605" s="284">
        <v>2025</v>
      </c>
      <c r="L605" s="284">
        <v>2026</v>
      </c>
      <c r="M605" s="284">
        <v>2027</v>
      </c>
      <c r="N605" s="1179"/>
      <c r="O605" s="284">
        <v>2018</v>
      </c>
      <c r="P605" s="284">
        <v>2019</v>
      </c>
      <c r="Q605" s="284">
        <v>2020</v>
      </c>
      <c r="R605" s="284">
        <v>2021</v>
      </c>
      <c r="S605" s="284">
        <v>2022</v>
      </c>
      <c r="T605" s="284">
        <v>2023</v>
      </c>
      <c r="U605" s="284">
        <v>2024</v>
      </c>
      <c r="V605" s="284">
        <v>2025</v>
      </c>
      <c r="W605" s="284">
        <v>2026</v>
      </c>
      <c r="X605" s="284">
        <v>2027</v>
      </c>
      <c r="Y605" s="284" t="str">
        <f>'1.  LRAMVA Summary'!D52</f>
        <v>Residential</v>
      </c>
      <c r="Z605" s="284" t="str">
        <f>'1.  LRAMVA Summary'!E52</f>
        <v>GS&lt;50 kW</v>
      </c>
      <c r="AA605" s="284" t="str">
        <f>'1.  LRAMVA Summary'!F52</f>
        <v>General Service 50 - 4,999 kW</v>
      </c>
      <c r="AB605" s="284" t="str">
        <f>'1.  LRAMVA Summary'!G52</f>
        <v>Co-Generation 1,000 - 4,999 kW</v>
      </c>
      <c r="AC605" s="284" t="str">
        <f>'1.  LRAMVA Summary'!H52</f>
        <v>Large User</v>
      </c>
      <c r="AD605" s="284" t="str">
        <f>'1.  LRAMVA Summary'!I52</f>
        <v>Street Lighting</v>
      </c>
      <c r="AE605" s="284" t="str">
        <f>'1.  LRAMVA Summary'!J52</f>
        <v>Sentinel Lighting</v>
      </c>
      <c r="AF605" s="284" t="str">
        <f>'1.  LRAMVA Summary'!K52</f>
        <v>Unmetered Scattered Load</v>
      </c>
      <c r="AG605" s="284" t="str">
        <f>'1.  LRAMVA Summary'!L52</f>
        <v/>
      </c>
      <c r="AH605" s="284" t="str">
        <f>'1.  LRAMVA Summary'!M52</f>
        <v/>
      </c>
      <c r="AI605" s="284" t="str">
        <f>'1.  LRAMVA Summary'!N52</f>
        <v/>
      </c>
      <c r="AJ605" s="284" t="str">
        <f>'1.  LRAMVA Summary'!O52</f>
        <v/>
      </c>
      <c r="AK605" s="284" t="str">
        <f>'1.  LRAMVA Summary'!P52</f>
        <v/>
      </c>
      <c r="AL605" s="284" t="str">
        <f>'1.  LRAMVA Summary'!Q52</f>
        <v/>
      </c>
      <c r="AM605" s="286" t="str">
        <f>'1.  LRAMVA Summary'!R52</f>
        <v>Total</v>
      </c>
    </row>
    <row r="606" spans="1:39" ht="15.75" customHeight="1">
      <c r="A606" s="531"/>
      <c r="B606" s="517" t="s">
        <v>503</v>
      </c>
      <c r="C606" s="288"/>
      <c r="D606" s="288"/>
      <c r="E606" s="288"/>
      <c r="F606" s="288"/>
      <c r="G606" s="288"/>
      <c r="H606" s="288"/>
      <c r="I606" s="288"/>
      <c r="J606" s="288"/>
      <c r="K606" s="288"/>
      <c r="L606" s="288"/>
      <c r="M606" s="288"/>
      <c r="N606" s="289"/>
      <c r="O606" s="288"/>
      <c r="P606" s="288"/>
      <c r="Q606" s="288"/>
      <c r="R606" s="288"/>
      <c r="S606" s="288"/>
      <c r="T606" s="288"/>
      <c r="U606" s="288"/>
      <c r="V606" s="288"/>
      <c r="W606" s="288"/>
      <c r="X606" s="288"/>
      <c r="Y606" s="290" t="str">
        <f>'1.  LRAMVA Summary'!D53</f>
        <v>kWh</v>
      </c>
      <c r="Z606" s="290" t="str">
        <f>'1.  LRAMVA Summary'!E53</f>
        <v>kWh</v>
      </c>
      <c r="AA606" s="290" t="str">
        <f>'1.  LRAMVA Summary'!F53</f>
        <v>kW</v>
      </c>
      <c r="AB606" s="290" t="str">
        <f>'1.  LRAMVA Summary'!G53</f>
        <v>kW</v>
      </c>
      <c r="AC606" s="290" t="str">
        <f>'1.  LRAMVA Summary'!H53</f>
        <v>kW</v>
      </c>
      <c r="AD606" s="290" t="str">
        <f>'1.  LRAMVA Summary'!I53</f>
        <v>kW</v>
      </c>
      <c r="AE606" s="290" t="str">
        <f>'1.  LRAMVA Summary'!J53</f>
        <v>kW</v>
      </c>
      <c r="AF606" s="290" t="str">
        <f>'1.  LRAMVA Summary'!K53</f>
        <v>kWh</v>
      </c>
      <c r="AG606" s="290">
        <f>'1.  LRAMVA Summary'!L53</f>
        <v>0</v>
      </c>
      <c r="AH606" s="290">
        <f>'1.  LRAMVA Summary'!M53</f>
        <v>0</v>
      </c>
      <c r="AI606" s="290">
        <f>'1.  LRAMVA Summary'!N53</f>
        <v>0</v>
      </c>
      <c r="AJ606" s="290">
        <f>'1.  LRAMVA Summary'!O53</f>
        <v>0</v>
      </c>
      <c r="AK606" s="290">
        <f>'1.  LRAMVA Summary'!P53</f>
        <v>0</v>
      </c>
      <c r="AL606" s="290">
        <f>'1.  LRAMVA Summary'!Q53</f>
        <v>0</v>
      </c>
      <c r="AM606" s="291"/>
    </row>
    <row r="607" spans="1:39" ht="15.75" outlineLevel="1">
      <c r="A607" s="531"/>
      <c r="B607" s="503" t="s">
        <v>496</v>
      </c>
      <c r="C607" s="288"/>
      <c r="D607" s="288"/>
      <c r="E607" s="288"/>
      <c r="F607" s="288"/>
      <c r="G607" s="288"/>
      <c r="H607" s="288"/>
      <c r="I607" s="288"/>
      <c r="J607" s="288"/>
      <c r="K607" s="288"/>
      <c r="L607" s="288"/>
      <c r="M607" s="288"/>
      <c r="N607" s="289"/>
      <c r="O607" s="288"/>
      <c r="P607" s="288"/>
      <c r="Q607" s="288"/>
      <c r="R607" s="288"/>
      <c r="S607" s="288"/>
      <c r="T607" s="288"/>
      <c r="U607" s="288"/>
      <c r="V607" s="288"/>
      <c r="W607" s="288"/>
      <c r="X607" s="288"/>
      <c r="Y607" s="290"/>
      <c r="Z607" s="290"/>
      <c r="AA607" s="290"/>
      <c r="AB607" s="290"/>
      <c r="AC607" s="290"/>
      <c r="AD607" s="290"/>
      <c r="AE607" s="290"/>
      <c r="AF607" s="290"/>
      <c r="AG607" s="290"/>
      <c r="AH607" s="290"/>
      <c r="AI607" s="290"/>
      <c r="AJ607" s="290"/>
      <c r="AK607" s="290"/>
      <c r="AL607" s="290"/>
      <c r="AM607" s="291"/>
    </row>
    <row r="608" spans="1:39" outlineLevel="1">
      <c r="A608" s="531">
        <v>1</v>
      </c>
      <c r="B608" s="427" t="s">
        <v>95</v>
      </c>
      <c r="C608" s="290" t="s">
        <v>25</v>
      </c>
      <c r="D608" s="294"/>
      <c r="E608" s="294"/>
      <c r="F608" s="294"/>
      <c r="G608" s="294"/>
      <c r="H608" s="294"/>
      <c r="I608" s="294"/>
      <c r="J608" s="294"/>
      <c r="K608" s="294"/>
      <c r="L608" s="294"/>
      <c r="M608" s="294"/>
      <c r="N608" s="290"/>
      <c r="O608" s="294"/>
      <c r="P608" s="294"/>
      <c r="Q608" s="294"/>
      <c r="R608" s="294"/>
      <c r="S608" s="294"/>
      <c r="T608" s="294"/>
      <c r="U608" s="294"/>
      <c r="V608" s="294"/>
      <c r="W608" s="294"/>
      <c r="X608" s="294"/>
      <c r="Y608" s="409"/>
      <c r="Z608" s="409"/>
      <c r="AA608" s="409"/>
      <c r="AB608" s="409"/>
      <c r="AC608" s="409"/>
      <c r="AD608" s="409"/>
      <c r="AE608" s="409"/>
      <c r="AF608" s="409"/>
      <c r="AG608" s="409"/>
      <c r="AH608" s="409"/>
      <c r="AI608" s="409"/>
      <c r="AJ608" s="409"/>
      <c r="AK608" s="409"/>
      <c r="AL608" s="409"/>
      <c r="AM608" s="295">
        <f>SUM(Y608:AL608)</f>
        <v>0</v>
      </c>
    </row>
    <row r="609" spans="1:39" outlineLevel="1">
      <c r="A609" s="531"/>
      <c r="B609" s="293" t="s">
        <v>310</v>
      </c>
      <c r="C609" s="290" t="s">
        <v>163</v>
      </c>
      <c r="D609" s="294"/>
      <c r="E609" s="294"/>
      <c r="F609" s="294"/>
      <c r="G609" s="294"/>
      <c r="H609" s="294"/>
      <c r="I609" s="294"/>
      <c r="J609" s="294"/>
      <c r="K609" s="294"/>
      <c r="L609" s="294"/>
      <c r="M609" s="294"/>
      <c r="N609" s="467"/>
      <c r="O609" s="294"/>
      <c r="P609" s="294"/>
      <c r="Q609" s="294"/>
      <c r="R609" s="294"/>
      <c r="S609" s="294"/>
      <c r="T609" s="294"/>
      <c r="U609" s="294"/>
      <c r="V609" s="294"/>
      <c r="W609" s="294"/>
      <c r="X609" s="294"/>
      <c r="Y609" s="410">
        <f t="shared" ref="Y609:AL609" si="179">Y608</f>
        <v>0</v>
      </c>
      <c r="Z609" s="410">
        <f t="shared" si="179"/>
        <v>0</v>
      </c>
      <c r="AA609" s="410">
        <f t="shared" si="179"/>
        <v>0</v>
      </c>
      <c r="AB609" s="410">
        <f t="shared" si="179"/>
        <v>0</v>
      </c>
      <c r="AC609" s="410">
        <f t="shared" si="179"/>
        <v>0</v>
      </c>
      <c r="AD609" s="410">
        <f t="shared" si="179"/>
        <v>0</v>
      </c>
      <c r="AE609" s="410">
        <f t="shared" si="179"/>
        <v>0</v>
      </c>
      <c r="AF609" s="410">
        <f t="shared" si="179"/>
        <v>0</v>
      </c>
      <c r="AG609" s="410">
        <f t="shared" si="179"/>
        <v>0</v>
      </c>
      <c r="AH609" s="410">
        <f t="shared" si="179"/>
        <v>0</v>
      </c>
      <c r="AI609" s="410">
        <f t="shared" si="179"/>
        <v>0</v>
      </c>
      <c r="AJ609" s="410">
        <f t="shared" si="179"/>
        <v>0</v>
      </c>
      <c r="AK609" s="410">
        <f t="shared" si="179"/>
        <v>0</v>
      </c>
      <c r="AL609" s="410">
        <f t="shared" si="179"/>
        <v>0</v>
      </c>
      <c r="AM609" s="296"/>
    </row>
    <row r="610" spans="1:39" ht="15.75" outlineLevel="1">
      <c r="A610" s="531"/>
      <c r="B610" s="297"/>
      <c r="C610" s="298"/>
      <c r="D610" s="298"/>
      <c r="E610" s="298"/>
      <c r="F610" s="298"/>
      <c r="G610" s="298"/>
      <c r="H610" s="298"/>
      <c r="I610" s="298"/>
      <c r="J610" s="298"/>
      <c r="K610" s="298"/>
      <c r="L610" s="298"/>
      <c r="M610" s="298"/>
      <c r="N610" s="299"/>
      <c r="O610" s="298"/>
      <c r="P610" s="298"/>
      <c r="Q610" s="298"/>
      <c r="R610" s="298"/>
      <c r="S610" s="298"/>
      <c r="T610" s="298"/>
      <c r="U610" s="298"/>
      <c r="V610" s="298"/>
      <c r="W610" s="298"/>
      <c r="X610" s="298"/>
      <c r="Y610" s="411"/>
      <c r="Z610" s="412"/>
      <c r="AA610" s="412"/>
      <c r="AB610" s="412"/>
      <c r="AC610" s="412"/>
      <c r="AD610" s="412"/>
      <c r="AE610" s="412"/>
      <c r="AF610" s="412"/>
      <c r="AG610" s="412"/>
      <c r="AH610" s="412"/>
      <c r="AI610" s="412"/>
      <c r="AJ610" s="412"/>
      <c r="AK610" s="412"/>
      <c r="AL610" s="412"/>
      <c r="AM610" s="301"/>
    </row>
    <row r="611" spans="1:39" outlineLevel="1">
      <c r="A611" s="531">
        <v>2</v>
      </c>
      <c r="B611" s="427" t="s">
        <v>96</v>
      </c>
      <c r="C611" s="290" t="s">
        <v>25</v>
      </c>
      <c r="D611" s="294"/>
      <c r="E611" s="294"/>
      <c r="F611" s="294"/>
      <c r="G611" s="294"/>
      <c r="H611" s="294"/>
      <c r="I611" s="294"/>
      <c r="J611" s="294"/>
      <c r="K611" s="294"/>
      <c r="L611" s="294"/>
      <c r="M611" s="294"/>
      <c r="N611" s="290"/>
      <c r="O611" s="294"/>
      <c r="P611" s="294"/>
      <c r="Q611" s="294"/>
      <c r="R611" s="294"/>
      <c r="S611" s="294"/>
      <c r="T611" s="294"/>
      <c r="U611" s="294"/>
      <c r="V611" s="294"/>
      <c r="W611" s="294"/>
      <c r="X611" s="294"/>
      <c r="Y611" s="409"/>
      <c r="Z611" s="409"/>
      <c r="AA611" s="409"/>
      <c r="AB611" s="409"/>
      <c r="AC611" s="409"/>
      <c r="AD611" s="409"/>
      <c r="AE611" s="409"/>
      <c r="AF611" s="409"/>
      <c r="AG611" s="409"/>
      <c r="AH611" s="409"/>
      <c r="AI611" s="409"/>
      <c r="AJ611" s="409"/>
      <c r="AK611" s="409"/>
      <c r="AL611" s="409"/>
      <c r="AM611" s="295">
        <f>SUM(Y611:AL611)</f>
        <v>0</v>
      </c>
    </row>
    <row r="612" spans="1:39" outlineLevel="1">
      <c r="A612" s="531"/>
      <c r="B612" s="293" t="s">
        <v>310</v>
      </c>
      <c r="C612" s="290" t="s">
        <v>163</v>
      </c>
      <c r="D612" s="294"/>
      <c r="E612" s="294"/>
      <c r="F612" s="294"/>
      <c r="G612" s="294"/>
      <c r="H612" s="294"/>
      <c r="I612" s="294"/>
      <c r="J612" s="294"/>
      <c r="K612" s="294"/>
      <c r="L612" s="294"/>
      <c r="M612" s="294"/>
      <c r="N612" s="467"/>
      <c r="O612" s="294"/>
      <c r="P612" s="294"/>
      <c r="Q612" s="294"/>
      <c r="R612" s="294"/>
      <c r="S612" s="294"/>
      <c r="T612" s="294"/>
      <c r="U612" s="294"/>
      <c r="V612" s="294"/>
      <c r="W612" s="294"/>
      <c r="X612" s="294"/>
      <c r="Y612" s="410">
        <f t="shared" ref="Y612:AL612" si="180">Y611</f>
        <v>0</v>
      </c>
      <c r="Z612" s="410">
        <f t="shared" si="180"/>
        <v>0</v>
      </c>
      <c r="AA612" s="410">
        <f t="shared" si="180"/>
        <v>0</v>
      </c>
      <c r="AB612" s="410">
        <f t="shared" si="180"/>
        <v>0</v>
      </c>
      <c r="AC612" s="410">
        <f t="shared" si="180"/>
        <v>0</v>
      </c>
      <c r="AD612" s="410">
        <f t="shared" si="180"/>
        <v>0</v>
      </c>
      <c r="AE612" s="410">
        <f t="shared" si="180"/>
        <v>0</v>
      </c>
      <c r="AF612" s="410">
        <f t="shared" si="180"/>
        <v>0</v>
      </c>
      <c r="AG612" s="410">
        <f t="shared" si="180"/>
        <v>0</v>
      </c>
      <c r="AH612" s="410">
        <f t="shared" si="180"/>
        <v>0</v>
      </c>
      <c r="AI612" s="410">
        <f t="shared" si="180"/>
        <v>0</v>
      </c>
      <c r="AJ612" s="410">
        <f t="shared" si="180"/>
        <v>0</v>
      </c>
      <c r="AK612" s="410">
        <f t="shared" si="180"/>
        <v>0</v>
      </c>
      <c r="AL612" s="410">
        <f t="shared" si="180"/>
        <v>0</v>
      </c>
      <c r="AM612" s="296"/>
    </row>
    <row r="613" spans="1:39" ht="15.75" outlineLevel="1">
      <c r="A613" s="531"/>
      <c r="B613" s="297"/>
      <c r="C613" s="298"/>
      <c r="D613" s="303"/>
      <c r="E613" s="303"/>
      <c r="F613" s="303"/>
      <c r="G613" s="303"/>
      <c r="H613" s="303"/>
      <c r="I613" s="303"/>
      <c r="J613" s="303"/>
      <c r="K613" s="303"/>
      <c r="L613" s="303"/>
      <c r="M613" s="303"/>
      <c r="N613" s="299"/>
      <c r="O613" s="303"/>
      <c r="P613" s="303"/>
      <c r="Q613" s="303"/>
      <c r="R613" s="303"/>
      <c r="S613" s="303"/>
      <c r="T613" s="303"/>
      <c r="U613" s="303"/>
      <c r="V613" s="303"/>
      <c r="W613" s="303"/>
      <c r="X613" s="303"/>
      <c r="Y613" s="411"/>
      <c r="Z613" s="412"/>
      <c r="AA613" s="412"/>
      <c r="AB613" s="412"/>
      <c r="AC613" s="412"/>
      <c r="AD613" s="412"/>
      <c r="AE613" s="412"/>
      <c r="AF613" s="412"/>
      <c r="AG613" s="412"/>
      <c r="AH613" s="412"/>
      <c r="AI613" s="412"/>
      <c r="AJ613" s="412"/>
      <c r="AK613" s="412"/>
      <c r="AL613" s="412"/>
      <c r="AM613" s="301"/>
    </row>
    <row r="614" spans="1:39" outlineLevel="1">
      <c r="A614" s="531">
        <v>3</v>
      </c>
      <c r="B614" s="427" t="s">
        <v>97</v>
      </c>
      <c r="C614" s="290" t="s">
        <v>25</v>
      </c>
      <c r="D614" s="294"/>
      <c r="E614" s="294"/>
      <c r="F614" s="294"/>
      <c r="G614" s="294"/>
      <c r="H614" s="294"/>
      <c r="I614" s="294"/>
      <c r="J614" s="294"/>
      <c r="K614" s="294"/>
      <c r="L614" s="294"/>
      <c r="M614" s="294"/>
      <c r="N614" s="290"/>
      <c r="O614" s="294"/>
      <c r="P614" s="294"/>
      <c r="Q614" s="294"/>
      <c r="R614" s="294"/>
      <c r="S614" s="294"/>
      <c r="T614" s="294"/>
      <c r="U614" s="294"/>
      <c r="V614" s="294"/>
      <c r="W614" s="294"/>
      <c r="X614" s="294"/>
      <c r="Y614" s="409"/>
      <c r="Z614" s="409"/>
      <c r="AA614" s="409"/>
      <c r="AB614" s="409"/>
      <c r="AC614" s="409"/>
      <c r="AD614" s="409"/>
      <c r="AE614" s="409"/>
      <c r="AF614" s="409"/>
      <c r="AG614" s="409"/>
      <c r="AH614" s="409"/>
      <c r="AI614" s="409"/>
      <c r="AJ614" s="409"/>
      <c r="AK614" s="409"/>
      <c r="AL614" s="409"/>
      <c r="AM614" s="295">
        <f>SUM(Y614:AL614)</f>
        <v>0</v>
      </c>
    </row>
    <row r="615" spans="1:39" outlineLevel="1">
      <c r="A615" s="531"/>
      <c r="B615" s="293" t="s">
        <v>310</v>
      </c>
      <c r="C615" s="290" t="s">
        <v>163</v>
      </c>
      <c r="D615" s="294"/>
      <c r="E615" s="294"/>
      <c r="F615" s="294"/>
      <c r="G615" s="294"/>
      <c r="H615" s="294"/>
      <c r="I615" s="294"/>
      <c r="J615" s="294"/>
      <c r="K615" s="294"/>
      <c r="L615" s="294"/>
      <c r="M615" s="294"/>
      <c r="N615" s="467"/>
      <c r="O615" s="294"/>
      <c r="P615" s="294"/>
      <c r="Q615" s="294"/>
      <c r="R615" s="294"/>
      <c r="S615" s="294"/>
      <c r="T615" s="294"/>
      <c r="U615" s="294"/>
      <c r="V615" s="294"/>
      <c r="W615" s="294"/>
      <c r="X615" s="294"/>
      <c r="Y615" s="410">
        <f t="shared" ref="Y615:AL615" si="181">Y614</f>
        <v>0</v>
      </c>
      <c r="Z615" s="410">
        <f t="shared" si="181"/>
        <v>0</v>
      </c>
      <c r="AA615" s="410">
        <f t="shared" si="181"/>
        <v>0</v>
      </c>
      <c r="AB615" s="410">
        <f t="shared" si="181"/>
        <v>0</v>
      </c>
      <c r="AC615" s="410">
        <f t="shared" si="181"/>
        <v>0</v>
      </c>
      <c r="AD615" s="410">
        <f t="shared" si="181"/>
        <v>0</v>
      </c>
      <c r="AE615" s="410">
        <f t="shared" si="181"/>
        <v>0</v>
      </c>
      <c r="AF615" s="410">
        <f t="shared" si="181"/>
        <v>0</v>
      </c>
      <c r="AG615" s="410">
        <f t="shared" si="181"/>
        <v>0</v>
      </c>
      <c r="AH615" s="410">
        <f t="shared" si="181"/>
        <v>0</v>
      </c>
      <c r="AI615" s="410">
        <f t="shared" si="181"/>
        <v>0</v>
      </c>
      <c r="AJ615" s="410">
        <f t="shared" si="181"/>
        <v>0</v>
      </c>
      <c r="AK615" s="410">
        <f t="shared" si="181"/>
        <v>0</v>
      </c>
      <c r="AL615" s="410">
        <f t="shared" si="181"/>
        <v>0</v>
      </c>
      <c r="AM615" s="296"/>
    </row>
    <row r="616" spans="1:39" outlineLevel="1">
      <c r="A616" s="531"/>
      <c r="B616" s="293"/>
      <c r="C616" s="304"/>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411"/>
      <c r="Z616" s="411"/>
      <c r="AA616" s="411"/>
      <c r="AB616" s="411"/>
      <c r="AC616" s="411"/>
      <c r="AD616" s="411"/>
      <c r="AE616" s="411"/>
      <c r="AF616" s="411"/>
      <c r="AG616" s="411"/>
      <c r="AH616" s="411"/>
      <c r="AI616" s="411"/>
      <c r="AJ616" s="411"/>
      <c r="AK616" s="411"/>
      <c r="AL616" s="411"/>
      <c r="AM616" s="305"/>
    </row>
    <row r="617" spans="1:39" outlineLevel="1">
      <c r="A617" s="531">
        <v>4</v>
      </c>
      <c r="B617" s="519" t="s">
        <v>669</v>
      </c>
      <c r="C617" s="290" t="s">
        <v>25</v>
      </c>
      <c r="D617" s="294"/>
      <c r="E617" s="294"/>
      <c r="F617" s="294"/>
      <c r="G617" s="294"/>
      <c r="H617" s="294"/>
      <c r="I617" s="294"/>
      <c r="J617" s="294"/>
      <c r="K617" s="294"/>
      <c r="L617" s="294"/>
      <c r="M617" s="294"/>
      <c r="N617" s="290"/>
      <c r="O617" s="294"/>
      <c r="P617" s="294"/>
      <c r="Q617" s="294"/>
      <c r="R617" s="294"/>
      <c r="S617" s="294"/>
      <c r="T617" s="294"/>
      <c r="U617" s="294"/>
      <c r="V617" s="294"/>
      <c r="W617" s="294"/>
      <c r="X617" s="294"/>
      <c r="Y617" s="409"/>
      <c r="Z617" s="409"/>
      <c r="AA617" s="409"/>
      <c r="AB617" s="409"/>
      <c r="AC617" s="409"/>
      <c r="AD617" s="409"/>
      <c r="AE617" s="409"/>
      <c r="AF617" s="409"/>
      <c r="AG617" s="409"/>
      <c r="AH617" s="409"/>
      <c r="AI617" s="409"/>
      <c r="AJ617" s="409"/>
      <c r="AK617" s="409"/>
      <c r="AL617" s="409"/>
      <c r="AM617" s="295">
        <f>SUM(Y617:AL617)</f>
        <v>0</v>
      </c>
    </row>
    <row r="618" spans="1:39" outlineLevel="1">
      <c r="A618" s="531"/>
      <c r="B618" s="293" t="s">
        <v>310</v>
      </c>
      <c r="C618" s="290" t="s">
        <v>163</v>
      </c>
      <c r="D618" s="294"/>
      <c r="E618" s="294"/>
      <c r="F618" s="294"/>
      <c r="G618" s="294"/>
      <c r="H618" s="294"/>
      <c r="I618" s="294"/>
      <c r="J618" s="294"/>
      <c r="K618" s="294"/>
      <c r="L618" s="294"/>
      <c r="M618" s="294"/>
      <c r="N618" s="467"/>
      <c r="O618" s="294"/>
      <c r="P618" s="294"/>
      <c r="Q618" s="294"/>
      <c r="R618" s="294"/>
      <c r="S618" s="294"/>
      <c r="T618" s="294"/>
      <c r="U618" s="294"/>
      <c r="V618" s="294"/>
      <c r="W618" s="294"/>
      <c r="X618" s="294"/>
      <c r="Y618" s="410">
        <f t="shared" ref="Y618:AL618" si="182">Y617</f>
        <v>0</v>
      </c>
      <c r="Z618" s="410">
        <f t="shared" si="182"/>
        <v>0</v>
      </c>
      <c r="AA618" s="410">
        <f t="shared" si="182"/>
        <v>0</v>
      </c>
      <c r="AB618" s="410">
        <f t="shared" si="182"/>
        <v>0</v>
      </c>
      <c r="AC618" s="410">
        <f t="shared" si="182"/>
        <v>0</v>
      </c>
      <c r="AD618" s="410">
        <f t="shared" si="182"/>
        <v>0</v>
      </c>
      <c r="AE618" s="410">
        <f t="shared" si="182"/>
        <v>0</v>
      </c>
      <c r="AF618" s="410">
        <f t="shared" si="182"/>
        <v>0</v>
      </c>
      <c r="AG618" s="410">
        <f t="shared" si="182"/>
        <v>0</v>
      </c>
      <c r="AH618" s="410">
        <f t="shared" si="182"/>
        <v>0</v>
      </c>
      <c r="AI618" s="410">
        <f t="shared" si="182"/>
        <v>0</v>
      </c>
      <c r="AJ618" s="410">
        <f t="shared" si="182"/>
        <v>0</v>
      </c>
      <c r="AK618" s="410">
        <f t="shared" si="182"/>
        <v>0</v>
      </c>
      <c r="AL618" s="410">
        <f t="shared" si="182"/>
        <v>0</v>
      </c>
      <c r="AM618" s="296"/>
    </row>
    <row r="619" spans="1:39" outlineLevel="1">
      <c r="A619" s="531"/>
      <c r="B619" s="293"/>
      <c r="C619" s="304"/>
      <c r="D619" s="303"/>
      <c r="E619" s="303"/>
      <c r="F619" s="303"/>
      <c r="G619" s="303"/>
      <c r="H619" s="303"/>
      <c r="I619" s="303"/>
      <c r="J619" s="303"/>
      <c r="K619" s="303"/>
      <c r="L619" s="303"/>
      <c r="M619" s="303"/>
      <c r="N619" s="290"/>
      <c r="O619" s="303"/>
      <c r="P619" s="303"/>
      <c r="Q619" s="303"/>
      <c r="R619" s="303"/>
      <c r="S619" s="303"/>
      <c r="T619" s="303"/>
      <c r="U619" s="303"/>
      <c r="V619" s="303"/>
      <c r="W619" s="303"/>
      <c r="X619" s="303"/>
      <c r="Y619" s="411"/>
      <c r="Z619" s="411"/>
      <c r="AA619" s="411"/>
      <c r="AB619" s="411"/>
      <c r="AC619" s="411"/>
      <c r="AD619" s="411"/>
      <c r="AE619" s="411"/>
      <c r="AF619" s="411"/>
      <c r="AG619" s="411"/>
      <c r="AH619" s="411"/>
      <c r="AI619" s="411"/>
      <c r="AJ619" s="411"/>
      <c r="AK619" s="411"/>
      <c r="AL619" s="411"/>
      <c r="AM619" s="305"/>
    </row>
    <row r="620" spans="1:39" ht="15.75" customHeight="1" outlineLevel="1">
      <c r="A620" s="531">
        <v>5</v>
      </c>
      <c r="B620" s="427" t="s">
        <v>98</v>
      </c>
      <c r="C620" s="290" t="s">
        <v>25</v>
      </c>
      <c r="D620" s="294"/>
      <c r="E620" s="294"/>
      <c r="F620" s="294"/>
      <c r="G620" s="294"/>
      <c r="H620" s="294"/>
      <c r="I620" s="294"/>
      <c r="J620" s="294"/>
      <c r="K620" s="294"/>
      <c r="L620" s="294"/>
      <c r="M620" s="294"/>
      <c r="N620" s="290"/>
      <c r="O620" s="294"/>
      <c r="P620" s="294"/>
      <c r="Q620" s="294"/>
      <c r="R620" s="294"/>
      <c r="S620" s="294"/>
      <c r="T620" s="294"/>
      <c r="U620" s="294"/>
      <c r="V620" s="294"/>
      <c r="W620" s="294"/>
      <c r="X620" s="294"/>
      <c r="Y620" s="409"/>
      <c r="Z620" s="409"/>
      <c r="AA620" s="409"/>
      <c r="AB620" s="409"/>
      <c r="AC620" s="409"/>
      <c r="AD620" s="409"/>
      <c r="AE620" s="409"/>
      <c r="AF620" s="409"/>
      <c r="AG620" s="409"/>
      <c r="AH620" s="409"/>
      <c r="AI620" s="409"/>
      <c r="AJ620" s="409"/>
      <c r="AK620" s="409"/>
      <c r="AL620" s="409"/>
      <c r="AM620" s="295">
        <f>SUM(Y620:AL620)</f>
        <v>0</v>
      </c>
    </row>
    <row r="621" spans="1:39" outlineLevel="1">
      <c r="A621" s="531"/>
      <c r="B621" s="293" t="s">
        <v>310</v>
      </c>
      <c r="C621" s="290" t="s">
        <v>163</v>
      </c>
      <c r="D621" s="294"/>
      <c r="E621" s="294"/>
      <c r="F621" s="294"/>
      <c r="G621" s="294"/>
      <c r="H621" s="294"/>
      <c r="I621" s="294"/>
      <c r="J621" s="294"/>
      <c r="K621" s="294"/>
      <c r="L621" s="294"/>
      <c r="M621" s="294"/>
      <c r="N621" s="467"/>
      <c r="O621" s="294"/>
      <c r="P621" s="294"/>
      <c r="Q621" s="294"/>
      <c r="R621" s="294"/>
      <c r="S621" s="294"/>
      <c r="T621" s="294"/>
      <c r="U621" s="294"/>
      <c r="V621" s="294"/>
      <c r="W621" s="294"/>
      <c r="X621" s="294"/>
      <c r="Y621" s="410">
        <f t="shared" ref="Y621:AL621" si="183">Y620</f>
        <v>0</v>
      </c>
      <c r="Z621" s="410">
        <f t="shared" si="183"/>
        <v>0</v>
      </c>
      <c r="AA621" s="410">
        <f t="shared" si="183"/>
        <v>0</v>
      </c>
      <c r="AB621" s="410">
        <f t="shared" si="183"/>
        <v>0</v>
      </c>
      <c r="AC621" s="410">
        <f t="shared" si="183"/>
        <v>0</v>
      </c>
      <c r="AD621" s="410">
        <f t="shared" si="183"/>
        <v>0</v>
      </c>
      <c r="AE621" s="410">
        <f t="shared" si="183"/>
        <v>0</v>
      </c>
      <c r="AF621" s="410">
        <f t="shared" si="183"/>
        <v>0</v>
      </c>
      <c r="AG621" s="410">
        <f t="shared" si="183"/>
        <v>0</v>
      </c>
      <c r="AH621" s="410">
        <f t="shared" si="183"/>
        <v>0</v>
      </c>
      <c r="AI621" s="410">
        <f t="shared" si="183"/>
        <v>0</v>
      </c>
      <c r="AJ621" s="410">
        <f t="shared" si="183"/>
        <v>0</v>
      </c>
      <c r="AK621" s="410">
        <f t="shared" si="183"/>
        <v>0</v>
      </c>
      <c r="AL621" s="410">
        <f t="shared" si="183"/>
        <v>0</v>
      </c>
      <c r="AM621" s="296"/>
    </row>
    <row r="622" spans="1:39" outlineLevel="1">
      <c r="A622" s="531"/>
      <c r="B622" s="293"/>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421"/>
      <c r="Z622" s="422"/>
      <c r="AA622" s="422"/>
      <c r="AB622" s="422"/>
      <c r="AC622" s="422"/>
      <c r="AD622" s="422"/>
      <c r="AE622" s="422"/>
      <c r="AF622" s="422"/>
      <c r="AG622" s="422"/>
      <c r="AH622" s="422"/>
      <c r="AI622" s="422"/>
      <c r="AJ622" s="422"/>
      <c r="AK622" s="422"/>
      <c r="AL622" s="422"/>
      <c r="AM622" s="296"/>
    </row>
    <row r="623" spans="1:39" ht="15.75" outlineLevel="1">
      <c r="A623" s="531"/>
      <c r="B623" s="318" t="s">
        <v>497</v>
      </c>
      <c r="C623" s="288"/>
      <c r="D623" s="288"/>
      <c r="E623" s="288"/>
      <c r="F623" s="288"/>
      <c r="G623" s="288"/>
      <c r="H623" s="288"/>
      <c r="I623" s="288"/>
      <c r="J623" s="288"/>
      <c r="K623" s="288"/>
      <c r="L623" s="288"/>
      <c r="M623" s="288"/>
      <c r="N623" s="289"/>
      <c r="O623" s="288"/>
      <c r="P623" s="288"/>
      <c r="Q623" s="288"/>
      <c r="R623" s="288"/>
      <c r="S623" s="288"/>
      <c r="T623" s="288"/>
      <c r="U623" s="288"/>
      <c r="V623" s="288"/>
      <c r="W623" s="288"/>
      <c r="X623" s="288"/>
      <c r="Y623" s="413"/>
      <c r="Z623" s="413"/>
      <c r="AA623" s="413"/>
      <c r="AB623" s="413"/>
      <c r="AC623" s="413"/>
      <c r="AD623" s="413"/>
      <c r="AE623" s="413"/>
      <c r="AF623" s="413"/>
      <c r="AG623" s="413"/>
      <c r="AH623" s="413"/>
      <c r="AI623" s="413"/>
      <c r="AJ623" s="413"/>
      <c r="AK623" s="413"/>
      <c r="AL623" s="413"/>
      <c r="AM623" s="291"/>
    </row>
    <row r="624" spans="1:39" outlineLevel="1">
      <c r="A624" s="531">
        <v>6</v>
      </c>
      <c r="B624" s="427" t="s">
        <v>99</v>
      </c>
      <c r="C624" s="290" t="s">
        <v>25</v>
      </c>
      <c r="D624" s="294"/>
      <c r="E624" s="294"/>
      <c r="F624" s="294"/>
      <c r="G624" s="294"/>
      <c r="H624" s="294"/>
      <c r="I624" s="294"/>
      <c r="J624" s="294"/>
      <c r="K624" s="294"/>
      <c r="L624" s="294"/>
      <c r="M624" s="294"/>
      <c r="N624" s="294">
        <v>12</v>
      </c>
      <c r="O624" s="294"/>
      <c r="P624" s="294"/>
      <c r="Q624" s="294"/>
      <c r="R624" s="294"/>
      <c r="S624" s="294"/>
      <c r="T624" s="294"/>
      <c r="U624" s="294"/>
      <c r="V624" s="294"/>
      <c r="W624" s="294"/>
      <c r="X624" s="294"/>
      <c r="Y624" s="414"/>
      <c r="Z624" s="409"/>
      <c r="AA624" s="409"/>
      <c r="AB624" s="409"/>
      <c r="AC624" s="409"/>
      <c r="AD624" s="409"/>
      <c r="AE624" s="409"/>
      <c r="AF624" s="414"/>
      <c r="AG624" s="414"/>
      <c r="AH624" s="414"/>
      <c r="AI624" s="414"/>
      <c r="AJ624" s="414"/>
      <c r="AK624" s="414"/>
      <c r="AL624" s="414"/>
      <c r="AM624" s="295">
        <f>SUM(Y624:AL624)</f>
        <v>0</v>
      </c>
    </row>
    <row r="625" spans="1:39" outlineLevel="1">
      <c r="A625" s="531"/>
      <c r="B625" s="293" t="s">
        <v>310</v>
      </c>
      <c r="C625" s="290" t="s">
        <v>163</v>
      </c>
      <c r="D625" s="294"/>
      <c r="E625" s="294"/>
      <c r="F625" s="294"/>
      <c r="G625" s="294"/>
      <c r="H625" s="294"/>
      <c r="I625" s="294"/>
      <c r="J625" s="294"/>
      <c r="K625" s="294"/>
      <c r="L625" s="294"/>
      <c r="M625" s="294"/>
      <c r="N625" s="294">
        <f>N624</f>
        <v>12</v>
      </c>
      <c r="O625" s="294"/>
      <c r="P625" s="294"/>
      <c r="Q625" s="294"/>
      <c r="R625" s="294"/>
      <c r="S625" s="294"/>
      <c r="T625" s="294"/>
      <c r="U625" s="294"/>
      <c r="V625" s="294"/>
      <c r="W625" s="294"/>
      <c r="X625" s="294"/>
      <c r="Y625" s="410">
        <f t="shared" ref="Y625:AL625" si="184">Y624</f>
        <v>0</v>
      </c>
      <c r="Z625" s="410">
        <f t="shared" si="184"/>
        <v>0</v>
      </c>
      <c r="AA625" s="410">
        <f t="shared" si="184"/>
        <v>0</v>
      </c>
      <c r="AB625" s="410">
        <f t="shared" si="184"/>
        <v>0</v>
      </c>
      <c r="AC625" s="410">
        <f t="shared" si="184"/>
        <v>0</v>
      </c>
      <c r="AD625" s="410">
        <f t="shared" si="184"/>
        <v>0</v>
      </c>
      <c r="AE625" s="410">
        <f t="shared" si="184"/>
        <v>0</v>
      </c>
      <c r="AF625" s="410">
        <f t="shared" si="184"/>
        <v>0</v>
      </c>
      <c r="AG625" s="410">
        <f t="shared" si="184"/>
        <v>0</v>
      </c>
      <c r="AH625" s="410">
        <f t="shared" si="184"/>
        <v>0</v>
      </c>
      <c r="AI625" s="410">
        <f t="shared" si="184"/>
        <v>0</v>
      </c>
      <c r="AJ625" s="410">
        <f t="shared" si="184"/>
        <v>0</v>
      </c>
      <c r="AK625" s="410">
        <f t="shared" si="184"/>
        <v>0</v>
      </c>
      <c r="AL625" s="410">
        <f t="shared" si="184"/>
        <v>0</v>
      </c>
      <c r="AM625" s="310"/>
    </row>
    <row r="626" spans="1:39" outlineLevel="1">
      <c r="A626" s="531"/>
      <c r="B626" s="309"/>
      <c r="C626" s="311"/>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415"/>
      <c r="Z626" s="415"/>
      <c r="AA626" s="415"/>
      <c r="AB626" s="415"/>
      <c r="AC626" s="415"/>
      <c r="AD626" s="415"/>
      <c r="AE626" s="415"/>
      <c r="AF626" s="415"/>
      <c r="AG626" s="415"/>
      <c r="AH626" s="415"/>
      <c r="AI626" s="415"/>
      <c r="AJ626" s="415"/>
      <c r="AK626" s="415"/>
      <c r="AL626" s="415"/>
      <c r="AM626" s="312"/>
    </row>
    <row r="627" spans="1:39" ht="30" outlineLevel="1">
      <c r="A627" s="531">
        <v>7</v>
      </c>
      <c r="B627" s="427" t="s">
        <v>100</v>
      </c>
      <c r="C627" s="290" t="s">
        <v>25</v>
      </c>
      <c r="D627" s="294"/>
      <c r="E627" s="294"/>
      <c r="F627" s="294"/>
      <c r="G627" s="294"/>
      <c r="H627" s="294"/>
      <c r="I627" s="294"/>
      <c r="J627" s="294"/>
      <c r="K627" s="294"/>
      <c r="L627" s="294"/>
      <c r="M627" s="294"/>
      <c r="N627" s="294">
        <v>12</v>
      </c>
      <c r="O627" s="294"/>
      <c r="P627" s="294"/>
      <c r="Q627" s="294"/>
      <c r="R627" s="294"/>
      <c r="S627" s="294"/>
      <c r="T627" s="294"/>
      <c r="U627" s="294"/>
      <c r="V627" s="294"/>
      <c r="W627" s="294"/>
      <c r="X627" s="294"/>
      <c r="Y627" s="414"/>
      <c r="Z627" s="409"/>
      <c r="AA627" s="409"/>
      <c r="AB627" s="409"/>
      <c r="AC627" s="409"/>
      <c r="AD627" s="409"/>
      <c r="AE627" s="409"/>
      <c r="AF627" s="414"/>
      <c r="AG627" s="414"/>
      <c r="AH627" s="414"/>
      <c r="AI627" s="414"/>
      <c r="AJ627" s="414"/>
      <c r="AK627" s="414"/>
      <c r="AL627" s="414"/>
      <c r="AM627" s="295">
        <f>SUM(Y627:AL627)</f>
        <v>0</v>
      </c>
    </row>
    <row r="628" spans="1:39" outlineLevel="1">
      <c r="A628" s="531"/>
      <c r="B628" s="293" t="s">
        <v>310</v>
      </c>
      <c r="C628" s="290" t="s">
        <v>163</v>
      </c>
      <c r="D628" s="294"/>
      <c r="E628" s="294"/>
      <c r="F628" s="294"/>
      <c r="G628" s="294"/>
      <c r="H628" s="294"/>
      <c r="I628" s="294"/>
      <c r="J628" s="294"/>
      <c r="K628" s="294"/>
      <c r="L628" s="294"/>
      <c r="M628" s="294"/>
      <c r="N628" s="294">
        <f>N627</f>
        <v>12</v>
      </c>
      <c r="O628" s="294"/>
      <c r="P628" s="294"/>
      <c r="Q628" s="294"/>
      <c r="R628" s="294"/>
      <c r="S628" s="294"/>
      <c r="T628" s="294"/>
      <c r="U628" s="294"/>
      <c r="V628" s="294"/>
      <c r="W628" s="294"/>
      <c r="X628" s="294"/>
      <c r="Y628" s="410">
        <f t="shared" ref="Y628:AL628" si="185">Y627</f>
        <v>0</v>
      </c>
      <c r="Z628" s="410">
        <f t="shared" si="185"/>
        <v>0</v>
      </c>
      <c r="AA628" s="410">
        <f t="shared" si="185"/>
        <v>0</v>
      </c>
      <c r="AB628" s="410">
        <f t="shared" si="185"/>
        <v>0</v>
      </c>
      <c r="AC628" s="410">
        <f t="shared" si="185"/>
        <v>0</v>
      </c>
      <c r="AD628" s="410">
        <f t="shared" si="185"/>
        <v>0</v>
      </c>
      <c r="AE628" s="410">
        <f t="shared" si="185"/>
        <v>0</v>
      </c>
      <c r="AF628" s="410">
        <f t="shared" si="185"/>
        <v>0</v>
      </c>
      <c r="AG628" s="410">
        <f t="shared" si="185"/>
        <v>0</v>
      </c>
      <c r="AH628" s="410">
        <f t="shared" si="185"/>
        <v>0</v>
      </c>
      <c r="AI628" s="410">
        <f t="shared" si="185"/>
        <v>0</v>
      </c>
      <c r="AJ628" s="410">
        <f t="shared" si="185"/>
        <v>0</v>
      </c>
      <c r="AK628" s="410">
        <f t="shared" si="185"/>
        <v>0</v>
      </c>
      <c r="AL628" s="410">
        <f t="shared" si="185"/>
        <v>0</v>
      </c>
      <c r="AM628" s="310"/>
    </row>
    <row r="629" spans="1:39" outlineLevel="1">
      <c r="A629" s="531"/>
      <c r="B629" s="313"/>
      <c r="C629" s="311"/>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415"/>
      <c r="Z629" s="416"/>
      <c r="AA629" s="415"/>
      <c r="AB629" s="415"/>
      <c r="AC629" s="415"/>
      <c r="AD629" s="415"/>
      <c r="AE629" s="415"/>
      <c r="AF629" s="415"/>
      <c r="AG629" s="415"/>
      <c r="AH629" s="415"/>
      <c r="AI629" s="415"/>
      <c r="AJ629" s="415"/>
      <c r="AK629" s="415"/>
      <c r="AL629" s="415"/>
      <c r="AM629" s="312"/>
    </row>
    <row r="630" spans="1:39" ht="30" outlineLevel="1">
      <c r="A630" s="531">
        <v>8</v>
      </c>
      <c r="B630" s="427" t="s">
        <v>101</v>
      </c>
      <c r="C630" s="290" t="s">
        <v>25</v>
      </c>
      <c r="D630" s="294"/>
      <c r="E630" s="294"/>
      <c r="F630" s="294"/>
      <c r="G630" s="294"/>
      <c r="H630" s="294"/>
      <c r="I630" s="294"/>
      <c r="J630" s="294"/>
      <c r="K630" s="294"/>
      <c r="L630" s="294"/>
      <c r="M630" s="294"/>
      <c r="N630" s="294">
        <v>12</v>
      </c>
      <c r="O630" s="294"/>
      <c r="P630" s="294"/>
      <c r="Q630" s="294"/>
      <c r="R630" s="294"/>
      <c r="S630" s="294"/>
      <c r="T630" s="294"/>
      <c r="U630" s="294"/>
      <c r="V630" s="294"/>
      <c r="W630" s="294"/>
      <c r="X630" s="294"/>
      <c r="Y630" s="414"/>
      <c r="Z630" s="409"/>
      <c r="AA630" s="409"/>
      <c r="AB630" s="409"/>
      <c r="AC630" s="409"/>
      <c r="AD630" s="409"/>
      <c r="AE630" s="409"/>
      <c r="AF630" s="414"/>
      <c r="AG630" s="414"/>
      <c r="AH630" s="414"/>
      <c r="AI630" s="414"/>
      <c r="AJ630" s="414"/>
      <c r="AK630" s="414"/>
      <c r="AL630" s="414"/>
      <c r="AM630" s="295">
        <f>SUM(Y630:AL630)</f>
        <v>0</v>
      </c>
    </row>
    <row r="631" spans="1:39" outlineLevel="1">
      <c r="A631" s="531"/>
      <c r="B631" s="293" t="s">
        <v>310</v>
      </c>
      <c r="C631" s="290" t="s">
        <v>163</v>
      </c>
      <c r="D631" s="294"/>
      <c r="E631" s="294"/>
      <c r="F631" s="294"/>
      <c r="G631" s="294"/>
      <c r="H631" s="294"/>
      <c r="I631" s="294"/>
      <c r="J631" s="294"/>
      <c r="K631" s="294"/>
      <c r="L631" s="294"/>
      <c r="M631" s="294"/>
      <c r="N631" s="294">
        <f>N630</f>
        <v>12</v>
      </c>
      <c r="O631" s="294"/>
      <c r="P631" s="294"/>
      <c r="Q631" s="294"/>
      <c r="R631" s="294"/>
      <c r="S631" s="294"/>
      <c r="T631" s="294"/>
      <c r="U631" s="294"/>
      <c r="V631" s="294"/>
      <c r="W631" s="294"/>
      <c r="X631" s="294"/>
      <c r="Y631" s="410">
        <f t="shared" ref="Y631:AL631" si="186">Y630</f>
        <v>0</v>
      </c>
      <c r="Z631" s="410">
        <f t="shared" si="186"/>
        <v>0</v>
      </c>
      <c r="AA631" s="410">
        <f t="shared" si="186"/>
        <v>0</v>
      </c>
      <c r="AB631" s="410">
        <f t="shared" si="186"/>
        <v>0</v>
      </c>
      <c r="AC631" s="410">
        <f t="shared" si="186"/>
        <v>0</v>
      </c>
      <c r="AD631" s="410">
        <f t="shared" si="186"/>
        <v>0</v>
      </c>
      <c r="AE631" s="410">
        <f t="shared" si="186"/>
        <v>0</v>
      </c>
      <c r="AF631" s="410">
        <f t="shared" si="186"/>
        <v>0</v>
      </c>
      <c r="AG631" s="410">
        <f t="shared" si="186"/>
        <v>0</v>
      </c>
      <c r="AH631" s="410">
        <f t="shared" si="186"/>
        <v>0</v>
      </c>
      <c r="AI631" s="410">
        <f t="shared" si="186"/>
        <v>0</v>
      </c>
      <c r="AJ631" s="410">
        <f t="shared" si="186"/>
        <v>0</v>
      </c>
      <c r="AK631" s="410">
        <f t="shared" si="186"/>
        <v>0</v>
      </c>
      <c r="AL631" s="410">
        <f t="shared" si="186"/>
        <v>0</v>
      </c>
      <c r="AM631" s="310"/>
    </row>
    <row r="632" spans="1:39" outlineLevel="1">
      <c r="A632" s="531"/>
      <c r="B632" s="313"/>
      <c r="C632" s="311"/>
      <c r="D632" s="315"/>
      <c r="E632" s="315"/>
      <c r="F632" s="315"/>
      <c r="G632" s="315"/>
      <c r="H632" s="315"/>
      <c r="I632" s="315"/>
      <c r="J632" s="315"/>
      <c r="K632" s="315"/>
      <c r="L632" s="315"/>
      <c r="M632" s="315"/>
      <c r="N632" s="290"/>
      <c r="O632" s="315"/>
      <c r="P632" s="315"/>
      <c r="Q632" s="315"/>
      <c r="R632" s="315"/>
      <c r="S632" s="315"/>
      <c r="T632" s="315"/>
      <c r="U632" s="315"/>
      <c r="V632" s="315"/>
      <c r="W632" s="315"/>
      <c r="X632" s="315"/>
      <c r="Y632" s="415"/>
      <c r="Z632" s="416"/>
      <c r="AA632" s="415"/>
      <c r="AB632" s="415"/>
      <c r="AC632" s="415"/>
      <c r="AD632" s="415"/>
      <c r="AE632" s="415"/>
      <c r="AF632" s="415"/>
      <c r="AG632" s="415"/>
      <c r="AH632" s="415"/>
      <c r="AI632" s="415"/>
      <c r="AJ632" s="415"/>
      <c r="AK632" s="415"/>
      <c r="AL632" s="415"/>
      <c r="AM632" s="312"/>
    </row>
    <row r="633" spans="1:39" ht="30" outlineLevel="1">
      <c r="A633" s="531">
        <v>9</v>
      </c>
      <c r="B633" s="427" t="s">
        <v>102</v>
      </c>
      <c r="C633" s="290" t="s">
        <v>25</v>
      </c>
      <c r="D633" s="294"/>
      <c r="E633" s="294"/>
      <c r="F633" s="294"/>
      <c r="G633" s="294"/>
      <c r="H633" s="294"/>
      <c r="I633" s="294"/>
      <c r="J633" s="294"/>
      <c r="K633" s="294"/>
      <c r="L633" s="294"/>
      <c r="M633" s="294"/>
      <c r="N633" s="294">
        <v>12</v>
      </c>
      <c r="O633" s="294"/>
      <c r="P633" s="294"/>
      <c r="Q633" s="294"/>
      <c r="R633" s="294"/>
      <c r="S633" s="294"/>
      <c r="T633" s="294"/>
      <c r="U633" s="294"/>
      <c r="V633" s="294"/>
      <c r="W633" s="294"/>
      <c r="X633" s="294"/>
      <c r="Y633" s="414"/>
      <c r="Z633" s="409"/>
      <c r="AA633" s="409"/>
      <c r="AB633" s="409"/>
      <c r="AC633" s="409"/>
      <c r="AD633" s="409"/>
      <c r="AE633" s="409"/>
      <c r="AF633" s="414"/>
      <c r="AG633" s="414"/>
      <c r="AH633" s="414"/>
      <c r="AI633" s="414"/>
      <c r="AJ633" s="414"/>
      <c r="AK633" s="414"/>
      <c r="AL633" s="414"/>
      <c r="AM633" s="295">
        <f>SUM(Y633:AL633)</f>
        <v>0</v>
      </c>
    </row>
    <row r="634" spans="1:39" outlineLevel="1">
      <c r="A634" s="531"/>
      <c r="B634" s="293" t="s">
        <v>310</v>
      </c>
      <c r="C634" s="290" t="s">
        <v>163</v>
      </c>
      <c r="D634" s="294"/>
      <c r="E634" s="294"/>
      <c r="F634" s="294"/>
      <c r="G634" s="294"/>
      <c r="H634" s="294"/>
      <c r="I634" s="294"/>
      <c r="J634" s="294"/>
      <c r="K634" s="294"/>
      <c r="L634" s="294"/>
      <c r="M634" s="294"/>
      <c r="N634" s="294">
        <f>N633</f>
        <v>12</v>
      </c>
      <c r="O634" s="294"/>
      <c r="P634" s="294"/>
      <c r="Q634" s="294"/>
      <c r="R634" s="294"/>
      <c r="S634" s="294"/>
      <c r="T634" s="294"/>
      <c r="U634" s="294"/>
      <c r="V634" s="294"/>
      <c r="W634" s="294"/>
      <c r="X634" s="294"/>
      <c r="Y634" s="410">
        <f t="shared" ref="Y634:AL634" si="187">Y633</f>
        <v>0</v>
      </c>
      <c r="Z634" s="410">
        <f t="shared" si="187"/>
        <v>0</v>
      </c>
      <c r="AA634" s="410">
        <f t="shared" si="187"/>
        <v>0</v>
      </c>
      <c r="AB634" s="410">
        <f t="shared" si="187"/>
        <v>0</v>
      </c>
      <c r="AC634" s="410">
        <f t="shared" si="187"/>
        <v>0</v>
      </c>
      <c r="AD634" s="410">
        <f t="shared" si="187"/>
        <v>0</v>
      </c>
      <c r="AE634" s="410">
        <f t="shared" si="187"/>
        <v>0</v>
      </c>
      <c r="AF634" s="410">
        <f t="shared" si="187"/>
        <v>0</v>
      </c>
      <c r="AG634" s="410">
        <f t="shared" si="187"/>
        <v>0</v>
      </c>
      <c r="AH634" s="410">
        <f t="shared" si="187"/>
        <v>0</v>
      </c>
      <c r="AI634" s="410">
        <f t="shared" si="187"/>
        <v>0</v>
      </c>
      <c r="AJ634" s="410">
        <f t="shared" si="187"/>
        <v>0</v>
      </c>
      <c r="AK634" s="410">
        <f t="shared" si="187"/>
        <v>0</v>
      </c>
      <c r="AL634" s="410">
        <f t="shared" si="187"/>
        <v>0</v>
      </c>
      <c r="AM634" s="310"/>
    </row>
    <row r="635" spans="1:39" outlineLevel="1">
      <c r="A635" s="531"/>
      <c r="B635" s="313"/>
      <c r="C635" s="311"/>
      <c r="D635" s="315"/>
      <c r="E635" s="315"/>
      <c r="F635" s="315"/>
      <c r="G635" s="315"/>
      <c r="H635" s="315"/>
      <c r="I635" s="315"/>
      <c r="J635" s="315"/>
      <c r="K635" s="315"/>
      <c r="L635" s="315"/>
      <c r="M635" s="315"/>
      <c r="N635" s="290"/>
      <c r="O635" s="315"/>
      <c r="P635" s="315"/>
      <c r="Q635" s="315"/>
      <c r="R635" s="315"/>
      <c r="S635" s="315"/>
      <c r="T635" s="315"/>
      <c r="U635" s="315"/>
      <c r="V635" s="315"/>
      <c r="W635" s="315"/>
      <c r="X635" s="315"/>
      <c r="Y635" s="415"/>
      <c r="Z635" s="415"/>
      <c r="AA635" s="415"/>
      <c r="AB635" s="415"/>
      <c r="AC635" s="415"/>
      <c r="AD635" s="415"/>
      <c r="AE635" s="415"/>
      <c r="AF635" s="415"/>
      <c r="AG635" s="415"/>
      <c r="AH635" s="415"/>
      <c r="AI635" s="415"/>
      <c r="AJ635" s="415"/>
      <c r="AK635" s="415"/>
      <c r="AL635" s="415"/>
      <c r="AM635" s="312"/>
    </row>
    <row r="636" spans="1:39" ht="30" outlineLevel="1">
      <c r="A636" s="531">
        <v>10</v>
      </c>
      <c r="B636" s="427" t="s">
        <v>103</v>
      </c>
      <c r="C636" s="290" t="s">
        <v>25</v>
      </c>
      <c r="D636" s="294"/>
      <c r="E636" s="294"/>
      <c r="F636" s="294"/>
      <c r="G636" s="294"/>
      <c r="H636" s="294"/>
      <c r="I636" s="294"/>
      <c r="J636" s="294"/>
      <c r="K636" s="294"/>
      <c r="L636" s="294"/>
      <c r="M636" s="294"/>
      <c r="N636" s="294">
        <v>3</v>
      </c>
      <c r="O636" s="294"/>
      <c r="P636" s="294"/>
      <c r="Q636" s="294"/>
      <c r="R636" s="294"/>
      <c r="S636" s="294"/>
      <c r="T636" s="294"/>
      <c r="U636" s="294"/>
      <c r="V636" s="294"/>
      <c r="W636" s="294"/>
      <c r="X636" s="294"/>
      <c r="Y636" s="414"/>
      <c r="Z636" s="409"/>
      <c r="AA636" s="409"/>
      <c r="AB636" s="409"/>
      <c r="AC636" s="409"/>
      <c r="AD636" s="409"/>
      <c r="AE636" s="409"/>
      <c r="AF636" s="414"/>
      <c r="AG636" s="414"/>
      <c r="AH636" s="414"/>
      <c r="AI636" s="414"/>
      <c r="AJ636" s="414"/>
      <c r="AK636" s="414"/>
      <c r="AL636" s="414"/>
      <c r="AM636" s="295">
        <f>SUM(Y636:AL636)</f>
        <v>0</v>
      </c>
    </row>
    <row r="637" spans="1:39" outlineLevel="1">
      <c r="A637" s="531"/>
      <c r="B637" s="293" t="s">
        <v>310</v>
      </c>
      <c r="C637" s="290" t="s">
        <v>163</v>
      </c>
      <c r="D637" s="294"/>
      <c r="E637" s="294"/>
      <c r="F637" s="294"/>
      <c r="G637" s="294"/>
      <c r="H637" s="294"/>
      <c r="I637" s="294"/>
      <c r="J637" s="294"/>
      <c r="K637" s="294"/>
      <c r="L637" s="294"/>
      <c r="M637" s="294"/>
      <c r="N637" s="294">
        <f>N636</f>
        <v>3</v>
      </c>
      <c r="O637" s="294"/>
      <c r="P637" s="294"/>
      <c r="Q637" s="294"/>
      <c r="R637" s="294"/>
      <c r="S637" s="294"/>
      <c r="T637" s="294"/>
      <c r="U637" s="294"/>
      <c r="V637" s="294"/>
      <c r="W637" s="294"/>
      <c r="X637" s="294"/>
      <c r="Y637" s="410">
        <f t="shared" ref="Y637:AL637" si="188">Y636</f>
        <v>0</v>
      </c>
      <c r="Z637" s="410">
        <f t="shared" si="188"/>
        <v>0</v>
      </c>
      <c r="AA637" s="410">
        <f t="shared" si="188"/>
        <v>0</v>
      </c>
      <c r="AB637" s="410">
        <f t="shared" si="188"/>
        <v>0</v>
      </c>
      <c r="AC637" s="410">
        <f t="shared" si="188"/>
        <v>0</v>
      </c>
      <c r="AD637" s="410">
        <f t="shared" si="188"/>
        <v>0</v>
      </c>
      <c r="AE637" s="410">
        <f t="shared" si="188"/>
        <v>0</v>
      </c>
      <c r="AF637" s="410">
        <f t="shared" si="188"/>
        <v>0</v>
      </c>
      <c r="AG637" s="410">
        <f t="shared" si="188"/>
        <v>0</v>
      </c>
      <c r="AH637" s="410">
        <f t="shared" si="188"/>
        <v>0</v>
      </c>
      <c r="AI637" s="410">
        <f t="shared" si="188"/>
        <v>0</v>
      </c>
      <c r="AJ637" s="410">
        <f t="shared" si="188"/>
        <v>0</v>
      </c>
      <c r="AK637" s="410">
        <f t="shared" si="188"/>
        <v>0</v>
      </c>
      <c r="AL637" s="410">
        <f t="shared" si="188"/>
        <v>0</v>
      </c>
      <c r="AM637" s="310"/>
    </row>
    <row r="638" spans="1:39" outlineLevel="1">
      <c r="A638" s="531"/>
      <c r="B638" s="313"/>
      <c r="C638" s="311"/>
      <c r="D638" s="315"/>
      <c r="E638" s="315"/>
      <c r="F638" s="315"/>
      <c r="G638" s="315"/>
      <c r="H638" s="315"/>
      <c r="I638" s="315"/>
      <c r="J638" s="315"/>
      <c r="K638" s="315"/>
      <c r="L638" s="315"/>
      <c r="M638" s="315"/>
      <c r="N638" s="290"/>
      <c r="O638" s="315"/>
      <c r="P638" s="315"/>
      <c r="Q638" s="315"/>
      <c r="R638" s="315"/>
      <c r="S638" s="315"/>
      <c r="T638" s="315"/>
      <c r="U638" s="315"/>
      <c r="V638" s="315"/>
      <c r="W638" s="315"/>
      <c r="X638" s="315"/>
      <c r="Y638" s="415"/>
      <c r="Z638" s="416"/>
      <c r="AA638" s="415"/>
      <c r="AB638" s="415"/>
      <c r="AC638" s="415"/>
      <c r="AD638" s="415"/>
      <c r="AE638" s="415"/>
      <c r="AF638" s="415"/>
      <c r="AG638" s="415"/>
      <c r="AH638" s="415"/>
      <c r="AI638" s="415"/>
      <c r="AJ638" s="415"/>
      <c r="AK638" s="415"/>
      <c r="AL638" s="415"/>
      <c r="AM638" s="312"/>
    </row>
    <row r="639" spans="1:39" ht="15.75" outlineLevel="1">
      <c r="A639" s="531"/>
      <c r="B639" s="287" t="s">
        <v>10</v>
      </c>
      <c r="C639" s="288"/>
      <c r="D639" s="288"/>
      <c r="E639" s="288"/>
      <c r="F639" s="288"/>
      <c r="G639" s="288"/>
      <c r="H639" s="288"/>
      <c r="I639" s="288"/>
      <c r="J639" s="288"/>
      <c r="K639" s="288"/>
      <c r="L639" s="288"/>
      <c r="M639" s="288"/>
      <c r="N639" s="289"/>
      <c r="O639" s="288"/>
      <c r="P639" s="288"/>
      <c r="Q639" s="288"/>
      <c r="R639" s="288"/>
      <c r="S639" s="288"/>
      <c r="T639" s="288"/>
      <c r="U639" s="288"/>
      <c r="V639" s="288"/>
      <c r="W639" s="288"/>
      <c r="X639" s="288"/>
      <c r="Y639" s="413"/>
      <c r="Z639" s="413"/>
      <c r="AA639" s="413"/>
      <c r="AB639" s="413"/>
      <c r="AC639" s="413"/>
      <c r="AD639" s="413"/>
      <c r="AE639" s="413"/>
      <c r="AF639" s="413"/>
      <c r="AG639" s="413"/>
      <c r="AH639" s="413"/>
      <c r="AI639" s="413"/>
      <c r="AJ639" s="413"/>
      <c r="AK639" s="413"/>
      <c r="AL639" s="413"/>
      <c r="AM639" s="291"/>
    </row>
    <row r="640" spans="1:39" ht="30" outlineLevel="1">
      <c r="A640" s="531">
        <v>11</v>
      </c>
      <c r="B640" s="427" t="s">
        <v>104</v>
      </c>
      <c r="C640" s="290" t="s">
        <v>25</v>
      </c>
      <c r="D640" s="294"/>
      <c r="E640" s="294"/>
      <c r="F640" s="294"/>
      <c r="G640" s="294"/>
      <c r="H640" s="294"/>
      <c r="I640" s="294"/>
      <c r="J640" s="294"/>
      <c r="K640" s="294"/>
      <c r="L640" s="294"/>
      <c r="M640" s="294"/>
      <c r="N640" s="294">
        <v>12</v>
      </c>
      <c r="O640" s="294"/>
      <c r="P640" s="294"/>
      <c r="Q640" s="294"/>
      <c r="R640" s="294"/>
      <c r="S640" s="294"/>
      <c r="T640" s="294"/>
      <c r="U640" s="294"/>
      <c r="V640" s="294"/>
      <c r="W640" s="294"/>
      <c r="X640" s="294"/>
      <c r="Y640" s="425"/>
      <c r="Z640" s="409"/>
      <c r="AA640" s="409"/>
      <c r="AB640" s="409"/>
      <c r="AC640" s="409"/>
      <c r="AD640" s="409"/>
      <c r="AE640" s="409"/>
      <c r="AF640" s="414"/>
      <c r="AG640" s="414"/>
      <c r="AH640" s="414"/>
      <c r="AI640" s="414"/>
      <c r="AJ640" s="414"/>
      <c r="AK640" s="414"/>
      <c r="AL640" s="414"/>
      <c r="AM640" s="295">
        <f>SUM(Y640:AL640)</f>
        <v>0</v>
      </c>
    </row>
    <row r="641" spans="1:40" outlineLevel="1">
      <c r="A641" s="531"/>
      <c r="B641" s="293" t="s">
        <v>310</v>
      </c>
      <c r="C641" s="290" t="s">
        <v>163</v>
      </c>
      <c r="D641" s="294"/>
      <c r="E641" s="294"/>
      <c r="F641" s="294"/>
      <c r="G641" s="294"/>
      <c r="H641" s="294"/>
      <c r="I641" s="294"/>
      <c r="J641" s="294"/>
      <c r="K641" s="294"/>
      <c r="L641" s="294"/>
      <c r="M641" s="294"/>
      <c r="N641" s="294">
        <f>N640</f>
        <v>12</v>
      </c>
      <c r="O641" s="294"/>
      <c r="P641" s="294"/>
      <c r="Q641" s="294"/>
      <c r="R641" s="294"/>
      <c r="S641" s="294"/>
      <c r="T641" s="294"/>
      <c r="U641" s="294"/>
      <c r="V641" s="294"/>
      <c r="W641" s="294"/>
      <c r="X641" s="294"/>
      <c r="Y641" s="410">
        <f t="shared" ref="Y641:AL641" si="189">Y640</f>
        <v>0</v>
      </c>
      <c r="Z641" s="410">
        <f t="shared" si="189"/>
        <v>0</v>
      </c>
      <c r="AA641" s="410">
        <f t="shared" si="189"/>
        <v>0</v>
      </c>
      <c r="AB641" s="410">
        <f t="shared" si="189"/>
        <v>0</v>
      </c>
      <c r="AC641" s="410">
        <f t="shared" si="189"/>
        <v>0</v>
      </c>
      <c r="AD641" s="410">
        <f t="shared" si="189"/>
        <v>0</v>
      </c>
      <c r="AE641" s="410">
        <f t="shared" si="189"/>
        <v>0</v>
      </c>
      <c r="AF641" s="410">
        <f t="shared" si="189"/>
        <v>0</v>
      </c>
      <c r="AG641" s="410">
        <f t="shared" si="189"/>
        <v>0</v>
      </c>
      <c r="AH641" s="410">
        <f t="shared" si="189"/>
        <v>0</v>
      </c>
      <c r="AI641" s="410">
        <f t="shared" si="189"/>
        <v>0</v>
      </c>
      <c r="AJ641" s="410">
        <f t="shared" si="189"/>
        <v>0</v>
      </c>
      <c r="AK641" s="410">
        <f t="shared" si="189"/>
        <v>0</v>
      </c>
      <c r="AL641" s="410">
        <f t="shared" si="189"/>
        <v>0</v>
      </c>
      <c r="AM641" s="296"/>
    </row>
    <row r="642" spans="1:40" outlineLevel="1">
      <c r="A642" s="531"/>
      <c r="B642" s="314"/>
      <c r="C642" s="304"/>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411"/>
      <c r="Z642" s="420"/>
      <c r="AA642" s="420"/>
      <c r="AB642" s="420"/>
      <c r="AC642" s="420"/>
      <c r="AD642" s="420"/>
      <c r="AE642" s="420"/>
      <c r="AF642" s="420"/>
      <c r="AG642" s="420"/>
      <c r="AH642" s="420"/>
      <c r="AI642" s="420"/>
      <c r="AJ642" s="420"/>
      <c r="AK642" s="420"/>
      <c r="AL642" s="420"/>
      <c r="AM642" s="305"/>
    </row>
    <row r="643" spans="1:40" ht="30" outlineLevel="1">
      <c r="A643" s="531">
        <v>12</v>
      </c>
      <c r="B643" s="427" t="s">
        <v>105</v>
      </c>
      <c r="C643" s="290" t="s">
        <v>25</v>
      </c>
      <c r="D643" s="294"/>
      <c r="E643" s="294"/>
      <c r="F643" s="294"/>
      <c r="G643" s="294"/>
      <c r="H643" s="294"/>
      <c r="I643" s="294"/>
      <c r="J643" s="294"/>
      <c r="K643" s="294"/>
      <c r="L643" s="294"/>
      <c r="M643" s="294"/>
      <c r="N643" s="294">
        <v>12</v>
      </c>
      <c r="O643" s="294"/>
      <c r="P643" s="294"/>
      <c r="Q643" s="294"/>
      <c r="R643" s="294"/>
      <c r="S643" s="294"/>
      <c r="T643" s="294"/>
      <c r="U643" s="294"/>
      <c r="V643" s="294"/>
      <c r="W643" s="294"/>
      <c r="X643" s="294"/>
      <c r="Y643" s="409"/>
      <c r="Z643" s="409"/>
      <c r="AA643" s="409"/>
      <c r="AB643" s="409"/>
      <c r="AC643" s="409"/>
      <c r="AD643" s="409"/>
      <c r="AE643" s="409"/>
      <c r="AF643" s="414"/>
      <c r="AG643" s="414"/>
      <c r="AH643" s="414"/>
      <c r="AI643" s="414"/>
      <c r="AJ643" s="414"/>
      <c r="AK643" s="414"/>
      <c r="AL643" s="414"/>
      <c r="AM643" s="295">
        <f>SUM(Y643:AL643)</f>
        <v>0</v>
      </c>
    </row>
    <row r="644" spans="1:40" outlineLevel="1">
      <c r="A644" s="531"/>
      <c r="B644" s="293" t="s">
        <v>310</v>
      </c>
      <c r="C644" s="290" t="s">
        <v>163</v>
      </c>
      <c r="D644" s="294"/>
      <c r="E644" s="294"/>
      <c r="F644" s="294"/>
      <c r="G644" s="294"/>
      <c r="H644" s="294"/>
      <c r="I644" s="294"/>
      <c r="J644" s="294"/>
      <c r="K644" s="294"/>
      <c r="L644" s="294"/>
      <c r="M644" s="294"/>
      <c r="N644" s="294">
        <f>N643</f>
        <v>12</v>
      </c>
      <c r="O644" s="294"/>
      <c r="P644" s="294"/>
      <c r="Q644" s="294"/>
      <c r="R644" s="294"/>
      <c r="S644" s="294"/>
      <c r="T644" s="294"/>
      <c r="U644" s="294"/>
      <c r="V644" s="294"/>
      <c r="W644" s="294"/>
      <c r="X644" s="294"/>
      <c r="Y644" s="410">
        <f t="shared" ref="Y644:AL644" si="190">Y643</f>
        <v>0</v>
      </c>
      <c r="Z644" s="410">
        <f t="shared" si="190"/>
        <v>0</v>
      </c>
      <c r="AA644" s="410">
        <f t="shared" si="190"/>
        <v>0</v>
      </c>
      <c r="AB644" s="410">
        <f t="shared" si="190"/>
        <v>0</v>
      </c>
      <c r="AC644" s="410">
        <f t="shared" si="190"/>
        <v>0</v>
      </c>
      <c r="AD644" s="410">
        <f t="shared" si="190"/>
        <v>0</v>
      </c>
      <c r="AE644" s="410">
        <f t="shared" si="190"/>
        <v>0</v>
      </c>
      <c r="AF644" s="410">
        <f t="shared" si="190"/>
        <v>0</v>
      </c>
      <c r="AG644" s="410">
        <f t="shared" si="190"/>
        <v>0</v>
      </c>
      <c r="AH644" s="410">
        <f t="shared" si="190"/>
        <v>0</v>
      </c>
      <c r="AI644" s="410">
        <f t="shared" si="190"/>
        <v>0</v>
      </c>
      <c r="AJ644" s="410">
        <f t="shared" si="190"/>
        <v>0</v>
      </c>
      <c r="AK644" s="410">
        <f t="shared" si="190"/>
        <v>0</v>
      </c>
      <c r="AL644" s="410">
        <f t="shared" si="190"/>
        <v>0</v>
      </c>
      <c r="AM644" s="296"/>
    </row>
    <row r="645" spans="1:40" outlineLevel="1">
      <c r="A645" s="531"/>
      <c r="B645" s="314"/>
      <c r="C645" s="304"/>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421"/>
      <c r="Z645" s="421"/>
      <c r="AA645" s="411"/>
      <c r="AB645" s="411"/>
      <c r="AC645" s="411"/>
      <c r="AD645" s="411"/>
      <c r="AE645" s="411"/>
      <c r="AF645" s="411"/>
      <c r="AG645" s="411"/>
      <c r="AH645" s="411"/>
      <c r="AI645" s="411"/>
      <c r="AJ645" s="411"/>
      <c r="AK645" s="411"/>
      <c r="AL645" s="411"/>
      <c r="AM645" s="305"/>
    </row>
    <row r="646" spans="1:40" ht="30" outlineLevel="1">
      <c r="A646" s="531">
        <v>13</v>
      </c>
      <c r="B646" s="427" t="s">
        <v>106</v>
      </c>
      <c r="C646" s="290" t="s">
        <v>25</v>
      </c>
      <c r="D646" s="294"/>
      <c r="E646" s="294"/>
      <c r="F646" s="294"/>
      <c r="G646" s="294"/>
      <c r="H646" s="294"/>
      <c r="I646" s="294"/>
      <c r="J646" s="294"/>
      <c r="K646" s="294"/>
      <c r="L646" s="294"/>
      <c r="M646" s="294"/>
      <c r="N646" s="294">
        <v>12</v>
      </c>
      <c r="O646" s="294"/>
      <c r="P646" s="294"/>
      <c r="Q646" s="294"/>
      <c r="R646" s="294"/>
      <c r="S646" s="294"/>
      <c r="T646" s="294"/>
      <c r="U646" s="294"/>
      <c r="V646" s="294"/>
      <c r="W646" s="294"/>
      <c r="X646" s="294"/>
      <c r="Y646" s="409"/>
      <c r="Z646" s="409"/>
      <c r="AA646" s="409"/>
      <c r="AB646" s="409"/>
      <c r="AC646" s="409"/>
      <c r="AD646" s="409"/>
      <c r="AE646" s="409"/>
      <c r="AF646" s="414"/>
      <c r="AG646" s="414"/>
      <c r="AH646" s="414"/>
      <c r="AI646" s="414"/>
      <c r="AJ646" s="414"/>
      <c r="AK646" s="414"/>
      <c r="AL646" s="414"/>
      <c r="AM646" s="295">
        <f>SUM(Y646:AL646)</f>
        <v>0</v>
      </c>
    </row>
    <row r="647" spans="1:40" outlineLevel="1">
      <c r="A647" s="531"/>
      <c r="B647" s="293" t="s">
        <v>310</v>
      </c>
      <c r="C647" s="290" t="s">
        <v>163</v>
      </c>
      <c r="D647" s="294"/>
      <c r="E647" s="294"/>
      <c r="F647" s="294"/>
      <c r="G647" s="294"/>
      <c r="H647" s="294"/>
      <c r="I647" s="294"/>
      <c r="J647" s="294"/>
      <c r="K647" s="294"/>
      <c r="L647" s="294"/>
      <c r="M647" s="294"/>
      <c r="N647" s="294">
        <f>N646</f>
        <v>12</v>
      </c>
      <c r="O647" s="294"/>
      <c r="P647" s="294"/>
      <c r="Q647" s="294"/>
      <c r="R647" s="294"/>
      <c r="S647" s="294"/>
      <c r="T647" s="294"/>
      <c r="U647" s="294"/>
      <c r="V647" s="294"/>
      <c r="W647" s="294"/>
      <c r="X647" s="294"/>
      <c r="Y647" s="410">
        <f t="shared" ref="Y647:AL647" si="191">Y646</f>
        <v>0</v>
      </c>
      <c r="Z647" s="410">
        <f t="shared" si="191"/>
        <v>0</v>
      </c>
      <c r="AA647" s="410">
        <f t="shared" si="191"/>
        <v>0</v>
      </c>
      <c r="AB647" s="410">
        <f t="shared" si="191"/>
        <v>0</v>
      </c>
      <c r="AC647" s="410">
        <f t="shared" si="191"/>
        <v>0</v>
      </c>
      <c r="AD647" s="410">
        <f t="shared" si="191"/>
        <v>0</v>
      </c>
      <c r="AE647" s="410">
        <f t="shared" si="191"/>
        <v>0</v>
      </c>
      <c r="AF647" s="410">
        <f t="shared" si="191"/>
        <v>0</v>
      </c>
      <c r="AG647" s="410">
        <f t="shared" si="191"/>
        <v>0</v>
      </c>
      <c r="AH647" s="410">
        <f t="shared" si="191"/>
        <v>0</v>
      </c>
      <c r="AI647" s="410">
        <f t="shared" si="191"/>
        <v>0</v>
      </c>
      <c r="AJ647" s="410">
        <f t="shared" si="191"/>
        <v>0</v>
      </c>
      <c r="AK647" s="410">
        <f t="shared" si="191"/>
        <v>0</v>
      </c>
      <c r="AL647" s="410">
        <f t="shared" si="191"/>
        <v>0</v>
      </c>
      <c r="AM647" s="305"/>
    </row>
    <row r="648" spans="1:40" outlineLevel="1">
      <c r="A648" s="531"/>
      <c r="B648" s="314"/>
      <c r="C648" s="304"/>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411"/>
      <c r="Z648" s="411"/>
      <c r="AA648" s="411"/>
      <c r="AB648" s="411"/>
      <c r="AC648" s="411"/>
      <c r="AD648" s="411"/>
      <c r="AE648" s="411"/>
      <c r="AF648" s="411"/>
      <c r="AG648" s="411"/>
      <c r="AH648" s="411"/>
      <c r="AI648" s="411"/>
      <c r="AJ648" s="411"/>
      <c r="AK648" s="411"/>
      <c r="AL648" s="411"/>
      <c r="AM648" s="305"/>
    </row>
    <row r="649" spans="1:40" ht="15.75" outlineLevel="1">
      <c r="A649" s="531"/>
      <c r="B649" s="287" t="s">
        <v>107</v>
      </c>
      <c r="C649" s="288"/>
      <c r="D649" s="289"/>
      <c r="E649" s="289"/>
      <c r="F649" s="289"/>
      <c r="G649" s="289"/>
      <c r="H649" s="289"/>
      <c r="I649" s="289"/>
      <c r="J649" s="289"/>
      <c r="K649" s="289"/>
      <c r="L649" s="289"/>
      <c r="M649" s="289"/>
      <c r="N649" s="289"/>
      <c r="O649" s="289"/>
      <c r="P649" s="288"/>
      <c r="Q649" s="288"/>
      <c r="R649" s="288"/>
      <c r="S649" s="288"/>
      <c r="T649" s="288"/>
      <c r="U649" s="288"/>
      <c r="V649" s="288"/>
      <c r="W649" s="288"/>
      <c r="X649" s="288"/>
      <c r="Y649" s="413"/>
      <c r="Z649" s="413"/>
      <c r="AA649" s="413"/>
      <c r="AB649" s="413"/>
      <c r="AC649" s="413"/>
      <c r="AD649" s="413"/>
      <c r="AE649" s="413"/>
      <c r="AF649" s="413"/>
      <c r="AG649" s="413"/>
      <c r="AH649" s="413"/>
      <c r="AI649" s="413"/>
      <c r="AJ649" s="413"/>
      <c r="AK649" s="413"/>
      <c r="AL649" s="413"/>
      <c r="AM649" s="291"/>
    </row>
    <row r="650" spans="1:40" outlineLevel="1">
      <c r="A650" s="531">
        <v>14</v>
      </c>
      <c r="B650" s="314" t="s">
        <v>108</v>
      </c>
      <c r="C650" s="290" t="s">
        <v>25</v>
      </c>
      <c r="D650" s="294"/>
      <c r="E650" s="294"/>
      <c r="F650" s="294"/>
      <c r="G650" s="294"/>
      <c r="H650" s="294"/>
      <c r="I650" s="294"/>
      <c r="J650" s="294"/>
      <c r="K650" s="294"/>
      <c r="L650" s="294"/>
      <c r="M650" s="294"/>
      <c r="N650" s="294">
        <v>12</v>
      </c>
      <c r="O650" s="294"/>
      <c r="P650" s="294"/>
      <c r="Q650" s="294"/>
      <c r="R650" s="294"/>
      <c r="S650" s="294"/>
      <c r="T650" s="294"/>
      <c r="U650" s="294"/>
      <c r="V650" s="294"/>
      <c r="W650" s="294"/>
      <c r="X650" s="294"/>
      <c r="Y650" s="409"/>
      <c r="Z650" s="409"/>
      <c r="AA650" s="409"/>
      <c r="AB650" s="409"/>
      <c r="AC650" s="409"/>
      <c r="AD650" s="409"/>
      <c r="AE650" s="409"/>
      <c r="AF650" s="409"/>
      <c r="AG650" s="409"/>
      <c r="AH650" s="409"/>
      <c r="AI650" s="409"/>
      <c r="AJ650" s="409"/>
      <c r="AK650" s="409"/>
      <c r="AL650" s="409"/>
      <c r="AM650" s="295">
        <f>SUM(Y650:AL650)</f>
        <v>0</v>
      </c>
    </row>
    <row r="651" spans="1:40" outlineLevel="1">
      <c r="A651" s="531"/>
      <c r="B651" s="293" t="s">
        <v>310</v>
      </c>
      <c r="C651" s="290" t="s">
        <v>163</v>
      </c>
      <c r="D651" s="294"/>
      <c r="E651" s="294"/>
      <c r="F651" s="294"/>
      <c r="G651" s="294"/>
      <c r="H651" s="294"/>
      <c r="I651" s="294"/>
      <c r="J651" s="294"/>
      <c r="K651" s="294"/>
      <c r="L651" s="294"/>
      <c r="M651" s="294"/>
      <c r="N651" s="294">
        <f>N650</f>
        <v>12</v>
      </c>
      <c r="O651" s="294"/>
      <c r="P651" s="294"/>
      <c r="Q651" s="294"/>
      <c r="R651" s="294"/>
      <c r="S651" s="294"/>
      <c r="T651" s="294"/>
      <c r="U651" s="294"/>
      <c r="V651" s="294"/>
      <c r="W651" s="294"/>
      <c r="X651" s="294"/>
      <c r="Y651" s="410">
        <f t="shared" ref="Y651:AL651" si="192">Y650</f>
        <v>0</v>
      </c>
      <c r="Z651" s="410">
        <f t="shared" si="192"/>
        <v>0</v>
      </c>
      <c r="AA651" s="410">
        <f t="shared" si="192"/>
        <v>0</v>
      </c>
      <c r="AB651" s="410">
        <f t="shared" si="192"/>
        <v>0</v>
      </c>
      <c r="AC651" s="410">
        <f t="shared" si="192"/>
        <v>0</v>
      </c>
      <c r="AD651" s="410">
        <f t="shared" si="192"/>
        <v>0</v>
      </c>
      <c r="AE651" s="410">
        <f t="shared" si="192"/>
        <v>0</v>
      </c>
      <c r="AF651" s="410">
        <f t="shared" si="192"/>
        <v>0</v>
      </c>
      <c r="AG651" s="410">
        <f t="shared" si="192"/>
        <v>0</v>
      </c>
      <c r="AH651" s="410">
        <f t="shared" si="192"/>
        <v>0</v>
      </c>
      <c r="AI651" s="410">
        <f t="shared" si="192"/>
        <v>0</v>
      </c>
      <c r="AJ651" s="410">
        <f t="shared" si="192"/>
        <v>0</v>
      </c>
      <c r="AK651" s="410">
        <f t="shared" si="192"/>
        <v>0</v>
      </c>
      <c r="AL651" s="410">
        <f t="shared" si="192"/>
        <v>0</v>
      </c>
      <c r="AM651" s="515"/>
      <c r="AN651" s="629"/>
    </row>
    <row r="652" spans="1:40" outlineLevel="1">
      <c r="A652" s="531"/>
      <c r="B652" s="314"/>
      <c r="C652" s="304"/>
      <c r="D652" s="290"/>
      <c r="E652" s="290"/>
      <c r="F652" s="290"/>
      <c r="G652" s="290"/>
      <c r="H652" s="290"/>
      <c r="I652" s="290"/>
      <c r="J652" s="290"/>
      <c r="K652" s="290"/>
      <c r="L652" s="290"/>
      <c r="M652" s="290"/>
      <c r="N652" s="467"/>
      <c r="O652" s="290"/>
      <c r="P652" s="290"/>
      <c r="Q652" s="290"/>
      <c r="R652" s="290"/>
      <c r="S652" s="290"/>
      <c r="T652" s="290"/>
      <c r="U652" s="290"/>
      <c r="V652" s="290"/>
      <c r="W652" s="290"/>
      <c r="X652" s="290"/>
      <c r="Y652" s="411"/>
      <c r="Z652" s="411"/>
      <c r="AA652" s="411"/>
      <c r="AB652" s="411"/>
      <c r="AC652" s="411"/>
      <c r="AD652" s="411"/>
      <c r="AE652" s="411"/>
      <c r="AF652" s="411"/>
      <c r="AG652" s="411"/>
      <c r="AH652" s="411"/>
      <c r="AI652" s="411"/>
      <c r="AJ652" s="411"/>
      <c r="AK652" s="411"/>
      <c r="AL652" s="411"/>
      <c r="AM652" s="300"/>
      <c r="AN652" s="629"/>
    </row>
    <row r="653" spans="1:40" s="308" customFormat="1" ht="15.75" outlineLevel="1">
      <c r="A653" s="531"/>
      <c r="B653" s="287" t="s">
        <v>489</v>
      </c>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411"/>
      <c r="Z653" s="411"/>
      <c r="AA653" s="411"/>
      <c r="AB653" s="411"/>
      <c r="AC653" s="411"/>
      <c r="AD653" s="411"/>
      <c r="AE653" s="415"/>
      <c r="AF653" s="415"/>
      <c r="AG653" s="415"/>
      <c r="AH653" s="415"/>
      <c r="AI653" s="415"/>
      <c r="AJ653" s="415"/>
      <c r="AK653" s="415"/>
      <c r="AL653" s="415"/>
      <c r="AM653" s="516"/>
      <c r="AN653" s="630"/>
    </row>
    <row r="654" spans="1:40" outlineLevel="1">
      <c r="A654" s="531">
        <v>15</v>
      </c>
      <c r="B654" s="293" t="s">
        <v>494</v>
      </c>
      <c r="C654" s="290" t="s">
        <v>25</v>
      </c>
      <c r="D654" s="294"/>
      <c r="E654" s="294"/>
      <c r="F654" s="294"/>
      <c r="G654" s="294"/>
      <c r="H654" s="294"/>
      <c r="I654" s="294"/>
      <c r="J654" s="294"/>
      <c r="K654" s="294"/>
      <c r="L654" s="294"/>
      <c r="M654" s="294"/>
      <c r="N654" s="294">
        <v>0</v>
      </c>
      <c r="O654" s="294"/>
      <c r="P654" s="294"/>
      <c r="Q654" s="294"/>
      <c r="R654" s="294"/>
      <c r="S654" s="294"/>
      <c r="T654" s="294"/>
      <c r="U654" s="294"/>
      <c r="V654" s="294"/>
      <c r="W654" s="294"/>
      <c r="X654" s="294"/>
      <c r="Y654" s="409"/>
      <c r="Z654" s="409"/>
      <c r="AA654" s="409"/>
      <c r="AB654" s="409"/>
      <c r="AC654" s="409"/>
      <c r="AD654" s="409"/>
      <c r="AE654" s="409"/>
      <c r="AF654" s="409"/>
      <c r="AG654" s="409"/>
      <c r="AH654" s="409"/>
      <c r="AI654" s="409"/>
      <c r="AJ654" s="409"/>
      <c r="AK654" s="409"/>
      <c r="AL654" s="409"/>
      <c r="AM654" s="295">
        <f>SUM(Y654:AL654)</f>
        <v>0</v>
      </c>
    </row>
    <row r="655" spans="1:40" outlineLevel="1">
      <c r="A655" s="531"/>
      <c r="B655" s="293" t="s">
        <v>310</v>
      </c>
      <c r="C655" s="290" t="s">
        <v>163</v>
      </c>
      <c r="D655" s="294"/>
      <c r="E655" s="294"/>
      <c r="F655" s="294"/>
      <c r="G655" s="294"/>
      <c r="H655" s="294"/>
      <c r="I655" s="294"/>
      <c r="J655" s="294"/>
      <c r="K655" s="294"/>
      <c r="L655" s="294"/>
      <c r="M655" s="294"/>
      <c r="N655" s="294">
        <f>N654</f>
        <v>0</v>
      </c>
      <c r="O655" s="294"/>
      <c r="P655" s="294"/>
      <c r="Q655" s="294"/>
      <c r="R655" s="294"/>
      <c r="S655" s="294"/>
      <c r="T655" s="294"/>
      <c r="U655" s="294"/>
      <c r="V655" s="294"/>
      <c r="W655" s="294"/>
      <c r="X655" s="294"/>
      <c r="Y655" s="410">
        <f t="shared" ref="Y655:AL655" si="193">Y654</f>
        <v>0</v>
      </c>
      <c r="Z655" s="410">
        <f t="shared" si="193"/>
        <v>0</v>
      </c>
      <c r="AA655" s="410">
        <f t="shared" si="193"/>
        <v>0</v>
      </c>
      <c r="AB655" s="410">
        <f t="shared" si="193"/>
        <v>0</v>
      </c>
      <c r="AC655" s="410">
        <f t="shared" si="193"/>
        <v>0</v>
      </c>
      <c r="AD655" s="410">
        <f t="shared" si="193"/>
        <v>0</v>
      </c>
      <c r="AE655" s="410">
        <f t="shared" si="193"/>
        <v>0</v>
      </c>
      <c r="AF655" s="410">
        <f t="shared" si="193"/>
        <v>0</v>
      </c>
      <c r="AG655" s="410">
        <f t="shared" si="193"/>
        <v>0</v>
      </c>
      <c r="AH655" s="410">
        <f t="shared" si="193"/>
        <v>0</v>
      </c>
      <c r="AI655" s="410">
        <f t="shared" si="193"/>
        <v>0</v>
      </c>
      <c r="AJ655" s="410">
        <f t="shared" si="193"/>
        <v>0</v>
      </c>
      <c r="AK655" s="410">
        <f t="shared" si="193"/>
        <v>0</v>
      </c>
      <c r="AL655" s="410">
        <f t="shared" si="193"/>
        <v>0</v>
      </c>
      <c r="AM655" s="296"/>
    </row>
    <row r="656" spans="1:40" outlineLevel="1">
      <c r="A656" s="531"/>
      <c r="B656" s="314"/>
      <c r="C656" s="304"/>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411"/>
      <c r="Z656" s="411"/>
      <c r="AA656" s="411"/>
      <c r="AB656" s="411"/>
      <c r="AC656" s="411"/>
      <c r="AD656" s="411"/>
      <c r="AE656" s="411"/>
      <c r="AF656" s="411"/>
      <c r="AG656" s="411"/>
      <c r="AH656" s="411"/>
      <c r="AI656" s="411"/>
      <c r="AJ656" s="411"/>
      <c r="AK656" s="411"/>
      <c r="AL656" s="411"/>
      <c r="AM656" s="305"/>
    </row>
    <row r="657" spans="1:39" s="282" customFormat="1" outlineLevel="1">
      <c r="A657" s="531">
        <v>16</v>
      </c>
      <c r="B657" s="323" t="s">
        <v>490</v>
      </c>
      <c r="C657" s="290" t="s">
        <v>25</v>
      </c>
      <c r="D657" s="294"/>
      <c r="E657" s="294"/>
      <c r="F657" s="294"/>
      <c r="G657" s="294"/>
      <c r="H657" s="294"/>
      <c r="I657" s="294"/>
      <c r="J657" s="294"/>
      <c r="K657" s="294"/>
      <c r="L657" s="294"/>
      <c r="M657" s="294"/>
      <c r="N657" s="294">
        <v>0</v>
      </c>
      <c r="O657" s="294"/>
      <c r="P657" s="294"/>
      <c r="Q657" s="294"/>
      <c r="R657" s="294"/>
      <c r="S657" s="294"/>
      <c r="T657" s="294"/>
      <c r="U657" s="294"/>
      <c r="V657" s="294"/>
      <c r="W657" s="294"/>
      <c r="X657" s="294"/>
      <c r="Y657" s="409"/>
      <c r="Z657" s="409"/>
      <c r="AA657" s="409"/>
      <c r="AB657" s="409"/>
      <c r="AC657" s="409"/>
      <c r="AD657" s="409"/>
      <c r="AE657" s="409"/>
      <c r="AF657" s="409"/>
      <c r="AG657" s="409"/>
      <c r="AH657" s="409"/>
      <c r="AI657" s="409"/>
      <c r="AJ657" s="409"/>
      <c r="AK657" s="409"/>
      <c r="AL657" s="409"/>
      <c r="AM657" s="295">
        <f>SUM(Y657:AL657)</f>
        <v>0</v>
      </c>
    </row>
    <row r="658" spans="1:39" s="282" customFormat="1" outlineLevel="1">
      <c r="A658" s="531"/>
      <c r="B658" s="293" t="s">
        <v>310</v>
      </c>
      <c r="C658" s="290" t="s">
        <v>163</v>
      </c>
      <c r="D658" s="294"/>
      <c r="E658" s="294"/>
      <c r="F658" s="294"/>
      <c r="G658" s="294"/>
      <c r="H658" s="294"/>
      <c r="I658" s="294"/>
      <c r="J658" s="294"/>
      <c r="K658" s="294"/>
      <c r="L658" s="294"/>
      <c r="M658" s="294"/>
      <c r="N658" s="294">
        <f>N657</f>
        <v>0</v>
      </c>
      <c r="O658" s="294"/>
      <c r="P658" s="294"/>
      <c r="Q658" s="294"/>
      <c r="R658" s="294"/>
      <c r="S658" s="294"/>
      <c r="T658" s="294"/>
      <c r="U658" s="294"/>
      <c r="V658" s="294"/>
      <c r="W658" s="294"/>
      <c r="X658" s="294"/>
      <c r="Y658" s="410">
        <f t="shared" ref="Y658:AL658" si="194">Y657</f>
        <v>0</v>
      </c>
      <c r="Z658" s="410">
        <f t="shared" si="194"/>
        <v>0</v>
      </c>
      <c r="AA658" s="410">
        <f t="shared" si="194"/>
        <v>0</v>
      </c>
      <c r="AB658" s="410">
        <f t="shared" si="194"/>
        <v>0</v>
      </c>
      <c r="AC658" s="410">
        <f t="shared" si="194"/>
        <v>0</v>
      </c>
      <c r="AD658" s="410">
        <f t="shared" si="194"/>
        <v>0</v>
      </c>
      <c r="AE658" s="410">
        <f t="shared" si="194"/>
        <v>0</v>
      </c>
      <c r="AF658" s="410">
        <f t="shared" si="194"/>
        <v>0</v>
      </c>
      <c r="AG658" s="410">
        <f t="shared" si="194"/>
        <v>0</v>
      </c>
      <c r="AH658" s="410">
        <f t="shared" si="194"/>
        <v>0</v>
      </c>
      <c r="AI658" s="410">
        <f t="shared" si="194"/>
        <v>0</v>
      </c>
      <c r="AJ658" s="410">
        <f t="shared" si="194"/>
        <v>0</v>
      </c>
      <c r="AK658" s="410">
        <f t="shared" si="194"/>
        <v>0</v>
      </c>
      <c r="AL658" s="410">
        <f t="shared" si="194"/>
        <v>0</v>
      </c>
      <c r="AM658" s="296"/>
    </row>
    <row r="659" spans="1:39" s="282" customFormat="1" outlineLevel="1">
      <c r="A659" s="531"/>
      <c r="B659" s="323"/>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411"/>
      <c r="Z659" s="411"/>
      <c r="AA659" s="411"/>
      <c r="AB659" s="411"/>
      <c r="AC659" s="411"/>
      <c r="AD659" s="411"/>
      <c r="AE659" s="415"/>
      <c r="AF659" s="415"/>
      <c r="AG659" s="415"/>
      <c r="AH659" s="415"/>
      <c r="AI659" s="415"/>
      <c r="AJ659" s="415"/>
      <c r="AK659" s="415"/>
      <c r="AL659" s="415"/>
      <c r="AM659" s="312"/>
    </row>
    <row r="660" spans="1:39" ht="15.75" outlineLevel="1">
      <c r="A660" s="531"/>
      <c r="B660" s="518" t="s">
        <v>495</v>
      </c>
      <c r="C660" s="319"/>
      <c r="D660" s="289"/>
      <c r="E660" s="288"/>
      <c r="F660" s="288"/>
      <c r="G660" s="288"/>
      <c r="H660" s="288"/>
      <c r="I660" s="288"/>
      <c r="J660" s="288"/>
      <c r="K660" s="288"/>
      <c r="L660" s="288"/>
      <c r="M660" s="288"/>
      <c r="N660" s="289"/>
      <c r="O660" s="288"/>
      <c r="P660" s="288"/>
      <c r="Q660" s="288"/>
      <c r="R660" s="288"/>
      <c r="S660" s="288"/>
      <c r="T660" s="288"/>
      <c r="U660" s="288"/>
      <c r="V660" s="288"/>
      <c r="W660" s="288"/>
      <c r="X660" s="288"/>
      <c r="Y660" s="413"/>
      <c r="Z660" s="413"/>
      <c r="AA660" s="413"/>
      <c r="AB660" s="413"/>
      <c r="AC660" s="413"/>
      <c r="AD660" s="413"/>
      <c r="AE660" s="413"/>
      <c r="AF660" s="413"/>
      <c r="AG660" s="413"/>
      <c r="AH660" s="413"/>
      <c r="AI660" s="413"/>
      <c r="AJ660" s="413"/>
      <c r="AK660" s="413"/>
      <c r="AL660" s="413"/>
      <c r="AM660" s="291"/>
    </row>
    <row r="661" spans="1:39" outlineLevel="1">
      <c r="A661" s="531">
        <v>17</v>
      </c>
      <c r="B661" s="427" t="s">
        <v>112</v>
      </c>
      <c r="C661" s="290" t="s">
        <v>25</v>
      </c>
      <c r="D661" s="294"/>
      <c r="E661" s="294"/>
      <c r="F661" s="294"/>
      <c r="G661" s="294"/>
      <c r="H661" s="294"/>
      <c r="I661" s="294"/>
      <c r="J661" s="294"/>
      <c r="K661" s="294"/>
      <c r="L661" s="294"/>
      <c r="M661" s="294"/>
      <c r="N661" s="294">
        <v>12</v>
      </c>
      <c r="O661" s="294"/>
      <c r="P661" s="294"/>
      <c r="Q661" s="294"/>
      <c r="R661" s="294"/>
      <c r="S661" s="294"/>
      <c r="T661" s="294"/>
      <c r="U661" s="294"/>
      <c r="V661" s="294"/>
      <c r="W661" s="294"/>
      <c r="X661" s="294"/>
      <c r="Y661" s="425"/>
      <c r="Z661" s="409"/>
      <c r="AA661" s="409"/>
      <c r="AB661" s="409"/>
      <c r="AC661" s="409"/>
      <c r="AD661" s="409"/>
      <c r="AE661" s="409"/>
      <c r="AF661" s="414"/>
      <c r="AG661" s="414"/>
      <c r="AH661" s="414"/>
      <c r="AI661" s="414"/>
      <c r="AJ661" s="414"/>
      <c r="AK661" s="414"/>
      <c r="AL661" s="414"/>
      <c r="AM661" s="295">
        <f>SUM(Y661:AL661)</f>
        <v>0</v>
      </c>
    </row>
    <row r="662" spans="1:39" outlineLevel="1">
      <c r="A662" s="531"/>
      <c r="B662" s="293" t="s">
        <v>310</v>
      </c>
      <c r="C662" s="290" t="s">
        <v>163</v>
      </c>
      <c r="D662" s="294"/>
      <c r="E662" s="294"/>
      <c r="F662" s="294"/>
      <c r="G662" s="294"/>
      <c r="H662" s="294"/>
      <c r="I662" s="294"/>
      <c r="J662" s="294"/>
      <c r="K662" s="294"/>
      <c r="L662" s="294"/>
      <c r="M662" s="294"/>
      <c r="N662" s="294">
        <f>N661</f>
        <v>12</v>
      </c>
      <c r="O662" s="294"/>
      <c r="P662" s="294"/>
      <c r="Q662" s="294"/>
      <c r="R662" s="294"/>
      <c r="S662" s="294"/>
      <c r="T662" s="294"/>
      <c r="U662" s="294"/>
      <c r="V662" s="294"/>
      <c r="W662" s="294"/>
      <c r="X662" s="294"/>
      <c r="Y662" s="410">
        <f t="shared" ref="Y662:AL662" si="195">Y661</f>
        <v>0</v>
      </c>
      <c r="Z662" s="410">
        <f t="shared" si="195"/>
        <v>0</v>
      </c>
      <c r="AA662" s="410">
        <f t="shared" si="195"/>
        <v>0</v>
      </c>
      <c r="AB662" s="410">
        <f t="shared" si="195"/>
        <v>0</v>
      </c>
      <c r="AC662" s="410">
        <f t="shared" si="195"/>
        <v>0</v>
      </c>
      <c r="AD662" s="410">
        <f t="shared" si="195"/>
        <v>0</v>
      </c>
      <c r="AE662" s="410">
        <f t="shared" si="195"/>
        <v>0</v>
      </c>
      <c r="AF662" s="410">
        <f t="shared" si="195"/>
        <v>0</v>
      </c>
      <c r="AG662" s="410">
        <f t="shared" si="195"/>
        <v>0</v>
      </c>
      <c r="AH662" s="410">
        <f t="shared" si="195"/>
        <v>0</v>
      </c>
      <c r="AI662" s="410">
        <f t="shared" si="195"/>
        <v>0</v>
      </c>
      <c r="AJ662" s="410">
        <f t="shared" si="195"/>
        <v>0</v>
      </c>
      <c r="AK662" s="410">
        <f t="shared" si="195"/>
        <v>0</v>
      </c>
      <c r="AL662" s="410">
        <f t="shared" si="195"/>
        <v>0</v>
      </c>
      <c r="AM662" s="305"/>
    </row>
    <row r="663" spans="1:39" outlineLevel="1">
      <c r="A663" s="531"/>
      <c r="B663" s="293"/>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421"/>
      <c r="Z663" s="424"/>
      <c r="AA663" s="424"/>
      <c r="AB663" s="424"/>
      <c r="AC663" s="424"/>
      <c r="AD663" s="424"/>
      <c r="AE663" s="424"/>
      <c r="AF663" s="424"/>
      <c r="AG663" s="424"/>
      <c r="AH663" s="424"/>
      <c r="AI663" s="424"/>
      <c r="AJ663" s="424"/>
      <c r="AK663" s="424"/>
      <c r="AL663" s="424"/>
      <c r="AM663" s="305"/>
    </row>
    <row r="664" spans="1:39" outlineLevel="1">
      <c r="A664" s="531">
        <v>18</v>
      </c>
      <c r="B664" s="427" t="s">
        <v>109</v>
      </c>
      <c r="C664" s="290" t="s">
        <v>25</v>
      </c>
      <c r="D664" s="294"/>
      <c r="E664" s="294"/>
      <c r="F664" s="294"/>
      <c r="G664" s="294"/>
      <c r="H664" s="294"/>
      <c r="I664" s="294"/>
      <c r="J664" s="294"/>
      <c r="K664" s="294"/>
      <c r="L664" s="294"/>
      <c r="M664" s="294"/>
      <c r="N664" s="294">
        <v>12</v>
      </c>
      <c r="O664" s="294"/>
      <c r="P664" s="294"/>
      <c r="Q664" s="294"/>
      <c r="R664" s="294"/>
      <c r="S664" s="294"/>
      <c r="T664" s="294"/>
      <c r="U664" s="294"/>
      <c r="V664" s="294"/>
      <c r="W664" s="294"/>
      <c r="X664" s="294"/>
      <c r="Y664" s="425"/>
      <c r="Z664" s="409"/>
      <c r="AA664" s="409"/>
      <c r="AB664" s="409"/>
      <c r="AC664" s="409"/>
      <c r="AD664" s="409"/>
      <c r="AE664" s="409"/>
      <c r="AF664" s="414"/>
      <c r="AG664" s="414"/>
      <c r="AH664" s="414"/>
      <c r="AI664" s="414"/>
      <c r="AJ664" s="414"/>
      <c r="AK664" s="414"/>
      <c r="AL664" s="414"/>
      <c r="AM664" s="295">
        <f>SUM(Y664:AL664)</f>
        <v>0</v>
      </c>
    </row>
    <row r="665" spans="1:39" outlineLevel="1">
      <c r="A665" s="531"/>
      <c r="B665" s="293" t="s">
        <v>310</v>
      </c>
      <c r="C665" s="290" t="s">
        <v>163</v>
      </c>
      <c r="D665" s="294"/>
      <c r="E665" s="294"/>
      <c r="F665" s="294"/>
      <c r="G665" s="294"/>
      <c r="H665" s="294"/>
      <c r="I665" s="294"/>
      <c r="J665" s="294"/>
      <c r="K665" s="294"/>
      <c r="L665" s="294"/>
      <c r="M665" s="294"/>
      <c r="N665" s="294">
        <f>N664</f>
        <v>12</v>
      </c>
      <c r="O665" s="294"/>
      <c r="P665" s="294"/>
      <c r="Q665" s="294"/>
      <c r="R665" s="294"/>
      <c r="S665" s="294"/>
      <c r="T665" s="294"/>
      <c r="U665" s="294"/>
      <c r="V665" s="294"/>
      <c r="W665" s="294"/>
      <c r="X665" s="294"/>
      <c r="Y665" s="410">
        <f t="shared" ref="Y665:AL665" si="196">Y664</f>
        <v>0</v>
      </c>
      <c r="Z665" s="410">
        <f t="shared" si="196"/>
        <v>0</v>
      </c>
      <c r="AA665" s="410">
        <f t="shared" si="196"/>
        <v>0</v>
      </c>
      <c r="AB665" s="410">
        <f t="shared" si="196"/>
        <v>0</v>
      </c>
      <c r="AC665" s="410">
        <f t="shared" si="196"/>
        <v>0</v>
      </c>
      <c r="AD665" s="410">
        <f t="shared" si="196"/>
        <v>0</v>
      </c>
      <c r="AE665" s="410">
        <f t="shared" si="196"/>
        <v>0</v>
      </c>
      <c r="AF665" s="410">
        <f t="shared" si="196"/>
        <v>0</v>
      </c>
      <c r="AG665" s="410">
        <f t="shared" si="196"/>
        <v>0</v>
      </c>
      <c r="AH665" s="410">
        <f t="shared" si="196"/>
        <v>0</v>
      </c>
      <c r="AI665" s="410">
        <f t="shared" si="196"/>
        <v>0</v>
      </c>
      <c r="AJ665" s="410">
        <f t="shared" si="196"/>
        <v>0</v>
      </c>
      <c r="AK665" s="410">
        <f t="shared" si="196"/>
        <v>0</v>
      </c>
      <c r="AL665" s="410">
        <f t="shared" si="196"/>
        <v>0</v>
      </c>
      <c r="AM665" s="305"/>
    </row>
    <row r="666" spans="1:39" outlineLevel="1">
      <c r="A666" s="531"/>
      <c r="B666" s="321"/>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422"/>
      <c r="Z666" s="423"/>
      <c r="AA666" s="423"/>
      <c r="AB666" s="423"/>
      <c r="AC666" s="423"/>
      <c r="AD666" s="423"/>
      <c r="AE666" s="423"/>
      <c r="AF666" s="423"/>
      <c r="AG666" s="423"/>
      <c r="AH666" s="423"/>
      <c r="AI666" s="423"/>
      <c r="AJ666" s="423"/>
      <c r="AK666" s="423"/>
      <c r="AL666" s="423"/>
      <c r="AM666" s="296"/>
    </row>
    <row r="667" spans="1:39" outlineLevel="1">
      <c r="A667" s="531">
        <v>19</v>
      </c>
      <c r="B667" s="427" t="s">
        <v>111</v>
      </c>
      <c r="C667" s="290" t="s">
        <v>25</v>
      </c>
      <c r="D667" s="294"/>
      <c r="E667" s="294"/>
      <c r="F667" s="294"/>
      <c r="G667" s="294"/>
      <c r="H667" s="294"/>
      <c r="I667" s="294"/>
      <c r="J667" s="294"/>
      <c r="K667" s="294"/>
      <c r="L667" s="294"/>
      <c r="M667" s="294"/>
      <c r="N667" s="294">
        <v>12</v>
      </c>
      <c r="O667" s="294"/>
      <c r="P667" s="294"/>
      <c r="Q667" s="294"/>
      <c r="R667" s="294"/>
      <c r="S667" s="294"/>
      <c r="T667" s="294"/>
      <c r="U667" s="294"/>
      <c r="V667" s="294"/>
      <c r="W667" s="294"/>
      <c r="X667" s="294"/>
      <c r="Y667" s="425"/>
      <c r="Z667" s="409"/>
      <c r="AA667" s="409"/>
      <c r="AB667" s="409"/>
      <c r="AC667" s="409"/>
      <c r="AD667" s="409"/>
      <c r="AE667" s="409"/>
      <c r="AF667" s="414"/>
      <c r="AG667" s="414"/>
      <c r="AH667" s="414"/>
      <c r="AI667" s="414"/>
      <c r="AJ667" s="414"/>
      <c r="AK667" s="414"/>
      <c r="AL667" s="414"/>
      <c r="AM667" s="295">
        <f>SUM(Y667:AL667)</f>
        <v>0</v>
      </c>
    </row>
    <row r="668" spans="1:39" outlineLevel="1">
      <c r="A668" s="531"/>
      <c r="B668" s="293" t="s">
        <v>310</v>
      </c>
      <c r="C668" s="290" t="s">
        <v>163</v>
      </c>
      <c r="D668" s="294"/>
      <c r="E668" s="294"/>
      <c r="F668" s="294"/>
      <c r="G668" s="294"/>
      <c r="H668" s="294"/>
      <c r="I668" s="294"/>
      <c r="J668" s="294"/>
      <c r="K668" s="294"/>
      <c r="L668" s="294"/>
      <c r="M668" s="294"/>
      <c r="N668" s="294">
        <f>N667</f>
        <v>12</v>
      </c>
      <c r="O668" s="294"/>
      <c r="P668" s="294"/>
      <c r="Q668" s="294"/>
      <c r="R668" s="294"/>
      <c r="S668" s="294"/>
      <c r="T668" s="294"/>
      <c r="U668" s="294"/>
      <c r="V668" s="294"/>
      <c r="W668" s="294"/>
      <c r="X668" s="294"/>
      <c r="Y668" s="410">
        <f t="shared" ref="Y668:AL668" si="197">Y667</f>
        <v>0</v>
      </c>
      <c r="Z668" s="410">
        <f t="shared" si="197"/>
        <v>0</v>
      </c>
      <c r="AA668" s="410">
        <f t="shared" si="197"/>
        <v>0</v>
      </c>
      <c r="AB668" s="410">
        <f t="shared" si="197"/>
        <v>0</v>
      </c>
      <c r="AC668" s="410">
        <f t="shared" si="197"/>
        <v>0</v>
      </c>
      <c r="AD668" s="410">
        <f t="shared" si="197"/>
        <v>0</v>
      </c>
      <c r="AE668" s="410">
        <f t="shared" si="197"/>
        <v>0</v>
      </c>
      <c r="AF668" s="410">
        <f t="shared" si="197"/>
        <v>0</v>
      </c>
      <c r="AG668" s="410">
        <f t="shared" si="197"/>
        <v>0</v>
      </c>
      <c r="AH668" s="410">
        <f t="shared" si="197"/>
        <v>0</v>
      </c>
      <c r="AI668" s="410">
        <f t="shared" si="197"/>
        <v>0</v>
      </c>
      <c r="AJ668" s="410">
        <f t="shared" si="197"/>
        <v>0</v>
      </c>
      <c r="AK668" s="410">
        <f t="shared" si="197"/>
        <v>0</v>
      </c>
      <c r="AL668" s="410">
        <f t="shared" si="197"/>
        <v>0</v>
      </c>
      <c r="AM668" s="296"/>
    </row>
    <row r="669" spans="1:39" outlineLevel="1">
      <c r="A669" s="531"/>
      <c r="B669" s="321"/>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411"/>
      <c r="Z669" s="411"/>
      <c r="AA669" s="411"/>
      <c r="AB669" s="411"/>
      <c r="AC669" s="411"/>
      <c r="AD669" s="411"/>
      <c r="AE669" s="411"/>
      <c r="AF669" s="411"/>
      <c r="AG669" s="411"/>
      <c r="AH669" s="411"/>
      <c r="AI669" s="411"/>
      <c r="AJ669" s="411"/>
      <c r="AK669" s="411"/>
      <c r="AL669" s="411"/>
      <c r="AM669" s="305"/>
    </row>
    <row r="670" spans="1:39" outlineLevel="1">
      <c r="A670" s="531">
        <v>20</v>
      </c>
      <c r="B670" s="427" t="s">
        <v>110</v>
      </c>
      <c r="C670" s="290" t="s">
        <v>25</v>
      </c>
      <c r="D670" s="294"/>
      <c r="E670" s="294"/>
      <c r="F670" s="294"/>
      <c r="G670" s="294"/>
      <c r="H670" s="294"/>
      <c r="I670" s="294"/>
      <c r="J670" s="294"/>
      <c r="K670" s="294"/>
      <c r="L670" s="294"/>
      <c r="M670" s="294"/>
      <c r="N670" s="294">
        <v>12</v>
      </c>
      <c r="O670" s="294"/>
      <c r="P670" s="294"/>
      <c r="Q670" s="294"/>
      <c r="R670" s="294"/>
      <c r="S670" s="294"/>
      <c r="T670" s="294"/>
      <c r="U670" s="294"/>
      <c r="V670" s="294"/>
      <c r="W670" s="294"/>
      <c r="X670" s="294"/>
      <c r="Y670" s="425"/>
      <c r="Z670" s="409"/>
      <c r="AA670" s="409"/>
      <c r="AB670" s="409"/>
      <c r="AC670" s="409"/>
      <c r="AD670" s="409"/>
      <c r="AE670" s="409"/>
      <c r="AF670" s="414"/>
      <c r="AG670" s="414"/>
      <c r="AH670" s="414"/>
      <c r="AI670" s="414"/>
      <c r="AJ670" s="414"/>
      <c r="AK670" s="414"/>
      <c r="AL670" s="414"/>
      <c r="AM670" s="295">
        <f>SUM(Y670:AL670)</f>
        <v>0</v>
      </c>
    </row>
    <row r="671" spans="1:39" outlineLevel="1">
      <c r="A671" s="531"/>
      <c r="B671" s="293" t="s">
        <v>310</v>
      </c>
      <c r="C671" s="290" t="s">
        <v>163</v>
      </c>
      <c r="D671" s="294"/>
      <c r="E671" s="294"/>
      <c r="F671" s="294"/>
      <c r="G671" s="294"/>
      <c r="H671" s="294"/>
      <c r="I671" s="294"/>
      <c r="J671" s="294"/>
      <c r="K671" s="294"/>
      <c r="L671" s="294"/>
      <c r="M671" s="294"/>
      <c r="N671" s="294">
        <f>N670</f>
        <v>12</v>
      </c>
      <c r="O671" s="294"/>
      <c r="P671" s="294"/>
      <c r="Q671" s="294"/>
      <c r="R671" s="294"/>
      <c r="S671" s="294"/>
      <c r="T671" s="294"/>
      <c r="U671" s="294"/>
      <c r="V671" s="294"/>
      <c r="W671" s="294"/>
      <c r="X671" s="294"/>
      <c r="Y671" s="410">
        <f t="shared" ref="Y671:AL671" si="198">Y670</f>
        <v>0</v>
      </c>
      <c r="Z671" s="410">
        <f t="shared" si="198"/>
        <v>0</v>
      </c>
      <c r="AA671" s="410">
        <f t="shared" si="198"/>
        <v>0</v>
      </c>
      <c r="AB671" s="410">
        <f t="shared" si="198"/>
        <v>0</v>
      </c>
      <c r="AC671" s="410">
        <f t="shared" si="198"/>
        <v>0</v>
      </c>
      <c r="AD671" s="410">
        <f t="shared" si="198"/>
        <v>0</v>
      </c>
      <c r="AE671" s="410">
        <f t="shared" si="198"/>
        <v>0</v>
      </c>
      <c r="AF671" s="410">
        <f t="shared" si="198"/>
        <v>0</v>
      </c>
      <c r="AG671" s="410">
        <f t="shared" si="198"/>
        <v>0</v>
      </c>
      <c r="AH671" s="410">
        <f t="shared" si="198"/>
        <v>0</v>
      </c>
      <c r="AI671" s="410">
        <f t="shared" si="198"/>
        <v>0</v>
      </c>
      <c r="AJ671" s="410">
        <f t="shared" si="198"/>
        <v>0</v>
      </c>
      <c r="AK671" s="410">
        <f t="shared" si="198"/>
        <v>0</v>
      </c>
      <c r="AL671" s="410">
        <f t="shared" si="198"/>
        <v>0</v>
      </c>
      <c r="AM671" s="305"/>
    </row>
    <row r="672" spans="1:39" ht="15.75" outlineLevel="1">
      <c r="A672" s="531"/>
      <c r="B672" s="322"/>
      <c r="C672" s="299"/>
      <c r="D672" s="290"/>
      <c r="E672" s="290"/>
      <c r="F672" s="290"/>
      <c r="G672" s="290"/>
      <c r="H672" s="290"/>
      <c r="I672" s="290"/>
      <c r="J672" s="290"/>
      <c r="K672" s="290"/>
      <c r="L672" s="290"/>
      <c r="M672" s="290"/>
      <c r="N672" s="299"/>
      <c r="O672" s="290"/>
      <c r="P672" s="290"/>
      <c r="Q672" s="290"/>
      <c r="R672" s="290"/>
      <c r="S672" s="290"/>
      <c r="T672" s="290"/>
      <c r="U672" s="290"/>
      <c r="V672" s="290"/>
      <c r="W672" s="290"/>
      <c r="X672" s="290"/>
      <c r="Y672" s="411"/>
      <c r="Z672" s="411"/>
      <c r="AA672" s="411"/>
      <c r="AB672" s="411"/>
      <c r="AC672" s="411"/>
      <c r="AD672" s="411"/>
      <c r="AE672" s="411"/>
      <c r="AF672" s="411"/>
      <c r="AG672" s="411"/>
      <c r="AH672" s="411"/>
      <c r="AI672" s="411"/>
      <c r="AJ672" s="411"/>
      <c r="AK672" s="411"/>
      <c r="AL672" s="411"/>
      <c r="AM672" s="305"/>
    </row>
    <row r="673" spans="1:39" ht="15.75" outlineLevel="1">
      <c r="A673" s="531"/>
      <c r="B673" s="517" t="s">
        <v>502</v>
      </c>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421"/>
      <c r="Z673" s="424"/>
      <c r="AA673" s="424"/>
      <c r="AB673" s="424"/>
      <c r="AC673" s="424"/>
      <c r="AD673" s="424"/>
      <c r="AE673" s="424"/>
      <c r="AF673" s="424"/>
      <c r="AG673" s="424"/>
      <c r="AH673" s="424"/>
      <c r="AI673" s="424"/>
      <c r="AJ673" s="424"/>
      <c r="AK673" s="424"/>
      <c r="AL673" s="424"/>
      <c r="AM673" s="305"/>
    </row>
    <row r="674" spans="1:39" ht="15.75" outlineLevel="1">
      <c r="A674" s="531"/>
      <c r="B674" s="503" t="s">
        <v>498</v>
      </c>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421"/>
      <c r="Z674" s="424"/>
      <c r="AA674" s="424"/>
      <c r="AB674" s="424"/>
      <c r="AC674" s="424"/>
      <c r="AD674" s="424"/>
      <c r="AE674" s="424"/>
      <c r="AF674" s="424"/>
      <c r="AG674" s="424"/>
      <c r="AH674" s="424"/>
      <c r="AI674" s="424"/>
      <c r="AJ674" s="424"/>
      <c r="AK674" s="424"/>
      <c r="AL674" s="424"/>
      <c r="AM674" s="305"/>
    </row>
    <row r="675" spans="1:39" outlineLevel="1">
      <c r="A675" s="531">
        <v>21</v>
      </c>
      <c r="B675" s="427" t="s">
        <v>113</v>
      </c>
      <c r="C675" s="290" t="s">
        <v>25</v>
      </c>
      <c r="D675" s="294"/>
      <c r="E675" s="294"/>
      <c r="F675" s="294"/>
      <c r="G675" s="294"/>
      <c r="H675" s="294"/>
      <c r="I675" s="294"/>
      <c r="J675" s="294"/>
      <c r="K675" s="294"/>
      <c r="L675" s="294"/>
      <c r="M675" s="294"/>
      <c r="N675" s="290"/>
      <c r="O675" s="294"/>
      <c r="P675" s="294"/>
      <c r="Q675" s="294"/>
      <c r="R675" s="294"/>
      <c r="S675" s="294"/>
      <c r="T675" s="294"/>
      <c r="U675" s="294"/>
      <c r="V675" s="294"/>
      <c r="W675" s="294"/>
      <c r="X675" s="294"/>
      <c r="Y675" s="409"/>
      <c r="Z675" s="409"/>
      <c r="AA675" s="409"/>
      <c r="AB675" s="409"/>
      <c r="AC675" s="409"/>
      <c r="AD675" s="409"/>
      <c r="AE675" s="409"/>
      <c r="AF675" s="409"/>
      <c r="AG675" s="409"/>
      <c r="AH675" s="409"/>
      <c r="AI675" s="409"/>
      <c r="AJ675" s="409"/>
      <c r="AK675" s="409"/>
      <c r="AL675" s="409"/>
      <c r="AM675" s="295">
        <f>SUM(Y675:AL675)</f>
        <v>0</v>
      </c>
    </row>
    <row r="676" spans="1:39" outlineLevel="1">
      <c r="A676" s="531"/>
      <c r="B676" s="293" t="s">
        <v>310</v>
      </c>
      <c r="C676" s="290" t="s">
        <v>163</v>
      </c>
      <c r="D676" s="294"/>
      <c r="E676" s="294"/>
      <c r="F676" s="294"/>
      <c r="G676" s="294"/>
      <c r="H676" s="294"/>
      <c r="I676" s="294"/>
      <c r="J676" s="294"/>
      <c r="K676" s="294"/>
      <c r="L676" s="294"/>
      <c r="M676" s="294"/>
      <c r="N676" s="290"/>
      <c r="O676" s="294"/>
      <c r="P676" s="294"/>
      <c r="Q676" s="294"/>
      <c r="R676" s="294"/>
      <c r="S676" s="294"/>
      <c r="T676" s="294"/>
      <c r="U676" s="294"/>
      <c r="V676" s="294"/>
      <c r="W676" s="294"/>
      <c r="X676" s="294"/>
      <c r="Y676" s="410">
        <f t="shared" ref="Y676:AL676" si="199">Y675</f>
        <v>0</v>
      </c>
      <c r="Z676" s="410">
        <f t="shared" si="199"/>
        <v>0</v>
      </c>
      <c r="AA676" s="410">
        <f t="shared" si="199"/>
        <v>0</v>
      </c>
      <c r="AB676" s="410">
        <f t="shared" si="199"/>
        <v>0</v>
      </c>
      <c r="AC676" s="410">
        <f t="shared" si="199"/>
        <v>0</v>
      </c>
      <c r="AD676" s="410">
        <f t="shared" si="199"/>
        <v>0</v>
      </c>
      <c r="AE676" s="410">
        <f t="shared" si="199"/>
        <v>0</v>
      </c>
      <c r="AF676" s="410">
        <f t="shared" si="199"/>
        <v>0</v>
      </c>
      <c r="AG676" s="410">
        <f t="shared" si="199"/>
        <v>0</v>
      </c>
      <c r="AH676" s="410">
        <f t="shared" si="199"/>
        <v>0</v>
      </c>
      <c r="AI676" s="410">
        <f t="shared" si="199"/>
        <v>0</v>
      </c>
      <c r="AJ676" s="410">
        <f t="shared" si="199"/>
        <v>0</v>
      </c>
      <c r="AK676" s="410">
        <f t="shared" si="199"/>
        <v>0</v>
      </c>
      <c r="AL676" s="410">
        <f t="shared" si="199"/>
        <v>0</v>
      </c>
      <c r="AM676" s="305"/>
    </row>
    <row r="677" spans="1:39" outlineLevel="1">
      <c r="A677" s="531"/>
      <c r="B677" s="293"/>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421"/>
      <c r="Z677" s="424"/>
      <c r="AA677" s="424"/>
      <c r="AB677" s="424"/>
      <c r="AC677" s="424"/>
      <c r="AD677" s="424"/>
      <c r="AE677" s="424"/>
      <c r="AF677" s="424"/>
      <c r="AG677" s="424"/>
      <c r="AH677" s="424"/>
      <c r="AI677" s="424"/>
      <c r="AJ677" s="424"/>
      <c r="AK677" s="424"/>
      <c r="AL677" s="424"/>
      <c r="AM677" s="305"/>
    </row>
    <row r="678" spans="1:39" outlineLevel="1">
      <c r="A678" s="1091" t="s">
        <v>2332</v>
      </c>
      <c r="B678" s="1092" t="s">
        <v>2333</v>
      </c>
      <c r="C678" s="1080" t="s">
        <v>805</v>
      </c>
      <c r="D678" s="1084">
        <f>'7. Persistence Report'!AX193</f>
        <v>4956342.2221936015</v>
      </c>
      <c r="E678" s="1084">
        <f>'7. Persistence Report'!AY193</f>
        <v>3589325.8478401653</v>
      </c>
      <c r="F678" s="1084">
        <f>'7. Persistence Report'!AZ193</f>
        <v>2599348.3630497949</v>
      </c>
      <c r="G678" s="1084">
        <f>'7. Persistence Report'!BA193</f>
        <v>1882418.0915631719</v>
      </c>
      <c r="H678" s="1084">
        <f>'7. Persistence Report'!BB193</f>
        <v>1363225.4613563134</v>
      </c>
      <c r="I678" s="1084">
        <f>'7. Persistence Report'!BC193</f>
        <v>987232.14933985251</v>
      </c>
      <c r="J678" s="1084">
        <f>'7. Persistence Report'!BD193</f>
        <v>714942.13123080845</v>
      </c>
      <c r="K678" s="1084">
        <f>'7. Persistence Report'!BE193</f>
        <v>517742.82597245811</v>
      </c>
      <c r="L678" s="1084">
        <f>'7. Persistence Report'!BF193</f>
        <v>374936.12718622765</v>
      </c>
      <c r="M678" s="1084">
        <f>'7. Persistence Report'!BG193</f>
        <v>271519.16437541373</v>
      </c>
      <c r="N678" s="1083"/>
      <c r="O678" s="1084"/>
      <c r="P678" s="1084"/>
      <c r="Q678" s="1084"/>
      <c r="R678" s="1084"/>
      <c r="S678" s="1084"/>
      <c r="T678" s="1084"/>
      <c r="U678" s="1084"/>
      <c r="V678" s="1084"/>
      <c r="W678" s="1084"/>
      <c r="X678" s="1084"/>
      <c r="Y678" s="409">
        <f>'A. Rate Class Allocations'!AG53</f>
        <v>1</v>
      </c>
      <c r="Z678" s="409"/>
      <c r="AA678" s="409"/>
      <c r="AB678" s="409"/>
      <c r="AC678" s="409"/>
      <c r="AD678" s="409"/>
      <c r="AE678" s="409"/>
      <c r="AF678" s="409"/>
      <c r="AG678" s="409"/>
      <c r="AH678" s="409"/>
      <c r="AI678" s="409"/>
      <c r="AJ678" s="409"/>
      <c r="AK678" s="409"/>
      <c r="AL678" s="409"/>
      <c r="AM678" s="295">
        <f>SUM(Y678:AL678)</f>
        <v>1</v>
      </c>
    </row>
    <row r="679" spans="1:39" outlineLevel="1">
      <c r="A679" s="1091"/>
      <c r="B679" s="1093" t="s">
        <v>310</v>
      </c>
      <c r="C679" s="1083" t="s">
        <v>163</v>
      </c>
      <c r="D679" s="1084"/>
      <c r="E679" s="1084"/>
      <c r="F679" s="1084"/>
      <c r="G679" s="1084"/>
      <c r="H679" s="1084"/>
      <c r="I679" s="1084"/>
      <c r="J679" s="1084"/>
      <c r="K679" s="1084"/>
      <c r="L679" s="1084"/>
      <c r="M679" s="1084"/>
      <c r="N679" s="1083"/>
      <c r="O679" s="1084"/>
      <c r="P679" s="1084"/>
      <c r="Q679" s="1084"/>
      <c r="R679" s="1084"/>
      <c r="S679" s="1084"/>
      <c r="T679" s="1084"/>
      <c r="U679" s="1084"/>
      <c r="V679" s="1084"/>
      <c r="W679" s="1084"/>
      <c r="X679" s="1084"/>
      <c r="Y679" s="410">
        <f t="shared" ref="Y679:AL679" si="200">Y678</f>
        <v>1</v>
      </c>
      <c r="Z679" s="410">
        <f t="shared" si="200"/>
        <v>0</v>
      </c>
      <c r="AA679" s="410">
        <f t="shared" si="200"/>
        <v>0</v>
      </c>
      <c r="AB679" s="410">
        <f t="shared" si="200"/>
        <v>0</v>
      </c>
      <c r="AC679" s="410">
        <f t="shared" si="200"/>
        <v>0</v>
      </c>
      <c r="AD679" s="410">
        <f t="shared" si="200"/>
        <v>0</v>
      </c>
      <c r="AE679" s="410">
        <f t="shared" si="200"/>
        <v>0</v>
      </c>
      <c r="AF679" s="410">
        <f t="shared" si="200"/>
        <v>0</v>
      </c>
      <c r="AG679" s="410">
        <f t="shared" si="200"/>
        <v>0</v>
      </c>
      <c r="AH679" s="410">
        <f t="shared" si="200"/>
        <v>0</v>
      </c>
      <c r="AI679" s="410">
        <f t="shared" si="200"/>
        <v>0</v>
      </c>
      <c r="AJ679" s="410">
        <f t="shared" si="200"/>
        <v>0</v>
      </c>
      <c r="AK679" s="410">
        <f t="shared" si="200"/>
        <v>0</v>
      </c>
      <c r="AL679" s="410">
        <f t="shared" si="200"/>
        <v>0</v>
      </c>
      <c r="AM679" s="305"/>
    </row>
    <row r="680" spans="1:39" outlineLevel="1">
      <c r="A680" s="531"/>
      <c r="B680" s="293"/>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421"/>
      <c r="Z680" s="424"/>
      <c r="AA680" s="424"/>
      <c r="AB680" s="424"/>
      <c r="AC680" s="424"/>
      <c r="AD680" s="424"/>
      <c r="AE680" s="424"/>
      <c r="AF680" s="424"/>
      <c r="AG680" s="424"/>
      <c r="AH680" s="424"/>
      <c r="AI680" s="424"/>
      <c r="AJ680" s="424"/>
      <c r="AK680" s="424"/>
      <c r="AL680" s="424"/>
      <c r="AM680" s="305"/>
    </row>
    <row r="681" spans="1:39" ht="30" outlineLevel="1">
      <c r="A681" s="531">
        <v>22</v>
      </c>
      <c r="B681" s="427" t="s">
        <v>114</v>
      </c>
      <c r="C681" s="1080" t="s">
        <v>805</v>
      </c>
      <c r="D681" s="294">
        <f>'7. Persistence Report'!AX192</f>
        <v>688446.9221407501</v>
      </c>
      <c r="E681" s="294">
        <f>'7. Persistence Report'!AY192</f>
        <v>688446.9221407501</v>
      </c>
      <c r="F681" s="294">
        <f>'7. Persistence Report'!AZ192</f>
        <v>688446.9221407501</v>
      </c>
      <c r="G681" s="294">
        <f>'7. Persistence Report'!BA192</f>
        <v>688446.9221407501</v>
      </c>
      <c r="H681" s="294">
        <f>'7. Persistence Report'!BB192</f>
        <v>688446.9221407501</v>
      </c>
      <c r="I681" s="294">
        <f>'7. Persistence Report'!BC192</f>
        <v>688446.9221407501</v>
      </c>
      <c r="J681" s="294">
        <f>'7. Persistence Report'!BD192</f>
        <v>0</v>
      </c>
      <c r="K681" s="294">
        <f>'7. Persistence Report'!BE192</f>
        <v>0</v>
      </c>
      <c r="L681" s="294">
        <f>'7. Persistence Report'!BF192</f>
        <v>0</v>
      </c>
      <c r="M681" s="294">
        <f>'7. Persistence Report'!BG192</f>
        <v>0</v>
      </c>
      <c r="N681" s="290"/>
      <c r="O681" s="294"/>
      <c r="P681" s="294"/>
      <c r="Q681" s="294"/>
      <c r="R681" s="294"/>
      <c r="S681" s="294"/>
      <c r="T681" s="294"/>
      <c r="U681" s="294"/>
      <c r="V681" s="294"/>
      <c r="W681" s="294"/>
      <c r="X681" s="294"/>
      <c r="Y681" s="409">
        <f>'A. Rate Class Allocations'!AG54</f>
        <v>1</v>
      </c>
      <c r="Z681" s="409"/>
      <c r="AA681" s="409"/>
      <c r="AB681" s="409"/>
      <c r="AC681" s="409"/>
      <c r="AD681" s="409"/>
      <c r="AE681" s="409"/>
      <c r="AF681" s="409"/>
      <c r="AG681" s="409"/>
      <c r="AH681" s="409"/>
      <c r="AI681" s="409"/>
      <c r="AJ681" s="409"/>
      <c r="AK681" s="409"/>
      <c r="AL681" s="409"/>
      <c r="AM681" s="295">
        <f>SUM(Y681:AL681)</f>
        <v>1</v>
      </c>
    </row>
    <row r="682" spans="1:39" outlineLevel="1">
      <c r="A682" s="531"/>
      <c r="B682" s="293" t="s">
        <v>310</v>
      </c>
      <c r="C682" s="290" t="s">
        <v>163</v>
      </c>
      <c r="D682" s="294"/>
      <c r="E682" s="294"/>
      <c r="F682" s="294"/>
      <c r="G682" s="294"/>
      <c r="H682" s="294"/>
      <c r="I682" s="294"/>
      <c r="J682" s="294"/>
      <c r="K682" s="294"/>
      <c r="L682" s="294"/>
      <c r="M682" s="294"/>
      <c r="N682" s="290"/>
      <c r="O682" s="294"/>
      <c r="P682" s="294"/>
      <c r="Q682" s="294"/>
      <c r="R682" s="294"/>
      <c r="S682" s="294"/>
      <c r="T682" s="294"/>
      <c r="U682" s="294"/>
      <c r="V682" s="294"/>
      <c r="W682" s="294"/>
      <c r="X682" s="294"/>
      <c r="Y682" s="410">
        <f t="shared" ref="Y682:AL682" si="201">Y681</f>
        <v>1</v>
      </c>
      <c r="Z682" s="410">
        <f t="shared" si="201"/>
        <v>0</v>
      </c>
      <c r="AA682" s="410">
        <f t="shared" si="201"/>
        <v>0</v>
      </c>
      <c r="AB682" s="410">
        <f t="shared" si="201"/>
        <v>0</v>
      </c>
      <c r="AC682" s="410">
        <f t="shared" si="201"/>
        <v>0</v>
      </c>
      <c r="AD682" s="410">
        <f t="shared" si="201"/>
        <v>0</v>
      </c>
      <c r="AE682" s="410">
        <f t="shared" si="201"/>
        <v>0</v>
      </c>
      <c r="AF682" s="410">
        <f t="shared" si="201"/>
        <v>0</v>
      </c>
      <c r="AG682" s="410">
        <f t="shared" si="201"/>
        <v>0</v>
      </c>
      <c r="AH682" s="410">
        <f t="shared" si="201"/>
        <v>0</v>
      </c>
      <c r="AI682" s="410">
        <f t="shared" si="201"/>
        <v>0</v>
      </c>
      <c r="AJ682" s="410">
        <f t="shared" si="201"/>
        <v>0</v>
      </c>
      <c r="AK682" s="410">
        <f t="shared" si="201"/>
        <v>0</v>
      </c>
      <c r="AL682" s="410">
        <f t="shared" si="201"/>
        <v>0</v>
      </c>
      <c r="AM682" s="305"/>
    </row>
    <row r="683" spans="1:39" outlineLevel="1">
      <c r="A683" s="531"/>
      <c r="B683" s="293"/>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421"/>
      <c r="Z683" s="424"/>
      <c r="AA683" s="424"/>
      <c r="AB683" s="424"/>
      <c r="AC683" s="424"/>
      <c r="AD683" s="424"/>
      <c r="AE683" s="424"/>
      <c r="AF683" s="424"/>
      <c r="AG683" s="424"/>
      <c r="AH683" s="424"/>
      <c r="AI683" s="424"/>
      <c r="AJ683" s="424"/>
      <c r="AK683" s="424"/>
      <c r="AL683" s="424"/>
      <c r="AM683" s="305"/>
    </row>
    <row r="684" spans="1:39" outlineLevel="1">
      <c r="A684" s="531">
        <v>23</v>
      </c>
      <c r="B684" s="427" t="s">
        <v>115</v>
      </c>
      <c r="C684" s="290" t="s">
        <v>25</v>
      </c>
      <c r="D684" s="294"/>
      <c r="E684" s="294"/>
      <c r="F684" s="294"/>
      <c r="G684" s="294"/>
      <c r="H684" s="294"/>
      <c r="I684" s="294"/>
      <c r="J684" s="294"/>
      <c r="K684" s="294"/>
      <c r="L684" s="294"/>
      <c r="M684" s="294"/>
      <c r="N684" s="290"/>
      <c r="O684" s="294"/>
      <c r="P684" s="294"/>
      <c r="Q684" s="294"/>
      <c r="R684" s="294"/>
      <c r="S684" s="294"/>
      <c r="T684" s="294"/>
      <c r="U684" s="294"/>
      <c r="V684" s="294"/>
      <c r="W684" s="294"/>
      <c r="X684" s="294"/>
      <c r="Y684" s="409"/>
      <c r="Z684" s="409"/>
      <c r="AA684" s="409"/>
      <c r="AB684" s="409"/>
      <c r="AC684" s="409"/>
      <c r="AD684" s="409"/>
      <c r="AE684" s="409"/>
      <c r="AF684" s="409"/>
      <c r="AG684" s="409"/>
      <c r="AH684" s="409"/>
      <c r="AI684" s="409"/>
      <c r="AJ684" s="409"/>
      <c r="AK684" s="409"/>
      <c r="AL684" s="409"/>
      <c r="AM684" s="295">
        <f>SUM(Y684:AL684)</f>
        <v>0</v>
      </c>
    </row>
    <row r="685" spans="1:39" outlineLevel="1">
      <c r="A685" s="531"/>
      <c r="B685" s="293" t="s">
        <v>310</v>
      </c>
      <c r="C685" s="290" t="s">
        <v>163</v>
      </c>
      <c r="D685" s="294"/>
      <c r="E685" s="294"/>
      <c r="F685" s="294"/>
      <c r="G685" s="294"/>
      <c r="H685" s="294"/>
      <c r="I685" s="294"/>
      <c r="J685" s="294"/>
      <c r="K685" s="294"/>
      <c r="L685" s="294"/>
      <c r="M685" s="294"/>
      <c r="N685" s="290"/>
      <c r="O685" s="294"/>
      <c r="P685" s="294"/>
      <c r="Q685" s="294"/>
      <c r="R685" s="294"/>
      <c r="S685" s="294"/>
      <c r="T685" s="294"/>
      <c r="U685" s="294"/>
      <c r="V685" s="294"/>
      <c r="W685" s="294"/>
      <c r="X685" s="294"/>
      <c r="Y685" s="410">
        <f t="shared" ref="Y685:AL685" si="202">Y684</f>
        <v>0</v>
      </c>
      <c r="Z685" s="410">
        <f t="shared" si="202"/>
        <v>0</v>
      </c>
      <c r="AA685" s="410">
        <f t="shared" si="202"/>
        <v>0</v>
      </c>
      <c r="AB685" s="410">
        <f t="shared" si="202"/>
        <v>0</v>
      </c>
      <c r="AC685" s="410">
        <f t="shared" si="202"/>
        <v>0</v>
      </c>
      <c r="AD685" s="410">
        <f t="shared" si="202"/>
        <v>0</v>
      </c>
      <c r="AE685" s="410">
        <f t="shared" si="202"/>
        <v>0</v>
      </c>
      <c r="AF685" s="410">
        <f t="shared" si="202"/>
        <v>0</v>
      </c>
      <c r="AG685" s="410">
        <f t="shared" si="202"/>
        <v>0</v>
      </c>
      <c r="AH685" s="410">
        <f t="shared" si="202"/>
        <v>0</v>
      </c>
      <c r="AI685" s="410">
        <f t="shared" si="202"/>
        <v>0</v>
      </c>
      <c r="AJ685" s="410">
        <f t="shared" si="202"/>
        <v>0</v>
      </c>
      <c r="AK685" s="410">
        <f t="shared" si="202"/>
        <v>0</v>
      </c>
      <c r="AL685" s="410">
        <f t="shared" si="202"/>
        <v>0</v>
      </c>
      <c r="AM685" s="305"/>
    </row>
    <row r="686" spans="1:39" outlineLevel="1">
      <c r="A686" s="531"/>
      <c r="B686" s="429"/>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421"/>
      <c r="Z686" s="424"/>
      <c r="AA686" s="424"/>
      <c r="AB686" s="424"/>
      <c r="AC686" s="424"/>
      <c r="AD686" s="424"/>
      <c r="AE686" s="424"/>
      <c r="AF686" s="424"/>
      <c r="AG686" s="424"/>
      <c r="AH686" s="424"/>
      <c r="AI686" s="424"/>
      <c r="AJ686" s="424"/>
      <c r="AK686" s="424"/>
      <c r="AL686" s="424"/>
      <c r="AM686" s="305"/>
    </row>
    <row r="687" spans="1:39" outlineLevel="1">
      <c r="A687" s="531">
        <v>24</v>
      </c>
      <c r="B687" s="427" t="s">
        <v>116</v>
      </c>
      <c r="C687" s="290" t="s">
        <v>25</v>
      </c>
      <c r="D687" s="294"/>
      <c r="E687" s="294"/>
      <c r="F687" s="294"/>
      <c r="G687" s="294"/>
      <c r="H687" s="294"/>
      <c r="I687" s="294"/>
      <c r="J687" s="294"/>
      <c r="K687" s="294"/>
      <c r="L687" s="294"/>
      <c r="M687" s="294"/>
      <c r="N687" s="290"/>
      <c r="O687" s="294"/>
      <c r="P687" s="294"/>
      <c r="Q687" s="294"/>
      <c r="R687" s="294"/>
      <c r="S687" s="294"/>
      <c r="T687" s="294"/>
      <c r="U687" s="294"/>
      <c r="V687" s="294"/>
      <c r="W687" s="294"/>
      <c r="X687" s="294"/>
      <c r="Y687" s="409"/>
      <c r="Z687" s="409"/>
      <c r="AA687" s="409"/>
      <c r="AB687" s="409"/>
      <c r="AC687" s="409"/>
      <c r="AD687" s="409"/>
      <c r="AE687" s="409"/>
      <c r="AF687" s="409"/>
      <c r="AG687" s="409"/>
      <c r="AH687" s="409"/>
      <c r="AI687" s="409"/>
      <c r="AJ687" s="409"/>
      <c r="AK687" s="409"/>
      <c r="AL687" s="409"/>
      <c r="AM687" s="295">
        <f>SUM(Y687:AL687)</f>
        <v>0</v>
      </c>
    </row>
    <row r="688" spans="1:39" outlineLevel="1">
      <c r="A688" s="531"/>
      <c r="B688" s="293" t="s">
        <v>310</v>
      </c>
      <c r="C688" s="290" t="s">
        <v>163</v>
      </c>
      <c r="D688" s="294"/>
      <c r="E688" s="294"/>
      <c r="F688" s="294"/>
      <c r="G688" s="294"/>
      <c r="H688" s="294"/>
      <c r="I688" s="294"/>
      <c r="J688" s="294"/>
      <c r="K688" s="294"/>
      <c r="L688" s="294"/>
      <c r="M688" s="294"/>
      <c r="N688" s="290"/>
      <c r="O688" s="294"/>
      <c r="P688" s="294"/>
      <c r="Q688" s="294"/>
      <c r="R688" s="294"/>
      <c r="S688" s="294"/>
      <c r="T688" s="294"/>
      <c r="U688" s="294"/>
      <c r="V688" s="294"/>
      <c r="W688" s="294"/>
      <c r="X688" s="294"/>
      <c r="Y688" s="410">
        <f t="shared" ref="Y688:AL688" si="203">Y687</f>
        <v>0</v>
      </c>
      <c r="Z688" s="410">
        <f t="shared" si="203"/>
        <v>0</v>
      </c>
      <c r="AA688" s="410">
        <f t="shared" si="203"/>
        <v>0</v>
      </c>
      <c r="AB688" s="410">
        <f t="shared" si="203"/>
        <v>0</v>
      </c>
      <c r="AC688" s="410">
        <f t="shared" si="203"/>
        <v>0</v>
      </c>
      <c r="AD688" s="410">
        <f t="shared" si="203"/>
        <v>0</v>
      </c>
      <c r="AE688" s="410">
        <f t="shared" si="203"/>
        <v>0</v>
      </c>
      <c r="AF688" s="410">
        <f t="shared" si="203"/>
        <v>0</v>
      </c>
      <c r="AG688" s="410">
        <f t="shared" si="203"/>
        <v>0</v>
      </c>
      <c r="AH688" s="410">
        <f t="shared" si="203"/>
        <v>0</v>
      </c>
      <c r="AI688" s="410">
        <f t="shared" si="203"/>
        <v>0</v>
      </c>
      <c r="AJ688" s="410">
        <f t="shared" si="203"/>
        <v>0</v>
      </c>
      <c r="AK688" s="410">
        <f t="shared" si="203"/>
        <v>0</v>
      </c>
      <c r="AL688" s="410">
        <f t="shared" si="203"/>
        <v>0</v>
      </c>
      <c r="AM688" s="305"/>
    </row>
    <row r="689" spans="1:39" outlineLevel="1">
      <c r="A689" s="531"/>
      <c r="B689" s="293"/>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411"/>
      <c r="Z689" s="424"/>
      <c r="AA689" s="424"/>
      <c r="AB689" s="424"/>
      <c r="AC689" s="424"/>
      <c r="AD689" s="424"/>
      <c r="AE689" s="424"/>
      <c r="AF689" s="424"/>
      <c r="AG689" s="424"/>
      <c r="AH689" s="424"/>
      <c r="AI689" s="424"/>
      <c r="AJ689" s="424"/>
      <c r="AK689" s="424"/>
      <c r="AL689" s="424"/>
      <c r="AM689" s="305"/>
    </row>
    <row r="690" spans="1:39" ht="15.75" outlineLevel="1">
      <c r="A690" s="531"/>
      <c r="B690" s="287" t="s">
        <v>499</v>
      </c>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411"/>
      <c r="Z690" s="424"/>
      <c r="AA690" s="424"/>
      <c r="AB690" s="424"/>
      <c r="AC690" s="424"/>
      <c r="AD690" s="424"/>
      <c r="AE690" s="424"/>
      <c r="AF690" s="424"/>
      <c r="AG690" s="424"/>
      <c r="AH690" s="424"/>
      <c r="AI690" s="424"/>
      <c r="AJ690" s="424"/>
      <c r="AK690" s="424"/>
      <c r="AL690" s="424"/>
      <c r="AM690" s="305"/>
    </row>
    <row r="691" spans="1:39" outlineLevel="1">
      <c r="A691" s="531">
        <v>25</v>
      </c>
      <c r="B691" s="427" t="s">
        <v>117</v>
      </c>
      <c r="C691" s="290" t="s">
        <v>25</v>
      </c>
      <c r="D691" s="294"/>
      <c r="E691" s="294"/>
      <c r="F691" s="294"/>
      <c r="G691" s="294"/>
      <c r="H691" s="294"/>
      <c r="I691" s="294"/>
      <c r="J691" s="294"/>
      <c r="K691" s="294"/>
      <c r="L691" s="294"/>
      <c r="M691" s="294"/>
      <c r="N691" s="294">
        <v>12</v>
      </c>
      <c r="O691" s="294"/>
      <c r="P691" s="294"/>
      <c r="Q691" s="294"/>
      <c r="R691" s="294"/>
      <c r="S691" s="294"/>
      <c r="T691" s="294"/>
      <c r="U691" s="294"/>
      <c r="V691" s="294"/>
      <c r="W691" s="294"/>
      <c r="X691" s="294"/>
      <c r="Y691" s="425"/>
      <c r="Z691" s="409"/>
      <c r="AA691" s="409"/>
      <c r="AB691" s="409"/>
      <c r="AC691" s="409"/>
      <c r="AD691" s="409"/>
      <c r="AE691" s="409"/>
      <c r="AF691" s="414"/>
      <c r="AG691" s="414"/>
      <c r="AH691" s="414"/>
      <c r="AI691" s="414"/>
      <c r="AJ691" s="414"/>
      <c r="AK691" s="414"/>
      <c r="AL691" s="414"/>
      <c r="AM691" s="295">
        <f>SUM(Y691:AL691)</f>
        <v>0</v>
      </c>
    </row>
    <row r="692" spans="1:39" outlineLevel="1">
      <c r="A692" s="531"/>
      <c r="B692" s="293" t="s">
        <v>310</v>
      </c>
      <c r="C692" s="290" t="s">
        <v>163</v>
      </c>
      <c r="D692" s="294"/>
      <c r="E692" s="294"/>
      <c r="F692" s="294"/>
      <c r="G692" s="294"/>
      <c r="H692" s="294"/>
      <c r="I692" s="294"/>
      <c r="J692" s="294"/>
      <c r="K692" s="294"/>
      <c r="L692" s="294"/>
      <c r="M692" s="294"/>
      <c r="N692" s="294">
        <f>N691</f>
        <v>12</v>
      </c>
      <c r="O692" s="294"/>
      <c r="P692" s="294"/>
      <c r="Q692" s="294"/>
      <c r="R692" s="294"/>
      <c r="S692" s="294"/>
      <c r="T692" s="294"/>
      <c r="U692" s="294"/>
      <c r="V692" s="294"/>
      <c r="W692" s="294"/>
      <c r="X692" s="294"/>
      <c r="Y692" s="410">
        <f t="shared" ref="Y692:AL692" si="204">Y691</f>
        <v>0</v>
      </c>
      <c r="Z692" s="410">
        <f t="shared" si="204"/>
        <v>0</v>
      </c>
      <c r="AA692" s="410">
        <f t="shared" si="204"/>
        <v>0</v>
      </c>
      <c r="AB692" s="410">
        <f t="shared" si="204"/>
        <v>0</v>
      </c>
      <c r="AC692" s="410">
        <f t="shared" si="204"/>
        <v>0</v>
      </c>
      <c r="AD692" s="410">
        <f t="shared" si="204"/>
        <v>0</v>
      </c>
      <c r="AE692" s="410">
        <f t="shared" si="204"/>
        <v>0</v>
      </c>
      <c r="AF692" s="410">
        <f t="shared" si="204"/>
        <v>0</v>
      </c>
      <c r="AG692" s="410">
        <f t="shared" si="204"/>
        <v>0</v>
      </c>
      <c r="AH692" s="410">
        <f t="shared" si="204"/>
        <v>0</v>
      </c>
      <c r="AI692" s="410">
        <f t="shared" si="204"/>
        <v>0</v>
      </c>
      <c r="AJ692" s="410">
        <f t="shared" si="204"/>
        <v>0</v>
      </c>
      <c r="AK692" s="410">
        <f t="shared" si="204"/>
        <v>0</v>
      </c>
      <c r="AL692" s="410">
        <f t="shared" si="204"/>
        <v>0</v>
      </c>
      <c r="AM692" s="305"/>
    </row>
    <row r="693" spans="1:39" outlineLevel="1">
      <c r="A693" s="531"/>
      <c r="B693" s="293"/>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411"/>
      <c r="Z693" s="424"/>
      <c r="AA693" s="424"/>
      <c r="AB693" s="424"/>
      <c r="AC693" s="424"/>
      <c r="AD693" s="424"/>
      <c r="AE693" s="424"/>
      <c r="AF693" s="424"/>
      <c r="AG693" s="424"/>
      <c r="AH693" s="424"/>
      <c r="AI693" s="424"/>
      <c r="AJ693" s="424"/>
      <c r="AK693" s="424"/>
      <c r="AL693" s="424"/>
      <c r="AM693" s="305"/>
    </row>
    <row r="694" spans="1:39" outlineLevel="1">
      <c r="A694" s="531">
        <v>26</v>
      </c>
      <c r="B694" s="427" t="s">
        <v>118</v>
      </c>
      <c r="C694" s="1080" t="s">
        <v>805</v>
      </c>
      <c r="D694" s="294">
        <f>+'7. Persistence Report'!AX197</f>
        <v>9932415.9444121867</v>
      </c>
      <c r="E694" s="294">
        <f>+'7. Persistence Report'!AY197</f>
        <v>9932415.9444121867</v>
      </c>
      <c r="F694" s="294">
        <f>+'7. Persistence Report'!AZ197</f>
        <v>9883299.1132237241</v>
      </c>
      <c r="G694" s="294">
        <f>+'7. Persistence Report'!BA197</f>
        <v>9883299.1132237241</v>
      </c>
      <c r="H694" s="294">
        <f>+'7. Persistence Report'!BB197</f>
        <v>9883299.1132237241</v>
      </c>
      <c r="I694" s="294">
        <f>+'7. Persistence Report'!BC197</f>
        <v>9883035.0181744583</v>
      </c>
      <c r="J694" s="294">
        <f>+'7. Persistence Report'!BD197</f>
        <v>0</v>
      </c>
      <c r="K694" s="294">
        <f>+'7. Persistence Report'!BE197</f>
        <v>0</v>
      </c>
      <c r="L694" s="294">
        <f>+'7. Persistence Report'!BF197</f>
        <v>0</v>
      </c>
      <c r="M694" s="294">
        <f>+'7. Persistence Report'!BG197</f>
        <v>0</v>
      </c>
      <c r="N694" s="294">
        <v>12</v>
      </c>
      <c r="O694" s="294">
        <f>+'7. Persistence Report'!S197</f>
        <v>1753.5612097644512</v>
      </c>
      <c r="P694" s="294">
        <f>+'7. Persistence Report'!T197</f>
        <v>1753.5612097644512</v>
      </c>
      <c r="Q694" s="294">
        <f>+'7. Persistence Report'!U197</f>
        <v>1744.8896669695594</v>
      </c>
      <c r="R694" s="294">
        <f>+'7. Persistence Report'!V197</f>
        <v>1744.8896669695594</v>
      </c>
      <c r="S694" s="294">
        <f>+'7. Persistence Report'!W197</f>
        <v>1744.8896669695594</v>
      </c>
      <c r="T694" s="294">
        <f>+'7. Persistence Report'!X197</f>
        <v>1744.8430411700886</v>
      </c>
      <c r="U694" s="294">
        <f>+'7. Persistence Report'!Y197</f>
        <v>0</v>
      </c>
      <c r="V694" s="294">
        <f>+'7. Persistence Report'!Z197</f>
        <v>0</v>
      </c>
      <c r="W694" s="294">
        <f>+'7. Persistence Report'!AA197</f>
        <v>0</v>
      </c>
      <c r="X694" s="294">
        <f>+'7. Persistence Report'!AB197</f>
        <v>0</v>
      </c>
      <c r="Y694" s="425"/>
      <c r="Z694" s="409">
        <f>'A. Rate Class Allocations'!O77</f>
        <v>0.23839197383143004</v>
      </c>
      <c r="AA694" s="409">
        <f>'A. Rate Class Allocations'!P77</f>
        <v>0.72326041295204158</v>
      </c>
      <c r="AB694" s="409">
        <f>'A. Rate Class Allocations'!Q77</f>
        <v>0</v>
      </c>
      <c r="AC694" s="409">
        <f>'A. Rate Class Allocations'!R77</f>
        <v>3.8347613216528229E-2</v>
      </c>
      <c r="AD694" s="409"/>
      <c r="AE694" s="409"/>
      <c r="AF694" s="414"/>
      <c r="AG694" s="414"/>
      <c r="AH694" s="414"/>
      <c r="AI694" s="414"/>
      <c r="AJ694" s="414"/>
      <c r="AK694" s="414"/>
      <c r="AL694" s="414"/>
      <c r="AM694" s="295">
        <f>SUM(Y694:AL694)</f>
        <v>0.99999999999999989</v>
      </c>
    </row>
    <row r="695" spans="1:39" outlineLevel="1">
      <c r="A695" s="531"/>
      <c r="B695" s="293" t="s">
        <v>310</v>
      </c>
      <c r="C695" s="1080" t="s">
        <v>2334</v>
      </c>
      <c r="D695" s="294">
        <f>'7. Persistence Report'!AX200</f>
        <v>3684101.3964477666</v>
      </c>
      <c r="E695" s="294">
        <f>'7. Persistence Report'!AY200</f>
        <v>3684101.3964477666</v>
      </c>
      <c r="F695" s="294">
        <f>'7. Persistence Report'!AZ200</f>
        <v>3665883.1313868575</v>
      </c>
      <c r="G695" s="294">
        <f>'7. Persistence Report'!BA200</f>
        <v>3665883.1313868575</v>
      </c>
      <c r="H695" s="294">
        <f>'7. Persistence Report'!BB200</f>
        <v>3665883.1313868575</v>
      </c>
      <c r="I695" s="294">
        <f>'7. Persistence Report'!BC200</f>
        <v>3665785.1740575186</v>
      </c>
      <c r="J695" s="294">
        <f>'7. Persistence Report'!BD200</f>
        <v>0</v>
      </c>
      <c r="K695" s="294">
        <f>'7. Persistence Report'!BE200</f>
        <v>0</v>
      </c>
      <c r="L695" s="294">
        <f>'7. Persistence Report'!BF200</f>
        <v>0</v>
      </c>
      <c r="M695" s="294">
        <f>'7. Persistence Report'!BG200</f>
        <v>0</v>
      </c>
      <c r="N695" s="294">
        <f>N694</f>
        <v>12</v>
      </c>
      <c r="O695" s="294">
        <f>'7. Persistence Report'!S200</f>
        <v>1087.0558864239813</v>
      </c>
      <c r="P695" s="294">
        <f>'7. Persistence Report'!T200</f>
        <v>1087.0558864239813</v>
      </c>
      <c r="Q695" s="294">
        <f>'7. Persistence Report'!U200</f>
        <v>1081.6802818616343</v>
      </c>
      <c r="R695" s="294">
        <f>'7. Persistence Report'!V200</f>
        <v>1081.6802818616343</v>
      </c>
      <c r="S695" s="294">
        <f>'7. Persistence Report'!W200</f>
        <v>1081.6802818616343</v>
      </c>
      <c r="T695" s="294">
        <f>'7. Persistence Report'!X200</f>
        <v>1081.6513779092136</v>
      </c>
      <c r="U695" s="294">
        <f>'7. Persistence Report'!Y200</f>
        <v>0</v>
      </c>
      <c r="V695" s="294">
        <f>'7. Persistence Report'!Z200</f>
        <v>0</v>
      </c>
      <c r="W695" s="294">
        <f>'7. Persistence Report'!AA200</f>
        <v>0</v>
      </c>
      <c r="X695" s="294">
        <f>'7. Persistence Report'!AB200</f>
        <v>0</v>
      </c>
      <c r="Y695" s="410">
        <f>Y694</f>
        <v>0</v>
      </c>
      <c r="Z695" s="1078">
        <f>'A. Rate Class Allocations'!O81</f>
        <v>0</v>
      </c>
      <c r="AA695" s="1078">
        <f>'A. Rate Class Allocations'!P81</f>
        <v>0.16046228852400135</v>
      </c>
      <c r="AB695" s="1078">
        <f>'A. Rate Class Allocations'!Q81</f>
        <v>0</v>
      </c>
      <c r="AC695" s="1078">
        <f>'A. Rate Class Allocations'!R81</f>
        <v>0.83953771147599854</v>
      </c>
      <c r="AD695" s="410">
        <f t="shared" ref="AD695:AL696" si="205">AD694</f>
        <v>0</v>
      </c>
      <c r="AE695" s="410">
        <f t="shared" si="205"/>
        <v>0</v>
      </c>
      <c r="AF695" s="410">
        <f t="shared" si="205"/>
        <v>0</v>
      </c>
      <c r="AG695" s="410">
        <f t="shared" si="205"/>
        <v>0</v>
      </c>
      <c r="AH695" s="410">
        <f t="shared" si="205"/>
        <v>0</v>
      </c>
      <c r="AI695" s="410">
        <f t="shared" si="205"/>
        <v>0</v>
      </c>
      <c r="AJ695" s="410">
        <f t="shared" si="205"/>
        <v>0</v>
      </c>
      <c r="AK695" s="410">
        <f t="shared" si="205"/>
        <v>0</v>
      </c>
      <c r="AL695" s="410">
        <f t="shared" si="205"/>
        <v>0</v>
      </c>
      <c r="AM695" s="305"/>
    </row>
    <row r="696" spans="1:39" outlineLevel="1">
      <c r="A696" s="531"/>
      <c r="B696" s="293" t="s">
        <v>310</v>
      </c>
      <c r="C696" s="1080" t="s">
        <v>2334</v>
      </c>
      <c r="D696" s="294">
        <f>'7. Persistence Report'!AX206</f>
        <v>3521477.4309123107</v>
      </c>
      <c r="E696" s="294">
        <f>'7. Persistence Report'!AY206</f>
        <v>3521477.4309123107</v>
      </c>
      <c r="F696" s="294">
        <f>'7. Persistence Report'!AZ206</f>
        <v>3504063.3582963319</v>
      </c>
      <c r="G696" s="294">
        <f>'7. Persistence Report'!BA206</f>
        <v>3504063.3582963319</v>
      </c>
      <c r="H696" s="294">
        <f>'7. Persistence Report'!BB206</f>
        <v>3504063.3582963319</v>
      </c>
      <c r="I696" s="294">
        <f>'7. Persistence Report'!BC206</f>
        <v>3503969.7250090418</v>
      </c>
      <c r="J696" s="294">
        <f>'7. Persistence Report'!BD206</f>
        <v>0</v>
      </c>
      <c r="K696" s="294">
        <f>'7. Persistence Report'!BE206</f>
        <v>0</v>
      </c>
      <c r="L696" s="294">
        <f>'7. Persistence Report'!BF206</f>
        <v>0</v>
      </c>
      <c r="M696" s="294">
        <f>'7. Persistence Report'!BG206</f>
        <v>0</v>
      </c>
      <c r="N696" s="294">
        <f>N695</f>
        <v>12</v>
      </c>
      <c r="O696" s="294">
        <f>+'7. Persistence Report'!S206</f>
        <v>274.75398835117738</v>
      </c>
      <c r="P696" s="294">
        <f>+'7. Persistence Report'!T206</f>
        <v>274.75398835117738</v>
      </c>
      <c r="Q696" s="294">
        <f>+'7. Persistence Report'!U206</f>
        <v>273.39530126641091</v>
      </c>
      <c r="R696" s="294">
        <f>+'7. Persistence Report'!V206</f>
        <v>273.39530126641091</v>
      </c>
      <c r="S696" s="294">
        <f>+'7. Persistence Report'!W206</f>
        <v>273.39530126641091</v>
      </c>
      <c r="T696" s="294">
        <f>+'7. Persistence Report'!X206</f>
        <v>273.38799577613582</v>
      </c>
      <c r="U696" s="294">
        <f>+'7. Persistence Report'!Y206</f>
        <v>0</v>
      </c>
      <c r="V696" s="294">
        <f>+'7. Persistence Report'!Z206</f>
        <v>0</v>
      </c>
      <c r="W696" s="294">
        <f>+'7. Persistence Report'!AA206</f>
        <v>0</v>
      </c>
      <c r="X696" s="294">
        <f>+'7. Persistence Report'!AB206</f>
        <v>0</v>
      </c>
      <c r="Y696" s="410">
        <f>Y695</f>
        <v>0</v>
      </c>
      <c r="Z696" s="1078">
        <f>'A. Rate Class Allocations'!O90</f>
        <v>0</v>
      </c>
      <c r="AA696" s="1078">
        <f>'A. Rate Class Allocations'!P90</f>
        <v>1</v>
      </c>
      <c r="AB696" s="1078">
        <f>'A. Rate Class Allocations'!Q90</f>
        <v>0</v>
      </c>
      <c r="AC696" s="1078">
        <f>'A. Rate Class Allocations'!R90</f>
        <v>0</v>
      </c>
      <c r="AD696" s="410">
        <f t="shared" si="205"/>
        <v>0</v>
      </c>
      <c r="AE696" s="410">
        <f t="shared" si="205"/>
        <v>0</v>
      </c>
      <c r="AF696" s="410">
        <f t="shared" si="205"/>
        <v>0</v>
      </c>
      <c r="AG696" s="410">
        <f t="shared" si="205"/>
        <v>0</v>
      </c>
      <c r="AH696" s="410">
        <f t="shared" si="205"/>
        <v>0</v>
      </c>
      <c r="AI696" s="410">
        <f t="shared" si="205"/>
        <v>0</v>
      </c>
      <c r="AJ696" s="410">
        <f t="shared" si="205"/>
        <v>0</v>
      </c>
      <c r="AK696" s="410">
        <f t="shared" si="205"/>
        <v>0</v>
      </c>
      <c r="AL696" s="410">
        <f t="shared" si="205"/>
        <v>0</v>
      </c>
      <c r="AM696" s="305"/>
    </row>
    <row r="697" spans="1:39" outlineLevel="1">
      <c r="A697" s="531"/>
      <c r="B697" s="293"/>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411"/>
      <c r="Z697" s="424"/>
      <c r="AA697" s="424"/>
      <c r="AB697" s="424"/>
      <c r="AC697" s="424"/>
      <c r="AD697" s="424"/>
      <c r="AE697" s="424"/>
      <c r="AF697" s="424"/>
      <c r="AG697" s="424"/>
      <c r="AH697" s="424"/>
      <c r="AI697" s="424"/>
      <c r="AJ697" s="424"/>
      <c r="AK697" s="424"/>
      <c r="AL697" s="424"/>
      <c r="AM697" s="305"/>
    </row>
    <row r="698" spans="1:39" ht="30" outlineLevel="1">
      <c r="A698" s="531">
        <v>27</v>
      </c>
      <c r="B698" s="427" t="s">
        <v>119</v>
      </c>
      <c r="C698" s="1080" t="s">
        <v>2334</v>
      </c>
      <c r="D698" s="294">
        <f>'7. Persistence Report'!AX201</f>
        <v>1062568.0357851542</v>
      </c>
      <c r="E698" s="294">
        <f>'7. Persistence Report'!AY201</f>
        <v>935592.56537152641</v>
      </c>
      <c r="F698" s="294">
        <f>'7. Persistence Report'!AZ201</f>
        <v>683218.95183986297</v>
      </c>
      <c r="G698" s="294">
        <f>'7. Persistence Report'!BA201</f>
        <v>681146.44133687392</v>
      </c>
      <c r="H698" s="294">
        <f>'7. Persistence Report'!BB201</f>
        <v>681146.44133687392</v>
      </c>
      <c r="I698" s="294">
        <f>'7. Persistence Report'!BC201</f>
        <v>681146.44133687392</v>
      </c>
      <c r="J698" s="294">
        <f>'7. Persistence Report'!BD201</f>
        <v>0</v>
      </c>
      <c r="K698" s="294">
        <f>'7. Persistence Report'!BE201</f>
        <v>0</v>
      </c>
      <c r="L698" s="294">
        <f>'7. Persistence Report'!BF201</f>
        <v>0</v>
      </c>
      <c r="M698" s="294">
        <f>'7. Persistence Report'!BG201</f>
        <v>0</v>
      </c>
      <c r="N698" s="294">
        <v>12</v>
      </c>
      <c r="O698" s="294">
        <f>'7. Persistence Report'!S201</f>
        <v>238.38049556794866</v>
      </c>
      <c r="P698" s="294">
        <f>'7. Persistence Report'!T201</f>
        <v>209.89434264146053</v>
      </c>
      <c r="Q698" s="294">
        <f>'7. Persistence Report'!U201</f>
        <v>153.27590030567384</v>
      </c>
      <c r="R698" s="294">
        <f>'7. Persistence Report'!V201</f>
        <v>152.8109455318299</v>
      </c>
      <c r="S698" s="294">
        <f>'7. Persistence Report'!W201</f>
        <v>152.8109455318299</v>
      </c>
      <c r="T698" s="294">
        <f>'7. Persistence Report'!X201</f>
        <v>152.8109455318299</v>
      </c>
      <c r="U698" s="294">
        <f>'7. Persistence Report'!Y201</f>
        <v>0</v>
      </c>
      <c r="V698" s="294">
        <f>'7. Persistence Report'!Z201</f>
        <v>0</v>
      </c>
      <c r="W698" s="294">
        <f>'7. Persistence Report'!AA201</f>
        <v>0</v>
      </c>
      <c r="X698" s="294">
        <f>'7. Persistence Report'!AB201</f>
        <v>0</v>
      </c>
      <c r="Y698" s="425"/>
      <c r="Z698" s="409">
        <f>'A. Rate Class Allocations'!O110</f>
        <v>1</v>
      </c>
      <c r="AA698" s="409"/>
      <c r="AB698" s="409"/>
      <c r="AC698" s="409"/>
      <c r="AD698" s="409"/>
      <c r="AE698" s="409"/>
      <c r="AF698" s="414"/>
      <c r="AG698" s="414"/>
      <c r="AH698" s="414"/>
      <c r="AI698" s="414"/>
      <c r="AJ698" s="414"/>
      <c r="AK698" s="414"/>
      <c r="AL698" s="414"/>
      <c r="AM698" s="295">
        <f>SUM(Y698:AL698)</f>
        <v>1</v>
      </c>
    </row>
    <row r="699" spans="1:39" outlineLevel="1">
      <c r="A699" s="531"/>
      <c r="B699" s="293" t="s">
        <v>310</v>
      </c>
      <c r="C699" s="290" t="s">
        <v>163</v>
      </c>
      <c r="D699" s="294"/>
      <c r="E699" s="294"/>
      <c r="F699" s="294"/>
      <c r="G699" s="294"/>
      <c r="H699" s="294"/>
      <c r="I699" s="294"/>
      <c r="J699" s="294"/>
      <c r="K699" s="294"/>
      <c r="L699" s="294"/>
      <c r="M699" s="294"/>
      <c r="N699" s="294">
        <f>N698</f>
        <v>12</v>
      </c>
      <c r="O699" s="294"/>
      <c r="P699" s="294"/>
      <c r="Q699" s="294"/>
      <c r="R699" s="294"/>
      <c r="S699" s="294"/>
      <c r="T699" s="294"/>
      <c r="U699" s="294"/>
      <c r="V699" s="294"/>
      <c r="W699" s="294"/>
      <c r="X699" s="294"/>
      <c r="Y699" s="410">
        <f t="shared" ref="Y699:AL699" si="206">Y698</f>
        <v>0</v>
      </c>
      <c r="Z699" s="410">
        <f t="shared" si="206"/>
        <v>1</v>
      </c>
      <c r="AA699" s="410">
        <f t="shared" si="206"/>
        <v>0</v>
      </c>
      <c r="AB699" s="410">
        <f t="shared" si="206"/>
        <v>0</v>
      </c>
      <c r="AC699" s="410">
        <f t="shared" si="206"/>
        <v>0</v>
      </c>
      <c r="AD699" s="410">
        <f t="shared" si="206"/>
        <v>0</v>
      </c>
      <c r="AE699" s="410">
        <f t="shared" si="206"/>
        <v>0</v>
      </c>
      <c r="AF699" s="410">
        <f t="shared" si="206"/>
        <v>0</v>
      </c>
      <c r="AG699" s="410">
        <f t="shared" si="206"/>
        <v>0</v>
      </c>
      <c r="AH699" s="410">
        <f t="shared" si="206"/>
        <v>0</v>
      </c>
      <c r="AI699" s="410">
        <f t="shared" si="206"/>
        <v>0</v>
      </c>
      <c r="AJ699" s="410">
        <f t="shared" si="206"/>
        <v>0</v>
      </c>
      <c r="AK699" s="410">
        <f t="shared" si="206"/>
        <v>0</v>
      </c>
      <c r="AL699" s="410">
        <f t="shared" si="206"/>
        <v>0</v>
      </c>
      <c r="AM699" s="305"/>
    </row>
    <row r="700" spans="1:39" outlineLevel="1">
      <c r="A700" s="531"/>
      <c r="B700" s="293"/>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411"/>
      <c r="Z700" s="424"/>
      <c r="AA700" s="424"/>
      <c r="AB700" s="424"/>
      <c r="AC700" s="424"/>
      <c r="AD700" s="424"/>
      <c r="AE700" s="424"/>
      <c r="AF700" s="424"/>
      <c r="AG700" s="424"/>
      <c r="AH700" s="424"/>
      <c r="AI700" s="424"/>
      <c r="AJ700" s="424"/>
      <c r="AK700" s="424"/>
      <c r="AL700" s="424"/>
      <c r="AM700" s="305"/>
    </row>
    <row r="701" spans="1:39" ht="30" outlineLevel="1">
      <c r="A701" s="531">
        <v>28</v>
      </c>
      <c r="B701" s="427" t="s">
        <v>120</v>
      </c>
      <c r="C701" s="290" t="s">
        <v>25</v>
      </c>
      <c r="D701" s="294"/>
      <c r="E701" s="294"/>
      <c r="F701" s="294"/>
      <c r="G701" s="294"/>
      <c r="H701" s="294"/>
      <c r="I701" s="294"/>
      <c r="J701" s="294"/>
      <c r="K701" s="294"/>
      <c r="L701" s="294"/>
      <c r="M701" s="294"/>
      <c r="N701" s="294">
        <v>12</v>
      </c>
      <c r="O701" s="294"/>
      <c r="P701" s="294"/>
      <c r="Q701" s="294"/>
      <c r="R701" s="294"/>
      <c r="S701" s="294"/>
      <c r="T701" s="294"/>
      <c r="U701" s="294"/>
      <c r="V701" s="294"/>
      <c r="W701" s="294"/>
      <c r="X701" s="294"/>
      <c r="Y701" s="425"/>
      <c r="Z701" s="409"/>
      <c r="AA701" s="409"/>
      <c r="AB701" s="409"/>
      <c r="AC701" s="409"/>
      <c r="AD701" s="409"/>
      <c r="AE701" s="409"/>
      <c r="AF701" s="414"/>
      <c r="AG701" s="414"/>
      <c r="AH701" s="414"/>
      <c r="AI701" s="414"/>
      <c r="AJ701" s="414"/>
      <c r="AK701" s="414"/>
      <c r="AL701" s="414"/>
      <c r="AM701" s="295">
        <f>SUM(Y701:AL701)</f>
        <v>0</v>
      </c>
    </row>
    <row r="702" spans="1:39" outlineLevel="1">
      <c r="A702" s="531"/>
      <c r="B702" s="293" t="s">
        <v>310</v>
      </c>
      <c r="C702" s="290" t="s">
        <v>163</v>
      </c>
      <c r="D702" s="294"/>
      <c r="E702" s="294"/>
      <c r="F702" s="294"/>
      <c r="G702" s="294"/>
      <c r="H702" s="294"/>
      <c r="I702" s="294"/>
      <c r="J702" s="294"/>
      <c r="K702" s="294"/>
      <c r="L702" s="294"/>
      <c r="M702" s="294"/>
      <c r="N702" s="294">
        <f>N701</f>
        <v>12</v>
      </c>
      <c r="O702" s="294"/>
      <c r="P702" s="294"/>
      <c r="Q702" s="294"/>
      <c r="R702" s="294"/>
      <c r="S702" s="294"/>
      <c r="T702" s="294"/>
      <c r="U702" s="294"/>
      <c r="V702" s="294"/>
      <c r="W702" s="294"/>
      <c r="X702" s="294"/>
      <c r="Y702" s="410">
        <f t="shared" ref="Y702:AL702" si="207">Y701</f>
        <v>0</v>
      </c>
      <c r="Z702" s="410">
        <f t="shared" si="207"/>
        <v>0</v>
      </c>
      <c r="AA702" s="410">
        <f t="shared" si="207"/>
        <v>0</v>
      </c>
      <c r="AB702" s="410">
        <f t="shared" si="207"/>
        <v>0</v>
      </c>
      <c r="AC702" s="410">
        <f t="shared" si="207"/>
        <v>0</v>
      </c>
      <c r="AD702" s="410">
        <f t="shared" si="207"/>
        <v>0</v>
      </c>
      <c r="AE702" s="410">
        <f t="shared" si="207"/>
        <v>0</v>
      </c>
      <c r="AF702" s="410">
        <f t="shared" si="207"/>
        <v>0</v>
      </c>
      <c r="AG702" s="410">
        <f t="shared" si="207"/>
        <v>0</v>
      </c>
      <c r="AH702" s="410">
        <f t="shared" si="207"/>
        <v>0</v>
      </c>
      <c r="AI702" s="410">
        <f t="shared" si="207"/>
        <v>0</v>
      </c>
      <c r="AJ702" s="410">
        <f t="shared" si="207"/>
        <v>0</v>
      </c>
      <c r="AK702" s="410">
        <f t="shared" si="207"/>
        <v>0</v>
      </c>
      <c r="AL702" s="410">
        <f t="shared" si="207"/>
        <v>0</v>
      </c>
      <c r="AM702" s="305"/>
    </row>
    <row r="703" spans="1:39" outlineLevel="1">
      <c r="A703" s="531"/>
      <c r="B703" s="293"/>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411"/>
      <c r="Z703" s="424"/>
      <c r="AA703" s="424"/>
      <c r="AB703" s="424"/>
      <c r="AC703" s="424"/>
      <c r="AD703" s="424"/>
      <c r="AE703" s="424"/>
      <c r="AF703" s="424"/>
      <c r="AG703" s="424"/>
      <c r="AH703" s="424"/>
      <c r="AI703" s="424"/>
      <c r="AJ703" s="424"/>
      <c r="AK703" s="424"/>
      <c r="AL703" s="424"/>
      <c r="AM703" s="305"/>
    </row>
    <row r="704" spans="1:39" ht="30" outlineLevel="1">
      <c r="A704" s="531">
        <v>29</v>
      </c>
      <c r="B704" s="427" t="s">
        <v>121</v>
      </c>
      <c r="C704" s="290" t="s">
        <v>25</v>
      </c>
      <c r="D704" s="294"/>
      <c r="E704" s="294"/>
      <c r="F704" s="294"/>
      <c r="G704" s="294"/>
      <c r="H704" s="294"/>
      <c r="I704" s="294"/>
      <c r="J704" s="294"/>
      <c r="K704" s="294"/>
      <c r="L704" s="294"/>
      <c r="M704" s="294"/>
      <c r="N704" s="294">
        <v>3</v>
      </c>
      <c r="O704" s="294"/>
      <c r="P704" s="294"/>
      <c r="Q704" s="294"/>
      <c r="R704" s="294"/>
      <c r="S704" s="294"/>
      <c r="T704" s="294"/>
      <c r="U704" s="294"/>
      <c r="V704" s="294"/>
      <c r="W704" s="294"/>
      <c r="X704" s="294"/>
      <c r="Y704" s="425"/>
      <c r="Z704" s="409"/>
      <c r="AA704" s="409"/>
      <c r="AB704" s="409"/>
      <c r="AC704" s="409"/>
      <c r="AD704" s="409"/>
      <c r="AE704" s="409"/>
      <c r="AF704" s="414"/>
      <c r="AG704" s="414"/>
      <c r="AH704" s="414"/>
      <c r="AI704" s="414"/>
      <c r="AJ704" s="414"/>
      <c r="AK704" s="414"/>
      <c r="AL704" s="414"/>
      <c r="AM704" s="295">
        <f>SUM(Y704:AL704)</f>
        <v>0</v>
      </c>
    </row>
    <row r="705" spans="1:39" outlineLevel="1">
      <c r="A705" s="531"/>
      <c r="B705" s="293" t="s">
        <v>310</v>
      </c>
      <c r="C705" s="290" t="s">
        <v>163</v>
      </c>
      <c r="D705" s="294"/>
      <c r="E705" s="294"/>
      <c r="F705" s="294"/>
      <c r="G705" s="294"/>
      <c r="H705" s="294"/>
      <c r="I705" s="294"/>
      <c r="J705" s="294"/>
      <c r="K705" s="294"/>
      <c r="L705" s="294"/>
      <c r="M705" s="294"/>
      <c r="N705" s="294">
        <f>N704</f>
        <v>3</v>
      </c>
      <c r="O705" s="294"/>
      <c r="P705" s="294"/>
      <c r="Q705" s="294"/>
      <c r="R705" s="294"/>
      <c r="S705" s="294"/>
      <c r="T705" s="294"/>
      <c r="U705" s="294"/>
      <c r="V705" s="294"/>
      <c r="W705" s="294"/>
      <c r="X705" s="294"/>
      <c r="Y705" s="410">
        <f t="shared" ref="Y705:AL705" si="208">Y704</f>
        <v>0</v>
      </c>
      <c r="Z705" s="410">
        <f t="shared" si="208"/>
        <v>0</v>
      </c>
      <c r="AA705" s="410">
        <f t="shared" si="208"/>
        <v>0</v>
      </c>
      <c r="AB705" s="410">
        <f t="shared" si="208"/>
        <v>0</v>
      </c>
      <c r="AC705" s="410">
        <f t="shared" si="208"/>
        <v>0</v>
      </c>
      <c r="AD705" s="410">
        <f t="shared" si="208"/>
        <v>0</v>
      </c>
      <c r="AE705" s="410">
        <f t="shared" si="208"/>
        <v>0</v>
      </c>
      <c r="AF705" s="410">
        <f t="shared" si="208"/>
        <v>0</v>
      </c>
      <c r="AG705" s="410">
        <f t="shared" si="208"/>
        <v>0</v>
      </c>
      <c r="AH705" s="410">
        <f t="shared" si="208"/>
        <v>0</v>
      </c>
      <c r="AI705" s="410">
        <f t="shared" si="208"/>
        <v>0</v>
      </c>
      <c r="AJ705" s="410">
        <f t="shared" si="208"/>
        <v>0</v>
      </c>
      <c r="AK705" s="410">
        <f t="shared" si="208"/>
        <v>0</v>
      </c>
      <c r="AL705" s="410">
        <f t="shared" si="208"/>
        <v>0</v>
      </c>
      <c r="AM705" s="305"/>
    </row>
    <row r="706" spans="1:39" outlineLevel="1">
      <c r="A706" s="531"/>
      <c r="B706" s="293"/>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411"/>
      <c r="Z706" s="424"/>
      <c r="AA706" s="424"/>
      <c r="AB706" s="424"/>
      <c r="AC706" s="424"/>
      <c r="AD706" s="424"/>
      <c r="AE706" s="424"/>
      <c r="AF706" s="424"/>
      <c r="AG706" s="424"/>
      <c r="AH706" s="424"/>
      <c r="AI706" s="424"/>
      <c r="AJ706" s="424"/>
      <c r="AK706" s="424"/>
      <c r="AL706" s="424"/>
      <c r="AM706" s="305"/>
    </row>
    <row r="707" spans="1:39" ht="30" outlineLevel="1">
      <c r="A707" s="531">
        <v>30</v>
      </c>
      <c r="B707" s="427" t="s">
        <v>122</v>
      </c>
      <c r="C707" s="290" t="s">
        <v>25</v>
      </c>
      <c r="D707" s="294"/>
      <c r="E707" s="294"/>
      <c r="F707" s="294"/>
      <c r="G707" s="294"/>
      <c r="H707" s="294"/>
      <c r="I707" s="294"/>
      <c r="J707" s="294"/>
      <c r="K707" s="294"/>
      <c r="L707" s="294"/>
      <c r="M707" s="294"/>
      <c r="N707" s="294">
        <v>12</v>
      </c>
      <c r="O707" s="294"/>
      <c r="P707" s="294"/>
      <c r="Q707" s="294"/>
      <c r="R707" s="294"/>
      <c r="S707" s="294"/>
      <c r="T707" s="294"/>
      <c r="U707" s="294"/>
      <c r="V707" s="294"/>
      <c r="W707" s="294"/>
      <c r="X707" s="294"/>
      <c r="Y707" s="425"/>
      <c r="Z707" s="409"/>
      <c r="AA707" s="409"/>
      <c r="AB707" s="409"/>
      <c r="AC707" s="409"/>
      <c r="AD707" s="409"/>
      <c r="AE707" s="409"/>
      <c r="AF707" s="414"/>
      <c r="AG707" s="414"/>
      <c r="AH707" s="414"/>
      <c r="AI707" s="414"/>
      <c r="AJ707" s="414"/>
      <c r="AK707" s="414"/>
      <c r="AL707" s="414"/>
      <c r="AM707" s="295">
        <f>SUM(Y707:AL707)</f>
        <v>0</v>
      </c>
    </row>
    <row r="708" spans="1:39" outlineLevel="1">
      <c r="A708" s="531"/>
      <c r="B708" s="293" t="s">
        <v>310</v>
      </c>
      <c r="C708" s="290" t="s">
        <v>163</v>
      </c>
      <c r="D708" s="294"/>
      <c r="E708" s="294"/>
      <c r="F708" s="294"/>
      <c r="G708" s="294"/>
      <c r="H708" s="294"/>
      <c r="I708" s="294"/>
      <c r="J708" s="294"/>
      <c r="K708" s="294"/>
      <c r="L708" s="294"/>
      <c r="M708" s="294"/>
      <c r="N708" s="294">
        <f>N707</f>
        <v>12</v>
      </c>
      <c r="O708" s="294"/>
      <c r="P708" s="294"/>
      <c r="Q708" s="294"/>
      <c r="R708" s="294"/>
      <c r="S708" s="294"/>
      <c r="T708" s="294"/>
      <c r="U708" s="294"/>
      <c r="V708" s="294"/>
      <c r="W708" s="294"/>
      <c r="X708" s="294"/>
      <c r="Y708" s="410">
        <f t="shared" ref="Y708:AL708" si="209">Y707</f>
        <v>0</v>
      </c>
      <c r="Z708" s="410">
        <f t="shared" si="209"/>
        <v>0</v>
      </c>
      <c r="AA708" s="410">
        <f t="shared" si="209"/>
        <v>0</v>
      </c>
      <c r="AB708" s="410">
        <f t="shared" si="209"/>
        <v>0</v>
      </c>
      <c r="AC708" s="410">
        <f t="shared" si="209"/>
        <v>0</v>
      </c>
      <c r="AD708" s="410">
        <f t="shared" si="209"/>
        <v>0</v>
      </c>
      <c r="AE708" s="410">
        <f t="shared" si="209"/>
        <v>0</v>
      </c>
      <c r="AF708" s="410">
        <f t="shared" si="209"/>
        <v>0</v>
      </c>
      <c r="AG708" s="410">
        <f t="shared" si="209"/>
        <v>0</v>
      </c>
      <c r="AH708" s="410">
        <f t="shared" si="209"/>
        <v>0</v>
      </c>
      <c r="AI708" s="410">
        <f t="shared" si="209"/>
        <v>0</v>
      </c>
      <c r="AJ708" s="410">
        <f t="shared" si="209"/>
        <v>0</v>
      </c>
      <c r="AK708" s="410">
        <f t="shared" si="209"/>
        <v>0</v>
      </c>
      <c r="AL708" s="410">
        <f t="shared" si="209"/>
        <v>0</v>
      </c>
      <c r="AM708" s="305"/>
    </row>
    <row r="709" spans="1:39" outlineLevel="1">
      <c r="A709" s="531"/>
      <c r="B709" s="293"/>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411"/>
      <c r="Z709" s="424"/>
      <c r="AA709" s="424"/>
      <c r="AB709" s="424"/>
      <c r="AC709" s="424"/>
      <c r="AD709" s="424"/>
      <c r="AE709" s="424"/>
      <c r="AF709" s="424"/>
      <c r="AG709" s="424"/>
      <c r="AH709" s="424"/>
      <c r="AI709" s="424"/>
      <c r="AJ709" s="424"/>
      <c r="AK709" s="424"/>
      <c r="AL709" s="424"/>
      <c r="AM709" s="305"/>
    </row>
    <row r="710" spans="1:39" ht="30" outlineLevel="1">
      <c r="A710" s="531">
        <v>31</v>
      </c>
      <c r="B710" s="427" t="s">
        <v>123</v>
      </c>
      <c r="C710" s="290" t="s">
        <v>25</v>
      </c>
      <c r="D710" s="294"/>
      <c r="E710" s="294"/>
      <c r="F710" s="294"/>
      <c r="G710" s="294"/>
      <c r="H710" s="294"/>
      <c r="I710" s="294"/>
      <c r="J710" s="294"/>
      <c r="K710" s="294"/>
      <c r="L710" s="294"/>
      <c r="M710" s="294"/>
      <c r="N710" s="294">
        <v>12</v>
      </c>
      <c r="O710" s="294"/>
      <c r="P710" s="294"/>
      <c r="Q710" s="294"/>
      <c r="R710" s="294"/>
      <c r="S710" s="294"/>
      <c r="T710" s="294"/>
      <c r="U710" s="294"/>
      <c r="V710" s="294"/>
      <c r="W710" s="294"/>
      <c r="X710" s="294"/>
      <c r="Y710" s="425"/>
      <c r="Z710" s="409"/>
      <c r="AA710" s="409"/>
      <c r="AB710" s="409"/>
      <c r="AC710" s="409"/>
      <c r="AD710" s="409"/>
      <c r="AE710" s="409"/>
      <c r="AF710" s="414"/>
      <c r="AG710" s="414"/>
      <c r="AH710" s="414"/>
      <c r="AI710" s="414"/>
      <c r="AJ710" s="414"/>
      <c r="AK710" s="414"/>
      <c r="AL710" s="414"/>
      <c r="AM710" s="295">
        <f>SUM(Y710:AL710)</f>
        <v>0</v>
      </c>
    </row>
    <row r="711" spans="1:39" outlineLevel="1">
      <c r="A711" s="531"/>
      <c r="B711" s="293" t="s">
        <v>310</v>
      </c>
      <c r="C711" s="290" t="s">
        <v>163</v>
      </c>
      <c r="D711" s="294"/>
      <c r="E711" s="294"/>
      <c r="F711" s="294"/>
      <c r="G711" s="294"/>
      <c r="H711" s="294"/>
      <c r="I711" s="294"/>
      <c r="J711" s="294"/>
      <c r="K711" s="294"/>
      <c r="L711" s="294"/>
      <c r="M711" s="294"/>
      <c r="N711" s="294">
        <f>N710</f>
        <v>12</v>
      </c>
      <c r="O711" s="294"/>
      <c r="P711" s="294"/>
      <c r="Q711" s="294"/>
      <c r="R711" s="294"/>
      <c r="S711" s="294"/>
      <c r="T711" s="294"/>
      <c r="U711" s="294"/>
      <c r="V711" s="294"/>
      <c r="W711" s="294"/>
      <c r="X711" s="294"/>
      <c r="Y711" s="410">
        <f t="shared" ref="Y711:AL711" si="210">Y710</f>
        <v>0</v>
      </c>
      <c r="Z711" s="410">
        <f t="shared" si="210"/>
        <v>0</v>
      </c>
      <c r="AA711" s="410">
        <f t="shared" si="210"/>
        <v>0</v>
      </c>
      <c r="AB711" s="410">
        <f t="shared" si="210"/>
        <v>0</v>
      </c>
      <c r="AC711" s="410">
        <f t="shared" si="210"/>
        <v>0</v>
      </c>
      <c r="AD711" s="410">
        <f t="shared" si="210"/>
        <v>0</v>
      </c>
      <c r="AE711" s="410">
        <f t="shared" si="210"/>
        <v>0</v>
      </c>
      <c r="AF711" s="410">
        <f t="shared" si="210"/>
        <v>0</v>
      </c>
      <c r="AG711" s="410">
        <f t="shared" si="210"/>
        <v>0</v>
      </c>
      <c r="AH711" s="410">
        <f t="shared" si="210"/>
        <v>0</v>
      </c>
      <c r="AI711" s="410">
        <f t="shared" si="210"/>
        <v>0</v>
      </c>
      <c r="AJ711" s="410">
        <f t="shared" si="210"/>
        <v>0</v>
      </c>
      <c r="AK711" s="410">
        <f t="shared" si="210"/>
        <v>0</v>
      </c>
      <c r="AL711" s="410">
        <f t="shared" si="210"/>
        <v>0</v>
      </c>
      <c r="AM711" s="305"/>
    </row>
    <row r="712" spans="1:39" outlineLevel="1">
      <c r="A712" s="531"/>
      <c r="B712" s="427"/>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411"/>
      <c r="Z712" s="424"/>
      <c r="AA712" s="424"/>
      <c r="AB712" s="424"/>
      <c r="AC712" s="424"/>
      <c r="AD712" s="424"/>
      <c r="AE712" s="424"/>
      <c r="AF712" s="424"/>
      <c r="AG712" s="424"/>
      <c r="AH712" s="424"/>
      <c r="AI712" s="424"/>
      <c r="AJ712" s="424"/>
      <c r="AK712" s="424"/>
      <c r="AL712" s="424"/>
      <c r="AM712" s="305"/>
    </row>
    <row r="713" spans="1:39" outlineLevel="1">
      <c r="A713" s="531">
        <v>32</v>
      </c>
      <c r="B713" s="427" t="s">
        <v>124</v>
      </c>
      <c r="C713" s="290" t="s">
        <v>25</v>
      </c>
      <c r="D713" s="294"/>
      <c r="E713" s="294"/>
      <c r="F713" s="294"/>
      <c r="G713" s="294"/>
      <c r="H713" s="294"/>
      <c r="I713" s="294"/>
      <c r="J713" s="294"/>
      <c r="K713" s="294"/>
      <c r="L713" s="294"/>
      <c r="M713" s="294"/>
      <c r="N713" s="294">
        <v>12</v>
      </c>
      <c r="O713" s="294"/>
      <c r="P713" s="294"/>
      <c r="Q713" s="294"/>
      <c r="R713" s="294"/>
      <c r="S713" s="294"/>
      <c r="T713" s="294"/>
      <c r="U713" s="294"/>
      <c r="V713" s="294"/>
      <c r="W713" s="294"/>
      <c r="X713" s="294"/>
      <c r="Y713" s="425"/>
      <c r="Z713" s="409"/>
      <c r="AA713" s="409"/>
      <c r="AB713" s="409"/>
      <c r="AC713" s="409"/>
      <c r="AD713" s="409"/>
      <c r="AE713" s="409"/>
      <c r="AF713" s="414"/>
      <c r="AG713" s="414"/>
      <c r="AH713" s="414"/>
      <c r="AI713" s="414"/>
      <c r="AJ713" s="414"/>
      <c r="AK713" s="414"/>
      <c r="AL713" s="414"/>
      <c r="AM713" s="295">
        <f>SUM(Y713:AL713)</f>
        <v>0</v>
      </c>
    </row>
    <row r="714" spans="1:39" outlineLevel="1">
      <c r="A714" s="531"/>
      <c r="B714" s="293" t="s">
        <v>310</v>
      </c>
      <c r="C714" s="290" t="s">
        <v>163</v>
      </c>
      <c r="D714" s="294"/>
      <c r="E714" s="294"/>
      <c r="F714" s="294"/>
      <c r="G714" s="294"/>
      <c r="H714" s="294"/>
      <c r="I714" s="294"/>
      <c r="J714" s="294"/>
      <c r="K714" s="294"/>
      <c r="L714" s="294"/>
      <c r="M714" s="294"/>
      <c r="N714" s="294">
        <f>N713</f>
        <v>12</v>
      </c>
      <c r="O714" s="294"/>
      <c r="P714" s="294"/>
      <c r="Q714" s="294"/>
      <c r="R714" s="294"/>
      <c r="S714" s="294"/>
      <c r="T714" s="294"/>
      <c r="U714" s="294"/>
      <c r="V714" s="294"/>
      <c r="W714" s="294"/>
      <c r="X714" s="294"/>
      <c r="Y714" s="410">
        <f t="shared" ref="Y714:AL714" si="211">Y713</f>
        <v>0</v>
      </c>
      <c r="Z714" s="410">
        <f t="shared" si="211"/>
        <v>0</v>
      </c>
      <c r="AA714" s="410">
        <f t="shared" si="211"/>
        <v>0</v>
      </c>
      <c r="AB714" s="410">
        <f t="shared" si="211"/>
        <v>0</v>
      </c>
      <c r="AC714" s="410">
        <f t="shared" si="211"/>
        <v>0</v>
      </c>
      <c r="AD714" s="410">
        <f t="shared" si="211"/>
        <v>0</v>
      </c>
      <c r="AE714" s="410">
        <f t="shared" si="211"/>
        <v>0</v>
      </c>
      <c r="AF714" s="410">
        <f t="shared" si="211"/>
        <v>0</v>
      </c>
      <c r="AG714" s="410">
        <f t="shared" si="211"/>
        <v>0</v>
      </c>
      <c r="AH714" s="410">
        <f t="shared" si="211"/>
        <v>0</v>
      </c>
      <c r="AI714" s="410">
        <f t="shared" si="211"/>
        <v>0</v>
      </c>
      <c r="AJ714" s="410">
        <f t="shared" si="211"/>
        <v>0</v>
      </c>
      <c r="AK714" s="410">
        <f t="shared" si="211"/>
        <v>0</v>
      </c>
      <c r="AL714" s="410">
        <f t="shared" si="211"/>
        <v>0</v>
      </c>
      <c r="AM714" s="305"/>
    </row>
    <row r="715" spans="1:39" outlineLevel="1">
      <c r="A715" s="531"/>
      <c r="B715" s="427"/>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411"/>
      <c r="Z715" s="424"/>
      <c r="AA715" s="424"/>
      <c r="AB715" s="424"/>
      <c r="AC715" s="424"/>
      <c r="AD715" s="424"/>
      <c r="AE715" s="424"/>
      <c r="AF715" s="424"/>
      <c r="AG715" s="424"/>
      <c r="AH715" s="424"/>
      <c r="AI715" s="424"/>
      <c r="AJ715" s="424"/>
      <c r="AK715" s="424"/>
      <c r="AL715" s="424"/>
      <c r="AM715" s="305"/>
    </row>
    <row r="716" spans="1:39" ht="15.75" outlineLevel="1">
      <c r="A716" s="531"/>
      <c r="B716" s="287" t="s">
        <v>500</v>
      </c>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411"/>
      <c r="Z716" s="424"/>
      <c r="AA716" s="424"/>
      <c r="AB716" s="424"/>
      <c r="AC716" s="424"/>
      <c r="AD716" s="424"/>
      <c r="AE716" s="424"/>
      <c r="AF716" s="424"/>
      <c r="AG716" s="424"/>
      <c r="AH716" s="424"/>
      <c r="AI716" s="424"/>
      <c r="AJ716" s="424"/>
      <c r="AK716" s="424"/>
      <c r="AL716" s="424"/>
      <c r="AM716" s="305"/>
    </row>
    <row r="717" spans="1:39" outlineLevel="1">
      <c r="A717" s="531">
        <v>33</v>
      </c>
      <c r="B717" s="427" t="s">
        <v>125</v>
      </c>
      <c r="C717" s="290" t="s">
        <v>25</v>
      </c>
      <c r="D717" s="294"/>
      <c r="E717" s="294"/>
      <c r="F717" s="294"/>
      <c r="G717" s="294"/>
      <c r="H717" s="294"/>
      <c r="I717" s="294"/>
      <c r="J717" s="294"/>
      <c r="K717" s="294"/>
      <c r="L717" s="294"/>
      <c r="M717" s="294"/>
      <c r="N717" s="294">
        <v>0</v>
      </c>
      <c r="O717" s="294"/>
      <c r="P717" s="294"/>
      <c r="Q717" s="294"/>
      <c r="R717" s="294"/>
      <c r="S717" s="294"/>
      <c r="T717" s="294"/>
      <c r="U717" s="294"/>
      <c r="V717" s="294"/>
      <c r="W717" s="294"/>
      <c r="X717" s="294"/>
      <c r="Y717" s="425"/>
      <c r="Z717" s="409"/>
      <c r="AA717" s="409"/>
      <c r="AB717" s="409"/>
      <c r="AC717" s="409"/>
      <c r="AD717" s="409"/>
      <c r="AE717" s="409"/>
      <c r="AF717" s="414"/>
      <c r="AG717" s="414"/>
      <c r="AH717" s="414"/>
      <c r="AI717" s="414"/>
      <c r="AJ717" s="414"/>
      <c r="AK717" s="414"/>
      <c r="AL717" s="414"/>
      <c r="AM717" s="295">
        <f>SUM(Y717:AL717)</f>
        <v>0</v>
      </c>
    </row>
    <row r="718" spans="1:39" outlineLevel="1">
      <c r="A718" s="531"/>
      <c r="B718" s="293" t="s">
        <v>310</v>
      </c>
      <c r="C718" s="290" t="s">
        <v>163</v>
      </c>
      <c r="D718" s="294"/>
      <c r="E718" s="294"/>
      <c r="F718" s="294"/>
      <c r="G718" s="294"/>
      <c r="H718" s="294"/>
      <c r="I718" s="294"/>
      <c r="J718" s="294"/>
      <c r="K718" s="294"/>
      <c r="L718" s="294"/>
      <c r="M718" s="294"/>
      <c r="N718" s="294">
        <f>N717</f>
        <v>0</v>
      </c>
      <c r="O718" s="294"/>
      <c r="P718" s="294"/>
      <c r="Q718" s="294"/>
      <c r="R718" s="294"/>
      <c r="S718" s="294"/>
      <c r="T718" s="294"/>
      <c r="U718" s="294"/>
      <c r="V718" s="294"/>
      <c r="W718" s="294"/>
      <c r="X718" s="294"/>
      <c r="Y718" s="410">
        <f t="shared" ref="Y718:AL718" si="212">Y717</f>
        <v>0</v>
      </c>
      <c r="Z718" s="410">
        <f t="shared" si="212"/>
        <v>0</v>
      </c>
      <c r="AA718" s="410">
        <f t="shared" si="212"/>
        <v>0</v>
      </c>
      <c r="AB718" s="410">
        <f t="shared" si="212"/>
        <v>0</v>
      </c>
      <c r="AC718" s="410">
        <f t="shared" si="212"/>
        <v>0</v>
      </c>
      <c r="AD718" s="410">
        <f t="shared" si="212"/>
        <v>0</v>
      </c>
      <c r="AE718" s="410">
        <f t="shared" si="212"/>
        <v>0</v>
      </c>
      <c r="AF718" s="410">
        <f t="shared" si="212"/>
        <v>0</v>
      </c>
      <c r="AG718" s="410">
        <f t="shared" si="212"/>
        <v>0</v>
      </c>
      <c r="AH718" s="410">
        <f t="shared" si="212"/>
        <v>0</v>
      </c>
      <c r="AI718" s="410">
        <f t="shared" si="212"/>
        <v>0</v>
      </c>
      <c r="AJ718" s="410">
        <f t="shared" si="212"/>
        <v>0</v>
      </c>
      <c r="AK718" s="410">
        <f t="shared" si="212"/>
        <v>0</v>
      </c>
      <c r="AL718" s="410">
        <f t="shared" si="212"/>
        <v>0</v>
      </c>
      <c r="AM718" s="305"/>
    </row>
    <row r="719" spans="1:39" outlineLevel="1">
      <c r="A719" s="531"/>
      <c r="B719" s="427"/>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411"/>
      <c r="Z719" s="424"/>
      <c r="AA719" s="424"/>
      <c r="AB719" s="424"/>
      <c r="AC719" s="424"/>
      <c r="AD719" s="424"/>
      <c r="AE719" s="424"/>
      <c r="AF719" s="424"/>
      <c r="AG719" s="424"/>
      <c r="AH719" s="424"/>
      <c r="AI719" s="424"/>
      <c r="AJ719" s="424"/>
      <c r="AK719" s="424"/>
      <c r="AL719" s="424"/>
      <c r="AM719" s="305"/>
    </row>
    <row r="720" spans="1:39" outlineLevel="1">
      <c r="A720" s="531">
        <v>34</v>
      </c>
      <c r="B720" s="427" t="s">
        <v>126</v>
      </c>
      <c r="C720" s="290" t="s">
        <v>25</v>
      </c>
      <c r="D720" s="294"/>
      <c r="E720" s="294"/>
      <c r="F720" s="294"/>
      <c r="G720" s="294"/>
      <c r="H720" s="294"/>
      <c r="I720" s="294"/>
      <c r="J720" s="294"/>
      <c r="K720" s="294"/>
      <c r="L720" s="294"/>
      <c r="M720" s="294"/>
      <c r="N720" s="294">
        <v>0</v>
      </c>
      <c r="O720" s="294"/>
      <c r="P720" s="294"/>
      <c r="Q720" s="294"/>
      <c r="R720" s="294"/>
      <c r="S720" s="294"/>
      <c r="T720" s="294"/>
      <c r="U720" s="294"/>
      <c r="V720" s="294"/>
      <c r="W720" s="294"/>
      <c r="X720" s="294"/>
      <c r="Y720" s="425"/>
      <c r="Z720" s="409"/>
      <c r="AA720" s="409"/>
      <c r="AB720" s="409"/>
      <c r="AC720" s="409"/>
      <c r="AD720" s="409"/>
      <c r="AE720" s="409"/>
      <c r="AF720" s="414"/>
      <c r="AG720" s="414"/>
      <c r="AH720" s="414"/>
      <c r="AI720" s="414"/>
      <c r="AJ720" s="414"/>
      <c r="AK720" s="414"/>
      <c r="AL720" s="414"/>
      <c r="AM720" s="295">
        <f>SUM(Y720:AL720)</f>
        <v>0</v>
      </c>
    </row>
    <row r="721" spans="1:39" outlineLevel="1">
      <c r="A721" s="531"/>
      <c r="B721" s="293" t="s">
        <v>310</v>
      </c>
      <c r="C721" s="290" t="s">
        <v>163</v>
      </c>
      <c r="D721" s="294"/>
      <c r="E721" s="294"/>
      <c r="F721" s="294"/>
      <c r="G721" s="294"/>
      <c r="H721" s="294"/>
      <c r="I721" s="294"/>
      <c r="J721" s="294"/>
      <c r="K721" s="294"/>
      <c r="L721" s="294"/>
      <c r="M721" s="294"/>
      <c r="N721" s="294">
        <f>N720</f>
        <v>0</v>
      </c>
      <c r="O721" s="294"/>
      <c r="P721" s="294"/>
      <c r="Q721" s="294"/>
      <c r="R721" s="294"/>
      <c r="S721" s="294"/>
      <c r="T721" s="294"/>
      <c r="U721" s="294"/>
      <c r="V721" s="294"/>
      <c r="W721" s="294"/>
      <c r="X721" s="294"/>
      <c r="Y721" s="410">
        <f t="shared" ref="Y721:AL721" si="213">Y720</f>
        <v>0</v>
      </c>
      <c r="Z721" s="410">
        <f t="shared" si="213"/>
        <v>0</v>
      </c>
      <c r="AA721" s="410">
        <f t="shared" si="213"/>
        <v>0</v>
      </c>
      <c r="AB721" s="410">
        <f t="shared" si="213"/>
        <v>0</v>
      </c>
      <c r="AC721" s="410">
        <f t="shared" si="213"/>
        <v>0</v>
      </c>
      <c r="AD721" s="410">
        <f t="shared" si="213"/>
        <v>0</v>
      </c>
      <c r="AE721" s="410">
        <f t="shared" si="213"/>
        <v>0</v>
      </c>
      <c r="AF721" s="410">
        <f t="shared" si="213"/>
        <v>0</v>
      </c>
      <c r="AG721" s="410">
        <f t="shared" si="213"/>
        <v>0</v>
      </c>
      <c r="AH721" s="410">
        <f t="shared" si="213"/>
        <v>0</v>
      </c>
      <c r="AI721" s="410">
        <f t="shared" si="213"/>
        <v>0</v>
      </c>
      <c r="AJ721" s="410">
        <f t="shared" si="213"/>
        <v>0</v>
      </c>
      <c r="AK721" s="410">
        <f t="shared" si="213"/>
        <v>0</v>
      </c>
      <c r="AL721" s="410">
        <f t="shared" si="213"/>
        <v>0</v>
      </c>
      <c r="AM721" s="305"/>
    </row>
    <row r="722" spans="1:39" outlineLevel="1">
      <c r="A722" s="531"/>
      <c r="B722" s="427"/>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411"/>
      <c r="Z722" s="424"/>
      <c r="AA722" s="424"/>
      <c r="AB722" s="424"/>
      <c r="AC722" s="424"/>
      <c r="AD722" s="424"/>
      <c r="AE722" s="424"/>
      <c r="AF722" s="424"/>
      <c r="AG722" s="424"/>
      <c r="AH722" s="424"/>
      <c r="AI722" s="424"/>
      <c r="AJ722" s="424"/>
      <c r="AK722" s="424"/>
      <c r="AL722" s="424"/>
      <c r="AM722" s="305"/>
    </row>
    <row r="723" spans="1:39" outlineLevel="1">
      <c r="A723" s="531">
        <v>35</v>
      </c>
      <c r="B723" s="427" t="s">
        <v>127</v>
      </c>
      <c r="C723" s="290" t="s">
        <v>25</v>
      </c>
      <c r="D723" s="294"/>
      <c r="E723" s="294"/>
      <c r="F723" s="294"/>
      <c r="G723" s="294"/>
      <c r="H723" s="294"/>
      <c r="I723" s="294"/>
      <c r="J723" s="294"/>
      <c r="K723" s="294"/>
      <c r="L723" s="294"/>
      <c r="M723" s="294"/>
      <c r="N723" s="294">
        <v>0</v>
      </c>
      <c r="O723" s="294"/>
      <c r="P723" s="294"/>
      <c r="Q723" s="294"/>
      <c r="R723" s="294"/>
      <c r="S723" s="294"/>
      <c r="T723" s="294"/>
      <c r="U723" s="294"/>
      <c r="V723" s="294"/>
      <c r="W723" s="294"/>
      <c r="X723" s="294"/>
      <c r="Y723" s="425"/>
      <c r="Z723" s="409"/>
      <c r="AA723" s="409"/>
      <c r="AB723" s="409"/>
      <c r="AC723" s="409"/>
      <c r="AD723" s="409"/>
      <c r="AE723" s="409"/>
      <c r="AF723" s="414"/>
      <c r="AG723" s="414"/>
      <c r="AH723" s="414"/>
      <c r="AI723" s="414"/>
      <c r="AJ723" s="414"/>
      <c r="AK723" s="414"/>
      <c r="AL723" s="414"/>
      <c r="AM723" s="295">
        <f>SUM(Y723:AL723)</f>
        <v>0</v>
      </c>
    </row>
    <row r="724" spans="1:39" outlineLevel="1">
      <c r="A724" s="531"/>
      <c r="B724" s="293" t="s">
        <v>310</v>
      </c>
      <c r="C724" s="290" t="s">
        <v>163</v>
      </c>
      <c r="D724" s="294"/>
      <c r="E724" s="294"/>
      <c r="F724" s="294"/>
      <c r="G724" s="294"/>
      <c r="H724" s="294"/>
      <c r="I724" s="294"/>
      <c r="J724" s="294"/>
      <c r="K724" s="294"/>
      <c r="L724" s="294"/>
      <c r="M724" s="294"/>
      <c r="N724" s="294">
        <f>N723</f>
        <v>0</v>
      </c>
      <c r="O724" s="294"/>
      <c r="P724" s="294"/>
      <c r="Q724" s="294"/>
      <c r="R724" s="294"/>
      <c r="S724" s="294"/>
      <c r="T724" s="294"/>
      <c r="U724" s="294"/>
      <c r="V724" s="294"/>
      <c r="W724" s="294"/>
      <c r="X724" s="294"/>
      <c r="Y724" s="410">
        <f t="shared" ref="Y724:AL724" si="214">Y723</f>
        <v>0</v>
      </c>
      <c r="Z724" s="410">
        <f t="shared" si="214"/>
        <v>0</v>
      </c>
      <c r="AA724" s="410">
        <f t="shared" si="214"/>
        <v>0</v>
      </c>
      <c r="AB724" s="410">
        <f t="shared" si="214"/>
        <v>0</v>
      </c>
      <c r="AC724" s="410">
        <f t="shared" si="214"/>
        <v>0</v>
      </c>
      <c r="AD724" s="410">
        <f t="shared" si="214"/>
        <v>0</v>
      </c>
      <c r="AE724" s="410">
        <f t="shared" si="214"/>
        <v>0</v>
      </c>
      <c r="AF724" s="410">
        <f t="shared" si="214"/>
        <v>0</v>
      </c>
      <c r="AG724" s="410">
        <f t="shared" si="214"/>
        <v>0</v>
      </c>
      <c r="AH724" s="410">
        <f t="shared" si="214"/>
        <v>0</v>
      </c>
      <c r="AI724" s="410">
        <f t="shared" si="214"/>
        <v>0</v>
      </c>
      <c r="AJ724" s="410">
        <f t="shared" si="214"/>
        <v>0</v>
      </c>
      <c r="AK724" s="410">
        <f t="shared" si="214"/>
        <v>0</v>
      </c>
      <c r="AL724" s="410">
        <f t="shared" si="214"/>
        <v>0</v>
      </c>
      <c r="AM724" s="305"/>
    </row>
    <row r="725" spans="1:39" outlineLevel="1">
      <c r="A725" s="531"/>
      <c r="B725" s="43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411"/>
      <c r="Z725" s="424"/>
      <c r="AA725" s="424"/>
      <c r="AB725" s="424"/>
      <c r="AC725" s="424"/>
      <c r="AD725" s="424"/>
      <c r="AE725" s="424"/>
      <c r="AF725" s="424"/>
      <c r="AG725" s="424"/>
      <c r="AH725" s="424"/>
      <c r="AI725" s="424"/>
      <c r="AJ725" s="424"/>
      <c r="AK725" s="424"/>
      <c r="AL725" s="424"/>
      <c r="AM725" s="305"/>
    </row>
    <row r="726" spans="1:39" ht="15.75" outlineLevel="1">
      <c r="A726" s="531"/>
      <c r="B726" s="287" t="s">
        <v>501</v>
      </c>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411"/>
      <c r="Z726" s="424"/>
      <c r="AA726" s="424"/>
      <c r="AB726" s="424"/>
      <c r="AC726" s="424"/>
      <c r="AD726" s="424"/>
      <c r="AE726" s="424"/>
      <c r="AF726" s="424"/>
      <c r="AG726" s="424"/>
      <c r="AH726" s="424"/>
      <c r="AI726" s="424"/>
      <c r="AJ726" s="424"/>
      <c r="AK726" s="424"/>
      <c r="AL726" s="424"/>
      <c r="AM726" s="305"/>
    </row>
    <row r="727" spans="1:39" ht="45" outlineLevel="1">
      <c r="A727" s="531">
        <v>36</v>
      </c>
      <c r="B727" s="427" t="s">
        <v>128</v>
      </c>
      <c r="C727" s="290" t="s">
        <v>25</v>
      </c>
      <c r="D727" s="294"/>
      <c r="E727" s="294"/>
      <c r="F727" s="294"/>
      <c r="G727" s="294"/>
      <c r="H727" s="294"/>
      <c r="I727" s="294"/>
      <c r="J727" s="294"/>
      <c r="K727" s="294"/>
      <c r="L727" s="294"/>
      <c r="M727" s="294"/>
      <c r="N727" s="294">
        <v>12</v>
      </c>
      <c r="O727" s="294"/>
      <c r="P727" s="294"/>
      <c r="Q727" s="294"/>
      <c r="R727" s="294"/>
      <c r="S727" s="294"/>
      <c r="T727" s="294"/>
      <c r="U727" s="294"/>
      <c r="V727" s="294"/>
      <c r="W727" s="294"/>
      <c r="X727" s="294"/>
      <c r="Y727" s="425"/>
      <c r="Z727" s="409"/>
      <c r="AA727" s="409"/>
      <c r="AB727" s="409"/>
      <c r="AC727" s="409"/>
      <c r="AD727" s="409"/>
      <c r="AE727" s="409"/>
      <c r="AF727" s="414"/>
      <c r="AG727" s="414"/>
      <c r="AH727" s="414"/>
      <c r="AI727" s="414"/>
      <c r="AJ727" s="414"/>
      <c r="AK727" s="414"/>
      <c r="AL727" s="414"/>
      <c r="AM727" s="295">
        <f>SUM(Y727:AL727)</f>
        <v>0</v>
      </c>
    </row>
    <row r="728" spans="1:39" outlineLevel="1">
      <c r="A728" s="531"/>
      <c r="B728" s="293" t="s">
        <v>310</v>
      </c>
      <c r="C728" s="290" t="s">
        <v>163</v>
      </c>
      <c r="D728" s="294"/>
      <c r="E728" s="294"/>
      <c r="F728" s="294"/>
      <c r="G728" s="294"/>
      <c r="H728" s="294"/>
      <c r="I728" s="294"/>
      <c r="J728" s="294"/>
      <c r="K728" s="294"/>
      <c r="L728" s="294"/>
      <c r="M728" s="294"/>
      <c r="N728" s="294">
        <f>N727</f>
        <v>12</v>
      </c>
      <c r="O728" s="294"/>
      <c r="P728" s="294"/>
      <c r="Q728" s="294"/>
      <c r="R728" s="294"/>
      <c r="S728" s="294"/>
      <c r="T728" s="294"/>
      <c r="U728" s="294"/>
      <c r="V728" s="294"/>
      <c r="W728" s="294"/>
      <c r="X728" s="294"/>
      <c r="Y728" s="410">
        <f t="shared" ref="Y728:AL728" si="215">Y727</f>
        <v>0</v>
      </c>
      <c r="Z728" s="410">
        <f t="shared" si="215"/>
        <v>0</v>
      </c>
      <c r="AA728" s="410">
        <f t="shared" si="215"/>
        <v>0</v>
      </c>
      <c r="AB728" s="410">
        <f t="shared" si="215"/>
        <v>0</v>
      </c>
      <c r="AC728" s="410">
        <f t="shared" si="215"/>
        <v>0</v>
      </c>
      <c r="AD728" s="410">
        <f t="shared" si="215"/>
        <v>0</v>
      </c>
      <c r="AE728" s="410">
        <f t="shared" si="215"/>
        <v>0</v>
      </c>
      <c r="AF728" s="410">
        <f t="shared" si="215"/>
        <v>0</v>
      </c>
      <c r="AG728" s="410">
        <f t="shared" si="215"/>
        <v>0</v>
      </c>
      <c r="AH728" s="410">
        <f t="shared" si="215"/>
        <v>0</v>
      </c>
      <c r="AI728" s="410">
        <f t="shared" si="215"/>
        <v>0</v>
      </c>
      <c r="AJ728" s="410">
        <f t="shared" si="215"/>
        <v>0</v>
      </c>
      <c r="AK728" s="410">
        <f t="shared" si="215"/>
        <v>0</v>
      </c>
      <c r="AL728" s="410">
        <f t="shared" si="215"/>
        <v>0</v>
      </c>
      <c r="AM728" s="305"/>
    </row>
    <row r="729" spans="1:39" outlineLevel="1">
      <c r="A729" s="531"/>
      <c r="B729" s="427"/>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411"/>
      <c r="Z729" s="424"/>
      <c r="AA729" s="424"/>
      <c r="AB729" s="424"/>
      <c r="AC729" s="424"/>
      <c r="AD729" s="424"/>
      <c r="AE729" s="424"/>
      <c r="AF729" s="424"/>
      <c r="AG729" s="424"/>
      <c r="AH729" s="424"/>
      <c r="AI729" s="424"/>
      <c r="AJ729" s="424"/>
      <c r="AK729" s="424"/>
      <c r="AL729" s="424"/>
      <c r="AM729" s="305"/>
    </row>
    <row r="730" spans="1:39" ht="30" outlineLevel="1">
      <c r="A730" s="531">
        <v>37</v>
      </c>
      <c r="B730" s="427" t="s">
        <v>129</v>
      </c>
      <c r="C730" s="290" t="s">
        <v>25</v>
      </c>
      <c r="D730" s="294"/>
      <c r="E730" s="294"/>
      <c r="F730" s="294"/>
      <c r="G730" s="294"/>
      <c r="H730" s="294"/>
      <c r="I730" s="294"/>
      <c r="J730" s="294"/>
      <c r="K730" s="294"/>
      <c r="L730" s="294"/>
      <c r="M730" s="294"/>
      <c r="N730" s="294">
        <v>12</v>
      </c>
      <c r="O730" s="294"/>
      <c r="P730" s="294"/>
      <c r="Q730" s="294"/>
      <c r="R730" s="294"/>
      <c r="S730" s="294"/>
      <c r="T730" s="294"/>
      <c r="U730" s="294"/>
      <c r="V730" s="294"/>
      <c r="W730" s="294"/>
      <c r="X730" s="294"/>
      <c r="Y730" s="425"/>
      <c r="Z730" s="409"/>
      <c r="AA730" s="409"/>
      <c r="AB730" s="409"/>
      <c r="AC730" s="409"/>
      <c r="AD730" s="409"/>
      <c r="AE730" s="409"/>
      <c r="AF730" s="414"/>
      <c r="AG730" s="414"/>
      <c r="AH730" s="414"/>
      <c r="AI730" s="414"/>
      <c r="AJ730" s="414"/>
      <c r="AK730" s="414"/>
      <c r="AL730" s="414"/>
      <c r="AM730" s="295">
        <f>SUM(Y730:AL730)</f>
        <v>0</v>
      </c>
    </row>
    <row r="731" spans="1:39" outlineLevel="1">
      <c r="A731" s="531"/>
      <c r="B731" s="293" t="s">
        <v>310</v>
      </c>
      <c r="C731" s="290" t="s">
        <v>163</v>
      </c>
      <c r="D731" s="294"/>
      <c r="E731" s="294"/>
      <c r="F731" s="294"/>
      <c r="G731" s="294"/>
      <c r="H731" s="294"/>
      <c r="I731" s="294"/>
      <c r="J731" s="294"/>
      <c r="K731" s="294"/>
      <c r="L731" s="294"/>
      <c r="M731" s="294"/>
      <c r="N731" s="294">
        <f>N730</f>
        <v>12</v>
      </c>
      <c r="O731" s="294"/>
      <c r="P731" s="294"/>
      <c r="Q731" s="294"/>
      <c r="R731" s="294"/>
      <c r="S731" s="294"/>
      <c r="T731" s="294"/>
      <c r="U731" s="294"/>
      <c r="V731" s="294"/>
      <c r="W731" s="294"/>
      <c r="X731" s="294"/>
      <c r="Y731" s="410">
        <f t="shared" ref="Y731:AL731" si="216">Y730</f>
        <v>0</v>
      </c>
      <c r="Z731" s="410">
        <f t="shared" si="216"/>
        <v>0</v>
      </c>
      <c r="AA731" s="410">
        <f t="shared" si="216"/>
        <v>0</v>
      </c>
      <c r="AB731" s="410">
        <f t="shared" si="216"/>
        <v>0</v>
      </c>
      <c r="AC731" s="410">
        <f t="shared" si="216"/>
        <v>0</v>
      </c>
      <c r="AD731" s="410">
        <f t="shared" si="216"/>
        <v>0</v>
      </c>
      <c r="AE731" s="410">
        <f t="shared" si="216"/>
        <v>0</v>
      </c>
      <c r="AF731" s="410">
        <f t="shared" si="216"/>
        <v>0</v>
      </c>
      <c r="AG731" s="410">
        <f t="shared" si="216"/>
        <v>0</v>
      </c>
      <c r="AH731" s="410">
        <f t="shared" si="216"/>
        <v>0</v>
      </c>
      <c r="AI731" s="410">
        <f t="shared" si="216"/>
        <v>0</v>
      </c>
      <c r="AJ731" s="410">
        <f t="shared" si="216"/>
        <v>0</v>
      </c>
      <c r="AK731" s="410">
        <f t="shared" si="216"/>
        <v>0</v>
      </c>
      <c r="AL731" s="410">
        <f t="shared" si="216"/>
        <v>0</v>
      </c>
      <c r="AM731" s="305"/>
    </row>
    <row r="732" spans="1:39" outlineLevel="1">
      <c r="A732" s="531"/>
      <c r="B732" s="427"/>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411"/>
      <c r="Z732" s="424"/>
      <c r="AA732" s="424"/>
      <c r="AB732" s="424"/>
      <c r="AC732" s="424"/>
      <c r="AD732" s="424"/>
      <c r="AE732" s="424"/>
      <c r="AF732" s="424"/>
      <c r="AG732" s="424"/>
      <c r="AH732" s="424"/>
      <c r="AI732" s="424"/>
      <c r="AJ732" s="424"/>
      <c r="AK732" s="424"/>
      <c r="AL732" s="424"/>
      <c r="AM732" s="305"/>
    </row>
    <row r="733" spans="1:39" outlineLevel="1">
      <c r="A733" s="531">
        <v>38</v>
      </c>
      <c r="B733" s="427" t="s">
        <v>130</v>
      </c>
      <c r="C733" s="290" t="s">
        <v>25</v>
      </c>
      <c r="D733" s="294"/>
      <c r="E733" s="294"/>
      <c r="F733" s="294"/>
      <c r="G733" s="294"/>
      <c r="H733" s="294"/>
      <c r="I733" s="294"/>
      <c r="J733" s="294"/>
      <c r="K733" s="294"/>
      <c r="L733" s="294"/>
      <c r="M733" s="294"/>
      <c r="N733" s="294">
        <v>12</v>
      </c>
      <c r="O733" s="294"/>
      <c r="P733" s="294"/>
      <c r="Q733" s="294"/>
      <c r="R733" s="294"/>
      <c r="S733" s="294"/>
      <c r="T733" s="294"/>
      <c r="U733" s="294"/>
      <c r="V733" s="294"/>
      <c r="W733" s="294"/>
      <c r="X733" s="294"/>
      <c r="Y733" s="425"/>
      <c r="Z733" s="409"/>
      <c r="AA733" s="409"/>
      <c r="AB733" s="409"/>
      <c r="AC733" s="409"/>
      <c r="AD733" s="409"/>
      <c r="AE733" s="409"/>
      <c r="AF733" s="414"/>
      <c r="AG733" s="414"/>
      <c r="AH733" s="414"/>
      <c r="AI733" s="414"/>
      <c r="AJ733" s="414"/>
      <c r="AK733" s="414"/>
      <c r="AL733" s="414"/>
      <c r="AM733" s="295">
        <f>SUM(Y733:AL733)</f>
        <v>0</v>
      </c>
    </row>
    <row r="734" spans="1:39" outlineLevel="1">
      <c r="A734" s="531"/>
      <c r="B734" s="293" t="s">
        <v>310</v>
      </c>
      <c r="C734" s="290" t="s">
        <v>163</v>
      </c>
      <c r="D734" s="294"/>
      <c r="E734" s="294"/>
      <c r="F734" s="294"/>
      <c r="G734" s="294"/>
      <c r="H734" s="294"/>
      <c r="I734" s="294"/>
      <c r="J734" s="294"/>
      <c r="K734" s="294"/>
      <c r="L734" s="294"/>
      <c r="M734" s="294"/>
      <c r="N734" s="294">
        <f>N733</f>
        <v>12</v>
      </c>
      <c r="O734" s="294"/>
      <c r="P734" s="294"/>
      <c r="Q734" s="294"/>
      <c r="R734" s="294"/>
      <c r="S734" s="294"/>
      <c r="T734" s="294"/>
      <c r="U734" s="294"/>
      <c r="V734" s="294"/>
      <c r="W734" s="294"/>
      <c r="X734" s="294"/>
      <c r="Y734" s="410">
        <f t="shared" ref="Y734:AL734" si="217">Y733</f>
        <v>0</v>
      </c>
      <c r="Z734" s="410">
        <f t="shared" si="217"/>
        <v>0</v>
      </c>
      <c r="AA734" s="410">
        <f t="shared" si="217"/>
        <v>0</v>
      </c>
      <c r="AB734" s="410">
        <f t="shared" si="217"/>
        <v>0</v>
      </c>
      <c r="AC734" s="410">
        <f t="shared" si="217"/>
        <v>0</v>
      </c>
      <c r="AD734" s="410">
        <f t="shared" si="217"/>
        <v>0</v>
      </c>
      <c r="AE734" s="410">
        <f t="shared" si="217"/>
        <v>0</v>
      </c>
      <c r="AF734" s="410">
        <f t="shared" si="217"/>
        <v>0</v>
      </c>
      <c r="AG734" s="410">
        <f t="shared" si="217"/>
        <v>0</v>
      </c>
      <c r="AH734" s="410">
        <f t="shared" si="217"/>
        <v>0</v>
      </c>
      <c r="AI734" s="410">
        <f t="shared" si="217"/>
        <v>0</v>
      </c>
      <c r="AJ734" s="410">
        <f t="shared" si="217"/>
        <v>0</v>
      </c>
      <c r="AK734" s="410">
        <f t="shared" si="217"/>
        <v>0</v>
      </c>
      <c r="AL734" s="410">
        <f t="shared" si="217"/>
        <v>0</v>
      </c>
      <c r="AM734" s="305"/>
    </row>
    <row r="735" spans="1:39" outlineLevel="1">
      <c r="A735" s="531"/>
      <c r="B735" s="427"/>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411"/>
      <c r="Z735" s="424"/>
      <c r="AA735" s="424"/>
      <c r="AB735" s="424"/>
      <c r="AC735" s="424"/>
      <c r="AD735" s="424"/>
      <c r="AE735" s="424"/>
      <c r="AF735" s="424"/>
      <c r="AG735" s="424"/>
      <c r="AH735" s="424"/>
      <c r="AI735" s="424"/>
      <c r="AJ735" s="424"/>
      <c r="AK735" s="424"/>
      <c r="AL735" s="424"/>
      <c r="AM735" s="305"/>
    </row>
    <row r="736" spans="1:39" ht="30" outlineLevel="1">
      <c r="A736" s="531">
        <v>39</v>
      </c>
      <c r="B736" s="427" t="s">
        <v>131</v>
      </c>
      <c r="C736" s="290" t="s">
        <v>25</v>
      </c>
      <c r="D736" s="294"/>
      <c r="E736" s="294"/>
      <c r="F736" s="294"/>
      <c r="G736" s="294"/>
      <c r="H736" s="294"/>
      <c r="I736" s="294"/>
      <c r="J736" s="294"/>
      <c r="K736" s="294"/>
      <c r="L736" s="294"/>
      <c r="M736" s="294"/>
      <c r="N736" s="294">
        <v>12</v>
      </c>
      <c r="O736" s="294"/>
      <c r="P736" s="294"/>
      <c r="Q736" s="294"/>
      <c r="R736" s="294"/>
      <c r="S736" s="294"/>
      <c r="T736" s="294"/>
      <c r="U736" s="294"/>
      <c r="V736" s="294"/>
      <c r="W736" s="294"/>
      <c r="X736" s="294"/>
      <c r="Y736" s="425"/>
      <c r="Z736" s="409"/>
      <c r="AA736" s="409"/>
      <c r="AB736" s="409"/>
      <c r="AC736" s="409"/>
      <c r="AD736" s="409"/>
      <c r="AE736" s="409"/>
      <c r="AF736" s="414"/>
      <c r="AG736" s="414"/>
      <c r="AH736" s="414"/>
      <c r="AI736" s="414"/>
      <c r="AJ736" s="414"/>
      <c r="AK736" s="414"/>
      <c r="AL736" s="414"/>
      <c r="AM736" s="295">
        <f>SUM(Y736:AL736)</f>
        <v>0</v>
      </c>
    </row>
    <row r="737" spans="1:39" outlineLevel="1">
      <c r="A737" s="531"/>
      <c r="B737" s="293" t="s">
        <v>310</v>
      </c>
      <c r="C737" s="290" t="s">
        <v>163</v>
      </c>
      <c r="D737" s="294"/>
      <c r="E737" s="294"/>
      <c r="F737" s="294"/>
      <c r="G737" s="294"/>
      <c r="H737" s="294"/>
      <c r="I737" s="294"/>
      <c r="J737" s="294"/>
      <c r="K737" s="294"/>
      <c r="L737" s="294"/>
      <c r="M737" s="294"/>
      <c r="N737" s="294">
        <f>N736</f>
        <v>12</v>
      </c>
      <c r="O737" s="294"/>
      <c r="P737" s="294"/>
      <c r="Q737" s="294"/>
      <c r="R737" s="294"/>
      <c r="S737" s="294"/>
      <c r="T737" s="294"/>
      <c r="U737" s="294"/>
      <c r="V737" s="294"/>
      <c r="W737" s="294"/>
      <c r="X737" s="294"/>
      <c r="Y737" s="410">
        <f t="shared" ref="Y737:AL737" si="218">Y736</f>
        <v>0</v>
      </c>
      <c r="Z737" s="410">
        <f t="shared" si="218"/>
        <v>0</v>
      </c>
      <c r="AA737" s="410">
        <f t="shared" si="218"/>
        <v>0</v>
      </c>
      <c r="AB737" s="410">
        <f t="shared" si="218"/>
        <v>0</v>
      </c>
      <c r="AC737" s="410">
        <f t="shared" si="218"/>
        <v>0</v>
      </c>
      <c r="AD737" s="410">
        <f t="shared" si="218"/>
        <v>0</v>
      </c>
      <c r="AE737" s="410">
        <f t="shared" si="218"/>
        <v>0</v>
      </c>
      <c r="AF737" s="410">
        <f t="shared" si="218"/>
        <v>0</v>
      </c>
      <c r="AG737" s="410">
        <f t="shared" si="218"/>
        <v>0</v>
      </c>
      <c r="AH737" s="410">
        <f t="shared" si="218"/>
        <v>0</v>
      </c>
      <c r="AI737" s="410">
        <f t="shared" si="218"/>
        <v>0</v>
      </c>
      <c r="AJ737" s="410">
        <f t="shared" si="218"/>
        <v>0</v>
      </c>
      <c r="AK737" s="410">
        <f t="shared" si="218"/>
        <v>0</v>
      </c>
      <c r="AL737" s="410">
        <f t="shared" si="218"/>
        <v>0</v>
      </c>
      <c r="AM737" s="305"/>
    </row>
    <row r="738" spans="1:39" outlineLevel="1">
      <c r="A738" s="531"/>
      <c r="B738" s="427"/>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411"/>
      <c r="Z738" s="424"/>
      <c r="AA738" s="424"/>
      <c r="AB738" s="424"/>
      <c r="AC738" s="424"/>
      <c r="AD738" s="424"/>
      <c r="AE738" s="424"/>
      <c r="AF738" s="424"/>
      <c r="AG738" s="424"/>
      <c r="AH738" s="424"/>
      <c r="AI738" s="424"/>
      <c r="AJ738" s="424"/>
      <c r="AK738" s="424"/>
      <c r="AL738" s="424"/>
      <c r="AM738" s="305"/>
    </row>
    <row r="739" spans="1:39" ht="30" outlineLevel="1">
      <c r="A739" s="531">
        <v>40</v>
      </c>
      <c r="B739" s="427" t="s">
        <v>132</v>
      </c>
      <c r="C739" s="290" t="s">
        <v>25</v>
      </c>
      <c r="D739" s="294"/>
      <c r="E739" s="294"/>
      <c r="F739" s="294"/>
      <c r="G739" s="294"/>
      <c r="H739" s="294"/>
      <c r="I739" s="294"/>
      <c r="J739" s="294"/>
      <c r="K739" s="294"/>
      <c r="L739" s="294"/>
      <c r="M739" s="294"/>
      <c r="N739" s="294">
        <v>12</v>
      </c>
      <c r="O739" s="294"/>
      <c r="P739" s="294"/>
      <c r="Q739" s="294"/>
      <c r="R739" s="294"/>
      <c r="S739" s="294"/>
      <c r="T739" s="294"/>
      <c r="U739" s="294"/>
      <c r="V739" s="294"/>
      <c r="W739" s="294"/>
      <c r="X739" s="294"/>
      <c r="Y739" s="425"/>
      <c r="Z739" s="409"/>
      <c r="AA739" s="409"/>
      <c r="AB739" s="409"/>
      <c r="AC739" s="409"/>
      <c r="AD739" s="409"/>
      <c r="AE739" s="409"/>
      <c r="AF739" s="414"/>
      <c r="AG739" s="414"/>
      <c r="AH739" s="414"/>
      <c r="AI739" s="414"/>
      <c r="AJ739" s="414"/>
      <c r="AK739" s="414"/>
      <c r="AL739" s="414"/>
      <c r="AM739" s="295">
        <f>SUM(Y739:AL739)</f>
        <v>0</v>
      </c>
    </row>
    <row r="740" spans="1:39" outlineLevel="1">
      <c r="A740" s="531"/>
      <c r="B740" s="293" t="s">
        <v>310</v>
      </c>
      <c r="C740" s="290" t="s">
        <v>163</v>
      </c>
      <c r="D740" s="294"/>
      <c r="E740" s="294"/>
      <c r="F740" s="294"/>
      <c r="G740" s="294"/>
      <c r="H740" s="294"/>
      <c r="I740" s="294"/>
      <c r="J740" s="294"/>
      <c r="K740" s="294"/>
      <c r="L740" s="294"/>
      <c r="M740" s="294"/>
      <c r="N740" s="294">
        <f>N739</f>
        <v>12</v>
      </c>
      <c r="O740" s="294"/>
      <c r="P740" s="294"/>
      <c r="Q740" s="294"/>
      <c r="R740" s="294"/>
      <c r="S740" s="294"/>
      <c r="T740" s="294"/>
      <c r="U740" s="294"/>
      <c r="V740" s="294"/>
      <c r="W740" s="294"/>
      <c r="X740" s="294"/>
      <c r="Y740" s="410">
        <f t="shared" ref="Y740:AL740" si="219">Y739</f>
        <v>0</v>
      </c>
      <c r="Z740" s="410">
        <f t="shared" si="219"/>
        <v>0</v>
      </c>
      <c r="AA740" s="410">
        <f t="shared" si="219"/>
        <v>0</v>
      </c>
      <c r="AB740" s="410">
        <f t="shared" si="219"/>
        <v>0</v>
      </c>
      <c r="AC740" s="410">
        <f t="shared" si="219"/>
        <v>0</v>
      </c>
      <c r="AD740" s="410">
        <f t="shared" si="219"/>
        <v>0</v>
      </c>
      <c r="AE740" s="410">
        <f t="shared" si="219"/>
        <v>0</v>
      </c>
      <c r="AF740" s="410">
        <f t="shared" si="219"/>
        <v>0</v>
      </c>
      <c r="AG740" s="410">
        <f t="shared" si="219"/>
        <v>0</v>
      </c>
      <c r="AH740" s="410">
        <f t="shared" si="219"/>
        <v>0</v>
      </c>
      <c r="AI740" s="410">
        <f t="shared" si="219"/>
        <v>0</v>
      </c>
      <c r="AJ740" s="410">
        <f t="shared" si="219"/>
        <v>0</v>
      </c>
      <c r="AK740" s="410">
        <f t="shared" si="219"/>
        <v>0</v>
      </c>
      <c r="AL740" s="410">
        <f t="shared" si="219"/>
        <v>0</v>
      </c>
      <c r="AM740" s="305"/>
    </row>
    <row r="741" spans="1:39" outlineLevel="1">
      <c r="A741" s="531"/>
      <c r="B741" s="427"/>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411"/>
      <c r="Z741" s="424"/>
      <c r="AA741" s="424"/>
      <c r="AB741" s="424"/>
      <c r="AC741" s="424"/>
      <c r="AD741" s="424"/>
      <c r="AE741" s="424"/>
      <c r="AF741" s="424"/>
      <c r="AG741" s="424"/>
      <c r="AH741" s="424"/>
      <c r="AI741" s="424"/>
      <c r="AJ741" s="424"/>
      <c r="AK741" s="424"/>
      <c r="AL741" s="424"/>
      <c r="AM741" s="305"/>
    </row>
    <row r="742" spans="1:39" ht="30" outlineLevel="1">
      <c r="A742" s="531">
        <v>41</v>
      </c>
      <c r="B742" s="427" t="s">
        <v>133</v>
      </c>
      <c r="C742" s="290" t="s">
        <v>25</v>
      </c>
      <c r="D742" s="294"/>
      <c r="E742" s="294"/>
      <c r="F742" s="294"/>
      <c r="G742" s="294"/>
      <c r="H742" s="294"/>
      <c r="I742" s="294"/>
      <c r="J742" s="294"/>
      <c r="K742" s="294"/>
      <c r="L742" s="294"/>
      <c r="M742" s="294"/>
      <c r="N742" s="294">
        <v>12</v>
      </c>
      <c r="O742" s="294"/>
      <c r="P742" s="294"/>
      <c r="Q742" s="294"/>
      <c r="R742" s="294"/>
      <c r="S742" s="294"/>
      <c r="T742" s="294"/>
      <c r="U742" s="294"/>
      <c r="V742" s="294"/>
      <c r="W742" s="294"/>
      <c r="X742" s="294"/>
      <c r="Y742" s="425"/>
      <c r="Z742" s="409"/>
      <c r="AA742" s="409"/>
      <c r="AB742" s="409"/>
      <c r="AC742" s="409"/>
      <c r="AD742" s="409"/>
      <c r="AE742" s="409"/>
      <c r="AF742" s="414"/>
      <c r="AG742" s="414"/>
      <c r="AH742" s="414"/>
      <c r="AI742" s="414"/>
      <c r="AJ742" s="414"/>
      <c r="AK742" s="414"/>
      <c r="AL742" s="414"/>
      <c r="AM742" s="295">
        <f>SUM(Y742:AL742)</f>
        <v>0</v>
      </c>
    </row>
    <row r="743" spans="1:39" outlineLevel="1">
      <c r="A743" s="531"/>
      <c r="B743" s="293" t="s">
        <v>310</v>
      </c>
      <c r="C743" s="290" t="s">
        <v>163</v>
      </c>
      <c r="D743" s="294"/>
      <c r="E743" s="294"/>
      <c r="F743" s="294"/>
      <c r="G743" s="294"/>
      <c r="H743" s="294"/>
      <c r="I743" s="294"/>
      <c r="J743" s="294"/>
      <c r="K743" s="294"/>
      <c r="L743" s="294"/>
      <c r="M743" s="294"/>
      <c r="N743" s="294">
        <f>N742</f>
        <v>12</v>
      </c>
      <c r="O743" s="294"/>
      <c r="P743" s="294"/>
      <c r="Q743" s="294"/>
      <c r="R743" s="294"/>
      <c r="S743" s="294"/>
      <c r="T743" s="294"/>
      <c r="U743" s="294"/>
      <c r="V743" s="294"/>
      <c r="W743" s="294"/>
      <c r="X743" s="294"/>
      <c r="Y743" s="410">
        <f t="shared" ref="Y743:AL743" si="220">Y742</f>
        <v>0</v>
      </c>
      <c r="Z743" s="410">
        <f t="shared" si="220"/>
        <v>0</v>
      </c>
      <c r="AA743" s="410">
        <f t="shared" si="220"/>
        <v>0</v>
      </c>
      <c r="AB743" s="410">
        <f t="shared" si="220"/>
        <v>0</v>
      </c>
      <c r="AC743" s="410">
        <f t="shared" si="220"/>
        <v>0</v>
      </c>
      <c r="AD743" s="410">
        <f t="shared" si="220"/>
        <v>0</v>
      </c>
      <c r="AE743" s="410">
        <f t="shared" si="220"/>
        <v>0</v>
      </c>
      <c r="AF743" s="410">
        <f t="shared" si="220"/>
        <v>0</v>
      </c>
      <c r="AG743" s="410">
        <f t="shared" si="220"/>
        <v>0</v>
      </c>
      <c r="AH743" s="410">
        <f t="shared" si="220"/>
        <v>0</v>
      </c>
      <c r="AI743" s="410">
        <f t="shared" si="220"/>
        <v>0</v>
      </c>
      <c r="AJ743" s="410">
        <f t="shared" si="220"/>
        <v>0</v>
      </c>
      <c r="AK743" s="410">
        <f t="shared" si="220"/>
        <v>0</v>
      </c>
      <c r="AL743" s="410">
        <f t="shared" si="220"/>
        <v>0</v>
      </c>
      <c r="AM743" s="305"/>
    </row>
    <row r="744" spans="1:39" outlineLevel="1">
      <c r="A744" s="531"/>
      <c r="B744" s="427"/>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411"/>
      <c r="Z744" s="424"/>
      <c r="AA744" s="424"/>
      <c r="AB744" s="424"/>
      <c r="AC744" s="424"/>
      <c r="AD744" s="424"/>
      <c r="AE744" s="424"/>
      <c r="AF744" s="424"/>
      <c r="AG744" s="424"/>
      <c r="AH744" s="424"/>
      <c r="AI744" s="424"/>
      <c r="AJ744" s="424"/>
      <c r="AK744" s="424"/>
      <c r="AL744" s="424"/>
      <c r="AM744" s="305"/>
    </row>
    <row r="745" spans="1:39" ht="30" outlineLevel="1">
      <c r="A745" s="531">
        <v>42</v>
      </c>
      <c r="B745" s="427" t="s">
        <v>134</v>
      </c>
      <c r="C745" s="290" t="s">
        <v>25</v>
      </c>
      <c r="D745" s="294"/>
      <c r="E745" s="294"/>
      <c r="F745" s="294"/>
      <c r="G745" s="294"/>
      <c r="H745" s="294"/>
      <c r="I745" s="294"/>
      <c r="J745" s="294"/>
      <c r="K745" s="294"/>
      <c r="L745" s="294"/>
      <c r="M745" s="294"/>
      <c r="N745" s="290"/>
      <c r="O745" s="294"/>
      <c r="P745" s="294"/>
      <c r="Q745" s="294"/>
      <c r="R745" s="294"/>
      <c r="S745" s="294"/>
      <c r="T745" s="294"/>
      <c r="U745" s="294"/>
      <c r="V745" s="294"/>
      <c r="W745" s="294"/>
      <c r="X745" s="294"/>
      <c r="Y745" s="425"/>
      <c r="Z745" s="409"/>
      <c r="AA745" s="409"/>
      <c r="AB745" s="409"/>
      <c r="AC745" s="409"/>
      <c r="AD745" s="409"/>
      <c r="AE745" s="409"/>
      <c r="AF745" s="414"/>
      <c r="AG745" s="414"/>
      <c r="AH745" s="414"/>
      <c r="AI745" s="414"/>
      <c r="AJ745" s="414"/>
      <c r="AK745" s="414"/>
      <c r="AL745" s="414"/>
      <c r="AM745" s="295">
        <f>SUM(Y745:AL745)</f>
        <v>0</v>
      </c>
    </row>
    <row r="746" spans="1:39" outlineLevel="1">
      <c r="A746" s="531"/>
      <c r="B746" s="293" t="s">
        <v>310</v>
      </c>
      <c r="C746" s="290" t="s">
        <v>163</v>
      </c>
      <c r="D746" s="294"/>
      <c r="E746" s="294"/>
      <c r="F746" s="294"/>
      <c r="G746" s="294"/>
      <c r="H746" s="294"/>
      <c r="I746" s="294"/>
      <c r="J746" s="294"/>
      <c r="K746" s="294"/>
      <c r="L746" s="294"/>
      <c r="M746" s="294"/>
      <c r="N746" s="467"/>
      <c r="O746" s="294"/>
      <c r="P746" s="294"/>
      <c r="Q746" s="294"/>
      <c r="R746" s="294"/>
      <c r="S746" s="294"/>
      <c r="T746" s="294"/>
      <c r="U746" s="294"/>
      <c r="V746" s="294"/>
      <c r="W746" s="294"/>
      <c r="X746" s="294"/>
      <c r="Y746" s="410">
        <f t="shared" ref="Y746:AL746" si="221">Y745</f>
        <v>0</v>
      </c>
      <c r="Z746" s="410">
        <f t="shared" si="221"/>
        <v>0</v>
      </c>
      <c r="AA746" s="410">
        <f t="shared" si="221"/>
        <v>0</v>
      </c>
      <c r="AB746" s="410">
        <f t="shared" si="221"/>
        <v>0</v>
      </c>
      <c r="AC746" s="410">
        <f t="shared" si="221"/>
        <v>0</v>
      </c>
      <c r="AD746" s="410">
        <f t="shared" si="221"/>
        <v>0</v>
      </c>
      <c r="AE746" s="410">
        <f t="shared" si="221"/>
        <v>0</v>
      </c>
      <c r="AF746" s="410">
        <f t="shared" si="221"/>
        <v>0</v>
      </c>
      <c r="AG746" s="410">
        <f t="shared" si="221"/>
        <v>0</v>
      </c>
      <c r="AH746" s="410">
        <f t="shared" si="221"/>
        <v>0</v>
      </c>
      <c r="AI746" s="410">
        <f t="shared" si="221"/>
        <v>0</v>
      </c>
      <c r="AJ746" s="410">
        <f t="shared" si="221"/>
        <v>0</v>
      </c>
      <c r="AK746" s="410">
        <f t="shared" si="221"/>
        <v>0</v>
      </c>
      <c r="AL746" s="410">
        <f t="shared" si="221"/>
        <v>0</v>
      </c>
      <c r="AM746" s="305"/>
    </row>
    <row r="747" spans="1:39" outlineLevel="1">
      <c r="A747" s="531"/>
      <c r="B747" s="427"/>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411"/>
      <c r="Z747" s="424"/>
      <c r="AA747" s="424"/>
      <c r="AB747" s="424"/>
      <c r="AC747" s="424"/>
      <c r="AD747" s="424"/>
      <c r="AE747" s="424"/>
      <c r="AF747" s="424"/>
      <c r="AG747" s="424"/>
      <c r="AH747" s="424"/>
      <c r="AI747" s="424"/>
      <c r="AJ747" s="424"/>
      <c r="AK747" s="424"/>
      <c r="AL747" s="424"/>
      <c r="AM747" s="305"/>
    </row>
    <row r="748" spans="1:39" outlineLevel="1">
      <c r="A748" s="531">
        <v>43</v>
      </c>
      <c r="B748" s="427" t="s">
        <v>135</v>
      </c>
      <c r="C748" s="290" t="s">
        <v>25</v>
      </c>
      <c r="D748" s="294"/>
      <c r="E748" s="294"/>
      <c r="F748" s="294"/>
      <c r="G748" s="294"/>
      <c r="H748" s="294"/>
      <c r="I748" s="294"/>
      <c r="J748" s="294"/>
      <c r="K748" s="294"/>
      <c r="L748" s="294"/>
      <c r="M748" s="294"/>
      <c r="N748" s="294">
        <v>12</v>
      </c>
      <c r="O748" s="294"/>
      <c r="P748" s="294"/>
      <c r="Q748" s="294"/>
      <c r="R748" s="294"/>
      <c r="S748" s="294"/>
      <c r="T748" s="294"/>
      <c r="U748" s="294"/>
      <c r="V748" s="294"/>
      <c r="W748" s="294"/>
      <c r="X748" s="294"/>
      <c r="Y748" s="425"/>
      <c r="Z748" s="409"/>
      <c r="AA748" s="409"/>
      <c r="AB748" s="409"/>
      <c r="AC748" s="409"/>
      <c r="AD748" s="409"/>
      <c r="AE748" s="409"/>
      <c r="AF748" s="414"/>
      <c r="AG748" s="414"/>
      <c r="AH748" s="414"/>
      <c r="AI748" s="414"/>
      <c r="AJ748" s="414"/>
      <c r="AK748" s="414"/>
      <c r="AL748" s="414"/>
      <c r="AM748" s="295">
        <f>SUM(Y748:AL748)</f>
        <v>0</v>
      </c>
    </row>
    <row r="749" spans="1:39" outlineLevel="1">
      <c r="A749" s="531"/>
      <c r="B749" s="293" t="s">
        <v>310</v>
      </c>
      <c r="C749" s="290" t="s">
        <v>163</v>
      </c>
      <c r="D749" s="294"/>
      <c r="E749" s="294"/>
      <c r="F749" s="294"/>
      <c r="G749" s="294"/>
      <c r="H749" s="294"/>
      <c r="I749" s="294"/>
      <c r="J749" s="294"/>
      <c r="K749" s="294"/>
      <c r="L749" s="294"/>
      <c r="M749" s="294"/>
      <c r="N749" s="294">
        <f>N748</f>
        <v>12</v>
      </c>
      <c r="O749" s="294"/>
      <c r="P749" s="294"/>
      <c r="Q749" s="294"/>
      <c r="R749" s="294"/>
      <c r="S749" s="294"/>
      <c r="T749" s="294"/>
      <c r="U749" s="294"/>
      <c r="V749" s="294"/>
      <c r="W749" s="294"/>
      <c r="X749" s="294"/>
      <c r="Y749" s="410">
        <f t="shared" ref="Y749:AL749" si="222">Y748</f>
        <v>0</v>
      </c>
      <c r="Z749" s="410">
        <f t="shared" si="222"/>
        <v>0</v>
      </c>
      <c r="AA749" s="410">
        <f t="shared" si="222"/>
        <v>0</v>
      </c>
      <c r="AB749" s="410">
        <f t="shared" si="222"/>
        <v>0</v>
      </c>
      <c r="AC749" s="410">
        <f t="shared" si="222"/>
        <v>0</v>
      </c>
      <c r="AD749" s="410">
        <f t="shared" si="222"/>
        <v>0</v>
      </c>
      <c r="AE749" s="410">
        <f t="shared" si="222"/>
        <v>0</v>
      </c>
      <c r="AF749" s="410">
        <f t="shared" si="222"/>
        <v>0</v>
      </c>
      <c r="AG749" s="410">
        <f t="shared" si="222"/>
        <v>0</v>
      </c>
      <c r="AH749" s="410">
        <f t="shared" si="222"/>
        <v>0</v>
      </c>
      <c r="AI749" s="410">
        <f t="shared" si="222"/>
        <v>0</v>
      </c>
      <c r="AJ749" s="410">
        <f t="shared" si="222"/>
        <v>0</v>
      </c>
      <c r="AK749" s="410">
        <f t="shared" si="222"/>
        <v>0</v>
      </c>
      <c r="AL749" s="410">
        <f t="shared" si="222"/>
        <v>0</v>
      </c>
      <c r="AM749" s="305"/>
    </row>
    <row r="750" spans="1:39" outlineLevel="1">
      <c r="A750" s="531"/>
      <c r="B750" s="427"/>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411"/>
      <c r="Z750" s="424"/>
      <c r="AA750" s="424"/>
      <c r="AB750" s="424"/>
      <c r="AC750" s="424"/>
      <c r="AD750" s="424"/>
      <c r="AE750" s="424"/>
      <c r="AF750" s="424"/>
      <c r="AG750" s="424"/>
      <c r="AH750" s="424"/>
      <c r="AI750" s="424"/>
      <c r="AJ750" s="424"/>
      <c r="AK750" s="424"/>
      <c r="AL750" s="424"/>
      <c r="AM750" s="305"/>
    </row>
    <row r="751" spans="1:39" ht="45" outlineLevel="1">
      <c r="A751" s="531">
        <v>44</v>
      </c>
      <c r="B751" s="427" t="s">
        <v>136</v>
      </c>
      <c r="C751" s="290" t="s">
        <v>25</v>
      </c>
      <c r="D751" s="294"/>
      <c r="E751" s="294"/>
      <c r="F751" s="294"/>
      <c r="G751" s="294"/>
      <c r="H751" s="294"/>
      <c r="I751" s="294"/>
      <c r="J751" s="294"/>
      <c r="K751" s="294"/>
      <c r="L751" s="294"/>
      <c r="M751" s="294"/>
      <c r="N751" s="294">
        <v>12</v>
      </c>
      <c r="O751" s="294"/>
      <c r="P751" s="294"/>
      <c r="Q751" s="294"/>
      <c r="R751" s="294"/>
      <c r="S751" s="294"/>
      <c r="T751" s="294"/>
      <c r="U751" s="294"/>
      <c r="V751" s="294"/>
      <c r="W751" s="294"/>
      <c r="X751" s="294"/>
      <c r="Y751" s="425"/>
      <c r="Z751" s="409"/>
      <c r="AA751" s="409"/>
      <c r="AB751" s="409"/>
      <c r="AC751" s="409"/>
      <c r="AD751" s="409"/>
      <c r="AE751" s="409"/>
      <c r="AF751" s="414"/>
      <c r="AG751" s="414"/>
      <c r="AH751" s="414"/>
      <c r="AI751" s="414"/>
      <c r="AJ751" s="414"/>
      <c r="AK751" s="414"/>
      <c r="AL751" s="414"/>
      <c r="AM751" s="295">
        <f>SUM(Y751:AL751)</f>
        <v>0</v>
      </c>
    </row>
    <row r="752" spans="1:39" outlineLevel="1">
      <c r="A752" s="531"/>
      <c r="B752" s="293" t="s">
        <v>310</v>
      </c>
      <c r="C752" s="290" t="s">
        <v>163</v>
      </c>
      <c r="D752" s="294"/>
      <c r="E752" s="294"/>
      <c r="F752" s="294"/>
      <c r="G752" s="294"/>
      <c r="H752" s="294"/>
      <c r="I752" s="294"/>
      <c r="J752" s="294"/>
      <c r="K752" s="294"/>
      <c r="L752" s="294"/>
      <c r="M752" s="294"/>
      <c r="N752" s="294">
        <f>N751</f>
        <v>12</v>
      </c>
      <c r="O752" s="294"/>
      <c r="P752" s="294"/>
      <c r="Q752" s="294"/>
      <c r="R752" s="294"/>
      <c r="S752" s="294"/>
      <c r="T752" s="294"/>
      <c r="U752" s="294"/>
      <c r="V752" s="294"/>
      <c r="W752" s="294"/>
      <c r="X752" s="294"/>
      <c r="Y752" s="410">
        <f t="shared" ref="Y752:AL752" si="223">Y751</f>
        <v>0</v>
      </c>
      <c r="Z752" s="410">
        <f t="shared" si="223"/>
        <v>0</v>
      </c>
      <c r="AA752" s="410">
        <f t="shared" si="223"/>
        <v>0</v>
      </c>
      <c r="AB752" s="410">
        <f t="shared" si="223"/>
        <v>0</v>
      </c>
      <c r="AC752" s="410">
        <f t="shared" si="223"/>
        <v>0</v>
      </c>
      <c r="AD752" s="410">
        <f t="shared" si="223"/>
        <v>0</v>
      </c>
      <c r="AE752" s="410">
        <f t="shared" si="223"/>
        <v>0</v>
      </c>
      <c r="AF752" s="410">
        <f t="shared" si="223"/>
        <v>0</v>
      </c>
      <c r="AG752" s="410">
        <f t="shared" si="223"/>
        <v>0</v>
      </c>
      <c r="AH752" s="410">
        <f t="shared" si="223"/>
        <v>0</v>
      </c>
      <c r="AI752" s="410">
        <f t="shared" si="223"/>
        <v>0</v>
      </c>
      <c r="AJ752" s="410">
        <f t="shared" si="223"/>
        <v>0</v>
      </c>
      <c r="AK752" s="410">
        <f t="shared" si="223"/>
        <v>0</v>
      </c>
      <c r="AL752" s="410">
        <f t="shared" si="223"/>
        <v>0</v>
      </c>
      <c r="AM752" s="305"/>
    </row>
    <row r="753" spans="1:39" outlineLevel="1">
      <c r="A753" s="531"/>
      <c r="B753" s="427"/>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411"/>
      <c r="Z753" s="424"/>
      <c r="AA753" s="424"/>
      <c r="AB753" s="424"/>
      <c r="AC753" s="424"/>
      <c r="AD753" s="424"/>
      <c r="AE753" s="424"/>
      <c r="AF753" s="424"/>
      <c r="AG753" s="424"/>
      <c r="AH753" s="424"/>
      <c r="AI753" s="424"/>
      <c r="AJ753" s="424"/>
      <c r="AK753" s="424"/>
      <c r="AL753" s="424"/>
      <c r="AM753" s="305"/>
    </row>
    <row r="754" spans="1:39" ht="30" outlineLevel="1">
      <c r="A754" s="531">
        <v>45</v>
      </c>
      <c r="B754" s="427" t="s">
        <v>137</v>
      </c>
      <c r="C754" s="290" t="s">
        <v>25</v>
      </c>
      <c r="D754" s="294"/>
      <c r="E754" s="294"/>
      <c r="F754" s="294"/>
      <c r="G754" s="294"/>
      <c r="H754" s="294"/>
      <c r="I754" s="294"/>
      <c r="J754" s="294"/>
      <c r="K754" s="294"/>
      <c r="L754" s="294"/>
      <c r="M754" s="294"/>
      <c r="N754" s="294">
        <v>12</v>
      </c>
      <c r="O754" s="294"/>
      <c r="P754" s="294"/>
      <c r="Q754" s="294"/>
      <c r="R754" s="294"/>
      <c r="S754" s="294"/>
      <c r="T754" s="294"/>
      <c r="U754" s="294"/>
      <c r="V754" s="294"/>
      <c r="W754" s="294"/>
      <c r="X754" s="294"/>
      <c r="Y754" s="425"/>
      <c r="Z754" s="409"/>
      <c r="AA754" s="409"/>
      <c r="AB754" s="409"/>
      <c r="AC754" s="409"/>
      <c r="AD754" s="409"/>
      <c r="AE754" s="409"/>
      <c r="AF754" s="414"/>
      <c r="AG754" s="414"/>
      <c r="AH754" s="414"/>
      <c r="AI754" s="414"/>
      <c r="AJ754" s="414"/>
      <c r="AK754" s="414"/>
      <c r="AL754" s="414"/>
      <c r="AM754" s="295">
        <f>SUM(Y754:AL754)</f>
        <v>0</v>
      </c>
    </row>
    <row r="755" spans="1:39" outlineLevel="1">
      <c r="A755" s="531"/>
      <c r="B755" s="293" t="s">
        <v>310</v>
      </c>
      <c r="C755" s="290" t="s">
        <v>163</v>
      </c>
      <c r="D755" s="294"/>
      <c r="E755" s="294"/>
      <c r="F755" s="294"/>
      <c r="G755" s="294"/>
      <c r="H755" s="294"/>
      <c r="I755" s="294"/>
      <c r="J755" s="294"/>
      <c r="K755" s="294"/>
      <c r="L755" s="294"/>
      <c r="M755" s="294"/>
      <c r="N755" s="294">
        <f>N754</f>
        <v>12</v>
      </c>
      <c r="O755" s="294"/>
      <c r="P755" s="294"/>
      <c r="Q755" s="294"/>
      <c r="R755" s="294"/>
      <c r="S755" s="294"/>
      <c r="T755" s="294"/>
      <c r="U755" s="294"/>
      <c r="V755" s="294"/>
      <c r="W755" s="294"/>
      <c r="X755" s="294"/>
      <c r="Y755" s="410">
        <f t="shared" ref="Y755:AL755" si="224">Y754</f>
        <v>0</v>
      </c>
      <c r="Z755" s="410">
        <f t="shared" si="224"/>
        <v>0</v>
      </c>
      <c r="AA755" s="410">
        <f t="shared" si="224"/>
        <v>0</v>
      </c>
      <c r="AB755" s="410">
        <f t="shared" si="224"/>
        <v>0</v>
      </c>
      <c r="AC755" s="410">
        <f t="shared" si="224"/>
        <v>0</v>
      </c>
      <c r="AD755" s="410">
        <f t="shared" si="224"/>
        <v>0</v>
      </c>
      <c r="AE755" s="410">
        <f t="shared" si="224"/>
        <v>0</v>
      </c>
      <c r="AF755" s="410">
        <f t="shared" si="224"/>
        <v>0</v>
      </c>
      <c r="AG755" s="410">
        <f t="shared" si="224"/>
        <v>0</v>
      </c>
      <c r="AH755" s="410">
        <f t="shared" si="224"/>
        <v>0</v>
      </c>
      <c r="AI755" s="410">
        <f t="shared" si="224"/>
        <v>0</v>
      </c>
      <c r="AJ755" s="410">
        <f t="shared" si="224"/>
        <v>0</v>
      </c>
      <c r="AK755" s="410">
        <f t="shared" si="224"/>
        <v>0</v>
      </c>
      <c r="AL755" s="410">
        <f t="shared" si="224"/>
        <v>0</v>
      </c>
      <c r="AM755" s="305"/>
    </row>
    <row r="756" spans="1:39" outlineLevel="1">
      <c r="A756" s="531"/>
      <c r="B756" s="427"/>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411"/>
      <c r="Z756" s="424"/>
      <c r="AA756" s="424"/>
      <c r="AB756" s="424"/>
      <c r="AC756" s="424"/>
      <c r="AD756" s="424"/>
      <c r="AE756" s="424"/>
      <c r="AF756" s="424"/>
      <c r="AG756" s="424"/>
      <c r="AH756" s="424"/>
      <c r="AI756" s="424"/>
      <c r="AJ756" s="424"/>
      <c r="AK756" s="424"/>
      <c r="AL756" s="424"/>
      <c r="AM756" s="305"/>
    </row>
    <row r="757" spans="1:39" ht="30" outlineLevel="1">
      <c r="A757" s="531">
        <v>46</v>
      </c>
      <c r="B757" s="427" t="s">
        <v>138</v>
      </c>
      <c r="C757" s="290" t="s">
        <v>25</v>
      </c>
      <c r="D757" s="294"/>
      <c r="E757" s="294"/>
      <c r="F757" s="294"/>
      <c r="G757" s="294"/>
      <c r="H757" s="294"/>
      <c r="I757" s="294"/>
      <c r="J757" s="294"/>
      <c r="K757" s="294"/>
      <c r="L757" s="294"/>
      <c r="M757" s="294"/>
      <c r="N757" s="294">
        <v>12</v>
      </c>
      <c r="O757" s="294"/>
      <c r="P757" s="294"/>
      <c r="Q757" s="294"/>
      <c r="R757" s="294"/>
      <c r="S757" s="294"/>
      <c r="T757" s="294"/>
      <c r="U757" s="294"/>
      <c r="V757" s="294"/>
      <c r="W757" s="294"/>
      <c r="X757" s="294"/>
      <c r="Y757" s="425"/>
      <c r="Z757" s="409"/>
      <c r="AA757" s="409"/>
      <c r="AB757" s="409"/>
      <c r="AC757" s="409"/>
      <c r="AD757" s="409"/>
      <c r="AE757" s="409"/>
      <c r="AF757" s="414"/>
      <c r="AG757" s="414"/>
      <c r="AH757" s="414"/>
      <c r="AI757" s="414"/>
      <c r="AJ757" s="414"/>
      <c r="AK757" s="414"/>
      <c r="AL757" s="414"/>
      <c r="AM757" s="295">
        <f>SUM(Y757:AL757)</f>
        <v>0</v>
      </c>
    </row>
    <row r="758" spans="1:39" outlineLevel="1">
      <c r="A758" s="531"/>
      <c r="B758" s="293" t="s">
        <v>310</v>
      </c>
      <c r="C758" s="290" t="s">
        <v>163</v>
      </c>
      <c r="D758" s="294"/>
      <c r="E758" s="294"/>
      <c r="F758" s="294"/>
      <c r="G758" s="294"/>
      <c r="H758" s="294"/>
      <c r="I758" s="294"/>
      <c r="J758" s="294"/>
      <c r="K758" s="294"/>
      <c r="L758" s="294"/>
      <c r="M758" s="294"/>
      <c r="N758" s="294">
        <f>N757</f>
        <v>12</v>
      </c>
      <c r="O758" s="294"/>
      <c r="P758" s="294"/>
      <c r="Q758" s="294"/>
      <c r="R758" s="294"/>
      <c r="S758" s="294"/>
      <c r="T758" s="294"/>
      <c r="U758" s="294"/>
      <c r="V758" s="294"/>
      <c r="W758" s="294"/>
      <c r="X758" s="294"/>
      <c r="Y758" s="410">
        <f t="shared" ref="Y758:AL758" si="225">Y757</f>
        <v>0</v>
      </c>
      <c r="Z758" s="410">
        <f t="shared" si="225"/>
        <v>0</v>
      </c>
      <c r="AA758" s="410">
        <f t="shared" si="225"/>
        <v>0</v>
      </c>
      <c r="AB758" s="410">
        <f t="shared" si="225"/>
        <v>0</v>
      </c>
      <c r="AC758" s="410">
        <f t="shared" si="225"/>
        <v>0</v>
      </c>
      <c r="AD758" s="410">
        <f t="shared" si="225"/>
        <v>0</v>
      </c>
      <c r="AE758" s="410">
        <f t="shared" si="225"/>
        <v>0</v>
      </c>
      <c r="AF758" s="410">
        <f t="shared" si="225"/>
        <v>0</v>
      </c>
      <c r="AG758" s="410">
        <f t="shared" si="225"/>
        <v>0</v>
      </c>
      <c r="AH758" s="410">
        <f t="shared" si="225"/>
        <v>0</v>
      </c>
      <c r="AI758" s="410">
        <f t="shared" si="225"/>
        <v>0</v>
      </c>
      <c r="AJ758" s="410">
        <f t="shared" si="225"/>
        <v>0</v>
      </c>
      <c r="AK758" s="410">
        <f t="shared" si="225"/>
        <v>0</v>
      </c>
      <c r="AL758" s="410">
        <f t="shared" si="225"/>
        <v>0</v>
      </c>
      <c r="AM758" s="305"/>
    </row>
    <row r="759" spans="1:39" outlineLevel="1">
      <c r="A759" s="531"/>
      <c r="B759" s="427"/>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411"/>
      <c r="Z759" s="424"/>
      <c r="AA759" s="424"/>
      <c r="AB759" s="424"/>
      <c r="AC759" s="424"/>
      <c r="AD759" s="424"/>
      <c r="AE759" s="424"/>
      <c r="AF759" s="424"/>
      <c r="AG759" s="424"/>
      <c r="AH759" s="424"/>
      <c r="AI759" s="424"/>
      <c r="AJ759" s="424"/>
      <c r="AK759" s="424"/>
      <c r="AL759" s="424"/>
      <c r="AM759" s="305"/>
    </row>
    <row r="760" spans="1:39" ht="30" outlineLevel="1">
      <c r="A760" s="531">
        <v>47</v>
      </c>
      <c r="B760" s="427" t="s">
        <v>139</v>
      </c>
      <c r="C760" s="290" t="s">
        <v>25</v>
      </c>
      <c r="D760" s="294"/>
      <c r="E760" s="294"/>
      <c r="F760" s="294"/>
      <c r="G760" s="294"/>
      <c r="H760" s="294"/>
      <c r="I760" s="294"/>
      <c r="J760" s="294"/>
      <c r="K760" s="294"/>
      <c r="L760" s="294"/>
      <c r="M760" s="294"/>
      <c r="N760" s="294">
        <v>12</v>
      </c>
      <c r="O760" s="294"/>
      <c r="P760" s="294"/>
      <c r="Q760" s="294"/>
      <c r="R760" s="294"/>
      <c r="S760" s="294"/>
      <c r="T760" s="294"/>
      <c r="U760" s="294"/>
      <c r="V760" s="294"/>
      <c r="W760" s="294"/>
      <c r="X760" s="294"/>
      <c r="Y760" s="425"/>
      <c r="Z760" s="409"/>
      <c r="AA760" s="409"/>
      <c r="AB760" s="409"/>
      <c r="AC760" s="409"/>
      <c r="AD760" s="409"/>
      <c r="AE760" s="409"/>
      <c r="AF760" s="414"/>
      <c r="AG760" s="414"/>
      <c r="AH760" s="414"/>
      <c r="AI760" s="414"/>
      <c r="AJ760" s="414"/>
      <c r="AK760" s="414"/>
      <c r="AL760" s="414"/>
      <c r="AM760" s="295">
        <f>SUM(Y760:AL760)</f>
        <v>0</v>
      </c>
    </row>
    <row r="761" spans="1:39" outlineLevel="1">
      <c r="A761" s="531"/>
      <c r="B761" s="293" t="s">
        <v>310</v>
      </c>
      <c r="C761" s="290" t="s">
        <v>163</v>
      </c>
      <c r="D761" s="294"/>
      <c r="E761" s="294"/>
      <c r="F761" s="294"/>
      <c r="G761" s="294"/>
      <c r="H761" s="294"/>
      <c r="I761" s="294"/>
      <c r="J761" s="294"/>
      <c r="K761" s="294"/>
      <c r="L761" s="294"/>
      <c r="M761" s="294"/>
      <c r="N761" s="294">
        <f>N760</f>
        <v>12</v>
      </c>
      <c r="O761" s="294"/>
      <c r="P761" s="294"/>
      <c r="Q761" s="294"/>
      <c r="R761" s="294"/>
      <c r="S761" s="294"/>
      <c r="T761" s="294"/>
      <c r="U761" s="294"/>
      <c r="V761" s="294"/>
      <c r="W761" s="294"/>
      <c r="X761" s="294"/>
      <c r="Y761" s="410">
        <f t="shared" ref="Y761:AL761" si="226">Y760</f>
        <v>0</v>
      </c>
      <c r="Z761" s="410">
        <f t="shared" si="226"/>
        <v>0</v>
      </c>
      <c r="AA761" s="410">
        <f t="shared" si="226"/>
        <v>0</v>
      </c>
      <c r="AB761" s="410">
        <f t="shared" si="226"/>
        <v>0</v>
      </c>
      <c r="AC761" s="410">
        <f t="shared" si="226"/>
        <v>0</v>
      </c>
      <c r="AD761" s="410">
        <f t="shared" si="226"/>
        <v>0</v>
      </c>
      <c r="AE761" s="410">
        <f t="shared" si="226"/>
        <v>0</v>
      </c>
      <c r="AF761" s="410">
        <f t="shared" si="226"/>
        <v>0</v>
      </c>
      <c r="AG761" s="410">
        <f t="shared" si="226"/>
        <v>0</v>
      </c>
      <c r="AH761" s="410">
        <f t="shared" si="226"/>
        <v>0</v>
      </c>
      <c r="AI761" s="410">
        <f t="shared" si="226"/>
        <v>0</v>
      </c>
      <c r="AJ761" s="410">
        <f t="shared" si="226"/>
        <v>0</v>
      </c>
      <c r="AK761" s="410">
        <f t="shared" si="226"/>
        <v>0</v>
      </c>
      <c r="AL761" s="410">
        <f t="shared" si="226"/>
        <v>0</v>
      </c>
      <c r="AM761" s="305"/>
    </row>
    <row r="762" spans="1:39" outlineLevel="1">
      <c r="A762" s="531"/>
      <c r="B762" s="427"/>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411"/>
      <c r="Z762" s="424"/>
      <c r="AA762" s="424"/>
      <c r="AB762" s="424"/>
      <c r="AC762" s="424"/>
      <c r="AD762" s="424"/>
      <c r="AE762" s="424"/>
      <c r="AF762" s="424"/>
      <c r="AG762" s="424"/>
      <c r="AH762" s="424"/>
      <c r="AI762" s="424"/>
      <c r="AJ762" s="424"/>
      <c r="AK762" s="424"/>
      <c r="AL762" s="424"/>
      <c r="AM762" s="305"/>
    </row>
    <row r="763" spans="1:39" ht="30" outlineLevel="1">
      <c r="A763" s="531">
        <v>48</v>
      </c>
      <c r="B763" s="427" t="s">
        <v>140</v>
      </c>
      <c r="C763" s="290" t="s">
        <v>25</v>
      </c>
      <c r="D763" s="294"/>
      <c r="E763" s="294"/>
      <c r="F763" s="294"/>
      <c r="G763" s="294"/>
      <c r="H763" s="294"/>
      <c r="I763" s="294"/>
      <c r="J763" s="294"/>
      <c r="K763" s="294"/>
      <c r="L763" s="294"/>
      <c r="M763" s="294"/>
      <c r="N763" s="294">
        <v>12</v>
      </c>
      <c r="O763" s="294"/>
      <c r="P763" s="294"/>
      <c r="Q763" s="294"/>
      <c r="R763" s="294"/>
      <c r="S763" s="294"/>
      <c r="T763" s="294"/>
      <c r="U763" s="294"/>
      <c r="V763" s="294"/>
      <c r="W763" s="294"/>
      <c r="X763" s="294"/>
      <c r="Y763" s="425"/>
      <c r="Z763" s="409"/>
      <c r="AA763" s="409"/>
      <c r="AB763" s="409"/>
      <c r="AC763" s="409"/>
      <c r="AD763" s="409"/>
      <c r="AE763" s="409"/>
      <c r="AF763" s="414"/>
      <c r="AG763" s="414"/>
      <c r="AH763" s="414"/>
      <c r="AI763" s="414"/>
      <c r="AJ763" s="414"/>
      <c r="AK763" s="414"/>
      <c r="AL763" s="414"/>
      <c r="AM763" s="295">
        <f>SUM(Y763:AL763)</f>
        <v>0</v>
      </c>
    </row>
    <row r="764" spans="1:39" outlineLevel="1">
      <c r="A764" s="531"/>
      <c r="B764" s="293" t="s">
        <v>310</v>
      </c>
      <c r="C764" s="290" t="s">
        <v>163</v>
      </c>
      <c r="D764" s="294"/>
      <c r="E764" s="294"/>
      <c r="F764" s="294"/>
      <c r="G764" s="294"/>
      <c r="H764" s="294"/>
      <c r="I764" s="294"/>
      <c r="J764" s="294"/>
      <c r="K764" s="294"/>
      <c r="L764" s="294"/>
      <c r="M764" s="294"/>
      <c r="N764" s="294">
        <f>N763</f>
        <v>12</v>
      </c>
      <c r="O764" s="294"/>
      <c r="P764" s="294"/>
      <c r="Q764" s="294"/>
      <c r="R764" s="294"/>
      <c r="S764" s="294"/>
      <c r="T764" s="294"/>
      <c r="U764" s="294"/>
      <c r="V764" s="294"/>
      <c r="W764" s="294"/>
      <c r="X764" s="294"/>
      <c r="Y764" s="410">
        <f t="shared" ref="Y764:AL764" si="227">Y763</f>
        <v>0</v>
      </c>
      <c r="Z764" s="410">
        <f t="shared" si="227"/>
        <v>0</v>
      </c>
      <c r="AA764" s="410">
        <f t="shared" si="227"/>
        <v>0</v>
      </c>
      <c r="AB764" s="410">
        <f t="shared" si="227"/>
        <v>0</v>
      </c>
      <c r="AC764" s="410">
        <f t="shared" si="227"/>
        <v>0</v>
      </c>
      <c r="AD764" s="410">
        <f t="shared" si="227"/>
        <v>0</v>
      </c>
      <c r="AE764" s="410">
        <f t="shared" si="227"/>
        <v>0</v>
      </c>
      <c r="AF764" s="410">
        <f t="shared" si="227"/>
        <v>0</v>
      </c>
      <c r="AG764" s="410">
        <f t="shared" si="227"/>
        <v>0</v>
      </c>
      <c r="AH764" s="410">
        <f t="shared" si="227"/>
        <v>0</v>
      </c>
      <c r="AI764" s="410">
        <f t="shared" si="227"/>
        <v>0</v>
      </c>
      <c r="AJ764" s="410">
        <f t="shared" si="227"/>
        <v>0</v>
      </c>
      <c r="AK764" s="410">
        <f t="shared" si="227"/>
        <v>0</v>
      </c>
      <c r="AL764" s="410">
        <f t="shared" si="227"/>
        <v>0</v>
      </c>
      <c r="AM764" s="305"/>
    </row>
    <row r="765" spans="1:39" outlineLevel="1">
      <c r="A765" s="531"/>
      <c r="B765" s="427"/>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411"/>
      <c r="Z765" s="424"/>
      <c r="AA765" s="424"/>
      <c r="AB765" s="424"/>
      <c r="AC765" s="424"/>
      <c r="AD765" s="424"/>
      <c r="AE765" s="424"/>
      <c r="AF765" s="424"/>
      <c r="AG765" s="424"/>
      <c r="AH765" s="424"/>
      <c r="AI765" s="424"/>
      <c r="AJ765" s="424"/>
      <c r="AK765" s="424"/>
      <c r="AL765" s="424"/>
      <c r="AM765" s="305"/>
    </row>
    <row r="766" spans="1:39" ht="30" outlineLevel="1">
      <c r="A766" s="531">
        <v>49</v>
      </c>
      <c r="B766" s="427" t="s">
        <v>141</v>
      </c>
      <c r="C766" s="290" t="s">
        <v>25</v>
      </c>
      <c r="D766" s="294"/>
      <c r="E766" s="294"/>
      <c r="F766" s="294"/>
      <c r="G766" s="294"/>
      <c r="H766" s="294"/>
      <c r="I766" s="294"/>
      <c r="J766" s="294"/>
      <c r="K766" s="294"/>
      <c r="L766" s="294"/>
      <c r="M766" s="294"/>
      <c r="N766" s="294">
        <v>12</v>
      </c>
      <c r="O766" s="294"/>
      <c r="P766" s="294"/>
      <c r="Q766" s="294"/>
      <c r="R766" s="294"/>
      <c r="S766" s="294"/>
      <c r="T766" s="294"/>
      <c r="U766" s="294"/>
      <c r="V766" s="294"/>
      <c r="W766" s="294"/>
      <c r="X766" s="294"/>
      <c r="Y766" s="425"/>
      <c r="Z766" s="409"/>
      <c r="AA766" s="409"/>
      <c r="AB766" s="409"/>
      <c r="AC766" s="409"/>
      <c r="AD766" s="409"/>
      <c r="AE766" s="409"/>
      <c r="AF766" s="414"/>
      <c r="AG766" s="414"/>
      <c r="AH766" s="414"/>
      <c r="AI766" s="414"/>
      <c r="AJ766" s="414"/>
      <c r="AK766" s="414"/>
      <c r="AL766" s="414"/>
      <c r="AM766" s="295">
        <f>SUM(Y766:AL766)</f>
        <v>0</v>
      </c>
    </row>
    <row r="767" spans="1:39" outlineLevel="1">
      <c r="A767" s="531"/>
      <c r="B767" s="293" t="s">
        <v>310</v>
      </c>
      <c r="C767" s="290" t="s">
        <v>163</v>
      </c>
      <c r="D767" s="294"/>
      <c r="E767" s="294"/>
      <c r="F767" s="294"/>
      <c r="G767" s="294"/>
      <c r="H767" s="294"/>
      <c r="I767" s="294"/>
      <c r="J767" s="294"/>
      <c r="K767" s="294"/>
      <c r="L767" s="294"/>
      <c r="M767" s="294"/>
      <c r="N767" s="294">
        <f>N766</f>
        <v>12</v>
      </c>
      <c r="O767" s="294"/>
      <c r="P767" s="294"/>
      <c r="Q767" s="294"/>
      <c r="R767" s="294"/>
      <c r="S767" s="294"/>
      <c r="T767" s="294"/>
      <c r="U767" s="294"/>
      <c r="V767" s="294"/>
      <c r="W767" s="294"/>
      <c r="X767" s="294"/>
      <c r="Y767" s="410">
        <f t="shared" ref="Y767:AL767" si="228">Y766</f>
        <v>0</v>
      </c>
      <c r="Z767" s="410">
        <f t="shared" si="228"/>
        <v>0</v>
      </c>
      <c r="AA767" s="410">
        <f t="shared" si="228"/>
        <v>0</v>
      </c>
      <c r="AB767" s="410">
        <f t="shared" si="228"/>
        <v>0</v>
      </c>
      <c r="AC767" s="410">
        <f t="shared" si="228"/>
        <v>0</v>
      </c>
      <c r="AD767" s="410">
        <f t="shared" si="228"/>
        <v>0</v>
      </c>
      <c r="AE767" s="410">
        <f t="shared" si="228"/>
        <v>0</v>
      </c>
      <c r="AF767" s="410">
        <f t="shared" si="228"/>
        <v>0</v>
      </c>
      <c r="AG767" s="410">
        <f t="shared" si="228"/>
        <v>0</v>
      </c>
      <c r="AH767" s="410">
        <f t="shared" si="228"/>
        <v>0</v>
      </c>
      <c r="AI767" s="410">
        <f t="shared" si="228"/>
        <v>0</v>
      </c>
      <c r="AJ767" s="410">
        <f t="shared" si="228"/>
        <v>0</v>
      </c>
      <c r="AK767" s="410">
        <f t="shared" si="228"/>
        <v>0</v>
      </c>
      <c r="AL767" s="410">
        <f t="shared" si="228"/>
        <v>0</v>
      </c>
      <c r="AM767" s="305"/>
    </row>
    <row r="768" spans="1:39" outlineLevel="1">
      <c r="A768" s="531"/>
      <c r="B768" s="293"/>
      <c r="C768" s="304"/>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411"/>
      <c r="Z768" s="411"/>
      <c r="AA768" s="411"/>
      <c r="AB768" s="411"/>
      <c r="AC768" s="411"/>
      <c r="AD768" s="411"/>
      <c r="AE768" s="411"/>
      <c r="AF768" s="411"/>
      <c r="AG768" s="411"/>
      <c r="AH768" s="411"/>
      <c r="AI768" s="411"/>
      <c r="AJ768" s="411"/>
      <c r="AK768" s="411"/>
      <c r="AL768" s="411"/>
      <c r="AM768" s="305"/>
    </row>
    <row r="769" spans="2:40" ht="15.75">
      <c r="B769" s="326" t="s">
        <v>311</v>
      </c>
      <c r="C769" s="328"/>
      <c r="D769" s="328">
        <f t="shared" ref="D769:M769" si="229">SUM(D608:D767)</f>
        <v>23845351.951891769</v>
      </c>
      <c r="E769" s="328">
        <f t="shared" si="229"/>
        <v>22351360.107124709</v>
      </c>
      <c r="F769" s="328">
        <f t="shared" si="229"/>
        <v>21024259.839937322</v>
      </c>
      <c r="G769" s="328">
        <f t="shared" si="229"/>
        <v>20305257.05794771</v>
      </c>
      <c r="H769" s="328">
        <f t="shared" si="229"/>
        <v>19786064.42774085</v>
      </c>
      <c r="I769" s="328">
        <f t="shared" si="229"/>
        <v>19409615.430058494</v>
      </c>
      <c r="J769" s="328">
        <f t="shared" si="229"/>
        <v>714942.13123080845</v>
      </c>
      <c r="K769" s="328">
        <f t="shared" si="229"/>
        <v>517742.82597245811</v>
      </c>
      <c r="L769" s="328">
        <f t="shared" si="229"/>
        <v>374936.12718622765</v>
      </c>
      <c r="M769" s="328">
        <f t="shared" si="229"/>
        <v>271519.16437541373</v>
      </c>
      <c r="N769" s="328"/>
      <c r="O769" s="328">
        <f t="shared" ref="O769:X769" si="230">SUM(O608:O767)</f>
        <v>3353.7515801075588</v>
      </c>
      <c r="P769" s="328">
        <f t="shared" si="230"/>
        <v>3325.2654271810707</v>
      </c>
      <c r="Q769" s="328">
        <f t="shared" si="230"/>
        <v>3253.2411504032789</v>
      </c>
      <c r="R769" s="328">
        <f t="shared" si="230"/>
        <v>3252.7761956294348</v>
      </c>
      <c r="S769" s="328">
        <f t="shared" si="230"/>
        <v>3252.7761956294348</v>
      </c>
      <c r="T769" s="328">
        <f t="shared" si="230"/>
        <v>3252.6933603872681</v>
      </c>
      <c r="U769" s="328">
        <f t="shared" si="230"/>
        <v>0</v>
      </c>
      <c r="V769" s="328">
        <f t="shared" si="230"/>
        <v>0</v>
      </c>
      <c r="W769" s="328">
        <f t="shared" si="230"/>
        <v>0</v>
      </c>
      <c r="X769" s="328">
        <f t="shared" si="230"/>
        <v>0</v>
      </c>
      <c r="Y769" s="328">
        <f>IF(Y606="kWh",SUMPRODUCT(D608:D767,Y608:Y767))</f>
        <v>5644789.1443343516</v>
      </c>
      <c r="Z769" s="328">
        <f>IF(Z606="kWh",SUMPRODUCT(D608:D767,Z608:Z767))</f>
        <v>3430376.2776883431</v>
      </c>
      <c r="AA769" s="328">
        <f>IF(AA606="kw",SUMPRODUCT(N608:N767,O608:O767,AA608:AA767),SUMPRODUCT(D608:D767,AA608:AA767))</f>
        <v>20609.602420214098</v>
      </c>
      <c r="AB769" s="328">
        <f>IF(AB606="kw",SUMPRODUCT(N608:N767,O608:O767,AB608:AB767),SUMPRODUCT(D608:D767,AB608:AB767))</f>
        <v>0</v>
      </c>
      <c r="AC769" s="328">
        <f>IF(AC606="kw",SUMPRODUCT(N608:N767,O608:O767,AC608:AC767),SUMPRODUCT(D608:D767,AC608:AC767))</f>
        <v>11758.431577901481</v>
      </c>
      <c r="AD769" s="328">
        <f>IF(AD606="kw",SUMPRODUCT(N608:N767,O608:O767,AD608:AD767),SUMPRODUCT(D608:D767,AD608:AD767))</f>
        <v>0</v>
      </c>
      <c r="AE769" s="328">
        <f>IF(AE606="kw",SUMPRODUCT(N608:N767,O608:O767,AE608:AE767),SUMPRODUCT(D608:D767,AE608:AE767))</f>
        <v>0</v>
      </c>
      <c r="AF769" s="328">
        <f>IF(AF606="kw",SUMPRODUCT(N608:N767,O608:O767,AF608:AF767),SUMPRODUCT(D608:D767,AF608:AF767))</f>
        <v>0</v>
      </c>
      <c r="AG769" s="328">
        <f>IF(AG606="kw",SUMPRODUCT(N608:N767,O608:O767,AG608:AG767),SUMPRODUCT(D608:D767,AG608:AG767))</f>
        <v>0</v>
      </c>
      <c r="AH769" s="328">
        <f>IF(AH606="kw",SUMPRODUCT(N608:N767,O608:O767,AH608:AH767),SUMPRODUCT(D608:D767,AH608:AH767))</f>
        <v>0</v>
      </c>
      <c r="AI769" s="328">
        <f>IF(AI606="kw",SUMPRODUCT(N608:N767,O608:O767,AI608:AI767),SUMPRODUCT(D608:D767,AI608:AI767))</f>
        <v>0</v>
      </c>
      <c r="AJ769" s="328">
        <f>IF(AJ606="kw",SUMPRODUCT(N608:N767,O608:O767,AJ608:AJ767),SUMPRODUCT(D608:D767,AJ608:AJ767))</f>
        <v>0</v>
      </c>
      <c r="AK769" s="328">
        <f>IF(AK606="kw",SUMPRODUCT(N608:N767,O608:O767,AK608:AK767),SUMPRODUCT(D608:D767,AK608:AK767))</f>
        <v>0</v>
      </c>
      <c r="AL769" s="328">
        <f>IF(AL606="kw",SUMPRODUCT(N608:N767,O608:O767,AL608:AL767),SUMPRODUCT(D608:D767,AL608:AL767))</f>
        <v>0</v>
      </c>
      <c r="AM769" s="329"/>
    </row>
    <row r="770" spans="2:40" ht="15.75">
      <c r="B770" s="390" t="s">
        <v>312</v>
      </c>
      <c r="C770" s="391"/>
      <c r="D770" s="391"/>
      <c r="E770" s="391"/>
      <c r="F770" s="391"/>
      <c r="G770" s="391"/>
      <c r="H770" s="391"/>
      <c r="I770" s="391"/>
      <c r="J770" s="391"/>
      <c r="K770" s="391"/>
      <c r="L770" s="391"/>
      <c r="M770" s="391"/>
      <c r="N770" s="391"/>
      <c r="O770" s="391"/>
      <c r="P770" s="391"/>
      <c r="Q770" s="391"/>
      <c r="R770" s="391"/>
      <c r="S770" s="391"/>
      <c r="T770" s="391"/>
      <c r="U770" s="391"/>
      <c r="V770" s="391"/>
      <c r="W770" s="391"/>
      <c r="X770" s="391"/>
      <c r="Y770" s="391">
        <f>HLOOKUP(Y408,'2. LRAMVA Threshold'!$B$42:$Q$53,10,FALSE)</f>
        <v>9641185</v>
      </c>
      <c r="Z770" s="391">
        <f>HLOOKUP(Z408,'2. LRAMVA Threshold'!$B$42:$Q$53,10,FALSE)</f>
        <v>27433333</v>
      </c>
      <c r="AA770" s="391">
        <f>HLOOKUP(AA408,'2. LRAMVA Threshold'!$B$42:$Q$53,10,FALSE)</f>
        <v>10470.299999999999</v>
      </c>
      <c r="AB770" s="391">
        <f>HLOOKUP(AB408,'2. LRAMVA Threshold'!$B$42:$Q$53,10,FALSE)</f>
        <v>0</v>
      </c>
      <c r="AC770" s="391">
        <f>HLOOKUP(AC408,'2. LRAMVA Threshold'!$B$42:$Q$53,10,FALSE)</f>
        <v>44916.67</v>
      </c>
      <c r="AD770" s="391">
        <f>HLOOKUP(AD408,'2. LRAMVA Threshold'!$B$42:$Q$53,10,FALSE)</f>
        <v>15680</v>
      </c>
      <c r="AE770" s="391">
        <f>HLOOKUP(AE408,'2. LRAMVA Threshold'!$B$42:$Q$53,10,FALSE)</f>
        <v>0</v>
      </c>
      <c r="AF770" s="391">
        <f>HLOOKUP(AF408,'2. LRAMVA Threshold'!$B$42:$Q$53,10,FALSE)</f>
        <v>0</v>
      </c>
      <c r="AG770" s="391">
        <f>HLOOKUP(AG408,'2. LRAMVA Threshold'!$B$42:$Q$53,10,FALSE)</f>
        <v>0</v>
      </c>
      <c r="AH770" s="391">
        <f>HLOOKUP(AH408,'2. LRAMVA Threshold'!$B$42:$Q$53,10,FALSE)</f>
        <v>0</v>
      </c>
      <c r="AI770" s="391">
        <f>HLOOKUP(AI408,'2. LRAMVA Threshold'!$B$42:$Q$53,10,FALSE)</f>
        <v>0</v>
      </c>
      <c r="AJ770" s="391">
        <f>HLOOKUP(AJ408,'2. LRAMVA Threshold'!$B$42:$Q$53,10,FALSE)</f>
        <v>0</v>
      </c>
      <c r="AK770" s="391">
        <f>HLOOKUP(AK408,'2. LRAMVA Threshold'!$B$42:$Q$53,10,FALSE)</f>
        <v>0</v>
      </c>
      <c r="AL770" s="391">
        <f>HLOOKUP(AL408,'2. LRAMVA Threshold'!$B$42:$Q$53,10,FALSE)</f>
        <v>0</v>
      </c>
      <c r="AM770" s="441"/>
    </row>
    <row r="771" spans="2:40">
      <c r="B771" s="393"/>
      <c r="C771" s="431"/>
      <c r="D771" s="432"/>
      <c r="E771" s="432"/>
      <c r="F771" s="432"/>
      <c r="G771" s="432"/>
      <c r="H771" s="432"/>
      <c r="I771" s="432"/>
      <c r="J771" s="432"/>
      <c r="K771" s="432"/>
      <c r="L771" s="432"/>
      <c r="M771" s="432"/>
      <c r="N771" s="432"/>
      <c r="O771" s="433"/>
      <c r="P771" s="432"/>
      <c r="Q771" s="432"/>
      <c r="R771" s="432"/>
      <c r="S771" s="434"/>
      <c r="T771" s="434"/>
      <c r="U771" s="434"/>
      <c r="V771" s="434"/>
      <c r="W771" s="432"/>
      <c r="X771" s="432"/>
      <c r="Y771" s="435"/>
      <c r="Z771" s="435"/>
      <c r="AA771" s="435"/>
      <c r="AB771" s="435"/>
      <c r="AC771" s="435"/>
      <c r="AD771" s="435"/>
      <c r="AE771" s="435"/>
      <c r="AF771" s="398"/>
      <c r="AG771" s="398"/>
      <c r="AH771" s="398"/>
      <c r="AI771" s="398"/>
      <c r="AJ771" s="398"/>
      <c r="AK771" s="398"/>
      <c r="AL771" s="398"/>
      <c r="AM771" s="399"/>
    </row>
    <row r="772" spans="2:40">
      <c r="B772" s="323" t="s">
        <v>313</v>
      </c>
      <c r="C772" s="337"/>
      <c r="D772" s="337"/>
      <c r="E772" s="375"/>
      <c r="F772" s="375"/>
      <c r="G772" s="375"/>
      <c r="H772" s="375"/>
      <c r="I772" s="375"/>
      <c r="J772" s="375"/>
      <c r="K772" s="375"/>
      <c r="L772" s="375"/>
      <c r="M772" s="375"/>
      <c r="N772" s="375"/>
      <c r="O772" s="290"/>
      <c r="P772" s="339"/>
      <c r="Q772" s="339"/>
      <c r="R772" s="339"/>
      <c r="S772" s="338"/>
      <c r="T772" s="338"/>
      <c r="U772" s="338"/>
      <c r="V772" s="338"/>
      <c r="W772" s="339"/>
      <c r="X772" s="339"/>
      <c r="Y772" s="340">
        <f>HLOOKUP(Y$35,'3.  Distribution Rates'!$C$122:$P$133,10,FALSE)</f>
        <v>5.4999999999999997E-3</v>
      </c>
      <c r="Z772" s="340">
        <f>HLOOKUP(Z$35,'3.  Distribution Rates'!$C$122:$P$133,10,FALSE)</f>
        <v>1.09E-2</v>
      </c>
      <c r="AA772" s="340">
        <f>HLOOKUP(AA$35,'3.  Distribution Rates'!$C$122:$P$133,10,FALSE)</f>
        <v>2.7624</v>
      </c>
      <c r="AB772" s="340">
        <f>HLOOKUP(AB$35,'3.  Distribution Rates'!$C$122:$P$133,10,FALSE)</f>
        <v>3.8155999999999999</v>
      </c>
      <c r="AC772" s="340">
        <f>HLOOKUP(AC$35,'3.  Distribution Rates'!$C$122:$P$133,10,FALSE)</f>
        <v>2.2989000000000002</v>
      </c>
      <c r="AD772" s="340">
        <f>HLOOKUP(AD$35,'3.  Distribution Rates'!$C$122:$P$133,10,FALSE)</f>
        <v>8.3346</v>
      </c>
      <c r="AE772" s="340">
        <f>HLOOKUP(AE$35,'3.  Distribution Rates'!$C$122:$P$133,10,FALSE)</f>
        <v>15.4537</v>
      </c>
      <c r="AF772" s="340">
        <f>HLOOKUP(AF$35,'3.  Distribution Rates'!$C$122:$P$133,10,FALSE)</f>
        <v>2.0299999999999999E-2</v>
      </c>
      <c r="AG772" s="340">
        <f>HLOOKUP(AG$35,'3.  Distribution Rates'!$C$122:$P$133,10,FALSE)</f>
        <v>0</v>
      </c>
      <c r="AH772" s="340">
        <f>HLOOKUP(AH$35,'3.  Distribution Rates'!$C$122:$P$133,10,FALSE)</f>
        <v>0</v>
      </c>
      <c r="AI772" s="340">
        <f>HLOOKUP(AI$35,'3.  Distribution Rates'!$C$122:$P$133,10,FALSE)</f>
        <v>0</v>
      </c>
      <c r="AJ772" s="340">
        <f>HLOOKUP(AJ$35,'3.  Distribution Rates'!$C$122:$P$133,10,FALSE)</f>
        <v>0</v>
      </c>
      <c r="AK772" s="340">
        <f>HLOOKUP(AK$35,'3.  Distribution Rates'!$C$122:$P$133,10,FALSE)</f>
        <v>0</v>
      </c>
      <c r="AL772" s="340">
        <f>HLOOKUP(AL$35,'3.  Distribution Rates'!$C$122:$P$133,10,FALSE)</f>
        <v>0</v>
      </c>
      <c r="AM772" s="347"/>
      <c r="AN772" s="442"/>
    </row>
    <row r="773" spans="2:40">
      <c r="B773" s="323" t="s">
        <v>314</v>
      </c>
      <c r="C773" s="344"/>
      <c r="D773" s="308"/>
      <c r="E773" s="278"/>
      <c r="F773" s="278"/>
      <c r="G773" s="278"/>
      <c r="H773" s="278"/>
      <c r="I773" s="278"/>
      <c r="J773" s="278"/>
      <c r="K773" s="278"/>
      <c r="L773" s="278"/>
      <c r="M773" s="278"/>
      <c r="N773" s="278"/>
      <c r="O773" s="290"/>
      <c r="P773" s="278"/>
      <c r="Q773" s="278"/>
      <c r="R773" s="278"/>
      <c r="S773" s="308"/>
      <c r="T773" s="308"/>
      <c r="U773" s="308"/>
      <c r="V773" s="308"/>
      <c r="W773" s="278"/>
      <c r="X773" s="278"/>
      <c r="Y773" s="377">
        <f>'4.  2011-2014 LRAM'!Y141*Y772</f>
        <v>13840.447383396351</v>
      </c>
      <c r="Z773" s="377">
        <f>'4.  2011-2014 LRAM'!Z141*Z772</f>
        <v>13402.332851462834</v>
      </c>
      <c r="AA773" s="377">
        <f>'4.  2011-2014 LRAM'!AA141*AA772</f>
        <v>68470.134824295019</v>
      </c>
      <c r="AB773" s="377">
        <f>'4.  2011-2014 LRAM'!AB141*AB772</f>
        <v>0</v>
      </c>
      <c r="AC773" s="377">
        <f>'4.  2011-2014 LRAM'!AC141*AC772</f>
        <v>0</v>
      </c>
      <c r="AD773" s="377">
        <f>'4.  2011-2014 LRAM'!AD141*AD772</f>
        <v>0</v>
      </c>
      <c r="AE773" s="377">
        <f>'4.  2011-2014 LRAM'!AE141*AE772</f>
        <v>0</v>
      </c>
      <c r="AF773" s="377">
        <f>'4.  2011-2014 LRAM'!AF141*AF772</f>
        <v>0</v>
      </c>
      <c r="AG773" s="377">
        <f>'4.  2011-2014 LRAM'!AG141*AG772</f>
        <v>0</v>
      </c>
      <c r="AH773" s="377">
        <f>'4.  2011-2014 LRAM'!AH141*AH772</f>
        <v>0</v>
      </c>
      <c r="AI773" s="377">
        <f>'4.  2011-2014 LRAM'!AI141*AI772</f>
        <v>0</v>
      </c>
      <c r="AJ773" s="377">
        <f>'4.  2011-2014 LRAM'!AJ141*AJ772</f>
        <v>0</v>
      </c>
      <c r="AK773" s="377">
        <f>'4.  2011-2014 LRAM'!AK141*AK772</f>
        <v>0</v>
      </c>
      <c r="AL773" s="377">
        <f>'4.  2011-2014 LRAM'!AL141*AL772</f>
        <v>0</v>
      </c>
      <c r="AM773" s="628">
        <f t="shared" ref="AM773:AM780" si="231">SUM(Y773:AL773)</f>
        <v>95712.915059154213</v>
      </c>
      <c r="AN773" s="442"/>
    </row>
    <row r="774" spans="2:40">
      <c r="B774" s="323" t="s">
        <v>315</v>
      </c>
      <c r="C774" s="344"/>
      <c r="D774" s="308"/>
      <c r="E774" s="278"/>
      <c r="F774" s="278"/>
      <c r="G774" s="278"/>
      <c r="H774" s="278"/>
      <c r="I774" s="278"/>
      <c r="J774" s="278"/>
      <c r="K774" s="278"/>
      <c r="L774" s="278"/>
      <c r="M774" s="278"/>
      <c r="N774" s="278"/>
      <c r="O774" s="290"/>
      <c r="P774" s="278"/>
      <c r="Q774" s="278"/>
      <c r="R774" s="278"/>
      <c r="S774" s="308"/>
      <c r="T774" s="308"/>
      <c r="U774" s="308"/>
      <c r="V774" s="308"/>
      <c r="W774" s="278"/>
      <c r="X774" s="278"/>
      <c r="Y774" s="377">
        <f>'4.  2011-2014 LRAM'!Y270*Y772</f>
        <v>9953.6855897104742</v>
      </c>
      <c r="Z774" s="377">
        <f>'4.  2011-2014 LRAM'!Z270*Z772</f>
        <v>9468.4027151995142</v>
      </c>
      <c r="AA774" s="377">
        <f>'4.  2011-2014 LRAM'!AA270*AA772</f>
        <v>60434.072953384268</v>
      </c>
      <c r="AB774" s="377">
        <f>'4.  2011-2014 LRAM'!AB270*AB772</f>
        <v>0</v>
      </c>
      <c r="AC774" s="377">
        <f>'4.  2011-2014 LRAM'!AC270*AC772</f>
        <v>0</v>
      </c>
      <c r="AD774" s="377">
        <f>'4.  2011-2014 LRAM'!AD270*AD772</f>
        <v>0</v>
      </c>
      <c r="AE774" s="377">
        <f>'4.  2011-2014 LRAM'!AE270*AE772</f>
        <v>0</v>
      </c>
      <c r="AF774" s="377">
        <f>'4.  2011-2014 LRAM'!AF270*AF772</f>
        <v>0</v>
      </c>
      <c r="AG774" s="377">
        <f>'4.  2011-2014 LRAM'!AG270*AG772</f>
        <v>0</v>
      </c>
      <c r="AH774" s="377">
        <f>'4.  2011-2014 LRAM'!AH270*AH772</f>
        <v>0</v>
      </c>
      <c r="AI774" s="377">
        <f>'4.  2011-2014 LRAM'!AI270*AI772</f>
        <v>0</v>
      </c>
      <c r="AJ774" s="377">
        <f>'4.  2011-2014 LRAM'!AJ270*AJ772</f>
        <v>0</v>
      </c>
      <c r="AK774" s="377">
        <f>'4.  2011-2014 LRAM'!AK270*AK772</f>
        <v>0</v>
      </c>
      <c r="AL774" s="377">
        <f>'4.  2011-2014 LRAM'!AL270*AL772</f>
        <v>0</v>
      </c>
      <c r="AM774" s="628">
        <f t="shared" si="231"/>
        <v>79856.161258294247</v>
      </c>
      <c r="AN774" s="442"/>
    </row>
    <row r="775" spans="2:40">
      <c r="B775" s="323" t="s">
        <v>316</v>
      </c>
      <c r="C775" s="344"/>
      <c r="D775" s="308"/>
      <c r="E775" s="278"/>
      <c r="F775" s="278"/>
      <c r="G775" s="278"/>
      <c r="H775" s="278"/>
      <c r="I775" s="278"/>
      <c r="J775" s="278"/>
      <c r="K775" s="278"/>
      <c r="L775" s="278"/>
      <c r="M775" s="278"/>
      <c r="N775" s="278"/>
      <c r="O775" s="290"/>
      <c r="P775" s="278"/>
      <c r="Q775" s="278"/>
      <c r="R775" s="278"/>
      <c r="S775" s="308"/>
      <c r="T775" s="308"/>
      <c r="U775" s="308"/>
      <c r="V775" s="308"/>
      <c r="W775" s="278"/>
      <c r="X775" s="278"/>
      <c r="Y775" s="377">
        <f>'4.  2011-2014 LRAM'!Y399*Y772</f>
        <v>10406.172486201702</v>
      </c>
      <c r="Z775" s="377">
        <f>'4.  2011-2014 LRAM'!Z399*Z772</f>
        <v>11478.761539285315</v>
      </c>
      <c r="AA775" s="377">
        <f>'4.  2011-2014 LRAM'!AA399*AA772</f>
        <v>61483.648837269662</v>
      </c>
      <c r="AB775" s="377">
        <f>'4.  2011-2014 LRAM'!AB399*AB772</f>
        <v>0</v>
      </c>
      <c r="AC775" s="377">
        <f>'4.  2011-2014 LRAM'!AC399*AC772</f>
        <v>0</v>
      </c>
      <c r="AD775" s="377">
        <f>'4.  2011-2014 LRAM'!AD399*AD772</f>
        <v>0</v>
      </c>
      <c r="AE775" s="377">
        <f>'4.  2011-2014 LRAM'!AE399*AE772</f>
        <v>0</v>
      </c>
      <c r="AF775" s="377">
        <f>'4.  2011-2014 LRAM'!AF399*AF772</f>
        <v>0</v>
      </c>
      <c r="AG775" s="377">
        <f>'4.  2011-2014 LRAM'!AG399*AG772</f>
        <v>0</v>
      </c>
      <c r="AH775" s="377">
        <f>'4.  2011-2014 LRAM'!AH399*AH772</f>
        <v>0</v>
      </c>
      <c r="AI775" s="377">
        <f>'4.  2011-2014 LRAM'!AI399*AI772</f>
        <v>0</v>
      </c>
      <c r="AJ775" s="377">
        <f>'4.  2011-2014 LRAM'!AJ399*AJ772</f>
        <v>0</v>
      </c>
      <c r="AK775" s="377">
        <f>'4.  2011-2014 LRAM'!AK399*AK772</f>
        <v>0</v>
      </c>
      <c r="AL775" s="377">
        <f>'4.  2011-2014 LRAM'!AL399*AL772</f>
        <v>0</v>
      </c>
      <c r="AM775" s="628">
        <f t="shared" si="231"/>
        <v>83368.582862756681</v>
      </c>
      <c r="AN775" s="442"/>
    </row>
    <row r="776" spans="2:40">
      <c r="B776" s="323" t="s">
        <v>317</v>
      </c>
      <c r="C776" s="344"/>
      <c r="D776" s="308"/>
      <c r="E776" s="278"/>
      <c r="F776" s="278"/>
      <c r="G776" s="278"/>
      <c r="H776" s="278"/>
      <c r="I776" s="278"/>
      <c r="J776" s="278"/>
      <c r="K776" s="278"/>
      <c r="L776" s="278"/>
      <c r="M776" s="278"/>
      <c r="N776" s="278"/>
      <c r="O776" s="290"/>
      <c r="P776" s="278"/>
      <c r="Q776" s="278"/>
      <c r="R776" s="278"/>
      <c r="S776" s="308"/>
      <c r="T776" s="308"/>
      <c r="U776" s="308"/>
      <c r="V776" s="308"/>
      <c r="W776" s="278"/>
      <c r="X776" s="278"/>
      <c r="Y776" s="377">
        <f>'4.  2011-2014 LRAM'!Y529*Y772</f>
        <v>30674.378159701315</v>
      </c>
      <c r="Z776" s="377">
        <f>'4.  2011-2014 LRAM'!Z529*Z772</f>
        <v>18364.6689770378</v>
      </c>
      <c r="AA776" s="377">
        <f>'4.  2011-2014 LRAM'!AA529*AA772</f>
        <v>57998.25236440864</v>
      </c>
      <c r="AB776" s="377">
        <f>'4.  2011-2014 LRAM'!AB529*AB772</f>
        <v>0</v>
      </c>
      <c r="AC776" s="377">
        <f>'4.  2011-2014 LRAM'!AC529*AC772</f>
        <v>0</v>
      </c>
      <c r="AD776" s="377">
        <f>'4.  2011-2014 LRAM'!AD529*AD772</f>
        <v>0</v>
      </c>
      <c r="AE776" s="377">
        <f>'4.  2011-2014 LRAM'!AE529*AE772</f>
        <v>0</v>
      </c>
      <c r="AF776" s="377">
        <f>'4.  2011-2014 LRAM'!AF529*AF772</f>
        <v>0</v>
      </c>
      <c r="AG776" s="377">
        <f>'4.  2011-2014 LRAM'!AG529*AG772</f>
        <v>0</v>
      </c>
      <c r="AH776" s="377">
        <f>'4.  2011-2014 LRAM'!AH529*AH772</f>
        <v>0</v>
      </c>
      <c r="AI776" s="377">
        <f>'4.  2011-2014 LRAM'!AI529*AI772</f>
        <v>0</v>
      </c>
      <c r="AJ776" s="377">
        <f>'4.  2011-2014 LRAM'!AJ529*AJ772</f>
        <v>0</v>
      </c>
      <c r="AK776" s="377">
        <f>'4.  2011-2014 LRAM'!AK529*AK772</f>
        <v>0</v>
      </c>
      <c r="AL776" s="377">
        <f>'4.  2011-2014 LRAM'!AL529*AL772</f>
        <v>0</v>
      </c>
      <c r="AM776" s="628">
        <f t="shared" si="231"/>
        <v>107037.29950114776</v>
      </c>
      <c r="AN776" s="442"/>
    </row>
    <row r="777" spans="2:40">
      <c r="B777" s="323" t="s">
        <v>318</v>
      </c>
      <c r="C777" s="344"/>
      <c r="D777" s="308"/>
      <c r="E777" s="278"/>
      <c r="F777" s="278"/>
      <c r="G777" s="278"/>
      <c r="H777" s="278"/>
      <c r="I777" s="278"/>
      <c r="J777" s="278"/>
      <c r="K777" s="278"/>
      <c r="L777" s="278"/>
      <c r="M777" s="278"/>
      <c r="N777" s="278"/>
      <c r="O777" s="290"/>
      <c r="P777" s="278"/>
      <c r="Q777" s="278"/>
      <c r="R777" s="278"/>
      <c r="S777" s="308"/>
      <c r="T777" s="308"/>
      <c r="U777" s="308"/>
      <c r="V777" s="308"/>
      <c r="W777" s="278"/>
      <c r="X777" s="278"/>
      <c r="Y777" s="377">
        <f t="shared" ref="Y777:AL777" si="232">Y211*Y772</f>
        <v>41312.898000000001</v>
      </c>
      <c r="Z777" s="377">
        <f t="shared" si="232"/>
        <v>219336.47231685944</v>
      </c>
      <c r="AA777" s="377">
        <f t="shared" si="232"/>
        <v>33024.152485944396</v>
      </c>
      <c r="AB777" s="377">
        <f t="shared" si="232"/>
        <v>731.67945599999996</v>
      </c>
      <c r="AC777" s="377">
        <f t="shared" si="232"/>
        <v>0</v>
      </c>
      <c r="AD777" s="377">
        <f t="shared" si="232"/>
        <v>0</v>
      </c>
      <c r="AE777" s="377">
        <f t="shared" si="232"/>
        <v>0</v>
      </c>
      <c r="AF777" s="377">
        <f t="shared" si="232"/>
        <v>0</v>
      </c>
      <c r="AG777" s="377">
        <f t="shared" si="232"/>
        <v>0</v>
      </c>
      <c r="AH777" s="377">
        <f t="shared" si="232"/>
        <v>0</v>
      </c>
      <c r="AI777" s="377">
        <f t="shared" si="232"/>
        <v>0</v>
      </c>
      <c r="AJ777" s="377">
        <f t="shared" si="232"/>
        <v>0</v>
      </c>
      <c r="AK777" s="377">
        <f t="shared" si="232"/>
        <v>0</v>
      </c>
      <c r="AL777" s="377">
        <f t="shared" si="232"/>
        <v>0</v>
      </c>
      <c r="AM777" s="628">
        <f t="shared" si="231"/>
        <v>294405.20225880382</v>
      </c>
      <c r="AN777" s="442"/>
    </row>
    <row r="778" spans="2:40">
      <c r="B778" s="323" t="s">
        <v>319</v>
      </c>
      <c r="C778" s="344"/>
      <c r="D778" s="308"/>
      <c r="E778" s="278"/>
      <c r="F778" s="278"/>
      <c r="G778" s="278"/>
      <c r="H778" s="278"/>
      <c r="I778" s="278"/>
      <c r="J778" s="278"/>
      <c r="K778" s="278"/>
      <c r="L778" s="278"/>
      <c r="M778" s="278"/>
      <c r="N778" s="278"/>
      <c r="O778" s="290"/>
      <c r="P778" s="278"/>
      <c r="Q778" s="278"/>
      <c r="R778" s="278"/>
      <c r="S778" s="308"/>
      <c r="T778" s="308"/>
      <c r="U778" s="308"/>
      <c r="V778" s="308"/>
      <c r="W778" s="278"/>
      <c r="X778" s="278"/>
      <c r="Y778" s="377">
        <f t="shared" ref="Y778:AL778" si="233">Y400*Y772</f>
        <v>95073.989999999991</v>
      </c>
      <c r="Z778" s="377">
        <f t="shared" si="233"/>
        <v>62903.905221365705</v>
      </c>
      <c r="AA778" s="377">
        <f t="shared" si="233"/>
        <v>76899.991001676361</v>
      </c>
      <c r="AB778" s="377">
        <f t="shared" si="233"/>
        <v>17044.347814473502</v>
      </c>
      <c r="AC778" s="377">
        <f t="shared" si="233"/>
        <v>80.302273024866622</v>
      </c>
      <c r="AD778" s="377">
        <f t="shared" si="233"/>
        <v>0</v>
      </c>
      <c r="AE778" s="377">
        <f t="shared" si="233"/>
        <v>0</v>
      </c>
      <c r="AF778" s="377">
        <f t="shared" si="233"/>
        <v>0</v>
      </c>
      <c r="AG778" s="377">
        <f t="shared" si="233"/>
        <v>0</v>
      </c>
      <c r="AH778" s="377">
        <f t="shared" si="233"/>
        <v>0</v>
      </c>
      <c r="AI778" s="377">
        <f t="shared" si="233"/>
        <v>0</v>
      </c>
      <c r="AJ778" s="377">
        <f t="shared" si="233"/>
        <v>0</v>
      </c>
      <c r="AK778" s="377">
        <f t="shared" si="233"/>
        <v>0</v>
      </c>
      <c r="AL778" s="377">
        <f t="shared" si="233"/>
        <v>0</v>
      </c>
      <c r="AM778" s="628">
        <f t="shared" si="231"/>
        <v>252002.53631054042</v>
      </c>
      <c r="AN778" s="442"/>
    </row>
    <row r="779" spans="2:40">
      <c r="B779" s="323" t="s">
        <v>320</v>
      </c>
      <c r="C779" s="344"/>
      <c r="D779" s="308"/>
      <c r="E779" s="278"/>
      <c r="F779" s="278"/>
      <c r="G779" s="278"/>
      <c r="H779" s="278"/>
      <c r="I779" s="278"/>
      <c r="J779" s="278"/>
      <c r="K779" s="278"/>
      <c r="L779" s="278"/>
      <c r="M779" s="278"/>
      <c r="N779" s="278"/>
      <c r="O779" s="290"/>
      <c r="P779" s="278"/>
      <c r="Q779" s="278"/>
      <c r="R779" s="278"/>
      <c r="S779" s="308"/>
      <c r="T779" s="308"/>
      <c r="U779" s="308"/>
      <c r="V779" s="308"/>
      <c r="W779" s="278"/>
      <c r="X779" s="278"/>
      <c r="Y779" s="377">
        <f t="shared" ref="Y779:AL779" si="234">Y597*Y772</f>
        <v>118918.18170169156</v>
      </c>
      <c r="Z779" s="377">
        <f t="shared" si="234"/>
        <v>60470.028150959275</v>
      </c>
      <c r="AA779" s="377">
        <f t="shared" si="234"/>
        <v>179863.18116724177</v>
      </c>
      <c r="AB779" s="377">
        <f t="shared" si="234"/>
        <v>9035.3848955802314</v>
      </c>
      <c r="AC779" s="377">
        <f t="shared" si="234"/>
        <v>293.87663941104876</v>
      </c>
      <c r="AD779" s="377">
        <f t="shared" si="234"/>
        <v>0</v>
      </c>
      <c r="AE779" s="377">
        <f t="shared" si="234"/>
        <v>0</v>
      </c>
      <c r="AF779" s="377">
        <f t="shared" si="234"/>
        <v>0</v>
      </c>
      <c r="AG779" s="377">
        <f t="shared" si="234"/>
        <v>0</v>
      </c>
      <c r="AH779" s="377">
        <f t="shared" si="234"/>
        <v>0</v>
      </c>
      <c r="AI779" s="377">
        <f t="shared" si="234"/>
        <v>0</v>
      </c>
      <c r="AJ779" s="377">
        <f t="shared" si="234"/>
        <v>0</v>
      </c>
      <c r="AK779" s="377">
        <f t="shared" si="234"/>
        <v>0</v>
      </c>
      <c r="AL779" s="377">
        <f t="shared" si="234"/>
        <v>0</v>
      </c>
      <c r="AM779" s="628">
        <f t="shared" si="231"/>
        <v>368580.65255488385</v>
      </c>
      <c r="AN779" s="442"/>
    </row>
    <row r="780" spans="2:40">
      <c r="B780" s="323" t="s">
        <v>321</v>
      </c>
      <c r="C780" s="344"/>
      <c r="D780" s="308"/>
      <c r="E780" s="278"/>
      <c r="F780" s="278"/>
      <c r="G780" s="278"/>
      <c r="H780" s="278"/>
      <c r="I780" s="278"/>
      <c r="J780" s="278"/>
      <c r="K780" s="278"/>
      <c r="L780" s="278"/>
      <c r="M780" s="278"/>
      <c r="N780" s="278"/>
      <c r="O780" s="290"/>
      <c r="P780" s="278"/>
      <c r="Q780" s="278"/>
      <c r="R780" s="278"/>
      <c r="S780" s="308"/>
      <c r="T780" s="308"/>
      <c r="U780" s="308"/>
      <c r="V780" s="308"/>
      <c r="W780" s="278"/>
      <c r="X780" s="278"/>
      <c r="Y780" s="377">
        <f t="shared" ref="Y780:AL780" si="235">Y769*Y772</f>
        <v>31046.340293838934</v>
      </c>
      <c r="Z780" s="377">
        <f t="shared" si="235"/>
        <v>37391.101426802939</v>
      </c>
      <c r="AA780" s="377">
        <f t="shared" si="235"/>
        <v>56931.965725599424</v>
      </c>
      <c r="AB780" s="377">
        <f t="shared" si="235"/>
        <v>0</v>
      </c>
      <c r="AC780" s="377">
        <f t="shared" si="235"/>
        <v>27031.458354437716</v>
      </c>
      <c r="AD780" s="377">
        <f t="shared" si="235"/>
        <v>0</v>
      </c>
      <c r="AE780" s="377">
        <f t="shared" si="235"/>
        <v>0</v>
      </c>
      <c r="AF780" s="377">
        <f t="shared" si="235"/>
        <v>0</v>
      </c>
      <c r="AG780" s="377">
        <f t="shared" si="235"/>
        <v>0</v>
      </c>
      <c r="AH780" s="377">
        <f t="shared" si="235"/>
        <v>0</v>
      </c>
      <c r="AI780" s="377">
        <f t="shared" si="235"/>
        <v>0</v>
      </c>
      <c r="AJ780" s="377">
        <f t="shared" si="235"/>
        <v>0</v>
      </c>
      <c r="AK780" s="377">
        <f t="shared" si="235"/>
        <v>0</v>
      </c>
      <c r="AL780" s="377">
        <f t="shared" si="235"/>
        <v>0</v>
      </c>
      <c r="AM780" s="628">
        <f t="shared" si="231"/>
        <v>152400.86580067902</v>
      </c>
      <c r="AN780" s="442"/>
    </row>
    <row r="781" spans="2:40" ht="15.75">
      <c r="B781" s="348" t="s">
        <v>322</v>
      </c>
      <c r="C781" s="344"/>
      <c r="D781" s="335"/>
      <c r="E781" s="333"/>
      <c r="F781" s="333"/>
      <c r="G781" s="333"/>
      <c r="H781" s="333"/>
      <c r="I781" s="333"/>
      <c r="J781" s="333"/>
      <c r="K781" s="333"/>
      <c r="L781" s="333"/>
      <c r="M781" s="333"/>
      <c r="N781" s="333"/>
      <c r="O781" s="299"/>
      <c r="P781" s="333"/>
      <c r="Q781" s="333"/>
      <c r="R781" s="333"/>
      <c r="S781" s="335"/>
      <c r="T781" s="335"/>
      <c r="U781" s="335"/>
      <c r="V781" s="335"/>
      <c r="W781" s="333"/>
      <c r="X781" s="333"/>
      <c r="Y781" s="345">
        <f t="shared" ref="Y781:AM781" si="236">SUM(Y773:Y780)</f>
        <v>351226.09361454035</v>
      </c>
      <c r="Z781" s="345">
        <f t="shared" si="236"/>
        <v>432815.67319897277</v>
      </c>
      <c r="AA781" s="345">
        <f t="shared" si="236"/>
        <v>595105.3993598196</v>
      </c>
      <c r="AB781" s="345">
        <f t="shared" si="236"/>
        <v>26811.412166053735</v>
      </c>
      <c r="AC781" s="345">
        <f t="shared" si="236"/>
        <v>27405.637266873633</v>
      </c>
      <c r="AD781" s="345">
        <f t="shared" si="236"/>
        <v>0</v>
      </c>
      <c r="AE781" s="345">
        <f t="shared" si="236"/>
        <v>0</v>
      </c>
      <c r="AF781" s="345">
        <f t="shared" si="236"/>
        <v>0</v>
      </c>
      <c r="AG781" s="345">
        <f t="shared" si="236"/>
        <v>0</v>
      </c>
      <c r="AH781" s="345">
        <f t="shared" si="236"/>
        <v>0</v>
      </c>
      <c r="AI781" s="345">
        <f t="shared" si="236"/>
        <v>0</v>
      </c>
      <c r="AJ781" s="345">
        <f t="shared" si="236"/>
        <v>0</v>
      </c>
      <c r="AK781" s="345">
        <f t="shared" si="236"/>
        <v>0</v>
      </c>
      <c r="AL781" s="345">
        <f t="shared" si="236"/>
        <v>0</v>
      </c>
      <c r="AM781" s="406">
        <f t="shared" si="236"/>
        <v>1433364.2156062599</v>
      </c>
      <c r="AN781" s="442"/>
    </row>
    <row r="782" spans="2:40" ht="15.75">
      <c r="B782" s="348" t="s">
        <v>323</v>
      </c>
      <c r="C782" s="344"/>
      <c r="D782" s="349"/>
      <c r="E782" s="333"/>
      <c r="F782" s="333"/>
      <c r="G782" s="333"/>
      <c r="H782" s="333"/>
      <c r="I782" s="333"/>
      <c r="J782" s="333"/>
      <c r="K782" s="333"/>
      <c r="L782" s="333"/>
      <c r="M782" s="333"/>
      <c r="N782" s="333"/>
      <c r="O782" s="299"/>
      <c r="P782" s="333"/>
      <c r="Q782" s="333"/>
      <c r="R782" s="333"/>
      <c r="S782" s="335"/>
      <c r="T782" s="335"/>
      <c r="U782" s="335"/>
      <c r="V782" s="335"/>
      <c r="W782" s="333"/>
      <c r="X782" s="333"/>
      <c r="Y782" s="346">
        <f t="shared" ref="Y782:AL782" si="237">Y770*Y772</f>
        <v>53026.517499999994</v>
      </c>
      <c r="Z782" s="346">
        <f t="shared" si="237"/>
        <v>299023.3297</v>
      </c>
      <c r="AA782" s="346">
        <f t="shared" si="237"/>
        <v>28923.156719999999</v>
      </c>
      <c r="AB782" s="346">
        <f t="shared" si="237"/>
        <v>0</v>
      </c>
      <c r="AC782" s="346">
        <f t="shared" si="237"/>
        <v>103258.932663</v>
      </c>
      <c r="AD782" s="346">
        <f t="shared" si="237"/>
        <v>130686.52800000001</v>
      </c>
      <c r="AE782" s="346">
        <f t="shared" si="237"/>
        <v>0</v>
      </c>
      <c r="AF782" s="346">
        <f t="shared" si="237"/>
        <v>0</v>
      </c>
      <c r="AG782" s="346">
        <f t="shared" si="237"/>
        <v>0</v>
      </c>
      <c r="AH782" s="346">
        <f t="shared" si="237"/>
        <v>0</v>
      </c>
      <c r="AI782" s="346">
        <f t="shared" si="237"/>
        <v>0</v>
      </c>
      <c r="AJ782" s="346">
        <f t="shared" si="237"/>
        <v>0</v>
      </c>
      <c r="AK782" s="346">
        <f t="shared" si="237"/>
        <v>0</v>
      </c>
      <c r="AL782" s="346">
        <f t="shared" si="237"/>
        <v>0</v>
      </c>
      <c r="AM782" s="406">
        <f>SUM(Y782:AL782)</f>
        <v>614918.46458300005</v>
      </c>
      <c r="AN782" s="442"/>
    </row>
    <row r="783" spans="2:40" ht="15.75">
      <c r="B783" s="348" t="s">
        <v>324</v>
      </c>
      <c r="C783" s="344"/>
      <c r="D783" s="349"/>
      <c r="E783" s="333"/>
      <c r="F783" s="333"/>
      <c r="G783" s="333"/>
      <c r="H783" s="333"/>
      <c r="I783" s="333"/>
      <c r="J783" s="333"/>
      <c r="K783" s="333"/>
      <c r="L783" s="333"/>
      <c r="M783" s="333"/>
      <c r="N783" s="333"/>
      <c r="O783" s="299"/>
      <c r="P783" s="333"/>
      <c r="Q783" s="333"/>
      <c r="R783" s="333"/>
      <c r="S783" s="349"/>
      <c r="T783" s="349"/>
      <c r="U783" s="349"/>
      <c r="V783" s="349"/>
      <c r="W783" s="333"/>
      <c r="X783" s="333"/>
      <c r="Y783" s="350"/>
      <c r="Z783" s="350"/>
      <c r="AA783" s="350"/>
      <c r="AB783" s="350"/>
      <c r="AC783" s="350"/>
      <c r="AD783" s="350"/>
      <c r="AE783" s="350"/>
      <c r="AF783" s="350"/>
      <c r="AG783" s="350"/>
      <c r="AH783" s="350"/>
      <c r="AI783" s="350"/>
      <c r="AJ783" s="350"/>
      <c r="AK783" s="350"/>
      <c r="AL783" s="350"/>
      <c r="AM783" s="406">
        <f>AM781-AM782</f>
        <v>818445.75102325983</v>
      </c>
      <c r="AN783" s="442"/>
    </row>
    <row r="784" spans="2:40">
      <c r="B784" s="323"/>
      <c r="C784" s="349"/>
      <c r="D784" s="349"/>
      <c r="E784" s="333"/>
      <c r="F784" s="333"/>
      <c r="G784" s="333"/>
      <c r="H784" s="333"/>
      <c r="I784" s="333"/>
      <c r="J784" s="333"/>
      <c r="K784" s="333"/>
      <c r="L784" s="333"/>
      <c r="M784" s="333"/>
      <c r="N784" s="333"/>
      <c r="O784" s="299"/>
      <c r="P784" s="333"/>
      <c r="Q784" s="333"/>
      <c r="R784" s="333"/>
      <c r="S784" s="349"/>
      <c r="T784" s="344"/>
      <c r="U784" s="349"/>
      <c r="V784" s="349"/>
      <c r="W784" s="333"/>
      <c r="X784" s="333"/>
      <c r="Y784" s="351"/>
      <c r="Z784" s="351"/>
      <c r="AA784" s="351"/>
      <c r="AB784" s="351"/>
      <c r="AC784" s="351"/>
      <c r="AD784" s="351"/>
      <c r="AE784" s="351"/>
      <c r="AF784" s="351"/>
      <c r="AG784" s="351"/>
      <c r="AH784" s="351"/>
      <c r="AI784" s="351"/>
      <c r="AJ784" s="351"/>
      <c r="AK784" s="351"/>
      <c r="AL784" s="351"/>
      <c r="AM784" s="347"/>
      <c r="AN784" s="442"/>
    </row>
    <row r="785" spans="1:39">
      <c r="B785" s="438" t="s">
        <v>325</v>
      </c>
      <c r="C785" s="303"/>
      <c r="D785" s="278"/>
      <c r="E785" s="278"/>
      <c r="F785" s="278"/>
      <c r="G785" s="278"/>
      <c r="H785" s="278"/>
      <c r="I785" s="278"/>
      <c r="J785" s="278"/>
      <c r="K785" s="278"/>
      <c r="L785" s="278"/>
      <c r="M785" s="278"/>
      <c r="N785" s="278"/>
      <c r="O785" s="356"/>
      <c r="P785" s="278"/>
      <c r="Q785" s="278"/>
      <c r="R785" s="278"/>
      <c r="S785" s="303"/>
      <c r="T785" s="308"/>
      <c r="U785" s="308"/>
      <c r="V785" s="278"/>
      <c r="W785" s="278"/>
      <c r="X785" s="308"/>
      <c r="Y785" s="290">
        <f>SUMPRODUCT(E608:E767,Y608:Y767)</f>
        <v>4277772.7699809149</v>
      </c>
      <c r="Z785" s="290">
        <f>SUMPRODUCT(E608:E767,Z608:Z767)</f>
        <v>3303400.807274715</v>
      </c>
      <c r="AA785" s="290">
        <f t="shared" ref="AA785:AL785" si="238">IF(AA606="kw",SUMPRODUCT($N$608:$N$767,$P$608:$P$767,AA608:AA767),SUMPRODUCT($E$608:$E$767,AA608:AA767))</f>
        <v>20609.602420214098</v>
      </c>
      <c r="AB785" s="290">
        <f t="shared" si="238"/>
        <v>0</v>
      </c>
      <c r="AC785" s="290">
        <f t="shared" si="238"/>
        <v>11758.431577901481</v>
      </c>
      <c r="AD785" s="290">
        <f t="shared" si="238"/>
        <v>0</v>
      </c>
      <c r="AE785" s="290">
        <f t="shared" si="238"/>
        <v>0</v>
      </c>
      <c r="AF785" s="290">
        <f t="shared" si="238"/>
        <v>0</v>
      </c>
      <c r="AG785" s="290">
        <f t="shared" si="238"/>
        <v>0</v>
      </c>
      <c r="AH785" s="290">
        <f t="shared" si="238"/>
        <v>0</v>
      </c>
      <c r="AI785" s="290">
        <f t="shared" si="238"/>
        <v>0</v>
      </c>
      <c r="AJ785" s="290">
        <f t="shared" si="238"/>
        <v>0</v>
      </c>
      <c r="AK785" s="290">
        <f t="shared" si="238"/>
        <v>0</v>
      </c>
      <c r="AL785" s="290">
        <f t="shared" si="238"/>
        <v>0</v>
      </c>
      <c r="AM785" s="336"/>
    </row>
    <row r="786" spans="1:39">
      <c r="B786" s="439" t="s">
        <v>326</v>
      </c>
      <c r="C786" s="363"/>
      <c r="D786" s="383"/>
      <c r="E786" s="383"/>
      <c r="F786" s="383"/>
      <c r="G786" s="383"/>
      <c r="H786" s="383"/>
      <c r="I786" s="383"/>
      <c r="J786" s="383"/>
      <c r="K786" s="383"/>
      <c r="L786" s="383"/>
      <c r="M786" s="383"/>
      <c r="N786" s="383"/>
      <c r="O786" s="382"/>
      <c r="P786" s="383"/>
      <c r="Q786" s="383"/>
      <c r="R786" s="383"/>
      <c r="S786" s="363"/>
      <c r="T786" s="384"/>
      <c r="U786" s="384"/>
      <c r="V786" s="383"/>
      <c r="W786" s="383"/>
      <c r="X786" s="384"/>
      <c r="Y786" s="325">
        <f>SUMPRODUCT(F608:F767,Y608:Y767)</f>
        <v>3287795.285190545</v>
      </c>
      <c r="Z786" s="325">
        <f>SUMPRODUCT(F608:F767,Z608:Z767)</f>
        <v>3039318.1354076886</v>
      </c>
      <c r="AA786" s="325">
        <f t="shared" ref="AA786:AL786" si="239">IF(AA606="kw",SUMPRODUCT($N$608:$N$767,$Q$608:$Q$767,AA608:AA767),SUMPRODUCT($F$608:$F$767,AA608:AA767))</f>
        <v>20507.685790000432</v>
      </c>
      <c r="AB786" s="325">
        <f t="shared" si="239"/>
        <v>0</v>
      </c>
      <c r="AC786" s="325">
        <f t="shared" si="239"/>
        <v>11700.284909247539</v>
      </c>
      <c r="AD786" s="325">
        <f t="shared" si="239"/>
        <v>0</v>
      </c>
      <c r="AE786" s="325">
        <f t="shared" si="239"/>
        <v>0</v>
      </c>
      <c r="AF786" s="325">
        <f t="shared" si="239"/>
        <v>0</v>
      </c>
      <c r="AG786" s="325">
        <f t="shared" si="239"/>
        <v>0</v>
      </c>
      <c r="AH786" s="325">
        <f t="shared" si="239"/>
        <v>0</v>
      </c>
      <c r="AI786" s="325">
        <f t="shared" si="239"/>
        <v>0</v>
      </c>
      <c r="AJ786" s="325">
        <f t="shared" si="239"/>
        <v>0</v>
      </c>
      <c r="AK786" s="325">
        <f t="shared" si="239"/>
        <v>0</v>
      </c>
      <c r="AL786" s="325">
        <f t="shared" si="239"/>
        <v>0</v>
      </c>
      <c r="AM786" s="385"/>
    </row>
    <row r="787" spans="1:39" ht="68.099999999999994" customHeight="1">
      <c r="B787" s="1180" t="s">
        <v>2562</v>
      </c>
      <c r="C787" s="1181"/>
      <c r="D787" s="1181"/>
      <c r="E787" s="1181"/>
      <c r="F787" s="1181"/>
      <c r="G787" s="1181"/>
      <c r="H787" s="1181"/>
      <c r="I787" s="1181"/>
      <c r="J787" s="1181"/>
      <c r="K787" s="1181"/>
      <c r="L787" s="1181"/>
      <c r="M787" s="1181"/>
      <c r="N787" s="1181"/>
      <c r="O787" s="1181"/>
      <c r="P787" s="1181"/>
      <c r="Q787" s="1181"/>
      <c r="R787" s="1181"/>
      <c r="S787" s="1181"/>
      <c r="T787" s="1181"/>
      <c r="U787" s="1181"/>
      <c r="V787" s="1181"/>
      <c r="W787" s="1181"/>
      <c r="X787" s="1181"/>
      <c r="Y787" s="1181"/>
      <c r="Z787" s="408"/>
      <c r="AA787" s="408"/>
      <c r="AB787" s="408"/>
      <c r="AC787" s="408"/>
      <c r="AD787" s="408"/>
      <c r="AE787" s="408"/>
      <c r="AF787" s="408"/>
      <c r="AG787" s="408"/>
      <c r="AH787" s="408"/>
      <c r="AI787" s="408"/>
      <c r="AJ787" s="408"/>
      <c r="AK787" s="408"/>
      <c r="AL787" s="408"/>
      <c r="AM787" s="388"/>
    </row>
    <row r="790" spans="1:39" ht="15.75">
      <c r="B790" s="279" t="s">
        <v>327</v>
      </c>
      <c r="C790" s="280"/>
      <c r="D790" s="589" t="s">
        <v>525</v>
      </c>
      <c r="E790" s="252"/>
      <c r="F790" s="589"/>
      <c r="G790" s="252"/>
      <c r="H790" s="252"/>
      <c r="I790" s="252"/>
      <c r="J790" s="252"/>
      <c r="K790" s="252"/>
      <c r="L790" s="252"/>
      <c r="M790" s="252"/>
      <c r="N790" s="252"/>
      <c r="O790" s="280"/>
      <c r="P790" s="252"/>
      <c r="Q790" s="252"/>
      <c r="R790" s="252"/>
      <c r="S790" s="252"/>
      <c r="T790" s="252"/>
      <c r="U790" s="252"/>
      <c r="V790" s="252"/>
      <c r="W790" s="252"/>
      <c r="X790" s="252"/>
      <c r="Y790" s="269"/>
      <c r="Z790" s="266"/>
      <c r="AA790" s="266"/>
      <c r="AB790" s="266"/>
      <c r="AC790" s="266"/>
      <c r="AD790" s="266"/>
      <c r="AE790" s="266"/>
      <c r="AF790" s="266"/>
      <c r="AG790" s="266"/>
      <c r="AH790" s="266"/>
      <c r="AI790" s="266"/>
      <c r="AJ790" s="266"/>
      <c r="AK790" s="266"/>
      <c r="AL790" s="266"/>
    </row>
    <row r="791" spans="1:39" ht="33" customHeight="1">
      <c r="B791" s="1168" t="s">
        <v>211</v>
      </c>
      <c r="C791" s="1170" t="s">
        <v>33</v>
      </c>
      <c r="D791" s="283" t="s">
        <v>421</v>
      </c>
      <c r="E791" s="1172" t="s">
        <v>209</v>
      </c>
      <c r="F791" s="1173"/>
      <c r="G791" s="1173"/>
      <c r="H791" s="1173"/>
      <c r="I791" s="1173"/>
      <c r="J791" s="1173"/>
      <c r="K791" s="1173"/>
      <c r="L791" s="1173"/>
      <c r="M791" s="1174"/>
      <c r="N791" s="1178" t="s">
        <v>213</v>
      </c>
      <c r="O791" s="283" t="s">
        <v>422</v>
      </c>
      <c r="P791" s="1172" t="s">
        <v>212</v>
      </c>
      <c r="Q791" s="1173"/>
      <c r="R791" s="1173"/>
      <c r="S791" s="1173"/>
      <c r="T791" s="1173"/>
      <c r="U791" s="1173"/>
      <c r="V791" s="1173"/>
      <c r="W791" s="1173"/>
      <c r="X791" s="1174"/>
      <c r="Y791" s="1175" t="s">
        <v>243</v>
      </c>
      <c r="Z791" s="1176"/>
      <c r="AA791" s="1176"/>
      <c r="AB791" s="1176"/>
      <c r="AC791" s="1176"/>
      <c r="AD791" s="1176"/>
      <c r="AE791" s="1176"/>
      <c r="AF791" s="1176"/>
      <c r="AG791" s="1176"/>
      <c r="AH791" s="1176"/>
      <c r="AI791" s="1176"/>
      <c r="AJ791" s="1176"/>
      <c r="AK791" s="1176"/>
      <c r="AL791" s="1176"/>
      <c r="AM791" s="1177"/>
    </row>
    <row r="792" spans="1:39" ht="65.25" customHeight="1">
      <c r="B792" s="1169"/>
      <c r="C792" s="1171"/>
      <c r="D792" s="284">
        <v>2019</v>
      </c>
      <c r="E792" s="284">
        <v>2020</v>
      </c>
      <c r="F792" s="284">
        <v>2021</v>
      </c>
      <c r="G792" s="284">
        <v>2022</v>
      </c>
      <c r="H792" s="284">
        <v>2023</v>
      </c>
      <c r="I792" s="284">
        <v>2024</v>
      </c>
      <c r="J792" s="284">
        <v>2025</v>
      </c>
      <c r="K792" s="284">
        <v>2026</v>
      </c>
      <c r="L792" s="284">
        <v>2027</v>
      </c>
      <c r="M792" s="284">
        <v>2028</v>
      </c>
      <c r="N792" s="1179"/>
      <c r="O792" s="284">
        <v>2019</v>
      </c>
      <c r="P792" s="284">
        <v>2020</v>
      </c>
      <c r="Q792" s="284">
        <v>2021</v>
      </c>
      <c r="R792" s="284">
        <v>2022</v>
      </c>
      <c r="S792" s="284">
        <v>2023</v>
      </c>
      <c r="T792" s="284">
        <v>2024</v>
      </c>
      <c r="U792" s="284">
        <v>2025</v>
      </c>
      <c r="V792" s="284">
        <v>2026</v>
      </c>
      <c r="W792" s="284">
        <v>2027</v>
      </c>
      <c r="X792" s="284">
        <v>2028</v>
      </c>
      <c r="Y792" s="284" t="str">
        <f>'1.  LRAMVA Summary'!D52</f>
        <v>Residential</v>
      </c>
      <c r="Z792" s="284" t="str">
        <f>'1.  LRAMVA Summary'!E52</f>
        <v>GS&lt;50 kW</v>
      </c>
      <c r="AA792" s="284" t="str">
        <f>'1.  LRAMVA Summary'!F52</f>
        <v>General Service 50 - 4,999 kW</v>
      </c>
      <c r="AB792" s="284" t="str">
        <f>'1.  LRAMVA Summary'!G52</f>
        <v>Co-Generation 1,000 - 4,999 kW</v>
      </c>
      <c r="AC792" s="284" t="str">
        <f>'1.  LRAMVA Summary'!H52</f>
        <v>Large User</v>
      </c>
      <c r="AD792" s="284" t="str">
        <f>'1.  LRAMVA Summary'!I52</f>
        <v>Street Lighting</v>
      </c>
      <c r="AE792" s="284" t="str">
        <f>'1.  LRAMVA Summary'!J52</f>
        <v>Sentinel Lighting</v>
      </c>
      <c r="AF792" s="284" t="str">
        <f>'1.  LRAMVA Summary'!K52</f>
        <v>Unmetered Scattered Load</v>
      </c>
      <c r="AG792" s="284" t="str">
        <f>'1.  LRAMVA Summary'!L52</f>
        <v/>
      </c>
      <c r="AH792" s="284" t="str">
        <f>'1.  LRAMVA Summary'!M52</f>
        <v/>
      </c>
      <c r="AI792" s="284" t="str">
        <f>'1.  LRAMVA Summary'!N52</f>
        <v/>
      </c>
      <c r="AJ792" s="284" t="str">
        <f>'1.  LRAMVA Summary'!O52</f>
        <v/>
      </c>
      <c r="AK792" s="284" t="str">
        <f>'1.  LRAMVA Summary'!P52</f>
        <v/>
      </c>
      <c r="AL792" s="284" t="str">
        <f>'1.  LRAMVA Summary'!Q52</f>
        <v/>
      </c>
      <c r="AM792" s="286" t="str">
        <f>'1.  LRAMVA Summary'!R52</f>
        <v>Total</v>
      </c>
    </row>
    <row r="793" spans="1:39" ht="15.75" customHeight="1">
      <c r="A793" s="531"/>
      <c r="B793" s="517" t="s">
        <v>503</v>
      </c>
      <c r="C793" s="288"/>
      <c r="D793" s="288"/>
      <c r="E793" s="288"/>
      <c r="F793" s="288"/>
      <c r="G793" s="288"/>
      <c r="H793" s="288"/>
      <c r="I793" s="288"/>
      <c r="J793" s="288"/>
      <c r="K793" s="288"/>
      <c r="L793" s="288"/>
      <c r="M793" s="288"/>
      <c r="N793" s="289"/>
      <c r="O793" s="288"/>
      <c r="P793" s="288"/>
      <c r="Q793" s="288"/>
      <c r="R793" s="288"/>
      <c r="S793" s="288"/>
      <c r="T793" s="288"/>
      <c r="U793" s="288"/>
      <c r="V793" s="288"/>
      <c r="W793" s="288"/>
      <c r="X793" s="288"/>
      <c r="Y793" s="290" t="str">
        <f>'1.  LRAMVA Summary'!D53</f>
        <v>kWh</v>
      </c>
      <c r="Z793" s="290" t="str">
        <f>'1.  LRAMVA Summary'!E53</f>
        <v>kWh</v>
      </c>
      <c r="AA793" s="290" t="str">
        <f>'1.  LRAMVA Summary'!F53</f>
        <v>kW</v>
      </c>
      <c r="AB793" s="290" t="str">
        <f>'1.  LRAMVA Summary'!G53</f>
        <v>kW</v>
      </c>
      <c r="AC793" s="290" t="str">
        <f>'1.  LRAMVA Summary'!H53</f>
        <v>kW</v>
      </c>
      <c r="AD793" s="290" t="str">
        <f>'1.  LRAMVA Summary'!I53</f>
        <v>kW</v>
      </c>
      <c r="AE793" s="290" t="str">
        <f>'1.  LRAMVA Summary'!J53</f>
        <v>kW</v>
      </c>
      <c r="AF793" s="290" t="str">
        <f>'1.  LRAMVA Summary'!K53</f>
        <v>kWh</v>
      </c>
      <c r="AG793" s="290">
        <f>'1.  LRAMVA Summary'!L53</f>
        <v>0</v>
      </c>
      <c r="AH793" s="290">
        <f>'1.  LRAMVA Summary'!M53</f>
        <v>0</v>
      </c>
      <c r="AI793" s="290">
        <f>'1.  LRAMVA Summary'!N53</f>
        <v>0</v>
      </c>
      <c r="AJ793" s="290">
        <f>'1.  LRAMVA Summary'!O53</f>
        <v>0</v>
      </c>
      <c r="AK793" s="290">
        <f>'1.  LRAMVA Summary'!P53</f>
        <v>0</v>
      </c>
      <c r="AL793" s="290">
        <f>'1.  LRAMVA Summary'!Q53</f>
        <v>0</v>
      </c>
      <c r="AM793" s="291"/>
    </row>
    <row r="794" spans="1:39" ht="15.75" outlineLevel="1">
      <c r="A794" s="531"/>
      <c r="B794" s="503" t="s">
        <v>496</v>
      </c>
      <c r="C794" s="288"/>
      <c r="D794" s="288"/>
      <c r="E794" s="288"/>
      <c r="F794" s="288"/>
      <c r="G794" s="288"/>
      <c r="H794" s="288"/>
      <c r="I794" s="288"/>
      <c r="J794" s="288"/>
      <c r="K794" s="288"/>
      <c r="L794" s="288"/>
      <c r="M794" s="288"/>
      <c r="N794" s="289"/>
      <c r="O794" s="288"/>
      <c r="P794" s="288"/>
      <c r="Q794" s="288"/>
      <c r="R794" s="288"/>
      <c r="S794" s="288"/>
      <c r="T794" s="288"/>
      <c r="U794" s="288"/>
      <c r="V794" s="288"/>
      <c r="W794" s="288"/>
      <c r="X794" s="288"/>
      <c r="Y794" s="290"/>
      <c r="Z794" s="290"/>
      <c r="AA794" s="290"/>
      <c r="AB794" s="290"/>
      <c r="AC794" s="290"/>
      <c r="AD794" s="290"/>
      <c r="AE794" s="290"/>
      <c r="AF794" s="290"/>
      <c r="AG794" s="290"/>
      <c r="AH794" s="290"/>
      <c r="AI794" s="290"/>
      <c r="AJ794" s="290"/>
      <c r="AK794" s="290"/>
      <c r="AL794" s="290"/>
      <c r="AM794" s="291"/>
    </row>
    <row r="795" spans="1:39" outlineLevel="1">
      <c r="A795" s="531">
        <v>1</v>
      </c>
      <c r="B795" s="427" t="s">
        <v>95</v>
      </c>
      <c r="C795" s="290" t="s">
        <v>25</v>
      </c>
      <c r="D795" s="294"/>
      <c r="E795" s="294"/>
      <c r="F795" s="294"/>
      <c r="G795" s="294"/>
      <c r="H795" s="294"/>
      <c r="I795" s="294"/>
      <c r="J795" s="294"/>
      <c r="K795" s="294"/>
      <c r="L795" s="294"/>
      <c r="M795" s="294"/>
      <c r="N795" s="290"/>
      <c r="O795" s="294"/>
      <c r="P795" s="294"/>
      <c r="Q795" s="294"/>
      <c r="R795" s="294"/>
      <c r="S795" s="294"/>
      <c r="T795" s="294"/>
      <c r="U795" s="294"/>
      <c r="V795" s="294"/>
      <c r="W795" s="294"/>
      <c r="X795" s="294"/>
      <c r="Y795" s="409"/>
      <c r="Z795" s="409"/>
      <c r="AA795" s="409"/>
      <c r="AB795" s="409"/>
      <c r="AC795" s="409"/>
      <c r="AD795" s="409"/>
      <c r="AE795" s="409"/>
      <c r="AF795" s="409"/>
      <c r="AG795" s="409"/>
      <c r="AH795" s="409"/>
      <c r="AI795" s="409"/>
      <c r="AJ795" s="409"/>
      <c r="AK795" s="409"/>
      <c r="AL795" s="409"/>
      <c r="AM795" s="295">
        <f>SUM(Y795:AL795)</f>
        <v>0</v>
      </c>
    </row>
    <row r="796" spans="1:39" outlineLevel="1">
      <c r="A796" s="531"/>
      <c r="B796" s="293" t="s">
        <v>342</v>
      </c>
      <c r="C796" s="290" t="s">
        <v>163</v>
      </c>
      <c r="D796" s="294"/>
      <c r="E796" s="294"/>
      <c r="F796" s="294"/>
      <c r="G796" s="294"/>
      <c r="H796" s="294"/>
      <c r="I796" s="294"/>
      <c r="J796" s="294"/>
      <c r="K796" s="294"/>
      <c r="L796" s="294"/>
      <c r="M796" s="294"/>
      <c r="N796" s="467"/>
      <c r="O796" s="294"/>
      <c r="P796" s="294"/>
      <c r="Q796" s="294"/>
      <c r="R796" s="294"/>
      <c r="S796" s="294"/>
      <c r="T796" s="294"/>
      <c r="U796" s="294"/>
      <c r="V796" s="294"/>
      <c r="W796" s="294"/>
      <c r="X796" s="294"/>
      <c r="Y796" s="410">
        <f t="shared" ref="Y796:AL796" si="240">Y795</f>
        <v>0</v>
      </c>
      <c r="Z796" s="410">
        <f t="shared" si="240"/>
        <v>0</v>
      </c>
      <c r="AA796" s="410">
        <f t="shared" si="240"/>
        <v>0</v>
      </c>
      <c r="AB796" s="410">
        <f t="shared" si="240"/>
        <v>0</v>
      </c>
      <c r="AC796" s="410">
        <f t="shared" si="240"/>
        <v>0</v>
      </c>
      <c r="AD796" s="410">
        <f t="shared" si="240"/>
        <v>0</v>
      </c>
      <c r="AE796" s="410">
        <f t="shared" si="240"/>
        <v>0</v>
      </c>
      <c r="AF796" s="410">
        <f t="shared" si="240"/>
        <v>0</v>
      </c>
      <c r="AG796" s="410">
        <f t="shared" si="240"/>
        <v>0</v>
      </c>
      <c r="AH796" s="410">
        <f t="shared" si="240"/>
        <v>0</v>
      </c>
      <c r="AI796" s="410">
        <f t="shared" si="240"/>
        <v>0</v>
      </c>
      <c r="AJ796" s="410">
        <f t="shared" si="240"/>
        <v>0</v>
      </c>
      <c r="AK796" s="410">
        <f t="shared" si="240"/>
        <v>0</v>
      </c>
      <c r="AL796" s="410">
        <f t="shared" si="240"/>
        <v>0</v>
      </c>
      <c r="AM796" s="296"/>
    </row>
    <row r="797" spans="1:39" ht="15.75" outlineLevel="1">
      <c r="A797" s="531"/>
      <c r="B797" s="297"/>
      <c r="C797" s="298"/>
      <c r="D797" s="298"/>
      <c r="E797" s="298"/>
      <c r="F797" s="298"/>
      <c r="G797" s="298"/>
      <c r="H797" s="298"/>
      <c r="I797" s="298"/>
      <c r="J797" s="298"/>
      <c r="K797" s="298"/>
      <c r="L797" s="298"/>
      <c r="M797" s="298"/>
      <c r="N797" s="299"/>
      <c r="O797" s="298"/>
      <c r="P797" s="298"/>
      <c r="Q797" s="298"/>
      <c r="R797" s="298"/>
      <c r="S797" s="298"/>
      <c r="T797" s="298"/>
      <c r="U797" s="298"/>
      <c r="V797" s="298"/>
      <c r="W797" s="298"/>
      <c r="X797" s="298"/>
      <c r="Y797" s="411"/>
      <c r="Z797" s="412"/>
      <c r="AA797" s="412"/>
      <c r="AB797" s="412"/>
      <c r="AC797" s="412"/>
      <c r="AD797" s="412"/>
      <c r="AE797" s="412"/>
      <c r="AF797" s="412"/>
      <c r="AG797" s="412"/>
      <c r="AH797" s="412"/>
      <c r="AI797" s="412"/>
      <c r="AJ797" s="412"/>
      <c r="AK797" s="412"/>
      <c r="AL797" s="412"/>
      <c r="AM797" s="301"/>
    </row>
    <row r="798" spans="1:39" outlineLevel="1">
      <c r="A798" s="531">
        <v>2</v>
      </c>
      <c r="B798" s="427" t="s">
        <v>96</v>
      </c>
      <c r="C798" s="290" t="s">
        <v>25</v>
      </c>
      <c r="D798" s="294"/>
      <c r="E798" s="294"/>
      <c r="F798" s="294"/>
      <c r="G798" s="294"/>
      <c r="H798" s="294"/>
      <c r="I798" s="294"/>
      <c r="J798" s="294"/>
      <c r="K798" s="294"/>
      <c r="L798" s="294"/>
      <c r="M798" s="294"/>
      <c r="N798" s="290"/>
      <c r="O798" s="294"/>
      <c r="P798" s="294"/>
      <c r="Q798" s="294"/>
      <c r="R798" s="294"/>
      <c r="S798" s="294"/>
      <c r="T798" s="294"/>
      <c r="U798" s="294"/>
      <c r="V798" s="294"/>
      <c r="W798" s="294"/>
      <c r="X798" s="294"/>
      <c r="Y798" s="409"/>
      <c r="Z798" s="409"/>
      <c r="AA798" s="409"/>
      <c r="AB798" s="409"/>
      <c r="AC798" s="409"/>
      <c r="AD798" s="409"/>
      <c r="AE798" s="409"/>
      <c r="AF798" s="409"/>
      <c r="AG798" s="409"/>
      <c r="AH798" s="409"/>
      <c r="AI798" s="409"/>
      <c r="AJ798" s="409"/>
      <c r="AK798" s="409"/>
      <c r="AL798" s="409"/>
      <c r="AM798" s="295">
        <f>SUM(Y798:AL798)</f>
        <v>0</v>
      </c>
    </row>
    <row r="799" spans="1:39" outlineLevel="1">
      <c r="A799" s="531"/>
      <c r="B799" s="293" t="s">
        <v>342</v>
      </c>
      <c r="C799" s="290" t="s">
        <v>163</v>
      </c>
      <c r="D799" s="294"/>
      <c r="E799" s="294"/>
      <c r="F799" s="294"/>
      <c r="G799" s="294"/>
      <c r="H799" s="294"/>
      <c r="I799" s="294"/>
      <c r="J799" s="294"/>
      <c r="K799" s="294"/>
      <c r="L799" s="294"/>
      <c r="M799" s="294"/>
      <c r="N799" s="467"/>
      <c r="O799" s="294"/>
      <c r="P799" s="294"/>
      <c r="Q799" s="294"/>
      <c r="R799" s="294"/>
      <c r="S799" s="294"/>
      <c r="T799" s="294"/>
      <c r="U799" s="294"/>
      <c r="V799" s="294"/>
      <c r="W799" s="294"/>
      <c r="X799" s="294"/>
      <c r="Y799" s="410">
        <f t="shared" ref="Y799:AL799" si="241">Y798</f>
        <v>0</v>
      </c>
      <c r="Z799" s="410">
        <f t="shared" si="241"/>
        <v>0</v>
      </c>
      <c r="AA799" s="410">
        <f t="shared" si="241"/>
        <v>0</v>
      </c>
      <c r="AB799" s="410">
        <f t="shared" si="241"/>
        <v>0</v>
      </c>
      <c r="AC799" s="410">
        <f t="shared" si="241"/>
        <v>0</v>
      </c>
      <c r="AD799" s="410">
        <f t="shared" si="241"/>
        <v>0</v>
      </c>
      <c r="AE799" s="410">
        <f t="shared" si="241"/>
        <v>0</v>
      </c>
      <c r="AF799" s="410">
        <f t="shared" si="241"/>
        <v>0</v>
      </c>
      <c r="AG799" s="410">
        <f t="shared" si="241"/>
        <v>0</v>
      </c>
      <c r="AH799" s="410">
        <f t="shared" si="241"/>
        <v>0</v>
      </c>
      <c r="AI799" s="410">
        <f t="shared" si="241"/>
        <v>0</v>
      </c>
      <c r="AJ799" s="410">
        <f t="shared" si="241"/>
        <v>0</v>
      </c>
      <c r="AK799" s="410">
        <f t="shared" si="241"/>
        <v>0</v>
      </c>
      <c r="AL799" s="410">
        <f t="shared" si="241"/>
        <v>0</v>
      </c>
      <c r="AM799" s="296"/>
    </row>
    <row r="800" spans="1:39" ht="15.75" outlineLevel="1">
      <c r="A800" s="531"/>
      <c r="B800" s="297"/>
      <c r="C800" s="298"/>
      <c r="D800" s="303"/>
      <c r="E800" s="303"/>
      <c r="F800" s="303"/>
      <c r="G800" s="303"/>
      <c r="H800" s="303"/>
      <c r="I800" s="303"/>
      <c r="J800" s="303"/>
      <c r="K800" s="303"/>
      <c r="L800" s="303"/>
      <c r="M800" s="303"/>
      <c r="N800" s="299"/>
      <c r="O800" s="303"/>
      <c r="P800" s="303"/>
      <c r="Q800" s="303"/>
      <c r="R800" s="303"/>
      <c r="S800" s="303"/>
      <c r="T800" s="303"/>
      <c r="U800" s="303"/>
      <c r="V800" s="303"/>
      <c r="W800" s="303"/>
      <c r="X800" s="303"/>
      <c r="Y800" s="411"/>
      <c r="Z800" s="412"/>
      <c r="AA800" s="412"/>
      <c r="AB800" s="412"/>
      <c r="AC800" s="412"/>
      <c r="AD800" s="412"/>
      <c r="AE800" s="412"/>
      <c r="AF800" s="412"/>
      <c r="AG800" s="412"/>
      <c r="AH800" s="412"/>
      <c r="AI800" s="412"/>
      <c r="AJ800" s="412"/>
      <c r="AK800" s="412"/>
      <c r="AL800" s="412"/>
      <c r="AM800" s="301"/>
    </row>
    <row r="801" spans="1:39" outlineLevel="1">
      <c r="A801" s="531">
        <v>3</v>
      </c>
      <c r="B801" s="427" t="s">
        <v>97</v>
      </c>
      <c r="C801" s="290" t="s">
        <v>25</v>
      </c>
      <c r="D801" s="294"/>
      <c r="E801" s="294"/>
      <c r="F801" s="294"/>
      <c r="G801" s="294"/>
      <c r="H801" s="294"/>
      <c r="I801" s="294"/>
      <c r="J801" s="294"/>
      <c r="K801" s="294"/>
      <c r="L801" s="294"/>
      <c r="M801" s="294"/>
      <c r="N801" s="290"/>
      <c r="O801" s="294"/>
      <c r="P801" s="294"/>
      <c r="Q801" s="294"/>
      <c r="R801" s="294"/>
      <c r="S801" s="294"/>
      <c r="T801" s="294"/>
      <c r="U801" s="294"/>
      <c r="V801" s="294"/>
      <c r="W801" s="294"/>
      <c r="X801" s="294"/>
      <c r="Y801" s="409"/>
      <c r="Z801" s="409"/>
      <c r="AA801" s="409"/>
      <c r="AB801" s="409"/>
      <c r="AC801" s="409"/>
      <c r="AD801" s="409"/>
      <c r="AE801" s="409"/>
      <c r="AF801" s="409"/>
      <c r="AG801" s="409"/>
      <c r="AH801" s="409"/>
      <c r="AI801" s="409"/>
      <c r="AJ801" s="409"/>
      <c r="AK801" s="409"/>
      <c r="AL801" s="409"/>
      <c r="AM801" s="295">
        <f>SUM(Y801:AL801)</f>
        <v>0</v>
      </c>
    </row>
    <row r="802" spans="1:39" outlineLevel="1">
      <c r="A802" s="531"/>
      <c r="B802" s="293" t="s">
        <v>342</v>
      </c>
      <c r="C802" s="290" t="s">
        <v>163</v>
      </c>
      <c r="D802" s="294"/>
      <c r="E802" s="294"/>
      <c r="F802" s="294"/>
      <c r="G802" s="294"/>
      <c r="H802" s="294"/>
      <c r="I802" s="294"/>
      <c r="J802" s="294"/>
      <c r="K802" s="294"/>
      <c r="L802" s="294"/>
      <c r="M802" s="294"/>
      <c r="N802" s="467"/>
      <c r="O802" s="294"/>
      <c r="P802" s="294"/>
      <c r="Q802" s="294"/>
      <c r="R802" s="294"/>
      <c r="S802" s="294"/>
      <c r="T802" s="294"/>
      <c r="U802" s="294"/>
      <c r="V802" s="294"/>
      <c r="W802" s="294"/>
      <c r="X802" s="294"/>
      <c r="Y802" s="410">
        <f t="shared" ref="Y802:AL802" si="242">Y801</f>
        <v>0</v>
      </c>
      <c r="Z802" s="410">
        <f t="shared" si="242"/>
        <v>0</v>
      </c>
      <c r="AA802" s="410">
        <f t="shared" si="242"/>
        <v>0</v>
      </c>
      <c r="AB802" s="410">
        <f t="shared" si="242"/>
        <v>0</v>
      </c>
      <c r="AC802" s="410">
        <f t="shared" si="242"/>
        <v>0</v>
      </c>
      <c r="AD802" s="410">
        <f t="shared" si="242"/>
        <v>0</v>
      </c>
      <c r="AE802" s="410">
        <f t="shared" si="242"/>
        <v>0</v>
      </c>
      <c r="AF802" s="410">
        <f t="shared" si="242"/>
        <v>0</v>
      </c>
      <c r="AG802" s="410">
        <f t="shared" si="242"/>
        <v>0</v>
      </c>
      <c r="AH802" s="410">
        <f t="shared" si="242"/>
        <v>0</v>
      </c>
      <c r="AI802" s="410">
        <f t="shared" si="242"/>
        <v>0</v>
      </c>
      <c r="AJ802" s="410">
        <f t="shared" si="242"/>
        <v>0</v>
      </c>
      <c r="AK802" s="410">
        <f t="shared" si="242"/>
        <v>0</v>
      </c>
      <c r="AL802" s="410">
        <f t="shared" si="242"/>
        <v>0</v>
      </c>
      <c r="AM802" s="296"/>
    </row>
    <row r="803" spans="1:39" outlineLevel="1">
      <c r="A803" s="531"/>
      <c r="B803" s="293"/>
      <c r="C803" s="304"/>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411"/>
      <c r="Z803" s="411"/>
      <c r="AA803" s="411"/>
      <c r="AB803" s="411"/>
      <c r="AC803" s="411"/>
      <c r="AD803" s="411"/>
      <c r="AE803" s="411"/>
      <c r="AF803" s="411"/>
      <c r="AG803" s="411"/>
      <c r="AH803" s="411"/>
      <c r="AI803" s="411"/>
      <c r="AJ803" s="411"/>
      <c r="AK803" s="411"/>
      <c r="AL803" s="411"/>
      <c r="AM803" s="305"/>
    </row>
    <row r="804" spans="1:39" outlineLevel="1">
      <c r="A804" s="531">
        <v>4</v>
      </c>
      <c r="B804" s="519" t="s">
        <v>669</v>
      </c>
      <c r="C804" s="290" t="s">
        <v>25</v>
      </c>
      <c r="D804" s="294"/>
      <c r="E804" s="294"/>
      <c r="F804" s="294"/>
      <c r="G804" s="294"/>
      <c r="H804" s="294"/>
      <c r="I804" s="294"/>
      <c r="J804" s="294"/>
      <c r="K804" s="294"/>
      <c r="L804" s="294"/>
      <c r="M804" s="294"/>
      <c r="N804" s="290"/>
      <c r="O804" s="294"/>
      <c r="P804" s="294"/>
      <c r="Q804" s="294"/>
      <c r="R804" s="294"/>
      <c r="S804" s="294"/>
      <c r="T804" s="294"/>
      <c r="U804" s="294"/>
      <c r="V804" s="294"/>
      <c r="W804" s="294"/>
      <c r="X804" s="294"/>
      <c r="Y804" s="414"/>
      <c r="Z804" s="414"/>
      <c r="AA804" s="414"/>
      <c r="AB804" s="414"/>
      <c r="AC804" s="414"/>
      <c r="AD804" s="414"/>
      <c r="AE804" s="414"/>
      <c r="AF804" s="409"/>
      <c r="AG804" s="409"/>
      <c r="AH804" s="409"/>
      <c r="AI804" s="409"/>
      <c r="AJ804" s="409"/>
      <c r="AK804" s="409"/>
      <c r="AL804" s="409"/>
      <c r="AM804" s="295">
        <f>SUM(Y804:AL804)</f>
        <v>0</v>
      </c>
    </row>
    <row r="805" spans="1:39" outlineLevel="1">
      <c r="A805" s="531"/>
      <c r="B805" s="293" t="s">
        <v>342</v>
      </c>
      <c r="C805" s="290" t="s">
        <v>163</v>
      </c>
      <c r="D805" s="294"/>
      <c r="E805" s="294"/>
      <c r="F805" s="294"/>
      <c r="G805" s="294"/>
      <c r="H805" s="294"/>
      <c r="I805" s="294"/>
      <c r="J805" s="294"/>
      <c r="K805" s="294"/>
      <c r="L805" s="294"/>
      <c r="M805" s="294"/>
      <c r="N805" s="467"/>
      <c r="O805" s="294"/>
      <c r="P805" s="294"/>
      <c r="Q805" s="294"/>
      <c r="R805" s="294"/>
      <c r="S805" s="294"/>
      <c r="T805" s="294"/>
      <c r="U805" s="294"/>
      <c r="V805" s="294"/>
      <c r="W805" s="294"/>
      <c r="X805" s="294"/>
      <c r="Y805" s="410">
        <f t="shared" ref="Y805:AL805" si="243">Y804</f>
        <v>0</v>
      </c>
      <c r="Z805" s="410">
        <f t="shared" si="243"/>
        <v>0</v>
      </c>
      <c r="AA805" s="410">
        <f t="shared" si="243"/>
        <v>0</v>
      </c>
      <c r="AB805" s="410">
        <f t="shared" si="243"/>
        <v>0</v>
      </c>
      <c r="AC805" s="410">
        <f t="shared" si="243"/>
        <v>0</v>
      </c>
      <c r="AD805" s="410">
        <f t="shared" si="243"/>
        <v>0</v>
      </c>
      <c r="AE805" s="410">
        <f t="shared" si="243"/>
        <v>0</v>
      </c>
      <c r="AF805" s="410">
        <f t="shared" si="243"/>
        <v>0</v>
      </c>
      <c r="AG805" s="410">
        <f t="shared" si="243"/>
        <v>0</v>
      </c>
      <c r="AH805" s="410">
        <f t="shared" si="243"/>
        <v>0</v>
      </c>
      <c r="AI805" s="410">
        <f t="shared" si="243"/>
        <v>0</v>
      </c>
      <c r="AJ805" s="410">
        <f t="shared" si="243"/>
        <v>0</v>
      </c>
      <c r="AK805" s="410">
        <f t="shared" si="243"/>
        <v>0</v>
      </c>
      <c r="AL805" s="410">
        <f t="shared" si="243"/>
        <v>0</v>
      </c>
      <c r="AM805" s="296"/>
    </row>
    <row r="806" spans="1:39" outlineLevel="1">
      <c r="A806" s="531"/>
      <c r="B806" s="293"/>
      <c r="C806" s="304"/>
      <c r="D806" s="303"/>
      <c r="E806" s="303"/>
      <c r="F806" s="303"/>
      <c r="G806" s="303"/>
      <c r="H806" s="303"/>
      <c r="I806" s="303"/>
      <c r="J806" s="303"/>
      <c r="K806" s="303"/>
      <c r="L806" s="303"/>
      <c r="M806" s="303"/>
      <c r="N806" s="290"/>
      <c r="O806" s="303"/>
      <c r="P806" s="303"/>
      <c r="Q806" s="303"/>
      <c r="R806" s="303"/>
      <c r="S806" s="303"/>
      <c r="T806" s="303"/>
      <c r="U806" s="303"/>
      <c r="V806" s="303"/>
      <c r="W806" s="303"/>
      <c r="X806" s="303"/>
      <c r="Y806" s="411"/>
      <c r="Z806" s="411"/>
      <c r="AA806" s="411"/>
      <c r="AB806" s="411"/>
      <c r="AC806" s="411"/>
      <c r="AD806" s="411"/>
      <c r="AE806" s="411"/>
      <c r="AF806" s="411"/>
      <c r="AG806" s="411"/>
      <c r="AH806" s="411"/>
      <c r="AI806" s="411"/>
      <c r="AJ806" s="411"/>
      <c r="AK806" s="411"/>
      <c r="AL806" s="411"/>
      <c r="AM806" s="305"/>
    </row>
    <row r="807" spans="1:39" ht="15.75" customHeight="1" outlineLevel="1">
      <c r="A807" s="531">
        <v>5</v>
      </c>
      <c r="B807" s="427" t="s">
        <v>98</v>
      </c>
      <c r="C807" s="290" t="s">
        <v>25</v>
      </c>
      <c r="D807" s="294"/>
      <c r="E807" s="294"/>
      <c r="F807" s="294"/>
      <c r="G807" s="294"/>
      <c r="H807" s="294"/>
      <c r="I807" s="294"/>
      <c r="J807" s="294"/>
      <c r="K807" s="294"/>
      <c r="L807" s="294"/>
      <c r="M807" s="294"/>
      <c r="N807" s="290"/>
      <c r="O807" s="294"/>
      <c r="P807" s="294"/>
      <c r="Q807" s="294"/>
      <c r="R807" s="294"/>
      <c r="S807" s="294"/>
      <c r="T807" s="294"/>
      <c r="U807" s="294"/>
      <c r="V807" s="294"/>
      <c r="W807" s="294"/>
      <c r="X807" s="294"/>
      <c r="Y807" s="414"/>
      <c r="Z807" s="414"/>
      <c r="AA807" s="414"/>
      <c r="AB807" s="414"/>
      <c r="AC807" s="414"/>
      <c r="AD807" s="414"/>
      <c r="AE807" s="414"/>
      <c r="AF807" s="409"/>
      <c r="AG807" s="409"/>
      <c r="AH807" s="409"/>
      <c r="AI807" s="409"/>
      <c r="AJ807" s="409"/>
      <c r="AK807" s="409"/>
      <c r="AL807" s="409"/>
      <c r="AM807" s="295">
        <f>SUM(Y807:AL807)</f>
        <v>0</v>
      </c>
    </row>
    <row r="808" spans="1:39" ht="20.25" customHeight="1" outlineLevel="1">
      <c r="A808" s="531"/>
      <c r="B808" s="293" t="s">
        <v>342</v>
      </c>
      <c r="C808" s="290" t="s">
        <v>163</v>
      </c>
      <c r="D808" s="294"/>
      <c r="E808" s="294"/>
      <c r="F808" s="294"/>
      <c r="G808" s="294"/>
      <c r="H808" s="294"/>
      <c r="I808" s="294"/>
      <c r="J808" s="294"/>
      <c r="K808" s="294"/>
      <c r="L808" s="294"/>
      <c r="M808" s="294"/>
      <c r="N808" s="467"/>
      <c r="O808" s="294"/>
      <c r="P808" s="294"/>
      <c r="Q808" s="294"/>
      <c r="R808" s="294"/>
      <c r="S808" s="294"/>
      <c r="T808" s="294"/>
      <c r="U808" s="294"/>
      <c r="V808" s="294"/>
      <c r="W808" s="294"/>
      <c r="X808" s="294"/>
      <c r="Y808" s="410">
        <f t="shared" ref="Y808:AL808" si="244">Y807</f>
        <v>0</v>
      </c>
      <c r="Z808" s="410">
        <f t="shared" si="244"/>
        <v>0</v>
      </c>
      <c r="AA808" s="410">
        <f t="shared" si="244"/>
        <v>0</v>
      </c>
      <c r="AB808" s="410">
        <f t="shared" si="244"/>
        <v>0</v>
      </c>
      <c r="AC808" s="410">
        <f t="shared" si="244"/>
        <v>0</v>
      </c>
      <c r="AD808" s="410">
        <f t="shared" si="244"/>
        <v>0</v>
      </c>
      <c r="AE808" s="410">
        <f t="shared" si="244"/>
        <v>0</v>
      </c>
      <c r="AF808" s="410">
        <f t="shared" si="244"/>
        <v>0</v>
      </c>
      <c r="AG808" s="410">
        <f t="shared" si="244"/>
        <v>0</v>
      </c>
      <c r="AH808" s="410">
        <f t="shared" si="244"/>
        <v>0</v>
      </c>
      <c r="AI808" s="410">
        <f t="shared" si="244"/>
        <v>0</v>
      </c>
      <c r="AJ808" s="410">
        <f t="shared" si="244"/>
        <v>0</v>
      </c>
      <c r="AK808" s="410">
        <f t="shared" si="244"/>
        <v>0</v>
      </c>
      <c r="AL808" s="410">
        <f t="shared" si="244"/>
        <v>0</v>
      </c>
      <c r="AM808" s="296"/>
    </row>
    <row r="809" spans="1:39" outlineLevel="1">
      <c r="A809" s="531"/>
      <c r="B809" s="293"/>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421"/>
      <c r="Z809" s="422"/>
      <c r="AA809" s="422"/>
      <c r="AB809" s="422"/>
      <c r="AC809" s="422"/>
      <c r="AD809" s="422"/>
      <c r="AE809" s="422"/>
      <c r="AF809" s="422"/>
      <c r="AG809" s="422"/>
      <c r="AH809" s="422"/>
      <c r="AI809" s="422"/>
      <c r="AJ809" s="422"/>
      <c r="AK809" s="422"/>
      <c r="AL809" s="422"/>
      <c r="AM809" s="296"/>
    </row>
    <row r="810" spans="1:39" ht="15.75" outlineLevel="1">
      <c r="A810" s="531"/>
      <c r="B810" s="318" t="s">
        <v>497</v>
      </c>
      <c r="C810" s="288"/>
      <c r="D810" s="288"/>
      <c r="E810" s="288"/>
      <c r="F810" s="288"/>
      <c r="G810" s="288"/>
      <c r="H810" s="288"/>
      <c r="I810" s="288"/>
      <c r="J810" s="288"/>
      <c r="K810" s="288"/>
      <c r="L810" s="288"/>
      <c r="M810" s="288"/>
      <c r="N810" s="289"/>
      <c r="O810" s="288"/>
      <c r="P810" s="288"/>
      <c r="Q810" s="288"/>
      <c r="R810" s="288"/>
      <c r="S810" s="288"/>
      <c r="T810" s="288"/>
      <c r="U810" s="288"/>
      <c r="V810" s="288"/>
      <c r="W810" s="288"/>
      <c r="X810" s="288"/>
      <c r="Y810" s="413"/>
      <c r="Z810" s="413"/>
      <c r="AA810" s="413"/>
      <c r="AB810" s="413"/>
      <c r="AC810" s="413"/>
      <c r="AD810" s="413"/>
      <c r="AE810" s="413"/>
      <c r="AF810" s="413"/>
      <c r="AG810" s="413"/>
      <c r="AH810" s="413"/>
      <c r="AI810" s="413"/>
      <c r="AJ810" s="413"/>
      <c r="AK810" s="413"/>
      <c r="AL810" s="413"/>
      <c r="AM810" s="291"/>
    </row>
    <row r="811" spans="1:39" outlineLevel="1">
      <c r="A811" s="531">
        <v>6</v>
      </c>
      <c r="B811" s="427" t="s">
        <v>99</v>
      </c>
      <c r="C811" s="290" t="s">
        <v>25</v>
      </c>
      <c r="D811" s="294"/>
      <c r="E811" s="294"/>
      <c r="F811" s="294"/>
      <c r="G811" s="294"/>
      <c r="H811" s="294"/>
      <c r="I811" s="294"/>
      <c r="J811" s="294"/>
      <c r="K811" s="294"/>
      <c r="L811" s="294"/>
      <c r="M811" s="294"/>
      <c r="N811" s="294">
        <v>12</v>
      </c>
      <c r="O811" s="294"/>
      <c r="P811" s="294"/>
      <c r="Q811" s="294"/>
      <c r="R811" s="294"/>
      <c r="S811" s="294"/>
      <c r="T811" s="294"/>
      <c r="U811" s="294"/>
      <c r="V811" s="294"/>
      <c r="W811" s="294"/>
      <c r="X811" s="294"/>
      <c r="Y811" s="414"/>
      <c r="Z811" s="414"/>
      <c r="AA811" s="414"/>
      <c r="AB811" s="414"/>
      <c r="AC811" s="414"/>
      <c r="AD811" s="414"/>
      <c r="AE811" s="414"/>
      <c r="AF811" s="414"/>
      <c r="AG811" s="414"/>
      <c r="AH811" s="414"/>
      <c r="AI811" s="414"/>
      <c r="AJ811" s="414"/>
      <c r="AK811" s="414"/>
      <c r="AL811" s="414"/>
      <c r="AM811" s="295">
        <f>SUM(Y811:AL811)</f>
        <v>0</v>
      </c>
    </row>
    <row r="812" spans="1:39" outlineLevel="1">
      <c r="A812" s="531"/>
      <c r="B812" s="293" t="s">
        <v>342</v>
      </c>
      <c r="C812" s="290" t="s">
        <v>163</v>
      </c>
      <c r="D812" s="294"/>
      <c r="E812" s="294"/>
      <c r="F812" s="294"/>
      <c r="G812" s="294"/>
      <c r="H812" s="294"/>
      <c r="I812" s="294"/>
      <c r="J812" s="294"/>
      <c r="K812" s="294"/>
      <c r="L812" s="294"/>
      <c r="M812" s="294"/>
      <c r="N812" s="294">
        <f>N811</f>
        <v>12</v>
      </c>
      <c r="O812" s="294"/>
      <c r="P812" s="294"/>
      <c r="Q812" s="294"/>
      <c r="R812" s="294"/>
      <c r="S812" s="294"/>
      <c r="T812" s="294"/>
      <c r="U812" s="294"/>
      <c r="V812" s="294"/>
      <c r="W812" s="294"/>
      <c r="X812" s="294"/>
      <c r="Y812" s="410">
        <f t="shared" ref="Y812:AL812" si="245">Y811</f>
        <v>0</v>
      </c>
      <c r="Z812" s="410">
        <f t="shared" si="245"/>
        <v>0</v>
      </c>
      <c r="AA812" s="410">
        <f t="shared" si="245"/>
        <v>0</v>
      </c>
      <c r="AB812" s="410">
        <f t="shared" si="245"/>
        <v>0</v>
      </c>
      <c r="AC812" s="410">
        <f t="shared" si="245"/>
        <v>0</v>
      </c>
      <c r="AD812" s="410">
        <f t="shared" si="245"/>
        <v>0</v>
      </c>
      <c r="AE812" s="410">
        <f t="shared" si="245"/>
        <v>0</v>
      </c>
      <c r="AF812" s="410">
        <f t="shared" si="245"/>
        <v>0</v>
      </c>
      <c r="AG812" s="410">
        <f t="shared" si="245"/>
        <v>0</v>
      </c>
      <c r="AH812" s="410">
        <f t="shared" si="245"/>
        <v>0</v>
      </c>
      <c r="AI812" s="410">
        <f t="shared" si="245"/>
        <v>0</v>
      </c>
      <c r="AJ812" s="410">
        <f t="shared" si="245"/>
        <v>0</v>
      </c>
      <c r="AK812" s="410">
        <f t="shared" si="245"/>
        <v>0</v>
      </c>
      <c r="AL812" s="410">
        <f t="shared" si="245"/>
        <v>0</v>
      </c>
      <c r="AM812" s="310"/>
    </row>
    <row r="813" spans="1:39" outlineLevel="1">
      <c r="A813" s="531"/>
      <c r="B813" s="309"/>
      <c r="C813" s="311"/>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415"/>
      <c r="Z813" s="415"/>
      <c r="AA813" s="415"/>
      <c r="AB813" s="415"/>
      <c r="AC813" s="415"/>
      <c r="AD813" s="415"/>
      <c r="AE813" s="415"/>
      <c r="AF813" s="415"/>
      <c r="AG813" s="415"/>
      <c r="AH813" s="415"/>
      <c r="AI813" s="415"/>
      <c r="AJ813" s="415"/>
      <c r="AK813" s="415"/>
      <c r="AL813" s="415"/>
      <c r="AM813" s="312"/>
    </row>
    <row r="814" spans="1:39" ht="30" outlineLevel="1">
      <c r="A814" s="531">
        <v>7</v>
      </c>
      <c r="B814" s="427" t="s">
        <v>100</v>
      </c>
      <c r="C814" s="290" t="s">
        <v>25</v>
      </c>
      <c r="D814" s="294"/>
      <c r="E814" s="294"/>
      <c r="F814" s="294"/>
      <c r="G814" s="294"/>
      <c r="H814" s="294"/>
      <c r="I814" s="294"/>
      <c r="J814" s="294"/>
      <c r="K814" s="294"/>
      <c r="L814" s="294"/>
      <c r="M814" s="294"/>
      <c r="N814" s="294">
        <v>12</v>
      </c>
      <c r="O814" s="294"/>
      <c r="P814" s="294"/>
      <c r="Q814" s="294"/>
      <c r="R814" s="294"/>
      <c r="S814" s="294"/>
      <c r="T814" s="294"/>
      <c r="U814" s="294"/>
      <c r="V814" s="294"/>
      <c r="W814" s="294"/>
      <c r="X814" s="294"/>
      <c r="Y814" s="414"/>
      <c r="Z814" s="414"/>
      <c r="AA814" s="414"/>
      <c r="AB814" s="414"/>
      <c r="AC814" s="414"/>
      <c r="AD814" s="414"/>
      <c r="AE814" s="414"/>
      <c r="AF814" s="414"/>
      <c r="AG814" s="414"/>
      <c r="AH814" s="414"/>
      <c r="AI814" s="414"/>
      <c r="AJ814" s="414"/>
      <c r="AK814" s="414"/>
      <c r="AL814" s="414"/>
      <c r="AM814" s="295">
        <f>SUM(Y814:AL814)</f>
        <v>0</v>
      </c>
    </row>
    <row r="815" spans="1:39" outlineLevel="1">
      <c r="A815" s="531"/>
      <c r="B815" s="293" t="s">
        <v>342</v>
      </c>
      <c r="C815" s="290" t="s">
        <v>163</v>
      </c>
      <c r="D815" s="294"/>
      <c r="E815" s="294"/>
      <c r="F815" s="294"/>
      <c r="G815" s="294"/>
      <c r="H815" s="294"/>
      <c r="I815" s="294"/>
      <c r="J815" s="294"/>
      <c r="K815" s="294"/>
      <c r="L815" s="294"/>
      <c r="M815" s="294"/>
      <c r="N815" s="294">
        <f>N814</f>
        <v>12</v>
      </c>
      <c r="O815" s="294"/>
      <c r="P815" s="294"/>
      <c r="Q815" s="294"/>
      <c r="R815" s="294"/>
      <c r="S815" s="294"/>
      <c r="T815" s="294"/>
      <c r="U815" s="294"/>
      <c r="V815" s="294"/>
      <c r="W815" s="294"/>
      <c r="X815" s="294"/>
      <c r="Y815" s="410">
        <f t="shared" ref="Y815:AL815" si="246">Y814</f>
        <v>0</v>
      </c>
      <c r="Z815" s="410">
        <f t="shared" si="246"/>
        <v>0</v>
      </c>
      <c r="AA815" s="410">
        <f t="shared" si="246"/>
        <v>0</v>
      </c>
      <c r="AB815" s="410">
        <f t="shared" si="246"/>
        <v>0</v>
      </c>
      <c r="AC815" s="410">
        <f t="shared" si="246"/>
        <v>0</v>
      </c>
      <c r="AD815" s="410">
        <f t="shared" si="246"/>
        <v>0</v>
      </c>
      <c r="AE815" s="410">
        <f t="shared" si="246"/>
        <v>0</v>
      </c>
      <c r="AF815" s="410">
        <f t="shared" si="246"/>
        <v>0</v>
      </c>
      <c r="AG815" s="410">
        <f t="shared" si="246"/>
        <v>0</v>
      </c>
      <c r="AH815" s="410">
        <f t="shared" si="246"/>
        <v>0</v>
      </c>
      <c r="AI815" s="410">
        <f t="shared" si="246"/>
        <v>0</v>
      </c>
      <c r="AJ815" s="410">
        <f t="shared" si="246"/>
        <v>0</v>
      </c>
      <c r="AK815" s="410">
        <f t="shared" si="246"/>
        <v>0</v>
      </c>
      <c r="AL815" s="410">
        <f t="shared" si="246"/>
        <v>0</v>
      </c>
      <c r="AM815" s="310"/>
    </row>
    <row r="816" spans="1:39" outlineLevel="1">
      <c r="A816" s="531"/>
      <c r="B816" s="313"/>
      <c r="C816" s="311"/>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415"/>
      <c r="Z816" s="416"/>
      <c r="AA816" s="415"/>
      <c r="AB816" s="415"/>
      <c r="AC816" s="415"/>
      <c r="AD816" s="415"/>
      <c r="AE816" s="415"/>
      <c r="AF816" s="415"/>
      <c r="AG816" s="415"/>
      <c r="AH816" s="415"/>
      <c r="AI816" s="415"/>
      <c r="AJ816" s="415"/>
      <c r="AK816" s="415"/>
      <c r="AL816" s="415"/>
      <c r="AM816" s="312"/>
    </row>
    <row r="817" spans="1:39" ht="30" outlineLevel="1">
      <c r="A817" s="531">
        <v>8</v>
      </c>
      <c r="B817" s="427" t="s">
        <v>101</v>
      </c>
      <c r="C817" s="290" t="s">
        <v>25</v>
      </c>
      <c r="D817" s="294"/>
      <c r="E817" s="294"/>
      <c r="F817" s="294"/>
      <c r="G817" s="294"/>
      <c r="H817" s="294"/>
      <c r="I817" s="294"/>
      <c r="J817" s="294"/>
      <c r="K817" s="294"/>
      <c r="L817" s="294"/>
      <c r="M817" s="294"/>
      <c r="N817" s="294">
        <v>12</v>
      </c>
      <c r="O817" s="294"/>
      <c r="P817" s="294"/>
      <c r="Q817" s="294"/>
      <c r="R817" s="294"/>
      <c r="S817" s="294"/>
      <c r="T817" s="294"/>
      <c r="U817" s="294"/>
      <c r="V817" s="294"/>
      <c r="W817" s="294"/>
      <c r="X817" s="294"/>
      <c r="Y817" s="414"/>
      <c r="Z817" s="414"/>
      <c r="AA817" s="414"/>
      <c r="AB817" s="414"/>
      <c r="AC817" s="414" t="s">
        <v>830</v>
      </c>
      <c r="AD817" s="414"/>
      <c r="AE817" s="414"/>
      <c r="AF817" s="414"/>
      <c r="AG817" s="414"/>
      <c r="AH817" s="414"/>
      <c r="AI817" s="414"/>
      <c r="AJ817" s="414"/>
      <c r="AK817" s="414"/>
      <c r="AL817" s="414"/>
      <c r="AM817" s="295">
        <f>SUM(Y817:AL817)</f>
        <v>0</v>
      </c>
    </row>
    <row r="818" spans="1:39" outlineLevel="1">
      <c r="A818" s="531"/>
      <c r="B818" s="293" t="s">
        <v>342</v>
      </c>
      <c r="C818" s="290" t="s">
        <v>163</v>
      </c>
      <c r="D818" s="294"/>
      <c r="E818" s="294"/>
      <c r="F818" s="294"/>
      <c r="G818" s="294"/>
      <c r="H818" s="294"/>
      <c r="I818" s="294"/>
      <c r="J818" s="294"/>
      <c r="K818" s="294"/>
      <c r="L818" s="294"/>
      <c r="M818" s="294"/>
      <c r="N818" s="294">
        <f>N817</f>
        <v>12</v>
      </c>
      <c r="O818" s="294"/>
      <c r="P818" s="294"/>
      <c r="Q818" s="294"/>
      <c r="R818" s="294"/>
      <c r="S818" s="294"/>
      <c r="T818" s="294"/>
      <c r="U818" s="294"/>
      <c r="V818" s="294"/>
      <c r="W818" s="294"/>
      <c r="X818" s="294"/>
      <c r="Y818" s="410">
        <f t="shared" ref="Y818:AL818" si="247">Y817</f>
        <v>0</v>
      </c>
      <c r="Z818" s="410">
        <f t="shared" si="247"/>
        <v>0</v>
      </c>
      <c r="AA818" s="410">
        <f t="shared" si="247"/>
        <v>0</v>
      </c>
      <c r="AB818" s="410">
        <f t="shared" si="247"/>
        <v>0</v>
      </c>
      <c r="AC818" s="410" t="str">
        <f t="shared" si="247"/>
        <v>`</v>
      </c>
      <c r="AD818" s="410">
        <f t="shared" si="247"/>
        <v>0</v>
      </c>
      <c r="AE818" s="410">
        <f t="shared" si="247"/>
        <v>0</v>
      </c>
      <c r="AF818" s="410">
        <f t="shared" si="247"/>
        <v>0</v>
      </c>
      <c r="AG818" s="410">
        <f t="shared" si="247"/>
        <v>0</v>
      </c>
      <c r="AH818" s="410">
        <f t="shared" si="247"/>
        <v>0</v>
      </c>
      <c r="AI818" s="410">
        <f t="shared" si="247"/>
        <v>0</v>
      </c>
      <c r="AJ818" s="410">
        <f t="shared" si="247"/>
        <v>0</v>
      </c>
      <c r="AK818" s="410">
        <f t="shared" si="247"/>
        <v>0</v>
      </c>
      <c r="AL818" s="410">
        <f t="shared" si="247"/>
        <v>0</v>
      </c>
      <c r="AM818" s="310"/>
    </row>
    <row r="819" spans="1:39" outlineLevel="1">
      <c r="A819" s="531"/>
      <c r="B819" s="313"/>
      <c r="C819" s="311"/>
      <c r="D819" s="315"/>
      <c r="E819" s="315"/>
      <c r="F819" s="315"/>
      <c r="G819" s="315"/>
      <c r="H819" s="315"/>
      <c r="I819" s="315"/>
      <c r="J819" s="315"/>
      <c r="K819" s="315"/>
      <c r="L819" s="315"/>
      <c r="M819" s="315"/>
      <c r="N819" s="290"/>
      <c r="O819" s="315"/>
      <c r="P819" s="315"/>
      <c r="Q819" s="315"/>
      <c r="R819" s="315"/>
      <c r="S819" s="315"/>
      <c r="T819" s="315"/>
      <c r="U819" s="315"/>
      <c r="V819" s="315"/>
      <c r="W819" s="315"/>
      <c r="X819" s="315"/>
      <c r="Y819" s="415"/>
      <c r="Z819" s="416"/>
      <c r="AA819" s="415"/>
      <c r="AB819" s="415"/>
      <c r="AC819" s="415"/>
      <c r="AD819" s="415"/>
      <c r="AE819" s="415"/>
      <c r="AF819" s="415"/>
      <c r="AG819" s="415"/>
      <c r="AH819" s="415"/>
      <c r="AI819" s="415"/>
      <c r="AJ819" s="415"/>
      <c r="AK819" s="415"/>
      <c r="AL819" s="415"/>
      <c r="AM819" s="312"/>
    </row>
    <row r="820" spans="1:39" ht="30" outlineLevel="1">
      <c r="A820" s="531">
        <v>9</v>
      </c>
      <c r="B820" s="427" t="s">
        <v>102</v>
      </c>
      <c r="C820" s="290" t="s">
        <v>25</v>
      </c>
      <c r="D820" s="294"/>
      <c r="E820" s="294"/>
      <c r="F820" s="294"/>
      <c r="G820" s="294"/>
      <c r="H820" s="294"/>
      <c r="I820" s="294"/>
      <c r="J820" s="294"/>
      <c r="K820" s="294"/>
      <c r="L820" s="294"/>
      <c r="M820" s="294"/>
      <c r="N820" s="294">
        <v>12</v>
      </c>
      <c r="O820" s="294"/>
      <c r="P820" s="294"/>
      <c r="Q820" s="294"/>
      <c r="R820" s="294"/>
      <c r="S820" s="294"/>
      <c r="T820" s="294"/>
      <c r="U820" s="294"/>
      <c r="V820" s="294"/>
      <c r="W820" s="294"/>
      <c r="X820" s="294"/>
      <c r="Y820" s="414"/>
      <c r="Z820" s="414"/>
      <c r="AA820" s="414"/>
      <c r="AB820" s="414"/>
      <c r="AC820" s="414"/>
      <c r="AD820" s="414"/>
      <c r="AE820" s="414"/>
      <c r="AF820" s="414"/>
      <c r="AG820" s="414"/>
      <c r="AH820" s="414"/>
      <c r="AI820" s="414"/>
      <c r="AJ820" s="414"/>
      <c r="AK820" s="414"/>
      <c r="AL820" s="414"/>
      <c r="AM820" s="295">
        <f>SUM(Y820:AL820)</f>
        <v>0</v>
      </c>
    </row>
    <row r="821" spans="1:39" outlineLevel="1">
      <c r="A821" s="531"/>
      <c r="B821" s="293" t="s">
        <v>342</v>
      </c>
      <c r="C821" s="290" t="s">
        <v>163</v>
      </c>
      <c r="D821" s="294"/>
      <c r="E821" s="294"/>
      <c r="F821" s="294"/>
      <c r="G821" s="294"/>
      <c r="H821" s="294"/>
      <c r="I821" s="294"/>
      <c r="J821" s="294"/>
      <c r="K821" s="294"/>
      <c r="L821" s="294"/>
      <c r="M821" s="294"/>
      <c r="N821" s="294">
        <f>N820</f>
        <v>12</v>
      </c>
      <c r="O821" s="294"/>
      <c r="P821" s="294"/>
      <c r="Q821" s="294"/>
      <c r="R821" s="294"/>
      <c r="S821" s="294"/>
      <c r="T821" s="294"/>
      <c r="U821" s="294"/>
      <c r="V821" s="294"/>
      <c r="W821" s="294"/>
      <c r="X821" s="294"/>
      <c r="Y821" s="410">
        <f t="shared" ref="Y821:AL821" si="248">Y820</f>
        <v>0</v>
      </c>
      <c r="Z821" s="410">
        <f t="shared" si="248"/>
        <v>0</v>
      </c>
      <c r="AA821" s="410">
        <f t="shared" si="248"/>
        <v>0</v>
      </c>
      <c r="AB821" s="410">
        <f t="shared" si="248"/>
        <v>0</v>
      </c>
      <c r="AC821" s="410">
        <f t="shared" si="248"/>
        <v>0</v>
      </c>
      <c r="AD821" s="410">
        <f t="shared" si="248"/>
        <v>0</v>
      </c>
      <c r="AE821" s="410">
        <f t="shared" si="248"/>
        <v>0</v>
      </c>
      <c r="AF821" s="410">
        <f t="shared" si="248"/>
        <v>0</v>
      </c>
      <c r="AG821" s="410">
        <f t="shared" si="248"/>
        <v>0</v>
      </c>
      <c r="AH821" s="410">
        <f t="shared" si="248"/>
        <v>0</v>
      </c>
      <c r="AI821" s="410">
        <f t="shared" si="248"/>
        <v>0</v>
      </c>
      <c r="AJ821" s="410">
        <f t="shared" si="248"/>
        <v>0</v>
      </c>
      <c r="AK821" s="410">
        <f t="shared" si="248"/>
        <v>0</v>
      </c>
      <c r="AL821" s="410">
        <f t="shared" si="248"/>
        <v>0</v>
      </c>
      <c r="AM821" s="310"/>
    </row>
    <row r="822" spans="1:39" outlineLevel="1">
      <c r="A822" s="531"/>
      <c r="B822" s="313"/>
      <c r="C822" s="311"/>
      <c r="D822" s="315"/>
      <c r="E822" s="315"/>
      <c r="F822" s="315"/>
      <c r="G822" s="315"/>
      <c r="H822" s="315"/>
      <c r="I822" s="315"/>
      <c r="J822" s="315"/>
      <c r="K822" s="315"/>
      <c r="L822" s="315"/>
      <c r="M822" s="315"/>
      <c r="N822" s="290"/>
      <c r="O822" s="315"/>
      <c r="P822" s="315"/>
      <c r="Q822" s="315"/>
      <c r="R822" s="315"/>
      <c r="S822" s="315"/>
      <c r="T822" s="315"/>
      <c r="U822" s="315"/>
      <c r="V822" s="315"/>
      <c r="W822" s="315"/>
      <c r="X822" s="315"/>
      <c r="Y822" s="415"/>
      <c r="Z822" s="415"/>
      <c r="AA822" s="415"/>
      <c r="AB822" s="415"/>
      <c r="AC822" s="415"/>
      <c r="AD822" s="415"/>
      <c r="AE822" s="415"/>
      <c r="AF822" s="415"/>
      <c r="AG822" s="415"/>
      <c r="AH822" s="415"/>
      <c r="AI822" s="415"/>
      <c r="AJ822" s="415"/>
      <c r="AK822" s="415"/>
      <c r="AL822" s="415"/>
      <c r="AM822" s="312"/>
    </row>
    <row r="823" spans="1:39" ht="30" outlineLevel="1">
      <c r="A823" s="531">
        <v>10</v>
      </c>
      <c r="B823" s="427" t="s">
        <v>103</v>
      </c>
      <c r="C823" s="290" t="s">
        <v>25</v>
      </c>
      <c r="D823" s="294"/>
      <c r="E823" s="294"/>
      <c r="F823" s="294"/>
      <c r="G823" s="294"/>
      <c r="H823" s="294"/>
      <c r="I823" s="294"/>
      <c r="J823" s="294"/>
      <c r="K823" s="294"/>
      <c r="L823" s="294"/>
      <c r="M823" s="294"/>
      <c r="N823" s="294">
        <v>3</v>
      </c>
      <c r="O823" s="294"/>
      <c r="P823" s="294"/>
      <c r="Q823" s="294"/>
      <c r="R823" s="294"/>
      <c r="S823" s="294"/>
      <c r="T823" s="294"/>
      <c r="U823" s="294"/>
      <c r="V823" s="294"/>
      <c r="W823" s="294"/>
      <c r="X823" s="294"/>
      <c r="Y823" s="414"/>
      <c r="Z823" s="414"/>
      <c r="AA823" s="414"/>
      <c r="AB823" s="414"/>
      <c r="AC823" s="414"/>
      <c r="AD823" s="414"/>
      <c r="AE823" s="414"/>
      <c r="AF823" s="414"/>
      <c r="AG823" s="414"/>
      <c r="AH823" s="414"/>
      <c r="AI823" s="414"/>
      <c r="AJ823" s="414"/>
      <c r="AK823" s="414"/>
      <c r="AL823" s="414"/>
      <c r="AM823" s="295">
        <f>SUM(Y823:AL823)</f>
        <v>0</v>
      </c>
    </row>
    <row r="824" spans="1:39" outlineLevel="1">
      <c r="A824" s="531"/>
      <c r="B824" s="293" t="s">
        <v>342</v>
      </c>
      <c r="C824" s="290" t="s">
        <v>163</v>
      </c>
      <c r="D824" s="294"/>
      <c r="E824" s="294"/>
      <c r="F824" s="294"/>
      <c r="G824" s="294"/>
      <c r="H824" s="294"/>
      <c r="I824" s="294"/>
      <c r="J824" s="294"/>
      <c r="K824" s="294"/>
      <c r="L824" s="294"/>
      <c r="M824" s="294"/>
      <c r="N824" s="294">
        <f>N823</f>
        <v>3</v>
      </c>
      <c r="O824" s="294"/>
      <c r="P824" s="294"/>
      <c r="Q824" s="294"/>
      <c r="R824" s="294"/>
      <c r="S824" s="294"/>
      <c r="T824" s="294"/>
      <c r="U824" s="294"/>
      <c r="V824" s="294"/>
      <c r="W824" s="294"/>
      <c r="X824" s="294"/>
      <c r="Y824" s="410">
        <f t="shared" ref="Y824:AL824" si="249">Y823</f>
        <v>0</v>
      </c>
      <c r="Z824" s="410">
        <f t="shared" si="249"/>
        <v>0</v>
      </c>
      <c r="AA824" s="410">
        <f t="shared" si="249"/>
        <v>0</v>
      </c>
      <c r="AB824" s="410">
        <f t="shared" si="249"/>
        <v>0</v>
      </c>
      <c r="AC824" s="410">
        <f t="shared" si="249"/>
        <v>0</v>
      </c>
      <c r="AD824" s="410">
        <f t="shared" si="249"/>
        <v>0</v>
      </c>
      <c r="AE824" s="410">
        <f t="shared" si="249"/>
        <v>0</v>
      </c>
      <c r="AF824" s="410">
        <f t="shared" si="249"/>
        <v>0</v>
      </c>
      <c r="AG824" s="410">
        <f t="shared" si="249"/>
        <v>0</v>
      </c>
      <c r="AH824" s="410">
        <f t="shared" si="249"/>
        <v>0</v>
      </c>
      <c r="AI824" s="410">
        <f t="shared" si="249"/>
        <v>0</v>
      </c>
      <c r="AJ824" s="410">
        <f t="shared" si="249"/>
        <v>0</v>
      </c>
      <c r="AK824" s="410">
        <f t="shared" si="249"/>
        <v>0</v>
      </c>
      <c r="AL824" s="410">
        <f t="shared" si="249"/>
        <v>0</v>
      </c>
      <c r="AM824" s="310"/>
    </row>
    <row r="825" spans="1:39" outlineLevel="1">
      <c r="A825" s="531"/>
      <c r="B825" s="313"/>
      <c r="C825" s="311"/>
      <c r="D825" s="315"/>
      <c r="E825" s="315"/>
      <c r="F825" s="315"/>
      <c r="G825" s="315"/>
      <c r="H825" s="315"/>
      <c r="I825" s="315"/>
      <c r="J825" s="315"/>
      <c r="K825" s="315"/>
      <c r="L825" s="315"/>
      <c r="M825" s="315"/>
      <c r="N825" s="290"/>
      <c r="O825" s="315"/>
      <c r="P825" s="315"/>
      <c r="Q825" s="315"/>
      <c r="R825" s="315"/>
      <c r="S825" s="315"/>
      <c r="T825" s="315"/>
      <c r="U825" s="315"/>
      <c r="V825" s="315"/>
      <c r="W825" s="315"/>
      <c r="X825" s="315"/>
      <c r="Y825" s="415"/>
      <c r="Z825" s="416"/>
      <c r="AA825" s="415"/>
      <c r="AB825" s="415"/>
      <c r="AC825" s="415"/>
      <c r="AD825" s="415"/>
      <c r="AE825" s="415"/>
      <c r="AF825" s="415"/>
      <c r="AG825" s="415"/>
      <c r="AH825" s="415"/>
      <c r="AI825" s="415"/>
      <c r="AJ825" s="415"/>
      <c r="AK825" s="415"/>
      <c r="AL825" s="415"/>
      <c r="AM825" s="312"/>
    </row>
    <row r="826" spans="1:39" ht="15.75" outlineLevel="1">
      <c r="A826" s="531"/>
      <c r="B826" s="287" t="s">
        <v>10</v>
      </c>
      <c r="C826" s="288"/>
      <c r="D826" s="288"/>
      <c r="E826" s="288"/>
      <c r="F826" s="288"/>
      <c r="G826" s="288"/>
      <c r="H826" s="288"/>
      <c r="I826" s="288"/>
      <c r="J826" s="288"/>
      <c r="K826" s="288"/>
      <c r="L826" s="288"/>
      <c r="M826" s="288"/>
      <c r="N826" s="289"/>
      <c r="O826" s="288"/>
      <c r="P826" s="288"/>
      <c r="Q826" s="288"/>
      <c r="R826" s="288"/>
      <c r="S826" s="288"/>
      <c r="T826" s="288"/>
      <c r="U826" s="288"/>
      <c r="V826" s="288"/>
      <c r="W826" s="288"/>
      <c r="X826" s="288"/>
      <c r="Y826" s="413"/>
      <c r="Z826" s="413"/>
      <c r="AA826" s="413"/>
      <c r="AB826" s="413"/>
      <c r="AC826" s="413"/>
      <c r="AD826" s="413"/>
      <c r="AE826" s="413"/>
      <c r="AF826" s="413"/>
      <c r="AG826" s="413"/>
      <c r="AH826" s="413"/>
      <c r="AI826" s="413"/>
      <c r="AJ826" s="413"/>
      <c r="AK826" s="413"/>
      <c r="AL826" s="413"/>
      <c r="AM826" s="291"/>
    </row>
    <row r="827" spans="1:39" ht="30" outlineLevel="1">
      <c r="A827" s="531">
        <v>11</v>
      </c>
      <c r="B827" s="427" t="s">
        <v>104</v>
      </c>
      <c r="C827" s="290" t="s">
        <v>25</v>
      </c>
      <c r="D827" s="294"/>
      <c r="E827" s="294"/>
      <c r="F827" s="294"/>
      <c r="G827" s="294"/>
      <c r="H827" s="294"/>
      <c r="I827" s="294"/>
      <c r="J827" s="294"/>
      <c r="K827" s="294"/>
      <c r="L827" s="294"/>
      <c r="M827" s="294"/>
      <c r="N827" s="294">
        <v>12</v>
      </c>
      <c r="O827" s="294"/>
      <c r="P827" s="294"/>
      <c r="Q827" s="294"/>
      <c r="R827" s="294"/>
      <c r="S827" s="294"/>
      <c r="T827" s="294"/>
      <c r="U827" s="294"/>
      <c r="V827" s="294"/>
      <c r="W827" s="294"/>
      <c r="X827" s="294"/>
      <c r="Y827" s="425"/>
      <c r="Z827" s="414"/>
      <c r="AA827" s="414"/>
      <c r="AB827" s="414"/>
      <c r="AC827" s="414"/>
      <c r="AD827" s="414"/>
      <c r="AE827" s="414"/>
      <c r="AF827" s="414"/>
      <c r="AG827" s="414"/>
      <c r="AH827" s="414"/>
      <c r="AI827" s="414"/>
      <c r="AJ827" s="414"/>
      <c r="AK827" s="414"/>
      <c r="AL827" s="414"/>
      <c r="AM827" s="295">
        <f>SUM(Y827:AL827)</f>
        <v>0</v>
      </c>
    </row>
    <row r="828" spans="1:39" outlineLevel="1">
      <c r="A828" s="531"/>
      <c r="B828" s="293" t="s">
        <v>342</v>
      </c>
      <c r="C828" s="290" t="s">
        <v>163</v>
      </c>
      <c r="D828" s="294"/>
      <c r="E828" s="294"/>
      <c r="F828" s="294"/>
      <c r="G828" s="294"/>
      <c r="H828" s="294"/>
      <c r="I828" s="294"/>
      <c r="J828" s="294"/>
      <c r="K828" s="294"/>
      <c r="L828" s="294"/>
      <c r="M828" s="294"/>
      <c r="N828" s="294">
        <f>N827</f>
        <v>12</v>
      </c>
      <c r="O828" s="294"/>
      <c r="P828" s="294"/>
      <c r="Q828" s="294"/>
      <c r="R828" s="294"/>
      <c r="S828" s="294"/>
      <c r="T828" s="294"/>
      <c r="U828" s="294"/>
      <c r="V828" s="294"/>
      <c r="W828" s="294"/>
      <c r="X828" s="294"/>
      <c r="Y828" s="410">
        <f t="shared" ref="Y828:AL828" si="250">Y827</f>
        <v>0</v>
      </c>
      <c r="Z828" s="410">
        <f t="shared" si="250"/>
        <v>0</v>
      </c>
      <c r="AA828" s="410">
        <f t="shared" si="250"/>
        <v>0</v>
      </c>
      <c r="AB828" s="410">
        <f t="shared" si="250"/>
        <v>0</v>
      </c>
      <c r="AC828" s="410">
        <f t="shared" si="250"/>
        <v>0</v>
      </c>
      <c r="AD828" s="410">
        <f t="shared" si="250"/>
        <v>0</v>
      </c>
      <c r="AE828" s="410">
        <f t="shared" si="250"/>
        <v>0</v>
      </c>
      <c r="AF828" s="410">
        <f t="shared" si="250"/>
        <v>0</v>
      </c>
      <c r="AG828" s="410">
        <f t="shared" si="250"/>
        <v>0</v>
      </c>
      <c r="AH828" s="410">
        <f t="shared" si="250"/>
        <v>0</v>
      </c>
      <c r="AI828" s="410">
        <f t="shared" si="250"/>
        <v>0</v>
      </c>
      <c r="AJ828" s="410">
        <f t="shared" si="250"/>
        <v>0</v>
      </c>
      <c r="AK828" s="410">
        <f t="shared" si="250"/>
        <v>0</v>
      </c>
      <c r="AL828" s="410">
        <f t="shared" si="250"/>
        <v>0</v>
      </c>
      <c r="AM828" s="296"/>
    </row>
    <row r="829" spans="1:39" outlineLevel="1">
      <c r="A829" s="531"/>
      <c r="B829" s="314"/>
      <c r="C829" s="304"/>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411"/>
      <c r="Z829" s="420"/>
      <c r="AA829" s="420"/>
      <c r="AB829" s="420"/>
      <c r="AC829" s="420"/>
      <c r="AD829" s="420"/>
      <c r="AE829" s="420"/>
      <c r="AF829" s="420"/>
      <c r="AG829" s="420"/>
      <c r="AH829" s="420"/>
      <c r="AI829" s="420"/>
      <c r="AJ829" s="420"/>
      <c r="AK829" s="420"/>
      <c r="AL829" s="420"/>
      <c r="AM829" s="305"/>
    </row>
    <row r="830" spans="1:39" ht="30" outlineLevel="1">
      <c r="A830" s="531">
        <v>12</v>
      </c>
      <c r="B830" s="427" t="s">
        <v>105</v>
      </c>
      <c r="C830" s="290" t="s">
        <v>25</v>
      </c>
      <c r="D830" s="294"/>
      <c r="E830" s="294"/>
      <c r="F830" s="294"/>
      <c r="G830" s="294"/>
      <c r="H830" s="294"/>
      <c r="I830" s="294"/>
      <c r="J830" s="294"/>
      <c r="K830" s="294"/>
      <c r="L830" s="294"/>
      <c r="M830" s="294"/>
      <c r="N830" s="294">
        <v>12</v>
      </c>
      <c r="O830" s="294"/>
      <c r="P830" s="294"/>
      <c r="Q830" s="294"/>
      <c r="R830" s="294"/>
      <c r="S830" s="294"/>
      <c r="T830" s="294"/>
      <c r="U830" s="294"/>
      <c r="V830" s="294"/>
      <c r="W830" s="294"/>
      <c r="X830" s="294"/>
      <c r="Y830" s="409"/>
      <c r="Z830" s="414"/>
      <c r="AA830" s="414"/>
      <c r="AB830" s="414"/>
      <c r="AC830" s="414"/>
      <c r="AD830" s="414"/>
      <c r="AE830" s="414"/>
      <c r="AF830" s="414"/>
      <c r="AG830" s="414"/>
      <c r="AH830" s="414"/>
      <c r="AI830" s="414"/>
      <c r="AJ830" s="414"/>
      <c r="AK830" s="414"/>
      <c r="AL830" s="414"/>
      <c r="AM830" s="295">
        <f>SUM(Y830:AL830)</f>
        <v>0</v>
      </c>
    </row>
    <row r="831" spans="1:39" outlineLevel="1">
      <c r="A831" s="531"/>
      <c r="B831" s="293" t="s">
        <v>342</v>
      </c>
      <c r="C831" s="290" t="s">
        <v>163</v>
      </c>
      <c r="D831" s="294"/>
      <c r="E831" s="294"/>
      <c r="F831" s="294"/>
      <c r="G831" s="294"/>
      <c r="H831" s="294"/>
      <c r="I831" s="294"/>
      <c r="J831" s="294"/>
      <c r="K831" s="294"/>
      <c r="L831" s="294"/>
      <c r="M831" s="294"/>
      <c r="N831" s="294">
        <f>N830</f>
        <v>12</v>
      </c>
      <c r="O831" s="294"/>
      <c r="P831" s="294"/>
      <c r="Q831" s="294"/>
      <c r="R831" s="294"/>
      <c r="S831" s="294"/>
      <c r="T831" s="294"/>
      <c r="U831" s="294"/>
      <c r="V831" s="294"/>
      <c r="W831" s="294"/>
      <c r="X831" s="294"/>
      <c r="Y831" s="410">
        <f t="shared" ref="Y831:AL831" si="251">Y830</f>
        <v>0</v>
      </c>
      <c r="Z831" s="410">
        <f t="shared" si="251"/>
        <v>0</v>
      </c>
      <c r="AA831" s="410">
        <f t="shared" si="251"/>
        <v>0</v>
      </c>
      <c r="AB831" s="410">
        <f t="shared" si="251"/>
        <v>0</v>
      </c>
      <c r="AC831" s="410">
        <f t="shared" si="251"/>
        <v>0</v>
      </c>
      <c r="AD831" s="410">
        <f t="shared" si="251"/>
        <v>0</v>
      </c>
      <c r="AE831" s="410">
        <f t="shared" si="251"/>
        <v>0</v>
      </c>
      <c r="AF831" s="410">
        <f t="shared" si="251"/>
        <v>0</v>
      </c>
      <c r="AG831" s="410">
        <f t="shared" si="251"/>
        <v>0</v>
      </c>
      <c r="AH831" s="410">
        <f t="shared" si="251"/>
        <v>0</v>
      </c>
      <c r="AI831" s="410">
        <f t="shared" si="251"/>
        <v>0</v>
      </c>
      <c r="AJ831" s="410">
        <f t="shared" si="251"/>
        <v>0</v>
      </c>
      <c r="AK831" s="410">
        <f t="shared" si="251"/>
        <v>0</v>
      </c>
      <c r="AL831" s="410">
        <f t="shared" si="251"/>
        <v>0</v>
      </c>
      <c r="AM831" s="296"/>
    </row>
    <row r="832" spans="1:39" outlineLevel="1">
      <c r="A832" s="531"/>
      <c r="B832" s="314"/>
      <c r="C832" s="304"/>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421"/>
      <c r="Z832" s="421"/>
      <c r="AA832" s="411"/>
      <c r="AB832" s="411"/>
      <c r="AC832" s="411"/>
      <c r="AD832" s="411"/>
      <c r="AE832" s="411"/>
      <c r="AF832" s="411"/>
      <c r="AG832" s="411"/>
      <c r="AH832" s="411"/>
      <c r="AI832" s="411"/>
      <c r="AJ832" s="411"/>
      <c r="AK832" s="411"/>
      <c r="AL832" s="411"/>
      <c r="AM832" s="305"/>
    </row>
    <row r="833" spans="1:39" ht="30" outlineLevel="1">
      <c r="A833" s="531">
        <v>13</v>
      </c>
      <c r="B833" s="427" t="s">
        <v>106</v>
      </c>
      <c r="C833" s="290" t="s">
        <v>25</v>
      </c>
      <c r="D833" s="294"/>
      <c r="E833" s="294"/>
      <c r="F833" s="294"/>
      <c r="G833" s="294"/>
      <c r="H833" s="294"/>
      <c r="I833" s="294"/>
      <c r="J833" s="294"/>
      <c r="K833" s="294"/>
      <c r="L833" s="294"/>
      <c r="M833" s="294"/>
      <c r="N833" s="294">
        <v>12</v>
      </c>
      <c r="O833" s="294"/>
      <c r="P833" s="294"/>
      <c r="Q833" s="294"/>
      <c r="R833" s="294"/>
      <c r="S833" s="294"/>
      <c r="T833" s="294"/>
      <c r="U833" s="294"/>
      <c r="V833" s="294"/>
      <c r="W833" s="294"/>
      <c r="X833" s="294"/>
      <c r="Y833" s="409"/>
      <c r="Z833" s="414"/>
      <c r="AA833" s="414"/>
      <c r="AB833" s="414"/>
      <c r="AC833" s="414"/>
      <c r="AD833" s="414"/>
      <c r="AE833" s="414"/>
      <c r="AF833" s="414"/>
      <c r="AG833" s="414"/>
      <c r="AH833" s="414"/>
      <c r="AI833" s="414"/>
      <c r="AJ833" s="414"/>
      <c r="AK833" s="414"/>
      <c r="AL833" s="414"/>
      <c r="AM833" s="295">
        <f>SUM(Y833:AL833)</f>
        <v>0</v>
      </c>
    </row>
    <row r="834" spans="1:39" outlineLevel="1">
      <c r="A834" s="531"/>
      <c r="B834" s="293" t="s">
        <v>342</v>
      </c>
      <c r="C834" s="290" t="s">
        <v>163</v>
      </c>
      <c r="D834" s="294"/>
      <c r="E834" s="294"/>
      <c r="F834" s="294"/>
      <c r="G834" s="294"/>
      <c r="H834" s="294"/>
      <c r="I834" s="294"/>
      <c r="J834" s="294"/>
      <c r="K834" s="294"/>
      <c r="L834" s="294"/>
      <c r="M834" s="294"/>
      <c r="N834" s="294">
        <f>N833</f>
        <v>12</v>
      </c>
      <c r="O834" s="294"/>
      <c r="P834" s="294"/>
      <c r="Q834" s="294"/>
      <c r="R834" s="294"/>
      <c r="S834" s="294"/>
      <c r="T834" s="294"/>
      <c r="U834" s="294"/>
      <c r="V834" s="294"/>
      <c r="W834" s="294"/>
      <c r="X834" s="294"/>
      <c r="Y834" s="410">
        <f t="shared" ref="Y834:AL834" si="252">Y833</f>
        <v>0</v>
      </c>
      <c r="Z834" s="410">
        <f t="shared" si="252"/>
        <v>0</v>
      </c>
      <c r="AA834" s="410">
        <f t="shared" si="252"/>
        <v>0</v>
      </c>
      <c r="AB834" s="410">
        <f t="shared" si="252"/>
        <v>0</v>
      </c>
      <c r="AC834" s="410">
        <f t="shared" si="252"/>
        <v>0</v>
      </c>
      <c r="AD834" s="410">
        <f t="shared" si="252"/>
        <v>0</v>
      </c>
      <c r="AE834" s="410">
        <f t="shared" si="252"/>
        <v>0</v>
      </c>
      <c r="AF834" s="410">
        <f t="shared" si="252"/>
        <v>0</v>
      </c>
      <c r="AG834" s="410">
        <f t="shared" si="252"/>
        <v>0</v>
      </c>
      <c r="AH834" s="410">
        <f t="shared" si="252"/>
        <v>0</v>
      </c>
      <c r="AI834" s="410">
        <f t="shared" si="252"/>
        <v>0</v>
      </c>
      <c r="AJ834" s="410">
        <f t="shared" si="252"/>
        <v>0</v>
      </c>
      <c r="AK834" s="410">
        <f t="shared" si="252"/>
        <v>0</v>
      </c>
      <c r="AL834" s="410">
        <f t="shared" si="252"/>
        <v>0</v>
      </c>
      <c r="AM834" s="305"/>
    </row>
    <row r="835" spans="1:39" outlineLevel="1">
      <c r="A835" s="531"/>
      <c r="B835" s="314"/>
      <c r="C835" s="304"/>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411"/>
      <c r="Z835" s="411"/>
      <c r="AA835" s="411"/>
      <c r="AB835" s="411"/>
      <c r="AC835" s="411"/>
      <c r="AD835" s="411"/>
      <c r="AE835" s="411"/>
      <c r="AF835" s="411"/>
      <c r="AG835" s="411"/>
      <c r="AH835" s="411"/>
      <c r="AI835" s="411"/>
      <c r="AJ835" s="411"/>
      <c r="AK835" s="411"/>
      <c r="AL835" s="411"/>
      <c r="AM835" s="305"/>
    </row>
    <row r="836" spans="1:39" ht="15.75" outlineLevel="1">
      <c r="A836" s="531"/>
      <c r="B836" s="287" t="s">
        <v>107</v>
      </c>
      <c r="C836" s="288"/>
      <c r="D836" s="289"/>
      <c r="E836" s="289"/>
      <c r="F836" s="289"/>
      <c r="G836" s="289"/>
      <c r="H836" s="289"/>
      <c r="I836" s="289"/>
      <c r="J836" s="289"/>
      <c r="K836" s="289"/>
      <c r="L836" s="289"/>
      <c r="M836" s="289"/>
      <c r="N836" s="289"/>
      <c r="O836" s="289"/>
      <c r="P836" s="288"/>
      <c r="Q836" s="288"/>
      <c r="R836" s="288"/>
      <c r="S836" s="288"/>
      <c r="T836" s="288"/>
      <c r="U836" s="288"/>
      <c r="V836" s="288"/>
      <c r="W836" s="288"/>
      <c r="X836" s="288"/>
      <c r="Y836" s="413"/>
      <c r="Z836" s="413"/>
      <c r="AA836" s="413"/>
      <c r="AB836" s="413"/>
      <c r="AC836" s="413"/>
      <c r="AD836" s="413"/>
      <c r="AE836" s="413"/>
      <c r="AF836" s="413"/>
      <c r="AG836" s="413"/>
      <c r="AH836" s="413"/>
      <c r="AI836" s="413"/>
      <c r="AJ836" s="413"/>
      <c r="AK836" s="413"/>
      <c r="AL836" s="413"/>
      <c r="AM836" s="291"/>
    </row>
    <row r="837" spans="1:39" outlineLevel="1">
      <c r="A837" s="531">
        <v>14</v>
      </c>
      <c r="B837" s="314" t="s">
        <v>108</v>
      </c>
      <c r="C837" s="290" t="s">
        <v>25</v>
      </c>
      <c r="D837" s="294"/>
      <c r="E837" s="294"/>
      <c r="F837" s="294"/>
      <c r="G837" s="294"/>
      <c r="H837" s="294"/>
      <c r="I837" s="294"/>
      <c r="J837" s="294"/>
      <c r="K837" s="294"/>
      <c r="L837" s="294"/>
      <c r="M837" s="294"/>
      <c r="N837" s="294">
        <v>12</v>
      </c>
      <c r="O837" s="294"/>
      <c r="P837" s="294"/>
      <c r="Q837" s="294"/>
      <c r="R837" s="294"/>
      <c r="S837" s="294"/>
      <c r="T837" s="294"/>
      <c r="U837" s="294"/>
      <c r="V837" s="294"/>
      <c r="W837" s="294"/>
      <c r="X837" s="294"/>
      <c r="Y837" s="414"/>
      <c r="Z837" s="414"/>
      <c r="AA837" s="414"/>
      <c r="AB837" s="414"/>
      <c r="AC837" s="414"/>
      <c r="AD837" s="414"/>
      <c r="AE837" s="414"/>
      <c r="AF837" s="409"/>
      <c r="AG837" s="409"/>
      <c r="AH837" s="409"/>
      <c r="AI837" s="409"/>
      <c r="AJ837" s="409"/>
      <c r="AK837" s="409"/>
      <c r="AL837" s="409"/>
      <c r="AM837" s="295">
        <f>SUM(Y837:AL837)</f>
        <v>0</v>
      </c>
    </row>
    <row r="838" spans="1:39" outlineLevel="1">
      <c r="A838" s="531"/>
      <c r="B838" s="293" t="s">
        <v>342</v>
      </c>
      <c r="C838" s="290" t="s">
        <v>163</v>
      </c>
      <c r="D838" s="294"/>
      <c r="E838" s="294"/>
      <c r="F838" s="294"/>
      <c r="G838" s="294"/>
      <c r="H838" s="294"/>
      <c r="I838" s="294"/>
      <c r="J838" s="294"/>
      <c r="K838" s="294"/>
      <c r="L838" s="294"/>
      <c r="M838" s="294"/>
      <c r="N838" s="294">
        <f>N837</f>
        <v>12</v>
      </c>
      <c r="O838" s="294"/>
      <c r="P838" s="294"/>
      <c r="Q838" s="294"/>
      <c r="R838" s="294"/>
      <c r="S838" s="294"/>
      <c r="T838" s="294"/>
      <c r="U838" s="294"/>
      <c r="V838" s="294"/>
      <c r="W838" s="294"/>
      <c r="X838" s="294"/>
      <c r="Y838" s="410">
        <f t="shared" ref="Y838:AL838" si="253">Y837</f>
        <v>0</v>
      </c>
      <c r="Z838" s="410">
        <f t="shared" si="253"/>
        <v>0</v>
      </c>
      <c r="AA838" s="410">
        <f t="shared" si="253"/>
        <v>0</v>
      </c>
      <c r="AB838" s="410">
        <f t="shared" si="253"/>
        <v>0</v>
      </c>
      <c r="AC838" s="410">
        <f t="shared" si="253"/>
        <v>0</v>
      </c>
      <c r="AD838" s="410">
        <f t="shared" si="253"/>
        <v>0</v>
      </c>
      <c r="AE838" s="410">
        <f t="shared" si="253"/>
        <v>0</v>
      </c>
      <c r="AF838" s="410">
        <f t="shared" si="253"/>
        <v>0</v>
      </c>
      <c r="AG838" s="410">
        <f t="shared" si="253"/>
        <v>0</v>
      </c>
      <c r="AH838" s="410">
        <f t="shared" si="253"/>
        <v>0</v>
      </c>
      <c r="AI838" s="410">
        <f t="shared" si="253"/>
        <v>0</v>
      </c>
      <c r="AJ838" s="410">
        <f t="shared" si="253"/>
        <v>0</v>
      </c>
      <c r="AK838" s="410">
        <f t="shared" si="253"/>
        <v>0</v>
      </c>
      <c r="AL838" s="410">
        <f t="shared" si="253"/>
        <v>0</v>
      </c>
      <c r="AM838" s="296"/>
    </row>
    <row r="839" spans="1:39" outlineLevel="1">
      <c r="A839" s="531"/>
      <c r="B839" s="314"/>
      <c r="C839" s="304"/>
      <c r="D839" s="290"/>
      <c r="E839" s="290"/>
      <c r="F839" s="290"/>
      <c r="G839" s="290"/>
      <c r="H839" s="290"/>
      <c r="I839" s="290"/>
      <c r="J839" s="290"/>
      <c r="K839" s="290"/>
      <c r="L839" s="290"/>
      <c r="M839" s="290"/>
      <c r="N839" s="467"/>
      <c r="O839" s="290"/>
      <c r="P839" s="290"/>
      <c r="Q839" s="290"/>
      <c r="R839" s="290"/>
      <c r="S839" s="290"/>
      <c r="T839" s="290"/>
      <c r="U839" s="290"/>
      <c r="V839" s="290"/>
      <c r="W839" s="290"/>
      <c r="X839" s="290"/>
      <c r="Y839" s="411"/>
      <c r="Z839" s="411"/>
      <c r="AA839" s="411"/>
      <c r="AB839" s="411"/>
      <c r="AC839" s="411"/>
      <c r="AD839" s="411"/>
      <c r="AE839" s="411"/>
      <c r="AF839" s="411"/>
      <c r="AG839" s="411"/>
      <c r="AH839" s="411"/>
      <c r="AI839" s="411"/>
      <c r="AJ839" s="411"/>
      <c r="AK839" s="411"/>
      <c r="AL839" s="411"/>
      <c r="AM839" s="305"/>
    </row>
    <row r="840" spans="1:39" s="308" customFormat="1" ht="15.75" outlineLevel="1">
      <c r="A840" s="531"/>
      <c r="B840" s="287" t="s">
        <v>489</v>
      </c>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411"/>
      <c r="Z840" s="411"/>
      <c r="AA840" s="411"/>
      <c r="AB840" s="411"/>
      <c r="AC840" s="411"/>
      <c r="AD840" s="411"/>
      <c r="AE840" s="415"/>
      <c r="AF840" s="415"/>
      <c r="AG840" s="415"/>
      <c r="AH840" s="415"/>
      <c r="AI840" s="415"/>
      <c r="AJ840" s="415"/>
      <c r="AK840" s="415"/>
      <c r="AL840" s="415"/>
      <c r="AM840" s="516"/>
    </row>
    <row r="841" spans="1:39" outlineLevel="1">
      <c r="A841" s="531">
        <v>15</v>
      </c>
      <c r="B841" s="293" t="s">
        <v>494</v>
      </c>
      <c r="C841" s="290" t="s">
        <v>25</v>
      </c>
      <c r="D841" s="294"/>
      <c r="E841" s="294"/>
      <c r="F841" s="294"/>
      <c r="G841" s="294"/>
      <c r="H841" s="294"/>
      <c r="I841" s="294"/>
      <c r="J841" s="294"/>
      <c r="K841" s="294"/>
      <c r="L841" s="294"/>
      <c r="M841" s="294"/>
      <c r="N841" s="294">
        <v>0</v>
      </c>
      <c r="O841" s="294"/>
      <c r="P841" s="294"/>
      <c r="Q841" s="294"/>
      <c r="R841" s="294"/>
      <c r="S841" s="294"/>
      <c r="T841" s="294"/>
      <c r="U841" s="294"/>
      <c r="V841" s="294"/>
      <c r="W841" s="294"/>
      <c r="X841" s="294"/>
      <c r="Y841" s="414"/>
      <c r="Z841" s="414"/>
      <c r="AA841" s="414"/>
      <c r="AB841" s="414"/>
      <c r="AC841" s="414"/>
      <c r="AD841" s="414"/>
      <c r="AE841" s="414"/>
      <c r="AF841" s="409"/>
      <c r="AG841" s="409"/>
      <c r="AH841" s="409"/>
      <c r="AI841" s="409"/>
      <c r="AJ841" s="409"/>
      <c r="AK841" s="409"/>
      <c r="AL841" s="409"/>
      <c r="AM841" s="295">
        <f>SUM(Y841:AL841)</f>
        <v>0</v>
      </c>
    </row>
    <row r="842" spans="1:39" outlineLevel="1">
      <c r="A842" s="531"/>
      <c r="B842" s="293" t="s">
        <v>342</v>
      </c>
      <c r="C842" s="290" t="s">
        <v>163</v>
      </c>
      <c r="D842" s="294"/>
      <c r="E842" s="294"/>
      <c r="F842" s="294"/>
      <c r="G842" s="294"/>
      <c r="H842" s="294"/>
      <c r="I842" s="294"/>
      <c r="J842" s="294"/>
      <c r="K842" s="294"/>
      <c r="L842" s="294"/>
      <c r="M842" s="294"/>
      <c r="N842" s="294">
        <f>N841</f>
        <v>0</v>
      </c>
      <c r="O842" s="294"/>
      <c r="P842" s="294"/>
      <c r="Q842" s="294"/>
      <c r="R842" s="294"/>
      <c r="S842" s="294"/>
      <c r="T842" s="294"/>
      <c r="U842" s="294"/>
      <c r="V842" s="294"/>
      <c r="W842" s="294"/>
      <c r="X842" s="294"/>
      <c r="Y842" s="410">
        <f t="shared" ref="Y842:AL842" si="254">Y841</f>
        <v>0</v>
      </c>
      <c r="Z842" s="410">
        <f t="shared" si="254"/>
        <v>0</v>
      </c>
      <c r="AA842" s="410">
        <f t="shared" si="254"/>
        <v>0</v>
      </c>
      <c r="AB842" s="410">
        <f t="shared" si="254"/>
        <v>0</v>
      </c>
      <c r="AC842" s="410">
        <f t="shared" si="254"/>
        <v>0</v>
      </c>
      <c r="AD842" s="410">
        <f t="shared" si="254"/>
        <v>0</v>
      </c>
      <c r="AE842" s="410">
        <f t="shared" si="254"/>
        <v>0</v>
      </c>
      <c r="AF842" s="410">
        <f t="shared" si="254"/>
        <v>0</v>
      </c>
      <c r="AG842" s="410">
        <f t="shared" si="254"/>
        <v>0</v>
      </c>
      <c r="AH842" s="410">
        <f t="shared" si="254"/>
        <v>0</v>
      </c>
      <c r="AI842" s="410">
        <f t="shared" si="254"/>
        <v>0</v>
      </c>
      <c r="AJ842" s="410">
        <f t="shared" si="254"/>
        <v>0</v>
      </c>
      <c r="AK842" s="410">
        <f t="shared" si="254"/>
        <v>0</v>
      </c>
      <c r="AL842" s="410">
        <f t="shared" si="254"/>
        <v>0</v>
      </c>
      <c r="AM842" s="296"/>
    </row>
    <row r="843" spans="1:39" outlineLevel="1">
      <c r="A843" s="531"/>
      <c r="B843" s="314"/>
      <c r="C843" s="304"/>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411"/>
      <c r="Z843" s="411"/>
      <c r="AA843" s="411"/>
      <c r="AB843" s="411"/>
      <c r="AC843" s="411"/>
      <c r="AD843" s="411"/>
      <c r="AE843" s="411"/>
      <c r="AF843" s="411"/>
      <c r="AG843" s="411"/>
      <c r="AH843" s="411"/>
      <c r="AI843" s="411"/>
      <c r="AJ843" s="411"/>
      <c r="AK843" s="411"/>
      <c r="AL843" s="411"/>
      <c r="AM843" s="305"/>
    </row>
    <row r="844" spans="1:39" s="282" customFormat="1" outlineLevel="1">
      <c r="A844" s="531">
        <v>16</v>
      </c>
      <c r="B844" s="323" t="s">
        <v>490</v>
      </c>
      <c r="C844" s="290" t="s">
        <v>25</v>
      </c>
      <c r="D844" s="294"/>
      <c r="E844" s="294"/>
      <c r="F844" s="294"/>
      <c r="G844" s="294"/>
      <c r="H844" s="294"/>
      <c r="I844" s="294"/>
      <c r="J844" s="294"/>
      <c r="K844" s="294"/>
      <c r="L844" s="294"/>
      <c r="M844" s="294"/>
      <c r="N844" s="294">
        <v>0</v>
      </c>
      <c r="O844" s="294"/>
      <c r="P844" s="294"/>
      <c r="Q844" s="294"/>
      <c r="R844" s="294"/>
      <c r="S844" s="294"/>
      <c r="T844" s="294"/>
      <c r="U844" s="294"/>
      <c r="V844" s="294"/>
      <c r="W844" s="294"/>
      <c r="X844" s="294"/>
      <c r="Y844" s="414"/>
      <c r="Z844" s="414"/>
      <c r="AA844" s="414"/>
      <c r="AB844" s="414"/>
      <c r="AC844" s="414"/>
      <c r="AD844" s="414"/>
      <c r="AE844" s="414"/>
      <c r="AF844" s="409"/>
      <c r="AG844" s="409"/>
      <c r="AH844" s="409"/>
      <c r="AI844" s="409"/>
      <c r="AJ844" s="409"/>
      <c r="AK844" s="409"/>
      <c r="AL844" s="409"/>
      <c r="AM844" s="295">
        <f>SUM(Y844:AL844)</f>
        <v>0</v>
      </c>
    </row>
    <row r="845" spans="1:39" s="282" customFormat="1" outlineLevel="1">
      <c r="A845" s="531"/>
      <c r="B845" s="293" t="s">
        <v>342</v>
      </c>
      <c r="C845" s="290" t="s">
        <v>163</v>
      </c>
      <c r="D845" s="294"/>
      <c r="E845" s="294"/>
      <c r="F845" s="294"/>
      <c r="G845" s="294"/>
      <c r="H845" s="294"/>
      <c r="I845" s="294"/>
      <c r="J845" s="294"/>
      <c r="K845" s="294"/>
      <c r="L845" s="294"/>
      <c r="M845" s="294"/>
      <c r="N845" s="294">
        <f>N844</f>
        <v>0</v>
      </c>
      <c r="O845" s="294"/>
      <c r="P845" s="294"/>
      <c r="Q845" s="294"/>
      <c r="R845" s="294"/>
      <c r="S845" s="294"/>
      <c r="T845" s="294"/>
      <c r="U845" s="294"/>
      <c r="V845" s="294"/>
      <c r="W845" s="294"/>
      <c r="X845" s="294"/>
      <c r="Y845" s="410">
        <f t="shared" ref="Y845:AL845" si="255">Y844</f>
        <v>0</v>
      </c>
      <c r="Z845" s="410">
        <f t="shared" si="255"/>
        <v>0</v>
      </c>
      <c r="AA845" s="410">
        <f t="shared" si="255"/>
        <v>0</v>
      </c>
      <c r="AB845" s="410">
        <f t="shared" si="255"/>
        <v>0</v>
      </c>
      <c r="AC845" s="410">
        <f t="shared" si="255"/>
        <v>0</v>
      </c>
      <c r="AD845" s="410">
        <f t="shared" si="255"/>
        <v>0</v>
      </c>
      <c r="AE845" s="410">
        <f t="shared" si="255"/>
        <v>0</v>
      </c>
      <c r="AF845" s="410">
        <f t="shared" si="255"/>
        <v>0</v>
      </c>
      <c r="AG845" s="410">
        <f t="shared" si="255"/>
        <v>0</v>
      </c>
      <c r="AH845" s="410">
        <f t="shared" si="255"/>
        <v>0</v>
      </c>
      <c r="AI845" s="410">
        <f t="shared" si="255"/>
        <v>0</v>
      </c>
      <c r="AJ845" s="410">
        <f t="shared" si="255"/>
        <v>0</v>
      </c>
      <c r="AK845" s="410">
        <f t="shared" si="255"/>
        <v>0</v>
      </c>
      <c r="AL845" s="410">
        <f t="shared" si="255"/>
        <v>0</v>
      </c>
      <c r="AM845" s="296"/>
    </row>
    <row r="846" spans="1:39" s="282" customFormat="1" outlineLevel="1">
      <c r="A846" s="531"/>
      <c r="B846" s="323"/>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411"/>
      <c r="Z846" s="411"/>
      <c r="AA846" s="411"/>
      <c r="AB846" s="411"/>
      <c r="AC846" s="411"/>
      <c r="AD846" s="411"/>
      <c r="AE846" s="415"/>
      <c r="AF846" s="415"/>
      <c r="AG846" s="415"/>
      <c r="AH846" s="415"/>
      <c r="AI846" s="415"/>
      <c r="AJ846" s="415"/>
      <c r="AK846" s="415"/>
      <c r="AL846" s="415"/>
      <c r="AM846" s="312"/>
    </row>
    <row r="847" spans="1:39" ht="15.75" outlineLevel="1">
      <c r="A847" s="531"/>
      <c r="B847" s="518" t="s">
        <v>495</v>
      </c>
      <c r="C847" s="319"/>
      <c r="D847" s="289"/>
      <c r="E847" s="288"/>
      <c r="F847" s="288"/>
      <c r="G847" s="288"/>
      <c r="H847" s="288"/>
      <c r="I847" s="288"/>
      <c r="J847" s="288"/>
      <c r="K847" s="288"/>
      <c r="L847" s="288"/>
      <c r="M847" s="288"/>
      <c r="N847" s="289"/>
      <c r="O847" s="288"/>
      <c r="P847" s="288"/>
      <c r="Q847" s="288"/>
      <c r="R847" s="288"/>
      <c r="S847" s="288"/>
      <c r="T847" s="288"/>
      <c r="U847" s="288"/>
      <c r="V847" s="288"/>
      <c r="W847" s="288"/>
      <c r="X847" s="288"/>
      <c r="Y847" s="413"/>
      <c r="Z847" s="413"/>
      <c r="AA847" s="413"/>
      <c r="AB847" s="413"/>
      <c r="AC847" s="413"/>
      <c r="AD847" s="413"/>
      <c r="AE847" s="413"/>
      <c r="AF847" s="413"/>
      <c r="AG847" s="413"/>
      <c r="AH847" s="413"/>
      <c r="AI847" s="413"/>
      <c r="AJ847" s="413"/>
      <c r="AK847" s="413"/>
      <c r="AL847" s="413"/>
      <c r="AM847" s="291"/>
    </row>
    <row r="848" spans="1:39" outlineLevel="1">
      <c r="A848" s="531">
        <v>17</v>
      </c>
      <c r="B848" s="427" t="s">
        <v>112</v>
      </c>
      <c r="C848" s="290" t="s">
        <v>25</v>
      </c>
      <c r="D848" s="294"/>
      <c r="E848" s="294"/>
      <c r="F848" s="294"/>
      <c r="G848" s="294"/>
      <c r="H848" s="294"/>
      <c r="I848" s="294"/>
      <c r="J848" s="294"/>
      <c r="K848" s="294"/>
      <c r="L848" s="294"/>
      <c r="M848" s="294"/>
      <c r="N848" s="294">
        <v>12</v>
      </c>
      <c r="O848" s="294"/>
      <c r="P848" s="294"/>
      <c r="Q848" s="294"/>
      <c r="R848" s="294"/>
      <c r="S848" s="294"/>
      <c r="T848" s="294"/>
      <c r="U848" s="294"/>
      <c r="V848" s="294"/>
      <c r="W848" s="294"/>
      <c r="X848" s="294"/>
      <c r="Y848" s="425"/>
      <c r="Z848" s="409"/>
      <c r="AA848" s="409"/>
      <c r="AB848" s="409"/>
      <c r="AC848" s="409"/>
      <c r="AD848" s="409"/>
      <c r="AE848" s="409"/>
      <c r="AF848" s="414"/>
      <c r="AG848" s="414"/>
      <c r="AH848" s="414"/>
      <c r="AI848" s="414"/>
      <c r="AJ848" s="414"/>
      <c r="AK848" s="414"/>
      <c r="AL848" s="414"/>
      <c r="AM848" s="295">
        <f>SUM(Y848:AL848)</f>
        <v>0</v>
      </c>
    </row>
    <row r="849" spans="1:39" outlineLevel="1">
      <c r="A849" s="531"/>
      <c r="B849" s="293" t="s">
        <v>342</v>
      </c>
      <c r="C849" s="290" t="s">
        <v>163</v>
      </c>
      <c r="D849" s="294"/>
      <c r="E849" s="294"/>
      <c r="F849" s="294"/>
      <c r="G849" s="294"/>
      <c r="H849" s="294"/>
      <c r="I849" s="294"/>
      <c r="J849" s="294"/>
      <c r="K849" s="294"/>
      <c r="L849" s="294"/>
      <c r="M849" s="294"/>
      <c r="N849" s="294">
        <f>N848</f>
        <v>12</v>
      </c>
      <c r="O849" s="294"/>
      <c r="P849" s="294"/>
      <c r="Q849" s="294"/>
      <c r="R849" s="294"/>
      <c r="S849" s="294"/>
      <c r="T849" s="294"/>
      <c r="U849" s="294"/>
      <c r="V849" s="294"/>
      <c r="W849" s="294"/>
      <c r="X849" s="294"/>
      <c r="Y849" s="410">
        <f t="shared" ref="Y849:AL849" si="256">Y848</f>
        <v>0</v>
      </c>
      <c r="Z849" s="410">
        <f t="shared" si="256"/>
        <v>0</v>
      </c>
      <c r="AA849" s="410">
        <f t="shared" si="256"/>
        <v>0</v>
      </c>
      <c r="AB849" s="410">
        <f t="shared" si="256"/>
        <v>0</v>
      </c>
      <c r="AC849" s="410">
        <f t="shared" si="256"/>
        <v>0</v>
      </c>
      <c r="AD849" s="410">
        <f t="shared" si="256"/>
        <v>0</v>
      </c>
      <c r="AE849" s="410">
        <f t="shared" si="256"/>
        <v>0</v>
      </c>
      <c r="AF849" s="410">
        <f t="shared" si="256"/>
        <v>0</v>
      </c>
      <c r="AG849" s="410">
        <f t="shared" si="256"/>
        <v>0</v>
      </c>
      <c r="AH849" s="410">
        <f t="shared" si="256"/>
        <v>0</v>
      </c>
      <c r="AI849" s="410">
        <f t="shared" si="256"/>
        <v>0</v>
      </c>
      <c r="AJ849" s="410">
        <f t="shared" si="256"/>
        <v>0</v>
      </c>
      <c r="AK849" s="410">
        <f t="shared" si="256"/>
        <v>0</v>
      </c>
      <c r="AL849" s="410">
        <f t="shared" si="256"/>
        <v>0</v>
      </c>
      <c r="AM849" s="305"/>
    </row>
    <row r="850" spans="1:39" outlineLevel="1">
      <c r="A850" s="531"/>
      <c r="B850" s="293"/>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421"/>
      <c r="Z850" s="424"/>
      <c r="AA850" s="424"/>
      <c r="AB850" s="424"/>
      <c r="AC850" s="424"/>
      <c r="AD850" s="424"/>
      <c r="AE850" s="424"/>
      <c r="AF850" s="424"/>
      <c r="AG850" s="424"/>
      <c r="AH850" s="424"/>
      <c r="AI850" s="424"/>
      <c r="AJ850" s="424"/>
      <c r="AK850" s="424"/>
      <c r="AL850" s="424"/>
      <c r="AM850" s="305"/>
    </row>
    <row r="851" spans="1:39" outlineLevel="1">
      <c r="A851" s="531">
        <v>18</v>
      </c>
      <c r="B851" s="427" t="s">
        <v>109</v>
      </c>
      <c r="C851" s="290" t="s">
        <v>25</v>
      </c>
      <c r="D851" s="294"/>
      <c r="E851" s="294"/>
      <c r="F851" s="294"/>
      <c r="G851" s="294"/>
      <c r="H851" s="294"/>
      <c r="I851" s="294"/>
      <c r="J851" s="294"/>
      <c r="K851" s="294"/>
      <c r="L851" s="294"/>
      <c r="M851" s="294"/>
      <c r="N851" s="294">
        <v>12</v>
      </c>
      <c r="O851" s="294"/>
      <c r="P851" s="294"/>
      <c r="Q851" s="294"/>
      <c r="R851" s="294"/>
      <c r="S851" s="294"/>
      <c r="T851" s="294"/>
      <c r="U851" s="294"/>
      <c r="V851" s="294"/>
      <c r="W851" s="294"/>
      <c r="X851" s="294"/>
      <c r="Y851" s="425"/>
      <c r="Z851" s="409"/>
      <c r="AA851" s="409"/>
      <c r="AB851" s="409"/>
      <c r="AC851" s="409"/>
      <c r="AD851" s="409"/>
      <c r="AE851" s="409"/>
      <c r="AF851" s="414"/>
      <c r="AG851" s="414"/>
      <c r="AH851" s="414"/>
      <c r="AI851" s="414"/>
      <c r="AJ851" s="414"/>
      <c r="AK851" s="414"/>
      <c r="AL851" s="414"/>
      <c r="AM851" s="295">
        <f>SUM(Y851:AL851)</f>
        <v>0</v>
      </c>
    </row>
    <row r="852" spans="1:39" outlineLevel="1">
      <c r="A852" s="531"/>
      <c r="B852" s="293" t="s">
        <v>342</v>
      </c>
      <c r="C852" s="290" t="s">
        <v>163</v>
      </c>
      <c r="D852" s="294"/>
      <c r="E852" s="294"/>
      <c r="F852" s="294"/>
      <c r="G852" s="294"/>
      <c r="H852" s="294"/>
      <c r="I852" s="294"/>
      <c r="J852" s="294"/>
      <c r="K852" s="294"/>
      <c r="L852" s="294"/>
      <c r="M852" s="294"/>
      <c r="N852" s="294">
        <f>N851</f>
        <v>12</v>
      </c>
      <c r="O852" s="294"/>
      <c r="P852" s="294"/>
      <c r="Q852" s="294"/>
      <c r="R852" s="294"/>
      <c r="S852" s="294"/>
      <c r="T852" s="294"/>
      <c r="U852" s="294"/>
      <c r="V852" s="294"/>
      <c r="W852" s="294"/>
      <c r="X852" s="294"/>
      <c r="Y852" s="410">
        <f t="shared" ref="Y852:AL852" si="257">Y851</f>
        <v>0</v>
      </c>
      <c r="Z852" s="410">
        <f t="shared" si="257"/>
        <v>0</v>
      </c>
      <c r="AA852" s="410">
        <f t="shared" si="257"/>
        <v>0</v>
      </c>
      <c r="AB852" s="410">
        <f t="shared" si="257"/>
        <v>0</v>
      </c>
      <c r="AC852" s="410">
        <f t="shared" si="257"/>
        <v>0</v>
      </c>
      <c r="AD852" s="410">
        <f t="shared" si="257"/>
        <v>0</v>
      </c>
      <c r="AE852" s="410">
        <f t="shared" si="257"/>
        <v>0</v>
      </c>
      <c r="AF852" s="410">
        <f t="shared" si="257"/>
        <v>0</v>
      </c>
      <c r="AG852" s="410">
        <f t="shared" si="257"/>
        <v>0</v>
      </c>
      <c r="AH852" s="410">
        <f t="shared" si="257"/>
        <v>0</v>
      </c>
      <c r="AI852" s="410">
        <f t="shared" si="257"/>
        <v>0</v>
      </c>
      <c r="AJ852" s="410">
        <f t="shared" si="257"/>
        <v>0</v>
      </c>
      <c r="AK852" s="410">
        <f t="shared" si="257"/>
        <v>0</v>
      </c>
      <c r="AL852" s="410">
        <f t="shared" si="257"/>
        <v>0</v>
      </c>
      <c r="AM852" s="305"/>
    </row>
    <row r="853" spans="1:39" outlineLevel="1">
      <c r="A853" s="531"/>
      <c r="B853" s="321"/>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422"/>
      <c r="Z853" s="423"/>
      <c r="AA853" s="423"/>
      <c r="AB853" s="423"/>
      <c r="AC853" s="423"/>
      <c r="AD853" s="423"/>
      <c r="AE853" s="423"/>
      <c r="AF853" s="423"/>
      <c r="AG853" s="423"/>
      <c r="AH853" s="423"/>
      <c r="AI853" s="423"/>
      <c r="AJ853" s="423"/>
      <c r="AK853" s="423"/>
      <c r="AL853" s="423"/>
      <c r="AM853" s="296"/>
    </row>
    <row r="854" spans="1:39" outlineLevel="1">
      <c r="A854" s="531">
        <v>19</v>
      </c>
      <c r="B854" s="427" t="s">
        <v>111</v>
      </c>
      <c r="C854" s="290" t="s">
        <v>25</v>
      </c>
      <c r="D854" s="294"/>
      <c r="E854" s="294"/>
      <c r="F854" s="294"/>
      <c r="G854" s="294"/>
      <c r="H854" s="294"/>
      <c r="I854" s="294"/>
      <c r="J854" s="294"/>
      <c r="K854" s="294"/>
      <c r="L854" s="294"/>
      <c r="M854" s="294"/>
      <c r="N854" s="294">
        <v>12</v>
      </c>
      <c r="O854" s="294"/>
      <c r="P854" s="294"/>
      <c r="Q854" s="294"/>
      <c r="R854" s="294"/>
      <c r="S854" s="294"/>
      <c r="T854" s="294"/>
      <c r="U854" s="294"/>
      <c r="V854" s="294"/>
      <c r="W854" s="294"/>
      <c r="X854" s="294"/>
      <c r="Y854" s="425"/>
      <c r="Z854" s="409"/>
      <c r="AA854" s="409"/>
      <c r="AB854" s="409"/>
      <c r="AC854" s="409"/>
      <c r="AD854" s="409"/>
      <c r="AE854" s="409"/>
      <c r="AF854" s="414"/>
      <c r="AG854" s="414"/>
      <c r="AH854" s="414"/>
      <c r="AI854" s="414"/>
      <c r="AJ854" s="414"/>
      <c r="AK854" s="414"/>
      <c r="AL854" s="414"/>
      <c r="AM854" s="295">
        <f>SUM(Y854:AL854)</f>
        <v>0</v>
      </c>
    </row>
    <row r="855" spans="1:39" outlineLevel="1">
      <c r="A855" s="531"/>
      <c r="B855" s="293" t="s">
        <v>342</v>
      </c>
      <c r="C855" s="290" t="s">
        <v>163</v>
      </c>
      <c r="D855" s="294"/>
      <c r="E855" s="294"/>
      <c r="F855" s="294"/>
      <c r="G855" s="294"/>
      <c r="H855" s="294"/>
      <c r="I855" s="294"/>
      <c r="J855" s="294"/>
      <c r="K855" s="294"/>
      <c r="L855" s="294"/>
      <c r="M855" s="294"/>
      <c r="N855" s="294">
        <f>N854</f>
        <v>12</v>
      </c>
      <c r="O855" s="294"/>
      <c r="P855" s="294"/>
      <c r="Q855" s="294"/>
      <c r="R855" s="294"/>
      <c r="S855" s="294"/>
      <c r="T855" s="294"/>
      <c r="U855" s="294"/>
      <c r="V855" s="294"/>
      <c r="W855" s="294"/>
      <c r="X855" s="294"/>
      <c r="Y855" s="410">
        <f t="shared" ref="Y855:AL855" si="258">Y854</f>
        <v>0</v>
      </c>
      <c r="Z855" s="410">
        <f t="shared" si="258"/>
        <v>0</v>
      </c>
      <c r="AA855" s="410">
        <f t="shared" si="258"/>
        <v>0</v>
      </c>
      <c r="AB855" s="410">
        <f t="shared" si="258"/>
        <v>0</v>
      </c>
      <c r="AC855" s="410">
        <f t="shared" si="258"/>
        <v>0</v>
      </c>
      <c r="AD855" s="410">
        <f t="shared" si="258"/>
        <v>0</v>
      </c>
      <c r="AE855" s="410">
        <f t="shared" si="258"/>
        <v>0</v>
      </c>
      <c r="AF855" s="410">
        <f t="shared" si="258"/>
        <v>0</v>
      </c>
      <c r="AG855" s="410">
        <f t="shared" si="258"/>
        <v>0</v>
      </c>
      <c r="AH855" s="410">
        <f t="shared" si="258"/>
        <v>0</v>
      </c>
      <c r="AI855" s="410">
        <f t="shared" si="258"/>
        <v>0</v>
      </c>
      <c r="AJ855" s="410">
        <f t="shared" si="258"/>
        <v>0</v>
      </c>
      <c r="AK855" s="410">
        <f t="shared" si="258"/>
        <v>0</v>
      </c>
      <c r="AL855" s="410">
        <f t="shared" si="258"/>
        <v>0</v>
      </c>
      <c r="AM855" s="296"/>
    </row>
    <row r="856" spans="1:39" outlineLevel="1">
      <c r="A856" s="531"/>
      <c r="B856" s="321"/>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411"/>
      <c r="Z856" s="411"/>
      <c r="AA856" s="411"/>
      <c r="AB856" s="411"/>
      <c r="AC856" s="411"/>
      <c r="AD856" s="411"/>
      <c r="AE856" s="411"/>
      <c r="AF856" s="411"/>
      <c r="AG856" s="411"/>
      <c r="AH856" s="411"/>
      <c r="AI856" s="411"/>
      <c r="AJ856" s="411"/>
      <c r="AK856" s="411"/>
      <c r="AL856" s="411"/>
      <c r="AM856" s="305"/>
    </row>
    <row r="857" spans="1:39" outlineLevel="1">
      <c r="A857" s="531">
        <v>20</v>
      </c>
      <c r="B857" s="427" t="s">
        <v>110</v>
      </c>
      <c r="C857" s="290" t="s">
        <v>25</v>
      </c>
      <c r="D857" s="294"/>
      <c r="E857" s="294"/>
      <c r="F857" s="294"/>
      <c r="G857" s="294"/>
      <c r="H857" s="294"/>
      <c r="I857" s="294"/>
      <c r="J857" s="294"/>
      <c r="K857" s="294"/>
      <c r="L857" s="294"/>
      <c r="M857" s="294"/>
      <c r="N857" s="294">
        <v>12</v>
      </c>
      <c r="O857" s="294"/>
      <c r="P857" s="294"/>
      <c r="Q857" s="294"/>
      <c r="R857" s="294"/>
      <c r="S857" s="294"/>
      <c r="T857" s="294"/>
      <c r="U857" s="294"/>
      <c r="V857" s="294"/>
      <c r="W857" s="294"/>
      <c r="X857" s="294"/>
      <c r="Y857" s="425"/>
      <c r="Z857" s="409"/>
      <c r="AA857" s="409"/>
      <c r="AB857" s="409"/>
      <c r="AC857" s="409"/>
      <c r="AD857" s="409"/>
      <c r="AE857" s="409"/>
      <c r="AF857" s="414"/>
      <c r="AG857" s="414"/>
      <c r="AH857" s="414"/>
      <c r="AI857" s="414"/>
      <c r="AJ857" s="414"/>
      <c r="AK857" s="414"/>
      <c r="AL857" s="414"/>
      <c r="AM857" s="295">
        <f>SUM(Y857:AL857)</f>
        <v>0</v>
      </c>
    </row>
    <row r="858" spans="1:39" outlineLevel="1">
      <c r="A858" s="531"/>
      <c r="B858" s="293" t="s">
        <v>342</v>
      </c>
      <c r="C858" s="290" t="s">
        <v>163</v>
      </c>
      <c r="D858" s="294"/>
      <c r="E858" s="294"/>
      <c r="F858" s="294"/>
      <c r="G858" s="294"/>
      <c r="H858" s="294"/>
      <c r="I858" s="294"/>
      <c r="J858" s="294"/>
      <c r="K858" s="294"/>
      <c r="L858" s="294"/>
      <c r="M858" s="294"/>
      <c r="N858" s="294">
        <f>N857</f>
        <v>12</v>
      </c>
      <c r="O858" s="294"/>
      <c r="P858" s="294"/>
      <c r="Q858" s="294"/>
      <c r="R858" s="294"/>
      <c r="S858" s="294"/>
      <c r="T858" s="294"/>
      <c r="U858" s="294"/>
      <c r="V858" s="294"/>
      <c r="W858" s="294"/>
      <c r="X858" s="294"/>
      <c r="Y858" s="410">
        <f t="shared" ref="Y858:AL858" si="259">Y857</f>
        <v>0</v>
      </c>
      <c r="Z858" s="410">
        <f t="shared" si="259"/>
        <v>0</v>
      </c>
      <c r="AA858" s="410">
        <f t="shared" si="259"/>
        <v>0</v>
      </c>
      <c r="AB858" s="410">
        <f t="shared" si="259"/>
        <v>0</v>
      </c>
      <c r="AC858" s="410">
        <f t="shared" si="259"/>
        <v>0</v>
      </c>
      <c r="AD858" s="410">
        <f t="shared" si="259"/>
        <v>0</v>
      </c>
      <c r="AE858" s="410">
        <f t="shared" si="259"/>
        <v>0</v>
      </c>
      <c r="AF858" s="410">
        <f t="shared" si="259"/>
        <v>0</v>
      </c>
      <c r="AG858" s="410">
        <f t="shared" si="259"/>
        <v>0</v>
      </c>
      <c r="AH858" s="410">
        <f t="shared" si="259"/>
        <v>0</v>
      </c>
      <c r="AI858" s="410">
        <f t="shared" si="259"/>
        <v>0</v>
      </c>
      <c r="AJ858" s="410">
        <f t="shared" si="259"/>
        <v>0</v>
      </c>
      <c r="AK858" s="410">
        <f t="shared" si="259"/>
        <v>0</v>
      </c>
      <c r="AL858" s="410">
        <f t="shared" si="259"/>
        <v>0</v>
      </c>
      <c r="AM858" s="305"/>
    </row>
    <row r="859" spans="1:39" ht="15.75" outlineLevel="1">
      <c r="A859" s="531"/>
      <c r="B859" s="322"/>
      <c r="C859" s="299"/>
      <c r="D859" s="290"/>
      <c r="E859" s="290"/>
      <c r="F859" s="290"/>
      <c r="G859" s="290"/>
      <c r="H859" s="290"/>
      <c r="I859" s="290"/>
      <c r="J859" s="290"/>
      <c r="K859" s="290"/>
      <c r="L859" s="290"/>
      <c r="M859" s="290"/>
      <c r="N859" s="299"/>
      <c r="O859" s="290"/>
      <c r="P859" s="290"/>
      <c r="Q859" s="290"/>
      <c r="R859" s="290"/>
      <c r="S859" s="290"/>
      <c r="T859" s="290"/>
      <c r="U859" s="290"/>
      <c r="V859" s="290"/>
      <c r="W859" s="290"/>
      <c r="X859" s="290"/>
      <c r="Y859" s="411"/>
      <c r="Z859" s="411"/>
      <c r="AA859" s="411"/>
      <c r="AB859" s="411"/>
      <c r="AC859" s="411"/>
      <c r="AD859" s="411"/>
      <c r="AE859" s="411"/>
      <c r="AF859" s="411"/>
      <c r="AG859" s="411"/>
      <c r="AH859" s="411"/>
      <c r="AI859" s="411"/>
      <c r="AJ859" s="411"/>
      <c r="AK859" s="411"/>
      <c r="AL859" s="411"/>
      <c r="AM859" s="305"/>
    </row>
    <row r="860" spans="1:39" ht="15.75" outlineLevel="1">
      <c r="A860" s="531"/>
      <c r="B860" s="517" t="s">
        <v>502</v>
      </c>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421"/>
      <c r="Z860" s="424"/>
      <c r="AA860" s="424"/>
      <c r="AB860" s="424"/>
      <c r="AC860" s="424"/>
      <c r="AD860" s="424"/>
      <c r="AE860" s="424"/>
      <c r="AF860" s="424"/>
      <c r="AG860" s="424"/>
      <c r="AH860" s="424"/>
      <c r="AI860" s="424"/>
      <c r="AJ860" s="424"/>
      <c r="AK860" s="424"/>
      <c r="AL860" s="424"/>
      <c r="AM860" s="305"/>
    </row>
    <row r="861" spans="1:39" ht="15.75" outlineLevel="1">
      <c r="A861" s="531"/>
      <c r="B861" s="503" t="s">
        <v>498</v>
      </c>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421"/>
      <c r="Z861" s="424"/>
      <c r="AA861" s="424"/>
      <c r="AB861" s="424"/>
      <c r="AC861" s="424"/>
      <c r="AD861" s="424"/>
      <c r="AE861" s="424"/>
      <c r="AF861" s="424"/>
      <c r="AG861" s="424"/>
      <c r="AH861" s="424"/>
      <c r="AI861" s="424"/>
      <c r="AJ861" s="424"/>
      <c r="AK861" s="424"/>
      <c r="AL861" s="424"/>
      <c r="AM861" s="305"/>
    </row>
    <row r="862" spans="1:39" outlineLevel="1">
      <c r="A862" s="531">
        <v>21</v>
      </c>
      <c r="B862" s="427" t="s">
        <v>113</v>
      </c>
      <c r="C862" s="290" t="s">
        <v>25</v>
      </c>
      <c r="D862" s="294"/>
      <c r="E862" s="294"/>
      <c r="F862" s="294"/>
      <c r="G862" s="294"/>
      <c r="H862" s="294"/>
      <c r="I862" s="294"/>
      <c r="J862" s="294"/>
      <c r="K862" s="294"/>
      <c r="L862" s="294"/>
      <c r="M862" s="294"/>
      <c r="N862" s="290"/>
      <c r="O862" s="294"/>
      <c r="P862" s="294"/>
      <c r="Q862" s="294"/>
      <c r="R862" s="294"/>
      <c r="S862" s="294"/>
      <c r="T862" s="294"/>
      <c r="U862" s="294"/>
      <c r="V862" s="294"/>
      <c r="W862" s="294"/>
      <c r="X862" s="294"/>
      <c r="Y862" s="414"/>
      <c r="Z862" s="414"/>
      <c r="AA862" s="414"/>
      <c r="AB862" s="414"/>
      <c r="AC862" s="414"/>
      <c r="AD862" s="414"/>
      <c r="AE862" s="414"/>
      <c r="AF862" s="409"/>
      <c r="AG862" s="409"/>
      <c r="AH862" s="409"/>
      <c r="AI862" s="409"/>
      <c r="AJ862" s="409"/>
      <c r="AK862" s="409"/>
      <c r="AL862" s="409"/>
      <c r="AM862" s="295">
        <f>SUM(Y862:AL862)</f>
        <v>0</v>
      </c>
    </row>
    <row r="863" spans="1:39" outlineLevel="1">
      <c r="A863" s="531"/>
      <c r="B863" s="293" t="s">
        <v>342</v>
      </c>
      <c r="C863" s="290" t="s">
        <v>163</v>
      </c>
      <c r="D863" s="294"/>
      <c r="E863" s="294"/>
      <c r="F863" s="294"/>
      <c r="G863" s="294"/>
      <c r="H863" s="294"/>
      <c r="I863" s="294"/>
      <c r="J863" s="294"/>
      <c r="K863" s="294"/>
      <c r="L863" s="294"/>
      <c r="M863" s="294"/>
      <c r="N863" s="290"/>
      <c r="O863" s="294"/>
      <c r="P863" s="294"/>
      <c r="Q863" s="294"/>
      <c r="R863" s="294"/>
      <c r="S863" s="294"/>
      <c r="T863" s="294"/>
      <c r="U863" s="294"/>
      <c r="V863" s="294"/>
      <c r="W863" s="294"/>
      <c r="X863" s="294"/>
      <c r="Y863" s="410">
        <f t="shared" ref="Y863:AL863" si="260">Y862</f>
        <v>0</v>
      </c>
      <c r="Z863" s="410">
        <f t="shared" si="260"/>
        <v>0</v>
      </c>
      <c r="AA863" s="410">
        <f t="shared" si="260"/>
        <v>0</v>
      </c>
      <c r="AB863" s="410">
        <f t="shared" si="260"/>
        <v>0</v>
      </c>
      <c r="AC863" s="410">
        <f t="shared" si="260"/>
        <v>0</v>
      </c>
      <c r="AD863" s="410">
        <f t="shared" si="260"/>
        <v>0</v>
      </c>
      <c r="AE863" s="410">
        <f t="shared" si="260"/>
        <v>0</v>
      </c>
      <c r="AF863" s="410">
        <f t="shared" si="260"/>
        <v>0</v>
      </c>
      <c r="AG863" s="410">
        <f t="shared" si="260"/>
        <v>0</v>
      </c>
      <c r="AH863" s="410">
        <f t="shared" si="260"/>
        <v>0</v>
      </c>
      <c r="AI863" s="410">
        <f t="shared" si="260"/>
        <v>0</v>
      </c>
      <c r="AJ863" s="410">
        <f t="shared" si="260"/>
        <v>0</v>
      </c>
      <c r="AK863" s="410">
        <f t="shared" si="260"/>
        <v>0</v>
      </c>
      <c r="AL863" s="410">
        <f t="shared" si="260"/>
        <v>0</v>
      </c>
      <c r="AM863" s="305"/>
    </row>
    <row r="864" spans="1:39" outlineLevel="1">
      <c r="A864" s="531"/>
      <c r="B864" s="293"/>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421"/>
      <c r="Z864" s="424"/>
      <c r="AA864" s="424"/>
      <c r="AB864" s="424"/>
      <c r="AC864" s="424"/>
      <c r="AD864" s="424"/>
      <c r="AE864" s="424"/>
      <c r="AF864" s="424"/>
      <c r="AG864" s="424"/>
      <c r="AH864" s="424"/>
      <c r="AI864" s="424"/>
      <c r="AJ864" s="424"/>
      <c r="AK864" s="424"/>
      <c r="AL864" s="424"/>
      <c r="AM864" s="305"/>
    </row>
    <row r="865" spans="1:39" ht="30" outlineLevel="1">
      <c r="A865" s="531">
        <v>22</v>
      </c>
      <c r="B865" s="427" t="s">
        <v>114</v>
      </c>
      <c r="C865" s="290" t="s">
        <v>25</v>
      </c>
      <c r="D865" s="294"/>
      <c r="E865" s="294"/>
      <c r="F865" s="294"/>
      <c r="G865" s="294"/>
      <c r="H865" s="294"/>
      <c r="I865" s="294"/>
      <c r="J865" s="294"/>
      <c r="K865" s="294"/>
      <c r="L865" s="294"/>
      <c r="M865" s="294"/>
      <c r="N865" s="290"/>
      <c r="O865" s="294"/>
      <c r="P865" s="294"/>
      <c r="Q865" s="294"/>
      <c r="R865" s="294"/>
      <c r="S865" s="294"/>
      <c r="T865" s="294"/>
      <c r="U865" s="294"/>
      <c r="V865" s="294"/>
      <c r="W865" s="294"/>
      <c r="X865" s="294"/>
      <c r="Y865" s="414"/>
      <c r="Z865" s="414"/>
      <c r="AA865" s="414"/>
      <c r="AB865" s="414"/>
      <c r="AC865" s="414"/>
      <c r="AD865" s="414"/>
      <c r="AE865" s="414"/>
      <c r="AF865" s="409"/>
      <c r="AG865" s="409"/>
      <c r="AH865" s="409"/>
      <c r="AI865" s="409"/>
      <c r="AJ865" s="409"/>
      <c r="AK865" s="409"/>
      <c r="AL865" s="409"/>
      <c r="AM865" s="295">
        <f>SUM(Y865:AL865)</f>
        <v>0</v>
      </c>
    </row>
    <row r="866" spans="1:39" outlineLevel="1">
      <c r="A866" s="531"/>
      <c r="B866" s="293" t="s">
        <v>342</v>
      </c>
      <c r="C866" s="290" t="s">
        <v>163</v>
      </c>
      <c r="D866" s="294"/>
      <c r="E866" s="294"/>
      <c r="F866" s="294"/>
      <c r="G866" s="294"/>
      <c r="H866" s="294"/>
      <c r="I866" s="294"/>
      <c r="J866" s="294"/>
      <c r="K866" s="294"/>
      <c r="L866" s="294"/>
      <c r="M866" s="294"/>
      <c r="N866" s="290"/>
      <c r="O866" s="294"/>
      <c r="P866" s="294"/>
      <c r="Q866" s="294"/>
      <c r="R866" s="294"/>
      <c r="S866" s="294"/>
      <c r="T866" s="294"/>
      <c r="U866" s="294"/>
      <c r="V866" s="294"/>
      <c r="W866" s="294"/>
      <c r="X866" s="294"/>
      <c r="Y866" s="410">
        <f t="shared" ref="Y866:AL866" si="261">Y865</f>
        <v>0</v>
      </c>
      <c r="Z866" s="410">
        <f t="shared" si="261"/>
        <v>0</v>
      </c>
      <c r="AA866" s="410">
        <f t="shared" si="261"/>
        <v>0</v>
      </c>
      <c r="AB866" s="410">
        <f t="shared" si="261"/>
        <v>0</v>
      </c>
      <c r="AC866" s="410">
        <f t="shared" si="261"/>
        <v>0</v>
      </c>
      <c r="AD866" s="410">
        <f t="shared" si="261"/>
        <v>0</v>
      </c>
      <c r="AE866" s="410">
        <f t="shared" si="261"/>
        <v>0</v>
      </c>
      <c r="AF866" s="410">
        <f t="shared" si="261"/>
        <v>0</v>
      </c>
      <c r="AG866" s="410">
        <f t="shared" si="261"/>
        <v>0</v>
      </c>
      <c r="AH866" s="410">
        <f t="shared" si="261"/>
        <v>0</v>
      </c>
      <c r="AI866" s="410">
        <f t="shared" si="261"/>
        <v>0</v>
      </c>
      <c r="AJ866" s="410">
        <f t="shared" si="261"/>
        <v>0</v>
      </c>
      <c r="AK866" s="410">
        <f t="shared" si="261"/>
        <v>0</v>
      </c>
      <c r="AL866" s="410">
        <f t="shared" si="261"/>
        <v>0</v>
      </c>
      <c r="AM866" s="305"/>
    </row>
    <row r="867" spans="1:39" outlineLevel="1">
      <c r="A867" s="531"/>
      <c r="B867" s="293"/>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421"/>
      <c r="Z867" s="424"/>
      <c r="AA867" s="424"/>
      <c r="AB867" s="424"/>
      <c r="AC867" s="424"/>
      <c r="AD867" s="424"/>
      <c r="AE867" s="424"/>
      <c r="AF867" s="424"/>
      <c r="AG867" s="424"/>
      <c r="AH867" s="424"/>
      <c r="AI867" s="424"/>
      <c r="AJ867" s="424"/>
      <c r="AK867" s="424"/>
      <c r="AL867" s="424"/>
      <c r="AM867" s="305"/>
    </row>
    <row r="868" spans="1:39" outlineLevel="1">
      <c r="A868" s="531">
        <v>23</v>
      </c>
      <c r="B868" s="427" t="s">
        <v>115</v>
      </c>
      <c r="C868" s="290" t="s">
        <v>25</v>
      </c>
      <c r="D868" s="294"/>
      <c r="E868" s="294"/>
      <c r="F868" s="294"/>
      <c r="G868" s="294"/>
      <c r="H868" s="294"/>
      <c r="I868" s="294"/>
      <c r="J868" s="294"/>
      <c r="K868" s="294"/>
      <c r="L868" s="294"/>
      <c r="M868" s="294"/>
      <c r="N868" s="290"/>
      <c r="O868" s="294"/>
      <c r="P868" s="294"/>
      <c r="Q868" s="294"/>
      <c r="R868" s="294"/>
      <c r="S868" s="294"/>
      <c r="T868" s="294"/>
      <c r="U868" s="294"/>
      <c r="V868" s="294"/>
      <c r="W868" s="294"/>
      <c r="X868" s="294"/>
      <c r="Y868" s="414"/>
      <c r="Z868" s="414"/>
      <c r="AA868" s="414"/>
      <c r="AB868" s="414"/>
      <c r="AC868" s="414"/>
      <c r="AD868" s="414"/>
      <c r="AE868" s="414"/>
      <c r="AF868" s="409"/>
      <c r="AG868" s="409"/>
      <c r="AH868" s="409"/>
      <c r="AI868" s="409"/>
      <c r="AJ868" s="409"/>
      <c r="AK868" s="409"/>
      <c r="AL868" s="409"/>
      <c r="AM868" s="295">
        <f>SUM(Y868:AL868)</f>
        <v>0</v>
      </c>
    </row>
    <row r="869" spans="1:39" outlineLevel="1">
      <c r="A869" s="531"/>
      <c r="B869" s="293" t="s">
        <v>342</v>
      </c>
      <c r="C869" s="290" t="s">
        <v>163</v>
      </c>
      <c r="D869" s="294"/>
      <c r="E869" s="294"/>
      <c r="F869" s="294"/>
      <c r="G869" s="294"/>
      <c r="H869" s="294"/>
      <c r="I869" s="294"/>
      <c r="J869" s="294"/>
      <c r="K869" s="294"/>
      <c r="L869" s="294"/>
      <c r="M869" s="294"/>
      <c r="N869" s="290"/>
      <c r="O869" s="294"/>
      <c r="P869" s="294"/>
      <c r="Q869" s="294"/>
      <c r="R869" s="294"/>
      <c r="S869" s="294"/>
      <c r="T869" s="294"/>
      <c r="U869" s="294"/>
      <c r="V869" s="294"/>
      <c r="W869" s="294"/>
      <c r="X869" s="294"/>
      <c r="Y869" s="410">
        <f t="shared" ref="Y869:AL869" si="262">Y868</f>
        <v>0</v>
      </c>
      <c r="Z869" s="410">
        <f t="shared" si="262"/>
        <v>0</v>
      </c>
      <c r="AA869" s="410">
        <f t="shared" si="262"/>
        <v>0</v>
      </c>
      <c r="AB869" s="410">
        <f t="shared" si="262"/>
        <v>0</v>
      </c>
      <c r="AC869" s="410">
        <f t="shared" si="262"/>
        <v>0</v>
      </c>
      <c r="AD869" s="410">
        <f t="shared" si="262"/>
        <v>0</v>
      </c>
      <c r="AE869" s="410">
        <f t="shared" si="262"/>
        <v>0</v>
      </c>
      <c r="AF869" s="410">
        <f t="shared" si="262"/>
        <v>0</v>
      </c>
      <c r="AG869" s="410">
        <f t="shared" si="262"/>
        <v>0</v>
      </c>
      <c r="AH869" s="410">
        <f t="shared" si="262"/>
        <v>0</v>
      </c>
      <c r="AI869" s="410">
        <f t="shared" si="262"/>
        <v>0</v>
      </c>
      <c r="AJ869" s="410">
        <f t="shared" si="262"/>
        <v>0</v>
      </c>
      <c r="AK869" s="410">
        <f t="shared" si="262"/>
        <v>0</v>
      </c>
      <c r="AL869" s="410">
        <f t="shared" si="262"/>
        <v>0</v>
      </c>
      <c r="AM869" s="305"/>
    </row>
    <row r="870" spans="1:39" outlineLevel="1">
      <c r="A870" s="531"/>
      <c r="B870" s="429"/>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421"/>
      <c r="Z870" s="424"/>
      <c r="AA870" s="424"/>
      <c r="AB870" s="424"/>
      <c r="AC870" s="424"/>
      <c r="AD870" s="424"/>
      <c r="AE870" s="424"/>
      <c r="AF870" s="424"/>
      <c r="AG870" s="424"/>
      <c r="AH870" s="424"/>
      <c r="AI870" s="424"/>
      <c r="AJ870" s="424"/>
      <c r="AK870" s="424"/>
      <c r="AL870" s="424"/>
      <c r="AM870" s="305"/>
    </row>
    <row r="871" spans="1:39" outlineLevel="1">
      <c r="A871" s="531">
        <v>24</v>
      </c>
      <c r="B871" s="427" t="s">
        <v>116</v>
      </c>
      <c r="C871" s="290" t="s">
        <v>25</v>
      </c>
      <c r="D871" s="294"/>
      <c r="E871" s="294"/>
      <c r="F871" s="294"/>
      <c r="G871" s="294"/>
      <c r="H871" s="294"/>
      <c r="I871" s="294"/>
      <c r="J871" s="294"/>
      <c r="K871" s="294"/>
      <c r="L871" s="294"/>
      <c r="M871" s="294"/>
      <c r="N871" s="290"/>
      <c r="O871" s="294"/>
      <c r="P871" s="294"/>
      <c r="Q871" s="294"/>
      <c r="R871" s="294"/>
      <c r="S871" s="294"/>
      <c r="T871" s="294"/>
      <c r="U871" s="294"/>
      <c r="V871" s="294"/>
      <c r="W871" s="294"/>
      <c r="X871" s="294"/>
      <c r="Y871" s="414"/>
      <c r="Z871" s="414"/>
      <c r="AA871" s="414"/>
      <c r="AB871" s="414"/>
      <c r="AC871" s="414"/>
      <c r="AD871" s="414"/>
      <c r="AE871" s="414"/>
      <c r="AF871" s="409"/>
      <c r="AG871" s="409"/>
      <c r="AH871" s="409"/>
      <c r="AI871" s="409"/>
      <c r="AJ871" s="409"/>
      <c r="AK871" s="409"/>
      <c r="AL871" s="409"/>
      <c r="AM871" s="295">
        <f>SUM(Y871:AL871)</f>
        <v>0</v>
      </c>
    </row>
    <row r="872" spans="1:39" outlineLevel="1">
      <c r="A872" s="531"/>
      <c r="B872" s="293" t="s">
        <v>342</v>
      </c>
      <c r="C872" s="290" t="s">
        <v>163</v>
      </c>
      <c r="D872" s="294"/>
      <c r="E872" s="294"/>
      <c r="F872" s="294"/>
      <c r="G872" s="294"/>
      <c r="H872" s="294"/>
      <c r="I872" s="294"/>
      <c r="J872" s="294"/>
      <c r="K872" s="294"/>
      <c r="L872" s="294"/>
      <c r="M872" s="294"/>
      <c r="N872" s="290"/>
      <c r="O872" s="294"/>
      <c r="P872" s="294"/>
      <c r="Q872" s="294"/>
      <c r="R872" s="294"/>
      <c r="S872" s="294"/>
      <c r="T872" s="294"/>
      <c r="U872" s="294"/>
      <c r="V872" s="294"/>
      <c r="W872" s="294"/>
      <c r="X872" s="294"/>
      <c r="Y872" s="410">
        <f t="shared" ref="Y872:AL872" si="263">Y871</f>
        <v>0</v>
      </c>
      <c r="Z872" s="410">
        <f t="shared" si="263"/>
        <v>0</v>
      </c>
      <c r="AA872" s="410">
        <f t="shared" si="263"/>
        <v>0</v>
      </c>
      <c r="AB872" s="410">
        <f t="shared" si="263"/>
        <v>0</v>
      </c>
      <c r="AC872" s="410">
        <f t="shared" si="263"/>
        <v>0</v>
      </c>
      <c r="AD872" s="410">
        <f t="shared" si="263"/>
        <v>0</v>
      </c>
      <c r="AE872" s="410">
        <f t="shared" si="263"/>
        <v>0</v>
      </c>
      <c r="AF872" s="410">
        <f t="shared" si="263"/>
        <v>0</v>
      </c>
      <c r="AG872" s="410">
        <f t="shared" si="263"/>
        <v>0</v>
      </c>
      <c r="AH872" s="410">
        <f t="shared" si="263"/>
        <v>0</v>
      </c>
      <c r="AI872" s="410">
        <f t="shared" si="263"/>
        <v>0</v>
      </c>
      <c r="AJ872" s="410">
        <f t="shared" si="263"/>
        <v>0</v>
      </c>
      <c r="AK872" s="410">
        <f t="shared" si="263"/>
        <v>0</v>
      </c>
      <c r="AL872" s="410">
        <f t="shared" si="263"/>
        <v>0</v>
      </c>
      <c r="AM872" s="305"/>
    </row>
    <row r="873" spans="1:39" outlineLevel="1">
      <c r="A873" s="531"/>
      <c r="B873" s="293"/>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411"/>
      <c r="Z873" s="424"/>
      <c r="AA873" s="424"/>
      <c r="AB873" s="424"/>
      <c r="AC873" s="424"/>
      <c r="AD873" s="424"/>
      <c r="AE873" s="424"/>
      <c r="AF873" s="424"/>
      <c r="AG873" s="424"/>
      <c r="AH873" s="424"/>
      <c r="AI873" s="424"/>
      <c r="AJ873" s="424"/>
      <c r="AK873" s="424"/>
      <c r="AL873" s="424"/>
      <c r="AM873" s="305"/>
    </row>
    <row r="874" spans="1:39" ht="15.75" outlineLevel="1">
      <c r="A874" s="531"/>
      <c r="B874" s="287" t="s">
        <v>499</v>
      </c>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411"/>
      <c r="Z874" s="424"/>
      <c r="AA874" s="424"/>
      <c r="AB874" s="424"/>
      <c r="AC874" s="424"/>
      <c r="AD874" s="424"/>
      <c r="AE874" s="424"/>
      <c r="AF874" s="424"/>
      <c r="AG874" s="424"/>
      <c r="AH874" s="424"/>
      <c r="AI874" s="424"/>
      <c r="AJ874" s="424"/>
      <c r="AK874" s="424"/>
      <c r="AL874" s="424"/>
      <c r="AM874" s="305"/>
    </row>
    <row r="875" spans="1:39" outlineLevel="1">
      <c r="A875" s="531">
        <v>25</v>
      </c>
      <c r="B875" s="427" t="s">
        <v>117</v>
      </c>
      <c r="C875" s="290" t="s">
        <v>25</v>
      </c>
      <c r="D875" s="294"/>
      <c r="E875" s="294"/>
      <c r="F875" s="294"/>
      <c r="G875" s="294"/>
      <c r="H875" s="294"/>
      <c r="I875" s="294"/>
      <c r="J875" s="294"/>
      <c r="K875" s="294"/>
      <c r="L875" s="294"/>
      <c r="M875" s="294"/>
      <c r="N875" s="294">
        <v>12</v>
      </c>
      <c r="O875" s="294"/>
      <c r="P875" s="294"/>
      <c r="Q875" s="294"/>
      <c r="R875" s="294"/>
      <c r="S875" s="294"/>
      <c r="T875" s="294"/>
      <c r="U875" s="294"/>
      <c r="V875" s="294"/>
      <c r="W875" s="294"/>
      <c r="X875" s="294"/>
      <c r="Y875" s="425"/>
      <c r="Z875" s="414"/>
      <c r="AA875" s="414"/>
      <c r="AB875" s="414"/>
      <c r="AC875" s="414"/>
      <c r="AD875" s="414"/>
      <c r="AE875" s="414"/>
      <c r="AF875" s="414"/>
      <c r="AG875" s="414"/>
      <c r="AH875" s="414"/>
      <c r="AI875" s="414"/>
      <c r="AJ875" s="414"/>
      <c r="AK875" s="414"/>
      <c r="AL875" s="414"/>
      <c r="AM875" s="295">
        <f>SUM(Y875:AL875)</f>
        <v>0</v>
      </c>
    </row>
    <row r="876" spans="1:39" outlineLevel="1">
      <c r="A876" s="531"/>
      <c r="B876" s="293" t="s">
        <v>342</v>
      </c>
      <c r="C876" s="290" t="s">
        <v>163</v>
      </c>
      <c r="D876" s="294"/>
      <c r="E876" s="294"/>
      <c r="F876" s="294"/>
      <c r="G876" s="294"/>
      <c r="H876" s="294"/>
      <c r="I876" s="294"/>
      <c r="J876" s="294"/>
      <c r="K876" s="294"/>
      <c r="L876" s="294"/>
      <c r="M876" s="294"/>
      <c r="N876" s="294">
        <f>N875</f>
        <v>12</v>
      </c>
      <c r="O876" s="294"/>
      <c r="P876" s="294"/>
      <c r="Q876" s="294"/>
      <c r="R876" s="294"/>
      <c r="S876" s="294"/>
      <c r="T876" s="294"/>
      <c r="U876" s="294"/>
      <c r="V876" s="294"/>
      <c r="W876" s="294"/>
      <c r="X876" s="294"/>
      <c r="Y876" s="410">
        <f t="shared" ref="Y876:AL876" si="264">Y875</f>
        <v>0</v>
      </c>
      <c r="Z876" s="410">
        <f t="shared" si="264"/>
        <v>0</v>
      </c>
      <c r="AA876" s="410">
        <f t="shared" si="264"/>
        <v>0</v>
      </c>
      <c r="AB876" s="410">
        <f t="shared" si="264"/>
        <v>0</v>
      </c>
      <c r="AC876" s="410">
        <f t="shared" si="264"/>
        <v>0</v>
      </c>
      <c r="AD876" s="410">
        <f t="shared" si="264"/>
        <v>0</v>
      </c>
      <c r="AE876" s="410">
        <f t="shared" si="264"/>
        <v>0</v>
      </c>
      <c r="AF876" s="410">
        <f t="shared" si="264"/>
        <v>0</v>
      </c>
      <c r="AG876" s="410">
        <f t="shared" si="264"/>
        <v>0</v>
      </c>
      <c r="AH876" s="410">
        <f t="shared" si="264"/>
        <v>0</v>
      </c>
      <c r="AI876" s="410">
        <f t="shared" si="264"/>
        <v>0</v>
      </c>
      <c r="AJ876" s="410">
        <f t="shared" si="264"/>
        <v>0</v>
      </c>
      <c r="AK876" s="410">
        <f t="shared" si="264"/>
        <v>0</v>
      </c>
      <c r="AL876" s="410">
        <f t="shared" si="264"/>
        <v>0</v>
      </c>
      <c r="AM876" s="305"/>
    </row>
    <row r="877" spans="1:39" outlineLevel="1">
      <c r="A877" s="531"/>
      <c r="B877" s="293"/>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411"/>
      <c r="Z877" s="424"/>
      <c r="AA877" s="424"/>
      <c r="AB877" s="424"/>
      <c r="AC877" s="424"/>
      <c r="AD877" s="424"/>
      <c r="AE877" s="424"/>
      <c r="AF877" s="424"/>
      <c r="AG877" s="424"/>
      <c r="AH877" s="424"/>
      <c r="AI877" s="424"/>
      <c r="AJ877" s="424"/>
      <c r="AK877" s="424"/>
      <c r="AL877" s="424"/>
      <c r="AM877" s="305"/>
    </row>
    <row r="878" spans="1:39" outlineLevel="1">
      <c r="A878" s="531">
        <v>26</v>
      </c>
      <c r="B878" s="427" t="s">
        <v>118</v>
      </c>
      <c r="C878" s="1080" t="s">
        <v>2334</v>
      </c>
      <c r="D878" s="294">
        <f>'7. Persistence Report'!AY198</f>
        <v>3222732.3526859591</v>
      </c>
      <c r="E878" s="294">
        <f>'7. Persistence Report'!AZ198</f>
        <v>3222732.3526859591</v>
      </c>
      <c r="F878" s="294">
        <f>'7. Persistence Report'!BA198</f>
        <v>3206795.605592567</v>
      </c>
      <c r="G878" s="294">
        <f>'7. Persistence Report'!BB198</f>
        <v>3206795.605592567</v>
      </c>
      <c r="H878" s="294">
        <f>'7. Persistence Report'!BC198</f>
        <v>3206795.605592567</v>
      </c>
      <c r="I878" s="294">
        <f>'7. Persistence Report'!BD198</f>
        <v>3206709.9156995723</v>
      </c>
      <c r="J878" s="294">
        <f>'7. Persistence Report'!BE198</f>
        <v>0</v>
      </c>
      <c r="K878" s="294">
        <f>'7. Persistence Report'!BF198</f>
        <v>0</v>
      </c>
      <c r="L878" s="294">
        <f>'7. Persistence Report'!BG198</f>
        <v>0</v>
      </c>
      <c r="M878" s="294">
        <f>'7. Persistence Report'!BH198</f>
        <v>0</v>
      </c>
      <c r="N878" s="294">
        <v>12</v>
      </c>
      <c r="O878" s="294">
        <f>'7. Persistence Report'!T198</f>
        <v>484.50788839400366</v>
      </c>
      <c r="P878" s="294">
        <f>'7. Persistence Report'!U198</f>
        <v>484.50788839400366</v>
      </c>
      <c r="Q878" s="294">
        <f>'7. Persistence Report'!V198</f>
        <v>482.11194643014392</v>
      </c>
      <c r="R878" s="294">
        <f>'7. Persistence Report'!W198</f>
        <v>482.11194643014392</v>
      </c>
      <c r="S878" s="294">
        <f>'7. Persistence Report'!X198</f>
        <v>482.11194643014392</v>
      </c>
      <c r="T878" s="294">
        <f>'7. Persistence Report'!Y198</f>
        <v>482.09906375030334</v>
      </c>
      <c r="U878" s="294">
        <f>'7. Persistence Report'!Z198</f>
        <v>0</v>
      </c>
      <c r="V878" s="294">
        <f>'7. Persistence Report'!AA198</f>
        <v>0</v>
      </c>
      <c r="W878" s="294">
        <f>'7. Persistence Report'!AB198</f>
        <v>0</v>
      </c>
      <c r="X878" s="294">
        <f>'7. Persistence Report'!AC198</f>
        <v>0</v>
      </c>
      <c r="Y878" s="425"/>
      <c r="Z878" s="414"/>
      <c r="AA878" s="414">
        <f>'A. Rate Class Allocations'!P82</f>
        <v>0.87881153817043889</v>
      </c>
      <c r="AB878" s="414">
        <f>'A. Rate Class Allocations'!Q82</f>
        <v>0</v>
      </c>
      <c r="AC878" s="414">
        <f>'A. Rate Class Allocations'!R82</f>
        <v>0.12118846182956106</v>
      </c>
      <c r="AD878" s="414"/>
      <c r="AE878" s="414"/>
      <c r="AF878" s="414"/>
      <c r="AG878" s="414"/>
      <c r="AH878" s="414"/>
      <c r="AI878" s="414"/>
      <c r="AJ878" s="414"/>
      <c r="AK878" s="414"/>
      <c r="AL878" s="414"/>
      <c r="AM878" s="295">
        <f>SUM(Y878:AL878)</f>
        <v>1</v>
      </c>
    </row>
    <row r="879" spans="1:39" outlineLevel="1">
      <c r="A879" s="531"/>
      <c r="B879" s="293" t="s">
        <v>342</v>
      </c>
      <c r="C879" s="1080" t="s">
        <v>2334</v>
      </c>
      <c r="D879" s="294">
        <f>'7. Persistence Report'!AY207</f>
        <v>7290179.4959996967</v>
      </c>
      <c r="E879" s="294">
        <f>'7. Persistence Report'!AZ207</f>
        <v>7290179.4959996967</v>
      </c>
      <c r="F879" s="294">
        <f>'7. Persistence Report'!BA207</f>
        <v>7254128.7992062289</v>
      </c>
      <c r="G879" s="294">
        <f>'7. Persistence Report'!BB207</f>
        <v>7254128.7992062289</v>
      </c>
      <c r="H879" s="294">
        <f>'7. Persistence Report'!BC207</f>
        <v>7254128.7992062289</v>
      </c>
      <c r="I879" s="294">
        <f>'7. Persistence Report'!BD207</f>
        <v>7253934.9591250308</v>
      </c>
      <c r="J879" s="294">
        <f>'7. Persistence Report'!BE207</f>
        <v>0</v>
      </c>
      <c r="K879" s="294">
        <f>'7. Persistence Report'!BF207</f>
        <v>0</v>
      </c>
      <c r="L879" s="294">
        <f>'7. Persistence Report'!BG207</f>
        <v>0</v>
      </c>
      <c r="M879" s="294">
        <f>'7. Persistence Report'!BH207</f>
        <v>0</v>
      </c>
      <c r="N879" s="294">
        <f>N878</f>
        <v>12</v>
      </c>
      <c r="O879" s="294">
        <f>'7. Persistence Report'!T207</f>
        <v>703.51532205567378</v>
      </c>
      <c r="P879" s="294">
        <f>'7. Persistence Report'!U207</f>
        <v>703.51532205567378</v>
      </c>
      <c r="Q879" s="294">
        <f>'7. Persistence Report'!V207</f>
        <v>700.03636552532987</v>
      </c>
      <c r="R879" s="294">
        <f>'7. Persistence Report'!W207</f>
        <v>700.03636552532987</v>
      </c>
      <c r="S879" s="294">
        <f>'7. Persistence Report'!X207</f>
        <v>700.03636552532987</v>
      </c>
      <c r="T879" s="294">
        <f>'7. Persistence Report'!Y207</f>
        <v>700.01765961181616</v>
      </c>
      <c r="U879" s="294">
        <f>'7. Persistence Report'!Z207</f>
        <v>0</v>
      </c>
      <c r="V879" s="294">
        <f>'7. Persistence Report'!AA207</f>
        <v>0</v>
      </c>
      <c r="W879" s="294">
        <f>'7. Persistence Report'!AB207</f>
        <v>0</v>
      </c>
      <c r="X879" s="294">
        <f>'7. Persistence Report'!AC207</f>
        <v>0</v>
      </c>
      <c r="Y879" s="410">
        <f>Y878</f>
        <v>0</v>
      </c>
      <c r="Z879" s="410">
        <f>Z878</f>
        <v>0</v>
      </c>
      <c r="AA879" s="1078">
        <f>'A. Rate Class Allocations'!P91</f>
        <v>1</v>
      </c>
      <c r="AB879" s="1078">
        <f>'A. Rate Class Allocations'!Q91</f>
        <v>0</v>
      </c>
      <c r="AC879" s="1078">
        <f>'A. Rate Class Allocations'!R91</f>
        <v>0</v>
      </c>
      <c r="AD879" s="410">
        <f t="shared" ref="AD879:AL879" si="265">AD878</f>
        <v>0</v>
      </c>
      <c r="AE879" s="410">
        <f t="shared" si="265"/>
        <v>0</v>
      </c>
      <c r="AF879" s="410">
        <f t="shared" si="265"/>
        <v>0</v>
      </c>
      <c r="AG879" s="410">
        <f t="shared" si="265"/>
        <v>0</v>
      </c>
      <c r="AH879" s="410">
        <f t="shared" si="265"/>
        <v>0</v>
      </c>
      <c r="AI879" s="410">
        <f t="shared" si="265"/>
        <v>0</v>
      </c>
      <c r="AJ879" s="410">
        <f t="shared" si="265"/>
        <v>0</v>
      </c>
      <c r="AK879" s="410">
        <f t="shared" si="265"/>
        <v>0</v>
      </c>
      <c r="AL879" s="410">
        <f t="shared" si="265"/>
        <v>0</v>
      </c>
      <c r="AM879" s="305"/>
    </row>
    <row r="880" spans="1:39" outlineLevel="1">
      <c r="A880" s="531"/>
      <c r="B880" s="293"/>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411"/>
      <c r="Z880" s="424"/>
      <c r="AA880" s="424"/>
      <c r="AB880" s="424"/>
      <c r="AC880" s="424"/>
      <c r="AD880" s="424"/>
      <c r="AE880" s="424"/>
      <c r="AF880" s="424"/>
      <c r="AG880" s="424"/>
      <c r="AH880" s="424"/>
      <c r="AI880" s="424"/>
      <c r="AJ880" s="424"/>
      <c r="AK880" s="424"/>
      <c r="AL880" s="424"/>
      <c r="AM880" s="305"/>
    </row>
    <row r="881" spans="1:39" ht="30" outlineLevel="1">
      <c r="A881" s="531">
        <v>27</v>
      </c>
      <c r="B881" s="427" t="s">
        <v>119</v>
      </c>
      <c r="C881" s="1080" t="s">
        <v>2334</v>
      </c>
      <c r="D881" s="294">
        <f>+'7. Persistence Report'!AY202</f>
        <v>1731529.8762000764</v>
      </c>
      <c r="E881" s="294">
        <f>+'7. Persistence Report'!AZ202</f>
        <v>1524614.3534652947</v>
      </c>
      <c r="F881" s="294">
        <f>+'7. Persistence Report'!BA202</f>
        <v>1113353.6745462792</v>
      </c>
      <c r="G881" s="294">
        <f>+'7. Persistence Report'!BB202</f>
        <v>1109976.3718853611</v>
      </c>
      <c r="H881" s="294">
        <f>+'7. Persistence Report'!BC202</f>
        <v>1109976.3718853611</v>
      </c>
      <c r="I881" s="294">
        <f>+'7. Persistence Report'!BD202</f>
        <v>1109976.3718853611</v>
      </c>
      <c r="J881" s="294">
        <f>+'7. Persistence Report'!BE202</f>
        <v>0</v>
      </c>
      <c r="K881" s="294">
        <f>+'7. Persistence Report'!BF202</f>
        <v>0</v>
      </c>
      <c r="L881" s="294">
        <f>+'7. Persistence Report'!BG202</f>
        <v>0</v>
      </c>
      <c r="M881" s="294">
        <f>+'7. Persistence Report'!BH202</f>
        <v>0</v>
      </c>
      <c r="N881" s="294">
        <v>12</v>
      </c>
      <c r="O881" s="294">
        <f>+'7. Persistence Report'!T202</f>
        <v>448.20231300264061</v>
      </c>
      <c r="P881" s="294">
        <f>+'7. Persistence Report'!U202</f>
        <v>394.64273129365966</v>
      </c>
      <c r="Q881" s="294">
        <f>+'7. Persistence Report'!V202</f>
        <v>288.18890102937604</v>
      </c>
      <c r="R881" s="294">
        <f>+'7. Persistence Report'!W202</f>
        <v>287.31469441871366</v>
      </c>
      <c r="S881" s="294">
        <f>+'7. Persistence Report'!X202</f>
        <v>287.31469441871366</v>
      </c>
      <c r="T881" s="294">
        <f>+'7. Persistence Report'!Y202</f>
        <v>287.31469441871366</v>
      </c>
      <c r="U881" s="294">
        <f>+'7. Persistence Report'!Z202</f>
        <v>0</v>
      </c>
      <c r="V881" s="294">
        <f>+'7. Persistence Report'!AA202</f>
        <v>0</v>
      </c>
      <c r="W881" s="294">
        <f>+'7. Persistence Report'!AB202</f>
        <v>0</v>
      </c>
      <c r="X881" s="294">
        <f>+'7. Persistence Report'!AC202</f>
        <v>0</v>
      </c>
      <c r="Y881" s="425"/>
      <c r="Z881" s="414">
        <f>'A. Rate Class Allocations'!O111</f>
        <v>1</v>
      </c>
      <c r="AA881" s="414"/>
      <c r="AB881" s="414"/>
      <c r="AC881" s="414"/>
      <c r="AD881" s="414"/>
      <c r="AE881" s="414"/>
      <c r="AF881" s="414"/>
      <c r="AG881" s="414"/>
      <c r="AH881" s="414"/>
      <c r="AI881" s="414"/>
      <c r="AJ881" s="414"/>
      <c r="AK881" s="414"/>
      <c r="AL881" s="414"/>
      <c r="AM881" s="295">
        <f>SUM(Y881:AL881)</f>
        <v>1</v>
      </c>
    </row>
    <row r="882" spans="1:39" outlineLevel="1">
      <c r="A882" s="531"/>
      <c r="B882" s="293" t="s">
        <v>342</v>
      </c>
      <c r="C882" s="290" t="s">
        <v>163</v>
      </c>
      <c r="D882" s="294"/>
      <c r="E882" s="294"/>
      <c r="F882" s="294"/>
      <c r="G882" s="294"/>
      <c r="H882" s="294"/>
      <c r="I882" s="294"/>
      <c r="J882" s="294"/>
      <c r="K882" s="294"/>
      <c r="L882" s="294"/>
      <c r="M882" s="294"/>
      <c r="N882" s="294">
        <f>N881</f>
        <v>12</v>
      </c>
      <c r="O882" s="294"/>
      <c r="P882" s="294"/>
      <c r="Q882" s="294"/>
      <c r="R882" s="294"/>
      <c r="S882" s="294"/>
      <c r="T882" s="294"/>
      <c r="U882" s="294"/>
      <c r="V882" s="294"/>
      <c r="W882" s="294"/>
      <c r="X882" s="294"/>
      <c r="Y882" s="410">
        <f t="shared" ref="Y882:AL882" si="266">Y881</f>
        <v>0</v>
      </c>
      <c r="Z882" s="410">
        <f t="shared" si="266"/>
        <v>1</v>
      </c>
      <c r="AA882" s="410">
        <f t="shared" si="266"/>
        <v>0</v>
      </c>
      <c r="AB882" s="410">
        <f t="shared" si="266"/>
        <v>0</v>
      </c>
      <c r="AC882" s="410">
        <f t="shared" si="266"/>
        <v>0</v>
      </c>
      <c r="AD882" s="410">
        <f t="shared" si="266"/>
        <v>0</v>
      </c>
      <c r="AE882" s="410">
        <f t="shared" si="266"/>
        <v>0</v>
      </c>
      <c r="AF882" s="410">
        <f t="shared" si="266"/>
        <v>0</v>
      </c>
      <c r="AG882" s="410">
        <f t="shared" si="266"/>
        <v>0</v>
      </c>
      <c r="AH882" s="410">
        <f t="shared" si="266"/>
        <v>0</v>
      </c>
      <c r="AI882" s="410">
        <f t="shared" si="266"/>
        <v>0</v>
      </c>
      <c r="AJ882" s="410">
        <f t="shared" si="266"/>
        <v>0</v>
      </c>
      <c r="AK882" s="410">
        <f t="shared" si="266"/>
        <v>0</v>
      </c>
      <c r="AL882" s="410">
        <f t="shared" si="266"/>
        <v>0</v>
      </c>
      <c r="AM882" s="305"/>
    </row>
    <row r="883" spans="1:39" outlineLevel="1">
      <c r="A883" s="531"/>
      <c r="B883" s="293"/>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411"/>
      <c r="Z883" s="424"/>
      <c r="AA883" s="424"/>
      <c r="AB883" s="424"/>
      <c r="AC883" s="424"/>
      <c r="AD883" s="424"/>
      <c r="AE883" s="424"/>
      <c r="AF883" s="424"/>
      <c r="AG883" s="424"/>
      <c r="AH883" s="424"/>
      <c r="AI883" s="424"/>
      <c r="AJ883" s="424"/>
      <c r="AK883" s="424"/>
      <c r="AL883" s="424"/>
      <c r="AM883" s="305"/>
    </row>
    <row r="884" spans="1:39" ht="30" outlineLevel="1">
      <c r="A884" s="531">
        <v>28</v>
      </c>
      <c r="B884" s="427" t="s">
        <v>120</v>
      </c>
      <c r="C884" s="290" t="s">
        <v>25</v>
      </c>
      <c r="D884" s="294"/>
      <c r="E884" s="294"/>
      <c r="F884" s="294"/>
      <c r="G884" s="294"/>
      <c r="H884" s="294"/>
      <c r="I884" s="294"/>
      <c r="J884" s="294"/>
      <c r="K884" s="294"/>
      <c r="L884" s="294"/>
      <c r="M884" s="294"/>
      <c r="N884" s="294">
        <v>12</v>
      </c>
      <c r="O884" s="294"/>
      <c r="P884" s="294"/>
      <c r="Q884" s="294"/>
      <c r="R884" s="294"/>
      <c r="S884" s="294"/>
      <c r="T884" s="294"/>
      <c r="U884" s="294"/>
      <c r="V884" s="294"/>
      <c r="W884" s="294"/>
      <c r="X884" s="294"/>
      <c r="Y884" s="425"/>
      <c r="Z884" s="414"/>
      <c r="AA884" s="414"/>
      <c r="AB884" s="414"/>
      <c r="AC884" s="414"/>
      <c r="AD884" s="414"/>
      <c r="AE884" s="414"/>
      <c r="AF884" s="414"/>
      <c r="AG884" s="414"/>
      <c r="AH884" s="414"/>
      <c r="AI884" s="414"/>
      <c r="AJ884" s="414"/>
      <c r="AK884" s="414"/>
      <c r="AL884" s="414"/>
      <c r="AM884" s="295">
        <f>SUM(Y884:AL884)</f>
        <v>0</v>
      </c>
    </row>
    <row r="885" spans="1:39" outlineLevel="1">
      <c r="A885" s="531"/>
      <c r="B885" s="293" t="s">
        <v>342</v>
      </c>
      <c r="C885" s="290" t="s">
        <v>163</v>
      </c>
      <c r="D885" s="294"/>
      <c r="E885" s="294"/>
      <c r="F885" s="294"/>
      <c r="G885" s="294"/>
      <c r="H885" s="294"/>
      <c r="I885" s="294"/>
      <c r="J885" s="294"/>
      <c r="K885" s="294"/>
      <c r="L885" s="294"/>
      <c r="M885" s="294"/>
      <c r="N885" s="294">
        <f>N884</f>
        <v>12</v>
      </c>
      <c r="O885" s="294"/>
      <c r="P885" s="294"/>
      <c r="Q885" s="294"/>
      <c r="R885" s="294"/>
      <c r="S885" s="294"/>
      <c r="T885" s="294"/>
      <c r="U885" s="294"/>
      <c r="V885" s="294"/>
      <c r="W885" s="294"/>
      <c r="X885" s="294"/>
      <c r="Y885" s="410">
        <f t="shared" ref="Y885:AL885" si="267">Y884</f>
        <v>0</v>
      </c>
      <c r="Z885" s="410">
        <f t="shared" si="267"/>
        <v>0</v>
      </c>
      <c r="AA885" s="410">
        <f t="shared" si="267"/>
        <v>0</v>
      </c>
      <c r="AB885" s="410">
        <f t="shared" si="267"/>
        <v>0</v>
      </c>
      <c r="AC885" s="410">
        <f t="shared" si="267"/>
        <v>0</v>
      </c>
      <c r="AD885" s="410">
        <f t="shared" si="267"/>
        <v>0</v>
      </c>
      <c r="AE885" s="410">
        <f t="shared" si="267"/>
        <v>0</v>
      </c>
      <c r="AF885" s="410">
        <f t="shared" si="267"/>
        <v>0</v>
      </c>
      <c r="AG885" s="410">
        <f t="shared" si="267"/>
        <v>0</v>
      </c>
      <c r="AH885" s="410">
        <f t="shared" si="267"/>
        <v>0</v>
      </c>
      <c r="AI885" s="410">
        <f t="shared" si="267"/>
        <v>0</v>
      </c>
      <c r="AJ885" s="410">
        <f t="shared" si="267"/>
        <v>0</v>
      </c>
      <c r="AK885" s="410">
        <f t="shared" si="267"/>
        <v>0</v>
      </c>
      <c r="AL885" s="410">
        <f t="shared" si="267"/>
        <v>0</v>
      </c>
      <c r="AM885" s="305"/>
    </row>
    <row r="886" spans="1:39" outlineLevel="1">
      <c r="A886" s="531"/>
      <c r="B886" s="293"/>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411"/>
      <c r="Z886" s="424"/>
      <c r="AA886" s="424"/>
      <c r="AB886" s="424"/>
      <c r="AC886" s="424"/>
      <c r="AD886" s="424"/>
      <c r="AE886" s="424"/>
      <c r="AF886" s="424"/>
      <c r="AG886" s="424"/>
      <c r="AH886" s="424"/>
      <c r="AI886" s="424"/>
      <c r="AJ886" s="424"/>
      <c r="AK886" s="424"/>
      <c r="AL886" s="424"/>
      <c r="AM886" s="305"/>
    </row>
    <row r="887" spans="1:39" ht="30" outlineLevel="1">
      <c r="A887" s="531">
        <v>29</v>
      </c>
      <c r="B887" s="427" t="s">
        <v>121</v>
      </c>
      <c r="C887" s="290" t="s">
        <v>25</v>
      </c>
      <c r="D887" s="294"/>
      <c r="E887" s="294"/>
      <c r="F887" s="294"/>
      <c r="G887" s="294"/>
      <c r="H887" s="294"/>
      <c r="I887" s="294"/>
      <c r="J887" s="294"/>
      <c r="K887" s="294"/>
      <c r="L887" s="294"/>
      <c r="M887" s="294"/>
      <c r="N887" s="294">
        <v>3</v>
      </c>
      <c r="O887" s="294"/>
      <c r="P887" s="294"/>
      <c r="Q887" s="294"/>
      <c r="R887" s="294"/>
      <c r="S887" s="294"/>
      <c r="T887" s="294"/>
      <c r="U887" s="294"/>
      <c r="V887" s="294"/>
      <c r="W887" s="294"/>
      <c r="X887" s="294"/>
      <c r="Y887" s="425"/>
      <c r="Z887" s="414"/>
      <c r="AA887" s="414"/>
      <c r="AB887" s="414"/>
      <c r="AC887" s="414"/>
      <c r="AD887" s="414"/>
      <c r="AE887" s="414"/>
      <c r="AF887" s="414"/>
      <c r="AG887" s="414"/>
      <c r="AH887" s="414"/>
      <c r="AI887" s="414"/>
      <c r="AJ887" s="414"/>
      <c r="AK887" s="414"/>
      <c r="AL887" s="414"/>
      <c r="AM887" s="295">
        <f>SUM(Y887:AL887)</f>
        <v>0</v>
      </c>
    </row>
    <row r="888" spans="1:39" outlineLevel="1">
      <c r="A888" s="531"/>
      <c r="B888" s="293" t="s">
        <v>342</v>
      </c>
      <c r="C888" s="290" t="s">
        <v>163</v>
      </c>
      <c r="D888" s="294"/>
      <c r="E888" s="294"/>
      <c r="F888" s="294"/>
      <c r="G888" s="294"/>
      <c r="H888" s="294"/>
      <c r="I888" s="294"/>
      <c r="J888" s="294"/>
      <c r="K888" s="294"/>
      <c r="L888" s="294"/>
      <c r="M888" s="294"/>
      <c r="N888" s="294">
        <f>N887</f>
        <v>3</v>
      </c>
      <c r="O888" s="294"/>
      <c r="P888" s="294"/>
      <c r="Q888" s="294"/>
      <c r="R888" s="294"/>
      <c r="S888" s="294"/>
      <c r="T888" s="294"/>
      <c r="U888" s="294"/>
      <c r="V888" s="294"/>
      <c r="W888" s="294"/>
      <c r="X888" s="294"/>
      <c r="Y888" s="410">
        <f t="shared" ref="Y888:AL888" si="268">Y887</f>
        <v>0</v>
      </c>
      <c r="Z888" s="410">
        <f t="shared" si="268"/>
        <v>0</v>
      </c>
      <c r="AA888" s="410">
        <f t="shared" si="268"/>
        <v>0</v>
      </c>
      <c r="AB888" s="410">
        <f t="shared" si="268"/>
        <v>0</v>
      </c>
      <c r="AC888" s="410">
        <f t="shared" si="268"/>
        <v>0</v>
      </c>
      <c r="AD888" s="410">
        <f t="shared" si="268"/>
        <v>0</v>
      </c>
      <c r="AE888" s="410">
        <f t="shared" si="268"/>
        <v>0</v>
      </c>
      <c r="AF888" s="410">
        <f t="shared" si="268"/>
        <v>0</v>
      </c>
      <c r="AG888" s="410">
        <f t="shared" si="268"/>
        <v>0</v>
      </c>
      <c r="AH888" s="410">
        <f t="shared" si="268"/>
        <v>0</v>
      </c>
      <c r="AI888" s="410">
        <f t="shared" si="268"/>
        <v>0</v>
      </c>
      <c r="AJ888" s="410">
        <f t="shared" si="268"/>
        <v>0</v>
      </c>
      <c r="AK888" s="410">
        <f t="shared" si="268"/>
        <v>0</v>
      </c>
      <c r="AL888" s="410">
        <f t="shared" si="268"/>
        <v>0</v>
      </c>
      <c r="AM888" s="305"/>
    </row>
    <row r="889" spans="1:39" outlineLevel="1">
      <c r="A889" s="531"/>
      <c r="B889" s="293"/>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411"/>
      <c r="Z889" s="424"/>
      <c r="AA889" s="424"/>
      <c r="AB889" s="424"/>
      <c r="AC889" s="424"/>
      <c r="AD889" s="424"/>
      <c r="AE889" s="424"/>
      <c r="AF889" s="424"/>
      <c r="AG889" s="424"/>
      <c r="AH889" s="424"/>
      <c r="AI889" s="424"/>
      <c r="AJ889" s="424"/>
      <c r="AK889" s="424"/>
      <c r="AL889" s="424"/>
      <c r="AM889" s="305"/>
    </row>
    <row r="890" spans="1:39" ht="30" outlineLevel="1">
      <c r="A890" s="531">
        <v>30</v>
      </c>
      <c r="B890" s="427" t="s">
        <v>122</v>
      </c>
      <c r="C890" s="290" t="s">
        <v>25</v>
      </c>
      <c r="D890" s="294"/>
      <c r="E890" s="294"/>
      <c r="F890" s="294"/>
      <c r="G890" s="294"/>
      <c r="H890" s="294"/>
      <c r="I890" s="294"/>
      <c r="J890" s="294"/>
      <c r="K890" s="294"/>
      <c r="L890" s="294"/>
      <c r="M890" s="294"/>
      <c r="N890" s="294">
        <v>12</v>
      </c>
      <c r="O890" s="294"/>
      <c r="P890" s="294"/>
      <c r="Q890" s="294"/>
      <c r="R890" s="294"/>
      <c r="S890" s="294"/>
      <c r="T890" s="294"/>
      <c r="U890" s="294"/>
      <c r="V890" s="294"/>
      <c r="W890" s="294"/>
      <c r="X890" s="294"/>
      <c r="Y890" s="425"/>
      <c r="Z890" s="414"/>
      <c r="AA890" s="414"/>
      <c r="AB890" s="414"/>
      <c r="AC890" s="414"/>
      <c r="AD890" s="414"/>
      <c r="AE890" s="414"/>
      <c r="AF890" s="414"/>
      <c r="AG890" s="414"/>
      <c r="AH890" s="414"/>
      <c r="AI890" s="414"/>
      <c r="AJ890" s="414"/>
      <c r="AK890" s="414"/>
      <c r="AL890" s="414"/>
      <c r="AM890" s="295">
        <f>SUM(Y890:AL890)</f>
        <v>0</v>
      </c>
    </row>
    <row r="891" spans="1:39" outlineLevel="1">
      <c r="A891" s="531"/>
      <c r="B891" s="293" t="s">
        <v>342</v>
      </c>
      <c r="C891" s="290" t="s">
        <v>163</v>
      </c>
      <c r="D891" s="294"/>
      <c r="E891" s="294"/>
      <c r="F891" s="294"/>
      <c r="G891" s="294"/>
      <c r="H891" s="294"/>
      <c r="I891" s="294"/>
      <c r="J891" s="294"/>
      <c r="K891" s="294"/>
      <c r="L891" s="294"/>
      <c r="M891" s="294"/>
      <c r="N891" s="294">
        <f>N890</f>
        <v>12</v>
      </c>
      <c r="O891" s="294"/>
      <c r="P891" s="294"/>
      <c r="Q891" s="294"/>
      <c r="R891" s="294"/>
      <c r="S891" s="294"/>
      <c r="T891" s="294"/>
      <c r="U891" s="294"/>
      <c r="V891" s="294"/>
      <c r="W891" s="294"/>
      <c r="X891" s="294"/>
      <c r="Y891" s="410">
        <f t="shared" ref="Y891:AL891" si="269">Y890</f>
        <v>0</v>
      </c>
      <c r="Z891" s="410">
        <f t="shared" si="269"/>
        <v>0</v>
      </c>
      <c r="AA891" s="410">
        <f t="shared" si="269"/>
        <v>0</v>
      </c>
      <c r="AB891" s="410">
        <f t="shared" si="269"/>
        <v>0</v>
      </c>
      <c r="AC891" s="410">
        <f t="shared" si="269"/>
        <v>0</v>
      </c>
      <c r="AD891" s="410">
        <f t="shared" si="269"/>
        <v>0</v>
      </c>
      <c r="AE891" s="410">
        <f t="shared" si="269"/>
        <v>0</v>
      </c>
      <c r="AF891" s="410">
        <f t="shared" si="269"/>
        <v>0</v>
      </c>
      <c r="AG891" s="410">
        <f t="shared" si="269"/>
        <v>0</v>
      </c>
      <c r="AH891" s="410">
        <f t="shared" si="269"/>
        <v>0</v>
      </c>
      <c r="AI891" s="410">
        <f t="shared" si="269"/>
        <v>0</v>
      </c>
      <c r="AJ891" s="410">
        <f t="shared" si="269"/>
        <v>0</v>
      </c>
      <c r="AK891" s="410">
        <f t="shared" si="269"/>
        <v>0</v>
      </c>
      <c r="AL891" s="410">
        <f t="shared" si="269"/>
        <v>0</v>
      </c>
      <c r="AM891" s="305"/>
    </row>
    <row r="892" spans="1:39" outlineLevel="1">
      <c r="A892" s="531"/>
      <c r="B892" s="293"/>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411"/>
      <c r="Z892" s="424"/>
      <c r="AA892" s="424"/>
      <c r="AB892" s="424"/>
      <c r="AC892" s="424"/>
      <c r="AD892" s="424"/>
      <c r="AE892" s="424"/>
      <c r="AF892" s="424"/>
      <c r="AG892" s="424"/>
      <c r="AH892" s="424"/>
      <c r="AI892" s="424"/>
      <c r="AJ892" s="424"/>
      <c r="AK892" s="424"/>
      <c r="AL892" s="424"/>
      <c r="AM892" s="305"/>
    </row>
    <row r="893" spans="1:39" ht="30" outlineLevel="1">
      <c r="A893" s="531">
        <v>31</v>
      </c>
      <c r="B893" s="427" t="s">
        <v>123</v>
      </c>
      <c r="C893" s="290" t="s">
        <v>25</v>
      </c>
      <c r="D893" s="294"/>
      <c r="E893" s="294"/>
      <c r="F893" s="294"/>
      <c r="G893" s="294"/>
      <c r="H893" s="294"/>
      <c r="I893" s="294"/>
      <c r="J893" s="294"/>
      <c r="K893" s="294"/>
      <c r="L893" s="294"/>
      <c r="M893" s="294"/>
      <c r="N893" s="294">
        <v>12</v>
      </c>
      <c r="O893" s="294"/>
      <c r="P893" s="294"/>
      <c r="Q893" s="294"/>
      <c r="R893" s="294"/>
      <c r="S893" s="294"/>
      <c r="T893" s="294"/>
      <c r="U893" s="294"/>
      <c r="V893" s="294"/>
      <c r="W893" s="294"/>
      <c r="X893" s="294"/>
      <c r="Y893" s="425"/>
      <c r="Z893" s="414"/>
      <c r="AA893" s="414"/>
      <c r="AB893" s="414"/>
      <c r="AC893" s="414"/>
      <c r="AD893" s="414"/>
      <c r="AE893" s="414"/>
      <c r="AF893" s="414"/>
      <c r="AG893" s="414"/>
      <c r="AH893" s="414"/>
      <c r="AI893" s="414"/>
      <c r="AJ893" s="414"/>
      <c r="AK893" s="414"/>
      <c r="AL893" s="414"/>
      <c r="AM893" s="295">
        <f>SUM(Y893:AL893)</f>
        <v>0</v>
      </c>
    </row>
    <row r="894" spans="1:39" outlineLevel="1">
      <c r="A894" s="531"/>
      <c r="B894" s="293" t="s">
        <v>342</v>
      </c>
      <c r="C894" s="290" t="s">
        <v>163</v>
      </c>
      <c r="D894" s="294"/>
      <c r="E894" s="294"/>
      <c r="F894" s="294"/>
      <c r="G894" s="294"/>
      <c r="H894" s="294"/>
      <c r="I894" s="294"/>
      <c r="J894" s="294"/>
      <c r="K894" s="294"/>
      <c r="L894" s="294"/>
      <c r="M894" s="294"/>
      <c r="N894" s="294">
        <f>N893</f>
        <v>12</v>
      </c>
      <c r="O894" s="294"/>
      <c r="P894" s="294"/>
      <c r="Q894" s="294"/>
      <c r="R894" s="294"/>
      <c r="S894" s="294"/>
      <c r="T894" s="294"/>
      <c r="U894" s="294"/>
      <c r="V894" s="294"/>
      <c r="W894" s="294"/>
      <c r="X894" s="294"/>
      <c r="Y894" s="410">
        <f t="shared" ref="Y894:AL894" si="270">Y893</f>
        <v>0</v>
      </c>
      <c r="Z894" s="410">
        <f t="shared" si="270"/>
        <v>0</v>
      </c>
      <c r="AA894" s="410">
        <f t="shared" si="270"/>
        <v>0</v>
      </c>
      <c r="AB894" s="410">
        <f t="shared" si="270"/>
        <v>0</v>
      </c>
      <c r="AC894" s="410">
        <f t="shared" si="270"/>
        <v>0</v>
      </c>
      <c r="AD894" s="410">
        <f t="shared" si="270"/>
        <v>0</v>
      </c>
      <c r="AE894" s="410">
        <f t="shared" si="270"/>
        <v>0</v>
      </c>
      <c r="AF894" s="410">
        <f t="shared" si="270"/>
        <v>0</v>
      </c>
      <c r="AG894" s="410">
        <f t="shared" si="270"/>
        <v>0</v>
      </c>
      <c r="AH894" s="410">
        <f t="shared" si="270"/>
        <v>0</v>
      </c>
      <c r="AI894" s="410">
        <f t="shared" si="270"/>
        <v>0</v>
      </c>
      <c r="AJ894" s="410">
        <f t="shared" si="270"/>
        <v>0</v>
      </c>
      <c r="AK894" s="410">
        <f t="shared" si="270"/>
        <v>0</v>
      </c>
      <c r="AL894" s="410">
        <f t="shared" si="270"/>
        <v>0</v>
      </c>
      <c r="AM894" s="305"/>
    </row>
    <row r="895" spans="1:39" outlineLevel="1">
      <c r="A895" s="531"/>
      <c r="B895" s="427"/>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411"/>
      <c r="Z895" s="424"/>
      <c r="AA895" s="424"/>
      <c r="AB895" s="424"/>
      <c r="AC895" s="424"/>
      <c r="AD895" s="424"/>
      <c r="AE895" s="424"/>
      <c r="AF895" s="424"/>
      <c r="AG895" s="424"/>
      <c r="AH895" s="424"/>
      <c r="AI895" s="424"/>
      <c r="AJ895" s="424"/>
      <c r="AK895" s="424"/>
      <c r="AL895" s="424"/>
      <c r="AM895" s="305"/>
    </row>
    <row r="896" spans="1:39" outlineLevel="1">
      <c r="A896" s="531">
        <v>32</v>
      </c>
      <c r="B896" s="427" t="s">
        <v>124</v>
      </c>
      <c r="C896" s="290" t="s">
        <v>25</v>
      </c>
      <c r="D896" s="294"/>
      <c r="E896" s="294"/>
      <c r="F896" s="294"/>
      <c r="G896" s="294"/>
      <c r="H896" s="294"/>
      <c r="I896" s="294"/>
      <c r="J896" s="294"/>
      <c r="K896" s="294"/>
      <c r="L896" s="294"/>
      <c r="M896" s="294"/>
      <c r="N896" s="294">
        <v>12</v>
      </c>
      <c r="O896" s="294"/>
      <c r="P896" s="294"/>
      <c r="Q896" s="294"/>
      <c r="R896" s="294"/>
      <c r="S896" s="294"/>
      <c r="T896" s="294"/>
      <c r="U896" s="294"/>
      <c r="V896" s="294"/>
      <c r="W896" s="294"/>
      <c r="X896" s="294"/>
      <c r="Y896" s="425"/>
      <c r="Z896" s="414"/>
      <c r="AA896" s="414"/>
      <c r="AB896" s="414"/>
      <c r="AC896" s="414"/>
      <c r="AD896" s="414"/>
      <c r="AE896" s="414"/>
      <c r="AF896" s="414"/>
      <c r="AG896" s="414"/>
      <c r="AH896" s="414"/>
      <c r="AI896" s="414"/>
      <c r="AJ896" s="414"/>
      <c r="AK896" s="414"/>
      <c r="AL896" s="414"/>
      <c r="AM896" s="295">
        <f>SUM(Y896:AL896)</f>
        <v>0</v>
      </c>
    </row>
    <row r="897" spans="1:39" outlineLevel="1">
      <c r="A897" s="531"/>
      <c r="B897" s="293" t="s">
        <v>342</v>
      </c>
      <c r="C897" s="290" t="s">
        <v>163</v>
      </c>
      <c r="D897" s="294"/>
      <c r="E897" s="294"/>
      <c r="F897" s="294"/>
      <c r="G897" s="294"/>
      <c r="H897" s="294"/>
      <c r="I897" s="294"/>
      <c r="J897" s="294"/>
      <c r="K897" s="294"/>
      <c r="L897" s="294"/>
      <c r="M897" s="294"/>
      <c r="N897" s="294">
        <f>N896</f>
        <v>12</v>
      </c>
      <c r="O897" s="294"/>
      <c r="P897" s="294"/>
      <c r="Q897" s="294"/>
      <c r="R897" s="294"/>
      <c r="S897" s="294"/>
      <c r="T897" s="294"/>
      <c r="U897" s="294"/>
      <c r="V897" s="294"/>
      <c r="W897" s="294"/>
      <c r="X897" s="294"/>
      <c r="Y897" s="410">
        <f t="shared" ref="Y897:AL897" si="271">Y896</f>
        <v>0</v>
      </c>
      <c r="Z897" s="410">
        <f t="shared" si="271"/>
        <v>0</v>
      </c>
      <c r="AA897" s="410">
        <f t="shared" si="271"/>
        <v>0</v>
      </c>
      <c r="AB897" s="410">
        <f t="shared" si="271"/>
        <v>0</v>
      </c>
      <c r="AC897" s="410">
        <f t="shared" si="271"/>
        <v>0</v>
      </c>
      <c r="AD897" s="410">
        <f t="shared" si="271"/>
        <v>0</v>
      </c>
      <c r="AE897" s="410">
        <f t="shared" si="271"/>
        <v>0</v>
      </c>
      <c r="AF897" s="410">
        <f t="shared" si="271"/>
        <v>0</v>
      </c>
      <c r="AG897" s="410">
        <f t="shared" si="271"/>
        <v>0</v>
      </c>
      <c r="AH897" s="410">
        <f t="shared" si="271"/>
        <v>0</v>
      </c>
      <c r="AI897" s="410">
        <f t="shared" si="271"/>
        <v>0</v>
      </c>
      <c r="AJ897" s="410">
        <f t="shared" si="271"/>
        <v>0</v>
      </c>
      <c r="AK897" s="410">
        <f t="shared" si="271"/>
        <v>0</v>
      </c>
      <c r="AL897" s="410">
        <f t="shared" si="271"/>
        <v>0</v>
      </c>
      <c r="AM897" s="305"/>
    </row>
    <row r="898" spans="1:39" outlineLevel="1">
      <c r="A898" s="531"/>
      <c r="B898" s="427"/>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411"/>
      <c r="Z898" s="424"/>
      <c r="AA898" s="424"/>
      <c r="AB898" s="424"/>
      <c r="AC898" s="424"/>
      <c r="AD898" s="424"/>
      <c r="AE898" s="424"/>
      <c r="AF898" s="424"/>
      <c r="AG898" s="424"/>
      <c r="AH898" s="424"/>
      <c r="AI898" s="424"/>
      <c r="AJ898" s="424"/>
      <c r="AK898" s="424"/>
      <c r="AL898" s="424"/>
      <c r="AM898" s="305"/>
    </row>
    <row r="899" spans="1:39" ht="15.75" outlineLevel="1">
      <c r="A899" s="531"/>
      <c r="B899" s="287" t="s">
        <v>500</v>
      </c>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411"/>
      <c r="Z899" s="424"/>
      <c r="AA899" s="424"/>
      <c r="AB899" s="424"/>
      <c r="AC899" s="424"/>
      <c r="AD899" s="424"/>
      <c r="AE899" s="424"/>
      <c r="AF899" s="424"/>
      <c r="AG899" s="424"/>
      <c r="AH899" s="424"/>
      <c r="AI899" s="424"/>
      <c r="AJ899" s="424"/>
      <c r="AK899" s="424"/>
      <c r="AL899" s="424"/>
      <c r="AM899" s="305"/>
    </row>
    <row r="900" spans="1:39" outlineLevel="1">
      <c r="A900" s="531">
        <v>33</v>
      </c>
      <c r="B900" s="427" t="s">
        <v>125</v>
      </c>
      <c r="C900" s="290" t="s">
        <v>25</v>
      </c>
      <c r="D900" s="294"/>
      <c r="E900" s="294"/>
      <c r="F900" s="294"/>
      <c r="G900" s="294"/>
      <c r="H900" s="294"/>
      <c r="I900" s="294"/>
      <c r="J900" s="294"/>
      <c r="K900" s="294"/>
      <c r="L900" s="294"/>
      <c r="M900" s="294"/>
      <c r="N900" s="294">
        <v>0</v>
      </c>
      <c r="O900" s="294"/>
      <c r="P900" s="294"/>
      <c r="Q900" s="294"/>
      <c r="R900" s="294"/>
      <c r="S900" s="294"/>
      <c r="T900" s="294"/>
      <c r="U900" s="294"/>
      <c r="V900" s="294"/>
      <c r="W900" s="294"/>
      <c r="X900" s="294"/>
      <c r="Y900" s="425"/>
      <c r="Z900" s="414"/>
      <c r="AA900" s="414"/>
      <c r="AB900" s="414"/>
      <c r="AC900" s="414"/>
      <c r="AD900" s="414"/>
      <c r="AE900" s="414"/>
      <c r="AF900" s="414"/>
      <c r="AG900" s="414"/>
      <c r="AH900" s="414"/>
      <c r="AI900" s="414"/>
      <c r="AJ900" s="414"/>
      <c r="AK900" s="414"/>
      <c r="AL900" s="414"/>
      <c r="AM900" s="295">
        <f>SUM(Y900:AL900)</f>
        <v>0</v>
      </c>
    </row>
    <row r="901" spans="1:39" outlineLevel="1">
      <c r="A901" s="531"/>
      <c r="B901" s="293" t="s">
        <v>342</v>
      </c>
      <c r="C901" s="290" t="s">
        <v>163</v>
      </c>
      <c r="D901" s="294"/>
      <c r="E901" s="294"/>
      <c r="F901" s="294"/>
      <c r="G901" s="294"/>
      <c r="H901" s="294"/>
      <c r="I901" s="294"/>
      <c r="J901" s="294"/>
      <c r="K901" s="294"/>
      <c r="L901" s="294"/>
      <c r="M901" s="294"/>
      <c r="N901" s="294">
        <f>N900</f>
        <v>0</v>
      </c>
      <c r="O901" s="294"/>
      <c r="P901" s="294"/>
      <c r="Q901" s="294"/>
      <c r="R901" s="294"/>
      <c r="S901" s="294"/>
      <c r="T901" s="294"/>
      <c r="U901" s="294"/>
      <c r="V901" s="294"/>
      <c r="W901" s="294"/>
      <c r="X901" s="294"/>
      <c r="Y901" s="410">
        <f t="shared" ref="Y901:AL901" si="272">Y900</f>
        <v>0</v>
      </c>
      <c r="Z901" s="410">
        <f t="shared" si="272"/>
        <v>0</v>
      </c>
      <c r="AA901" s="410">
        <f t="shared" si="272"/>
        <v>0</v>
      </c>
      <c r="AB901" s="410">
        <f t="shared" si="272"/>
        <v>0</v>
      </c>
      <c r="AC901" s="410">
        <f t="shared" si="272"/>
        <v>0</v>
      </c>
      <c r="AD901" s="410">
        <f t="shared" si="272"/>
        <v>0</v>
      </c>
      <c r="AE901" s="410">
        <f t="shared" si="272"/>
        <v>0</v>
      </c>
      <c r="AF901" s="410">
        <f t="shared" si="272"/>
        <v>0</v>
      </c>
      <c r="AG901" s="410">
        <f t="shared" si="272"/>
        <v>0</v>
      </c>
      <c r="AH901" s="410">
        <f t="shared" si="272"/>
        <v>0</v>
      </c>
      <c r="AI901" s="410">
        <f t="shared" si="272"/>
        <v>0</v>
      </c>
      <c r="AJ901" s="410">
        <f t="shared" si="272"/>
        <v>0</v>
      </c>
      <c r="AK901" s="410">
        <f t="shared" si="272"/>
        <v>0</v>
      </c>
      <c r="AL901" s="410">
        <f t="shared" si="272"/>
        <v>0</v>
      </c>
      <c r="AM901" s="305"/>
    </row>
    <row r="902" spans="1:39" outlineLevel="1">
      <c r="A902" s="531"/>
      <c r="B902" s="427"/>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411"/>
      <c r="Z902" s="424"/>
      <c r="AA902" s="424"/>
      <c r="AB902" s="424"/>
      <c r="AC902" s="424"/>
      <c r="AD902" s="424"/>
      <c r="AE902" s="424"/>
      <c r="AF902" s="424"/>
      <c r="AG902" s="424"/>
      <c r="AH902" s="424"/>
      <c r="AI902" s="424"/>
      <c r="AJ902" s="424"/>
      <c r="AK902" s="424"/>
      <c r="AL902" s="424"/>
      <c r="AM902" s="305"/>
    </row>
    <row r="903" spans="1:39" outlineLevel="1">
      <c r="A903" s="531">
        <v>34</v>
      </c>
      <c r="B903" s="427" t="s">
        <v>126</v>
      </c>
      <c r="C903" s="290" t="s">
        <v>25</v>
      </c>
      <c r="D903" s="294"/>
      <c r="E903" s="294"/>
      <c r="F903" s="294"/>
      <c r="G903" s="294"/>
      <c r="H903" s="294"/>
      <c r="I903" s="294"/>
      <c r="J903" s="294"/>
      <c r="K903" s="294"/>
      <c r="L903" s="294"/>
      <c r="M903" s="294"/>
      <c r="N903" s="294">
        <v>0</v>
      </c>
      <c r="O903" s="294"/>
      <c r="P903" s="294"/>
      <c r="Q903" s="294"/>
      <c r="R903" s="294"/>
      <c r="S903" s="294"/>
      <c r="T903" s="294"/>
      <c r="U903" s="294"/>
      <c r="V903" s="294"/>
      <c r="W903" s="294"/>
      <c r="X903" s="294"/>
      <c r="Y903" s="425"/>
      <c r="Z903" s="414"/>
      <c r="AA903" s="414"/>
      <c r="AB903" s="414"/>
      <c r="AC903" s="414"/>
      <c r="AD903" s="414"/>
      <c r="AE903" s="414"/>
      <c r="AF903" s="414"/>
      <c r="AG903" s="414"/>
      <c r="AH903" s="414"/>
      <c r="AI903" s="414"/>
      <c r="AJ903" s="414"/>
      <c r="AK903" s="414"/>
      <c r="AL903" s="414"/>
      <c r="AM903" s="295">
        <f>SUM(Y903:AL903)</f>
        <v>0</v>
      </c>
    </row>
    <row r="904" spans="1:39" outlineLevel="1">
      <c r="A904" s="531"/>
      <c r="B904" s="293" t="s">
        <v>342</v>
      </c>
      <c r="C904" s="290" t="s">
        <v>163</v>
      </c>
      <c r="D904" s="294"/>
      <c r="E904" s="294"/>
      <c r="F904" s="294"/>
      <c r="G904" s="294"/>
      <c r="H904" s="294"/>
      <c r="I904" s="294"/>
      <c r="J904" s="294"/>
      <c r="K904" s="294"/>
      <c r="L904" s="294"/>
      <c r="M904" s="294"/>
      <c r="N904" s="294">
        <f>N903</f>
        <v>0</v>
      </c>
      <c r="O904" s="294"/>
      <c r="P904" s="294"/>
      <c r="Q904" s="294"/>
      <c r="R904" s="294"/>
      <c r="S904" s="294"/>
      <c r="T904" s="294"/>
      <c r="U904" s="294"/>
      <c r="V904" s="294"/>
      <c r="W904" s="294"/>
      <c r="X904" s="294"/>
      <c r="Y904" s="410">
        <f t="shared" ref="Y904:AL904" si="273">Y903</f>
        <v>0</v>
      </c>
      <c r="Z904" s="410">
        <f t="shared" si="273"/>
        <v>0</v>
      </c>
      <c r="AA904" s="410">
        <f t="shared" si="273"/>
        <v>0</v>
      </c>
      <c r="AB904" s="410">
        <f t="shared" si="273"/>
        <v>0</v>
      </c>
      <c r="AC904" s="410">
        <f t="shared" si="273"/>
        <v>0</v>
      </c>
      <c r="AD904" s="410">
        <f t="shared" si="273"/>
        <v>0</v>
      </c>
      <c r="AE904" s="410">
        <f t="shared" si="273"/>
        <v>0</v>
      </c>
      <c r="AF904" s="410">
        <f t="shared" si="273"/>
        <v>0</v>
      </c>
      <c r="AG904" s="410">
        <f t="shared" si="273"/>
        <v>0</v>
      </c>
      <c r="AH904" s="410">
        <f t="shared" si="273"/>
        <v>0</v>
      </c>
      <c r="AI904" s="410">
        <f t="shared" si="273"/>
        <v>0</v>
      </c>
      <c r="AJ904" s="410">
        <f t="shared" si="273"/>
        <v>0</v>
      </c>
      <c r="AK904" s="410">
        <f t="shared" si="273"/>
        <v>0</v>
      </c>
      <c r="AL904" s="410">
        <f t="shared" si="273"/>
        <v>0</v>
      </c>
      <c r="AM904" s="305"/>
    </row>
    <row r="905" spans="1:39" outlineLevel="1">
      <c r="A905" s="531"/>
      <c r="B905" s="427"/>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411"/>
      <c r="Z905" s="424"/>
      <c r="AA905" s="424"/>
      <c r="AB905" s="424"/>
      <c r="AC905" s="424"/>
      <c r="AD905" s="424"/>
      <c r="AE905" s="424"/>
      <c r="AF905" s="424"/>
      <c r="AG905" s="424"/>
      <c r="AH905" s="424"/>
      <c r="AI905" s="424"/>
      <c r="AJ905" s="424"/>
      <c r="AK905" s="424"/>
      <c r="AL905" s="424"/>
      <c r="AM905" s="305"/>
    </row>
    <row r="906" spans="1:39" outlineLevel="1">
      <c r="A906" s="531">
        <v>35</v>
      </c>
      <c r="B906" s="427" t="s">
        <v>127</v>
      </c>
      <c r="C906" s="290" t="s">
        <v>25</v>
      </c>
      <c r="D906" s="294"/>
      <c r="E906" s="294"/>
      <c r="F906" s="294"/>
      <c r="G906" s="294"/>
      <c r="H906" s="294"/>
      <c r="I906" s="294"/>
      <c r="J906" s="294"/>
      <c r="K906" s="294"/>
      <c r="L906" s="294"/>
      <c r="M906" s="294"/>
      <c r="N906" s="294">
        <v>0</v>
      </c>
      <c r="O906" s="294"/>
      <c r="P906" s="294"/>
      <c r="Q906" s="294"/>
      <c r="R906" s="294"/>
      <c r="S906" s="294"/>
      <c r="T906" s="294"/>
      <c r="U906" s="294"/>
      <c r="V906" s="294"/>
      <c r="W906" s="294"/>
      <c r="X906" s="294"/>
      <c r="Y906" s="425"/>
      <c r="Z906" s="414"/>
      <c r="AA906" s="414"/>
      <c r="AB906" s="414"/>
      <c r="AC906" s="414"/>
      <c r="AD906" s="414"/>
      <c r="AE906" s="414"/>
      <c r="AF906" s="414"/>
      <c r="AG906" s="414"/>
      <c r="AH906" s="414"/>
      <c r="AI906" s="414"/>
      <c r="AJ906" s="414"/>
      <c r="AK906" s="414"/>
      <c r="AL906" s="414"/>
      <c r="AM906" s="295">
        <f>SUM(Y906:AL906)</f>
        <v>0</v>
      </c>
    </row>
    <row r="907" spans="1:39" outlineLevel="1">
      <c r="A907" s="531"/>
      <c r="B907" s="293" t="s">
        <v>342</v>
      </c>
      <c r="C907" s="290" t="s">
        <v>163</v>
      </c>
      <c r="D907" s="294"/>
      <c r="E907" s="294"/>
      <c r="F907" s="294"/>
      <c r="G907" s="294"/>
      <c r="H907" s="294"/>
      <c r="I907" s="294"/>
      <c r="J907" s="294"/>
      <c r="K907" s="294"/>
      <c r="L907" s="294"/>
      <c r="M907" s="294"/>
      <c r="N907" s="294">
        <f>N906</f>
        <v>0</v>
      </c>
      <c r="O907" s="294"/>
      <c r="P907" s="294"/>
      <c r="Q907" s="294"/>
      <c r="R907" s="294"/>
      <c r="S907" s="294"/>
      <c r="T907" s="294"/>
      <c r="U907" s="294"/>
      <c r="V907" s="294"/>
      <c r="W907" s="294"/>
      <c r="X907" s="294"/>
      <c r="Y907" s="410">
        <f t="shared" ref="Y907:AL907" si="274">Y906</f>
        <v>0</v>
      </c>
      <c r="Z907" s="410">
        <f t="shared" si="274"/>
        <v>0</v>
      </c>
      <c r="AA907" s="410">
        <f t="shared" si="274"/>
        <v>0</v>
      </c>
      <c r="AB907" s="410">
        <f t="shared" si="274"/>
        <v>0</v>
      </c>
      <c r="AC907" s="410">
        <f t="shared" si="274"/>
        <v>0</v>
      </c>
      <c r="AD907" s="410">
        <f t="shared" si="274"/>
        <v>0</v>
      </c>
      <c r="AE907" s="410">
        <f t="shared" si="274"/>
        <v>0</v>
      </c>
      <c r="AF907" s="410">
        <f t="shared" si="274"/>
        <v>0</v>
      </c>
      <c r="AG907" s="410">
        <f t="shared" si="274"/>
        <v>0</v>
      </c>
      <c r="AH907" s="410">
        <f t="shared" si="274"/>
        <v>0</v>
      </c>
      <c r="AI907" s="410">
        <f t="shared" si="274"/>
        <v>0</v>
      </c>
      <c r="AJ907" s="410">
        <f t="shared" si="274"/>
        <v>0</v>
      </c>
      <c r="AK907" s="410">
        <f t="shared" si="274"/>
        <v>0</v>
      </c>
      <c r="AL907" s="410">
        <f t="shared" si="274"/>
        <v>0</v>
      </c>
      <c r="AM907" s="305"/>
    </row>
    <row r="908" spans="1:39" outlineLevel="1">
      <c r="A908" s="531"/>
      <c r="B908" s="43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411"/>
      <c r="Z908" s="424"/>
      <c r="AA908" s="424"/>
      <c r="AB908" s="424"/>
      <c r="AC908" s="424"/>
      <c r="AD908" s="424"/>
      <c r="AE908" s="424"/>
      <c r="AF908" s="424"/>
      <c r="AG908" s="424"/>
      <c r="AH908" s="424"/>
      <c r="AI908" s="424"/>
      <c r="AJ908" s="424"/>
      <c r="AK908" s="424"/>
      <c r="AL908" s="424"/>
      <c r="AM908" s="305"/>
    </row>
    <row r="909" spans="1:39" ht="15.75" outlineLevel="1">
      <c r="A909" s="531"/>
      <c r="B909" s="287" t="s">
        <v>501</v>
      </c>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411"/>
      <c r="Z909" s="424"/>
      <c r="AA909" s="424"/>
      <c r="AB909" s="424"/>
      <c r="AC909" s="424"/>
      <c r="AD909" s="424"/>
      <c r="AE909" s="424"/>
      <c r="AF909" s="424"/>
      <c r="AG909" s="424"/>
      <c r="AH909" s="424"/>
      <c r="AI909" s="424"/>
      <c r="AJ909" s="424"/>
      <c r="AK909" s="424"/>
      <c r="AL909" s="424"/>
      <c r="AM909" s="305"/>
    </row>
    <row r="910" spans="1:39" ht="45" outlineLevel="1">
      <c r="A910" s="531">
        <v>36</v>
      </c>
      <c r="B910" s="427" t="s">
        <v>128</v>
      </c>
      <c r="C910" s="290" t="s">
        <v>25</v>
      </c>
      <c r="D910" s="294"/>
      <c r="E910" s="294"/>
      <c r="F910" s="294"/>
      <c r="G910" s="294"/>
      <c r="H910" s="294"/>
      <c r="I910" s="294"/>
      <c r="J910" s="294"/>
      <c r="K910" s="294"/>
      <c r="L910" s="294"/>
      <c r="M910" s="294"/>
      <c r="N910" s="294">
        <v>12</v>
      </c>
      <c r="O910" s="294"/>
      <c r="P910" s="294"/>
      <c r="Q910" s="294"/>
      <c r="R910" s="294"/>
      <c r="S910" s="294"/>
      <c r="T910" s="294"/>
      <c r="U910" s="294"/>
      <c r="V910" s="294"/>
      <c r="W910" s="294"/>
      <c r="X910" s="294"/>
      <c r="Y910" s="425"/>
      <c r="Z910" s="414"/>
      <c r="AA910" s="414"/>
      <c r="AB910" s="414"/>
      <c r="AC910" s="414"/>
      <c r="AD910" s="414"/>
      <c r="AE910" s="414"/>
      <c r="AF910" s="414"/>
      <c r="AG910" s="414"/>
      <c r="AH910" s="414"/>
      <c r="AI910" s="414"/>
      <c r="AJ910" s="414"/>
      <c r="AK910" s="414"/>
      <c r="AL910" s="414"/>
      <c r="AM910" s="295">
        <f>SUM(Y910:AL910)</f>
        <v>0</v>
      </c>
    </row>
    <row r="911" spans="1:39" outlineLevel="1">
      <c r="A911" s="531"/>
      <c r="B911" s="293" t="s">
        <v>342</v>
      </c>
      <c r="C911" s="290" t="s">
        <v>163</v>
      </c>
      <c r="D911" s="294"/>
      <c r="E911" s="294"/>
      <c r="F911" s="294"/>
      <c r="G911" s="294"/>
      <c r="H911" s="294"/>
      <c r="I911" s="294"/>
      <c r="J911" s="294"/>
      <c r="K911" s="294"/>
      <c r="L911" s="294"/>
      <c r="M911" s="294"/>
      <c r="N911" s="294">
        <f>N910</f>
        <v>12</v>
      </c>
      <c r="O911" s="294"/>
      <c r="P911" s="294"/>
      <c r="Q911" s="294"/>
      <c r="R911" s="294"/>
      <c r="S911" s="294"/>
      <c r="T911" s="294"/>
      <c r="U911" s="294"/>
      <c r="V911" s="294"/>
      <c r="W911" s="294"/>
      <c r="X911" s="294"/>
      <c r="Y911" s="410">
        <f t="shared" ref="Y911:AL911" si="275">Y910</f>
        <v>0</v>
      </c>
      <c r="Z911" s="410">
        <f t="shared" si="275"/>
        <v>0</v>
      </c>
      <c r="AA911" s="410">
        <f t="shared" si="275"/>
        <v>0</v>
      </c>
      <c r="AB911" s="410">
        <f t="shared" si="275"/>
        <v>0</v>
      </c>
      <c r="AC911" s="410">
        <f t="shared" si="275"/>
        <v>0</v>
      </c>
      <c r="AD911" s="410">
        <f t="shared" si="275"/>
        <v>0</v>
      </c>
      <c r="AE911" s="410">
        <f t="shared" si="275"/>
        <v>0</v>
      </c>
      <c r="AF911" s="410">
        <f t="shared" si="275"/>
        <v>0</v>
      </c>
      <c r="AG911" s="410">
        <f t="shared" si="275"/>
        <v>0</v>
      </c>
      <c r="AH911" s="410">
        <f t="shared" si="275"/>
        <v>0</v>
      </c>
      <c r="AI911" s="410">
        <f t="shared" si="275"/>
        <v>0</v>
      </c>
      <c r="AJ911" s="410">
        <f t="shared" si="275"/>
        <v>0</v>
      </c>
      <c r="AK911" s="410">
        <f t="shared" si="275"/>
        <v>0</v>
      </c>
      <c r="AL911" s="410">
        <f t="shared" si="275"/>
        <v>0</v>
      </c>
      <c r="AM911" s="305"/>
    </row>
    <row r="912" spans="1:39" outlineLevel="1">
      <c r="A912" s="531"/>
      <c r="B912" s="427"/>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411"/>
      <c r="Z912" s="424"/>
      <c r="AA912" s="424"/>
      <c r="AB912" s="424"/>
      <c r="AC912" s="424"/>
      <c r="AD912" s="424"/>
      <c r="AE912" s="424"/>
      <c r="AF912" s="424"/>
      <c r="AG912" s="424"/>
      <c r="AH912" s="424"/>
      <c r="AI912" s="424"/>
      <c r="AJ912" s="424"/>
      <c r="AK912" s="424"/>
      <c r="AL912" s="424"/>
      <c r="AM912" s="305"/>
    </row>
    <row r="913" spans="1:39" ht="30" outlineLevel="1">
      <c r="A913" s="531">
        <v>37</v>
      </c>
      <c r="B913" s="427" t="s">
        <v>129</v>
      </c>
      <c r="C913" s="290" t="s">
        <v>25</v>
      </c>
      <c r="D913" s="294"/>
      <c r="E913" s="294"/>
      <c r="F913" s="294"/>
      <c r="G913" s="294"/>
      <c r="H913" s="294"/>
      <c r="I913" s="294"/>
      <c r="J913" s="294"/>
      <c r="K913" s="294"/>
      <c r="L913" s="294"/>
      <c r="M913" s="294"/>
      <c r="N913" s="294">
        <v>12</v>
      </c>
      <c r="O913" s="294"/>
      <c r="P913" s="294"/>
      <c r="Q913" s="294"/>
      <c r="R913" s="294"/>
      <c r="S913" s="294"/>
      <c r="T913" s="294"/>
      <c r="U913" s="294"/>
      <c r="V913" s="294"/>
      <c r="W913" s="294"/>
      <c r="X913" s="294"/>
      <c r="Y913" s="425"/>
      <c r="Z913" s="414"/>
      <c r="AA913" s="414"/>
      <c r="AB913" s="414"/>
      <c r="AC913" s="414"/>
      <c r="AD913" s="414"/>
      <c r="AE913" s="414"/>
      <c r="AF913" s="414"/>
      <c r="AG913" s="414"/>
      <c r="AH913" s="414"/>
      <c r="AI913" s="414"/>
      <c r="AJ913" s="414"/>
      <c r="AK913" s="414"/>
      <c r="AL913" s="414"/>
      <c r="AM913" s="295">
        <f>SUM(Y913:AL913)</f>
        <v>0</v>
      </c>
    </row>
    <row r="914" spans="1:39" outlineLevel="1">
      <c r="A914" s="531"/>
      <c r="B914" s="293" t="s">
        <v>342</v>
      </c>
      <c r="C914" s="290" t="s">
        <v>163</v>
      </c>
      <c r="D914" s="294"/>
      <c r="E914" s="294"/>
      <c r="F914" s="294"/>
      <c r="G914" s="294"/>
      <c r="H914" s="294"/>
      <c r="I914" s="294"/>
      <c r="J914" s="294"/>
      <c r="K914" s="294"/>
      <c r="L914" s="294"/>
      <c r="M914" s="294"/>
      <c r="N914" s="294">
        <f>N913</f>
        <v>12</v>
      </c>
      <c r="O914" s="294"/>
      <c r="P914" s="294"/>
      <c r="Q914" s="294"/>
      <c r="R914" s="294"/>
      <c r="S914" s="294"/>
      <c r="T914" s="294"/>
      <c r="U914" s="294"/>
      <c r="V914" s="294"/>
      <c r="W914" s="294"/>
      <c r="X914" s="294"/>
      <c r="Y914" s="410">
        <f t="shared" ref="Y914:AL914" si="276">Y913</f>
        <v>0</v>
      </c>
      <c r="Z914" s="410">
        <f t="shared" si="276"/>
        <v>0</v>
      </c>
      <c r="AA914" s="410">
        <f t="shared" si="276"/>
        <v>0</v>
      </c>
      <c r="AB914" s="410">
        <f t="shared" si="276"/>
        <v>0</v>
      </c>
      <c r="AC914" s="410">
        <f t="shared" si="276"/>
        <v>0</v>
      </c>
      <c r="AD914" s="410">
        <f t="shared" si="276"/>
        <v>0</v>
      </c>
      <c r="AE914" s="410">
        <f t="shared" si="276"/>
        <v>0</v>
      </c>
      <c r="AF914" s="410">
        <f t="shared" si="276"/>
        <v>0</v>
      </c>
      <c r="AG914" s="410">
        <f t="shared" si="276"/>
        <v>0</v>
      </c>
      <c r="AH914" s="410">
        <f t="shared" si="276"/>
        <v>0</v>
      </c>
      <c r="AI914" s="410">
        <f t="shared" si="276"/>
        <v>0</v>
      </c>
      <c r="AJ914" s="410">
        <f t="shared" si="276"/>
        <v>0</v>
      </c>
      <c r="AK914" s="410">
        <f t="shared" si="276"/>
        <v>0</v>
      </c>
      <c r="AL914" s="410">
        <f t="shared" si="276"/>
        <v>0</v>
      </c>
      <c r="AM914" s="305"/>
    </row>
    <row r="915" spans="1:39" outlineLevel="1">
      <c r="A915" s="531"/>
      <c r="B915" s="427"/>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411"/>
      <c r="Z915" s="424"/>
      <c r="AA915" s="424"/>
      <c r="AB915" s="424"/>
      <c r="AC915" s="424"/>
      <c r="AD915" s="424"/>
      <c r="AE915" s="424"/>
      <c r="AF915" s="424"/>
      <c r="AG915" s="424"/>
      <c r="AH915" s="424"/>
      <c r="AI915" s="424"/>
      <c r="AJ915" s="424"/>
      <c r="AK915" s="424"/>
      <c r="AL915" s="424"/>
      <c r="AM915" s="305"/>
    </row>
    <row r="916" spans="1:39" outlineLevel="1">
      <c r="A916" s="531">
        <v>38</v>
      </c>
      <c r="B916" s="427" t="s">
        <v>130</v>
      </c>
      <c r="C916" s="290" t="s">
        <v>25</v>
      </c>
      <c r="D916" s="294"/>
      <c r="E916" s="294"/>
      <c r="F916" s="294"/>
      <c r="G916" s="294"/>
      <c r="H916" s="294"/>
      <c r="I916" s="294"/>
      <c r="J916" s="294"/>
      <c r="K916" s="294"/>
      <c r="L916" s="294"/>
      <c r="M916" s="294"/>
      <c r="N916" s="294">
        <v>12</v>
      </c>
      <c r="O916" s="294"/>
      <c r="P916" s="294"/>
      <c r="Q916" s="294"/>
      <c r="R916" s="294"/>
      <c r="S916" s="294"/>
      <c r="T916" s="294"/>
      <c r="U916" s="294"/>
      <c r="V916" s="294"/>
      <c r="W916" s="294"/>
      <c r="X916" s="294"/>
      <c r="Y916" s="425"/>
      <c r="Z916" s="414"/>
      <c r="AA916" s="414"/>
      <c r="AB916" s="414"/>
      <c r="AC916" s="414"/>
      <c r="AD916" s="414"/>
      <c r="AE916" s="414"/>
      <c r="AF916" s="414"/>
      <c r="AG916" s="414"/>
      <c r="AH916" s="414"/>
      <c r="AI916" s="414"/>
      <c r="AJ916" s="414"/>
      <c r="AK916" s="414"/>
      <c r="AL916" s="414"/>
      <c r="AM916" s="295">
        <f>SUM(Y916:AL916)</f>
        <v>0</v>
      </c>
    </row>
    <row r="917" spans="1:39" outlineLevel="1">
      <c r="A917" s="531"/>
      <c r="B917" s="293" t="s">
        <v>342</v>
      </c>
      <c r="C917" s="290" t="s">
        <v>163</v>
      </c>
      <c r="D917" s="294"/>
      <c r="E917" s="294"/>
      <c r="F917" s="294"/>
      <c r="G917" s="294"/>
      <c r="H917" s="294"/>
      <c r="I917" s="294"/>
      <c r="J917" s="294"/>
      <c r="K917" s="294"/>
      <c r="L917" s="294"/>
      <c r="M917" s="294"/>
      <c r="N917" s="294">
        <f>N916</f>
        <v>12</v>
      </c>
      <c r="O917" s="294"/>
      <c r="P917" s="294"/>
      <c r="Q917" s="294"/>
      <c r="R917" s="294"/>
      <c r="S917" s="294"/>
      <c r="T917" s="294"/>
      <c r="U917" s="294"/>
      <c r="V917" s="294"/>
      <c r="W917" s="294"/>
      <c r="X917" s="294"/>
      <c r="Y917" s="410">
        <f t="shared" ref="Y917:AL917" si="277">Y916</f>
        <v>0</v>
      </c>
      <c r="Z917" s="410">
        <f t="shared" si="277"/>
        <v>0</v>
      </c>
      <c r="AA917" s="410">
        <f t="shared" si="277"/>
        <v>0</v>
      </c>
      <c r="AB917" s="410">
        <f t="shared" si="277"/>
        <v>0</v>
      </c>
      <c r="AC917" s="410">
        <f t="shared" si="277"/>
        <v>0</v>
      </c>
      <c r="AD917" s="410">
        <f t="shared" si="277"/>
        <v>0</v>
      </c>
      <c r="AE917" s="410">
        <f t="shared" si="277"/>
        <v>0</v>
      </c>
      <c r="AF917" s="410">
        <f t="shared" si="277"/>
        <v>0</v>
      </c>
      <c r="AG917" s="410">
        <f t="shared" si="277"/>
        <v>0</v>
      </c>
      <c r="AH917" s="410">
        <f t="shared" si="277"/>
        <v>0</v>
      </c>
      <c r="AI917" s="410">
        <f t="shared" si="277"/>
        <v>0</v>
      </c>
      <c r="AJ917" s="410">
        <f t="shared" si="277"/>
        <v>0</v>
      </c>
      <c r="AK917" s="410">
        <f t="shared" si="277"/>
        <v>0</v>
      </c>
      <c r="AL917" s="410">
        <f t="shared" si="277"/>
        <v>0</v>
      </c>
      <c r="AM917" s="305"/>
    </row>
    <row r="918" spans="1:39" outlineLevel="1">
      <c r="A918" s="531"/>
      <c r="B918" s="427"/>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411"/>
      <c r="Z918" s="424"/>
      <c r="AA918" s="424"/>
      <c r="AB918" s="424"/>
      <c r="AC918" s="424"/>
      <c r="AD918" s="424"/>
      <c r="AE918" s="424"/>
      <c r="AF918" s="424"/>
      <c r="AG918" s="424"/>
      <c r="AH918" s="424"/>
      <c r="AI918" s="424"/>
      <c r="AJ918" s="424"/>
      <c r="AK918" s="424"/>
      <c r="AL918" s="424"/>
      <c r="AM918" s="305"/>
    </row>
    <row r="919" spans="1:39" ht="30" outlineLevel="1">
      <c r="A919" s="531">
        <v>39</v>
      </c>
      <c r="B919" s="427" t="s">
        <v>131</v>
      </c>
      <c r="C919" s="290" t="s">
        <v>25</v>
      </c>
      <c r="D919" s="294"/>
      <c r="E919" s="294"/>
      <c r="F919" s="294"/>
      <c r="G919" s="294"/>
      <c r="H919" s="294"/>
      <c r="I919" s="294"/>
      <c r="J919" s="294"/>
      <c r="K919" s="294"/>
      <c r="L919" s="294"/>
      <c r="M919" s="294"/>
      <c r="N919" s="294">
        <v>12</v>
      </c>
      <c r="O919" s="294"/>
      <c r="P919" s="294"/>
      <c r="Q919" s="294"/>
      <c r="R919" s="294"/>
      <c r="S919" s="294"/>
      <c r="T919" s="294"/>
      <c r="U919" s="294"/>
      <c r="V919" s="294"/>
      <c r="W919" s="294"/>
      <c r="X919" s="294"/>
      <c r="Y919" s="425"/>
      <c r="Z919" s="414"/>
      <c r="AA919" s="414"/>
      <c r="AB919" s="414"/>
      <c r="AC919" s="414"/>
      <c r="AD919" s="414"/>
      <c r="AE919" s="414"/>
      <c r="AF919" s="414"/>
      <c r="AG919" s="414"/>
      <c r="AH919" s="414"/>
      <c r="AI919" s="414"/>
      <c r="AJ919" s="414"/>
      <c r="AK919" s="414"/>
      <c r="AL919" s="414"/>
      <c r="AM919" s="295">
        <f>SUM(Y919:AL919)</f>
        <v>0</v>
      </c>
    </row>
    <row r="920" spans="1:39" outlineLevel="1">
      <c r="A920" s="531"/>
      <c r="B920" s="293" t="s">
        <v>342</v>
      </c>
      <c r="C920" s="290" t="s">
        <v>163</v>
      </c>
      <c r="D920" s="294"/>
      <c r="E920" s="294"/>
      <c r="F920" s="294"/>
      <c r="G920" s="294"/>
      <c r="H920" s="294"/>
      <c r="I920" s="294"/>
      <c r="J920" s="294"/>
      <c r="K920" s="294"/>
      <c r="L920" s="294"/>
      <c r="M920" s="294"/>
      <c r="N920" s="294">
        <f>N919</f>
        <v>12</v>
      </c>
      <c r="O920" s="294"/>
      <c r="P920" s="294"/>
      <c r="Q920" s="294"/>
      <c r="R920" s="294"/>
      <c r="S920" s="294"/>
      <c r="T920" s="294"/>
      <c r="U920" s="294"/>
      <c r="V920" s="294"/>
      <c r="W920" s="294"/>
      <c r="X920" s="294"/>
      <c r="Y920" s="410">
        <f t="shared" ref="Y920:AL920" si="278">Y919</f>
        <v>0</v>
      </c>
      <c r="Z920" s="410">
        <f t="shared" si="278"/>
        <v>0</v>
      </c>
      <c r="AA920" s="410">
        <f t="shared" si="278"/>
        <v>0</v>
      </c>
      <c r="AB920" s="410">
        <f t="shared" si="278"/>
        <v>0</v>
      </c>
      <c r="AC920" s="410">
        <f t="shared" si="278"/>
        <v>0</v>
      </c>
      <c r="AD920" s="410">
        <f t="shared" si="278"/>
        <v>0</v>
      </c>
      <c r="AE920" s="410">
        <f t="shared" si="278"/>
        <v>0</v>
      </c>
      <c r="AF920" s="410">
        <f t="shared" si="278"/>
        <v>0</v>
      </c>
      <c r="AG920" s="410">
        <f t="shared" si="278"/>
        <v>0</v>
      </c>
      <c r="AH920" s="410">
        <f t="shared" si="278"/>
        <v>0</v>
      </c>
      <c r="AI920" s="410">
        <f t="shared" si="278"/>
        <v>0</v>
      </c>
      <c r="AJ920" s="410">
        <f t="shared" si="278"/>
        <v>0</v>
      </c>
      <c r="AK920" s="410">
        <f t="shared" si="278"/>
        <v>0</v>
      </c>
      <c r="AL920" s="410">
        <f t="shared" si="278"/>
        <v>0</v>
      </c>
      <c r="AM920" s="305"/>
    </row>
    <row r="921" spans="1:39" outlineLevel="1">
      <c r="A921" s="531"/>
      <c r="B921" s="427"/>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411"/>
      <c r="Z921" s="424"/>
      <c r="AA921" s="424"/>
      <c r="AB921" s="424"/>
      <c r="AC921" s="424"/>
      <c r="AD921" s="424"/>
      <c r="AE921" s="424"/>
      <c r="AF921" s="424"/>
      <c r="AG921" s="424"/>
      <c r="AH921" s="424"/>
      <c r="AI921" s="424"/>
      <c r="AJ921" s="424"/>
      <c r="AK921" s="424"/>
      <c r="AL921" s="424"/>
      <c r="AM921" s="305"/>
    </row>
    <row r="922" spans="1:39" ht="30" outlineLevel="1">
      <c r="A922" s="531">
        <v>40</v>
      </c>
      <c r="B922" s="427" t="s">
        <v>132</v>
      </c>
      <c r="C922" s="290" t="s">
        <v>25</v>
      </c>
      <c r="D922" s="294"/>
      <c r="E922" s="294"/>
      <c r="F922" s="294"/>
      <c r="G922" s="294"/>
      <c r="H922" s="294"/>
      <c r="I922" s="294"/>
      <c r="J922" s="294"/>
      <c r="K922" s="294"/>
      <c r="L922" s="294"/>
      <c r="M922" s="294"/>
      <c r="N922" s="294">
        <v>12</v>
      </c>
      <c r="O922" s="294"/>
      <c r="P922" s="294"/>
      <c r="Q922" s="294"/>
      <c r="R922" s="294"/>
      <c r="S922" s="294"/>
      <c r="T922" s="294"/>
      <c r="U922" s="294"/>
      <c r="V922" s="294"/>
      <c r="W922" s="294"/>
      <c r="X922" s="294"/>
      <c r="Y922" s="425"/>
      <c r="Z922" s="414"/>
      <c r="AA922" s="414"/>
      <c r="AB922" s="414"/>
      <c r="AC922" s="414"/>
      <c r="AD922" s="414"/>
      <c r="AE922" s="414"/>
      <c r="AF922" s="414"/>
      <c r="AG922" s="414"/>
      <c r="AH922" s="414"/>
      <c r="AI922" s="414"/>
      <c r="AJ922" s="414"/>
      <c r="AK922" s="414"/>
      <c r="AL922" s="414"/>
      <c r="AM922" s="295">
        <f>SUM(Y922:AL922)</f>
        <v>0</v>
      </c>
    </row>
    <row r="923" spans="1:39" outlineLevel="1">
      <c r="A923" s="531"/>
      <c r="B923" s="293" t="s">
        <v>342</v>
      </c>
      <c r="C923" s="290" t="s">
        <v>163</v>
      </c>
      <c r="D923" s="294"/>
      <c r="E923" s="294"/>
      <c r="F923" s="294"/>
      <c r="G923" s="294"/>
      <c r="H923" s="294"/>
      <c r="I923" s="294"/>
      <c r="J923" s="294"/>
      <c r="K923" s="294"/>
      <c r="L923" s="294"/>
      <c r="M923" s="294"/>
      <c r="N923" s="294">
        <f>N922</f>
        <v>12</v>
      </c>
      <c r="O923" s="294"/>
      <c r="P923" s="294"/>
      <c r="Q923" s="294"/>
      <c r="R923" s="294"/>
      <c r="S923" s="294"/>
      <c r="T923" s="294"/>
      <c r="U923" s="294"/>
      <c r="V923" s="294"/>
      <c r="W923" s="294"/>
      <c r="X923" s="294"/>
      <c r="Y923" s="410">
        <f t="shared" ref="Y923:AL923" si="279">Y922</f>
        <v>0</v>
      </c>
      <c r="Z923" s="410">
        <f t="shared" si="279"/>
        <v>0</v>
      </c>
      <c r="AA923" s="410">
        <f t="shared" si="279"/>
        <v>0</v>
      </c>
      <c r="AB923" s="410">
        <f t="shared" si="279"/>
        <v>0</v>
      </c>
      <c r="AC923" s="410">
        <f t="shared" si="279"/>
        <v>0</v>
      </c>
      <c r="AD923" s="410">
        <f t="shared" si="279"/>
        <v>0</v>
      </c>
      <c r="AE923" s="410">
        <f t="shared" si="279"/>
        <v>0</v>
      </c>
      <c r="AF923" s="410">
        <f t="shared" si="279"/>
        <v>0</v>
      </c>
      <c r="AG923" s="410">
        <f t="shared" si="279"/>
        <v>0</v>
      </c>
      <c r="AH923" s="410">
        <f t="shared" si="279"/>
        <v>0</v>
      </c>
      <c r="AI923" s="410">
        <f t="shared" si="279"/>
        <v>0</v>
      </c>
      <c r="AJ923" s="410">
        <f t="shared" si="279"/>
        <v>0</v>
      </c>
      <c r="AK923" s="410">
        <f t="shared" si="279"/>
        <v>0</v>
      </c>
      <c r="AL923" s="410">
        <f t="shared" si="279"/>
        <v>0</v>
      </c>
      <c r="AM923" s="305"/>
    </row>
    <row r="924" spans="1:39" outlineLevel="1">
      <c r="A924" s="531"/>
      <c r="B924" s="427"/>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411"/>
      <c r="Z924" s="424"/>
      <c r="AA924" s="424"/>
      <c r="AB924" s="424"/>
      <c r="AC924" s="424"/>
      <c r="AD924" s="424"/>
      <c r="AE924" s="424"/>
      <c r="AF924" s="424"/>
      <c r="AG924" s="424"/>
      <c r="AH924" s="424"/>
      <c r="AI924" s="424"/>
      <c r="AJ924" s="424"/>
      <c r="AK924" s="424"/>
      <c r="AL924" s="424"/>
      <c r="AM924" s="305"/>
    </row>
    <row r="925" spans="1:39" ht="30" outlineLevel="1">
      <c r="A925" s="531">
        <v>41</v>
      </c>
      <c r="B925" s="427" t="s">
        <v>133</v>
      </c>
      <c r="C925" s="290" t="s">
        <v>25</v>
      </c>
      <c r="D925" s="294"/>
      <c r="E925" s="294"/>
      <c r="F925" s="294"/>
      <c r="G925" s="294"/>
      <c r="H925" s="294"/>
      <c r="I925" s="294"/>
      <c r="J925" s="294"/>
      <c r="K925" s="294"/>
      <c r="L925" s="294"/>
      <c r="M925" s="294"/>
      <c r="N925" s="294">
        <v>12</v>
      </c>
      <c r="O925" s="294"/>
      <c r="P925" s="294"/>
      <c r="Q925" s="294"/>
      <c r="R925" s="294"/>
      <c r="S925" s="294"/>
      <c r="T925" s="294"/>
      <c r="U925" s="294"/>
      <c r="V925" s="294"/>
      <c r="W925" s="294"/>
      <c r="X925" s="294"/>
      <c r="Y925" s="425"/>
      <c r="Z925" s="414"/>
      <c r="AA925" s="414"/>
      <c r="AB925" s="414"/>
      <c r="AC925" s="414"/>
      <c r="AD925" s="414"/>
      <c r="AE925" s="414"/>
      <c r="AF925" s="414"/>
      <c r="AG925" s="414"/>
      <c r="AH925" s="414"/>
      <c r="AI925" s="414"/>
      <c r="AJ925" s="414"/>
      <c r="AK925" s="414"/>
      <c r="AL925" s="414"/>
      <c r="AM925" s="295">
        <f>SUM(Y925:AL925)</f>
        <v>0</v>
      </c>
    </row>
    <row r="926" spans="1:39" outlineLevel="1">
      <c r="A926" s="531"/>
      <c r="B926" s="293" t="s">
        <v>342</v>
      </c>
      <c r="C926" s="290" t="s">
        <v>163</v>
      </c>
      <c r="D926" s="294"/>
      <c r="E926" s="294"/>
      <c r="F926" s="294"/>
      <c r="G926" s="294"/>
      <c r="H926" s="294"/>
      <c r="I926" s="294"/>
      <c r="J926" s="294"/>
      <c r="K926" s="294"/>
      <c r="L926" s="294"/>
      <c r="M926" s="294"/>
      <c r="N926" s="294">
        <f>N925</f>
        <v>12</v>
      </c>
      <c r="O926" s="294"/>
      <c r="P926" s="294"/>
      <c r="Q926" s="294"/>
      <c r="R926" s="294"/>
      <c r="S926" s="294"/>
      <c r="T926" s="294"/>
      <c r="U926" s="294"/>
      <c r="V926" s="294"/>
      <c r="W926" s="294"/>
      <c r="X926" s="294"/>
      <c r="Y926" s="410">
        <f t="shared" ref="Y926:AL926" si="280">Y925</f>
        <v>0</v>
      </c>
      <c r="Z926" s="410">
        <f t="shared" si="280"/>
        <v>0</v>
      </c>
      <c r="AA926" s="410">
        <f t="shared" si="280"/>
        <v>0</v>
      </c>
      <c r="AB926" s="410">
        <f t="shared" si="280"/>
        <v>0</v>
      </c>
      <c r="AC926" s="410">
        <f t="shared" si="280"/>
        <v>0</v>
      </c>
      <c r="AD926" s="410">
        <f t="shared" si="280"/>
        <v>0</v>
      </c>
      <c r="AE926" s="410">
        <f t="shared" si="280"/>
        <v>0</v>
      </c>
      <c r="AF926" s="410">
        <f t="shared" si="280"/>
        <v>0</v>
      </c>
      <c r="AG926" s="410">
        <f t="shared" si="280"/>
        <v>0</v>
      </c>
      <c r="AH926" s="410">
        <f t="shared" si="280"/>
        <v>0</v>
      </c>
      <c r="AI926" s="410">
        <f t="shared" si="280"/>
        <v>0</v>
      </c>
      <c r="AJ926" s="410">
        <f t="shared" si="280"/>
        <v>0</v>
      </c>
      <c r="AK926" s="410">
        <f t="shared" si="280"/>
        <v>0</v>
      </c>
      <c r="AL926" s="410">
        <f t="shared" si="280"/>
        <v>0</v>
      </c>
      <c r="AM926" s="305"/>
    </row>
    <row r="927" spans="1:39" outlineLevel="1">
      <c r="A927" s="531"/>
      <c r="B927" s="427"/>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411"/>
      <c r="Z927" s="424"/>
      <c r="AA927" s="424"/>
      <c r="AB927" s="424"/>
      <c r="AC927" s="424"/>
      <c r="AD927" s="424"/>
      <c r="AE927" s="424"/>
      <c r="AF927" s="424"/>
      <c r="AG927" s="424"/>
      <c r="AH927" s="424"/>
      <c r="AI927" s="424"/>
      <c r="AJ927" s="424"/>
      <c r="AK927" s="424"/>
      <c r="AL927" s="424"/>
      <c r="AM927" s="305"/>
    </row>
    <row r="928" spans="1:39" ht="30" outlineLevel="1">
      <c r="A928" s="531">
        <v>42</v>
      </c>
      <c r="B928" s="427" t="s">
        <v>134</v>
      </c>
      <c r="C928" s="290" t="s">
        <v>25</v>
      </c>
      <c r="D928" s="294"/>
      <c r="E928" s="294"/>
      <c r="F928" s="294"/>
      <c r="G928" s="294"/>
      <c r="H928" s="294"/>
      <c r="I928" s="294"/>
      <c r="J928" s="294"/>
      <c r="K928" s="294"/>
      <c r="L928" s="294"/>
      <c r="M928" s="294"/>
      <c r="N928" s="290"/>
      <c r="O928" s="294"/>
      <c r="P928" s="294"/>
      <c r="Q928" s="294"/>
      <c r="R928" s="294"/>
      <c r="S928" s="294"/>
      <c r="T928" s="294"/>
      <c r="U928" s="294"/>
      <c r="V928" s="294"/>
      <c r="W928" s="294"/>
      <c r="X928" s="294"/>
      <c r="Y928" s="425"/>
      <c r="Z928" s="414"/>
      <c r="AA928" s="414"/>
      <c r="AB928" s="414"/>
      <c r="AC928" s="414"/>
      <c r="AD928" s="414"/>
      <c r="AE928" s="414"/>
      <c r="AF928" s="414"/>
      <c r="AG928" s="414"/>
      <c r="AH928" s="414"/>
      <c r="AI928" s="414"/>
      <c r="AJ928" s="414"/>
      <c r="AK928" s="414"/>
      <c r="AL928" s="414"/>
      <c r="AM928" s="295">
        <f>SUM(Y928:AL928)</f>
        <v>0</v>
      </c>
    </row>
    <row r="929" spans="1:39" outlineLevel="1">
      <c r="A929" s="531"/>
      <c r="B929" s="293" t="s">
        <v>342</v>
      </c>
      <c r="C929" s="290" t="s">
        <v>163</v>
      </c>
      <c r="D929" s="294"/>
      <c r="E929" s="294"/>
      <c r="F929" s="294"/>
      <c r="G929" s="294"/>
      <c r="H929" s="294"/>
      <c r="I929" s="294"/>
      <c r="J929" s="294"/>
      <c r="K929" s="294"/>
      <c r="L929" s="294"/>
      <c r="M929" s="294"/>
      <c r="N929" s="467"/>
      <c r="O929" s="294"/>
      <c r="P929" s="294"/>
      <c r="Q929" s="294"/>
      <c r="R929" s="294"/>
      <c r="S929" s="294"/>
      <c r="T929" s="294"/>
      <c r="U929" s="294"/>
      <c r="V929" s="294"/>
      <c r="W929" s="294"/>
      <c r="X929" s="294"/>
      <c r="Y929" s="410">
        <f t="shared" ref="Y929:AL929" si="281">Y928</f>
        <v>0</v>
      </c>
      <c r="Z929" s="410">
        <f t="shared" si="281"/>
        <v>0</v>
      </c>
      <c r="AA929" s="410">
        <f t="shared" si="281"/>
        <v>0</v>
      </c>
      <c r="AB929" s="410">
        <f t="shared" si="281"/>
        <v>0</v>
      </c>
      <c r="AC929" s="410">
        <f t="shared" si="281"/>
        <v>0</v>
      </c>
      <c r="AD929" s="410">
        <f t="shared" si="281"/>
        <v>0</v>
      </c>
      <c r="AE929" s="410">
        <f t="shared" si="281"/>
        <v>0</v>
      </c>
      <c r="AF929" s="410">
        <f t="shared" si="281"/>
        <v>0</v>
      </c>
      <c r="AG929" s="410">
        <f t="shared" si="281"/>
        <v>0</v>
      </c>
      <c r="AH929" s="410">
        <f t="shared" si="281"/>
        <v>0</v>
      </c>
      <c r="AI929" s="410">
        <f t="shared" si="281"/>
        <v>0</v>
      </c>
      <c r="AJ929" s="410">
        <f t="shared" si="281"/>
        <v>0</v>
      </c>
      <c r="AK929" s="410">
        <f t="shared" si="281"/>
        <v>0</v>
      </c>
      <c r="AL929" s="410">
        <f t="shared" si="281"/>
        <v>0</v>
      </c>
      <c r="AM929" s="305"/>
    </row>
    <row r="930" spans="1:39" outlineLevel="1">
      <c r="A930" s="531"/>
      <c r="B930" s="427"/>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411"/>
      <c r="Z930" s="424"/>
      <c r="AA930" s="424"/>
      <c r="AB930" s="424"/>
      <c r="AC930" s="424"/>
      <c r="AD930" s="424"/>
      <c r="AE930" s="424"/>
      <c r="AF930" s="424"/>
      <c r="AG930" s="424"/>
      <c r="AH930" s="424"/>
      <c r="AI930" s="424"/>
      <c r="AJ930" s="424"/>
      <c r="AK930" s="424"/>
      <c r="AL930" s="424"/>
      <c r="AM930" s="305"/>
    </row>
    <row r="931" spans="1:39" outlineLevel="1">
      <c r="A931" s="531">
        <v>43</v>
      </c>
      <c r="B931" s="427" t="s">
        <v>135</v>
      </c>
      <c r="C931" s="290" t="s">
        <v>25</v>
      </c>
      <c r="D931" s="294"/>
      <c r="E931" s="294"/>
      <c r="F931" s="294"/>
      <c r="G931" s="294"/>
      <c r="H931" s="294"/>
      <c r="I931" s="294"/>
      <c r="J931" s="294"/>
      <c r="K931" s="294"/>
      <c r="L931" s="294"/>
      <c r="M931" s="294"/>
      <c r="N931" s="294">
        <v>12</v>
      </c>
      <c r="O931" s="294"/>
      <c r="P931" s="294"/>
      <c r="Q931" s="294"/>
      <c r="R931" s="294"/>
      <c r="S931" s="294"/>
      <c r="T931" s="294"/>
      <c r="U931" s="294"/>
      <c r="V931" s="294"/>
      <c r="W931" s="294"/>
      <c r="X931" s="294"/>
      <c r="Y931" s="425"/>
      <c r="Z931" s="414"/>
      <c r="AA931" s="414"/>
      <c r="AB931" s="414"/>
      <c r="AC931" s="414"/>
      <c r="AD931" s="414"/>
      <c r="AE931" s="414"/>
      <c r="AF931" s="414"/>
      <c r="AG931" s="414"/>
      <c r="AH931" s="414"/>
      <c r="AI931" s="414"/>
      <c r="AJ931" s="414"/>
      <c r="AK931" s="414"/>
      <c r="AL931" s="414"/>
      <c r="AM931" s="295">
        <f>SUM(Y931:AL931)</f>
        <v>0</v>
      </c>
    </row>
    <row r="932" spans="1:39" outlineLevel="1">
      <c r="A932" s="531"/>
      <c r="B932" s="293" t="s">
        <v>342</v>
      </c>
      <c r="C932" s="290" t="s">
        <v>163</v>
      </c>
      <c r="D932" s="294"/>
      <c r="E932" s="294"/>
      <c r="F932" s="294"/>
      <c r="G932" s="294"/>
      <c r="H932" s="294"/>
      <c r="I932" s="294"/>
      <c r="J932" s="294"/>
      <c r="K932" s="294"/>
      <c r="L932" s="294"/>
      <c r="M932" s="294"/>
      <c r="N932" s="294">
        <f>N931</f>
        <v>12</v>
      </c>
      <c r="O932" s="294"/>
      <c r="P932" s="294"/>
      <c r="Q932" s="294"/>
      <c r="R932" s="294"/>
      <c r="S932" s="294"/>
      <c r="T932" s="294"/>
      <c r="U932" s="294"/>
      <c r="V932" s="294"/>
      <c r="W932" s="294"/>
      <c r="X932" s="294"/>
      <c r="Y932" s="410">
        <f t="shared" ref="Y932:AL932" si="282">Y931</f>
        <v>0</v>
      </c>
      <c r="Z932" s="410">
        <f t="shared" si="282"/>
        <v>0</v>
      </c>
      <c r="AA932" s="410">
        <f t="shared" si="282"/>
        <v>0</v>
      </c>
      <c r="AB932" s="410">
        <f t="shared" si="282"/>
        <v>0</v>
      </c>
      <c r="AC932" s="410">
        <f t="shared" si="282"/>
        <v>0</v>
      </c>
      <c r="AD932" s="410">
        <f t="shared" si="282"/>
        <v>0</v>
      </c>
      <c r="AE932" s="410">
        <f t="shared" si="282"/>
        <v>0</v>
      </c>
      <c r="AF932" s="410">
        <f t="shared" si="282"/>
        <v>0</v>
      </c>
      <c r="AG932" s="410">
        <f t="shared" si="282"/>
        <v>0</v>
      </c>
      <c r="AH932" s="410">
        <f t="shared" si="282"/>
        <v>0</v>
      </c>
      <c r="AI932" s="410">
        <f t="shared" si="282"/>
        <v>0</v>
      </c>
      <c r="AJ932" s="410">
        <f t="shared" si="282"/>
        <v>0</v>
      </c>
      <c r="AK932" s="410">
        <f t="shared" si="282"/>
        <v>0</v>
      </c>
      <c r="AL932" s="410">
        <f t="shared" si="282"/>
        <v>0</v>
      </c>
      <c r="AM932" s="305"/>
    </row>
    <row r="933" spans="1:39" outlineLevel="1">
      <c r="A933" s="531"/>
      <c r="B933" s="427"/>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411"/>
      <c r="Z933" s="424"/>
      <c r="AA933" s="424"/>
      <c r="AB933" s="424"/>
      <c r="AC933" s="424"/>
      <c r="AD933" s="424"/>
      <c r="AE933" s="424"/>
      <c r="AF933" s="424"/>
      <c r="AG933" s="424"/>
      <c r="AH933" s="424"/>
      <c r="AI933" s="424"/>
      <c r="AJ933" s="424"/>
      <c r="AK933" s="424"/>
      <c r="AL933" s="424"/>
      <c r="AM933" s="305"/>
    </row>
    <row r="934" spans="1:39" ht="45" outlineLevel="1">
      <c r="A934" s="531">
        <v>44</v>
      </c>
      <c r="B934" s="427" t="s">
        <v>136</v>
      </c>
      <c r="C934" s="290" t="s">
        <v>25</v>
      </c>
      <c r="D934" s="294"/>
      <c r="E934" s="294"/>
      <c r="F934" s="294"/>
      <c r="G934" s="294"/>
      <c r="H934" s="294"/>
      <c r="I934" s="294"/>
      <c r="J934" s="294"/>
      <c r="K934" s="294"/>
      <c r="L934" s="294"/>
      <c r="M934" s="294"/>
      <c r="N934" s="294">
        <v>12</v>
      </c>
      <c r="O934" s="294"/>
      <c r="P934" s="294"/>
      <c r="Q934" s="294"/>
      <c r="R934" s="294"/>
      <c r="S934" s="294"/>
      <c r="T934" s="294"/>
      <c r="U934" s="294"/>
      <c r="V934" s="294"/>
      <c r="W934" s="294"/>
      <c r="X934" s="294"/>
      <c r="Y934" s="425"/>
      <c r="Z934" s="414"/>
      <c r="AA934" s="414"/>
      <c r="AB934" s="414"/>
      <c r="AC934" s="414"/>
      <c r="AD934" s="414"/>
      <c r="AE934" s="414"/>
      <c r="AF934" s="414"/>
      <c r="AG934" s="414"/>
      <c r="AH934" s="414"/>
      <c r="AI934" s="414"/>
      <c r="AJ934" s="414"/>
      <c r="AK934" s="414"/>
      <c r="AL934" s="414"/>
      <c r="AM934" s="295">
        <f>SUM(Y934:AL934)</f>
        <v>0</v>
      </c>
    </row>
    <row r="935" spans="1:39" outlineLevel="1">
      <c r="A935" s="531"/>
      <c r="B935" s="293" t="s">
        <v>342</v>
      </c>
      <c r="C935" s="290" t="s">
        <v>163</v>
      </c>
      <c r="D935" s="294"/>
      <c r="E935" s="294"/>
      <c r="F935" s="294"/>
      <c r="G935" s="294"/>
      <c r="H935" s="294"/>
      <c r="I935" s="294"/>
      <c r="J935" s="294"/>
      <c r="K935" s="294"/>
      <c r="L935" s="294"/>
      <c r="M935" s="294"/>
      <c r="N935" s="294">
        <f>N934</f>
        <v>12</v>
      </c>
      <c r="O935" s="294"/>
      <c r="P935" s="294"/>
      <c r="Q935" s="294"/>
      <c r="R935" s="294"/>
      <c r="S935" s="294"/>
      <c r="T935" s="294"/>
      <c r="U935" s="294"/>
      <c r="V935" s="294"/>
      <c r="W935" s="294"/>
      <c r="X935" s="294"/>
      <c r="Y935" s="410">
        <f t="shared" ref="Y935:AL935" si="283">Y934</f>
        <v>0</v>
      </c>
      <c r="Z935" s="410">
        <f t="shared" si="283"/>
        <v>0</v>
      </c>
      <c r="AA935" s="410">
        <f t="shared" si="283"/>
        <v>0</v>
      </c>
      <c r="AB935" s="410">
        <f t="shared" si="283"/>
        <v>0</v>
      </c>
      <c r="AC935" s="410">
        <f t="shared" si="283"/>
        <v>0</v>
      </c>
      <c r="AD935" s="410">
        <f t="shared" si="283"/>
        <v>0</v>
      </c>
      <c r="AE935" s="410">
        <f t="shared" si="283"/>
        <v>0</v>
      </c>
      <c r="AF935" s="410">
        <f t="shared" si="283"/>
        <v>0</v>
      </c>
      <c r="AG935" s="410">
        <f t="shared" si="283"/>
        <v>0</v>
      </c>
      <c r="AH935" s="410">
        <f t="shared" si="283"/>
        <v>0</v>
      </c>
      <c r="AI935" s="410">
        <f t="shared" si="283"/>
        <v>0</v>
      </c>
      <c r="AJ935" s="410">
        <f t="shared" si="283"/>
        <v>0</v>
      </c>
      <c r="AK935" s="410">
        <f t="shared" si="283"/>
        <v>0</v>
      </c>
      <c r="AL935" s="410">
        <f t="shared" si="283"/>
        <v>0</v>
      </c>
      <c r="AM935" s="305"/>
    </row>
    <row r="936" spans="1:39" outlineLevel="1">
      <c r="A936" s="531"/>
      <c r="B936" s="427"/>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411"/>
      <c r="Z936" s="424"/>
      <c r="AA936" s="424"/>
      <c r="AB936" s="424"/>
      <c r="AC936" s="424"/>
      <c r="AD936" s="424"/>
      <c r="AE936" s="424"/>
      <c r="AF936" s="424"/>
      <c r="AG936" s="424"/>
      <c r="AH936" s="424"/>
      <c r="AI936" s="424"/>
      <c r="AJ936" s="424"/>
      <c r="AK936" s="424"/>
      <c r="AL936" s="424"/>
      <c r="AM936" s="305"/>
    </row>
    <row r="937" spans="1:39" ht="30" outlineLevel="1">
      <c r="A937" s="531">
        <v>45</v>
      </c>
      <c r="B937" s="427" t="s">
        <v>137</v>
      </c>
      <c r="C937" s="290" t="s">
        <v>25</v>
      </c>
      <c r="D937" s="294"/>
      <c r="E937" s="294"/>
      <c r="F937" s="294"/>
      <c r="G937" s="294"/>
      <c r="H937" s="294"/>
      <c r="I937" s="294"/>
      <c r="J937" s="294"/>
      <c r="K937" s="294"/>
      <c r="L937" s="294"/>
      <c r="M937" s="294"/>
      <c r="N937" s="294">
        <v>12</v>
      </c>
      <c r="O937" s="294"/>
      <c r="P937" s="294"/>
      <c r="Q937" s="294"/>
      <c r="R937" s="294"/>
      <c r="S937" s="294"/>
      <c r="T937" s="294"/>
      <c r="U937" s="294"/>
      <c r="V937" s="294"/>
      <c r="W937" s="294"/>
      <c r="X937" s="294"/>
      <c r="Y937" s="425"/>
      <c r="Z937" s="414"/>
      <c r="AA937" s="414"/>
      <c r="AB937" s="414"/>
      <c r="AC937" s="414"/>
      <c r="AD937" s="414"/>
      <c r="AE937" s="414"/>
      <c r="AF937" s="414"/>
      <c r="AG937" s="414"/>
      <c r="AH937" s="414"/>
      <c r="AI937" s="414"/>
      <c r="AJ937" s="414"/>
      <c r="AK937" s="414"/>
      <c r="AL937" s="414"/>
      <c r="AM937" s="295">
        <f>SUM(Y937:AL937)</f>
        <v>0</v>
      </c>
    </row>
    <row r="938" spans="1:39" outlineLevel="1">
      <c r="A938" s="531"/>
      <c r="B938" s="293" t="s">
        <v>342</v>
      </c>
      <c r="C938" s="290" t="s">
        <v>163</v>
      </c>
      <c r="D938" s="294"/>
      <c r="E938" s="294"/>
      <c r="F938" s="294"/>
      <c r="G938" s="294"/>
      <c r="H938" s="294"/>
      <c r="I938" s="294"/>
      <c r="J938" s="294"/>
      <c r="K938" s="294"/>
      <c r="L938" s="294"/>
      <c r="M938" s="294"/>
      <c r="N938" s="294">
        <f>N937</f>
        <v>12</v>
      </c>
      <c r="O938" s="294"/>
      <c r="P938" s="294"/>
      <c r="Q938" s="294"/>
      <c r="R938" s="294"/>
      <c r="S938" s="294"/>
      <c r="T938" s="294"/>
      <c r="U938" s="294"/>
      <c r="V938" s="294"/>
      <c r="W938" s="294"/>
      <c r="X938" s="294"/>
      <c r="Y938" s="410">
        <f t="shared" ref="Y938:AL938" si="284">Y937</f>
        <v>0</v>
      </c>
      <c r="Z938" s="410">
        <f t="shared" si="284"/>
        <v>0</v>
      </c>
      <c r="AA938" s="410">
        <f t="shared" si="284"/>
        <v>0</v>
      </c>
      <c r="AB938" s="410">
        <f t="shared" si="284"/>
        <v>0</v>
      </c>
      <c r="AC938" s="410">
        <f t="shared" si="284"/>
        <v>0</v>
      </c>
      <c r="AD938" s="410">
        <f t="shared" si="284"/>
        <v>0</v>
      </c>
      <c r="AE938" s="410">
        <f t="shared" si="284"/>
        <v>0</v>
      </c>
      <c r="AF938" s="410">
        <f t="shared" si="284"/>
        <v>0</v>
      </c>
      <c r="AG938" s="410">
        <f t="shared" si="284"/>
        <v>0</v>
      </c>
      <c r="AH938" s="410">
        <f t="shared" si="284"/>
        <v>0</v>
      </c>
      <c r="AI938" s="410">
        <f t="shared" si="284"/>
        <v>0</v>
      </c>
      <c r="AJ938" s="410">
        <f t="shared" si="284"/>
        <v>0</v>
      </c>
      <c r="AK938" s="410">
        <f t="shared" si="284"/>
        <v>0</v>
      </c>
      <c r="AL938" s="410">
        <f t="shared" si="284"/>
        <v>0</v>
      </c>
      <c r="AM938" s="305"/>
    </row>
    <row r="939" spans="1:39" outlineLevel="1">
      <c r="A939" s="531"/>
      <c r="B939" s="427"/>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411"/>
      <c r="Z939" s="424"/>
      <c r="AA939" s="424"/>
      <c r="AB939" s="424"/>
      <c r="AC939" s="424"/>
      <c r="AD939" s="424"/>
      <c r="AE939" s="424"/>
      <c r="AF939" s="424"/>
      <c r="AG939" s="424"/>
      <c r="AH939" s="424"/>
      <c r="AI939" s="424"/>
      <c r="AJ939" s="424"/>
      <c r="AK939" s="424"/>
      <c r="AL939" s="424"/>
      <c r="AM939" s="305"/>
    </row>
    <row r="940" spans="1:39" ht="30" outlineLevel="1">
      <c r="A940" s="531">
        <v>46</v>
      </c>
      <c r="B940" s="427" t="s">
        <v>138</v>
      </c>
      <c r="C940" s="290" t="s">
        <v>25</v>
      </c>
      <c r="D940" s="294"/>
      <c r="E940" s="294"/>
      <c r="F940" s="294"/>
      <c r="G940" s="294"/>
      <c r="H940" s="294"/>
      <c r="I940" s="294"/>
      <c r="J940" s="294"/>
      <c r="K940" s="294"/>
      <c r="L940" s="294"/>
      <c r="M940" s="294"/>
      <c r="N940" s="294">
        <v>12</v>
      </c>
      <c r="O940" s="294"/>
      <c r="P940" s="294"/>
      <c r="Q940" s="294"/>
      <c r="R940" s="294"/>
      <c r="S940" s="294"/>
      <c r="T940" s="294"/>
      <c r="U940" s="294"/>
      <c r="V940" s="294"/>
      <c r="W940" s="294"/>
      <c r="X940" s="294"/>
      <c r="Y940" s="425"/>
      <c r="Z940" s="414"/>
      <c r="AA940" s="414"/>
      <c r="AB940" s="414"/>
      <c r="AC940" s="414"/>
      <c r="AD940" s="414"/>
      <c r="AE940" s="414"/>
      <c r="AF940" s="414"/>
      <c r="AG940" s="414"/>
      <c r="AH940" s="414"/>
      <c r="AI940" s="414"/>
      <c r="AJ940" s="414"/>
      <c r="AK940" s="414"/>
      <c r="AL940" s="414"/>
      <c r="AM940" s="295">
        <f>SUM(Y940:AL940)</f>
        <v>0</v>
      </c>
    </row>
    <row r="941" spans="1:39" outlineLevel="1">
      <c r="A941" s="531"/>
      <c r="B941" s="293" t="s">
        <v>342</v>
      </c>
      <c r="C941" s="290" t="s">
        <v>163</v>
      </c>
      <c r="D941" s="294"/>
      <c r="E941" s="294"/>
      <c r="F941" s="294"/>
      <c r="G941" s="294"/>
      <c r="H941" s="294"/>
      <c r="I941" s="294"/>
      <c r="J941" s="294"/>
      <c r="K941" s="294"/>
      <c r="L941" s="294"/>
      <c r="M941" s="294"/>
      <c r="N941" s="294">
        <f>N940</f>
        <v>12</v>
      </c>
      <c r="O941" s="294"/>
      <c r="P941" s="294"/>
      <c r="Q941" s="294"/>
      <c r="R941" s="294"/>
      <c r="S941" s="294"/>
      <c r="T941" s="294"/>
      <c r="U941" s="294"/>
      <c r="V941" s="294"/>
      <c r="W941" s="294"/>
      <c r="X941" s="294"/>
      <c r="Y941" s="410">
        <f t="shared" ref="Y941:AL941" si="285">Y940</f>
        <v>0</v>
      </c>
      <c r="Z941" s="410">
        <f t="shared" si="285"/>
        <v>0</v>
      </c>
      <c r="AA941" s="410">
        <f t="shared" si="285"/>
        <v>0</v>
      </c>
      <c r="AB941" s="410">
        <f t="shared" si="285"/>
        <v>0</v>
      </c>
      <c r="AC941" s="410">
        <f t="shared" si="285"/>
        <v>0</v>
      </c>
      <c r="AD941" s="410">
        <f t="shared" si="285"/>
        <v>0</v>
      </c>
      <c r="AE941" s="410">
        <f t="shared" si="285"/>
        <v>0</v>
      </c>
      <c r="AF941" s="410">
        <f t="shared" si="285"/>
        <v>0</v>
      </c>
      <c r="AG941" s="410">
        <f t="shared" si="285"/>
        <v>0</v>
      </c>
      <c r="AH941" s="410">
        <f t="shared" si="285"/>
        <v>0</v>
      </c>
      <c r="AI941" s="410">
        <f t="shared" si="285"/>
        <v>0</v>
      </c>
      <c r="AJ941" s="410">
        <f t="shared" si="285"/>
        <v>0</v>
      </c>
      <c r="AK941" s="410">
        <f t="shared" si="285"/>
        <v>0</v>
      </c>
      <c r="AL941" s="410">
        <f t="shared" si="285"/>
        <v>0</v>
      </c>
      <c r="AM941" s="305"/>
    </row>
    <row r="942" spans="1:39" outlineLevel="1">
      <c r="A942" s="531"/>
      <c r="B942" s="427"/>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411"/>
      <c r="Z942" s="424"/>
      <c r="AA942" s="424"/>
      <c r="AB942" s="424"/>
      <c r="AC942" s="424"/>
      <c r="AD942" s="424"/>
      <c r="AE942" s="424"/>
      <c r="AF942" s="424"/>
      <c r="AG942" s="424"/>
      <c r="AH942" s="424"/>
      <c r="AI942" s="424"/>
      <c r="AJ942" s="424"/>
      <c r="AK942" s="424"/>
      <c r="AL942" s="424"/>
      <c r="AM942" s="305"/>
    </row>
    <row r="943" spans="1:39" ht="30" outlineLevel="1">
      <c r="A943" s="531">
        <v>47</v>
      </c>
      <c r="B943" s="427" t="s">
        <v>139</v>
      </c>
      <c r="C943" s="290" t="s">
        <v>25</v>
      </c>
      <c r="D943" s="294"/>
      <c r="E943" s="294"/>
      <c r="F943" s="294"/>
      <c r="G943" s="294"/>
      <c r="H943" s="294"/>
      <c r="I943" s="294"/>
      <c r="J943" s="294"/>
      <c r="K943" s="294"/>
      <c r="L943" s="294"/>
      <c r="M943" s="294"/>
      <c r="N943" s="294">
        <v>12</v>
      </c>
      <c r="O943" s="294"/>
      <c r="P943" s="294"/>
      <c r="Q943" s="294"/>
      <c r="R943" s="294"/>
      <c r="S943" s="294"/>
      <c r="T943" s="294"/>
      <c r="U943" s="294"/>
      <c r="V943" s="294"/>
      <c r="W943" s="294"/>
      <c r="X943" s="294"/>
      <c r="Y943" s="425"/>
      <c r="Z943" s="414"/>
      <c r="AA943" s="414"/>
      <c r="AB943" s="414"/>
      <c r="AC943" s="414"/>
      <c r="AD943" s="414"/>
      <c r="AE943" s="414"/>
      <c r="AF943" s="414"/>
      <c r="AG943" s="414"/>
      <c r="AH943" s="414"/>
      <c r="AI943" s="414"/>
      <c r="AJ943" s="414"/>
      <c r="AK943" s="414"/>
      <c r="AL943" s="414"/>
      <c r="AM943" s="295">
        <f>SUM(Y943:AL943)</f>
        <v>0</v>
      </c>
    </row>
    <row r="944" spans="1:39" outlineLevel="1">
      <c r="A944" s="531"/>
      <c r="B944" s="293" t="s">
        <v>342</v>
      </c>
      <c r="C944" s="290" t="s">
        <v>163</v>
      </c>
      <c r="D944" s="294"/>
      <c r="E944" s="294"/>
      <c r="F944" s="294"/>
      <c r="G944" s="294"/>
      <c r="H944" s="294"/>
      <c r="I944" s="294"/>
      <c r="J944" s="294"/>
      <c r="K944" s="294"/>
      <c r="L944" s="294"/>
      <c r="M944" s="294"/>
      <c r="N944" s="294">
        <f>N943</f>
        <v>12</v>
      </c>
      <c r="O944" s="294"/>
      <c r="P944" s="294"/>
      <c r="Q944" s="294"/>
      <c r="R944" s="294"/>
      <c r="S944" s="294"/>
      <c r="T944" s="294"/>
      <c r="U944" s="294"/>
      <c r="V944" s="294"/>
      <c r="W944" s="294"/>
      <c r="X944" s="294"/>
      <c r="Y944" s="410">
        <f t="shared" ref="Y944:AL944" si="286">Y943</f>
        <v>0</v>
      </c>
      <c r="Z944" s="410">
        <f t="shared" si="286"/>
        <v>0</v>
      </c>
      <c r="AA944" s="410">
        <f t="shared" si="286"/>
        <v>0</v>
      </c>
      <c r="AB944" s="410">
        <f t="shared" si="286"/>
        <v>0</v>
      </c>
      <c r="AC944" s="410">
        <f t="shared" si="286"/>
        <v>0</v>
      </c>
      <c r="AD944" s="410">
        <f t="shared" si="286"/>
        <v>0</v>
      </c>
      <c r="AE944" s="410">
        <f t="shared" si="286"/>
        <v>0</v>
      </c>
      <c r="AF944" s="410">
        <f t="shared" si="286"/>
        <v>0</v>
      </c>
      <c r="AG944" s="410">
        <f t="shared" si="286"/>
        <v>0</v>
      </c>
      <c r="AH944" s="410">
        <f t="shared" si="286"/>
        <v>0</v>
      </c>
      <c r="AI944" s="410">
        <f t="shared" si="286"/>
        <v>0</v>
      </c>
      <c r="AJ944" s="410">
        <f t="shared" si="286"/>
        <v>0</v>
      </c>
      <c r="AK944" s="410">
        <f t="shared" si="286"/>
        <v>0</v>
      </c>
      <c r="AL944" s="410">
        <f t="shared" si="286"/>
        <v>0</v>
      </c>
      <c r="AM944" s="305"/>
    </row>
    <row r="945" spans="1:39" outlineLevel="1">
      <c r="A945" s="531"/>
      <c r="B945" s="427"/>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411"/>
      <c r="Z945" s="424"/>
      <c r="AA945" s="424"/>
      <c r="AB945" s="424"/>
      <c r="AC945" s="424"/>
      <c r="AD945" s="424"/>
      <c r="AE945" s="424"/>
      <c r="AF945" s="424"/>
      <c r="AG945" s="424"/>
      <c r="AH945" s="424"/>
      <c r="AI945" s="424"/>
      <c r="AJ945" s="424"/>
      <c r="AK945" s="424"/>
      <c r="AL945" s="424"/>
      <c r="AM945" s="305"/>
    </row>
    <row r="946" spans="1:39" ht="30" outlineLevel="1">
      <c r="A946" s="531">
        <v>48</v>
      </c>
      <c r="B946" s="427" t="s">
        <v>140</v>
      </c>
      <c r="C946" s="290" t="s">
        <v>25</v>
      </c>
      <c r="D946" s="294"/>
      <c r="E946" s="294"/>
      <c r="F946" s="294"/>
      <c r="G946" s="294"/>
      <c r="H946" s="294"/>
      <c r="I946" s="294"/>
      <c r="J946" s="294"/>
      <c r="K946" s="294"/>
      <c r="L946" s="294"/>
      <c r="M946" s="294"/>
      <c r="N946" s="294">
        <v>12</v>
      </c>
      <c r="O946" s="294"/>
      <c r="P946" s="294"/>
      <c r="Q946" s="294"/>
      <c r="R946" s="294"/>
      <c r="S946" s="294"/>
      <c r="T946" s="294"/>
      <c r="U946" s="294"/>
      <c r="V946" s="294"/>
      <c r="W946" s="294"/>
      <c r="X946" s="294"/>
      <c r="Y946" s="425"/>
      <c r="Z946" s="414"/>
      <c r="AA946" s="414"/>
      <c r="AB946" s="414"/>
      <c r="AC946" s="414"/>
      <c r="AD946" s="414"/>
      <c r="AE946" s="414"/>
      <c r="AF946" s="414"/>
      <c r="AG946" s="414"/>
      <c r="AH946" s="414"/>
      <c r="AI946" s="414"/>
      <c r="AJ946" s="414"/>
      <c r="AK946" s="414"/>
      <c r="AL946" s="414"/>
      <c r="AM946" s="295">
        <f>SUM(Y946:AL946)</f>
        <v>0</v>
      </c>
    </row>
    <row r="947" spans="1:39" outlineLevel="1">
      <c r="A947" s="531"/>
      <c r="B947" s="293" t="s">
        <v>342</v>
      </c>
      <c r="C947" s="290" t="s">
        <v>163</v>
      </c>
      <c r="D947" s="294"/>
      <c r="E947" s="294"/>
      <c r="F947" s="294"/>
      <c r="G947" s="294"/>
      <c r="H947" s="294"/>
      <c r="I947" s="294"/>
      <c r="J947" s="294"/>
      <c r="K947" s="294"/>
      <c r="L947" s="294"/>
      <c r="M947" s="294"/>
      <c r="N947" s="294">
        <f>N946</f>
        <v>12</v>
      </c>
      <c r="O947" s="294"/>
      <c r="P947" s="294"/>
      <c r="Q947" s="294"/>
      <c r="R947" s="294"/>
      <c r="S947" s="294"/>
      <c r="T947" s="294"/>
      <c r="U947" s="294"/>
      <c r="V947" s="294"/>
      <c r="W947" s="294"/>
      <c r="X947" s="294"/>
      <c r="Y947" s="410">
        <f t="shared" ref="Y947:AL947" si="287">Y946</f>
        <v>0</v>
      </c>
      <c r="Z947" s="410">
        <f t="shared" si="287"/>
        <v>0</v>
      </c>
      <c r="AA947" s="410">
        <f t="shared" si="287"/>
        <v>0</v>
      </c>
      <c r="AB947" s="410">
        <f t="shared" si="287"/>
        <v>0</v>
      </c>
      <c r="AC947" s="410">
        <f t="shared" si="287"/>
        <v>0</v>
      </c>
      <c r="AD947" s="410">
        <f t="shared" si="287"/>
        <v>0</v>
      </c>
      <c r="AE947" s="410">
        <f t="shared" si="287"/>
        <v>0</v>
      </c>
      <c r="AF947" s="410">
        <f t="shared" si="287"/>
        <v>0</v>
      </c>
      <c r="AG947" s="410">
        <f t="shared" si="287"/>
        <v>0</v>
      </c>
      <c r="AH947" s="410">
        <f t="shared" si="287"/>
        <v>0</v>
      </c>
      <c r="AI947" s="410">
        <f t="shared" si="287"/>
        <v>0</v>
      </c>
      <c r="AJ947" s="410">
        <f t="shared" si="287"/>
        <v>0</v>
      </c>
      <c r="AK947" s="410">
        <f t="shared" si="287"/>
        <v>0</v>
      </c>
      <c r="AL947" s="410">
        <f t="shared" si="287"/>
        <v>0</v>
      </c>
      <c r="AM947" s="305"/>
    </row>
    <row r="948" spans="1:39" outlineLevel="1">
      <c r="A948" s="531"/>
      <c r="B948" s="427"/>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411"/>
      <c r="Z948" s="424"/>
      <c r="AA948" s="424"/>
      <c r="AB948" s="424"/>
      <c r="AC948" s="424"/>
      <c r="AD948" s="424"/>
      <c r="AE948" s="424"/>
      <c r="AF948" s="424"/>
      <c r="AG948" s="424"/>
      <c r="AH948" s="424"/>
      <c r="AI948" s="424"/>
      <c r="AJ948" s="424"/>
      <c r="AK948" s="424"/>
      <c r="AL948" s="424"/>
      <c r="AM948" s="305"/>
    </row>
    <row r="949" spans="1:39" ht="30" outlineLevel="1">
      <c r="A949" s="531">
        <v>49</v>
      </c>
      <c r="B949" s="427" t="s">
        <v>141</v>
      </c>
      <c r="C949" s="290" t="s">
        <v>25</v>
      </c>
      <c r="D949" s="294"/>
      <c r="E949" s="294"/>
      <c r="F949" s="294"/>
      <c r="G949" s="294"/>
      <c r="H949" s="294"/>
      <c r="I949" s="294"/>
      <c r="J949" s="294"/>
      <c r="K949" s="294"/>
      <c r="L949" s="294"/>
      <c r="M949" s="294"/>
      <c r="N949" s="294">
        <v>12</v>
      </c>
      <c r="O949" s="294"/>
      <c r="P949" s="294"/>
      <c r="Q949" s="294"/>
      <c r="R949" s="294"/>
      <c r="S949" s="294"/>
      <c r="T949" s="294"/>
      <c r="U949" s="294"/>
      <c r="V949" s="294"/>
      <c r="W949" s="294"/>
      <c r="X949" s="294"/>
      <c r="Y949" s="425"/>
      <c r="Z949" s="414"/>
      <c r="AA949" s="414"/>
      <c r="AB949" s="414"/>
      <c r="AC949" s="414"/>
      <c r="AD949" s="414"/>
      <c r="AE949" s="414"/>
      <c r="AF949" s="414"/>
      <c r="AG949" s="414"/>
      <c r="AH949" s="414"/>
      <c r="AI949" s="414"/>
      <c r="AJ949" s="414"/>
      <c r="AK949" s="414"/>
      <c r="AL949" s="414"/>
      <c r="AM949" s="295">
        <f>SUM(Y949:AL949)</f>
        <v>0</v>
      </c>
    </row>
    <row r="950" spans="1:39" outlineLevel="1">
      <c r="A950" s="531"/>
      <c r="B950" s="293" t="s">
        <v>342</v>
      </c>
      <c r="C950" s="290" t="s">
        <v>163</v>
      </c>
      <c r="D950" s="294"/>
      <c r="E950" s="294"/>
      <c r="F950" s="294"/>
      <c r="G950" s="294"/>
      <c r="H950" s="294"/>
      <c r="I950" s="294"/>
      <c r="J950" s="294"/>
      <c r="K950" s="294"/>
      <c r="L950" s="294"/>
      <c r="M950" s="294"/>
      <c r="N950" s="294">
        <f>N949</f>
        <v>12</v>
      </c>
      <c r="O950" s="294"/>
      <c r="P950" s="294"/>
      <c r="Q950" s="294"/>
      <c r="R950" s="294"/>
      <c r="S950" s="294"/>
      <c r="T950" s="294"/>
      <c r="U950" s="294"/>
      <c r="V950" s="294"/>
      <c r="W950" s="294"/>
      <c r="X950" s="294"/>
      <c r="Y950" s="410">
        <f t="shared" ref="Y950:AL950" si="288">Y949</f>
        <v>0</v>
      </c>
      <c r="Z950" s="410">
        <f t="shared" si="288"/>
        <v>0</v>
      </c>
      <c r="AA950" s="410">
        <f t="shared" si="288"/>
        <v>0</v>
      </c>
      <c r="AB950" s="410">
        <f t="shared" si="288"/>
        <v>0</v>
      </c>
      <c r="AC950" s="410">
        <f t="shared" si="288"/>
        <v>0</v>
      </c>
      <c r="AD950" s="410">
        <f t="shared" si="288"/>
        <v>0</v>
      </c>
      <c r="AE950" s="410">
        <f t="shared" si="288"/>
        <v>0</v>
      </c>
      <c r="AF950" s="410">
        <f t="shared" si="288"/>
        <v>0</v>
      </c>
      <c r="AG950" s="410">
        <f t="shared" si="288"/>
        <v>0</v>
      </c>
      <c r="AH950" s="410">
        <f t="shared" si="288"/>
        <v>0</v>
      </c>
      <c r="AI950" s="410">
        <f t="shared" si="288"/>
        <v>0</v>
      </c>
      <c r="AJ950" s="410">
        <f t="shared" si="288"/>
        <v>0</v>
      </c>
      <c r="AK950" s="410">
        <f t="shared" si="288"/>
        <v>0</v>
      </c>
      <c r="AL950" s="410">
        <f t="shared" si="288"/>
        <v>0</v>
      </c>
      <c r="AM950" s="305"/>
    </row>
    <row r="951" spans="1:39" outlineLevel="1">
      <c r="A951" s="531"/>
      <c r="B951" s="293"/>
      <c r="C951" s="304"/>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300"/>
      <c r="Z951" s="300"/>
      <c r="AA951" s="300"/>
      <c r="AB951" s="300"/>
      <c r="AC951" s="300"/>
      <c r="AD951" s="300"/>
      <c r="AE951" s="300"/>
      <c r="AF951" s="300"/>
      <c r="AG951" s="300"/>
      <c r="AH951" s="300"/>
      <c r="AI951" s="300"/>
      <c r="AJ951" s="300"/>
      <c r="AK951" s="300"/>
      <c r="AL951" s="300"/>
      <c r="AM951" s="305"/>
    </row>
    <row r="952" spans="1:39" ht="15.75">
      <c r="B952" s="326" t="s">
        <v>328</v>
      </c>
      <c r="C952" s="328"/>
      <c r="D952" s="328">
        <f t="shared" ref="D952:M952" si="289">SUM(D795:D950)</f>
        <v>12244441.724885732</v>
      </c>
      <c r="E952" s="328">
        <f t="shared" si="289"/>
        <v>12037526.20215095</v>
      </c>
      <c r="F952" s="328">
        <f t="shared" si="289"/>
        <v>11574278.079345075</v>
      </c>
      <c r="G952" s="328">
        <f t="shared" si="289"/>
        <v>11570900.776684158</v>
      </c>
      <c r="H952" s="328">
        <f t="shared" si="289"/>
        <v>11570900.776684158</v>
      </c>
      <c r="I952" s="328">
        <f t="shared" si="289"/>
        <v>11570621.246709963</v>
      </c>
      <c r="J952" s="328">
        <f t="shared" si="289"/>
        <v>0</v>
      </c>
      <c r="K952" s="328">
        <f t="shared" si="289"/>
        <v>0</v>
      </c>
      <c r="L952" s="328">
        <f t="shared" si="289"/>
        <v>0</v>
      </c>
      <c r="M952" s="328">
        <f t="shared" si="289"/>
        <v>0</v>
      </c>
      <c r="N952" s="328"/>
      <c r="O952" s="328">
        <f t="shared" ref="O952:X952" si="290">SUM(O795:O950)</f>
        <v>1636.2255234523182</v>
      </c>
      <c r="P952" s="328">
        <f t="shared" si="290"/>
        <v>1582.665941743337</v>
      </c>
      <c r="Q952" s="328">
        <f t="shared" si="290"/>
        <v>1470.3372129848497</v>
      </c>
      <c r="R952" s="328">
        <f t="shared" si="290"/>
        <v>1469.4630063741874</v>
      </c>
      <c r="S952" s="328">
        <f t="shared" si="290"/>
        <v>1469.4630063741874</v>
      </c>
      <c r="T952" s="328">
        <f t="shared" si="290"/>
        <v>1469.4314177808333</v>
      </c>
      <c r="U952" s="328">
        <f t="shared" si="290"/>
        <v>0</v>
      </c>
      <c r="V952" s="328">
        <f t="shared" si="290"/>
        <v>0</v>
      </c>
      <c r="W952" s="328">
        <f t="shared" si="290"/>
        <v>0</v>
      </c>
      <c r="X952" s="328">
        <f t="shared" si="290"/>
        <v>0</v>
      </c>
      <c r="Y952" s="328">
        <f>IF(Y793="kWh",SUMPRODUCT(D795:D950,Y795:Y950))</f>
        <v>0</v>
      </c>
      <c r="Z952" s="328">
        <f>IF(Z793="kWh",SUMPRODUCT(D795:D950,Z795:Z950))</f>
        <v>1731529.8762000764</v>
      </c>
      <c r="AA952" s="328">
        <f>IF(AA793="kw",SUMPRODUCT(N795:N950,O795:O950,AA795:AA950),SUMPRODUCT(D795:D950,AA795:AA950))</f>
        <v>13551.677336531033</v>
      </c>
      <c r="AB952" s="328">
        <f>IF(AB793="kw",SUMPRODUCT(N795:N950,O795:O950,AB795:AB950),SUMPRODUCT(D795:D950,AB795:AB950))</f>
        <v>0</v>
      </c>
      <c r="AC952" s="328">
        <f>IF(AC793="kw",SUMPRODUCT(N795:N950,O795:O950,AC795:AC950),SUMPRODUCT(D795:D950,AC795:AC950))</f>
        <v>704.60118886509531</v>
      </c>
      <c r="AD952" s="328">
        <f>IF(AD793="kw",SUMPRODUCT(N795:N950,O795:O950,AD795:AD950),SUMPRODUCT(D795:D950,AD795:AD950))</f>
        <v>0</v>
      </c>
      <c r="AE952" s="328">
        <f>IF(AE793="kw",SUMPRODUCT(N795:N950,O795:O950,AE795:AE950),SUMPRODUCT(D795:D950,AE795:AE950))</f>
        <v>0</v>
      </c>
      <c r="AF952" s="328">
        <f>IF(AF793="kw",SUMPRODUCT(N795:N950,O795:O950,AF795:AF950),SUMPRODUCT(D795:D950,AF795:AF950))</f>
        <v>0</v>
      </c>
      <c r="AG952" s="328">
        <f>IF(AG793="kw",SUMPRODUCT(N795:N950,O795:O950,AG795:AG950),SUMPRODUCT(D795:D950,AG795:AG950))</f>
        <v>0</v>
      </c>
      <c r="AH952" s="328">
        <f>IF(AH793="kw",SUMPRODUCT(N795:N950,O795:O950,AH795:AH950),SUMPRODUCT(D795:D950,AH795:AH950))</f>
        <v>0</v>
      </c>
      <c r="AI952" s="328">
        <f>IF(AI793="kw",SUMPRODUCT(N795:N950,O795:O950,AI795:AI950),SUMPRODUCT(D795:D950,AI795:AI950))</f>
        <v>0</v>
      </c>
      <c r="AJ952" s="328">
        <f>IF(AJ793="kw",SUMPRODUCT(N795:N950,O795:O950,AJ795:AJ950),SUMPRODUCT(D795:D950,AJ795:AJ950))</f>
        <v>0</v>
      </c>
      <c r="AK952" s="328">
        <f>IF(AK793="kw",SUMPRODUCT(N795:N950,O795:O950,AK795:AK950),SUMPRODUCT(D795:D950,AK795:AK950))</f>
        <v>0</v>
      </c>
      <c r="AL952" s="328">
        <f>IF(AL793="kw",SUMPRODUCT(N795:N950,O795:O950,AL795:AL950),SUMPRODUCT(D795:D950,AL795:AL950))</f>
        <v>0</v>
      </c>
      <c r="AM952" s="329"/>
    </row>
    <row r="953" spans="1:39" ht="15.75">
      <c r="B953" s="390" t="s">
        <v>329</v>
      </c>
      <c r="C953" s="391"/>
      <c r="D953" s="391"/>
      <c r="E953" s="391"/>
      <c r="F953" s="391"/>
      <c r="G953" s="391"/>
      <c r="H953" s="391"/>
      <c r="I953" s="391"/>
      <c r="J953" s="391"/>
      <c r="K953" s="391"/>
      <c r="L953" s="391"/>
      <c r="M953" s="391"/>
      <c r="N953" s="391"/>
      <c r="O953" s="391"/>
      <c r="P953" s="391"/>
      <c r="Q953" s="391"/>
      <c r="R953" s="391"/>
      <c r="S953" s="391"/>
      <c r="T953" s="391"/>
      <c r="U953" s="391"/>
      <c r="V953" s="391"/>
      <c r="W953" s="391"/>
      <c r="X953" s="391"/>
      <c r="Y953" s="391">
        <f>HLOOKUP(Y605,'2. LRAMVA Threshold'!$B$42:$Q$53,11,FALSE)</f>
        <v>9641185</v>
      </c>
      <c r="Z953" s="391">
        <f>HLOOKUP(Z605,'2. LRAMVA Threshold'!$B$42:$Q$53,11,FALSE)</f>
        <v>27433333</v>
      </c>
      <c r="AA953" s="391">
        <f>HLOOKUP(AA605,'2. LRAMVA Threshold'!$B$42:$Q$53,11,FALSE)</f>
        <v>10470.299999999999</v>
      </c>
      <c r="AB953" s="391">
        <f>HLOOKUP(AB605,'2. LRAMVA Threshold'!$B$42:$Q$53,11,FALSE)</f>
        <v>0</v>
      </c>
      <c r="AC953" s="391">
        <f>HLOOKUP(AC605,'2. LRAMVA Threshold'!$B$42:$Q$53,11,FALSE)</f>
        <v>44916.67</v>
      </c>
      <c r="AD953" s="391">
        <f>HLOOKUP(AD605,'2. LRAMVA Threshold'!$B$42:$Q$53,11,FALSE)</f>
        <v>15680</v>
      </c>
      <c r="AE953" s="391">
        <f>HLOOKUP(AE605,'2. LRAMVA Threshold'!$B$42:$Q$53,11,FALSE)</f>
        <v>0</v>
      </c>
      <c r="AF953" s="391">
        <f>HLOOKUP(AF605,'2. LRAMVA Threshold'!$B$42:$Q$53,11,FALSE)</f>
        <v>0</v>
      </c>
      <c r="AG953" s="391">
        <f>HLOOKUP(AG605,'2. LRAMVA Threshold'!$B$42:$Q$53,11,FALSE)</f>
        <v>0</v>
      </c>
      <c r="AH953" s="391">
        <f>HLOOKUP(AH605,'2. LRAMVA Threshold'!$B$42:$Q$53,11,FALSE)</f>
        <v>0</v>
      </c>
      <c r="AI953" s="391">
        <f>HLOOKUP(AI605,'2. LRAMVA Threshold'!$B$42:$Q$53,11,FALSE)</f>
        <v>0</v>
      </c>
      <c r="AJ953" s="391">
        <f>HLOOKUP(AJ605,'2. LRAMVA Threshold'!$B$42:$Q$53,11,FALSE)</f>
        <v>0</v>
      </c>
      <c r="AK953" s="391">
        <f>HLOOKUP(AK605,'2. LRAMVA Threshold'!$B$42:$Q$53,11,FALSE)</f>
        <v>0</v>
      </c>
      <c r="AL953" s="391">
        <f>HLOOKUP(AL605,'2. LRAMVA Threshold'!$B$42:$Q$53,11,FALSE)</f>
        <v>0</v>
      </c>
      <c r="AM953" s="441"/>
    </row>
    <row r="954" spans="1:39">
      <c r="B954" s="393"/>
      <c r="C954" s="431"/>
      <c r="D954" s="432"/>
      <c r="E954" s="432"/>
      <c r="F954" s="432"/>
      <c r="G954" s="432"/>
      <c r="H954" s="432"/>
      <c r="I954" s="432"/>
      <c r="J954" s="432"/>
      <c r="K954" s="432"/>
      <c r="L954" s="432"/>
      <c r="M954" s="432"/>
      <c r="N954" s="432"/>
      <c r="O954" s="433"/>
      <c r="P954" s="432"/>
      <c r="Q954" s="432"/>
      <c r="R954" s="432"/>
      <c r="S954" s="434"/>
      <c r="T954" s="434"/>
      <c r="U954" s="434"/>
      <c r="V954" s="434"/>
      <c r="W954" s="432"/>
      <c r="X954" s="432"/>
      <c r="Y954" s="435"/>
      <c r="Z954" s="435"/>
      <c r="AA954" s="435"/>
      <c r="AB954" s="435"/>
      <c r="AC954" s="435"/>
      <c r="AD954" s="435"/>
      <c r="AE954" s="435"/>
      <c r="AF954" s="398"/>
      <c r="AG954" s="398"/>
      <c r="AH954" s="398"/>
      <c r="AI954" s="398"/>
      <c r="AJ954" s="398"/>
      <c r="AK954" s="398"/>
      <c r="AL954" s="398"/>
      <c r="AM954" s="399"/>
    </row>
    <row r="955" spans="1:39">
      <c r="B955" s="323" t="s">
        <v>330</v>
      </c>
      <c r="C955" s="337"/>
      <c r="D955" s="337"/>
      <c r="E955" s="375"/>
      <c r="F955" s="375"/>
      <c r="G955" s="375"/>
      <c r="H955" s="375"/>
      <c r="I955" s="375"/>
      <c r="J955" s="375"/>
      <c r="K955" s="375"/>
      <c r="L955" s="375"/>
      <c r="M955" s="375"/>
      <c r="N955" s="375"/>
      <c r="O955" s="290"/>
      <c r="P955" s="339"/>
      <c r="Q955" s="339"/>
      <c r="R955" s="339"/>
      <c r="S955" s="338"/>
      <c r="T955" s="338"/>
      <c r="U955" s="338"/>
      <c r="V955" s="338"/>
      <c r="W955" s="339"/>
      <c r="X955" s="339"/>
      <c r="Y955" s="340">
        <f>HLOOKUP(Y$35,'3.  Distribution Rates'!$C$122:$P$133,11,FALSE)</f>
        <v>1.4E-3</v>
      </c>
      <c r="Z955" s="340">
        <f>HLOOKUP(Z$35,'3.  Distribution Rates'!$C$122:$P$133,11,FALSE)</f>
        <v>1.11E-2</v>
      </c>
      <c r="AA955" s="340">
        <f>HLOOKUP(AA$35,'3.  Distribution Rates'!$C$122:$P$133,11,FALSE)</f>
        <v>2.8054999999999999</v>
      </c>
      <c r="AB955" s="340">
        <f>HLOOKUP(AB$35,'3.  Distribution Rates'!$C$122:$P$133,11,FALSE)</f>
        <v>3.8752</v>
      </c>
      <c r="AC955" s="340">
        <f>HLOOKUP(AC$35,'3.  Distribution Rates'!$C$122:$P$133,11,FALSE)</f>
        <v>2.3348</v>
      </c>
      <c r="AD955" s="340">
        <f>HLOOKUP(AD$35,'3.  Distribution Rates'!$C$122:$P$133,11,FALSE)</f>
        <v>8.4646000000000008</v>
      </c>
      <c r="AE955" s="340">
        <f>HLOOKUP(AE$35,'3.  Distribution Rates'!$C$122:$P$133,11,FALSE)</f>
        <v>15.694699999999999</v>
      </c>
      <c r="AF955" s="340">
        <f>HLOOKUP(AF$35,'3.  Distribution Rates'!$C$122:$P$133,11,FALSE)</f>
        <v>2.06E-2</v>
      </c>
      <c r="AG955" s="340">
        <f>HLOOKUP(AG$35,'3.  Distribution Rates'!$C$122:$P$133,11,FALSE)</f>
        <v>0</v>
      </c>
      <c r="AH955" s="340">
        <f>HLOOKUP(AH$35,'3.  Distribution Rates'!$C$122:$P$133,11,FALSE)</f>
        <v>0</v>
      </c>
      <c r="AI955" s="340">
        <f>HLOOKUP(AI$35,'3.  Distribution Rates'!$C$122:$P$133,11,FALSE)</f>
        <v>0</v>
      </c>
      <c r="AJ955" s="340">
        <f>HLOOKUP(AJ$35,'3.  Distribution Rates'!$C$122:$P$133,11,FALSE)</f>
        <v>0</v>
      </c>
      <c r="AK955" s="340">
        <f>HLOOKUP(AK$35,'3.  Distribution Rates'!$C$122:$P$133,11,FALSE)</f>
        <v>0</v>
      </c>
      <c r="AL955" s="340">
        <f>HLOOKUP(AL$35,'3.  Distribution Rates'!$C$122:$P$133,11,FALSE)</f>
        <v>0</v>
      </c>
      <c r="AM955" s="376"/>
    </row>
    <row r="956" spans="1:39">
      <c r="B956" s="323" t="s">
        <v>331</v>
      </c>
      <c r="C956" s="344"/>
      <c r="D956" s="308"/>
      <c r="E956" s="278"/>
      <c r="F956" s="278"/>
      <c r="G956" s="278"/>
      <c r="H956" s="278"/>
      <c r="I956" s="278"/>
      <c r="J956" s="278"/>
      <c r="K956" s="278"/>
      <c r="L956" s="278"/>
      <c r="M956" s="278"/>
      <c r="N956" s="278"/>
      <c r="O956" s="290"/>
      <c r="P956" s="278"/>
      <c r="Q956" s="278"/>
      <c r="R956" s="278"/>
      <c r="S956" s="308"/>
      <c r="T956" s="308"/>
      <c r="U956" s="308"/>
      <c r="V956" s="308"/>
      <c r="W956" s="278"/>
      <c r="X956" s="278"/>
      <c r="Y956" s="377">
        <f>'4.  2011-2014 LRAM'!Y142*Y955</f>
        <v>3845.4556204856463</v>
      </c>
      <c r="Z956" s="377">
        <f>'4.  2011-2014 LRAM'!Z142*Z955</f>
        <v>13235.945652746952</v>
      </c>
      <c r="AA956" s="377">
        <f>'4.  2011-2014 LRAM'!AA142*AA955</f>
        <v>66251.265676448616</v>
      </c>
      <c r="AB956" s="377">
        <f>'4.  2011-2014 LRAM'!AB142*AB955</f>
        <v>0</v>
      </c>
      <c r="AC956" s="377">
        <f>'4.  2011-2014 LRAM'!AC142*AC955</f>
        <v>0</v>
      </c>
      <c r="AD956" s="377">
        <f>'4.  2011-2014 LRAM'!AD142*AD955</f>
        <v>0</v>
      </c>
      <c r="AE956" s="377">
        <f>'4.  2011-2014 LRAM'!AE142*AE955</f>
        <v>0</v>
      </c>
      <c r="AF956" s="377">
        <f>'4.  2011-2014 LRAM'!AF142*AF955</f>
        <v>0</v>
      </c>
      <c r="AG956" s="377">
        <f>'4.  2011-2014 LRAM'!AG142*AG955</f>
        <v>0</v>
      </c>
      <c r="AH956" s="377">
        <f>'4.  2011-2014 LRAM'!AH142*AH955</f>
        <v>0</v>
      </c>
      <c r="AI956" s="377">
        <f>'4.  2011-2014 LRAM'!AI142*AI955</f>
        <v>0</v>
      </c>
      <c r="AJ956" s="377">
        <f>'4.  2011-2014 LRAM'!AJ142*AJ955</f>
        <v>0</v>
      </c>
      <c r="AK956" s="377">
        <f>'4.  2011-2014 LRAM'!AK142*AK955</f>
        <v>0</v>
      </c>
      <c r="AL956" s="377">
        <f>'4.  2011-2014 LRAM'!AL142*AL955</f>
        <v>0</v>
      </c>
      <c r="AM956" s="628">
        <f t="shared" ref="AM956:AM964" si="291">SUM(Y956:AL956)</f>
        <v>83332.66694968121</v>
      </c>
    </row>
    <row r="957" spans="1:39">
      <c r="B957" s="323" t="s">
        <v>332</v>
      </c>
      <c r="C957" s="344"/>
      <c r="D957" s="308"/>
      <c r="E957" s="278"/>
      <c r="F957" s="278"/>
      <c r="G957" s="278"/>
      <c r="H957" s="278"/>
      <c r="I957" s="278"/>
      <c r="J957" s="278"/>
      <c r="K957" s="278"/>
      <c r="L957" s="278"/>
      <c r="M957" s="278"/>
      <c r="N957" s="278"/>
      <c r="O957" s="290"/>
      <c r="P957" s="278"/>
      <c r="Q957" s="278"/>
      <c r="R957" s="278"/>
      <c r="S957" s="308"/>
      <c r="T957" s="308"/>
      <c r="U957" s="308"/>
      <c r="V957" s="308"/>
      <c r="W957" s="278"/>
      <c r="X957" s="278"/>
      <c r="Y957" s="377">
        <f>'4.  2011-2014 LRAM'!Y271*Y955</f>
        <v>2532.4673933466074</v>
      </c>
      <c r="Z957" s="377">
        <f>'4.  2011-2014 LRAM'!Z271*Z955</f>
        <v>9642.1348751114328</v>
      </c>
      <c r="AA957" s="377">
        <f>'4.  2011-2014 LRAM'!AA271*AA955</f>
        <v>61376.98800706616</v>
      </c>
      <c r="AB957" s="377">
        <f>'4.  2011-2014 LRAM'!AB271*AB955</f>
        <v>0</v>
      </c>
      <c r="AC957" s="377">
        <f>'4.  2011-2014 LRAM'!AC271*AC955</f>
        <v>0</v>
      </c>
      <c r="AD957" s="377">
        <f>'4.  2011-2014 LRAM'!AD271*AD955</f>
        <v>0</v>
      </c>
      <c r="AE957" s="377">
        <f>'4.  2011-2014 LRAM'!AE271*AE955</f>
        <v>0</v>
      </c>
      <c r="AF957" s="377">
        <f>'4.  2011-2014 LRAM'!AF271*AF955</f>
        <v>0</v>
      </c>
      <c r="AG957" s="377">
        <f>'4.  2011-2014 LRAM'!AG271*AG955</f>
        <v>0</v>
      </c>
      <c r="AH957" s="377">
        <f>'4.  2011-2014 LRAM'!AH271*AH955</f>
        <v>0</v>
      </c>
      <c r="AI957" s="377">
        <f>'4.  2011-2014 LRAM'!AI271*AI955</f>
        <v>0</v>
      </c>
      <c r="AJ957" s="377">
        <f>'4.  2011-2014 LRAM'!AJ271*AJ955</f>
        <v>0</v>
      </c>
      <c r="AK957" s="377">
        <f>'4.  2011-2014 LRAM'!AK271*AK955</f>
        <v>0</v>
      </c>
      <c r="AL957" s="377">
        <f>'4.  2011-2014 LRAM'!AL271*AL955</f>
        <v>0</v>
      </c>
      <c r="AM957" s="628">
        <f t="shared" si="291"/>
        <v>73551.590275524199</v>
      </c>
    </row>
    <row r="958" spans="1:39">
      <c r="B958" s="323" t="s">
        <v>333</v>
      </c>
      <c r="C958" s="344"/>
      <c r="D958" s="308"/>
      <c r="E958" s="278"/>
      <c r="F958" s="278"/>
      <c r="G958" s="278"/>
      <c r="H958" s="278"/>
      <c r="I958" s="278"/>
      <c r="J958" s="278"/>
      <c r="K958" s="278"/>
      <c r="L958" s="278"/>
      <c r="M958" s="278"/>
      <c r="N958" s="278"/>
      <c r="O958" s="290"/>
      <c r="P958" s="278"/>
      <c r="Q958" s="278"/>
      <c r="R958" s="278"/>
      <c r="S958" s="308"/>
      <c r="T958" s="308"/>
      <c r="U958" s="308"/>
      <c r="V958" s="308"/>
      <c r="W958" s="278"/>
      <c r="X958" s="278"/>
      <c r="Y958" s="377">
        <f>'4.  2011-2014 LRAM'!Y400*Y955</f>
        <v>2648.8439055786148</v>
      </c>
      <c r="Z958" s="377">
        <f>'4.  2011-2014 LRAM'!Z400*Z955</f>
        <v>11282.572061223113</v>
      </c>
      <c r="AA958" s="377">
        <f>'4.  2011-2014 LRAM'!AA400*AA955</f>
        <v>62442.939767216929</v>
      </c>
      <c r="AB958" s="377">
        <f>'4.  2011-2014 LRAM'!AB400*AB955</f>
        <v>0</v>
      </c>
      <c r="AC958" s="377">
        <f>'4.  2011-2014 LRAM'!AC400*AC955</f>
        <v>0</v>
      </c>
      <c r="AD958" s="377">
        <f>'4.  2011-2014 LRAM'!AD400*AD955</f>
        <v>0</v>
      </c>
      <c r="AE958" s="377">
        <f>'4.  2011-2014 LRAM'!AE400*AE955</f>
        <v>0</v>
      </c>
      <c r="AF958" s="377">
        <f>'4.  2011-2014 LRAM'!AF400*AF955</f>
        <v>0</v>
      </c>
      <c r="AG958" s="377">
        <f>'4.  2011-2014 LRAM'!AG400*AG955</f>
        <v>0</v>
      </c>
      <c r="AH958" s="377">
        <f>'4.  2011-2014 LRAM'!AH400*AH955</f>
        <v>0</v>
      </c>
      <c r="AI958" s="377">
        <f>'4.  2011-2014 LRAM'!AI400*AI955</f>
        <v>0</v>
      </c>
      <c r="AJ958" s="377">
        <f>'4.  2011-2014 LRAM'!AJ400*AJ955</f>
        <v>0</v>
      </c>
      <c r="AK958" s="377">
        <f>'4.  2011-2014 LRAM'!AK400*AK955</f>
        <v>0</v>
      </c>
      <c r="AL958" s="377">
        <f>'4.  2011-2014 LRAM'!AL400*AL955</f>
        <v>0</v>
      </c>
      <c r="AM958" s="628">
        <f t="shared" si="291"/>
        <v>76374.355734018653</v>
      </c>
    </row>
    <row r="959" spans="1:39">
      <c r="B959" s="323" t="s">
        <v>334</v>
      </c>
      <c r="C959" s="344"/>
      <c r="D959" s="308"/>
      <c r="E959" s="278"/>
      <c r="F959" s="278"/>
      <c r="G959" s="278"/>
      <c r="H959" s="278"/>
      <c r="I959" s="278"/>
      <c r="J959" s="278"/>
      <c r="K959" s="278"/>
      <c r="L959" s="278"/>
      <c r="M959" s="278"/>
      <c r="N959" s="278"/>
      <c r="O959" s="290"/>
      <c r="P959" s="278"/>
      <c r="Q959" s="278"/>
      <c r="R959" s="278"/>
      <c r="S959" s="308"/>
      <c r="T959" s="308"/>
      <c r="U959" s="308"/>
      <c r="V959" s="308"/>
      <c r="W959" s="278"/>
      <c r="X959" s="278"/>
      <c r="Y959" s="377">
        <f>'4.  2011-2014 LRAM'!Y530*Y955</f>
        <v>7258.0966028256007</v>
      </c>
      <c r="Z959" s="377">
        <f>'4.  2011-2014 LRAM'!Z530*Z955</f>
        <v>18691.007896008603</v>
      </c>
      <c r="AA959" s="377">
        <f>'4.  2011-2014 LRAM'!AA530*AA955</f>
        <v>58816.740519806655</v>
      </c>
      <c r="AB959" s="377">
        <f>'4.  2011-2014 LRAM'!AB530*AB955</f>
        <v>0</v>
      </c>
      <c r="AC959" s="377">
        <f>'4.  2011-2014 LRAM'!AC530*AC955</f>
        <v>0</v>
      </c>
      <c r="AD959" s="377">
        <f>'4.  2011-2014 LRAM'!AD530*AD955</f>
        <v>0</v>
      </c>
      <c r="AE959" s="377">
        <f>'4.  2011-2014 LRAM'!AE530*AE955</f>
        <v>0</v>
      </c>
      <c r="AF959" s="377">
        <f>'4.  2011-2014 LRAM'!AF530*AF955</f>
        <v>0</v>
      </c>
      <c r="AG959" s="377">
        <f>'4.  2011-2014 LRAM'!AG530*AG955</f>
        <v>0</v>
      </c>
      <c r="AH959" s="377">
        <f>'4.  2011-2014 LRAM'!AH530*AH955</f>
        <v>0</v>
      </c>
      <c r="AI959" s="377">
        <f>'4.  2011-2014 LRAM'!AI530*AI955</f>
        <v>0</v>
      </c>
      <c r="AJ959" s="377">
        <f>'4.  2011-2014 LRAM'!AJ530*AJ955</f>
        <v>0</v>
      </c>
      <c r="AK959" s="377">
        <f>'4.  2011-2014 LRAM'!AK530*AK955</f>
        <v>0</v>
      </c>
      <c r="AL959" s="377">
        <f>'4.  2011-2014 LRAM'!AL530*AL955</f>
        <v>0</v>
      </c>
      <c r="AM959" s="628">
        <f t="shared" si="291"/>
        <v>84765.845018640859</v>
      </c>
    </row>
    <row r="960" spans="1:39">
      <c r="B960" s="323" t="s">
        <v>335</v>
      </c>
      <c r="C960" s="344"/>
      <c r="D960" s="308"/>
      <c r="E960" s="278"/>
      <c r="F960" s="278"/>
      <c r="G960" s="278"/>
      <c r="H960" s="278"/>
      <c r="I960" s="278"/>
      <c r="J960" s="278"/>
      <c r="K960" s="278"/>
      <c r="L960" s="278"/>
      <c r="M960" s="278"/>
      <c r="N960" s="278"/>
      <c r="O960" s="290"/>
      <c r="P960" s="278"/>
      <c r="Q960" s="278"/>
      <c r="R960" s="278"/>
      <c r="S960" s="308"/>
      <c r="T960" s="308"/>
      <c r="U960" s="308"/>
      <c r="V960" s="308"/>
      <c r="W960" s="278"/>
      <c r="X960" s="278"/>
      <c r="Y960" s="377">
        <f t="shared" ref="Y960:AL960" si="292">Y212*Y955</f>
        <v>10201.797199999999</v>
      </c>
      <c r="Z960" s="377">
        <f t="shared" si="292"/>
        <v>221778.78964469171</v>
      </c>
      <c r="AA960" s="377">
        <f t="shared" si="292"/>
        <v>34163.911988718864</v>
      </c>
      <c r="AB960" s="377">
        <f t="shared" si="292"/>
        <v>1508.0728319999998</v>
      </c>
      <c r="AC960" s="377">
        <f t="shared" si="292"/>
        <v>0</v>
      </c>
      <c r="AD960" s="377">
        <f t="shared" si="292"/>
        <v>0</v>
      </c>
      <c r="AE960" s="377">
        <f t="shared" si="292"/>
        <v>0</v>
      </c>
      <c r="AF960" s="377">
        <f t="shared" si="292"/>
        <v>0</v>
      </c>
      <c r="AG960" s="377">
        <f t="shared" si="292"/>
        <v>0</v>
      </c>
      <c r="AH960" s="377">
        <f t="shared" si="292"/>
        <v>0</v>
      </c>
      <c r="AI960" s="377">
        <f t="shared" si="292"/>
        <v>0</v>
      </c>
      <c r="AJ960" s="377">
        <f t="shared" si="292"/>
        <v>0</v>
      </c>
      <c r="AK960" s="377">
        <f t="shared" si="292"/>
        <v>0</v>
      </c>
      <c r="AL960" s="377">
        <f t="shared" si="292"/>
        <v>0</v>
      </c>
      <c r="AM960" s="628">
        <f t="shared" si="291"/>
        <v>267652.57166541053</v>
      </c>
    </row>
    <row r="961" spans="1:39">
      <c r="B961" s="323" t="s">
        <v>336</v>
      </c>
      <c r="C961" s="344"/>
      <c r="D961" s="308"/>
      <c r="E961" s="278"/>
      <c r="F961" s="278"/>
      <c r="G961" s="278"/>
      <c r="H961" s="278"/>
      <c r="I961" s="278"/>
      <c r="J961" s="278"/>
      <c r="K961" s="278"/>
      <c r="L961" s="278"/>
      <c r="M961" s="278"/>
      <c r="N961" s="278"/>
      <c r="O961" s="290"/>
      <c r="P961" s="278"/>
      <c r="Q961" s="278"/>
      <c r="R961" s="278"/>
      <c r="S961" s="308"/>
      <c r="T961" s="308"/>
      <c r="U961" s="308"/>
      <c r="V961" s="308"/>
      <c r="W961" s="278"/>
      <c r="X961" s="278"/>
      <c r="Y961" s="377">
        <f t="shared" ref="Y961:AL961" si="293">Y401*Y955</f>
        <v>24200.651999999998</v>
      </c>
      <c r="Z961" s="377">
        <f t="shared" si="293"/>
        <v>64058.105317170586</v>
      </c>
      <c r="AA961" s="377">
        <f t="shared" si="293"/>
        <v>78099.813479294462</v>
      </c>
      <c r="AB961" s="377">
        <f t="shared" si="293"/>
        <v>17310.58199251696</v>
      </c>
      <c r="AC961" s="377">
        <f t="shared" si="293"/>
        <v>81.556286510269501</v>
      </c>
      <c r="AD961" s="377">
        <f t="shared" si="293"/>
        <v>0</v>
      </c>
      <c r="AE961" s="377">
        <f t="shared" si="293"/>
        <v>0</v>
      </c>
      <c r="AF961" s="377">
        <f t="shared" si="293"/>
        <v>0</v>
      </c>
      <c r="AG961" s="377">
        <f t="shared" si="293"/>
        <v>0</v>
      </c>
      <c r="AH961" s="377">
        <f t="shared" si="293"/>
        <v>0</v>
      </c>
      <c r="AI961" s="377">
        <f t="shared" si="293"/>
        <v>0</v>
      </c>
      <c r="AJ961" s="377">
        <f t="shared" si="293"/>
        <v>0</v>
      </c>
      <c r="AK961" s="377">
        <f t="shared" si="293"/>
        <v>0</v>
      </c>
      <c r="AL961" s="377">
        <f t="shared" si="293"/>
        <v>0</v>
      </c>
      <c r="AM961" s="628">
        <f t="shared" si="291"/>
        <v>183750.70907549228</v>
      </c>
    </row>
    <row r="962" spans="1:39">
      <c r="B962" s="323" t="s">
        <v>337</v>
      </c>
      <c r="C962" s="344"/>
      <c r="D962" s="308"/>
      <c r="E962" s="278"/>
      <c r="F962" s="278"/>
      <c r="G962" s="278"/>
      <c r="H962" s="278"/>
      <c r="I962" s="278"/>
      <c r="J962" s="278"/>
      <c r="K962" s="278"/>
      <c r="L962" s="278"/>
      <c r="M962" s="278"/>
      <c r="N962" s="278"/>
      <c r="O962" s="290"/>
      <c r="P962" s="278"/>
      <c r="Q962" s="278"/>
      <c r="R962" s="278"/>
      <c r="S962" s="308"/>
      <c r="T962" s="308"/>
      <c r="U962" s="308"/>
      <c r="V962" s="308"/>
      <c r="W962" s="278"/>
      <c r="X962" s="278"/>
      <c r="Y962" s="377">
        <f t="shared" ref="Y962:AL962" si="294">Y598*Y955</f>
        <v>30270.082614976032</v>
      </c>
      <c r="Z962" s="377">
        <f t="shared" si="294"/>
        <v>61443.673737031626</v>
      </c>
      <c r="AA962" s="377">
        <f t="shared" si="294"/>
        <v>182418.82271080307</v>
      </c>
      <c r="AB962" s="377">
        <f t="shared" si="294"/>
        <v>9166.0271170904689</v>
      </c>
      <c r="AC962" s="377">
        <f t="shared" si="294"/>
        <v>296.9899204965547</v>
      </c>
      <c r="AD962" s="377">
        <f t="shared" si="294"/>
        <v>0</v>
      </c>
      <c r="AE962" s="377">
        <f t="shared" si="294"/>
        <v>0</v>
      </c>
      <c r="AF962" s="377">
        <f t="shared" si="294"/>
        <v>0</v>
      </c>
      <c r="AG962" s="377">
        <f t="shared" si="294"/>
        <v>0</v>
      </c>
      <c r="AH962" s="377">
        <f t="shared" si="294"/>
        <v>0</v>
      </c>
      <c r="AI962" s="377">
        <f t="shared" si="294"/>
        <v>0</v>
      </c>
      <c r="AJ962" s="377">
        <f t="shared" si="294"/>
        <v>0</v>
      </c>
      <c r="AK962" s="377">
        <f t="shared" si="294"/>
        <v>0</v>
      </c>
      <c r="AL962" s="377">
        <f t="shared" si="294"/>
        <v>0</v>
      </c>
      <c r="AM962" s="628">
        <f t="shared" si="291"/>
        <v>283595.59610039776</v>
      </c>
    </row>
    <row r="963" spans="1:39">
      <c r="B963" s="323" t="s">
        <v>338</v>
      </c>
      <c r="C963" s="344"/>
      <c r="D963" s="308"/>
      <c r="E963" s="278"/>
      <c r="F963" s="278"/>
      <c r="G963" s="278"/>
      <c r="H963" s="278"/>
      <c r="I963" s="278"/>
      <c r="J963" s="278"/>
      <c r="K963" s="278"/>
      <c r="L963" s="278"/>
      <c r="M963" s="278"/>
      <c r="N963" s="278"/>
      <c r="O963" s="290"/>
      <c r="P963" s="278"/>
      <c r="Q963" s="278"/>
      <c r="R963" s="278"/>
      <c r="S963" s="308"/>
      <c r="T963" s="308"/>
      <c r="U963" s="308"/>
      <c r="V963" s="308"/>
      <c r="W963" s="278"/>
      <c r="X963" s="278"/>
      <c r="Y963" s="377">
        <f t="shared" ref="Y963:AL963" si="295">Y785*Y955</f>
        <v>5988.881877973281</v>
      </c>
      <c r="Z963" s="377">
        <f t="shared" si="295"/>
        <v>36667.748960749341</v>
      </c>
      <c r="AA963" s="377">
        <f t="shared" si="295"/>
        <v>57820.239589910649</v>
      </c>
      <c r="AB963" s="377">
        <f t="shared" si="295"/>
        <v>0</v>
      </c>
      <c r="AC963" s="377">
        <f t="shared" si="295"/>
        <v>27453.58604808438</v>
      </c>
      <c r="AD963" s="377">
        <f t="shared" si="295"/>
        <v>0</v>
      </c>
      <c r="AE963" s="377">
        <f t="shared" si="295"/>
        <v>0</v>
      </c>
      <c r="AF963" s="377">
        <f t="shared" si="295"/>
        <v>0</v>
      </c>
      <c r="AG963" s="377">
        <f t="shared" si="295"/>
        <v>0</v>
      </c>
      <c r="AH963" s="377">
        <f t="shared" si="295"/>
        <v>0</v>
      </c>
      <c r="AI963" s="377">
        <f t="shared" si="295"/>
        <v>0</v>
      </c>
      <c r="AJ963" s="377">
        <f t="shared" si="295"/>
        <v>0</v>
      </c>
      <c r="AK963" s="377">
        <f t="shared" si="295"/>
        <v>0</v>
      </c>
      <c r="AL963" s="377">
        <f t="shared" si="295"/>
        <v>0</v>
      </c>
      <c r="AM963" s="628">
        <f t="shared" si="291"/>
        <v>127930.45647671765</v>
      </c>
    </row>
    <row r="964" spans="1:39">
      <c r="B964" s="323" t="s">
        <v>339</v>
      </c>
      <c r="C964" s="344"/>
      <c r="D964" s="308"/>
      <c r="E964" s="278"/>
      <c r="F964" s="278"/>
      <c r="G964" s="278"/>
      <c r="H964" s="278"/>
      <c r="I964" s="278"/>
      <c r="J964" s="278"/>
      <c r="K964" s="278"/>
      <c r="L964" s="278"/>
      <c r="M964" s="278"/>
      <c r="N964" s="278"/>
      <c r="O964" s="290"/>
      <c r="P964" s="278"/>
      <c r="Q964" s="278"/>
      <c r="R964" s="278"/>
      <c r="S964" s="308"/>
      <c r="T964" s="308"/>
      <c r="U964" s="308"/>
      <c r="V964" s="308"/>
      <c r="W964" s="278"/>
      <c r="X964" s="278"/>
      <c r="Y964" s="377">
        <f t="shared" ref="Y964:AL964" si="296">Y952*Y955</f>
        <v>0</v>
      </c>
      <c r="Z964" s="377">
        <f t="shared" si="296"/>
        <v>19219.981625820848</v>
      </c>
      <c r="AA964" s="377">
        <f t="shared" si="296"/>
        <v>38019.230767637811</v>
      </c>
      <c r="AB964" s="377">
        <f t="shared" si="296"/>
        <v>0</v>
      </c>
      <c r="AC964" s="377">
        <f t="shared" si="296"/>
        <v>1645.1028557622244</v>
      </c>
      <c r="AD964" s="377">
        <f t="shared" si="296"/>
        <v>0</v>
      </c>
      <c r="AE964" s="377">
        <f t="shared" si="296"/>
        <v>0</v>
      </c>
      <c r="AF964" s="377">
        <f t="shared" si="296"/>
        <v>0</v>
      </c>
      <c r="AG964" s="377">
        <f t="shared" si="296"/>
        <v>0</v>
      </c>
      <c r="AH964" s="377">
        <f t="shared" si="296"/>
        <v>0</v>
      </c>
      <c r="AI964" s="377">
        <f t="shared" si="296"/>
        <v>0</v>
      </c>
      <c r="AJ964" s="377">
        <f t="shared" si="296"/>
        <v>0</v>
      </c>
      <c r="AK964" s="377">
        <f t="shared" si="296"/>
        <v>0</v>
      </c>
      <c r="AL964" s="377">
        <f t="shared" si="296"/>
        <v>0</v>
      </c>
      <c r="AM964" s="628">
        <f t="shared" si="291"/>
        <v>58884.315249220883</v>
      </c>
    </row>
    <row r="965" spans="1:39" ht="15.75">
      <c r="B965" s="348" t="s">
        <v>343</v>
      </c>
      <c r="C965" s="344"/>
      <c r="D965" s="335"/>
      <c r="E965" s="333"/>
      <c r="F965" s="333"/>
      <c r="G965" s="333"/>
      <c r="H965" s="333"/>
      <c r="I965" s="333"/>
      <c r="J965" s="333"/>
      <c r="K965" s="333"/>
      <c r="L965" s="333"/>
      <c r="M965" s="333"/>
      <c r="N965" s="333"/>
      <c r="O965" s="299"/>
      <c r="P965" s="333"/>
      <c r="Q965" s="333"/>
      <c r="R965" s="333"/>
      <c r="S965" s="335"/>
      <c r="T965" s="335"/>
      <c r="U965" s="335"/>
      <c r="V965" s="335"/>
      <c r="W965" s="333"/>
      <c r="X965" s="333"/>
      <c r="Y965" s="345">
        <f t="shared" ref="Y965:AM965" si="297">SUM(Y956:Y964)</f>
        <v>86946.277215185793</v>
      </c>
      <c r="Z965" s="345">
        <f t="shared" si="297"/>
        <v>456019.95977055421</v>
      </c>
      <c r="AA965" s="345">
        <f t="shared" si="297"/>
        <v>639409.95250690321</v>
      </c>
      <c r="AB965" s="345">
        <f t="shared" si="297"/>
        <v>27984.681941607429</v>
      </c>
      <c r="AC965" s="345">
        <f t="shared" si="297"/>
        <v>29477.235110853428</v>
      </c>
      <c r="AD965" s="345">
        <f t="shared" si="297"/>
        <v>0</v>
      </c>
      <c r="AE965" s="345">
        <f t="shared" si="297"/>
        <v>0</v>
      </c>
      <c r="AF965" s="345">
        <f t="shared" si="297"/>
        <v>0</v>
      </c>
      <c r="AG965" s="345">
        <f t="shared" si="297"/>
        <v>0</v>
      </c>
      <c r="AH965" s="345">
        <f t="shared" si="297"/>
        <v>0</v>
      </c>
      <c r="AI965" s="345">
        <f t="shared" si="297"/>
        <v>0</v>
      </c>
      <c r="AJ965" s="345">
        <f t="shared" si="297"/>
        <v>0</v>
      </c>
      <c r="AK965" s="345">
        <f t="shared" si="297"/>
        <v>0</v>
      </c>
      <c r="AL965" s="345">
        <f t="shared" si="297"/>
        <v>0</v>
      </c>
      <c r="AM965" s="406">
        <f t="shared" si="297"/>
        <v>1239838.1065451042</v>
      </c>
    </row>
    <row r="966" spans="1:39" ht="15.75">
      <c r="B966" s="348" t="s">
        <v>344</v>
      </c>
      <c r="C966" s="344"/>
      <c r="D966" s="349"/>
      <c r="E966" s="333"/>
      <c r="F966" s="333"/>
      <c r="G966" s="333"/>
      <c r="H966" s="333"/>
      <c r="I966" s="333"/>
      <c r="J966" s="333"/>
      <c r="K966" s="333"/>
      <c r="L966" s="333"/>
      <c r="M966" s="333"/>
      <c r="N966" s="333"/>
      <c r="O966" s="299"/>
      <c r="P966" s="333"/>
      <c r="Q966" s="333"/>
      <c r="R966" s="333"/>
      <c r="S966" s="335"/>
      <c r="T966" s="335"/>
      <c r="U966" s="335"/>
      <c r="V966" s="335"/>
      <c r="W966" s="333"/>
      <c r="X966" s="333"/>
      <c r="Y966" s="346">
        <f t="shared" ref="Y966:AL966" si="298">Y953*Y955</f>
        <v>13497.659</v>
      </c>
      <c r="Z966" s="346">
        <f t="shared" si="298"/>
        <v>304509.9963</v>
      </c>
      <c r="AA966" s="346">
        <f t="shared" si="298"/>
        <v>29374.426649999998</v>
      </c>
      <c r="AB966" s="346">
        <f t="shared" si="298"/>
        <v>0</v>
      </c>
      <c r="AC966" s="346">
        <f t="shared" si="298"/>
        <v>104871.441116</v>
      </c>
      <c r="AD966" s="346">
        <f t="shared" si="298"/>
        <v>132724.92800000001</v>
      </c>
      <c r="AE966" s="346">
        <f t="shared" si="298"/>
        <v>0</v>
      </c>
      <c r="AF966" s="346">
        <f t="shared" si="298"/>
        <v>0</v>
      </c>
      <c r="AG966" s="346">
        <f t="shared" si="298"/>
        <v>0</v>
      </c>
      <c r="AH966" s="346">
        <f t="shared" si="298"/>
        <v>0</v>
      </c>
      <c r="AI966" s="346">
        <f t="shared" si="298"/>
        <v>0</v>
      </c>
      <c r="AJ966" s="346">
        <f t="shared" si="298"/>
        <v>0</v>
      </c>
      <c r="AK966" s="346">
        <f t="shared" si="298"/>
        <v>0</v>
      </c>
      <c r="AL966" s="346">
        <f t="shared" si="298"/>
        <v>0</v>
      </c>
      <c r="AM966" s="406">
        <f>SUM(Y966:AL966)</f>
        <v>584978.45106599992</v>
      </c>
    </row>
    <row r="967" spans="1:39" ht="15.75">
      <c r="B967" s="348" t="s">
        <v>345</v>
      </c>
      <c r="C967" s="344"/>
      <c r="D967" s="349"/>
      <c r="E967" s="333"/>
      <c r="F967" s="333"/>
      <c r="G967" s="333"/>
      <c r="H967" s="333"/>
      <c r="I967" s="333"/>
      <c r="J967" s="333"/>
      <c r="K967" s="333"/>
      <c r="L967" s="333"/>
      <c r="M967" s="333"/>
      <c r="N967" s="333"/>
      <c r="O967" s="299"/>
      <c r="P967" s="333"/>
      <c r="Q967" s="333"/>
      <c r="R967" s="333"/>
      <c r="S967" s="349"/>
      <c r="T967" s="349"/>
      <c r="U967" s="349"/>
      <c r="V967" s="349"/>
      <c r="W967" s="333"/>
      <c r="X967" s="333"/>
      <c r="Y967" s="350"/>
      <c r="Z967" s="350"/>
      <c r="AA967" s="350"/>
      <c r="AB967" s="350"/>
      <c r="AC967" s="350"/>
      <c r="AD967" s="350"/>
      <c r="AE967" s="350"/>
      <c r="AF967" s="350"/>
      <c r="AG967" s="350"/>
      <c r="AH967" s="350"/>
      <c r="AI967" s="350"/>
      <c r="AJ967" s="350"/>
      <c r="AK967" s="350"/>
      <c r="AL967" s="350"/>
      <c r="AM967" s="406">
        <f>AM965-AM966</f>
        <v>654859.65547910426</v>
      </c>
    </row>
    <row r="968" spans="1:39">
      <c r="B968" s="323"/>
      <c r="C968" s="349"/>
      <c r="D968" s="349"/>
      <c r="E968" s="333"/>
      <c r="F968" s="333"/>
      <c r="G968" s="333"/>
      <c r="H968" s="333"/>
      <c r="I968" s="333"/>
      <c r="J968" s="333"/>
      <c r="K968" s="333"/>
      <c r="L968" s="333"/>
      <c r="M968" s="333"/>
      <c r="N968" s="333"/>
      <c r="O968" s="299"/>
      <c r="P968" s="333"/>
      <c r="Q968" s="333"/>
      <c r="R968" s="333"/>
      <c r="S968" s="349"/>
      <c r="T968" s="344"/>
      <c r="U968" s="349"/>
      <c r="V968" s="349"/>
      <c r="W968" s="333"/>
      <c r="X968" s="333"/>
      <c r="Y968" s="351"/>
      <c r="Z968" s="351"/>
      <c r="AA968" s="351"/>
      <c r="AB968" s="351"/>
      <c r="AC968" s="351"/>
      <c r="AD968" s="351"/>
      <c r="AE968" s="351"/>
      <c r="AF968" s="351"/>
      <c r="AG968" s="351"/>
      <c r="AH968" s="351"/>
      <c r="AI968" s="351"/>
      <c r="AJ968" s="351"/>
      <c r="AK968" s="351"/>
      <c r="AL968" s="351"/>
      <c r="AM968" s="336"/>
    </row>
    <row r="969" spans="1:39">
      <c r="B969" s="439" t="s">
        <v>340</v>
      </c>
      <c r="C969" s="363"/>
      <c r="D969" s="383"/>
      <c r="E969" s="383"/>
      <c r="F969" s="383"/>
      <c r="G969" s="383"/>
      <c r="H969" s="383"/>
      <c r="I969" s="383"/>
      <c r="J969" s="383"/>
      <c r="K969" s="383"/>
      <c r="L969" s="383"/>
      <c r="M969" s="383"/>
      <c r="N969" s="383"/>
      <c r="O969" s="382"/>
      <c r="P969" s="383"/>
      <c r="Q969" s="383"/>
      <c r="R969" s="383"/>
      <c r="S969" s="363"/>
      <c r="T969" s="384"/>
      <c r="U969" s="384"/>
      <c r="V969" s="383"/>
      <c r="W969" s="383"/>
      <c r="X969" s="384"/>
      <c r="Y969" s="325">
        <f>SUMPRODUCT(E795:E950,Y795:Y950)</f>
        <v>0</v>
      </c>
      <c r="Z969" s="325">
        <f>SUMPRODUCT(E795:E950,Z795:Z950)</f>
        <v>1524614.3534652947</v>
      </c>
      <c r="AA969" s="325">
        <f t="shared" ref="AA969:AL969" si="299">IF(AA793="kw",SUMPRODUCT($N$795:$N$950,$P$795:$P$950,AA795:AA950),SUMPRODUCT($E$795:$E$950,AA795:AA950))</f>
        <v>13551.677336531033</v>
      </c>
      <c r="AB969" s="325">
        <f t="shared" si="299"/>
        <v>0</v>
      </c>
      <c r="AC969" s="325">
        <f t="shared" si="299"/>
        <v>704.60118886509531</v>
      </c>
      <c r="AD969" s="325">
        <f t="shared" si="299"/>
        <v>0</v>
      </c>
      <c r="AE969" s="325">
        <f t="shared" si="299"/>
        <v>0</v>
      </c>
      <c r="AF969" s="325">
        <f t="shared" si="299"/>
        <v>0</v>
      </c>
      <c r="AG969" s="325">
        <f t="shared" si="299"/>
        <v>0</v>
      </c>
      <c r="AH969" s="325">
        <f t="shared" si="299"/>
        <v>0</v>
      </c>
      <c r="AI969" s="325">
        <f t="shared" si="299"/>
        <v>0</v>
      </c>
      <c r="AJ969" s="325">
        <f t="shared" si="299"/>
        <v>0</v>
      </c>
      <c r="AK969" s="325">
        <f t="shared" si="299"/>
        <v>0</v>
      </c>
      <c r="AL969" s="325">
        <f t="shared" si="299"/>
        <v>0</v>
      </c>
      <c r="AM969" s="385"/>
    </row>
    <row r="970" spans="1:39" ht="34.5" customHeight="1">
      <c r="B970" s="1180" t="s">
        <v>2564</v>
      </c>
      <c r="C970" s="1181"/>
      <c r="D970" s="1181"/>
      <c r="E970" s="1181"/>
      <c r="F970" s="1181"/>
      <c r="G970" s="1181"/>
      <c r="H970" s="1181"/>
      <c r="I970" s="1181"/>
      <c r="J970" s="1181"/>
      <c r="K970" s="1181"/>
      <c r="L970" s="1181"/>
      <c r="M970" s="1181"/>
      <c r="N970" s="1181"/>
      <c r="O970" s="1181"/>
      <c r="P970" s="1181"/>
      <c r="Q970" s="1181"/>
      <c r="R970" s="1181"/>
      <c r="S970" s="1181"/>
      <c r="T970" s="1181"/>
      <c r="U970" s="1181"/>
      <c r="V970" s="1181"/>
      <c r="W970" s="1181"/>
      <c r="X970" s="1181"/>
      <c r="Y970" s="1181"/>
      <c r="Z970" s="408"/>
      <c r="AA970" s="408"/>
      <c r="AB970" s="408"/>
      <c r="AC970" s="408"/>
      <c r="AD970" s="408"/>
      <c r="AE970" s="408"/>
      <c r="AF970" s="408"/>
      <c r="AG970" s="408"/>
      <c r="AH970" s="408"/>
      <c r="AI970" s="408"/>
      <c r="AJ970" s="408"/>
      <c r="AK970" s="408"/>
      <c r="AL970" s="408"/>
      <c r="AM970" s="388"/>
    </row>
    <row r="971" spans="1:39" collapsed="1"/>
    <row r="973" spans="1:39" ht="15.75">
      <c r="B973" s="279" t="s">
        <v>341</v>
      </c>
      <c r="C973" s="280"/>
      <c r="D973" s="589" t="s">
        <v>525</v>
      </c>
      <c r="E973" s="252"/>
      <c r="F973" s="589"/>
      <c r="G973" s="252"/>
      <c r="H973" s="252"/>
      <c r="I973" s="252"/>
      <c r="J973" s="252"/>
      <c r="K973" s="252"/>
      <c r="L973" s="252"/>
      <c r="M973" s="252"/>
      <c r="N973" s="252"/>
      <c r="O973" s="280"/>
      <c r="P973" s="252"/>
      <c r="Q973" s="252"/>
      <c r="R973" s="252"/>
      <c r="S973" s="252"/>
      <c r="T973" s="252"/>
      <c r="U973" s="252"/>
      <c r="V973" s="252"/>
      <c r="W973" s="252"/>
      <c r="X973" s="252"/>
      <c r="Y973" s="269"/>
      <c r="Z973" s="266"/>
      <c r="AA973" s="266"/>
      <c r="AB973" s="266"/>
      <c r="AC973" s="266"/>
      <c r="AD973" s="266"/>
      <c r="AE973" s="266"/>
      <c r="AF973" s="266"/>
      <c r="AG973" s="266"/>
      <c r="AH973" s="266"/>
      <c r="AI973" s="266"/>
      <c r="AJ973" s="266"/>
      <c r="AK973" s="266"/>
      <c r="AL973" s="266"/>
    </row>
    <row r="974" spans="1:39" ht="39.75" customHeight="1">
      <c r="B974" s="1168" t="s">
        <v>211</v>
      </c>
      <c r="C974" s="1170" t="s">
        <v>33</v>
      </c>
      <c r="D974" s="283" t="s">
        <v>421</v>
      </c>
      <c r="E974" s="1172" t="s">
        <v>209</v>
      </c>
      <c r="F974" s="1173"/>
      <c r="G974" s="1173"/>
      <c r="H974" s="1173"/>
      <c r="I974" s="1173"/>
      <c r="J974" s="1173"/>
      <c r="K974" s="1173"/>
      <c r="L974" s="1173"/>
      <c r="M974" s="1174"/>
      <c r="N974" s="1178" t="s">
        <v>213</v>
      </c>
      <c r="O974" s="283" t="s">
        <v>422</v>
      </c>
      <c r="P974" s="1172" t="s">
        <v>212</v>
      </c>
      <c r="Q974" s="1173"/>
      <c r="R974" s="1173"/>
      <c r="S974" s="1173"/>
      <c r="T974" s="1173"/>
      <c r="U974" s="1173"/>
      <c r="V974" s="1173"/>
      <c r="W974" s="1173"/>
      <c r="X974" s="1174"/>
      <c r="Y974" s="1175" t="s">
        <v>243</v>
      </c>
      <c r="Z974" s="1176"/>
      <c r="AA974" s="1176"/>
      <c r="AB974" s="1176"/>
      <c r="AC974" s="1176"/>
      <c r="AD974" s="1176"/>
      <c r="AE974" s="1176"/>
      <c r="AF974" s="1176"/>
      <c r="AG974" s="1176"/>
      <c r="AH974" s="1176"/>
      <c r="AI974" s="1176"/>
      <c r="AJ974" s="1176"/>
      <c r="AK974" s="1176"/>
      <c r="AL974" s="1176"/>
      <c r="AM974" s="1177"/>
    </row>
    <row r="975" spans="1:39" ht="65.25" customHeight="1">
      <c r="B975" s="1169"/>
      <c r="C975" s="1171"/>
      <c r="D975" s="284">
        <v>2020</v>
      </c>
      <c r="E975" s="284">
        <v>2021</v>
      </c>
      <c r="F975" s="284">
        <v>2022</v>
      </c>
      <c r="G975" s="284">
        <v>2023</v>
      </c>
      <c r="H975" s="284">
        <v>2024</v>
      </c>
      <c r="I975" s="284">
        <v>2025</v>
      </c>
      <c r="J975" s="284">
        <v>2026</v>
      </c>
      <c r="K975" s="284">
        <v>2027</v>
      </c>
      <c r="L975" s="284">
        <v>2028</v>
      </c>
      <c r="M975" s="284">
        <v>2029</v>
      </c>
      <c r="N975" s="1179"/>
      <c r="O975" s="284">
        <v>2020</v>
      </c>
      <c r="P975" s="284">
        <v>2021</v>
      </c>
      <c r="Q975" s="284">
        <v>2022</v>
      </c>
      <c r="R975" s="284">
        <v>2023</v>
      </c>
      <c r="S975" s="284">
        <v>2024</v>
      </c>
      <c r="T975" s="284">
        <v>2025</v>
      </c>
      <c r="U975" s="284">
        <v>2026</v>
      </c>
      <c r="V975" s="284">
        <v>2027</v>
      </c>
      <c r="W975" s="284">
        <v>2028</v>
      </c>
      <c r="X975" s="284">
        <v>2029</v>
      </c>
      <c r="Y975" s="284" t="str">
        <f>'1.  LRAMVA Summary'!D52</f>
        <v>Residential</v>
      </c>
      <c r="Z975" s="284" t="str">
        <f>'1.  LRAMVA Summary'!E52</f>
        <v>GS&lt;50 kW</v>
      </c>
      <c r="AA975" s="284" t="str">
        <f>'1.  LRAMVA Summary'!F52</f>
        <v>General Service 50 - 4,999 kW</v>
      </c>
      <c r="AB975" s="284" t="str">
        <f>'1.  LRAMVA Summary'!G52</f>
        <v>Co-Generation 1,000 - 4,999 kW</v>
      </c>
      <c r="AC975" s="284" t="str">
        <f>'1.  LRAMVA Summary'!H52</f>
        <v>Large User</v>
      </c>
      <c r="AD975" s="284" t="str">
        <f>'1.  LRAMVA Summary'!I52</f>
        <v>Street Lighting</v>
      </c>
      <c r="AE975" s="284" t="str">
        <f>'1.  LRAMVA Summary'!J52</f>
        <v>Sentinel Lighting</v>
      </c>
      <c r="AF975" s="284" t="str">
        <f>'1.  LRAMVA Summary'!K52</f>
        <v>Unmetered Scattered Load</v>
      </c>
      <c r="AG975" s="284" t="str">
        <f>'1.  LRAMVA Summary'!L52</f>
        <v/>
      </c>
      <c r="AH975" s="284" t="str">
        <f>'1.  LRAMVA Summary'!M52</f>
        <v/>
      </c>
      <c r="AI975" s="284" t="str">
        <f>'1.  LRAMVA Summary'!N52</f>
        <v/>
      </c>
      <c r="AJ975" s="284" t="str">
        <f>'1.  LRAMVA Summary'!O52</f>
        <v/>
      </c>
      <c r="AK975" s="284" t="str">
        <f>'1.  LRAMVA Summary'!P52</f>
        <v/>
      </c>
      <c r="AL975" s="284" t="str">
        <f>'1.  LRAMVA Summary'!Q52</f>
        <v/>
      </c>
      <c r="AM975" s="286" t="str">
        <f>'1.  LRAMVA Summary'!R52</f>
        <v>Total</v>
      </c>
    </row>
    <row r="976" spans="1:39" ht="15" customHeight="1">
      <c r="A976" s="531"/>
      <c r="B976" s="517" t="s">
        <v>503</v>
      </c>
      <c r="C976" s="288"/>
      <c r="D976" s="288"/>
      <c r="E976" s="288"/>
      <c r="F976" s="288"/>
      <c r="G976" s="288"/>
      <c r="H976" s="288"/>
      <c r="I976" s="288"/>
      <c r="J976" s="288"/>
      <c r="K976" s="288"/>
      <c r="L976" s="288"/>
      <c r="M976" s="288"/>
      <c r="N976" s="289"/>
      <c r="O976" s="288"/>
      <c r="P976" s="288"/>
      <c r="Q976" s="288"/>
      <c r="R976" s="288"/>
      <c r="S976" s="288"/>
      <c r="T976" s="288"/>
      <c r="U976" s="288"/>
      <c r="V976" s="288"/>
      <c r="W976" s="288"/>
      <c r="X976" s="288"/>
      <c r="Y976" s="290" t="str">
        <f>'1.  LRAMVA Summary'!D53</f>
        <v>kWh</v>
      </c>
      <c r="Z976" s="290" t="str">
        <f>'1.  LRAMVA Summary'!E53</f>
        <v>kWh</v>
      </c>
      <c r="AA976" s="290" t="str">
        <f>'1.  LRAMVA Summary'!F53</f>
        <v>kW</v>
      </c>
      <c r="AB976" s="290" t="str">
        <f>'1.  LRAMVA Summary'!G53</f>
        <v>kW</v>
      </c>
      <c r="AC976" s="290" t="str">
        <f>'1.  LRAMVA Summary'!H53</f>
        <v>kW</v>
      </c>
      <c r="AD976" s="290" t="str">
        <f>'1.  LRAMVA Summary'!I53</f>
        <v>kW</v>
      </c>
      <c r="AE976" s="290" t="str">
        <f>'1.  LRAMVA Summary'!J53</f>
        <v>kW</v>
      </c>
      <c r="AF976" s="290" t="str">
        <f>'1.  LRAMVA Summary'!K53</f>
        <v>kWh</v>
      </c>
      <c r="AG976" s="290">
        <f>'1.  LRAMVA Summary'!L53</f>
        <v>0</v>
      </c>
      <c r="AH976" s="290">
        <f>'1.  LRAMVA Summary'!M53</f>
        <v>0</v>
      </c>
      <c r="AI976" s="290">
        <f>'1.  LRAMVA Summary'!N53</f>
        <v>0</v>
      </c>
      <c r="AJ976" s="290">
        <f>'1.  LRAMVA Summary'!O53</f>
        <v>0</v>
      </c>
      <c r="AK976" s="290">
        <f>'1.  LRAMVA Summary'!P53</f>
        <v>0</v>
      </c>
      <c r="AL976" s="290">
        <f>'1.  LRAMVA Summary'!Q53</f>
        <v>0</v>
      </c>
      <c r="AM976" s="291"/>
    </row>
    <row r="977" spans="1:39" ht="15" customHeight="1" outlineLevel="1">
      <c r="A977" s="531"/>
      <c r="B977" s="503" t="s">
        <v>496</v>
      </c>
      <c r="C977" s="288"/>
      <c r="D977" s="288"/>
      <c r="E977" s="288"/>
      <c r="F977" s="288"/>
      <c r="G977" s="288"/>
      <c r="H977" s="288"/>
      <c r="I977" s="288"/>
      <c r="J977" s="288"/>
      <c r="K977" s="288"/>
      <c r="L977" s="288"/>
      <c r="M977" s="288"/>
      <c r="N977" s="289"/>
      <c r="O977" s="288"/>
      <c r="P977" s="288"/>
      <c r="Q977" s="288"/>
      <c r="R977" s="288"/>
      <c r="S977" s="288"/>
      <c r="T977" s="288"/>
      <c r="U977" s="288"/>
      <c r="V977" s="288"/>
      <c r="W977" s="288"/>
      <c r="X977" s="288"/>
      <c r="Y977" s="290"/>
      <c r="Z977" s="290"/>
      <c r="AA977" s="290"/>
      <c r="AB977" s="290"/>
      <c r="AC977" s="290"/>
      <c r="AD977" s="290"/>
      <c r="AE977" s="290"/>
      <c r="AF977" s="290"/>
      <c r="AG977" s="290"/>
      <c r="AH977" s="290"/>
      <c r="AI977" s="290"/>
      <c r="AJ977" s="290"/>
      <c r="AK977" s="290"/>
      <c r="AL977" s="290"/>
      <c r="AM977" s="291"/>
    </row>
    <row r="978" spans="1:39" ht="15" customHeight="1" outlineLevel="1">
      <c r="A978" s="531">
        <v>1</v>
      </c>
      <c r="B978" s="427" t="s">
        <v>95</v>
      </c>
      <c r="C978" s="290" t="s">
        <v>25</v>
      </c>
      <c r="D978" s="294"/>
      <c r="E978" s="294"/>
      <c r="F978" s="294"/>
      <c r="G978" s="294"/>
      <c r="H978" s="294"/>
      <c r="I978" s="294"/>
      <c r="J978" s="294"/>
      <c r="K978" s="294"/>
      <c r="L978" s="294"/>
      <c r="M978" s="294"/>
      <c r="N978" s="290"/>
      <c r="O978" s="294"/>
      <c r="P978" s="294"/>
      <c r="Q978" s="294"/>
      <c r="R978" s="294"/>
      <c r="S978" s="294"/>
      <c r="T978" s="294"/>
      <c r="U978" s="294"/>
      <c r="V978" s="294"/>
      <c r="W978" s="294"/>
      <c r="X978" s="294"/>
      <c r="Y978" s="414"/>
      <c r="Z978" s="414"/>
      <c r="AA978" s="414"/>
      <c r="AB978" s="414"/>
      <c r="AC978" s="414"/>
      <c r="AD978" s="414"/>
      <c r="AE978" s="414"/>
      <c r="AF978" s="409"/>
      <c r="AG978" s="409"/>
      <c r="AH978" s="409"/>
      <c r="AI978" s="409"/>
      <c r="AJ978" s="409"/>
      <c r="AK978" s="409"/>
      <c r="AL978" s="409"/>
      <c r="AM978" s="295">
        <f>SUM(Y978:AL978)</f>
        <v>0</v>
      </c>
    </row>
    <row r="979" spans="1:39" ht="15" customHeight="1" outlineLevel="1">
      <c r="A979" s="531"/>
      <c r="B979" s="293" t="s">
        <v>346</v>
      </c>
      <c r="C979" s="290" t="s">
        <v>163</v>
      </c>
      <c r="D979" s="294"/>
      <c r="E979" s="294"/>
      <c r="F979" s="294"/>
      <c r="G979" s="294"/>
      <c r="H979" s="294"/>
      <c r="I979" s="294"/>
      <c r="J979" s="294"/>
      <c r="K979" s="294"/>
      <c r="L979" s="294"/>
      <c r="M979" s="294"/>
      <c r="N979" s="467"/>
      <c r="O979" s="294"/>
      <c r="P979" s="294"/>
      <c r="Q979" s="294"/>
      <c r="R979" s="294"/>
      <c r="S979" s="294"/>
      <c r="T979" s="294"/>
      <c r="U979" s="294"/>
      <c r="V979" s="294"/>
      <c r="W979" s="294"/>
      <c r="X979" s="294"/>
      <c r="Y979" s="410">
        <f t="shared" ref="Y979:AL979" si="300">Y978</f>
        <v>0</v>
      </c>
      <c r="Z979" s="410">
        <f t="shared" si="300"/>
        <v>0</v>
      </c>
      <c r="AA979" s="410">
        <f t="shared" si="300"/>
        <v>0</v>
      </c>
      <c r="AB979" s="410">
        <f t="shared" si="300"/>
        <v>0</v>
      </c>
      <c r="AC979" s="410">
        <f t="shared" si="300"/>
        <v>0</v>
      </c>
      <c r="AD979" s="410">
        <f t="shared" si="300"/>
        <v>0</v>
      </c>
      <c r="AE979" s="410">
        <f t="shared" si="300"/>
        <v>0</v>
      </c>
      <c r="AF979" s="410">
        <f t="shared" si="300"/>
        <v>0</v>
      </c>
      <c r="AG979" s="410">
        <f t="shared" si="300"/>
        <v>0</v>
      </c>
      <c r="AH979" s="410">
        <f t="shared" si="300"/>
        <v>0</v>
      </c>
      <c r="AI979" s="410">
        <f t="shared" si="300"/>
        <v>0</v>
      </c>
      <c r="AJ979" s="410">
        <f t="shared" si="300"/>
        <v>0</v>
      </c>
      <c r="AK979" s="410">
        <f t="shared" si="300"/>
        <v>0</v>
      </c>
      <c r="AL979" s="410">
        <f t="shared" si="300"/>
        <v>0</v>
      </c>
      <c r="AM979" s="296"/>
    </row>
    <row r="980" spans="1:39" ht="15" customHeight="1" outlineLevel="1">
      <c r="A980" s="531"/>
      <c r="B980" s="297"/>
      <c r="C980" s="298"/>
      <c r="D980" s="298"/>
      <c r="E980" s="298"/>
      <c r="F980" s="298"/>
      <c r="G980" s="298"/>
      <c r="H980" s="298"/>
      <c r="I980" s="298"/>
      <c r="J980" s="298"/>
      <c r="K980" s="298"/>
      <c r="L980" s="298"/>
      <c r="M980" s="298"/>
      <c r="N980" s="299"/>
      <c r="O980" s="298"/>
      <c r="P980" s="298"/>
      <c r="Q980" s="298"/>
      <c r="R980" s="298"/>
      <c r="S980" s="298"/>
      <c r="T980" s="298"/>
      <c r="U980" s="298"/>
      <c r="V980" s="298"/>
      <c r="W980" s="298"/>
      <c r="X980" s="298"/>
      <c r="Y980" s="411"/>
      <c r="Z980" s="412"/>
      <c r="AA980" s="412"/>
      <c r="AB980" s="412"/>
      <c r="AC980" s="412"/>
      <c r="AD980" s="412"/>
      <c r="AE980" s="412"/>
      <c r="AF980" s="412"/>
      <c r="AG980" s="412"/>
      <c r="AH980" s="412"/>
      <c r="AI980" s="412"/>
      <c r="AJ980" s="412"/>
      <c r="AK980" s="412"/>
      <c r="AL980" s="412"/>
      <c r="AM980" s="301"/>
    </row>
    <row r="981" spans="1:39" ht="15" customHeight="1" outlineLevel="1">
      <c r="A981" s="531">
        <v>2</v>
      </c>
      <c r="B981" s="427" t="s">
        <v>96</v>
      </c>
      <c r="C981" s="290" t="s">
        <v>25</v>
      </c>
      <c r="D981" s="294"/>
      <c r="E981" s="294"/>
      <c r="F981" s="294"/>
      <c r="G981" s="294"/>
      <c r="H981" s="294"/>
      <c r="I981" s="294"/>
      <c r="J981" s="294"/>
      <c r="K981" s="294"/>
      <c r="L981" s="294"/>
      <c r="M981" s="294"/>
      <c r="N981" s="290"/>
      <c r="O981" s="294"/>
      <c r="P981" s="294"/>
      <c r="Q981" s="294"/>
      <c r="R981" s="294"/>
      <c r="S981" s="294"/>
      <c r="T981" s="294"/>
      <c r="U981" s="294"/>
      <c r="V981" s="294"/>
      <c r="W981" s="294"/>
      <c r="X981" s="294"/>
      <c r="Y981" s="414"/>
      <c r="Z981" s="414"/>
      <c r="AA981" s="414"/>
      <c r="AB981" s="414"/>
      <c r="AC981" s="414"/>
      <c r="AD981" s="414"/>
      <c r="AE981" s="414"/>
      <c r="AF981" s="409"/>
      <c r="AG981" s="409"/>
      <c r="AH981" s="409"/>
      <c r="AI981" s="409"/>
      <c r="AJ981" s="409"/>
      <c r="AK981" s="409"/>
      <c r="AL981" s="409"/>
      <c r="AM981" s="295">
        <f>SUM(Y981:AL981)</f>
        <v>0</v>
      </c>
    </row>
    <row r="982" spans="1:39" ht="15" customHeight="1" outlineLevel="1">
      <c r="A982" s="531"/>
      <c r="B982" s="293" t="s">
        <v>346</v>
      </c>
      <c r="C982" s="290" t="s">
        <v>163</v>
      </c>
      <c r="D982" s="294"/>
      <c r="E982" s="294"/>
      <c r="F982" s="294"/>
      <c r="G982" s="294"/>
      <c r="H982" s="294"/>
      <c r="I982" s="294"/>
      <c r="J982" s="294"/>
      <c r="K982" s="294"/>
      <c r="L982" s="294"/>
      <c r="M982" s="294"/>
      <c r="N982" s="467"/>
      <c r="O982" s="294"/>
      <c r="P982" s="294"/>
      <c r="Q982" s="294"/>
      <c r="R982" s="294"/>
      <c r="S982" s="294"/>
      <c r="T982" s="294"/>
      <c r="U982" s="294"/>
      <c r="V982" s="294"/>
      <c r="W982" s="294"/>
      <c r="X982" s="294"/>
      <c r="Y982" s="410">
        <f t="shared" ref="Y982:AL982" si="301">Y981</f>
        <v>0</v>
      </c>
      <c r="Z982" s="410">
        <f t="shared" si="301"/>
        <v>0</v>
      </c>
      <c r="AA982" s="410">
        <f t="shared" si="301"/>
        <v>0</v>
      </c>
      <c r="AB982" s="410">
        <f t="shared" si="301"/>
        <v>0</v>
      </c>
      <c r="AC982" s="410">
        <f t="shared" si="301"/>
        <v>0</v>
      </c>
      <c r="AD982" s="410">
        <f t="shared" si="301"/>
        <v>0</v>
      </c>
      <c r="AE982" s="410">
        <f t="shared" si="301"/>
        <v>0</v>
      </c>
      <c r="AF982" s="410">
        <f t="shared" si="301"/>
        <v>0</v>
      </c>
      <c r="AG982" s="410">
        <f t="shared" si="301"/>
        <v>0</v>
      </c>
      <c r="AH982" s="410">
        <f t="shared" si="301"/>
        <v>0</v>
      </c>
      <c r="AI982" s="410">
        <f t="shared" si="301"/>
        <v>0</v>
      </c>
      <c r="AJ982" s="410">
        <f t="shared" si="301"/>
        <v>0</v>
      </c>
      <c r="AK982" s="410">
        <f t="shared" si="301"/>
        <v>0</v>
      </c>
      <c r="AL982" s="410">
        <f t="shared" si="301"/>
        <v>0</v>
      </c>
      <c r="AM982" s="296"/>
    </row>
    <row r="983" spans="1:39" ht="15" customHeight="1" outlineLevel="1">
      <c r="A983" s="531"/>
      <c r="B983" s="297"/>
      <c r="C983" s="298"/>
      <c r="D983" s="303"/>
      <c r="E983" s="303"/>
      <c r="F983" s="303"/>
      <c r="G983" s="303"/>
      <c r="H983" s="303"/>
      <c r="I983" s="303"/>
      <c r="J983" s="303"/>
      <c r="K983" s="303"/>
      <c r="L983" s="303"/>
      <c r="M983" s="303"/>
      <c r="N983" s="299"/>
      <c r="O983" s="303"/>
      <c r="P983" s="303"/>
      <c r="Q983" s="303"/>
      <c r="R983" s="303"/>
      <c r="S983" s="303"/>
      <c r="T983" s="303"/>
      <c r="U983" s="303"/>
      <c r="V983" s="303"/>
      <c r="W983" s="303"/>
      <c r="X983" s="303"/>
      <c r="Y983" s="411"/>
      <c r="Z983" s="412"/>
      <c r="AA983" s="412"/>
      <c r="AB983" s="412"/>
      <c r="AC983" s="412"/>
      <c r="AD983" s="412"/>
      <c r="AE983" s="412"/>
      <c r="AF983" s="412"/>
      <c r="AG983" s="412"/>
      <c r="AH983" s="412"/>
      <c r="AI983" s="412"/>
      <c r="AJ983" s="412"/>
      <c r="AK983" s="412"/>
      <c r="AL983" s="412"/>
      <c r="AM983" s="301"/>
    </row>
    <row r="984" spans="1:39" ht="15" customHeight="1" outlineLevel="1">
      <c r="A984" s="531">
        <v>3</v>
      </c>
      <c r="B984" s="427" t="s">
        <v>97</v>
      </c>
      <c r="C984" s="290" t="s">
        <v>25</v>
      </c>
      <c r="D984" s="294"/>
      <c r="E984" s="294"/>
      <c r="F984" s="294"/>
      <c r="G984" s="294"/>
      <c r="H984" s="294"/>
      <c r="I984" s="294"/>
      <c r="J984" s="294"/>
      <c r="K984" s="294"/>
      <c r="L984" s="294"/>
      <c r="M984" s="294"/>
      <c r="N984" s="290"/>
      <c r="O984" s="294"/>
      <c r="P984" s="294"/>
      <c r="Q984" s="294"/>
      <c r="R984" s="294"/>
      <c r="S984" s="294"/>
      <c r="T984" s="294"/>
      <c r="U984" s="294"/>
      <c r="V984" s="294"/>
      <c r="W984" s="294"/>
      <c r="X984" s="294"/>
      <c r="Y984" s="414"/>
      <c r="Z984" s="414"/>
      <c r="AA984" s="414"/>
      <c r="AB984" s="414"/>
      <c r="AC984" s="414"/>
      <c r="AD984" s="414"/>
      <c r="AE984" s="414"/>
      <c r="AF984" s="409"/>
      <c r="AG984" s="409"/>
      <c r="AH984" s="409"/>
      <c r="AI984" s="409"/>
      <c r="AJ984" s="409"/>
      <c r="AK984" s="409"/>
      <c r="AL984" s="409"/>
      <c r="AM984" s="295">
        <f>SUM(Y984:AL984)</f>
        <v>0</v>
      </c>
    </row>
    <row r="985" spans="1:39" ht="15" customHeight="1" outlineLevel="1">
      <c r="A985" s="531"/>
      <c r="B985" s="293" t="s">
        <v>346</v>
      </c>
      <c r="C985" s="290" t="s">
        <v>163</v>
      </c>
      <c r="D985" s="294"/>
      <c r="E985" s="294"/>
      <c r="F985" s="294"/>
      <c r="G985" s="294"/>
      <c r="H985" s="294"/>
      <c r="I985" s="294"/>
      <c r="J985" s="294"/>
      <c r="K985" s="294"/>
      <c r="L985" s="294"/>
      <c r="M985" s="294"/>
      <c r="N985" s="467"/>
      <c r="O985" s="294"/>
      <c r="P985" s="294"/>
      <c r="Q985" s="294"/>
      <c r="R985" s="294"/>
      <c r="S985" s="294"/>
      <c r="T985" s="294"/>
      <c r="U985" s="294"/>
      <c r="V985" s="294"/>
      <c r="W985" s="294"/>
      <c r="X985" s="294"/>
      <c r="Y985" s="410">
        <f t="shared" ref="Y985:AL985" si="302">Y984</f>
        <v>0</v>
      </c>
      <c r="Z985" s="410">
        <f t="shared" si="302"/>
        <v>0</v>
      </c>
      <c r="AA985" s="410">
        <f t="shared" si="302"/>
        <v>0</v>
      </c>
      <c r="AB985" s="410">
        <f t="shared" si="302"/>
        <v>0</v>
      </c>
      <c r="AC985" s="410">
        <f t="shared" si="302"/>
        <v>0</v>
      </c>
      <c r="AD985" s="410">
        <f t="shared" si="302"/>
        <v>0</v>
      </c>
      <c r="AE985" s="410">
        <f t="shared" si="302"/>
        <v>0</v>
      </c>
      <c r="AF985" s="410">
        <f t="shared" si="302"/>
        <v>0</v>
      </c>
      <c r="AG985" s="410">
        <f t="shared" si="302"/>
        <v>0</v>
      </c>
      <c r="AH985" s="410">
        <f t="shared" si="302"/>
        <v>0</v>
      </c>
      <c r="AI985" s="410">
        <f t="shared" si="302"/>
        <v>0</v>
      </c>
      <c r="AJ985" s="410">
        <f t="shared" si="302"/>
        <v>0</v>
      </c>
      <c r="AK985" s="410">
        <f t="shared" si="302"/>
        <v>0</v>
      </c>
      <c r="AL985" s="410">
        <f t="shared" si="302"/>
        <v>0</v>
      </c>
      <c r="AM985" s="296"/>
    </row>
    <row r="986" spans="1:39" ht="15" customHeight="1" outlineLevel="1">
      <c r="A986" s="531"/>
      <c r="B986" s="293"/>
      <c r="C986" s="304"/>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411"/>
      <c r="Z986" s="411"/>
      <c r="AA986" s="411"/>
      <c r="AB986" s="411"/>
      <c r="AC986" s="411"/>
      <c r="AD986" s="411"/>
      <c r="AE986" s="411"/>
      <c r="AF986" s="411"/>
      <c r="AG986" s="411"/>
      <c r="AH986" s="411"/>
      <c r="AI986" s="411"/>
      <c r="AJ986" s="411"/>
      <c r="AK986" s="411"/>
      <c r="AL986" s="411"/>
      <c r="AM986" s="305"/>
    </row>
    <row r="987" spans="1:39" ht="15" customHeight="1" outlineLevel="1">
      <c r="A987" s="531">
        <v>4</v>
      </c>
      <c r="B987" s="519" t="s">
        <v>669</v>
      </c>
      <c r="C987" s="290" t="s">
        <v>25</v>
      </c>
      <c r="D987" s="294"/>
      <c r="E987" s="294"/>
      <c r="F987" s="294"/>
      <c r="G987" s="294"/>
      <c r="H987" s="294"/>
      <c r="I987" s="294"/>
      <c r="J987" s="294"/>
      <c r="K987" s="294"/>
      <c r="L987" s="294"/>
      <c r="M987" s="294"/>
      <c r="N987" s="290"/>
      <c r="O987" s="294"/>
      <c r="P987" s="294"/>
      <c r="Q987" s="294"/>
      <c r="R987" s="294"/>
      <c r="S987" s="294"/>
      <c r="T987" s="294"/>
      <c r="U987" s="294"/>
      <c r="V987" s="294"/>
      <c r="W987" s="294"/>
      <c r="X987" s="294"/>
      <c r="Y987" s="414"/>
      <c r="Z987" s="414"/>
      <c r="AA987" s="414"/>
      <c r="AB987" s="414"/>
      <c r="AC987" s="414"/>
      <c r="AD987" s="414"/>
      <c r="AE987" s="414"/>
      <c r="AF987" s="409"/>
      <c r="AG987" s="409"/>
      <c r="AH987" s="409"/>
      <c r="AI987" s="409"/>
      <c r="AJ987" s="409"/>
      <c r="AK987" s="409"/>
      <c r="AL987" s="409"/>
      <c r="AM987" s="295">
        <f>SUM(Y987:AL987)</f>
        <v>0</v>
      </c>
    </row>
    <row r="988" spans="1:39" ht="15" customHeight="1" outlineLevel="1">
      <c r="A988" s="531"/>
      <c r="B988" s="293" t="s">
        <v>346</v>
      </c>
      <c r="C988" s="290" t="s">
        <v>163</v>
      </c>
      <c r="D988" s="294"/>
      <c r="E988" s="294"/>
      <c r="F988" s="294"/>
      <c r="G988" s="294"/>
      <c r="H988" s="294"/>
      <c r="I988" s="294"/>
      <c r="J988" s="294"/>
      <c r="K988" s="294"/>
      <c r="L988" s="294"/>
      <c r="M988" s="294"/>
      <c r="N988" s="467"/>
      <c r="O988" s="294"/>
      <c r="P988" s="294"/>
      <c r="Q988" s="294"/>
      <c r="R988" s="294"/>
      <c r="S988" s="294"/>
      <c r="T988" s="294"/>
      <c r="U988" s="294"/>
      <c r="V988" s="294"/>
      <c r="W988" s="294"/>
      <c r="X988" s="294"/>
      <c r="Y988" s="410">
        <f t="shared" ref="Y988:AL988" si="303">Y987</f>
        <v>0</v>
      </c>
      <c r="Z988" s="410">
        <f t="shared" si="303"/>
        <v>0</v>
      </c>
      <c r="AA988" s="410">
        <f t="shared" si="303"/>
        <v>0</v>
      </c>
      <c r="AB988" s="410">
        <f t="shared" si="303"/>
        <v>0</v>
      </c>
      <c r="AC988" s="410">
        <f t="shared" si="303"/>
        <v>0</v>
      </c>
      <c r="AD988" s="410">
        <f t="shared" si="303"/>
        <v>0</v>
      </c>
      <c r="AE988" s="410">
        <f t="shared" si="303"/>
        <v>0</v>
      </c>
      <c r="AF988" s="410">
        <f t="shared" si="303"/>
        <v>0</v>
      </c>
      <c r="AG988" s="410">
        <f t="shared" si="303"/>
        <v>0</v>
      </c>
      <c r="AH988" s="410">
        <f t="shared" si="303"/>
        <v>0</v>
      </c>
      <c r="AI988" s="410">
        <f t="shared" si="303"/>
        <v>0</v>
      </c>
      <c r="AJ988" s="410">
        <f t="shared" si="303"/>
        <v>0</v>
      </c>
      <c r="AK988" s="410">
        <f t="shared" si="303"/>
        <v>0</v>
      </c>
      <c r="AL988" s="410">
        <f t="shared" si="303"/>
        <v>0</v>
      </c>
      <c r="AM988" s="296"/>
    </row>
    <row r="989" spans="1:39" ht="15" customHeight="1" outlineLevel="1">
      <c r="A989" s="531"/>
      <c r="B989" s="293"/>
      <c r="C989" s="304"/>
      <c r="D989" s="303"/>
      <c r="E989" s="303"/>
      <c r="F989" s="303"/>
      <c r="G989" s="303"/>
      <c r="H989" s="303"/>
      <c r="I989" s="303"/>
      <c r="J989" s="303"/>
      <c r="K989" s="303"/>
      <c r="L989" s="303"/>
      <c r="M989" s="303"/>
      <c r="N989" s="290"/>
      <c r="O989" s="303"/>
      <c r="P989" s="303"/>
      <c r="Q989" s="303"/>
      <c r="R989" s="303"/>
      <c r="S989" s="303"/>
      <c r="T989" s="303"/>
      <c r="U989" s="303"/>
      <c r="V989" s="303"/>
      <c r="W989" s="303"/>
      <c r="X989" s="303"/>
      <c r="Y989" s="411"/>
      <c r="Z989" s="411"/>
      <c r="AA989" s="411"/>
      <c r="AB989" s="411"/>
      <c r="AC989" s="411"/>
      <c r="AD989" s="411"/>
      <c r="AE989" s="411"/>
      <c r="AF989" s="411"/>
      <c r="AG989" s="411"/>
      <c r="AH989" s="411"/>
      <c r="AI989" s="411"/>
      <c r="AJ989" s="411"/>
      <c r="AK989" s="411"/>
      <c r="AL989" s="411"/>
      <c r="AM989" s="305"/>
    </row>
    <row r="990" spans="1:39" ht="15" customHeight="1" outlineLevel="1">
      <c r="A990" s="531">
        <v>5</v>
      </c>
      <c r="B990" s="427" t="s">
        <v>98</v>
      </c>
      <c r="C990" s="290" t="s">
        <v>25</v>
      </c>
      <c r="D990" s="294"/>
      <c r="E990" s="294"/>
      <c r="F990" s="294"/>
      <c r="G990" s="294"/>
      <c r="H990" s="294"/>
      <c r="I990" s="294"/>
      <c r="J990" s="294"/>
      <c r="K990" s="294"/>
      <c r="L990" s="294"/>
      <c r="M990" s="294"/>
      <c r="N990" s="290"/>
      <c r="O990" s="294"/>
      <c r="P990" s="294"/>
      <c r="Q990" s="294"/>
      <c r="R990" s="294"/>
      <c r="S990" s="294"/>
      <c r="T990" s="294"/>
      <c r="U990" s="294"/>
      <c r="V990" s="294"/>
      <c r="W990" s="294"/>
      <c r="X990" s="294"/>
      <c r="Y990" s="414"/>
      <c r="Z990" s="414"/>
      <c r="AA990" s="414"/>
      <c r="AB990" s="414"/>
      <c r="AC990" s="414"/>
      <c r="AD990" s="414"/>
      <c r="AE990" s="414"/>
      <c r="AF990" s="409"/>
      <c r="AG990" s="409"/>
      <c r="AH990" s="409"/>
      <c r="AI990" s="409"/>
      <c r="AJ990" s="409"/>
      <c r="AK990" s="409"/>
      <c r="AL990" s="409"/>
      <c r="AM990" s="295">
        <f>SUM(Y990:AL990)</f>
        <v>0</v>
      </c>
    </row>
    <row r="991" spans="1:39" ht="15" customHeight="1" outlineLevel="1">
      <c r="A991" s="531"/>
      <c r="B991" s="293" t="s">
        <v>346</v>
      </c>
      <c r="C991" s="290" t="s">
        <v>163</v>
      </c>
      <c r="D991" s="294"/>
      <c r="E991" s="294"/>
      <c r="F991" s="294"/>
      <c r="G991" s="294"/>
      <c r="H991" s="294"/>
      <c r="I991" s="294"/>
      <c r="J991" s="294"/>
      <c r="K991" s="294"/>
      <c r="L991" s="294"/>
      <c r="M991" s="294"/>
      <c r="N991" s="467"/>
      <c r="O991" s="294"/>
      <c r="P991" s="294"/>
      <c r="Q991" s="294"/>
      <c r="R991" s="294"/>
      <c r="S991" s="294"/>
      <c r="T991" s="294"/>
      <c r="U991" s="294"/>
      <c r="V991" s="294"/>
      <c r="W991" s="294"/>
      <c r="X991" s="294"/>
      <c r="Y991" s="410">
        <f t="shared" ref="Y991:AL991" si="304">Y990</f>
        <v>0</v>
      </c>
      <c r="Z991" s="410">
        <f t="shared" si="304"/>
        <v>0</v>
      </c>
      <c r="AA991" s="410">
        <f t="shared" si="304"/>
        <v>0</v>
      </c>
      <c r="AB991" s="410">
        <f t="shared" si="304"/>
        <v>0</v>
      </c>
      <c r="AC991" s="410">
        <f t="shared" si="304"/>
        <v>0</v>
      </c>
      <c r="AD991" s="410">
        <f t="shared" si="304"/>
        <v>0</v>
      </c>
      <c r="AE991" s="410">
        <f t="shared" si="304"/>
        <v>0</v>
      </c>
      <c r="AF991" s="410">
        <f t="shared" si="304"/>
        <v>0</v>
      </c>
      <c r="AG991" s="410">
        <f t="shared" si="304"/>
        <v>0</v>
      </c>
      <c r="AH991" s="410">
        <f t="shared" si="304"/>
        <v>0</v>
      </c>
      <c r="AI991" s="410">
        <f t="shared" si="304"/>
        <v>0</v>
      </c>
      <c r="AJ991" s="410">
        <f t="shared" si="304"/>
        <v>0</v>
      </c>
      <c r="AK991" s="410">
        <f t="shared" si="304"/>
        <v>0</v>
      </c>
      <c r="AL991" s="410">
        <f t="shared" si="304"/>
        <v>0</v>
      </c>
      <c r="AM991" s="296"/>
    </row>
    <row r="992" spans="1:39" ht="15" customHeight="1" outlineLevel="1">
      <c r="A992" s="531"/>
      <c r="B992" s="293"/>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421"/>
      <c r="Z992" s="422"/>
      <c r="AA992" s="422"/>
      <c r="AB992" s="422"/>
      <c r="AC992" s="422"/>
      <c r="AD992" s="422"/>
      <c r="AE992" s="422"/>
      <c r="AF992" s="422"/>
      <c r="AG992" s="422"/>
      <c r="AH992" s="422"/>
      <c r="AI992" s="422"/>
      <c r="AJ992" s="422"/>
      <c r="AK992" s="422"/>
      <c r="AL992" s="422"/>
      <c r="AM992" s="296"/>
    </row>
    <row r="993" spans="1:39" ht="15.75" outlineLevel="1">
      <c r="A993" s="531"/>
      <c r="B993" s="318" t="s">
        <v>497</v>
      </c>
      <c r="C993" s="288"/>
      <c r="D993" s="288"/>
      <c r="E993" s="288"/>
      <c r="F993" s="288"/>
      <c r="G993" s="288"/>
      <c r="H993" s="288"/>
      <c r="I993" s="288"/>
      <c r="J993" s="288"/>
      <c r="K993" s="288"/>
      <c r="L993" s="288"/>
      <c r="M993" s="288"/>
      <c r="N993" s="289"/>
      <c r="O993" s="288"/>
      <c r="P993" s="288"/>
      <c r="Q993" s="288"/>
      <c r="R993" s="288"/>
      <c r="S993" s="288"/>
      <c r="T993" s="288"/>
      <c r="U993" s="288"/>
      <c r="V993" s="288"/>
      <c r="W993" s="288"/>
      <c r="X993" s="288"/>
      <c r="Y993" s="413"/>
      <c r="Z993" s="413"/>
      <c r="AA993" s="413"/>
      <c r="AB993" s="413"/>
      <c r="AC993" s="413"/>
      <c r="AD993" s="413"/>
      <c r="AE993" s="413"/>
      <c r="AF993" s="413"/>
      <c r="AG993" s="413"/>
      <c r="AH993" s="413"/>
      <c r="AI993" s="413"/>
      <c r="AJ993" s="413"/>
      <c r="AK993" s="413"/>
      <c r="AL993" s="413"/>
      <c r="AM993" s="291"/>
    </row>
    <row r="994" spans="1:39" ht="15" customHeight="1" outlineLevel="1">
      <c r="A994" s="531">
        <v>6</v>
      </c>
      <c r="B994" s="427" t="s">
        <v>99</v>
      </c>
      <c r="C994" s="290" t="s">
        <v>25</v>
      </c>
      <c r="D994" s="294"/>
      <c r="E994" s="294"/>
      <c r="F994" s="294"/>
      <c r="G994" s="294"/>
      <c r="H994" s="294"/>
      <c r="I994" s="294"/>
      <c r="J994" s="294"/>
      <c r="K994" s="294"/>
      <c r="L994" s="294"/>
      <c r="M994" s="294"/>
      <c r="N994" s="294">
        <v>12</v>
      </c>
      <c r="O994" s="294"/>
      <c r="P994" s="294"/>
      <c r="Q994" s="294"/>
      <c r="R994" s="294"/>
      <c r="S994" s="294"/>
      <c r="T994" s="294"/>
      <c r="U994" s="294"/>
      <c r="V994" s="294"/>
      <c r="W994" s="294"/>
      <c r="X994" s="294"/>
      <c r="Y994" s="414"/>
      <c r="Z994" s="414"/>
      <c r="AA994" s="414"/>
      <c r="AB994" s="414"/>
      <c r="AC994" s="414"/>
      <c r="AD994" s="414"/>
      <c r="AE994" s="414"/>
      <c r="AF994" s="414"/>
      <c r="AG994" s="414"/>
      <c r="AH994" s="414"/>
      <c r="AI994" s="414"/>
      <c r="AJ994" s="414"/>
      <c r="AK994" s="414"/>
      <c r="AL994" s="414"/>
      <c r="AM994" s="295">
        <f>SUM(Y994:AL994)</f>
        <v>0</v>
      </c>
    </row>
    <row r="995" spans="1:39" ht="15" customHeight="1" outlineLevel="1">
      <c r="A995" s="531"/>
      <c r="B995" s="293" t="s">
        <v>346</v>
      </c>
      <c r="C995" s="290" t="s">
        <v>163</v>
      </c>
      <c r="D995" s="294"/>
      <c r="E995" s="294"/>
      <c r="F995" s="294"/>
      <c r="G995" s="294"/>
      <c r="H995" s="294"/>
      <c r="I995" s="294"/>
      <c r="J995" s="294"/>
      <c r="K995" s="294"/>
      <c r="L995" s="294"/>
      <c r="M995" s="294"/>
      <c r="N995" s="294">
        <f>N994</f>
        <v>12</v>
      </c>
      <c r="O995" s="294"/>
      <c r="P995" s="294"/>
      <c r="Q995" s="294"/>
      <c r="R995" s="294"/>
      <c r="S995" s="294"/>
      <c r="T995" s="294"/>
      <c r="U995" s="294"/>
      <c r="V995" s="294"/>
      <c r="W995" s="294"/>
      <c r="X995" s="294"/>
      <c r="Y995" s="410">
        <f t="shared" ref="Y995:AL995" si="305">Y994</f>
        <v>0</v>
      </c>
      <c r="Z995" s="410">
        <f t="shared" si="305"/>
        <v>0</v>
      </c>
      <c r="AA995" s="410">
        <f t="shared" si="305"/>
        <v>0</v>
      </c>
      <c r="AB995" s="410">
        <f t="shared" si="305"/>
        <v>0</v>
      </c>
      <c r="AC995" s="410">
        <f t="shared" si="305"/>
        <v>0</v>
      </c>
      <c r="AD995" s="410">
        <f t="shared" si="305"/>
        <v>0</v>
      </c>
      <c r="AE995" s="410">
        <f t="shared" si="305"/>
        <v>0</v>
      </c>
      <c r="AF995" s="410">
        <f t="shared" si="305"/>
        <v>0</v>
      </c>
      <c r="AG995" s="410">
        <f t="shared" si="305"/>
        <v>0</v>
      </c>
      <c r="AH995" s="410">
        <f t="shared" si="305"/>
        <v>0</v>
      </c>
      <c r="AI995" s="410">
        <f t="shared" si="305"/>
        <v>0</v>
      </c>
      <c r="AJ995" s="410">
        <f t="shared" si="305"/>
        <v>0</v>
      </c>
      <c r="AK995" s="410">
        <f t="shared" si="305"/>
        <v>0</v>
      </c>
      <c r="AL995" s="410">
        <f t="shared" si="305"/>
        <v>0</v>
      </c>
      <c r="AM995" s="310"/>
    </row>
    <row r="996" spans="1:39" ht="15" customHeight="1" outlineLevel="1">
      <c r="A996" s="531"/>
      <c r="B996" s="309"/>
      <c r="C996" s="311"/>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415"/>
      <c r="Z996" s="415"/>
      <c r="AA996" s="415"/>
      <c r="AB996" s="415"/>
      <c r="AC996" s="415"/>
      <c r="AD996" s="415"/>
      <c r="AE996" s="415"/>
      <c r="AF996" s="415"/>
      <c r="AG996" s="415"/>
      <c r="AH996" s="415"/>
      <c r="AI996" s="415"/>
      <c r="AJ996" s="415"/>
      <c r="AK996" s="415"/>
      <c r="AL996" s="415"/>
      <c r="AM996" s="312"/>
    </row>
    <row r="997" spans="1:39" ht="15" customHeight="1" outlineLevel="1">
      <c r="A997" s="531">
        <v>7</v>
      </c>
      <c r="B997" s="427" t="s">
        <v>100</v>
      </c>
      <c r="C997" s="290" t="s">
        <v>25</v>
      </c>
      <c r="D997" s="294"/>
      <c r="E997" s="294"/>
      <c r="F997" s="294"/>
      <c r="G997" s="294"/>
      <c r="H997" s="294"/>
      <c r="I997" s="294"/>
      <c r="J997" s="294"/>
      <c r="K997" s="294"/>
      <c r="L997" s="294"/>
      <c r="M997" s="294"/>
      <c r="N997" s="294">
        <v>12</v>
      </c>
      <c r="O997" s="294"/>
      <c r="P997" s="294"/>
      <c r="Q997" s="294"/>
      <c r="R997" s="294"/>
      <c r="S997" s="294"/>
      <c r="T997" s="294"/>
      <c r="U997" s="294"/>
      <c r="V997" s="294"/>
      <c r="W997" s="294"/>
      <c r="X997" s="294"/>
      <c r="Y997" s="414"/>
      <c r="Z997" s="414"/>
      <c r="AA997" s="414"/>
      <c r="AB997" s="414"/>
      <c r="AC997" s="414"/>
      <c r="AD997" s="414"/>
      <c r="AE997" s="414"/>
      <c r="AF997" s="414"/>
      <c r="AG997" s="414"/>
      <c r="AH997" s="414"/>
      <c r="AI997" s="414"/>
      <c r="AJ997" s="414"/>
      <c r="AK997" s="414"/>
      <c r="AL997" s="414"/>
      <c r="AM997" s="295">
        <f>SUM(Y997:AL997)</f>
        <v>0</v>
      </c>
    </row>
    <row r="998" spans="1:39" ht="15" customHeight="1" outlineLevel="1">
      <c r="A998" s="531"/>
      <c r="B998" s="293" t="s">
        <v>346</v>
      </c>
      <c r="C998" s="290" t="s">
        <v>163</v>
      </c>
      <c r="D998" s="294"/>
      <c r="E998" s="294"/>
      <c r="F998" s="294"/>
      <c r="G998" s="294"/>
      <c r="H998" s="294"/>
      <c r="I998" s="294"/>
      <c r="J998" s="294"/>
      <c r="K998" s="294"/>
      <c r="L998" s="294"/>
      <c r="M998" s="294"/>
      <c r="N998" s="294">
        <f>N997</f>
        <v>12</v>
      </c>
      <c r="O998" s="294"/>
      <c r="P998" s="294"/>
      <c r="Q998" s="294"/>
      <c r="R998" s="294"/>
      <c r="S998" s="294"/>
      <c r="T998" s="294"/>
      <c r="U998" s="294"/>
      <c r="V998" s="294"/>
      <c r="W998" s="294"/>
      <c r="X998" s="294"/>
      <c r="Y998" s="410">
        <f t="shared" ref="Y998:AL998" si="306">Y997</f>
        <v>0</v>
      </c>
      <c r="Z998" s="410">
        <f t="shared" si="306"/>
        <v>0</v>
      </c>
      <c r="AA998" s="410">
        <f t="shared" si="306"/>
        <v>0</v>
      </c>
      <c r="AB998" s="410">
        <f t="shared" si="306"/>
        <v>0</v>
      </c>
      <c r="AC998" s="410">
        <f t="shared" si="306"/>
        <v>0</v>
      </c>
      <c r="AD998" s="410">
        <f t="shared" si="306"/>
        <v>0</v>
      </c>
      <c r="AE998" s="410">
        <f t="shared" si="306"/>
        <v>0</v>
      </c>
      <c r="AF998" s="410">
        <f t="shared" si="306"/>
        <v>0</v>
      </c>
      <c r="AG998" s="410">
        <f t="shared" si="306"/>
        <v>0</v>
      </c>
      <c r="AH998" s="410">
        <f t="shared" si="306"/>
        <v>0</v>
      </c>
      <c r="AI998" s="410">
        <f t="shared" si="306"/>
        <v>0</v>
      </c>
      <c r="AJ998" s="410">
        <f t="shared" si="306"/>
        <v>0</v>
      </c>
      <c r="AK998" s="410">
        <f t="shared" si="306"/>
        <v>0</v>
      </c>
      <c r="AL998" s="410">
        <f t="shared" si="306"/>
        <v>0</v>
      </c>
      <c r="AM998" s="310"/>
    </row>
    <row r="999" spans="1:39" ht="15" customHeight="1" outlineLevel="1">
      <c r="A999" s="531"/>
      <c r="B999" s="313"/>
      <c r="C999" s="311"/>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415"/>
      <c r="Z999" s="416"/>
      <c r="AA999" s="415"/>
      <c r="AB999" s="415"/>
      <c r="AC999" s="415"/>
      <c r="AD999" s="415"/>
      <c r="AE999" s="415"/>
      <c r="AF999" s="415"/>
      <c r="AG999" s="415"/>
      <c r="AH999" s="415"/>
      <c r="AI999" s="415"/>
      <c r="AJ999" s="415"/>
      <c r="AK999" s="415"/>
      <c r="AL999" s="415"/>
      <c r="AM999" s="312"/>
    </row>
    <row r="1000" spans="1:39" ht="15" customHeight="1" outlineLevel="1">
      <c r="A1000" s="531">
        <v>8</v>
      </c>
      <c r="B1000" s="427" t="s">
        <v>101</v>
      </c>
      <c r="C1000" s="290" t="s">
        <v>25</v>
      </c>
      <c r="D1000" s="294"/>
      <c r="E1000" s="294"/>
      <c r="F1000" s="294"/>
      <c r="G1000" s="294"/>
      <c r="H1000" s="294"/>
      <c r="I1000" s="294"/>
      <c r="J1000" s="294"/>
      <c r="K1000" s="294"/>
      <c r="L1000" s="294"/>
      <c r="M1000" s="294"/>
      <c r="N1000" s="294">
        <v>12</v>
      </c>
      <c r="O1000" s="294"/>
      <c r="P1000" s="294"/>
      <c r="Q1000" s="294"/>
      <c r="R1000" s="294"/>
      <c r="S1000" s="294"/>
      <c r="T1000" s="294"/>
      <c r="U1000" s="294"/>
      <c r="V1000" s="294"/>
      <c r="W1000" s="294"/>
      <c r="X1000" s="294"/>
      <c r="Y1000" s="414"/>
      <c r="Z1000" s="414"/>
      <c r="AA1000" s="414"/>
      <c r="AB1000" s="414"/>
      <c r="AC1000" s="414"/>
      <c r="AD1000" s="414"/>
      <c r="AE1000" s="414"/>
      <c r="AF1000" s="414"/>
      <c r="AG1000" s="414"/>
      <c r="AH1000" s="414"/>
      <c r="AI1000" s="414"/>
      <c r="AJ1000" s="414"/>
      <c r="AK1000" s="414"/>
      <c r="AL1000" s="414"/>
      <c r="AM1000" s="295">
        <f>SUM(Y1000:AL1000)</f>
        <v>0</v>
      </c>
    </row>
    <row r="1001" spans="1:39" ht="15" customHeight="1" outlineLevel="1">
      <c r="A1001" s="531"/>
      <c r="B1001" s="293" t="s">
        <v>346</v>
      </c>
      <c r="C1001" s="290" t="s">
        <v>163</v>
      </c>
      <c r="D1001" s="294"/>
      <c r="E1001" s="294"/>
      <c r="F1001" s="294"/>
      <c r="G1001" s="294"/>
      <c r="H1001" s="294"/>
      <c r="I1001" s="294"/>
      <c r="J1001" s="294"/>
      <c r="K1001" s="294"/>
      <c r="L1001" s="294"/>
      <c r="M1001" s="294"/>
      <c r="N1001" s="294">
        <f>N1000</f>
        <v>12</v>
      </c>
      <c r="O1001" s="294"/>
      <c r="P1001" s="294"/>
      <c r="Q1001" s="294"/>
      <c r="R1001" s="294"/>
      <c r="S1001" s="294"/>
      <c r="T1001" s="294"/>
      <c r="U1001" s="294"/>
      <c r="V1001" s="294"/>
      <c r="W1001" s="294"/>
      <c r="X1001" s="294"/>
      <c r="Y1001" s="410">
        <f t="shared" ref="Y1001:AL1001" si="307">Y1000</f>
        <v>0</v>
      </c>
      <c r="Z1001" s="410">
        <f t="shared" si="307"/>
        <v>0</v>
      </c>
      <c r="AA1001" s="410">
        <f t="shared" si="307"/>
        <v>0</v>
      </c>
      <c r="AB1001" s="410">
        <f t="shared" si="307"/>
        <v>0</v>
      </c>
      <c r="AC1001" s="410">
        <f t="shared" si="307"/>
        <v>0</v>
      </c>
      <c r="AD1001" s="410">
        <f t="shared" si="307"/>
        <v>0</v>
      </c>
      <c r="AE1001" s="410">
        <f t="shared" si="307"/>
        <v>0</v>
      </c>
      <c r="AF1001" s="410">
        <f t="shared" si="307"/>
        <v>0</v>
      </c>
      <c r="AG1001" s="410">
        <f t="shared" si="307"/>
        <v>0</v>
      </c>
      <c r="AH1001" s="410">
        <f t="shared" si="307"/>
        <v>0</v>
      </c>
      <c r="AI1001" s="410">
        <f t="shared" si="307"/>
        <v>0</v>
      </c>
      <c r="AJ1001" s="410">
        <f t="shared" si="307"/>
        <v>0</v>
      </c>
      <c r="AK1001" s="410">
        <f t="shared" si="307"/>
        <v>0</v>
      </c>
      <c r="AL1001" s="410">
        <f t="shared" si="307"/>
        <v>0</v>
      </c>
      <c r="AM1001" s="310"/>
    </row>
    <row r="1002" spans="1:39" ht="15" customHeight="1" outlineLevel="1">
      <c r="A1002" s="531"/>
      <c r="B1002" s="313"/>
      <c r="C1002" s="311"/>
      <c r="D1002" s="315"/>
      <c r="E1002" s="315"/>
      <c r="F1002" s="315"/>
      <c r="G1002" s="315"/>
      <c r="H1002" s="315"/>
      <c r="I1002" s="315"/>
      <c r="J1002" s="315"/>
      <c r="K1002" s="315"/>
      <c r="L1002" s="315"/>
      <c r="M1002" s="315"/>
      <c r="N1002" s="290"/>
      <c r="O1002" s="315"/>
      <c r="P1002" s="315"/>
      <c r="Q1002" s="315"/>
      <c r="R1002" s="315"/>
      <c r="S1002" s="315"/>
      <c r="T1002" s="315"/>
      <c r="U1002" s="315"/>
      <c r="V1002" s="315"/>
      <c r="W1002" s="315"/>
      <c r="X1002" s="315"/>
      <c r="Y1002" s="415"/>
      <c r="Z1002" s="416"/>
      <c r="AA1002" s="415"/>
      <c r="AB1002" s="415"/>
      <c r="AC1002" s="415"/>
      <c r="AD1002" s="415"/>
      <c r="AE1002" s="415"/>
      <c r="AF1002" s="415"/>
      <c r="AG1002" s="415"/>
      <c r="AH1002" s="415"/>
      <c r="AI1002" s="415"/>
      <c r="AJ1002" s="415"/>
      <c r="AK1002" s="415"/>
      <c r="AL1002" s="415"/>
      <c r="AM1002" s="312"/>
    </row>
    <row r="1003" spans="1:39" ht="15" customHeight="1" outlineLevel="1">
      <c r="A1003" s="531">
        <v>9</v>
      </c>
      <c r="B1003" s="427" t="s">
        <v>102</v>
      </c>
      <c r="C1003" s="290" t="s">
        <v>25</v>
      </c>
      <c r="D1003" s="294"/>
      <c r="E1003" s="294"/>
      <c r="F1003" s="294"/>
      <c r="G1003" s="294"/>
      <c r="H1003" s="294"/>
      <c r="I1003" s="294"/>
      <c r="J1003" s="294"/>
      <c r="K1003" s="294"/>
      <c r="L1003" s="294"/>
      <c r="M1003" s="294"/>
      <c r="N1003" s="294">
        <v>12</v>
      </c>
      <c r="O1003" s="294"/>
      <c r="P1003" s="294"/>
      <c r="Q1003" s="294"/>
      <c r="R1003" s="294"/>
      <c r="S1003" s="294"/>
      <c r="T1003" s="294"/>
      <c r="U1003" s="294"/>
      <c r="V1003" s="294"/>
      <c r="W1003" s="294"/>
      <c r="X1003" s="294"/>
      <c r="Y1003" s="414"/>
      <c r="Z1003" s="414"/>
      <c r="AA1003" s="414"/>
      <c r="AB1003" s="414"/>
      <c r="AC1003" s="414"/>
      <c r="AD1003" s="414"/>
      <c r="AE1003" s="414"/>
      <c r="AF1003" s="414"/>
      <c r="AG1003" s="414"/>
      <c r="AH1003" s="414"/>
      <c r="AI1003" s="414"/>
      <c r="AJ1003" s="414"/>
      <c r="AK1003" s="414"/>
      <c r="AL1003" s="414"/>
      <c r="AM1003" s="295">
        <f>SUM(Y1003:AL1003)</f>
        <v>0</v>
      </c>
    </row>
    <row r="1004" spans="1:39" ht="15" customHeight="1" outlineLevel="1">
      <c r="A1004" s="531"/>
      <c r="B1004" s="293" t="s">
        <v>346</v>
      </c>
      <c r="C1004" s="290" t="s">
        <v>163</v>
      </c>
      <c r="D1004" s="294"/>
      <c r="E1004" s="294"/>
      <c r="F1004" s="294"/>
      <c r="G1004" s="294"/>
      <c r="H1004" s="294"/>
      <c r="I1004" s="294"/>
      <c r="J1004" s="294"/>
      <c r="K1004" s="294"/>
      <c r="L1004" s="294"/>
      <c r="M1004" s="294"/>
      <c r="N1004" s="294">
        <f>N1003</f>
        <v>12</v>
      </c>
      <c r="O1004" s="294"/>
      <c r="P1004" s="294"/>
      <c r="Q1004" s="294"/>
      <c r="R1004" s="294"/>
      <c r="S1004" s="294"/>
      <c r="T1004" s="294"/>
      <c r="U1004" s="294"/>
      <c r="V1004" s="294"/>
      <c r="W1004" s="294"/>
      <c r="X1004" s="294"/>
      <c r="Y1004" s="410">
        <f t="shared" ref="Y1004:AL1004" si="308">Y1003</f>
        <v>0</v>
      </c>
      <c r="Z1004" s="410">
        <f t="shared" si="308"/>
        <v>0</v>
      </c>
      <c r="AA1004" s="410">
        <f t="shared" si="308"/>
        <v>0</v>
      </c>
      <c r="AB1004" s="410">
        <f t="shared" si="308"/>
        <v>0</v>
      </c>
      <c r="AC1004" s="410">
        <f t="shared" si="308"/>
        <v>0</v>
      </c>
      <c r="AD1004" s="410">
        <f t="shared" si="308"/>
        <v>0</v>
      </c>
      <c r="AE1004" s="410">
        <f t="shared" si="308"/>
        <v>0</v>
      </c>
      <c r="AF1004" s="410">
        <f t="shared" si="308"/>
        <v>0</v>
      </c>
      <c r="AG1004" s="410">
        <f t="shared" si="308"/>
        <v>0</v>
      </c>
      <c r="AH1004" s="410">
        <f t="shared" si="308"/>
        <v>0</v>
      </c>
      <c r="AI1004" s="410">
        <f t="shared" si="308"/>
        <v>0</v>
      </c>
      <c r="AJ1004" s="410">
        <f t="shared" si="308"/>
        <v>0</v>
      </c>
      <c r="AK1004" s="410">
        <f t="shared" si="308"/>
        <v>0</v>
      </c>
      <c r="AL1004" s="410">
        <f t="shared" si="308"/>
        <v>0</v>
      </c>
      <c r="AM1004" s="310"/>
    </row>
    <row r="1005" spans="1:39" ht="15" customHeight="1" outlineLevel="1">
      <c r="A1005" s="531"/>
      <c r="B1005" s="313"/>
      <c r="C1005" s="311"/>
      <c r="D1005" s="315"/>
      <c r="E1005" s="315"/>
      <c r="F1005" s="315"/>
      <c r="G1005" s="315"/>
      <c r="H1005" s="315"/>
      <c r="I1005" s="315"/>
      <c r="J1005" s="315"/>
      <c r="K1005" s="315"/>
      <c r="L1005" s="315"/>
      <c r="M1005" s="315"/>
      <c r="N1005" s="290"/>
      <c r="O1005" s="315"/>
      <c r="P1005" s="315"/>
      <c r="Q1005" s="315"/>
      <c r="R1005" s="315"/>
      <c r="S1005" s="315"/>
      <c r="T1005" s="315"/>
      <c r="U1005" s="315"/>
      <c r="V1005" s="315"/>
      <c r="W1005" s="315"/>
      <c r="X1005" s="315"/>
      <c r="Y1005" s="415"/>
      <c r="Z1005" s="415"/>
      <c r="AA1005" s="415"/>
      <c r="AB1005" s="415"/>
      <c r="AC1005" s="415"/>
      <c r="AD1005" s="415"/>
      <c r="AE1005" s="415"/>
      <c r="AF1005" s="415"/>
      <c r="AG1005" s="415"/>
      <c r="AH1005" s="415"/>
      <c r="AI1005" s="415"/>
      <c r="AJ1005" s="415"/>
      <c r="AK1005" s="415"/>
      <c r="AL1005" s="415"/>
      <c r="AM1005" s="312"/>
    </row>
    <row r="1006" spans="1:39" ht="15" customHeight="1" outlineLevel="1">
      <c r="A1006" s="531">
        <v>10</v>
      </c>
      <c r="B1006" s="427" t="s">
        <v>103</v>
      </c>
      <c r="C1006" s="290" t="s">
        <v>25</v>
      </c>
      <c r="D1006" s="294"/>
      <c r="E1006" s="294"/>
      <c r="F1006" s="294"/>
      <c r="G1006" s="294"/>
      <c r="H1006" s="294"/>
      <c r="I1006" s="294"/>
      <c r="J1006" s="294"/>
      <c r="K1006" s="294"/>
      <c r="L1006" s="294"/>
      <c r="M1006" s="294"/>
      <c r="N1006" s="294">
        <v>3</v>
      </c>
      <c r="O1006" s="294"/>
      <c r="P1006" s="294"/>
      <c r="Q1006" s="294"/>
      <c r="R1006" s="294"/>
      <c r="S1006" s="294"/>
      <c r="T1006" s="294"/>
      <c r="U1006" s="294"/>
      <c r="V1006" s="294"/>
      <c r="W1006" s="294"/>
      <c r="X1006" s="294"/>
      <c r="Y1006" s="414"/>
      <c r="Z1006" s="414"/>
      <c r="AA1006" s="414"/>
      <c r="AB1006" s="414"/>
      <c r="AC1006" s="414"/>
      <c r="AD1006" s="414"/>
      <c r="AE1006" s="414"/>
      <c r="AF1006" s="414"/>
      <c r="AG1006" s="414"/>
      <c r="AH1006" s="414"/>
      <c r="AI1006" s="414"/>
      <c r="AJ1006" s="414"/>
      <c r="AK1006" s="414"/>
      <c r="AL1006" s="414"/>
      <c r="AM1006" s="295">
        <f>SUM(Y1006:AL1006)</f>
        <v>0</v>
      </c>
    </row>
    <row r="1007" spans="1:39" ht="15" customHeight="1" outlineLevel="1">
      <c r="A1007" s="531"/>
      <c r="B1007" s="293" t="s">
        <v>346</v>
      </c>
      <c r="C1007" s="290" t="s">
        <v>163</v>
      </c>
      <c r="D1007" s="294"/>
      <c r="E1007" s="294"/>
      <c r="F1007" s="294"/>
      <c r="G1007" s="294"/>
      <c r="H1007" s="294"/>
      <c r="I1007" s="294"/>
      <c r="J1007" s="294"/>
      <c r="K1007" s="294"/>
      <c r="L1007" s="294"/>
      <c r="M1007" s="294"/>
      <c r="N1007" s="294">
        <f>N1006</f>
        <v>3</v>
      </c>
      <c r="O1007" s="294"/>
      <c r="P1007" s="294"/>
      <c r="Q1007" s="294"/>
      <c r="R1007" s="294"/>
      <c r="S1007" s="294"/>
      <c r="T1007" s="294"/>
      <c r="U1007" s="294"/>
      <c r="V1007" s="294"/>
      <c r="W1007" s="294"/>
      <c r="X1007" s="294"/>
      <c r="Y1007" s="410">
        <f t="shared" ref="Y1007:AL1007" si="309">Y1006</f>
        <v>0</v>
      </c>
      <c r="Z1007" s="410">
        <f t="shared" si="309"/>
        <v>0</v>
      </c>
      <c r="AA1007" s="410">
        <f t="shared" si="309"/>
        <v>0</v>
      </c>
      <c r="AB1007" s="410">
        <f t="shared" si="309"/>
        <v>0</v>
      </c>
      <c r="AC1007" s="410">
        <f t="shared" si="309"/>
        <v>0</v>
      </c>
      <c r="AD1007" s="410">
        <f t="shared" si="309"/>
        <v>0</v>
      </c>
      <c r="AE1007" s="410">
        <f t="shared" si="309"/>
        <v>0</v>
      </c>
      <c r="AF1007" s="410">
        <f t="shared" si="309"/>
        <v>0</v>
      </c>
      <c r="AG1007" s="410">
        <f t="shared" si="309"/>
        <v>0</v>
      </c>
      <c r="AH1007" s="410">
        <f t="shared" si="309"/>
        <v>0</v>
      </c>
      <c r="AI1007" s="410">
        <f t="shared" si="309"/>
        <v>0</v>
      </c>
      <c r="AJ1007" s="410">
        <f t="shared" si="309"/>
        <v>0</v>
      </c>
      <c r="AK1007" s="410">
        <f t="shared" si="309"/>
        <v>0</v>
      </c>
      <c r="AL1007" s="410">
        <f t="shared" si="309"/>
        <v>0</v>
      </c>
      <c r="AM1007" s="310"/>
    </row>
    <row r="1008" spans="1:39" ht="15" customHeight="1" outlineLevel="1">
      <c r="A1008" s="531"/>
      <c r="B1008" s="313"/>
      <c r="C1008" s="311"/>
      <c r="D1008" s="315"/>
      <c r="E1008" s="315"/>
      <c r="F1008" s="315"/>
      <c r="G1008" s="315"/>
      <c r="H1008" s="315"/>
      <c r="I1008" s="315"/>
      <c r="J1008" s="315"/>
      <c r="K1008" s="315"/>
      <c r="L1008" s="315"/>
      <c r="M1008" s="315"/>
      <c r="N1008" s="290"/>
      <c r="O1008" s="315"/>
      <c r="P1008" s="315"/>
      <c r="Q1008" s="315"/>
      <c r="R1008" s="315"/>
      <c r="S1008" s="315"/>
      <c r="T1008" s="315"/>
      <c r="U1008" s="315"/>
      <c r="V1008" s="315"/>
      <c r="W1008" s="315"/>
      <c r="X1008" s="315"/>
      <c r="Y1008" s="415"/>
      <c r="Z1008" s="416"/>
      <c r="AA1008" s="415"/>
      <c r="AB1008" s="415"/>
      <c r="AC1008" s="415"/>
      <c r="AD1008" s="415"/>
      <c r="AE1008" s="415"/>
      <c r="AF1008" s="415"/>
      <c r="AG1008" s="415"/>
      <c r="AH1008" s="415"/>
      <c r="AI1008" s="415"/>
      <c r="AJ1008" s="415"/>
      <c r="AK1008" s="415"/>
      <c r="AL1008" s="415"/>
      <c r="AM1008" s="312"/>
    </row>
    <row r="1009" spans="1:40" ht="15" customHeight="1" outlineLevel="1">
      <c r="A1009" s="531"/>
      <c r="B1009" s="287" t="s">
        <v>10</v>
      </c>
      <c r="C1009" s="288"/>
      <c r="D1009" s="288"/>
      <c r="E1009" s="288"/>
      <c r="F1009" s="288"/>
      <c r="G1009" s="288"/>
      <c r="H1009" s="288"/>
      <c r="I1009" s="288"/>
      <c r="J1009" s="288"/>
      <c r="K1009" s="288"/>
      <c r="L1009" s="288"/>
      <c r="M1009" s="288"/>
      <c r="N1009" s="289"/>
      <c r="O1009" s="288"/>
      <c r="P1009" s="288"/>
      <c r="Q1009" s="288"/>
      <c r="R1009" s="288"/>
      <c r="S1009" s="288"/>
      <c r="T1009" s="288"/>
      <c r="U1009" s="288"/>
      <c r="V1009" s="288"/>
      <c r="W1009" s="288"/>
      <c r="X1009" s="288"/>
      <c r="Y1009" s="413"/>
      <c r="Z1009" s="413"/>
      <c r="AA1009" s="413"/>
      <c r="AB1009" s="413"/>
      <c r="AC1009" s="413"/>
      <c r="AD1009" s="413"/>
      <c r="AE1009" s="413"/>
      <c r="AF1009" s="413"/>
      <c r="AG1009" s="413"/>
      <c r="AH1009" s="413"/>
      <c r="AI1009" s="413"/>
      <c r="AJ1009" s="413"/>
      <c r="AK1009" s="413"/>
      <c r="AL1009" s="413"/>
      <c r="AM1009" s="291"/>
    </row>
    <row r="1010" spans="1:40" ht="15" customHeight="1" outlineLevel="1">
      <c r="A1010" s="531">
        <v>11</v>
      </c>
      <c r="B1010" s="427" t="s">
        <v>104</v>
      </c>
      <c r="C1010" s="290" t="s">
        <v>25</v>
      </c>
      <c r="D1010" s="294"/>
      <c r="E1010" s="294"/>
      <c r="F1010" s="294"/>
      <c r="G1010" s="294"/>
      <c r="H1010" s="294"/>
      <c r="I1010" s="294"/>
      <c r="J1010" s="294"/>
      <c r="K1010" s="294"/>
      <c r="L1010" s="294"/>
      <c r="M1010" s="294"/>
      <c r="N1010" s="294">
        <v>12</v>
      </c>
      <c r="O1010" s="294"/>
      <c r="P1010" s="294"/>
      <c r="Q1010" s="294"/>
      <c r="R1010" s="294"/>
      <c r="S1010" s="294"/>
      <c r="T1010" s="294"/>
      <c r="U1010" s="294"/>
      <c r="V1010" s="294"/>
      <c r="W1010" s="294"/>
      <c r="X1010" s="294"/>
      <c r="Y1010" s="425"/>
      <c r="Z1010" s="414"/>
      <c r="AA1010" s="414"/>
      <c r="AB1010" s="414"/>
      <c r="AC1010" s="414"/>
      <c r="AD1010" s="414"/>
      <c r="AE1010" s="414"/>
      <c r="AF1010" s="414"/>
      <c r="AG1010" s="414"/>
      <c r="AH1010" s="414"/>
      <c r="AI1010" s="414"/>
      <c r="AJ1010" s="414"/>
      <c r="AK1010" s="414"/>
      <c r="AL1010" s="414"/>
      <c r="AM1010" s="295">
        <f>SUM(Y1010:AL1010)</f>
        <v>0</v>
      </c>
    </row>
    <row r="1011" spans="1:40" ht="15" customHeight="1" outlineLevel="1">
      <c r="A1011" s="531"/>
      <c r="B1011" s="293" t="s">
        <v>346</v>
      </c>
      <c r="C1011" s="290" t="s">
        <v>163</v>
      </c>
      <c r="D1011" s="294"/>
      <c r="E1011" s="294"/>
      <c r="F1011" s="294"/>
      <c r="G1011" s="294"/>
      <c r="H1011" s="294"/>
      <c r="I1011" s="294"/>
      <c r="J1011" s="294"/>
      <c r="K1011" s="294"/>
      <c r="L1011" s="294"/>
      <c r="M1011" s="294"/>
      <c r="N1011" s="294">
        <f>N1010</f>
        <v>12</v>
      </c>
      <c r="O1011" s="294"/>
      <c r="P1011" s="294"/>
      <c r="Q1011" s="294"/>
      <c r="R1011" s="294"/>
      <c r="S1011" s="294"/>
      <c r="T1011" s="294"/>
      <c r="U1011" s="294"/>
      <c r="V1011" s="294"/>
      <c r="W1011" s="294"/>
      <c r="X1011" s="294"/>
      <c r="Y1011" s="410">
        <f t="shared" ref="Y1011:AL1011" si="310">Y1010</f>
        <v>0</v>
      </c>
      <c r="Z1011" s="410">
        <f t="shared" si="310"/>
        <v>0</v>
      </c>
      <c r="AA1011" s="410">
        <f t="shared" si="310"/>
        <v>0</v>
      </c>
      <c r="AB1011" s="410">
        <f t="shared" si="310"/>
        <v>0</v>
      </c>
      <c r="AC1011" s="410">
        <f t="shared" si="310"/>
        <v>0</v>
      </c>
      <c r="AD1011" s="410">
        <f t="shared" si="310"/>
        <v>0</v>
      </c>
      <c r="AE1011" s="410">
        <f t="shared" si="310"/>
        <v>0</v>
      </c>
      <c r="AF1011" s="410">
        <f t="shared" si="310"/>
        <v>0</v>
      </c>
      <c r="AG1011" s="410">
        <f t="shared" si="310"/>
        <v>0</v>
      </c>
      <c r="AH1011" s="410">
        <f t="shared" si="310"/>
        <v>0</v>
      </c>
      <c r="AI1011" s="410">
        <f t="shared" si="310"/>
        <v>0</v>
      </c>
      <c r="AJ1011" s="410">
        <f t="shared" si="310"/>
        <v>0</v>
      </c>
      <c r="AK1011" s="410">
        <f t="shared" si="310"/>
        <v>0</v>
      </c>
      <c r="AL1011" s="410">
        <f t="shared" si="310"/>
        <v>0</v>
      </c>
      <c r="AM1011" s="296"/>
    </row>
    <row r="1012" spans="1:40" ht="15" customHeight="1" outlineLevel="1">
      <c r="A1012" s="531"/>
      <c r="B1012" s="314"/>
      <c r="C1012" s="304"/>
      <c r="D1012" s="290"/>
      <c r="E1012" s="290"/>
      <c r="F1012" s="290"/>
      <c r="G1012" s="290"/>
      <c r="H1012" s="290"/>
      <c r="I1012" s="290"/>
      <c r="J1012" s="290"/>
      <c r="K1012" s="290"/>
      <c r="L1012" s="290"/>
      <c r="M1012" s="290"/>
      <c r="N1012" s="290"/>
      <c r="O1012" s="290"/>
      <c r="P1012" s="290"/>
      <c r="Q1012" s="290"/>
      <c r="R1012" s="290"/>
      <c r="S1012" s="290"/>
      <c r="T1012" s="290"/>
      <c r="U1012" s="290"/>
      <c r="V1012" s="290"/>
      <c r="W1012" s="290"/>
      <c r="X1012" s="290"/>
      <c r="Y1012" s="411"/>
      <c r="Z1012" s="420"/>
      <c r="AA1012" s="420"/>
      <c r="AB1012" s="420"/>
      <c r="AC1012" s="420"/>
      <c r="AD1012" s="420"/>
      <c r="AE1012" s="420"/>
      <c r="AF1012" s="420"/>
      <c r="AG1012" s="420"/>
      <c r="AH1012" s="420"/>
      <c r="AI1012" s="420"/>
      <c r="AJ1012" s="420"/>
      <c r="AK1012" s="420"/>
      <c r="AL1012" s="420"/>
      <c r="AM1012" s="305"/>
    </row>
    <row r="1013" spans="1:40" ht="28.5" customHeight="1" outlineLevel="1">
      <c r="A1013" s="531">
        <v>12</v>
      </c>
      <c r="B1013" s="427" t="s">
        <v>105</v>
      </c>
      <c r="C1013" s="290" t="s">
        <v>25</v>
      </c>
      <c r="D1013" s="294"/>
      <c r="E1013" s="294"/>
      <c r="F1013" s="294"/>
      <c r="G1013" s="294"/>
      <c r="H1013" s="294"/>
      <c r="I1013" s="294"/>
      <c r="J1013" s="294"/>
      <c r="K1013" s="294"/>
      <c r="L1013" s="294"/>
      <c r="M1013" s="294"/>
      <c r="N1013" s="294">
        <v>12</v>
      </c>
      <c r="O1013" s="294"/>
      <c r="P1013" s="294"/>
      <c r="Q1013" s="294"/>
      <c r="R1013" s="294"/>
      <c r="S1013" s="294"/>
      <c r="T1013" s="294"/>
      <c r="U1013" s="294"/>
      <c r="V1013" s="294"/>
      <c r="W1013" s="294"/>
      <c r="X1013" s="294"/>
      <c r="Y1013" s="409"/>
      <c r="Z1013" s="414"/>
      <c r="AA1013" s="414"/>
      <c r="AB1013" s="414"/>
      <c r="AC1013" s="414"/>
      <c r="AD1013" s="414"/>
      <c r="AE1013" s="414"/>
      <c r="AF1013" s="414"/>
      <c r="AG1013" s="414"/>
      <c r="AH1013" s="414"/>
      <c r="AI1013" s="414"/>
      <c r="AJ1013" s="414"/>
      <c r="AK1013" s="414"/>
      <c r="AL1013" s="414"/>
      <c r="AM1013" s="295">
        <f>SUM(Y1013:AL1013)</f>
        <v>0</v>
      </c>
    </row>
    <row r="1014" spans="1:40" ht="15" customHeight="1" outlineLevel="1">
      <c r="A1014" s="531"/>
      <c r="B1014" s="293" t="s">
        <v>346</v>
      </c>
      <c r="C1014" s="290" t="s">
        <v>163</v>
      </c>
      <c r="D1014" s="294"/>
      <c r="E1014" s="294"/>
      <c r="F1014" s="294"/>
      <c r="G1014" s="294"/>
      <c r="H1014" s="294"/>
      <c r="I1014" s="294"/>
      <c r="J1014" s="294"/>
      <c r="K1014" s="294"/>
      <c r="L1014" s="294"/>
      <c r="M1014" s="294"/>
      <c r="N1014" s="294">
        <f>N1013</f>
        <v>12</v>
      </c>
      <c r="O1014" s="294"/>
      <c r="P1014" s="294"/>
      <c r="Q1014" s="294"/>
      <c r="R1014" s="294"/>
      <c r="S1014" s="294"/>
      <c r="T1014" s="294"/>
      <c r="U1014" s="294"/>
      <c r="V1014" s="294"/>
      <c r="W1014" s="294"/>
      <c r="X1014" s="294"/>
      <c r="Y1014" s="410">
        <f t="shared" ref="Y1014:AL1014" si="311">Y1013</f>
        <v>0</v>
      </c>
      <c r="Z1014" s="410">
        <f t="shared" si="311"/>
        <v>0</v>
      </c>
      <c r="AA1014" s="410">
        <f t="shared" si="311"/>
        <v>0</v>
      </c>
      <c r="AB1014" s="410">
        <f t="shared" si="311"/>
        <v>0</v>
      </c>
      <c r="AC1014" s="410">
        <f t="shared" si="311"/>
        <v>0</v>
      </c>
      <c r="AD1014" s="410">
        <f t="shared" si="311"/>
        <v>0</v>
      </c>
      <c r="AE1014" s="410">
        <f t="shared" si="311"/>
        <v>0</v>
      </c>
      <c r="AF1014" s="410">
        <f t="shared" si="311"/>
        <v>0</v>
      </c>
      <c r="AG1014" s="410">
        <f t="shared" si="311"/>
        <v>0</v>
      </c>
      <c r="AH1014" s="410">
        <f t="shared" si="311"/>
        <v>0</v>
      </c>
      <c r="AI1014" s="410">
        <f t="shared" si="311"/>
        <v>0</v>
      </c>
      <c r="AJ1014" s="410">
        <f t="shared" si="311"/>
        <v>0</v>
      </c>
      <c r="AK1014" s="410">
        <f t="shared" si="311"/>
        <v>0</v>
      </c>
      <c r="AL1014" s="410">
        <f t="shared" si="311"/>
        <v>0</v>
      </c>
      <c r="AM1014" s="296"/>
    </row>
    <row r="1015" spans="1:40" ht="15" customHeight="1" outlineLevel="1">
      <c r="A1015" s="531"/>
      <c r="B1015" s="314"/>
      <c r="C1015" s="304"/>
      <c r="D1015" s="290"/>
      <c r="E1015" s="290"/>
      <c r="F1015" s="290"/>
      <c r="G1015" s="290"/>
      <c r="H1015" s="290"/>
      <c r="I1015" s="290"/>
      <c r="J1015" s="290"/>
      <c r="K1015" s="290"/>
      <c r="L1015" s="290"/>
      <c r="M1015" s="290"/>
      <c r="N1015" s="290"/>
      <c r="O1015" s="290"/>
      <c r="P1015" s="290"/>
      <c r="Q1015" s="290"/>
      <c r="R1015" s="290"/>
      <c r="S1015" s="290"/>
      <c r="T1015" s="290"/>
      <c r="U1015" s="290"/>
      <c r="V1015" s="290"/>
      <c r="W1015" s="290"/>
      <c r="X1015" s="290"/>
      <c r="Y1015" s="421"/>
      <c r="Z1015" s="421"/>
      <c r="AA1015" s="411"/>
      <c r="AB1015" s="411"/>
      <c r="AC1015" s="411"/>
      <c r="AD1015" s="411"/>
      <c r="AE1015" s="411"/>
      <c r="AF1015" s="411"/>
      <c r="AG1015" s="411"/>
      <c r="AH1015" s="411"/>
      <c r="AI1015" s="411"/>
      <c r="AJ1015" s="411"/>
      <c r="AK1015" s="411"/>
      <c r="AL1015" s="411"/>
      <c r="AM1015" s="305"/>
    </row>
    <row r="1016" spans="1:40" ht="15" customHeight="1" outlineLevel="1">
      <c r="A1016" s="531">
        <v>13</v>
      </c>
      <c r="B1016" s="427" t="s">
        <v>106</v>
      </c>
      <c r="C1016" s="290" t="s">
        <v>25</v>
      </c>
      <c r="D1016" s="294"/>
      <c r="E1016" s="294"/>
      <c r="F1016" s="294"/>
      <c r="G1016" s="294"/>
      <c r="H1016" s="294"/>
      <c r="I1016" s="294"/>
      <c r="J1016" s="294"/>
      <c r="K1016" s="294"/>
      <c r="L1016" s="294"/>
      <c r="M1016" s="294"/>
      <c r="N1016" s="294">
        <v>12</v>
      </c>
      <c r="O1016" s="294"/>
      <c r="P1016" s="294"/>
      <c r="Q1016" s="294"/>
      <c r="R1016" s="294"/>
      <c r="S1016" s="294"/>
      <c r="T1016" s="294"/>
      <c r="U1016" s="294"/>
      <c r="V1016" s="294"/>
      <c r="W1016" s="294"/>
      <c r="X1016" s="294"/>
      <c r="Y1016" s="409"/>
      <c r="Z1016" s="414"/>
      <c r="AA1016" s="414"/>
      <c r="AB1016" s="414"/>
      <c r="AC1016" s="414"/>
      <c r="AD1016" s="414"/>
      <c r="AE1016" s="414"/>
      <c r="AF1016" s="414"/>
      <c r="AG1016" s="414"/>
      <c r="AH1016" s="414"/>
      <c r="AI1016" s="414"/>
      <c r="AJ1016" s="414"/>
      <c r="AK1016" s="414"/>
      <c r="AL1016" s="414"/>
      <c r="AM1016" s="295">
        <f>SUM(Y1016:AL1016)</f>
        <v>0</v>
      </c>
    </row>
    <row r="1017" spans="1:40" ht="15" customHeight="1" outlineLevel="1">
      <c r="A1017" s="531"/>
      <c r="B1017" s="293" t="s">
        <v>346</v>
      </c>
      <c r="C1017" s="290" t="s">
        <v>163</v>
      </c>
      <c r="D1017" s="294"/>
      <c r="E1017" s="294"/>
      <c r="F1017" s="294"/>
      <c r="G1017" s="294"/>
      <c r="H1017" s="294"/>
      <c r="I1017" s="294"/>
      <c r="J1017" s="294"/>
      <c r="K1017" s="294"/>
      <c r="L1017" s="294"/>
      <c r="M1017" s="294"/>
      <c r="N1017" s="294">
        <f>N1016</f>
        <v>12</v>
      </c>
      <c r="O1017" s="294"/>
      <c r="P1017" s="294"/>
      <c r="Q1017" s="294"/>
      <c r="R1017" s="294"/>
      <c r="S1017" s="294"/>
      <c r="T1017" s="294"/>
      <c r="U1017" s="294"/>
      <c r="V1017" s="294"/>
      <c r="W1017" s="294"/>
      <c r="X1017" s="294"/>
      <c r="Y1017" s="410">
        <f t="shared" ref="Y1017:AL1017" si="312">Y1016</f>
        <v>0</v>
      </c>
      <c r="Z1017" s="410">
        <f t="shared" si="312"/>
        <v>0</v>
      </c>
      <c r="AA1017" s="410">
        <f t="shared" si="312"/>
        <v>0</v>
      </c>
      <c r="AB1017" s="410">
        <f t="shared" si="312"/>
        <v>0</v>
      </c>
      <c r="AC1017" s="410">
        <f t="shared" si="312"/>
        <v>0</v>
      </c>
      <c r="AD1017" s="410">
        <f t="shared" si="312"/>
        <v>0</v>
      </c>
      <c r="AE1017" s="410">
        <f t="shared" si="312"/>
        <v>0</v>
      </c>
      <c r="AF1017" s="410">
        <f t="shared" si="312"/>
        <v>0</v>
      </c>
      <c r="AG1017" s="410">
        <f t="shared" si="312"/>
        <v>0</v>
      </c>
      <c r="AH1017" s="410">
        <f t="shared" si="312"/>
        <v>0</v>
      </c>
      <c r="AI1017" s="410">
        <f t="shared" si="312"/>
        <v>0</v>
      </c>
      <c r="AJ1017" s="410">
        <f t="shared" si="312"/>
        <v>0</v>
      </c>
      <c r="AK1017" s="410">
        <f t="shared" si="312"/>
        <v>0</v>
      </c>
      <c r="AL1017" s="410">
        <f t="shared" si="312"/>
        <v>0</v>
      </c>
      <c r="AM1017" s="305"/>
    </row>
    <row r="1018" spans="1:40" ht="15" customHeight="1" outlineLevel="1">
      <c r="A1018" s="531"/>
      <c r="B1018" s="314"/>
      <c r="C1018" s="304"/>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411"/>
      <c r="Z1018" s="411"/>
      <c r="AA1018" s="411"/>
      <c r="AB1018" s="411"/>
      <c r="AC1018" s="411"/>
      <c r="AD1018" s="411"/>
      <c r="AE1018" s="411"/>
      <c r="AF1018" s="411"/>
      <c r="AG1018" s="411"/>
      <c r="AH1018" s="411"/>
      <c r="AI1018" s="411"/>
      <c r="AJ1018" s="411"/>
      <c r="AK1018" s="411"/>
      <c r="AL1018" s="411"/>
      <c r="AM1018" s="305"/>
    </row>
    <row r="1019" spans="1:40" ht="15" customHeight="1" outlineLevel="1">
      <c r="A1019" s="531"/>
      <c r="B1019" s="287" t="s">
        <v>107</v>
      </c>
      <c r="C1019" s="288"/>
      <c r="D1019" s="289"/>
      <c r="E1019" s="289"/>
      <c r="F1019" s="289"/>
      <c r="G1019" s="289"/>
      <c r="H1019" s="289"/>
      <c r="I1019" s="289"/>
      <c r="J1019" s="289"/>
      <c r="K1019" s="289"/>
      <c r="L1019" s="289"/>
      <c r="M1019" s="289"/>
      <c r="N1019" s="289"/>
      <c r="O1019" s="289"/>
      <c r="P1019" s="288"/>
      <c r="Q1019" s="288"/>
      <c r="R1019" s="288"/>
      <c r="S1019" s="288"/>
      <c r="T1019" s="288"/>
      <c r="U1019" s="288"/>
      <c r="V1019" s="288"/>
      <c r="W1019" s="288"/>
      <c r="X1019" s="288"/>
      <c r="Y1019" s="413"/>
      <c r="Z1019" s="413"/>
      <c r="AA1019" s="413"/>
      <c r="AB1019" s="413"/>
      <c r="AC1019" s="413"/>
      <c r="AD1019" s="413"/>
      <c r="AE1019" s="413"/>
      <c r="AF1019" s="413"/>
      <c r="AG1019" s="413"/>
      <c r="AH1019" s="413"/>
      <c r="AI1019" s="413"/>
      <c r="AJ1019" s="413"/>
      <c r="AK1019" s="413"/>
      <c r="AL1019" s="413"/>
      <c r="AM1019" s="291"/>
    </row>
    <row r="1020" spans="1:40" ht="15" customHeight="1" outlineLevel="1">
      <c r="A1020" s="531">
        <v>14</v>
      </c>
      <c r="B1020" s="314" t="s">
        <v>108</v>
      </c>
      <c r="C1020" s="290" t="s">
        <v>25</v>
      </c>
      <c r="D1020" s="294"/>
      <c r="E1020" s="294"/>
      <c r="F1020" s="294"/>
      <c r="G1020" s="294"/>
      <c r="H1020" s="294"/>
      <c r="I1020" s="294"/>
      <c r="J1020" s="294"/>
      <c r="K1020" s="294"/>
      <c r="L1020" s="294"/>
      <c r="M1020" s="294"/>
      <c r="N1020" s="294">
        <v>12</v>
      </c>
      <c r="O1020" s="294"/>
      <c r="P1020" s="294"/>
      <c r="Q1020" s="294"/>
      <c r="R1020" s="294"/>
      <c r="S1020" s="294"/>
      <c r="T1020" s="294"/>
      <c r="U1020" s="294"/>
      <c r="V1020" s="294"/>
      <c r="W1020" s="294"/>
      <c r="X1020" s="294"/>
      <c r="Y1020" s="409"/>
      <c r="Z1020" s="409"/>
      <c r="AA1020" s="409"/>
      <c r="AB1020" s="409"/>
      <c r="AC1020" s="409"/>
      <c r="AD1020" s="409"/>
      <c r="AE1020" s="409"/>
      <c r="AF1020" s="409"/>
      <c r="AG1020" s="409"/>
      <c r="AH1020" s="409"/>
      <c r="AI1020" s="409"/>
      <c r="AJ1020" s="409"/>
      <c r="AK1020" s="409"/>
      <c r="AL1020" s="409"/>
      <c r="AM1020" s="295">
        <f>SUM(Y1020:AL1020)</f>
        <v>0</v>
      </c>
    </row>
    <row r="1021" spans="1:40" ht="15" customHeight="1" outlineLevel="1">
      <c r="A1021" s="531"/>
      <c r="B1021" s="293" t="s">
        <v>346</v>
      </c>
      <c r="C1021" s="290" t="s">
        <v>163</v>
      </c>
      <c r="D1021" s="294"/>
      <c r="E1021" s="294"/>
      <c r="F1021" s="294"/>
      <c r="G1021" s="294"/>
      <c r="H1021" s="294"/>
      <c r="I1021" s="294"/>
      <c r="J1021" s="294"/>
      <c r="K1021" s="294"/>
      <c r="L1021" s="294"/>
      <c r="M1021" s="294"/>
      <c r="N1021" s="294">
        <f>N1020</f>
        <v>12</v>
      </c>
      <c r="O1021" s="294"/>
      <c r="P1021" s="294"/>
      <c r="Q1021" s="294"/>
      <c r="R1021" s="294"/>
      <c r="S1021" s="294"/>
      <c r="T1021" s="294"/>
      <c r="U1021" s="294"/>
      <c r="V1021" s="294"/>
      <c r="W1021" s="294"/>
      <c r="X1021" s="294"/>
      <c r="Y1021" s="410">
        <f t="shared" ref="Y1021:AL1021" si="313">Y1020</f>
        <v>0</v>
      </c>
      <c r="Z1021" s="410">
        <f t="shared" si="313"/>
        <v>0</v>
      </c>
      <c r="AA1021" s="410">
        <f t="shared" si="313"/>
        <v>0</v>
      </c>
      <c r="AB1021" s="410">
        <f t="shared" si="313"/>
        <v>0</v>
      </c>
      <c r="AC1021" s="410">
        <f t="shared" si="313"/>
        <v>0</v>
      </c>
      <c r="AD1021" s="410">
        <f t="shared" si="313"/>
        <v>0</v>
      </c>
      <c r="AE1021" s="410">
        <f t="shared" si="313"/>
        <v>0</v>
      </c>
      <c r="AF1021" s="410">
        <f t="shared" si="313"/>
        <v>0</v>
      </c>
      <c r="AG1021" s="410">
        <f t="shared" si="313"/>
        <v>0</v>
      </c>
      <c r="AH1021" s="410">
        <f t="shared" si="313"/>
        <v>0</v>
      </c>
      <c r="AI1021" s="410">
        <f t="shared" si="313"/>
        <v>0</v>
      </c>
      <c r="AJ1021" s="410">
        <f t="shared" si="313"/>
        <v>0</v>
      </c>
      <c r="AK1021" s="410">
        <f t="shared" si="313"/>
        <v>0</v>
      </c>
      <c r="AL1021" s="410">
        <f t="shared" si="313"/>
        <v>0</v>
      </c>
      <c r="AM1021" s="296"/>
    </row>
    <row r="1022" spans="1:40" ht="15" customHeight="1" outlineLevel="1">
      <c r="A1022" s="531"/>
      <c r="B1022" s="314"/>
      <c r="C1022" s="304"/>
      <c r="D1022" s="290"/>
      <c r="E1022" s="290"/>
      <c r="F1022" s="290"/>
      <c r="G1022" s="290"/>
      <c r="H1022" s="290"/>
      <c r="I1022" s="290"/>
      <c r="J1022" s="290"/>
      <c r="K1022" s="290"/>
      <c r="L1022" s="290"/>
      <c r="M1022" s="290"/>
      <c r="N1022" s="467"/>
      <c r="O1022" s="290"/>
      <c r="P1022" s="290"/>
      <c r="Q1022" s="290"/>
      <c r="R1022" s="290"/>
      <c r="S1022" s="290"/>
      <c r="T1022" s="290"/>
      <c r="U1022" s="290"/>
      <c r="V1022" s="290"/>
      <c r="W1022" s="290"/>
      <c r="X1022" s="290"/>
      <c r="Y1022" s="411"/>
      <c r="Z1022" s="411"/>
      <c r="AA1022" s="411"/>
      <c r="AB1022" s="411"/>
      <c r="AC1022" s="411"/>
      <c r="AD1022" s="411"/>
      <c r="AE1022" s="411"/>
      <c r="AF1022" s="411"/>
      <c r="AG1022" s="411"/>
      <c r="AH1022" s="411"/>
      <c r="AI1022" s="411"/>
      <c r="AJ1022" s="411"/>
      <c r="AK1022" s="411"/>
      <c r="AL1022" s="411"/>
      <c r="AM1022" s="300"/>
      <c r="AN1022" s="629"/>
    </row>
    <row r="1023" spans="1:40" s="308" customFormat="1" ht="15.75" outlineLevel="1">
      <c r="A1023" s="531"/>
      <c r="B1023" s="287" t="s">
        <v>489</v>
      </c>
      <c r="C1023" s="290"/>
      <c r="D1023" s="290"/>
      <c r="E1023" s="290"/>
      <c r="F1023" s="290"/>
      <c r="G1023" s="290"/>
      <c r="H1023" s="290"/>
      <c r="I1023" s="290"/>
      <c r="J1023" s="290"/>
      <c r="K1023" s="290"/>
      <c r="L1023" s="290"/>
      <c r="M1023" s="290"/>
      <c r="N1023" s="290"/>
      <c r="O1023" s="290"/>
      <c r="P1023" s="290"/>
      <c r="Q1023" s="290"/>
      <c r="R1023" s="290"/>
      <c r="S1023" s="290"/>
      <c r="T1023" s="290"/>
      <c r="U1023" s="290"/>
      <c r="V1023" s="290"/>
      <c r="W1023" s="290"/>
      <c r="X1023" s="290"/>
      <c r="Y1023" s="411"/>
      <c r="Z1023" s="411"/>
      <c r="AA1023" s="411"/>
      <c r="AB1023" s="411"/>
      <c r="AC1023" s="411"/>
      <c r="AD1023" s="411"/>
      <c r="AE1023" s="415"/>
      <c r="AF1023" s="415"/>
      <c r="AG1023" s="415"/>
      <c r="AH1023" s="415"/>
      <c r="AI1023" s="415"/>
      <c r="AJ1023" s="415"/>
      <c r="AK1023" s="415"/>
      <c r="AL1023" s="415"/>
      <c r="AM1023" s="516"/>
      <c r="AN1023" s="630"/>
    </row>
    <row r="1024" spans="1:40" outlineLevel="1">
      <c r="A1024" s="531">
        <v>15</v>
      </c>
      <c r="B1024" s="293" t="s">
        <v>494</v>
      </c>
      <c r="C1024" s="290" t="s">
        <v>25</v>
      </c>
      <c r="D1024" s="294"/>
      <c r="E1024" s="294"/>
      <c r="F1024" s="294"/>
      <c r="G1024" s="294"/>
      <c r="H1024" s="294"/>
      <c r="I1024" s="294"/>
      <c r="J1024" s="294"/>
      <c r="K1024" s="294"/>
      <c r="L1024" s="294"/>
      <c r="M1024" s="294"/>
      <c r="N1024" s="294">
        <v>0</v>
      </c>
      <c r="O1024" s="294"/>
      <c r="P1024" s="294"/>
      <c r="Q1024" s="294"/>
      <c r="R1024" s="294"/>
      <c r="S1024" s="294"/>
      <c r="T1024" s="294"/>
      <c r="U1024" s="294"/>
      <c r="V1024" s="294"/>
      <c r="W1024" s="294"/>
      <c r="X1024" s="294"/>
      <c r="Y1024" s="409"/>
      <c r="Z1024" s="409"/>
      <c r="AA1024" s="409"/>
      <c r="AB1024" s="409"/>
      <c r="AC1024" s="409"/>
      <c r="AD1024" s="409"/>
      <c r="AE1024" s="409"/>
      <c r="AF1024" s="409"/>
      <c r="AG1024" s="409"/>
      <c r="AH1024" s="409"/>
      <c r="AI1024" s="409"/>
      <c r="AJ1024" s="409"/>
      <c r="AK1024" s="409"/>
      <c r="AL1024" s="409"/>
      <c r="AM1024" s="631">
        <f>SUM(Y1024:AL1024)</f>
        <v>0</v>
      </c>
      <c r="AN1024" s="629"/>
    </row>
    <row r="1025" spans="1:39" outlineLevel="1">
      <c r="A1025" s="531"/>
      <c r="B1025" s="293" t="s">
        <v>346</v>
      </c>
      <c r="C1025" s="290" t="s">
        <v>163</v>
      </c>
      <c r="D1025" s="294"/>
      <c r="E1025" s="294"/>
      <c r="F1025" s="294"/>
      <c r="G1025" s="294"/>
      <c r="H1025" s="294"/>
      <c r="I1025" s="294"/>
      <c r="J1025" s="294"/>
      <c r="K1025" s="294"/>
      <c r="L1025" s="294"/>
      <c r="M1025" s="294"/>
      <c r="N1025" s="294">
        <f>N1024</f>
        <v>0</v>
      </c>
      <c r="O1025" s="294"/>
      <c r="P1025" s="294"/>
      <c r="Q1025" s="294"/>
      <c r="R1025" s="294"/>
      <c r="S1025" s="294"/>
      <c r="T1025" s="294"/>
      <c r="U1025" s="294"/>
      <c r="V1025" s="294"/>
      <c r="W1025" s="294"/>
      <c r="X1025" s="294"/>
      <c r="Y1025" s="410">
        <f t="shared" ref="Y1025:AL1025" si="314">Y1024</f>
        <v>0</v>
      </c>
      <c r="Z1025" s="410">
        <f t="shared" si="314"/>
        <v>0</v>
      </c>
      <c r="AA1025" s="410">
        <f t="shared" si="314"/>
        <v>0</v>
      </c>
      <c r="AB1025" s="410">
        <f t="shared" si="314"/>
        <v>0</v>
      </c>
      <c r="AC1025" s="410">
        <f t="shared" si="314"/>
        <v>0</v>
      </c>
      <c r="AD1025" s="410">
        <f t="shared" si="314"/>
        <v>0</v>
      </c>
      <c r="AE1025" s="410">
        <f t="shared" si="314"/>
        <v>0</v>
      </c>
      <c r="AF1025" s="410">
        <f t="shared" si="314"/>
        <v>0</v>
      </c>
      <c r="AG1025" s="410">
        <f t="shared" si="314"/>
        <v>0</v>
      </c>
      <c r="AH1025" s="410">
        <f t="shared" si="314"/>
        <v>0</v>
      </c>
      <c r="AI1025" s="410">
        <f t="shared" si="314"/>
        <v>0</v>
      </c>
      <c r="AJ1025" s="410">
        <f t="shared" si="314"/>
        <v>0</v>
      </c>
      <c r="AK1025" s="410">
        <f t="shared" si="314"/>
        <v>0</v>
      </c>
      <c r="AL1025" s="410">
        <f t="shared" si="314"/>
        <v>0</v>
      </c>
      <c r="AM1025" s="296"/>
    </row>
    <row r="1026" spans="1:39" outlineLevel="1">
      <c r="A1026" s="531"/>
      <c r="B1026" s="314"/>
      <c r="C1026" s="304"/>
      <c r="D1026" s="290"/>
      <c r="E1026" s="290"/>
      <c r="F1026" s="290"/>
      <c r="G1026" s="290"/>
      <c r="H1026" s="290"/>
      <c r="I1026" s="290"/>
      <c r="J1026" s="290"/>
      <c r="K1026" s="290"/>
      <c r="L1026" s="290"/>
      <c r="M1026" s="290"/>
      <c r="N1026" s="290"/>
      <c r="O1026" s="290"/>
      <c r="P1026" s="290"/>
      <c r="Q1026" s="290"/>
      <c r="R1026" s="290"/>
      <c r="S1026" s="290"/>
      <c r="T1026" s="290"/>
      <c r="U1026" s="290"/>
      <c r="V1026" s="290"/>
      <c r="W1026" s="290"/>
      <c r="X1026" s="290"/>
      <c r="Y1026" s="411"/>
      <c r="Z1026" s="411"/>
      <c r="AA1026" s="411"/>
      <c r="AB1026" s="411"/>
      <c r="AC1026" s="411"/>
      <c r="AD1026" s="411"/>
      <c r="AE1026" s="411"/>
      <c r="AF1026" s="411"/>
      <c r="AG1026" s="411"/>
      <c r="AH1026" s="411"/>
      <c r="AI1026" s="411"/>
      <c r="AJ1026" s="411"/>
      <c r="AK1026" s="411"/>
      <c r="AL1026" s="411"/>
      <c r="AM1026" s="305"/>
    </row>
    <row r="1027" spans="1:39" s="282" customFormat="1" outlineLevel="1">
      <c r="A1027" s="531">
        <v>16</v>
      </c>
      <c r="B1027" s="323" t="s">
        <v>490</v>
      </c>
      <c r="C1027" s="290" t="s">
        <v>25</v>
      </c>
      <c r="D1027" s="294"/>
      <c r="E1027" s="294"/>
      <c r="F1027" s="294"/>
      <c r="G1027" s="294"/>
      <c r="H1027" s="294"/>
      <c r="I1027" s="294"/>
      <c r="J1027" s="294"/>
      <c r="K1027" s="294"/>
      <c r="L1027" s="294"/>
      <c r="M1027" s="294"/>
      <c r="N1027" s="294">
        <v>0</v>
      </c>
      <c r="O1027" s="294"/>
      <c r="P1027" s="294"/>
      <c r="Q1027" s="294"/>
      <c r="R1027" s="294"/>
      <c r="S1027" s="294"/>
      <c r="T1027" s="294"/>
      <c r="U1027" s="294"/>
      <c r="V1027" s="294"/>
      <c r="W1027" s="294"/>
      <c r="X1027" s="294"/>
      <c r="Y1027" s="409"/>
      <c r="Z1027" s="409"/>
      <c r="AA1027" s="409"/>
      <c r="AB1027" s="409"/>
      <c r="AC1027" s="409"/>
      <c r="AD1027" s="409"/>
      <c r="AE1027" s="409"/>
      <c r="AF1027" s="409"/>
      <c r="AG1027" s="409"/>
      <c r="AH1027" s="409"/>
      <c r="AI1027" s="409"/>
      <c r="AJ1027" s="409"/>
      <c r="AK1027" s="409"/>
      <c r="AL1027" s="409"/>
      <c r="AM1027" s="295">
        <f>SUM(Y1027:AL1027)</f>
        <v>0</v>
      </c>
    </row>
    <row r="1028" spans="1:39" s="282" customFormat="1" outlineLevel="1">
      <c r="A1028" s="531"/>
      <c r="B1028" s="293" t="s">
        <v>346</v>
      </c>
      <c r="C1028" s="290" t="s">
        <v>163</v>
      </c>
      <c r="D1028" s="294"/>
      <c r="E1028" s="294"/>
      <c r="F1028" s="294"/>
      <c r="G1028" s="294"/>
      <c r="H1028" s="294"/>
      <c r="I1028" s="294"/>
      <c r="J1028" s="294"/>
      <c r="K1028" s="294"/>
      <c r="L1028" s="294"/>
      <c r="M1028" s="294"/>
      <c r="N1028" s="294">
        <f>N1027</f>
        <v>0</v>
      </c>
      <c r="O1028" s="294"/>
      <c r="P1028" s="294"/>
      <c r="Q1028" s="294"/>
      <c r="R1028" s="294"/>
      <c r="S1028" s="294"/>
      <c r="T1028" s="294"/>
      <c r="U1028" s="294"/>
      <c r="V1028" s="294"/>
      <c r="W1028" s="294"/>
      <c r="X1028" s="294"/>
      <c r="Y1028" s="410">
        <f t="shared" ref="Y1028:AL1028" si="315">Y1027</f>
        <v>0</v>
      </c>
      <c r="Z1028" s="410">
        <f t="shared" si="315"/>
        <v>0</v>
      </c>
      <c r="AA1028" s="410">
        <f t="shared" si="315"/>
        <v>0</v>
      </c>
      <c r="AB1028" s="410">
        <f t="shared" si="315"/>
        <v>0</v>
      </c>
      <c r="AC1028" s="410">
        <f t="shared" si="315"/>
        <v>0</v>
      </c>
      <c r="AD1028" s="410">
        <f t="shared" si="315"/>
        <v>0</v>
      </c>
      <c r="AE1028" s="410">
        <f t="shared" si="315"/>
        <v>0</v>
      </c>
      <c r="AF1028" s="410">
        <f t="shared" si="315"/>
        <v>0</v>
      </c>
      <c r="AG1028" s="410">
        <f t="shared" si="315"/>
        <v>0</v>
      </c>
      <c r="AH1028" s="410">
        <f t="shared" si="315"/>
        <v>0</v>
      </c>
      <c r="AI1028" s="410">
        <f t="shared" si="315"/>
        <v>0</v>
      </c>
      <c r="AJ1028" s="410">
        <f t="shared" si="315"/>
        <v>0</v>
      </c>
      <c r="AK1028" s="410">
        <f t="shared" si="315"/>
        <v>0</v>
      </c>
      <c r="AL1028" s="410">
        <f t="shared" si="315"/>
        <v>0</v>
      </c>
      <c r="AM1028" s="296"/>
    </row>
    <row r="1029" spans="1:39" s="282" customFormat="1" outlineLevel="1">
      <c r="A1029" s="531"/>
      <c r="B1029" s="323"/>
      <c r="C1029" s="290"/>
      <c r="D1029" s="290"/>
      <c r="E1029" s="290"/>
      <c r="F1029" s="290"/>
      <c r="G1029" s="290"/>
      <c r="H1029" s="290"/>
      <c r="I1029" s="290"/>
      <c r="J1029" s="290"/>
      <c r="K1029" s="290"/>
      <c r="L1029" s="290"/>
      <c r="M1029" s="290"/>
      <c r="N1029" s="290"/>
      <c r="O1029" s="290"/>
      <c r="P1029" s="290"/>
      <c r="Q1029" s="290"/>
      <c r="R1029" s="290"/>
      <c r="S1029" s="290"/>
      <c r="T1029" s="290"/>
      <c r="U1029" s="290"/>
      <c r="V1029" s="290"/>
      <c r="W1029" s="290"/>
      <c r="X1029" s="290"/>
      <c r="Y1029" s="411"/>
      <c r="Z1029" s="411"/>
      <c r="AA1029" s="411"/>
      <c r="AB1029" s="411"/>
      <c r="AC1029" s="411"/>
      <c r="AD1029" s="411"/>
      <c r="AE1029" s="415"/>
      <c r="AF1029" s="415"/>
      <c r="AG1029" s="415"/>
      <c r="AH1029" s="415"/>
      <c r="AI1029" s="415"/>
      <c r="AJ1029" s="415"/>
      <c r="AK1029" s="415"/>
      <c r="AL1029" s="415"/>
      <c r="AM1029" s="312"/>
    </row>
    <row r="1030" spans="1:39" ht="15.75" outlineLevel="1">
      <c r="A1030" s="531"/>
      <c r="B1030" s="518" t="s">
        <v>495</v>
      </c>
      <c r="C1030" s="319"/>
      <c r="D1030" s="289"/>
      <c r="E1030" s="288"/>
      <c r="F1030" s="288"/>
      <c r="G1030" s="288"/>
      <c r="H1030" s="288"/>
      <c r="I1030" s="288"/>
      <c r="J1030" s="288"/>
      <c r="K1030" s="288"/>
      <c r="L1030" s="288"/>
      <c r="M1030" s="288"/>
      <c r="N1030" s="289"/>
      <c r="O1030" s="288"/>
      <c r="P1030" s="288"/>
      <c r="Q1030" s="288"/>
      <c r="R1030" s="288"/>
      <c r="S1030" s="288"/>
      <c r="T1030" s="288"/>
      <c r="U1030" s="288"/>
      <c r="V1030" s="288"/>
      <c r="W1030" s="288"/>
      <c r="X1030" s="288"/>
      <c r="Y1030" s="413"/>
      <c r="Z1030" s="413"/>
      <c r="AA1030" s="413"/>
      <c r="AB1030" s="413"/>
      <c r="AC1030" s="413"/>
      <c r="AD1030" s="413"/>
      <c r="AE1030" s="413"/>
      <c r="AF1030" s="413"/>
      <c r="AG1030" s="413"/>
      <c r="AH1030" s="413"/>
      <c r="AI1030" s="413"/>
      <c r="AJ1030" s="413"/>
      <c r="AK1030" s="413"/>
      <c r="AL1030" s="413"/>
      <c r="AM1030" s="291"/>
    </row>
    <row r="1031" spans="1:39" outlineLevel="1">
      <c r="A1031" s="531">
        <v>17</v>
      </c>
      <c r="B1031" s="427" t="s">
        <v>112</v>
      </c>
      <c r="C1031" s="290" t="s">
        <v>25</v>
      </c>
      <c r="D1031" s="294"/>
      <c r="E1031" s="294"/>
      <c r="F1031" s="294"/>
      <c r="G1031" s="294"/>
      <c r="H1031" s="294"/>
      <c r="I1031" s="294"/>
      <c r="J1031" s="294"/>
      <c r="K1031" s="294"/>
      <c r="L1031" s="294"/>
      <c r="M1031" s="294"/>
      <c r="N1031" s="294">
        <v>12</v>
      </c>
      <c r="O1031" s="294"/>
      <c r="P1031" s="294"/>
      <c r="Q1031" s="294"/>
      <c r="R1031" s="294"/>
      <c r="S1031" s="294"/>
      <c r="T1031" s="294"/>
      <c r="U1031" s="294"/>
      <c r="V1031" s="294"/>
      <c r="W1031" s="294"/>
      <c r="X1031" s="294"/>
      <c r="Y1031" s="425"/>
      <c r="Z1031" s="409"/>
      <c r="AA1031" s="409"/>
      <c r="AB1031" s="409"/>
      <c r="AC1031" s="409"/>
      <c r="AD1031" s="409"/>
      <c r="AE1031" s="409"/>
      <c r="AF1031" s="414"/>
      <c r="AG1031" s="414"/>
      <c r="AH1031" s="414"/>
      <c r="AI1031" s="414"/>
      <c r="AJ1031" s="414"/>
      <c r="AK1031" s="414"/>
      <c r="AL1031" s="414"/>
      <c r="AM1031" s="295">
        <f>SUM(Y1031:AL1031)</f>
        <v>0</v>
      </c>
    </row>
    <row r="1032" spans="1:39" outlineLevel="1">
      <c r="A1032" s="531"/>
      <c r="B1032" s="293" t="s">
        <v>346</v>
      </c>
      <c r="C1032" s="290" t="s">
        <v>163</v>
      </c>
      <c r="D1032" s="294"/>
      <c r="E1032" s="294"/>
      <c r="F1032" s="294"/>
      <c r="G1032" s="294"/>
      <c r="H1032" s="294"/>
      <c r="I1032" s="294"/>
      <c r="J1032" s="294"/>
      <c r="K1032" s="294"/>
      <c r="L1032" s="294"/>
      <c r="M1032" s="294"/>
      <c r="N1032" s="294">
        <f>N1031</f>
        <v>12</v>
      </c>
      <c r="O1032" s="294"/>
      <c r="P1032" s="294"/>
      <c r="Q1032" s="294"/>
      <c r="R1032" s="294"/>
      <c r="S1032" s="294"/>
      <c r="T1032" s="294"/>
      <c r="U1032" s="294"/>
      <c r="V1032" s="294"/>
      <c r="W1032" s="294"/>
      <c r="X1032" s="294"/>
      <c r="Y1032" s="410">
        <f t="shared" ref="Y1032:AL1032" si="316">Y1031</f>
        <v>0</v>
      </c>
      <c r="Z1032" s="410">
        <f t="shared" si="316"/>
        <v>0</v>
      </c>
      <c r="AA1032" s="410">
        <f t="shared" si="316"/>
        <v>0</v>
      </c>
      <c r="AB1032" s="410">
        <f t="shared" si="316"/>
        <v>0</v>
      </c>
      <c r="AC1032" s="410">
        <f t="shared" si="316"/>
        <v>0</v>
      </c>
      <c r="AD1032" s="410">
        <f t="shared" si="316"/>
        <v>0</v>
      </c>
      <c r="AE1032" s="410">
        <f t="shared" si="316"/>
        <v>0</v>
      </c>
      <c r="AF1032" s="410">
        <f t="shared" si="316"/>
        <v>0</v>
      </c>
      <c r="AG1032" s="410">
        <f t="shared" si="316"/>
        <v>0</v>
      </c>
      <c r="AH1032" s="410">
        <f t="shared" si="316"/>
        <v>0</v>
      </c>
      <c r="AI1032" s="410">
        <f t="shared" si="316"/>
        <v>0</v>
      </c>
      <c r="AJ1032" s="410">
        <f t="shared" si="316"/>
        <v>0</v>
      </c>
      <c r="AK1032" s="410">
        <f t="shared" si="316"/>
        <v>0</v>
      </c>
      <c r="AL1032" s="410">
        <f t="shared" si="316"/>
        <v>0</v>
      </c>
      <c r="AM1032" s="305"/>
    </row>
    <row r="1033" spans="1:39" outlineLevel="1">
      <c r="A1033" s="531"/>
      <c r="B1033" s="293"/>
      <c r="C1033" s="290"/>
      <c r="D1033" s="290"/>
      <c r="E1033" s="290"/>
      <c r="F1033" s="290"/>
      <c r="G1033" s="290"/>
      <c r="H1033" s="290"/>
      <c r="I1033" s="290"/>
      <c r="J1033" s="290"/>
      <c r="K1033" s="290"/>
      <c r="L1033" s="290"/>
      <c r="M1033" s="290"/>
      <c r="N1033" s="290"/>
      <c r="O1033" s="290"/>
      <c r="P1033" s="290"/>
      <c r="Q1033" s="290"/>
      <c r="R1033" s="290"/>
      <c r="S1033" s="290"/>
      <c r="T1033" s="290"/>
      <c r="U1033" s="290"/>
      <c r="V1033" s="290"/>
      <c r="W1033" s="290"/>
      <c r="X1033" s="290"/>
      <c r="Y1033" s="421"/>
      <c r="Z1033" s="424"/>
      <c r="AA1033" s="424"/>
      <c r="AB1033" s="424"/>
      <c r="AC1033" s="424"/>
      <c r="AD1033" s="424"/>
      <c r="AE1033" s="424"/>
      <c r="AF1033" s="424"/>
      <c r="AG1033" s="424"/>
      <c r="AH1033" s="424"/>
      <c r="AI1033" s="424"/>
      <c r="AJ1033" s="424"/>
      <c r="AK1033" s="424"/>
      <c r="AL1033" s="424"/>
      <c r="AM1033" s="305"/>
    </row>
    <row r="1034" spans="1:39" outlineLevel="1">
      <c r="A1034" s="531">
        <v>18</v>
      </c>
      <c r="B1034" s="427" t="s">
        <v>109</v>
      </c>
      <c r="C1034" s="290" t="s">
        <v>25</v>
      </c>
      <c r="D1034" s="294"/>
      <c r="E1034" s="294"/>
      <c r="F1034" s="294"/>
      <c r="G1034" s="294"/>
      <c r="H1034" s="294"/>
      <c r="I1034" s="294"/>
      <c r="J1034" s="294"/>
      <c r="K1034" s="294"/>
      <c r="L1034" s="294"/>
      <c r="M1034" s="294"/>
      <c r="N1034" s="294">
        <v>12</v>
      </c>
      <c r="O1034" s="294"/>
      <c r="P1034" s="294"/>
      <c r="Q1034" s="294"/>
      <c r="R1034" s="294"/>
      <c r="S1034" s="294"/>
      <c r="T1034" s="294"/>
      <c r="U1034" s="294"/>
      <c r="V1034" s="294"/>
      <c r="W1034" s="294"/>
      <c r="X1034" s="294"/>
      <c r="Y1034" s="425"/>
      <c r="Z1034" s="409"/>
      <c r="AA1034" s="409"/>
      <c r="AB1034" s="409"/>
      <c r="AC1034" s="409"/>
      <c r="AD1034" s="409"/>
      <c r="AE1034" s="409"/>
      <c r="AF1034" s="414"/>
      <c r="AG1034" s="414"/>
      <c r="AH1034" s="414"/>
      <c r="AI1034" s="414"/>
      <c r="AJ1034" s="414"/>
      <c r="AK1034" s="414"/>
      <c r="AL1034" s="414"/>
      <c r="AM1034" s="295">
        <f>SUM(Y1034:AL1034)</f>
        <v>0</v>
      </c>
    </row>
    <row r="1035" spans="1:39" outlineLevel="1">
      <c r="A1035" s="531"/>
      <c r="B1035" s="293" t="s">
        <v>346</v>
      </c>
      <c r="C1035" s="290" t="s">
        <v>163</v>
      </c>
      <c r="D1035" s="294"/>
      <c r="E1035" s="294"/>
      <c r="F1035" s="294"/>
      <c r="G1035" s="294"/>
      <c r="H1035" s="294"/>
      <c r="I1035" s="294"/>
      <c r="J1035" s="294"/>
      <c r="K1035" s="294"/>
      <c r="L1035" s="294"/>
      <c r="M1035" s="294"/>
      <c r="N1035" s="294">
        <f>N1034</f>
        <v>12</v>
      </c>
      <c r="O1035" s="294"/>
      <c r="P1035" s="294"/>
      <c r="Q1035" s="294"/>
      <c r="R1035" s="294"/>
      <c r="S1035" s="294"/>
      <c r="T1035" s="294"/>
      <c r="U1035" s="294"/>
      <c r="V1035" s="294"/>
      <c r="W1035" s="294"/>
      <c r="X1035" s="294"/>
      <c r="Y1035" s="410">
        <f t="shared" ref="Y1035:AL1035" si="317">Y1034</f>
        <v>0</v>
      </c>
      <c r="Z1035" s="410">
        <f t="shared" si="317"/>
        <v>0</v>
      </c>
      <c r="AA1035" s="410">
        <f t="shared" si="317"/>
        <v>0</v>
      </c>
      <c r="AB1035" s="410">
        <f t="shared" si="317"/>
        <v>0</v>
      </c>
      <c r="AC1035" s="410">
        <f t="shared" si="317"/>
        <v>0</v>
      </c>
      <c r="AD1035" s="410">
        <f t="shared" si="317"/>
        <v>0</v>
      </c>
      <c r="AE1035" s="410">
        <f t="shared" si="317"/>
        <v>0</v>
      </c>
      <c r="AF1035" s="410">
        <f t="shared" si="317"/>
        <v>0</v>
      </c>
      <c r="AG1035" s="410">
        <f t="shared" si="317"/>
        <v>0</v>
      </c>
      <c r="AH1035" s="410">
        <f t="shared" si="317"/>
        <v>0</v>
      </c>
      <c r="AI1035" s="410">
        <f t="shared" si="317"/>
        <v>0</v>
      </c>
      <c r="AJ1035" s="410">
        <f t="shared" si="317"/>
        <v>0</v>
      </c>
      <c r="AK1035" s="410">
        <f t="shared" si="317"/>
        <v>0</v>
      </c>
      <c r="AL1035" s="410">
        <f t="shared" si="317"/>
        <v>0</v>
      </c>
      <c r="AM1035" s="305"/>
    </row>
    <row r="1036" spans="1:39" outlineLevel="1">
      <c r="A1036" s="531"/>
      <c r="B1036" s="321"/>
      <c r="C1036" s="290"/>
      <c r="D1036" s="290"/>
      <c r="E1036" s="290"/>
      <c r="F1036" s="290"/>
      <c r="G1036" s="290"/>
      <c r="H1036" s="290"/>
      <c r="I1036" s="290"/>
      <c r="J1036" s="290"/>
      <c r="K1036" s="290"/>
      <c r="L1036" s="290"/>
      <c r="M1036" s="290"/>
      <c r="N1036" s="290"/>
      <c r="O1036" s="290"/>
      <c r="P1036" s="290"/>
      <c r="Q1036" s="290"/>
      <c r="R1036" s="290"/>
      <c r="S1036" s="290"/>
      <c r="T1036" s="290"/>
      <c r="U1036" s="290"/>
      <c r="V1036" s="290"/>
      <c r="W1036" s="290"/>
      <c r="X1036" s="290"/>
      <c r="Y1036" s="422"/>
      <c r="Z1036" s="423"/>
      <c r="AA1036" s="423"/>
      <c r="AB1036" s="423"/>
      <c r="AC1036" s="423"/>
      <c r="AD1036" s="423"/>
      <c r="AE1036" s="423"/>
      <c r="AF1036" s="423"/>
      <c r="AG1036" s="423"/>
      <c r="AH1036" s="423"/>
      <c r="AI1036" s="423"/>
      <c r="AJ1036" s="423"/>
      <c r="AK1036" s="423"/>
      <c r="AL1036" s="423"/>
      <c r="AM1036" s="296"/>
    </row>
    <row r="1037" spans="1:39" outlineLevel="1">
      <c r="A1037" s="531">
        <v>19</v>
      </c>
      <c r="B1037" s="427" t="s">
        <v>111</v>
      </c>
      <c r="C1037" s="290" t="s">
        <v>25</v>
      </c>
      <c r="D1037" s="294"/>
      <c r="E1037" s="294"/>
      <c r="F1037" s="294"/>
      <c r="G1037" s="294"/>
      <c r="H1037" s="294"/>
      <c r="I1037" s="294"/>
      <c r="J1037" s="294"/>
      <c r="K1037" s="294"/>
      <c r="L1037" s="294"/>
      <c r="M1037" s="294"/>
      <c r="N1037" s="294">
        <v>12</v>
      </c>
      <c r="O1037" s="294"/>
      <c r="P1037" s="294"/>
      <c r="Q1037" s="294"/>
      <c r="R1037" s="294"/>
      <c r="S1037" s="294"/>
      <c r="T1037" s="294"/>
      <c r="U1037" s="294"/>
      <c r="V1037" s="294"/>
      <c r="W1037" s="294"/>
      <c r="X1037" s="294"/>
      <c r="Y1037" s="425"/>
      <c r="Z1037" s="409"/>
      <c r="AA1037" s="409"/>
      <c r="AB1037" s="409"/>
      <c r="AC1037" s="409"/>
      <c r="AD1037" s="409"/>
      <c r="AE1037" s="409"/>
      <c r="AF1037" s="414"/>
      <c r="AG1037" s="414"/>
      <c r="AH1037" s="414"/>
      <c r="AI1037" s="414"/>
      <c r="AJ1037" s="414"/>
      <c r="AK1037" s="414"/>
      <c r="AL1037" s="414"/>
      <c r="AM1037" s="295">
        <f>SUM(Y1037:AL1037)</f>
        <v>0</v>
      </c>
    </row>
    <row r="1038" spans="1:39" outlineLevel="1">
      <c r="A1038" s="531"/>
      <c r="B1038" s="293" t="s">
        <v>346</v>
      </c>
      <c r="C1038" s="290" t="s">
        <v>163</v>
      </c>
      <c r="D1038" s="294"/>
      <c r="E1038" s="294"/>
      <c r="F1038" s="294"/>
      <c r="G1038" s="294"/>
      <c r="H1038" s="294"/>
      <c r="I1038" s="294"/>
      <c r="J1038" s="294"/>
      <c r="K1038" s="294"/>
      <c r="L1038" s="294"/>
      <c r="M1038" s="294"/>
      <c r="N1038" s="294">
        <f>N1037</f>
        <v>12</v>
      </c>
      <c r="O1038" s="294"/>
      <c r="P1038" s="294"/>
      <c r="Q1038" s="294"/>
      <c r="R1038" s="294"/>
      <c r="S1038" s="294"/>
      <c r="T1038" s="294"/>
      <c r="U1038" s="294"/>
      <c r="V1038" s="294"/>
      <c r="W1038" s="294"/>
      <c r="X1038" s="294"/>
      <c r="Y1038" s="410">
        <f t="shared" ref="Y1038:AL1038" si="318">Y1037</f>
        <v>0</v>
      </c>
      <c r="Z1038" s="410">
        <f t="shared" si="318"/>
        <v>0</v>
      </c>
      <c r="AA1038" s="410">
        <f t="shared" si="318"/>
        <v>0</v>
      </c>
      <c r="AB1038" s="410">
        <f t="shared" si="318"/>
        <v>0</v>
      </c>
      <c r="AC1038" s="410">
        <f t="shared" si="318"/>
        <v>0</v>
      </c>
      <c r="AD1038" s="410">
        <f t="shared" si="318"/>
        <v>0</v>
      </c>
      <c r="AE1038" s="410">
        <f t="shared" si="318"/>
        <v>0</v>
      </c>
      <c r="AF1038" s="410">
        <f t="shared" si="318"/>
        <v>0</v>
      </c>
      <c r="AG1038" s="410">
        <f t="shared" si="318"/>
        <v>0</v>
      </c>
      <c r="AH1038" s="410">
        <f t="shared" si="318"/>
        <v>0</v>
      </c>
      <c r="AI1038" s="410">
        <f t="shared" si="318"/>
        <v>0</v>
      </c>
      <c r="AJ1038" s="410">
        <f t="shared" si="318"/>
        <v>0</v>
      </c>
      <c r="AK1038" s="410">
        <f t="shared" si="318"/>
        <v>0</v>
      </c>
      <c r="AL1038" s="410">
        <f t="shared" si="318"/>
        <v>0</v>
      </c>
      <c r="AM1038" s="296"/>
    </row>
    <row r="1039" spans="1:39" outlineLevel="1">
      <c r="A1039" s="531"/>
      <c r="B1039" s="321"/>
      <c r="C1039" s="290"/>
      <c r="D1039" s="290"/>
      <c r="E1039" s="290"/>
      <c r="F1039" s="290"/>
      <c r="G1039" s="290"/>
      <c r="H1039" s="290"/>
      <c r="I1039" s="290"/>
      <c r="J1039" s="290"/>
      <c r="K1039" s="290"/>
      <c r="L1039" s="290"/>
      <c r="M1039" s="290"/>
      <c r="N1039" s="290"/>
      <c r="O1039" s="290"/>
      <c r="P1039" s="290"/>
      <c r="Q1039" s="290"/>
      <c r="R1039" s="290"/>
      <c r="S1039" s="290"/>
      <c r="T1039" s="290"/>
      <c r="U1039" s="290"/>
      <c r="V1039" s="290"/>
      <c r="W1039" s="290"/>
      <c r="X1039" s="290"/>
      <c r="Y1039" s="411"/>
      <c r="Z1039" s="411"/>
      <c r="AA1039" s="411"/>
      <c r="AB1039" s="411"/>
      <c r="AC1039" s="411"/>
      <c r="AD1039" s="411"/>
      <c r="AE1039" s="411"/>
      <c r="AF1039" s="411"/>
      <c r="AG1039" s="411"/>
      <c r="AH1039" s="411"/>
      <c r="AI1039" s="411"/>
      <c r="AJ1039" s="411"/>
      <c r="AK1039" s="411"/>
      <c r="AL1039" s="411"/>
      <c r="AM1039" s="305"/>
    </row>
    <row r="1040" spans="1:39" outlineLevel="1">
      <c r="A1040" s="531">
        <v>20</v>
      </c>
      <c r="B1040" s="427" t="s">
        <v>110</v>
      </c>
      <c r="C1040" s="290" t="s">
        <v>25</v>
      </c>
      <c r="D1040" s="294"/>
      <c r="E1040" s="294"/>
      <c r="F1040" s="294"/>
      <c r="G1040" s="294"/>
      <c r="H1040" s="294"/>
      <c r="I1040" s="294"/>
      <c r="J1040" s="294"/>
      <c r="K1040" s="294"/>
      <c r="L1040" s="294"/>
      <c r="M1040" s="294"/>
      <c r="N1040" s="294">
        <v>12</v>
      </c>
      <c r="O1040" s="294"/>
      <c r="P1040" s="294"/>
      <c r="Q1040" s="294"/>
      <c r="R1040" s="294"/>
      <c r="S1040" s="294"/>
      <c r="T1040" s="294"/>
      <c r="U1040" s="294"/>
      <c r="V1040" s="294"/>
      <c r="W1040" s="294"/>
      <c r="X1040" s="294"/>
      <c r="Y1040" s="425"/>
      <c r="Z1040" s="409"/>
      <c r="AA1040" s="409"/>
      <c r="AB1040" s="409"/>
      <c r="AC1040" s="409"/>
      <c r="AD1040" s="409"/>
      <c r="AE1040" s="409"/>
      <c r="AF1040" s="414"/>
      <c r="AG1040" s="414"/>
      <c r="AH1040" s="414"/>
      <c r="AI1040" s="414"/>
      <c r="AJ1040" s="414"/>
      <c r="AK1040" s="414"/>
      <c r="AL1040" s="414"/>
      <c r="AM1040" s="295">
        <f>SUM(Y1040:AL1040)</f>
        <v>0</v>
      </c>
    </row>
    <row r="1041" spans="1:39" outlineLevel="1">
      <c r="A1041" s="531"/>
      <c r="B1041" s="293" t="s">
        <v>346</v>
      </c>
      <c r="C1041" s="290" t="s">
        <v>163</v>
      </c>
      <c r="D1041" s="294"/>
      <c r="E1041" s="294"/>
      <c r="F1041" s="294"/>
      <c r="G1041" s="294"/>
      <c r="H1041" s="294"/>
      <c r="I1041" s="294"/>
      <c r="J1041" s="294"/>
      <c r="K1041" s="294"/>
      <c r="L1041" s="294"/>
      <c r="M1041" s="294"/>
      <c r="N1041" s="294">
        <f>N1040</f>
        <v>12</v>
      </c>
      <c r="O1041" s="294"/>
      <c r="P1041" s="294"/>
      <c r="Q1041" s="294"/>
      <c r="R1041" s="294"/>
      <c r="S1041" s="294"/>
      <c r="T1041" s="294"/>
      <c r="U1041" s="294"/>
      <c r="V1041" s="294"/>
      <c r="W1041" s="294"/>
      <c r="X1041" s="294"/>
      <c r="Y1041" s="410">
        <f t="shared" ref="Y1041:AL1041" si="319">Y1040</f>
        <v>0</v>
      </c>
      <c r="Z1041" s="410">
        <f t="shared" si="319"/>
        <v>0</v>
      </c>
      <c r="AA1041" s="410">
        <f t="shared" si="319"/>
        <v>0</v>
      </c>
      <c r="AB1041" s="410">
        <f t="shared" si="319"/>
        <v>0</v>
      </c>
      <c r="AC1041" s="410">
        <f t="shared" si="319"/>
        <v>0</v>
      </c>
      <c r="AD1041" s="410">
        <f t="shared" si="319"/>
        <v>0</v>
      </c>
      <c r="AE1041" s="410">
        <f t="shared" si="319"/>
        <v>0</v>
      </c>
      <c r="AF1041" s="410">
        <f t="shared" si="319"/>
        <v>0</v>
      </c>
      <c r="AG1041" s="410">
        <f t="shared" si="319"/>
        <v>0</v>
      </c>
      <c r="AH1041" s="410">
        <f t="shared" si="319"/>
        <v>0</v>
      </c>
      <c r="AI1041" s="410">
        <f t="shared" si="319"/>
        <v>0</v>
      </c>
      <c r="AJ1041" s="410">
        <f t="shared" si="319"/>
        <v>0</v>
      </c>
      <c r="AK1041" s="410">
        <f t="shared" si="319"/>
        <v>0</v>
      </c>
      <c r="AL1041" s="410">
        <f t="shared" si="319"/>
        <v>0</v>
      </c>
      <c r="AM1041" s="305"/>
    </row>
    <row r="1042" spans="1:39" ht="15.75" outlineLevel="1">
      <c r="A1042" s="531"/>
      <c r="B1042" s="322"/>
      <c r="C1042" s="299"/>
      <c r="D1042" s="290"/>
      <c r="E1042" s="290"/>
      <c r="F1042" s="290"/>
      <c r="G1042" s="290"/>
      <c r="H1042" s="290"/>
      <c r="I1042" s="290"/>
      <c r="J1042" s="290"/>
      <c r="K1042" s="290"/>
      <c r="L1042" s="290"/>
      <c r="M1042" s="290"/>
      <c r="N1042" s="299"/>
      <c r="O1042" s="290"/>
      <c r="P1042" s="290"/>
      <c r="Q1042" s="290"/>
      <c r="R1042" s="290"/>
      <c r="S1042" s="290"/>
      <c r="T1042" s="290"/>
      <c r="U1042" s="290"/>
      <c r="V1042" s="290"/>
      <c r="W1042" s="290"/>
      <c r="X1042" s="290"/>
      <c r="Y1042" s="411"/>
      <c r="Z1042" s="411"/>
      <c r="AA1042" s="411"/>
      <c r="AB1042" s="411"/>
      <c r="AC1042" s="411"/>
      <c r="AD1042" s="411"/>
      <c r="AE1042" s="411"/>
      <c r="AF1042" s="411"/>
      <c r="AG1042" s="411"/>
      <c r="AH1042" s="411"/>
      <c r="AI1042" s="411"/>
      <c r="AJ1042" s="411"/>
      <c r="AK1042" s="411"/>
      <c r="AL1042" s="411"/>
      <c r="AM1042" s="305"/>
    </row>
    <row r="1043" spans="1:39" ht="15.75" outlineLevel="1">
      <c r="A1043" s="531"/>
      <c r="B1043" s="517" t="s">
        <v>502</v>
      </c>
      <c r="C1043" s="290"/>
      <c r="D1043" s="290"/>
      <c r="E1043" s="290"/>
      <c r="F1043" s="290"/>
      <c r="G1043" s="290"/>
      <c r="H1043" s="290"/>
      <c r="I1043" s="290"/>
      <c r="J1043" s="290"/>
      <c r="K1043" s="290"/>
      <c r="L1043" s="290"/>
      <c r="M1043" s="290"/>
      <c r="N1043" s="290"/>
      <c r="O1043" s="290"/>
      <c r="P1043" s="290"/>
      <c r="Q1043" s="290"/>
      <c r="R1043" s="290"/>
      <c r="S1043" s="290"/>
      <c r="T1043" s="290"/>
      <c r="U1043" s="290"/>
      <c r="V1043" s="290"/>
      <c r="W1043" s="290"/>
      <c r="X1043" s="290"/>
      <c r="Y1043" s="421"/>
      <c r="Z1043" s="424"/>
      <c r="AA1043" s="424"/>
      <c r="AB1043" s="424"/>
      <c r="AC1043" s="424"/>
      <c r="AD1043" s="424"/>
      <c r="AE1043" s="424"/>
      <c r="AF1043" s="424"/>
      <c r="AG1043" s="424"/>
      <c r="AH1043" s="424"/>
      <c r="AI1043" s="424"/>
      <c r="AJ1043" s="424"/>
      <c r="AK1043" s="424"/>
      <c r="AL1043" s="424"/>
      <c r="AM1043" s="305"/>
    </row>
    <row r="1044" spans="1:39" ht="15.75" outlineLevel="1">
      <c r="A1044" s="531"/>
      <c r="B1044" s="503" t="s">
        <v>498</v>
      </c>
      <c r="C1044" s="290"/>
      <c r="D1044" s="290"/>
      <c r="E1044" s="290"/>
      <c r="F1044" s="290"/>
      <c r="G1044" s="290"/>
      <c r="H1044" s="290"/>
      <c r="I1044" s="290"/>
      <c r="J1044" s="290"/>
      <c r="K1044" s="290"/>
      <c r="L1044" s="290"/>
      <c r="M1044" s="290"/>
      <c r="N1044" s="290"/>
      <c r="O1044" s="290"/>
      <c r="P1044" s="290"/>
      <c r="Q1044" s="290"/>
      <c r="R1044" s="290"/>
      <c r="S1044" s="290"/>
      <c r="T1044" s="290"/>
      <c r="U1044" s="290"/>
      <c r="V1044" s="290"/>
      <c r="W1044" s="290"/>
      <c r="X1044" s="290"/>
      <c r="Y1044" s="421"/>
      <c r="Z1044" s="424"/>
      <c r="AA1044" s="424"/>
      <c r="AB1044" s="424"/>
      <c r="AC1044" s="424"/>
      <c r="AD1044" s="424"/>
      <c r="AE1044" s="424"/>
      <c r="AF1044" s="424"/>
      <c r="AG1044" s="424"/>
      <c r="AH1044" s="424"/>
      <c r="AI1044" s="424"/>
      <c r="AJ1044" s="424"/>
      <c r="AK1044" s="424"/>
      <c r="AL1044" s="424"/>
      <c r="AM1044" s="305"/>
    </row>
    <row r="1045" spans="1:39" ht="15" customHeight="1" outlineLevel="1">
      <c r="A1045" s="531">
        <v>21</v>
      </c>
      <c r="B1045" s="427" t="s">
        <v>113</v>
      </c>
      <c r="C1045" s="290" t="s">
        <v>25</v>
      </c>
      <c r="D1045" s="294"/>
      <c r="E1045" s="294"/>
      <c r="F1045" s="294"/>
      <c r="G1045" s="294"/>
      <c r="H1045" s="294"/>
      <c r="I1045" s="294"/>
      <c r="J1045" s="294"/>
      <c r="K1045" s="294"/>
      <c r="L1045" s="294"/>
      <c r="M1045" s="294"/>
      <c r="N1045" s="290"/>
      <c r="O1045" s="294"/>
      <c r="P1045" s="294"/>
      <c r="Q1045" s="294"/>
      <c r="R1045" s="294"/>
      <c r="S1045" s="294"/>
      <c r="T1045" s="294"/>
      <c r="U1045" s="294"/>
      <c r="V1045" s="294"/>
      <c r="W1045" s="294"/>
      <c r="X1045" s="294"/>
      <c r="Y1045" s="409"/>
      <c r="Z1045" s="409"/>
      <c r="AA1045" s="409"/>
      <c r="AB1045" s="409"/>
      <c r="AC1045" s="409"/>
      <c r="AD1045" s="409"/>
      <c r="AE1045" s="409"/>
      <c r="AF1045" s="409"/>
      <c r="AG1045" s="409"/>
      <c r="AH1045" s="409"/>
      <c r="AI1045" s="409"/>
      <c r="AJ1045" s="409"/>
      <c r="AK1045" s="409"/>
      <c r="AL1045" s="409"/>
      <c r="AM1045" s="295">
        <f>SUM(Y1045:AL1045)</f>
        <v>0</v>
      </c>
    </row>
    <row r="1046" spans="1:39" ht="15" customHeight="1" outlineLevel="1">
      <c r="A1046" s="531"/>
      <c r="B1046" s="293" t="s">
        <v>346</v>
      </c>
      <c r="C1046" s="290" t="s">
        <v>163</v>
      </c>
      <c r="D1046" s="294"/>
      <c r="E1046" s="294"/>
      <c r="F1046" s="294"/>
      <c r="G1046" s="294"/>
      <c r="H1046" s="294"/>
      <c r="I1046" s="294"/>
      <c r="J1046" s="294"/>
      <c r="K1046" s="294"/>
      <c r="L1046" s="294"/>
      <c r="M1046" s="294"/>
      <c r="N1046" s="290"/>
      <c r="O1046" s="294"/>
      <c r="P1046" s="294"/>
      <c r="Q1046" s="294"/>
      <c r="R1046" s="294"/>
      <c r="S1046" s="294"/>
      <c r="T1046" s="294"/>
      <c r="U1046" s="294"/>
      <c r="V1046" s="294"/>
      <c r="W1046" s="294"/>
      <c r="X1046" s="294"/>
      <c r="Y1046" s="410">
        <f t="shared" ref="Y1046:AL1046" si="320">Y1045</f>
        <v>0</v>
      </c>
      <c r="Z1046" s="410">
        <f t="shared" si="320"/>
        <v>0</v>
      </c>
      <c r="AA1046" s="410">
        <f t="shared" si="320"/>
        <v>0</v>
      </c>
      <c r="AB1046" s="410">
        <f t="shared" si="320"/>
        <v>0</v>
      </c>
      <c r="AC1046" s="410">
        <f t="shared" si="320"/>
        <v>0</v>
      </c>
      <c r="AD1046" s="410">
        <f t="shared" si="320"/>
        <v>0</v>
      </c>
      <c r="AE1046" s="410">
        <f t="shared" si="320"/>
        <v>0</v>
      </c>
      <c r="AF1046" s="410">
        <f t="shared" si="320"/>
        <v>0</v>
      </c>
      <c r="AG1046" s="410">
        <f t="shared" si="320"/>
        <v>0</v>
      </c>
      <c r="AH1046" s="410">
        <f t="shared" si="320"/>
        <v>0</v>
      </c>
      <c r="AI1046" s="410">
        <f t="shared" si="320"/>
        <v>0</v>
      </c>
      <c r="AJ1046" s="410">
        <f t="shared" si="320"/>
        <v>0</v>
      </c>
      <c r="AK1046" s="410">
        <f t="shared" si="320"/>
        <v>0</v>
      </c>
      <c r="AL1046" s="410">
        <f t="shared" si="320"/>
        <v>0</v>
      </c>
      <c r="AM1046" s="305"/>
    </row>
    <row r="1047" spans="1:39" ht="15" customHeight="1" outlineLevel="1">
      <c r="A1047" s="531"/>
      <c r="B1047" s="293"/>
      <c r="C1047" s="290"/>
      <c r="D1047" s="290"/>
      <c r="E1047" s="290"/>
      <c r="F1047" s="290"/>
      <c r="G1047" s="290"/>
      <c r="H1047" s="290"/>
      <c r="I1047" s="290"/>
      <c r="J1047" s="290"/>
      <c r="K1047" s="290"/>
      <c r="L1047" s="290"/>
      <c r="M1047" s="290"/>
      <c r="N1047" s="290"/>
      <c r="O1047" s="290"/>
      <c r="P1047" s="290"/>
      <c r="Q1047" s="290"/>
      <c r="R1047" s="290"/>
      <c r="S1047" s="290"/>
      <c r="T1047" s="290"/>
      <c r="U1047" s="290"/>
      <c r="V1047" s="290"/>
      <c r="W1047" s="290"/>
      <c r="X1047" s="290"/>
      <c r="Y1047" s="421"/>
      <c r="Z1047" s="424"/>
      <c r="AA1047" s="424"/>
      <c r="AB1047" s="424"/>
      <c r="AC1047" s="424"/>
      <c r="AD1047" s="424"/>
      <c r="AE1047" s="424"/>
      <c r="AF1047" s="424"/>
      <c r="AG1047" s="424"/>
      <c r="AH1047" s="424"/>
      <c r="AI1047" s="424"/>
      <c r="AJ1047" s="424"/>
      <c r="AK1047" s="424"/>
      <c r="AL1047" s="424"/>
      <c r="AM1047" s="305"/>
    </row>
    <row r="1048" spans="1:39" ht="15" customHeight="1" outlineLevel="1">
      <c r="A1048" s="531">
        <v>22</v>
      </c>
      <c r="B1048" s="427" t="s">
        <v>114</v>
      </c>
      <c r="C1048" s="290" t="s">
        <v>25</v>
      </c>
      <c r="D1048" s="294"/>
      <c r="E1048" s="294"/>
      <c r="F1048" s="294"/>
      <c r="G1048" s="294"/>
      <c r="H1048" s="294"/>
      <c r="I1048" s="294"/>
      <c r="J1048" s="294"/>
      <c r="K1048" s="294"/>
      <c r="L1048" s="294"/>
      <c r="M1048" s="294"/>
      <c r="N1048" s="290"/>
      <c r="O1048" s="294"/>
      <c r="P1048" s="294"/>
      <c r="Q1048" s="294"/>
      <c r="R1048" s="294"/>
      <c r="S1048" s="294"/>
      <c r="T1048" s="294"/>
      <c r="U1048" s="294"/>
      <c r="V1048" s="294"/>
      <c r="W1048" s="294"/>
      <c r="X1048" s="294"/>
      <c r="Y1048" s="409"/>
      <c r="Z1048" s="409"/>
      <c r="AA1048" s="409"/>
      <c r="AB1048" s="409"/>
      <c r="AC1048" s="409"/>
      <c r="AD1048" s="409"/>
      <c r="AE1048" s="409"/>
      <c r="AF1048" s="409"/>
      <c r="AG1048" s="409"/>
      <c r="AH1048" s="409"/>
      <c r="AI1048" s="409"/>
      <c r="AJ1048" s="409"/>
      <c r="AK1048" s="409"/>
      <c r="AL1048" s="409"/>
      <c r="AM1048" s="295">
        <f>SUM(Y1048:AL1048)</f>
        <v>0</v>
      </c>
    </row>
    <row r="1049" spans="1:39" ht="15" customHeight="1" outlineLevel="1">
      <c r="A1049" s="531"/>
      <c r="B1049" s="293" t="s">
        <v>346</v>
      </c>
      <c r="C1049" s="290" t="s">
        <v>163</v>
      </c>
      <c r="D1049" s="294"/>
      <c r="E1049" s="294"/>
      <c r="F1049" s="294"/>
      <c r="G1049" s="294"/>
      <c r="H1049" s="294"/>
      <c r="I1049" s="294"/>
      <c r="J1049" s="294"/>
      <c r="K1049" s="294"/>
      <c r="L1049" s="294"/>
      <c r="M1049" s="294"/>
      <c r="N1049" s="290"/>
      <c r="O1049" s="294"/>
      <c r="P1049" s="294"/>
      <c r="Q1049" s="294"/>
      <c r="R1049" s="294"/>
      <c r="S1049" s="294"/>
      <c r="T1049" s="294"/>
      <c r="U1049" s="294"/>
      <c r="V1049" s="294"/>
      <c r="W1049" s="294"/>
      <c r="X1049" s="294"/>
      <c r="Y1049" s="410">
        <f t="shared" ref="Y1049:AL1049" si="321">Y1048</f>
        <v>0</v>
      </c>
      <c r="Z1049" s="410">
        <f t="shared" si="321"/>
        <v>0</v>
      </c>
      <c r="AA1049" s="410">
        <f t="shared" si="321"/>
        <v>0</v>
      </c>
      <c r="AB1049" s="410">
        <f t="shared" si="321"/>
        <v>0</v>
      </c>
      <c r="AC1049" s="410">
        <f t="shared" si="321"/>
        <v>0</v>
      </c>
      <c r="AD1049" s="410">
        <f t="shared" si="321"/>
        <v>0</v>
      </c>
      <c r="AE1049" s="410">
        <f t="shared" si="321"/>
        <v>0</v>
      </c>
      <c r="AF1049" s="410">
        <f t="shared" si="321"/>
        <v>0</v>
      </c>
      <c r="AG1049" s="410">
        <f t="shared" si="321"/>
        <v>0</v>
      </c>
      <c r="AH1049" s="410">
        <f t="shared" si="321"/>
        <v>0</v>
      </c>
      <c r="AI1049" s="410">
        <f t="shared" si="321"/>
        <v>0</v>
      </c>
      <c r="AJ1049" s="410">
        <f t="shared" si="321"/>
        <v>0</v>
      </c>
      <c r="AK1049" s="410">
        <f t="shared" si="321"/>
        <v>0</v>
      </c>
      <c r="AL1049" s="410">
        <f t="shared" si="321"/>
        <v>0</v>
      </c>
      <c r="AM1049" s="305"/>
    </row>
    <row r="1050" spans="1:39" ht="15" customHeight="1" outlineLevel="1">
      <c r="A1050" s="531"/>
      <c r="B1050" s="293"/>
      <c r="C1050" s="290"/>
      <c r="D1050" s="290"/>
      <c r="E1050" s="290"/>
      <c r="F1050" s="290"/>
      <c r="G1050" s="290"/>
      <c r="H1050" s="290"/>
      <c r="I1050" s="290"/>
      <c r="J1050" s="290"/>
      <c r="K1050" s="290"/>
      <c r="L1050" s="290"/>
      <c r="M1050" s="290"/>
      <c r="N1050" s="290"/>
      <c r="O1050" s="290"/>
      <c r="P1050" s="290"/>
      <c r="Q1050" s="290"/>
      <c r="R1050" s="290"/>
      <c r="S1050" s="290"/>
      <c r="T1050" s="290"/>
      <c r="U1050" s="290"/>
      <c r="V1050" s="290"/>
      <c r="W1050" s="290"/>
      <c r="X1050" s="290"/>
      <c r="Y1050" s="421"/>
      <c r="Z1050" s="424"/>
      <c r="AA1050" s="424"/>
      <c r="AB1050" s="424"/>
      <c r="AC1050" s="424"/>
      <c r="AD1050" s="424"/>
      <c r="AE1050" s="424"/>
      <c r="AF1050" s="424"/>
      <c r="AG1050" s="424"/>
      <c r="AH1050" s="424"/>
      <c r="AI1050" s="424"/>
      <c r="AJ1050" s="424"/>
      <c r="AK1050" s="424"/>
      <c r="AL1050" s="424"/>
      <c r="AM1050" s="305"/>
    </row>
    <row r="1051" spans="1:39" ht="15" customHeight="1" outlineLevel="1">
      <c r="A1051" s="531">
        <v>23</v>
      </c>
      <c r="B1051" s="427" t="s">
        <v>115</v>
      </c>
      <c r="C1051" s="290" t="s">
        <v>25</v>
      </c>
      <c r="D1051" s="294"/>
      <c r="E1051" s="294"/>
      <c r="F1051" s="294"/>
      <c r="G1051" s="294"/>
      <c r="H1051" s="294"/>
      <c r="I1051" s="294"/>
      <c r="J1051" s="294"/>
      <c r="K1051" s="294"/>
      <c r="L1051" s="294"/>
      <c r="M1051" s="294"/>
      <c r="N1051" s="290"/>
      <c r="O1051" s="294"/>
      <c r="P1051" s="294"/>
      <c r="Q1051" s="294"/>
      <c r="R1051" s="294"/>
      <c r="S1051" s="294"/>
      <c r="T1051" s="294"/>
      <c r="U1051" s="294"/>
      <c r="V1051" s="294"/>
      <c r="W1051" s="294"/>
      <c r="X1051" s="294"/>
      <c r="Y1051" s="409"/>
      <c r="Z1051" s="409"/>
      <c r="AA1051" s="409"/>
      <c r="AB1051" s="409"/>
      <c r="AC1051" s="409"/>
      <c r="AD1051" s="409"/>
      <c r="AE1051" s="409"/>
      <c r="AF1051" s="409"/>
      <c r="AG1051" s="409"/>
      <c r="AH1051" s="409"/>
      <c r="AI1051" s="409"/>
      <c r="AJ1051" s="409"/>
      <c r="AK1051" s="409"/>
      <c r="AL1051" s="409"/>
      <c r="AM1051" s="295">
        <f>SUM(Y1051:AL1051)</f>
        <v>0</v>
      </c>
    </row>
    <row r="1052" spans="1:39" ht="15" customHeight="1" outlineLevel="1">
      <c r="A1052" s="531"/>
      <c r="B1052" s="293" t="s">
        <v>346</v>
      </c>
      <c r="C1052" s="290" t="s">
        <v>163</v>
      </c>
      <c r="D1052" s="294"/>
      <c r="E1052" s="294"/>
      <c r="F1052" s="294"/>
      <c r="G1052" s="294"/>
      <c r="H1052" s="294"/>
      <c r="I1052" s="294"/>
      <c r="J1052" s="294"/>
      <c r="K1052" s="294"/>
      <c r="L1052" s="294"/>
      <c r="M1052" s="294"/>
      <c r="N1052" s="290"/>
      <c r="O1052" s="294"/>
      <c r="P1052" s="294"/>
      <c r="Q1052" s="294"/>
      <c r="R1052" s="294"/>
      <c r="S1052" s="294"/>
      <c r="T1052" s="294"/>
      <c r="U1052" s="294"/>
      <c r="V1052" s="294"/>
      <c r="W1052" s="294"/>
      <c r="X1052" s="294"/>
      <c r="Y1052" s="410">
        <f t="shared" ref="Y1052:AL1052" si="322">Y1051</f>
        <v>0</v>
      </c>
      <c r="Z1052" s="410">
        <f t="shared" si="322"/>
        <v>0</v>
      </c>
      <c r="AA1052" s="410">
        <f t="shared" si="322"/>
        <v>0</v>
      </c>
      <c r="AB1052" s="410">
        <f t="shared" si="322"/>
        <v>0</v>
      </c>
      <c r="AC1052" s="410">
        <f t="shared" si="322"/>
        <v>0</v>
      </c>
      <c r="AD1052" s="410">
        <f t="shared" si="322"/>
        <v>0</v>
      </c>
      <c r="AE1052" s="410">
        <f t="shared" si="322"/>
        <v>0</v>
      </c>
      <c r="AF1052" s="410">
        <f t="shared" si="322"/>
        <v>0</v>
      </c>
      <c r="AG1052" s="410">
        <f t="shared" si="322"/>
        <v>0</v>
      </c>
      <c r="AH1052" s="410">
        <f t="shared" si="322"/>
        <v>0</v>
      </c>
      <c r="AI1052" s="410">
        <f t="shared" si="322"/>
        <v>0</v>
      </c>
      <c r="AJ1052" s="410">
        <f t="shared" si="322"/>
        <v>0</v>
      </c>
      <c r="AK1052" s="410">
        <f t="shared" si="322"/>
        <v>0</v>
      </c>
      <c r="AL1052" s="410">
        <f t="shared" si="322"/>
        <v>0</v>
      </c>
      <c r="AM1052" s="305"/>
    </row>
    <row r="1053" spans="1:39" ht="15" customHeight="1" outlineLevel="1">
      <c r="A1053" s="531"/>
      <c r="B1053" s="429"/>
      <c r="C1053" s="290"/>
      <c r="D1053" s="290"/>
      <c r="E1053" s="290"/>
      <c r="F1053" s="290"/>
      <c r="G1053" s="290"/>
      <c r="H1053" s="290"/>
      <c r="I1053" s="290"/>
      <c r="J1053" s="290"/>
      <c r="K1053" s="290"/>
      <c r="L1053" s="290"/>
      <c r="M1053" s="290"/>
      <c r="N1053" s="290"/>
      <c r="O1053" s="290"/>
      <c r="P1053" s="290"/>
      <c r="Q1053" s="290"/>
      <c r="R1053" s="290"/>
      <c r="S1053" s="290"/>
      <c r="T1053" s="290"/>
      <c r="U1053" s="290"/>
      <c r="V1053" s="290"/>
      <c r="W1053" s="290"/>
      <c r="X1053" s="290"/>
      <c r="Y1053" s="421"/>
      <c r="Z1053" s="424"/>
      <c r="AA1053" s="424"/>
      <c r="AB1053" s="424"/>
      <c r="AC1053" s="424"/>
      <c r="AD1053" s="424"/>
      <c r="AE1053" s="424"/>
      <c r="AF1053" s="424"/>
      <c r="AG1053" s="424"/>
      <c r="AH1053" s="424"/>
      <c r="AI1053" s="424"/>
      <c r="AJ1053" s="424"/>
      <c r="AK1053" s="424"/>
      <c r="AL1053" s="424"/>
      <c r="AM1053" s="305"/>
    </row>
    <row r="1054" spans="1:39" ht="15" customHeight="1" outlineLevel="1">
      <c r="A1054" s="531">
        <v>24</v>
      </c>
      <c r="B1054" s="427" t="s">
        <v>116</v>
      </c>
      <c r="C1054" s="290" t="s">
        <v>25</v>
      </c>
      <c r="D1054" s="294"/>
      <c r="E1054" s="294"/>
      <c r="F1054" s="294"/>
      <c r="G1054" s="294"/>
      <c r="H1054" s="294"/>
      <c r="I1054" s="294"/>
      <c r="J1054" s="294"/>
      <c r="K1054" s="294"/>
      <c r="L1054" s="294"/>
      <c r="M1054" s="294"/>
      <c r="N1054" s="290"/>
      <c r="O1054" s="294"/>
      <c r="P1054" s="294"/>
      <c r="Q1054" s="294"/>
      <c r="R1054" s="294"/>
      <c r="S1054" s="294"/>
      <c r="T1054" s="294"/>
      <c r="U1054" s="294"/>
      <c r="V1054" s="294"/>
      <c r="W1054" s="294"/>
      <c r="X1054" s="294"/>
      <c r="Y1054" s="409"/>
      <c r="Z1054" s="409"/>
      <c r="AA1054" s="409"/>
      <c r="AB1054" s="409"/>
      <c r="AC1054" s="409"/>
      <c r="AD1054" s="409"/>
      <c r="AE1054" s="409"/>
      <c r="AF1054" s="409"/>
      <c r="AG1054" s="409"/>
      <c r="AH1054" s="409"/>
      <c r="AI1054" s="409"/>
      <c r="AJ1054" s="409"/>
      <c r="AK1054" s="409"/>
      <c r="AL1054" s="409"/>
      <c r="AM1054" s="295">
        <f>SUM(Y1054:AL1054)</f>
        <v>0</v>
      </c>
    </row>
    <row r="1055" spans="1:39" ht="15" customHeight="1" outlineLevel="1">
      <c r="A1055" s="531"/>
      <c r="B1055" s="293" t="s">
        <v>346</v>
      </c>
      <c r="C1055" s="290" t="s">
        <v>163</v>
      </c>
      <c r="D1055" s="294"/>
      <c r="E1055" s="294"/>
      <c r="F1055" s="294"/>
      <c r="G1055" s="294"/>
      <c r="H1055" s="294"/>
      <c r="I1055" s="294"/>
      <c r="J1055" s="294"/>
      <c r="K1055" s="294"/>
      <c r="L1055" s="294"/>
      <c r="M1055" s="294"/>
      <c r="N1055" s="290"/>
      <c r="O1055" s="294"/>
      <c r="P1055" s="294"/>
      <c r="Q1055" s="294"/>
      <c r="R1055" s="294"/>
      <c r="S1055" s="294"/>
      <c r="T1055" s="294"/>
      <c r="U1055" s="294"/>
      <c r="V1055" s="294"/>
      <c r="W1055" s="294"/>
      <c r="X1055" s="294"/>
      <c r="Y1055" s="410">
        <f t="shared" ref="Y1055:AL1055" si="323">Y1054</f>
        <v>0</v>
      </c>
      <c r="Z1055" s="410">
        <f t="shared" si="323"/>
        <v>0</v>
      </c>
      <c r="AA1055" s="410">
        <f t="shared" si="323"/>
        <v>0</v>
      </c>
      <c r="AB1055" s="410">
        <f t="shared" si="323"/>
        <v>0</v>
      </c>
      <c r="AC1055" s="410">
        <f t="shared" si="323"/>
        <v>0</v>
      </c>
      <c r="AD1055" s="410">
        <f t="shared" si="323"/>
        <v>0</v>
      </c>
      <c r="AE1055" s="410">
        <f t="shared" si="323"/>
        <v>0</v>
      </c>
      <c r="AF1055" s="410">
        <f t="shared" si="323"/>
        <v>0</v>
      </c>
      <c r="AG1055" s="410">
        <f t="shared" si="323"/>
        <v>0</v>
      </c>
      <c r="AH1055" s="410">
        <f t="shared" si="323"/>
        <v>0</v>
      </c>
      <c r="AI1055" s="410">
        <f t="shared" si="323"/>
        <v>0</v>
      </c>
      <c r="AJ1055" s="410">
        <f t="shared" si="323"/>
        <v>0</v>
      </c>
      <c r="AK1055" s="410">
        <f t="shared" si="323"/>
        <v>0</v>
      </c>
      <c r="AL1055" s="410">
        <f t="shared" si="323"/>
        <v>0</v>
      </c>
      <c r="AM1055" s="305"/>
    </row>
    <row r="1056" spans="1:39" ht="15" customHeight="1" outlineLevel="1">
      <c r="A1056" s="531"/>
      <c r="B1056" s="293"/>
      <c r="C1056" s="290"/>
      <c r="D1056" s="290"/>
      <c r="E1056" s="290"/>
      <c r="F1056" s="290"/>
      <c r="G1056" s="290"/>
      <c r="H1056" s="290"/>
      <c r="I1056" s="290"/>
      <c r="J1056" s="290"/>
      <c r="K1056" s="290"/>
      <c r="L1056" s="290"/>
      <c r="M1056" s="290"/>
      <c r="N1056" s="290"/>
      <c r="O1056" s="290"/>
      <c r="P1056" s="290"/>
      <c r="Q1056" s="290"/>
      <c r="R1056" s="290"/>
      <c r="S1056" s="290"/>
      <c r="T1056" s="290"/>
      <c r="U1056" s="290"/>
      <c r="V1056" s="290"/>
      <c r="W1056" s="290"/>
      <c r="X1056" s="290"/>
      <c r="Y1056" s="411"/>
      <c r="Z1056" s="424"/>
      <c r="AA1056" s="424"/>
      <c r="AB1056" s="424"/>
      <c r="AC1056" s="424"/>
      <c r="AD1056" s="424"/>
      <c r="AE1056" s="424"/>
      <c r="AF1056" s="424"/>
      <c r="AG1056" s="424"/>
      <c r="AH1056" s="424"/>
      <c r="AI1056" s="424"/>
      <c r="AJ1056" s="424"/>
      <c r="AK1056" s="424"/>
      <c r="AL1056" s="424"/>
      <c r="AM1056" s="305"/>
    </row>
    <row r="1057" spans="1:39" ht="15" customHeight="1" outlineLevel="1">
      <c r="A1057" s="531"/>
      <c r="B1057" s="287" t="s">
        <v>499</v>
      </c>
      <c r="C1057" s="290"/>
      <c r="D1057" s="290"/>
      <c r="E1057" s="290"/>
      <c r="F1057" s="290"/>
      <c r="G1057" s="290"/>
      <c r="H1057" s="290"/>
      <c r="I1057" s="290"/>
      <c r="J1057" s="290"/>
      <c r="K1057" s="290"/>
      <c r="L1057" s="290"/>
      <c r="M1057" s="290"/>
      <c r="N1057" s="290"/>
      <c r="O1057" s="290"/>
      <c r="P1057" s="290"/>
      <c r="Q1057" s="290"/>
      <c r="R1057" s="290"/>
      <c r="S1057" s="290"/>
      <c r="T1057" s="290"/>
      <c r="U1057" s="290"/>
      <c r="V1057" s="290"/>
      <c r="W1057" s="290"/>
      <c r="X1057" s="290"/>
      <c r="Y1057" s="411"/>
      <c r="Z1057" s="424"/>
      <c r="AA1057" s="424"/>
      <c r="AB1057" s="424"/>
      <c r="AC1057" s="424"/>
      <c r="AD1057" s="424"/>
      <c r="AE1057" s="424"/>
      <c r="AF1057" s="424"/>
      <c r="AG1057" s="424"/>
      <c r="AH1057" s="424"/>
      <c r="AI1057" s="424"/>
      <c r="AJ1057" s="424"/>
      <c r="AK1057" s="424"/>
      <c r="AL1057" s="424"/>
      <c r="AM1057" s="305"/>
    </row>
    <row r="1058" spans="1:39" ht="15" customHeight="1" outlineLevel="1">
      <c r="A1058" s="531">
        <v>25</v>
      </c>
      <c r="B1058" s="427" t="s">
        <v>117</v>
      </c>
      <c r="C1058" s="290" t="s">
        <v>25</v>
      </c>
      <c r="D1058" s="294"/>
      <c r="E1058" s="294"/>
      <c r="F1058" s="294"/>
      <c r="G1058" s="294"/>
      <c r="H1058" s="294"/>
      <c r="I1058" s="294"/>
      <c r="J1058" s="294"/>
      <c r="K1058" s="294"/>
      <c r="L1058" s="294"/>
      <c r="M1058" s="294"/>
      <c r="N1058" s="294">
        <v>12</v>
      </c>
      <c r="O1058" s="294"/>
      <c r="P1058" s="294"/>
      <c r="Q1058" s="294"/>
      <c r="R1058" s="294"/>
      <c r="S1058" s="294"/>
      <c r="T1058" s="294"/>
      <c r="U1058" s="294"/>
      <c r="V1058" s="294"/>
      <c r="W1058" s="294"/>
      <c r="X1058" s="294"/>
      <c r="Y1058" s="425"/>
      <c r="Z1058" s="414"/>
      <c r="AA1058" s="414"/>
      <c r="AB1058" s="414"/>
      <c r="AC1058" s="414"/>
      <c r="AD1058" s="414"/>
      <c r="AE1058" s="414"/>
      <c r="AF1058" s="414"/>
      <c r="AG1058" s="414"/>
      <c r="AH1058" s="414"/>
      <c r="AI1058" s="414"/>
      <c r="AJ1058" s="414"/>
      <c r="AK1058" s="414"/>
      <c r="AL1058" s="414"/>
      <c r="AM1058" s="295">
        <f>SUM(Y1058:AL1058)</f>
        <v>0</v>
      </c>
    </row>
    <row r="1059" spans="1:39" ht="15" customHeight="1" outlineLevel="1">
      <c r="A1059" s="531"/>
      <c r="B1059" s="293" t="s">
        <v>346</v>
      </c>
      <c r="C1059" s="290" t="s">
        <v>163</v>
      </c>
      <c r="D1059" s="294"/>
      <c r="E1059" s="294"/>
      <c r="F1059" s="294"/>
      <c r="G1059" s="294"/>
      <c r="H1059" s="294"/>
      <c r="I1059" s="294"/>
      <c r="J1059" s="294"/>
      <c r="K1059" s="294"/>
      <c r="L1059" s="294"/>
      <c r="M1059" s="294"/>
      <c r="N1059" s="294">
        <f>N1058</f>
        <v>12</v>
      </c>
      <c r="O1059" s="294"/>
      <c r="P1059" s="294"/>
      <c r="Q1059" s="294"/>
      <c r="R1059" s="294"/>
      <c r="S1059" s="294"/>
      <c r="T1059" s="294"/>
      <c r="U1059" s="294"/>
      <c r="V1059" s="294"/>
      <c r="W1059" s="294"/>
      <c r="X1059" s="294"/>
      <c r="Y1059" s="410">
        <f t="shared" ref="Y1059:AL1059" si="324">Y1058</f>
        <v>0</v>
      </c>
      <c r="Z1059" s="410">
        <f t="shared" si="324"/>
        <v>0</v>
      </c>
      <c r="AA1059" s="410">
        <f t="shared" si="324"/>
        <v>0</v>
      </c>
      <c r="AB1059" s="410">
        <f t="shared" si="324"/>
        <v>0</v>
      </c>
      <c r="AC1059" s="410">
        <f t="shared" si="324"/>
        <v>0</v>
      </c>
      <c r="AD1059" s="410">
        <f t="shared" si="324"/>
        <v>0</v>
      </c>
      <c r="AE1059" s="410">
        <f t="shared" si="324"/>
        <v>0</v>
      </c>
      <c r="AF1059" s="410">
        <f t="shared" si="324"/>
        <v>0</v>
      </c>
      <c r="AG1059" s="410">
        <f t="shared" si="324"/>
        <v>0</v>
      </c>
      <c r="AH1059" s="410">
        <f t="shared" si="324"/>
        <v>0</v>
      </c>
      <c r="AI1059" s="410">
        <f t="shared" si="324"/>
        <v>0</v>
      </c>
      <c r="AJ1059" s="410">
        <f t="shared" si="324"/>
        <v>0</v>
      </c>
      <c r="AK1059" s="410">
        <f t="shared" si="324"/>
        <v>0</v>
      </c>
      <c r="AL1059" s="410">
        <f t="shared" si="324"/>
        <v>0</v>
      </c>
      <c r="AM1059" s="305"/>
    </row>
    <row r="1060" spans="1:39" ht="15" customHeight="1" outlineLevel="1">
      <c r="A1060" s="531"/>
      <c r="B1060" s="293"/>
      <c r="C1060" s="290"/>
      <c r="D1060" s="290"/>
      <c r="E1060" s="290"/>
      <c r="F1060" s="290"/>
      <c r="G1060" s="290"/>
      <c r="H1060" s="290"/>
      <c r="I1060" s="290"/>
      <c r="J1060" s="290"/>
      <c r="K1060" s="290"/>
      <c r="L1060" s="290"/>
      <c r="M1060" s="290"/>
      <c r="N1060" s="290"/>
      <c r="O1060" s="290"/>
      <c r="P1060" s="290"/>
      <c r="Q1060" s="290"/>
      <c r="R1060" s="290"/>
      <c r="S1060" s="290"/>
      <c r="T1060" s="290"/>
      <c r="U1060" s="290"/>
      <c r="V1060" s="290"/>
      <c r="W1060" s="290"/>
      <c r="X1060" s="290"/>
      <c r="Y1060" s="411"/>
      <c r="Z1060" s="424"/>
      <c r="AA1060" s="424"/>
      <c r="AB1060" s="424"/>
      <c r="AC1060" s="424"/>
      <c r="AD1060" s="424"/>
      <c r="AE1060" s="424"/>
      <c r="AF1060" s="424"/>
      <c r="AG1060" s="424"/>
      <c r="AH1060" s="424"/>
      <c r="AI1060" s="424"/>
      <c r="AJ1060" s="424"/>
      <c r="AK1060" s="424"/>
      <c r="AL1060" s="424"/>
      <c r="AM1060" s="305"/>
    </row>
    <row r="1061" spans="1:39" ht="15" customHeight="1" outlineLevel="1">
      <c r="A1061" s="531">
        <v>26</v>
      </c>
      <c r="B1061" s="427" t="s">
        <v>118</v>
      </c>
      <c r="C1061" s="290" t="s">
        <v>25</v>
      </c>
      <c r="D1061" s="294"/>
      <c r="E1061" s="294"/>
      <c r="F1061" s="294"/>
      <c r="G1061" s="294"/>
      <c r="H1061" s="294"/>
      <c r="I1061" s="294"/>
      <c r="J1061" s="294"/>
      <c r="K1061" s="294"/>
      <c r="L1061" s="294"/>
      <c r="M1061" s="294"/>
      <c r="N1061" s="294">
        <v>12</v>
      </c>
      <c r="O1061" s="294"/>
      <c r="P1061" s="294"/>
      <c r="Q1061" s="294"/>
      <c r="R1061" s="294"/>
      <c r="S1061" s="294"/>
      <c r="T1061" s="294"/>
      <c r="U1061" s="294"/>
      <c r="V1061" s="294"/>
      <c r="W1061" s="294"/>
      <c r="X1061" s="294"/>
      <c r="Y1061" s="425"/>
      <c r="Z1061" s="414"/>
      <c r="AA1061" s="414"/>
      <c r="AB1061" s="414"/>
      <c r="AC1061" s="414"/>
      <c r="AD1061" s="414"/>
      <c r="AE1061" s="414"/>
      <c r="AF1061" s="414"/>
      <c r="AG1061" s="414"/>
      <c r="AH1061" s="414"/>
      <c r="AI1061" s="414"/>
      <c r="AJ1061" s="414"/>
      <c r="AK1061" s="414"/>
      <c r="AL1061" s="414"/>
      <c r="AM1061" s="295">
        <f>SUM(Y1061:AL1061)</f>
        <v>0</v>
      </c>
    </row>
    <row r="1062" spans="1:39" ht="15" customHeight="1" outlineLevel="1">
      <c r="A1062" s="531"/>
      <c r="B1062" s="293" t="s">
        <v>346</v>
      </c>
      <c r="C1062" s="290" t="s">
        <v>163</v>
      </c>
      <c r="D1062" s="294"/>
      <c r="E1062" s="294"/>
      <c r="F1062" s="294"/>
      <c r="G1062" s="294"/>
      <c r="H1062" s="294"/>
      <c r="I1062" s="294"/>
      <c r="J1062" s="294"/>
      <c r="K1062" s="294"/>
      <c r="L1062" s="294"/>
      <c r="M1062" s="294"/>
      <c r="N1062" s="294">
        <f>N1061</f>
        <v>12</v>
      </c>
      <c r="O1062" s="294"/>
      <c r="P1062" s="294"/>
      <c r="Q1062" s="294"/>
      <c r="R1062" s="294"/>
      <c r="S1062" s="294"/>
      <c r="T1062" s="294"/>
      <c r="U1062" s="294"/>
      <c r="V1062" s="294"/>
      <c r="W1062" s="294"/>
      <c r="X1062" s="294"/>
      <c r="Y1062" s="410">
        <f t="shared" ref="Y1062:AL1062" si="325">Y1061</f>
        <v>0</v>
      </c>
      <c r="Z1062" s="410">
        <f t="shared" si="325"/>
        <v>0</v>
      </c>
      <c r="AA1062" s="410">
        <f t="shared" si="325"/>
        <v>0</v>
      </c>
      <c r="AB1062" s="410">
        <f t="shared" si="325"/>
        <v>0</v>
      </c>
      <c r="AC1062" s="410">
        <f t="shared" si="325"/>
        <v>0</v>
      </c>
      <c r="AD1062" s="410">
        <f t="shared" si="325"/>
        <v>0</v>
      </c>
      <c r="AE1062" s="410">
        <f t="shared" si="325"/>
        <v>0</v>
      </c>
      <c r="AF1062" s="410">
        <f t="shared" si="325"/>
        <v>0</v>
      </c>
      <c r="AG1062" s="410">
        <f t="shared" si="325"/>
        <v>0</v>
      </c>
      <c r="AH1062" s="410">
        <f t="shared" si="325"/>
        <v>0</v>
      </c>
      <c r="AI1062" s="410">
        <f t="shared" si="325"/>
        <v>0</v>
      </c>
      <c r="AJ1062" s="410">
        <f t="shared" si="325"/>
        <v>0</v>
      </c>
      <c r="AK1062" s="410">
        <f t="shared" si="325"/>
        <v>0</v>
      </c>
      <c r="AL1062" s="410">
        <f t="shared" si="325"/>
        <v>0</v>
      </c>
      <c r="AM1062" s="305"/>
    </row>
    <row r="1063" spans="1:39" ht="15" customHeight="1" outlineLevel="1">
      <c r="A1063" s="531"/>
      <c r="B1063" s="293"/>
      <c r="C1063" s="290"/>
      <c r="D1063" s="290"/>
      <c r="E1063" s="290"/>
      <c r="F1063" s="290"/>
      <c r="G1063" s="290"/>
      <c r="H1063" s="290"/>
      <c r="I1063" s="290"/>
      <c r="J1063" s="290"/>
      <c r="K1063" s="290"/>
      <c r="L1063" s="290"/>
      <c r="M1063" s="290"/>
      <c r="N1063" s="290"/>
      <c r="O1063" s="290"/>
      <c r="P1063" s="290"/>
      <c r="Q1063" s="290"/>
      <c r="R1063" s="290"/>
      <c r="S1063" s="290"/>
      <c r="T1063" s="290"/>
      <c r="U1063" s="290"/>
      <c r="V1063" s="290"/>
      <c r="W1063" s="290"/>
      <c r="X1063" s="290"/>
      <c r="Y1063" s="411"/>
      <c r="Z1063" s="424"/>
      <c r="AA1063" s="424"/>
      <c r="AB1063" s="424"/>
      <c r="AC1063" s="424"/>
      <c r="AD1063" s="424"/>
      <c r="AE1063" s="424"/>
      <c r="AF1063" s="424"/>
      <c r="AG1063" s="424"/>
      <c r="AH1063" s="424"/>
      <c r="AI1063" s="424"/>
      <c r="AJ1063" s="424"/>
      <c r="AK1063" s="424"/>
      <c r="AL1063" s="424"/>
      <c r="AM1063" s="305"/>
    </row>
    <row r="1064" spans="1:39" ht="15" customHeight="1" outlineLevel="1">
      <c r="A1064" s="531">
        <v>27</v>
      </c>
      <c r="B1064" s="427" t="s">
        <v>119</v>
      </c>
      <c r="C1064" s="290" t="s">
        <v>25</v>
      </c>
      <c r="D1064" s="294"/>
      <c r="E1064" s="294"/>
      <c r="F1064" s="294"/>
      <c r="G1064" s="294"/>
      <c r="H1064" s="294"/>
      <c r="I1064" s="294"/>
      <c r="J1064" s="294"/>
      <c r="K1064" s="294"/>
      <c r="L1064" s="294"/>
      <c r="M1064" s="294"/>
      <c r="N1064" s="294">
        <v>12</v>
      </c>
      <c r="O1064" s="294"/>
      <c r="P1064" s="294"/>
      <c r="Q1064" s="294"/>
      <c r="R1064" s="294"/>
      <c r="S1064" s="294"/>
      <c r="T1064" s="294"/>
      <c r="U1064" s="294"/>
      <c r="V1064" s="294"/>
      <c r="W1064" s="294"/>
      <c r="X1064" s="294"/>
      <c r="Y1064" s="425"/>
      <c r="Z1064" s="414"/>
      <c r="AA1064" s="414"/>
      <c r="AB1064" s="414"/>
      <c r="AC1064" s="414"/>
      <c r="AD1064" s="414"/>
      <c r="AE1064" s="414"/>
      <c r="AF1064" s="414"/>
      <c r="AG1064" s="414"/>
      <c r="AH1064" s="414"/>
      <c r="AI1064" s="414"/>
      <c r="AJ1064" s="414"/>
      <c r="AK1064" s="414"/>
      <c r="AL1064" s="414"/>
      <c r="AM1064" s="295">
        <f>SUM(Y1064:AL1064)</f>
        <v>0</v>
      </c>
    </row>
    <row r="1065" spans="1:39" ht="15" customHeight="1" outlineLevel="1">
      <c r="A1065" s="531"/>
      <c r="B1065" s="293" t="s">
        <v>346</v>
      </c>
      <c r="C1065" s="290" t="s">
        <v>163</v>
      </c>
      <c r="D1065" s="294"/>
      <c r="E1065" s="294"/>
      <c r="F1065" s="294"/>
      <c r="G1065" s="294"/>
      <c r="H1065" s="294"/>
      <c r="I1065" s="294"/>
      <c r="J1065" s="294"/>
      <c r="K1065" s="294"/>
      <c r="L1065" s="294"/>
      <c r="M1065" s="294"/>
      <c r="N1065" s="294">
        <f>N1064</f>
        <v>12</v>
      </c>
      <c r="O1065" s="294"/>
      <c r="P1065" s="294"/>
      <c r="Q1065" s="294"/>
      <c r="R1065" s="294"/>
      <c r="S1065" s="294"/>
      <c r="T1065" s="294"/>
      <c r="U1065" s="294"/>
      <c r="V1065" s="294"/>
      <c r="W1065" s="294"/>
      <c r="X1065" s="294"/>
      <c r="Y1065" s="410">
        <f t="shared" ref="Y1065:AL1065" si="326">Y1064</f>
        <v>0</v>
      </c>
      <c r="Z1065" s="410">
        <f t="shared" si="326"/>
        <v>0</v>
      </c>
      <c r="AA1065" s="410">
        <f t="shared" si="326"/>
        <v>0</v>
      </c>
      <c r="AB1065" s="410">
        <f t="shared" si="326"/>
        <v>0</v>
      </c>
      <c r="AC1065" s="410">
        <f t="shared" si="326"/>
        <v>0</v>
      </c>
      <c r="AD1065" s="410">
        <f t="shared" si="326"/>
        <v>0</v>
      </c>
      <c r="AE1065" s="410">
        <f t="shared" si="326"/>
        <v>0</v>
      </c>
      <c r="AF1065" s="410">
        <f t="shared" si="326"/>
        <v>0</v>
      </c>
      <c r="AG1065" s="410">
        <f t="shared" si="326"/>
        <v>0</v>
      </c>
      <c r="AH1065" s="410">
        <f t="shared" si="326"/>
        <v>0</v>
      </c>
      <c r="AI1065" s="410">
        <f t="shared" si="326"/>
        <v>0</v>
      </c>
      <c r="AJ1065" s="410">
        <f t="shared" si="326"/>
        <v>0</v>
      </c>
      <c r="AK1065" s="410">
        <f t="shared" si="326"/>
        <v>0</v>
      </c>
      <c r="AL1065" s="410">
        <f t="shared" si="326"/>
        <v>0</v>
      </c>
      <c r="AM1065" s="305"/>
    </row>
    <row r="1066" spans="1:39" ht="15" customHeight="1" outlineLevel="1">
      <c r="A1066" s="531"/>
      <c r="B1066" s="293"/>
      <c r="C1066" s="290"/>
      <c r="D1066" s="290"/>
      <c r="E1066" s="290"/>
      <c r="F1066" s="290"/>
      <c r="G1066" s="290"/>
      <c r="H1066" s="290"/>
      <c r="I1066" s="290"/>
      <c r="J1066" s="290"/>
      <c r="K1066" s="290"/>
      <c r="L1066" s="290"/>
      <c r="M1066" s="290"/>
      <c r="N1066" s="290"/>
      <c r="O1066" s="290"/>
      <c r="P1066" s="290"/>
      <c r="Q1066" s="290"/>
      <c r="R1066" s="290"/>
      <c r="S1066" s="290"/>
      <c r="T1066" s="290"/>
      <c r="U1066" s="290"/>
      <c r="V1066" s="290"/>
      <c r="W1066" s="290"/>
      <c r="X1066" s="290"/>
      <c r="Y1066" s="411"/>
      <c r="Z1066" s="424"/>
      <c r="AA1066" s="424"/>
      <c r="AB1066" s="424"/>
      <c r="AC1066" s="424"/>
      <c r="AD1066" s="424"/>
      <c r="AE1066" s="424"/>
      <c r="AF1066" s="424"/>
      <c r="AG1066" s="424"/>
      <c r="AH1066" s="424"/>
      <c r="AI1066" s="424"/>
      <c r="AJ1066" s="424"/>
      <c r="AK1066" s="424"/>
      <c r="AL1066" s="424"/>
      <c r="AM1066" s="305"/>
    </row>
    <row r="1067" spans="1:39" ht="15" customHeight="1" outlineLevel="1">
      <c r="A1067" s="531">
        <v>28</v>
      </c>
      <c r="B1067" s="427" t="s">
        <v>120</v>
      </c>
      <c r="C1067" s="290" t="s">
        <v>25</v>
      </c>
      <c r="D1067" s="294"/>
      <c r="E1067" s="294"/>
      <c r="F1067" s="294"/>
      <c r="G1067" s="294"/>
      <c r="H1067" s="294"/>
      <c r="I1067" s="294"/>
      <c r="J1067" s="294"/>
      <c r="K1067" s="294"/>
      <c r="L1067" s="294"/>
      <c r="M1067" s="294"/>
      <c r="N1067" s="294">
        <v>12</v>
      </c>
      <c r="O1067" s="294"/>
      <c r="P1067" s="294"/>
      <c r="Q1067" s="294"/>
      <c r="R1067" s="294"/>
      <c r="S1067" s="294"/>
      <c r="T1067" s="294"/>
      <c r="U1067" s="294"/>
      <c r="V1067" s="294"/>
      <c r="W1067" s="294"/>
      <c r="X1067" s="294"/>
      <c r="Y1067" s="425"/>
      <c r="Z1067" s="414"/>
      <c r="AA1067" s="414"/>
      <c r="AB1067" s="414"/>
      <c r="AC1067" s="414"/>
      <c r="AD1067" s="414"/>
      <c r="AE1067" s="414"/>
      <c r="AF1067" s="414"/>
      <c r="AG1067" s="414"/>
      <c r="AH1067" s="414"/>
      <c r="AI1067" s="414"/>
      <c r="AJ1067" s="414"/>
      <c r="AK1067" s="414"/>
      <c r="AL1067" s="414"/>
      <c r="AM1067" s="295">
        <f>SUM(Y1067:AL1067)</f>
        <v>0</v>
      </c>
    </row>
    <row r="1068" spans="1:39" ht="15" customHeight="1" outlineLevel="1">
      <c r="A1068" s="531"/>
      <c r="B1068" s="293" t="s">
        <v>346</v>
      </c>
      <c r="C1068" s="290" t="s">
        <v>163</v>
      </c>
      <c r="D1068" s="294"/>
      <c r="E1068" s="294"/>
      <c r="F1068" s="294"/>
      <c r="G1068" s="294"/>
      <c r="H1068" s="294"/>
      <c r="I1068" s="294"/>
      <c r="J1068" s="294"/>
      <c r="K1068" s="294"/>
      <c r="L1068" s="294"/>
      <c r="M1068" s="294"/>
      <c r="N1068" s="294">
        <f>N1067</f>
        <v>12</v>
      </c>
      <c r="O1068" s="294"/>
      <c r="P1068" s="294"/>
      <c r="Q1068" s="294"/>
      <c r="R1068" s="294"/>
      <c r="S1068" s="294"/>
      <c r="T1068" s="294"/>
      <c r="U1068" s="294"/>
      <c r="V1068" s="294"/>
      <c r="W1068" s="294"/>
      <c r="X1068" s="294"/>
      <c r="Y1068" s="410">
        <f t="shared" ref="Y1068:AL1068" si="327">Y1067</f>
        <v>0</v>
      </c>
      <c r="Z1068" s="410">
        <f t="shared" si="327"/>
        <v>0</v>
      </c>
      <c r="AA1068" s="410">
        <f t="shared" si="327"/>
        <v>0</v>
      </c>
      <c r="AB1068" s="410">
        <f t="shared" si="327"/>
        <v>0</v>
      </c>
      <c r="AC1068" s="410">
        <f t="shared" si="327"/>
        <v>0</v>
      </c>
      <c r="AD1068" s="410">
        <f t="shared" si="327"/>
        <v>0</v>
      </c>
      <c r="AE1068" s="410">
        <f t="shared" si="327"/>
        <v>0</v>
      </c>
      <c r="AF1068" s="410">
        <f t="shared" si="327"/>
        <v>0</v>
      </c>
      <c r="AG1068" s="410">
        <f t="shared" si="327"/>
        <v>0</v>
      </c>
      <c r="AH1068" s="410">
        <f t="shared" si="327"/>
        <v>0</v>
      </c>
      <c r="AI1068" s="410">
        <f t="shared" si="327"/>
        <v>0</v>
      </c>
      <c r="AJ1068" s="410">
        <f t="shared" si="327"/>
        <v>0</v>
      </c>
      <c r="AK1068" s="410">
        <f t="shared" si="327"/>
        <v>0</v>
      </c>
      <c r="AL1068" s="410">
        <f t="shared" si="327"/>
        <v>0</v>
      </c>
      <c r="AM1068" s="305"/>
    </row>
    <row r="1069" spans="1:39" ht="15" customHeight="1" outlineLevel="1">
      <c r="A1069" s="531"/>
      <c r="B1069" s="293"/>
      <c r="C1069" s="290"/>
      <c r="D1069" s="290"/>
      <c r="E1069" s="290"/>
      <c r="F1069" s="290"/>
      <c r="G1069" s="290"/>
      <c r="H1069" s="290"/>
      <c r="I1069" s="290"/>
      <c r="J1069" s="290"/>
      <c r="K1069" s="290"/>
      <c r="L1069" s="290"/>
      <c r="M1069" s="290"/>
      <c r="N1069" s="290"/>
      <c r="O1069" s="290"/>
      <c r="P1069" s="290"/>
      <c r="Q1069" s="290"/>
      <c r="R1069" s="290"/>
      <c r="S1069" s="290"/>
      <c r="T1069" s="290"/>
      <c r="U1069" s="290"/>
      <c r="V1069" s="290"/>
      <c r="W1069" s="290"/>
      <c r="X1069" s="290"/>
      <c r="Y1069" s="411"/>
      <c r="Z1069" s="424"/>
      <c r="AA1069" s="424"/>
      <c r="AB1069" s="424"/>
      <c r="AC1069" s="424"/>
      <c r="AD1069" s="424"/>
      <c r="AE1069" s="424"/>
      <c r="AF1069" s="424"/>
      <c r="AG1069" s="424"/>
      <c r="AH1069" s="424"/>
      <c r="AI1069" s="424"/>
      <c r="AJ1069" s="424"/>
      <c r="AK1069" s="424"/>
      <c r="AL1069" s="424"/>
      <c r="AM1069" s="305"/>
    </row>
    <row r="1070" spans="1:39" ht="15" customHeight="1" outlineLevel="1">
      <c r="A1070" s="531">
        <v>29</v>
      </c>
      <c r="B1070" s="427" t="s">
        <v>121</v>
      </c>
      <c r="C1070" s="290" t="s">
        <v>25</v>
      </c>
      <c r="D1070" s="294"/>
      <c r="E1070" s="294"/>
      <c r="F1070" s="294"/>
      <c r="G1070" s="294"/>
      <c r="H1070" s="294"/>
      <c r="I1070" s="294"/>
      <c r="J1070" s="294"/>
      <c r="K1070" s="294"/>
      <c r="L1070" s="294"/>
      <c r="M1070" s="294"/>
      <c r="N1070" s="294">
        <v>3</v>
      </c>
      <c r="O1070" s="294"/>
      <c r="P1070" s="294"/>
      <c r="Q1070" s="294"/>
      <c r="R1070" s="294"/>
      <c r="S1070" s="294"/>
      <c r="T1070" s="294"/>
      <c r="U1070" s="294"/>
      <c r="V1070" s="294"/>
      <c r="W1070" s="294"/>
      <c r="X1070" s="294"/>
      <c r="Y1070" s="425"/>
      <c r="Z1070" s="414"/>
      <c r="AA1070" s="414"/>
      <c r="AB1070" s="414"/>
      <c r="AC1070" s="414"/>
      <c r="AD1070" s="414"/>
      <c r="AE1070" s="414"/>
      <c r="AF1070" s="414"/>
      <c r="AG1070" s="414"/>
      <c r="AH1070" s="414"/>
      <c r="AI1070" s="414"/>
      <c r="AJ1070" s="414"/>
      <c r="AK1070" s="414"/>
      <c r="AL1070" s="414"/>
      <c r="AM1070" s="295">
        <f>SUM(Y1070:AL1070)</f>
        <v>0</v>
      </c>
    </row>
    <row r="1071" spans="1:39" ht="15" customHeight="1" outlineLevel="1">
      <c r="A1071" s="531"/>
      <c r="B1071" s="293" t="s">
        <v>346</v>
      </c>
      <c r="C1071" s="290" t="s">
        <v>163</v>
      </c>
      <c r="D1071" s="294"/>
      <c r="E1071" s="294"/>
      <c r="F1071" s="294"/>
      <c r="G1071" s="294"/>
      <c r="H1071" s="294"/>
      <c r="I1071" s="294"/>
      <c r="J1071" s="294"/>
      <c r="K1071" s="294"/>
      <c r="L1071" s="294"/>
      <c r="M1071" s="294"/>
      <c r="N1071" s="294">
        <f>N1070</f>
        <v>3</v>
      </c>
      <c r="O1071" s="294"/>
      <c r="P1071" s="294"/>
      <c r="Q1071" s="294"/>
      <c r="R1071" s="294"/>
      <c r="S1071" s="294"/>
      <c r="T1071" s="294"/>
      <c r="U1071" s="294"/>
      <c r="V1071" s="294"/>
      <c r="W1071" s="294"/>
      <c r="X1071" s="294"/>
      <c r="Y1071" s="410">
        <f t="shared" ref="Y1071:AL1071" si="328">Y1070</f>
        <v>0</v>
      </c>
      <c r="Z1071" s="410">
        <f t="shared" si="328"/>
        <v>0</v>
      </c>
      <c r="AA1071" s="410">
        <f t="shared" si="328"/>
        <v>0</v>
      </c>
      <c r="AB1071" s="410">
        <f t="shared" si="328"/>
        <v>0</v>
      </c>
      <c r="AC1071" s="410">
        <f t="shared" si="328"/>
        <v>0</v>
      </c>
      <c r="AD1071" s="410">
        <f t="shared" si="328"/>
        <v>0</v>
      </c>
      <c r="AE1071" s="410">
        <f t="shared" si="328"/>
        <v>0</v>
      </c>
      <c r="AF1071" s="410">
        <f t="shared" si="328"/>
        <v>0</v>
      </c>
      <c r="AG1071" s="410">
        <f t="shared" si="328"/>
        <v>0</v>
      </c>
      <c r="AH1071" s="410">
        <f t="shared" si="328"/>
        <v>0</v>
      </c>
      <c r="AI1071" s="410">
        <f t="shared" si="328"/>
        <v>0</v>
      </c>
      <c r="AJ1071" s="410">
        <f t="shared" si="328"/>
        <v>0</v>
      </c>
      <c r="AK1071" s="410">
        <f t="shared" si="328"/>
        <v>0</v>
      </c>
      <c r="AL1071" s="410">
        <f t="shared" si="328"/>
        <v>0</v>
      </c>
      <c r="AM1071" s="305"/>
    </row>
    <row r="1072" spans="1:39" ht="15" customHeight="1" outlineLevel="1">
      <c r="A1072" s="531"/>
      <c r="B1072" s="293"/>
      <c r="C1072" s="290"/>
      <c r="D1072" s="290"/>
      <c r="E1072" s="290"/>
      <c r="F1072" s="290"/>
      <c r="G1072" s="290"/>
      <c r="H1072" s="290"/>
      <c r="I1072" s="290"/>
      <c r="J1072" s="290"/>
      <c r="K1072" s="290"/>
      <c r="L1072" s="290"/>
      <c r="M1072" s="290"/>
      <c r="N1072" s="290"/>
      <c r="O1072" s="290"/>
      <c r="P1072" s="290"/>
      <c r="Q1072" s="290"/>
      <c r="R1072" s="290"/>
      <c r="S1072" s="290"/>
      <c r="T1072" s="290"/>
      <c r="U1072" s="290"/>
      <c r="V1072" s="290"/>
      <c r="W1072" s="290"/>
      <c r="X1072" s="290"/>
      <c r="Y1072" s="411"/>
      <c r="Z1072" s="424"/>
      <c r="AA1072" s="424"/>
      <c r="AB1072" s="424"/>
      <c r="AC1072" s="424"/>
      <c r="AD1072" s="424"/>
      <c r="AE1072" s="424"/>
      <c r="AF1072" s="424"/>
      <c r="AG1072" s="424"/>
      <c r="AH1072" s="424"/>
      <c r="AI1072" s="424"/>
      <c r="AJ1072" s="424"/>
      <c r="AK1072" s="424"/>
      <c r="AL1072" s="424"/>
      <c r="AM1072" s="305"/>
    </row>
    <row r="1073" spans="1:39" ht="15" customHeight="1" outlineLevel="1">
      <c r="A1073" s="531">
        <v>30</v>
      </c>
      <c r="B1073" s="427" t="s">
        <v>122</v>
      </c>
      <c r="C1073" s="290" t="s">
        <v>25</v>
      </c>
      <c r="D1073" s="294"/>
      <c r="E1073" s="294"/>
      <c r="F1073" s="294"/>
      <c r="G1073" s="294"/>
      <c r="H1073" s="294"/>
      <c r="I1073" s="294"/>
      <c r="J1073" s="294"/>
      <c r="K1073" s="294"/>
      <c r="L1073" s="294"/>
      <c r="M1073" s="294"/>
      <c r="N1073" s="294">
        <v>12</v>
      </c>
      <c r="O1073" s="294"/>
      <c r="P1073" s="294"/>
      <c r="Q1073" s="294"/>
      <c r="R1073" s="294"/>
      <c r="S1073" s="294"/>
      <c r="T1073" s="294"/>
      <c r="U1073" s="294"/>
      <c r="V1073" s="294"/>
      <c r="W1073" s="294"/>
      <c r="X1073" s="294"/>
      <c r="Y1073" s="425"/>
      <c r="Z1073" s="414"/>
      <c r="AA1073" s="414"/>
      <c r="AB1073" s="414"/>
      <c r="AC1073" s="414"/>
      <c r="AD1073" s="414"/>
      <c r="AE1073" s="414"/>
      <c r="AF1073" s="414"/>
      <c r="AG1073" s="414"/>
      <c r="AH1073" s="414"/>
      <c r="AI1073" s="414"/>
      <c r="AJ1073" s="414"/>
      <c r="AK1073" s="414"/>
      <c r="AL1073" s="414"/>
      <c r="AM1073" s="295">
        <f>SUM(Y1073:AL1073)</f>
        <v>0</v>
      </c>
    </row>
    <row r="1074" spans="1:39" ht="15" customHeight="1" outlineLevel="1">
      <c r="A1074" s="531"/>
      <c r="B1074" s="293" t="s">
        <v>346</v>
      </c>
      <c r="C1074" s="290" t="s">
        <v>163</v>
      </c>
      <c r="D1074" s="294"/>
      <c r="E1074" s="294"/>
      <c r="F1074" s="294"/>
      <c r="G1074" s="294"/>
      <c r="H1074" s="294"/>
      <c r="I1074" s="294"/>
      <c r="J1074" s="294"/>
      <c r="K1074" s="294"/>
      <c r="L1074" s="294"/>
      <c r="M1074" s="294"/>
      <c r="N1074" s="294">
        <f>N1073</f>
        <v>12</v>
      </c>
      <c r="O1074" s="294"/>
      <c r="P1074" s="294"/>
      <c r="Q1074" s="294"/>
      <c r="R1074" s="294"/>
      <c r="S1074" s="294"/>
      <c r="T1074" s="294"/>
      <c r="U1074" s="294"/>
      <c r="V1074" s="294"/>
      <c r="W1074" s="294"/>
      <c r="X1074" s="294"/>
      <c r="Y1074" s="410">
        <f t="shared" ref="Y1074:AL1074" si="329">Y1073</f>
        <v>0</v>
      </c>
      <c r="Z1074" s="410">
        <f t="shared" si="329"/>
        <v>0</v>
      </c>
      <c r="AA1074" s="410">
        <f t="shared" si="329"/>
        <v>0</v>
      </c>
      <c r="AB1074" s="410">
        <f t="shared" si="329"/>
        <v>0</v>
      </c>
      <c r="AC1074" s="410">
        <f t="shared" si="329"/>
        <v>0</v>
      </c>
      <c r="AD1074" s="410">
        <f t="shared" si="329"/>
        <v>0</v>
      </c>
      <c r="AE1074" s="410">
        <f t="shared" si="329"/>
        <v>0</v>
      </c>
      <c r="AF1074" s="410">
        <f t="shared" si="329"/>
        <v>0</v>
      </c>
      <c r="AG1074" s="410">
        <f t="shared" si="329"/>
        <v>0</v>
      </c>
      <c r="AH1074" s="410">
        <f t="shared" si="329"/>
        <v>0</v>
      </c>
      <c r="AI1074" s="410">
        <f t="shared" si="329"/>
        <v>0</v>
      </c>
      <c r="AJ1074" s="410">
        <f t="shared" si="329"/>
        <v>0</v>
      </c>
      <c r="AK1074" s="410">
        <f t="shared" si="329"/>
        <v>0</v>
      </c>
      <c r="AL1074" s="410">
        <f t="shared" si="329"/>
        <v>0</v>
      </c>
      <c r="AM1074" s="305"/>
    </row>
    <row r="1075" spans="1:39" ht="15" customHeight="1" outlineLevel="1">
      <c r="A1075" s="531"/>
      <c r="B1075" s="293"/>
      <c r="C1075" s="290"/>
      <c r="D1075" s="290"/>
      <c r="E1075" s="290"/>
      <c r="F1075" s="290"/>
      <c r="G1075" s="290"/>
      <c r="H1075" s="290"/>
      <c r="I1075" s="290"/>
      <c r="J1075" s="290"/>
      <c r="K1075" s="290"/>
      <c r="L1075" s="290"/>
      <c r="M1075" s="290"/>
      <c r="N1075" s="290"/>
      <c r="O1075" s="290"/>
      <c r="P1075" s="290"/>
      <c r="Q1075" s="290"/>
      <c r="R1075" s="290"/>
      <c r="S1075" s="290"/>
      <c r="T1075" s="290"/>
      <c r="U1075" s="290"/>
      <c r="V1075" s="290"/>
      <c r="W1075" s="290"/>
      <c r="X1075" s="290"/>
      <c r="Y1075" s="411"/>
      <c r="Z1075" s="424"/>
      <c r="AA1075" s="424"/>
      <c r="AB1075" s="424"/>
      <c r="AC1075" s="424"/>
      <c r="AD1075" s="424"/>
      <c r="AE1075" s="424"/>
      <c r="AF1075" s="424"/>
      <c r="AG1075" s="424"/>
      <c r="AH1075" s="424"/>
      <c r="AI1075" s="424"/>
      <c r="AJ1075" s="424"/>
      <c r="AK1075" s="424"/>
      <c r="AL1075" s="424"/>
      <c r="AM1075" s="305"/>
    </row>
    <row r="1076" spans="1:39" ht="15" customHeight="1" outlineLevel="1">
      <c r="A1076" s="531">
        <v>31</v>
      </c>
      <c r="B1076" s="427" t="s">
        <v>123</v>
      </c>
      <c r="C1076" s="290" t="s">
        <v>25</v>
      </c>
      <c r="D1076" s="294"/>
      <c r="E1076" s="294"/>
      <c r="F1076" s="294"/>
      <c r="G1076" s="294"/>
      <c r="H1076" s="294"/>
      <c r="I1076" s="294"/>
      <c r="J1076" s="294"/>
      <c r="K1076" s="294"/>
      <c r="L1076" s="294"/>
      <c r="M1076" s="294"/>
      <c r="N1076" s="294">
        <v>12</v>
      </c>
      <c r="O1076" s="294"/>
      <c r="P1076" s="294"/>
      <c r="Q1076" s="294"/>
      <c r="R1076" s="294"/>
      <c r="S1076" s="294"/>
      <c r="T1076" s="294"/>
      <c r="U1076" s="294"/>
      <c r="V1076" s="294"/>
      <c r="W1076" s="294"/>
      <c r="X1076" s="294"/>
      <c r="Y1076" s="425"/>
      <c r="Z1076" s="414"/>
      <c r="AA1076" s="414"/>
      <c r="AB1076" s="414"/>
      <c r="AC1076" s="414"/>
      <c r="AD1076" s="414"/>
      <c r="AE1076" s="414"/>
      <c r="AF1076" s="414"/>
      <c r="AG1076" s="414"/>
      <c r="AH1076" s="414"/>
      <c r="AI1076" s="414"/>
      <c r="AJ1076" s="414"/>
      <c r="AK1076" s="414"/>
      <c r="AL1076" s="414"/>
      <c r="AM1076" s="295">
        <f>SUM(Y1076:AL1076)</f>
        <v>0</v>
      </c>
    </row>
    <row r="1077" spans="1:39" ht="15" customHeight="1" outlineLevel="1">
      <c r="A1077" s="531"/>
      <c r="B1077" s="293" t="s">
        <v>346</v>
      </c>
      <c r="C1077" s="290" t="s">
        <v>163</v>
      </c>
      <c r="D1077" s="294"/>
      <c r="E1077" s="294"/>
      <c r="F1077" s="294"/>
      <c r="G1077" s="294"/>
      <c r="H1077" s="294"/>
      <c r="I1077" s="294"/>
      <c r="J1077" s="294"/>
      <c r="K1077" s="294"/>
      <c r="L1077" s="294"/>
      <c r="M1077" s="294"/>
      <c r="N1077" s="294">
        <f>N1076</f>
        <v>12</v>
      </c>
      <c r="O1077" s="294"/>
      <c r="P1077" s="294"/>
      <c r="Q1077" s="294"/>
      <c r="R1077" s="294"/>
      <c r="S1077" s="294"/>
      <c r="T1077" s="294"/>
      <c r="U1077" s="294"/>
      <c r="V1077" s="294"/>
      <c r="W1077" s="294"/>
      <c r="X1077" s="294"/>
      <c r="Y1077" s="410">
        <f t="shared" ref="Y1077:AL1077" si="330">Y1076</f>
        <v>0</v>
      </c>
      <c r="Z1077" s="410">
        <f t="shared" si="330"/>
        <v>0</v>
      </c>
      <c r="AA1077" s="410">
        <f t="shared" si="330"/>
        <v>0</v>
      </c>
      <c r="AB1077" s="410">
        <f t="shared" si="330"/>
        <v>0</v>
      </c>
      <c r="AC1077" s="410">
        <f t="shared" si="330"/>
        <v>0</v>
      </c>
      <c r="AD1077" s="410">
        <f t="shared" si="330"/>
        <v>0</v>
      </c>
      <c r="AE1077" s="410">
        <f t="shared" si="330"/>
        <v>0</v>
      </c>
      <c r="AF1077" s="410">
        <f t="shared" si="330"/>
        <v>0</v>
      </c>
      <c r="AG1077" s="410">
        <f t="shared" si="330"/>
        <v>0</v>
      </c>
      <c r="AH1077" s="410">
        <f t="shared" si="330"/>
        <v>0</v>
      </c>
      <c r="AI1077" s="410">
        <f t="shared" si="330"/>
        <v>0</v>
      </c>
      <c r="AJ1077" s="410">
        <f t="shared" si="330"/>
        <v>0</v>
      </c>
      <c r="AK1077" s="410">
        <f t="shared" si="330"/>
        <v>0</v>
      </c>
      <c r="AL1077" s="410">
        <f t="shared" si="330"/>
        <v>0</v>
      </c>
      <c r="AM1077" s="305"/>
    </row>
    <row r="1078" spans="1:39" ht="15" customHeight="1" outlineLevel="1">
      <c r="A1078" s="531"/>
      <c r="B1078" s="427"/>
      <c r="C1078" s="290"/>
      <c r="D1078" s="290"/>
      <c r="E1078" s="290"/>
      <c r="F1078" s="290"/>
      <c r="G1078" s="290"/>
      <c r="H1078" s="290"/>
      <c r="I1078" s="290"/>
      <c r="J1078" s="290"/>
      <c r="K1078" s="290"/>
      <c r="L1078" s="290"/>
      <c r="M1078" s="290"/>
      <c r="N1078" s="290"/>
      <c r="O1078" s="290"/>
      <c r="P1078" s="290"/>
      <c r="Q1078" s="290"/>
      <c r="R1078" s="290"/>
      <c r="S1078" s="290"/>
      <c r="T1078" s="290"/>
      <c r="U1078" s="290"/>
      <c r="V1078" s="290"/>
      <c r="W1078" s="290"/>
      <c r="X1078" s="290"/>
      <c r="Y1078" s="411"/>
      <c r="Z1078" s="424"/>
      <c r="AA1078" s="424"/>
      <c r="AB1078" s="424"/>
      <c r="AC1078" s="424"/>
      <c r="AD1078" s="424"/>
      <c r="AE1078" s="424"/>
      <c r="AF1078" s="424"/>
      <c r="AG1078" s="424"/>
      <c r="AH1078" s="424"/>
      <c r="AI1078" s="424"/>
      <c r="AJ1078" s="424"/>
      <c r="AK1078" s="424"/>
      <c r="AL1078" s="424"/>
      <c r="AM1078" s="305"/>
    </row>
    <row r="1079" spans="1:39" ht="15" customHeight="1" outlineLevel="1">
      <c r="A1079" s="531">
        <v>32</v>
      </c>
      <c r="B1079" s="427" t="s">
        <v>124</v>
      </c>
      <c r="C1079" s="290" t="s">
        <v>25</v>
      </c>
      <c r="D1079" s="294"/>
      <c r="E1079" s="294"/>
      <c r="F1079" s="294"/>
      <c r="G1079" s="294"/>
      <c r="H1079" s="294"/>
      <c r="I1079" s="294"/>
      <c r="J1079" s="294"/>
      <c r="K1079" s="294"/>
      <c r="L1079" s="294"/>
      <c r="M1079" s="294"/>
      <c r="N1079" s="294">
        <v>12</v>
      </c>
      <c r="O1079" s="294"/>
      <c r="P1079" s="294"/>
      <c r="Q1079" s="294"/>
      <c r="R1079" s="294"/>
      <c r="S1079" s="294"/>
      <c r="T1079" s="294"/>
      <c r="U1079" s="294"/>
      <c r="V1079" s="294"/>
      <c r="W1079" s="294"/>
      <c r="X1079" s="294"/>
      <c r="Y1079" s="425"/>
      <c r="Z1079" s="414"/>
      <c r="AA1079" s="414"/>
      <c r="AB1079" s="414"/>
      <c r="AC1079" s="414"/>
      <c r="AD1079" s="414"/>
      <c r="AE1079" s="414"/>
      <c r="AF1079" s="414"/>
      <c r="AG1079" s="414"/>
      <c r="AH1079" s="414"/>
      <c r="AI1079" s="414"/>
      <c r="AJ1079" s="414"/>
      <c r="AK1079" s="414"/>
      <c r="AL1079" s="414"/>
      <c r="AM1079" s="295">
        <f>SUM(Y1079:AL1079)</f>
        <v>0</v>
      </c>
    </row>
    <row r="1080" spans="1:39" ht="15" customHeight="1" outlineLevel="1">
      <c r="A1080" s="531"/>
      <c r="B1080" s="293" t="s">
        <v>346</v>
      </c>
      <c r="C1080" s="290" t="s">
        <v>163</v>
      </c>
      <c r="D1080" s="294"/>
      <c r="E1080" s="294"/>
      <c r="F1080" s="294"/>
      <c r="G1080" s="294"/>
      <c r="H1080" s="294"/>
      <c r="I1080" s="294"/>
      <c r="J1080" s="294"/>
      <c r="K1080" s="294"/>
      <c r="L1080" s="294"/>
      <c r="M1080" s="294"/>
      <c r="N1080" s="294">
        <f>N1079</f>
        <v>12</v>
      </c>
      <c r="O1080" s="294"/>
      <c r="P1080" s="294"/>
      <c r="Q1080" s="294"/>
      <c r="R1080" s="294"/>
      <c r="S1080" s="294"/>
      <c r="T1080" s="294"/>
      <c r="U1080" s="294"/>
      <c r="V1080" s="294"/>
      <c r="W1080" s="294"/>
      <c r="X1080" s="294"/>
      <c r="Y1080" s="410">
        <f t="shared" ref="Y1080:AL1080" si="331">Y1079</f>
        <v>0</v>
      </c>
      <c r="Z1080" s="410">
        <f t="shared" si="331"/>
        <v>0</v>
      </c>
      <c r="AA1080" s="410">
        <f t="shared" si="331"/>
        <v>0</v>
      </c>
      <c r="AB1080" s="410">
        <f t="shared" si="331"/>
        <v>0</v>
      </c>
      <c r="AC1080" s="410">
        <f t="shared" si="331"/>
        <v>0</v>
      </c>
      <c r="AD1080" s="410">
        <f t="shared" si="331"/>
        <v>0</v>
      </c>
      <c r="AE1080" s="410">
        <f t="shared" si="331"/>
        <v>0</v>
      </c>
      <c r="AF1080" s="410">
        <f t="shared" si="331"/>
        <v>0</v>
      </c>
      <c r="AG1080" s="410">
        <f t="shared" si="331"/>
        <v>0</v>
      </c>
      <c r="AH1080" s="410">
        <f t="shared" si="331"/>
        <v>0</v>
      </c>
      <c r="AI1080" s="410">
        <f t="shared" si="331"/>
        <v>0</v>
      </c>
      <c r="AJ1080" s="410">
        <f t="shared" si="331"/>
        <v>0</v>
      </c>
      <c r="AK1080" s="410">
        <f t="shared" si="331"/>
        <v>0</v>
      </c>
      <c r="AL1080" s="410">
        <f t="shared" si="331"/>
        <v>0</v>
      </c>
      <c r="AM1080" s="305"/>
    </row>
    <row r="1081" spans="1:39" ht="15" customHeight="1" outlineLevel="1">
      <c r="A1081" s="531"/>
      <c r="B1081" s="427"/>
      <c r="C1081" s="290"/>
      <c r="D1081" s="290"/>
      <c r="E1081" s="290"/>
      <c r="F1081" s="290"/>
      <c r="G1081" s="290"/>
      <c r="H1081" s="290"/>
      <c r="I1081" s="290"/>
      <c r="J1081" s="290"/>
      <c r="K1081" s="290"/>
      <c r="L1081" s="290"/>
      <c r="M1081" s="290"/>
      <c r="N1081" s="290"/>
      <c r="O1081" s="290"/>
      <c r="P1081" s="290"/>
      <c r="Q1081" s="290"/>
      <c r="R1081" s="290"/>
      <c r="S1081" s="290"/>
      <c r="T1081" s="290"/>
      <c r="U1081" s="290"/>
      <c r="V1081" s="290"/>
      <c r="W1081" s="290"/>
      <c r="X1081" s="290"/>
      <c r="Y1081" s="411"/>
      <c r="Z1081" s="424"/>
      <c r="AA1081" s="424"/>
      <c r="AB1081" s="424"/>
      <c r="AC1081" s="424"/>
      <c r="AD1081" s="424"/>
      <c r="AE1081" s="424"/>
      <c r="AF1081" s="424"/>
      <c r="AG1081" s="424"/>
      <c r="AH1081" s="424"/>
      <c r="AI1081" s="424"/>
      <c r="AJ1081" s="424"/>
      <c r="AK1081" s="424"/>
      <c r="AL1081" s="424"/>
      <c r="AM1081" s="305"/>
    </row>
    <row r="1082" spans="1:39" ht="15" customHeight="1" outlineLevel="1">
      <c r="A1082" s="531"/>
      <c r="B1082" s="287" t="s">
        <v>500</v>
      </c>
      <c r="C1082" s="290"/>
      <c r="D1082" s="290"/>
      <c r="E1082" s="290"/>
      <c r="F1082" s="290"/>
      <c r="G1082" s="290"/>
      <c r="H1082" s="290"/>
      <c r="I1082" s="290"/>
      <c r="J1082" s="290"/>
      <c r="K1082" s="290"/>
      <c r="L1082" s="290"/>
      <c r="M1082" s="290"/>
      <c r="N1082" s="290"/>
      <c r="O1082" s="290"/>
      <c r="P1082" s="290"/>
      <c r="Q1082" s="290"/>
      <c r="R1082" s="290"/>
      <c r="S1082" s="290"/>
      <c r="T1082" s="290"/>
      <c r="U1082" s="290"/>
      <c r="V1082" s="290"/>
      <c r="W1082" s="290"/>
      <c r="X1082" s="290"/>
      <c r="Y1082" s="411"/>
      <c r="Z1082" s="424"/>
      <c r="AA1082" s="424"/>
      <c r="AB1082" s="424"/>
      <c r="AC1082" s="424"/>
      <c r="AD1082" s="424"/>
      <c r="AE1082" s="424"/>
      <c r="AF1082" s="424"/>
      <c r="AG1082" s="424"/>
      <c r="AH1082" s="424"/>
      <c r="AI1082" s="424"/>
      <c r="AJ1082" s="424"/>
      <c r="AK1082" s="424"/>
      <c r="AL1082" s="424"/>
      <c r="AM1082" s="305"/>
    </row>
    <row r="1083" spans="1:39" ht="15" customHeight="1" outlineLevel="1">
      <c r="A1083" s="531">
        <v>33</v>
      </c>
      <c r="B1083" s="427" t="s">
        <v>125</v>
      </c>
      <c r="C1083" s="290" t="s">
        <v>25</v>
      </c>
      <c r="D1083" s="294"/>
      <c r="E1083" s="294"/>
      <c r="F1083" s="294"/>
      <c r="G1083" s="294"/>
      <c r="H1083" s="294"/>
      <c r="I1083" s="294"/>
      <c r="J1083" s="294"/>
      <c r="K1083" s="294"/>
      <c r="L1083" s="294"/>
      <c r="M1083" s="294"/>
      <c r="N1083" s="294">
        <v>0</v>
      </c>
      <c r="O1083" s="294"/>
      <c r="P1083" s="294"/>
      <c r="Q1083" s="294"/>
      <c r="R1083" s="294"/>
      <c r="S1083" s="294"/>
      <c r="T1083" s="294"/>
      <c r="U1083" s="294"/>
      <c r="V1083" s="294"/>
      <c r="W1083" s="294"/>
      <c r="X1083" s="294"/>
      <c r="Y1083" s="425"/>
      <c r="Z1083" s="414"/>
      <c r="AA1083" s="414"/>
      <c r="AB1083" s="414"/>
      <c r="AC1083" s="414"/>
      <c r="AD1083" s="414"/>
      <c r="AE1083" s="414"/>
      <c r="AF1083" s="414"/>
      <c r="AG1083" s="414"/>
      <c r="AH1083" s="414"/>
      <c r="AI1083" s="414"/>
      <c r="AJ1083" s="414"/>
      <c r="AK1083" s="414"/>
      <c r="AL1083" s="414"/>
      <c r="AM1083" s="295">
        <f>SUM(Y1083:AL1083)</f>
        <v>0</v>
      </c>
    </row>
    <row r="1084" spans="1:39" ht="15" customHeight="1" outlineLevel="1">
      <c r="A1084" s="531"/>
      <c r="B1084" s="293" t="s">
        <v>346</v>
      </c>
      <c r="C1084" s="290" t="s">
        <v>163</v>
      </c>
      <c r="D1084" s="294"/>
      <c r="E1084" s="294"/>
      <c r="F1084" s="294"/>
      <c r="G1084" s="294"/>
      <c r="H1084" s="294"/>
      <c r="I1084" s="294"/>
      <c r="J1084" s="294"/>
      <c r="K1084" s="294"/>
      <c r="L1084" s="294"/>
      <c r="M1084" s="294"/>
      <c r="N1084" s="294">
        <f>N1083</f>
        <v>0</v>
      </c>
      <c r="O1084" s="294"/>
      <c r="P1084" s="294"/>
      <c r="Q1084" s="294"/>
      <c r="R1084" s="294"/>
      <c r="S1084" s="294"/>
      <c r="T1084" s="294"/>
      <c r="U1084" s="294"/>
      <c r="V1084" s="294"/>
      <c r="W1084" s="294"/>
      <c r="X1084" s="294"/>
      <c r="Y1084" s="410">
        <f t="shared" ref="Y1084:AL1084" si="332">Y1083</f>
        <v>0</v>
      </c>
      <c r="Z1084" s="410">
        <f t="shared" si="332"/>
        <v>0</v>
      </c>
      <c r="AA1084" s="410">
        <f t="shared" si="332"/>
        <v>0</v>
      </c>
      <c r="AB1084" s="410">
        <f t="shared" si="332"/>
        <v>0</v>
      </c>
      <c r="AC1084" s="410">
        <f t="shared" si="332"/>
        <v>0</v>
      </c>
      <c r="AD1084" s="410">
        <f t="shared" si="332"/>
        <v>0</v>
      </c>
      <c r="AE1084" s="410">
        <f t="shared" si="332"/>
        <v>0</v>
      </c>
      <c r="AF1084" s="410">
        <f t="shared" si="332"/>
        <v>0</v>
      </c>
      <c r="AG1084" s="410">
        <f t="shared" si="332"/>
        <v>0</v>
      </c>
      <c r="AH1084" s="410">
        <f t="shared" si="332"/>
        <v>0</v>
      </c>
      <c r="AI1084" s="410">
        <f t="shared" si="332"/>
        <v>0</v>
      </c>
      <c r="AJ1084" s="410">
        <f t="shared" si="332"/>
        <v>0</v>
      </c>
      <c r="AK1084" s="410">
        <f t="shared" si="332"/>
        <v>0</v>
      </c>
      <c r="AL1084" s="410">
        <f t="shared" si="332"/>
        <v>0</v>
      </c>
      <c r="AM1084" s="305"/>
    </row>
    <row r="1085" spans="1:39" ht="15" customHeight="1" outlineLevel="1">
      <c r="A1085" s="531"/>
      <c r="B1085" s="427"/>
      <c r="C1085" s="290"/>
      <c r="D1085" s="290"/>
      <c r="E1085" s="290"/>
      <c r="F1085" s="290"/>
      <c r="G1085" s="290"/>
      <c r="H1085" s="290"/>
      <c r="I1085" s="290"/>
      <c r="J1085" s="290"/>
      <c r="K1085" s="290"/>
      <c r="L1085" s="290"/>
      <c r="M1085" s="290"/>
      <c r="N1085" s="290"/>
      <c r="O1085" s="290"/>
      <c r="P1085" s="290"/>
      <c r="Q1085" s="290"/>
      <c r="R1085" s="290"/>
      <c r="S1085" s="290"/>
      <c r="T1085" s="290"/>
      <c r="U1085" s="290"/>
      <c r="V1085" s="290"/>
      <c r="W1085" s="290"/>
      <c r="X1085" s="290"/>
      <c r="Y1085" s="411"/>
      <c r="Z1085" s="424"/>
      <c r="AA1085" s="424"/>
      <c r="AB1085" s="424"/>
      <c r="AC1085" s="424"/>
      <c r="AD1085" s="424"/>
      <c r="AE1085" s="424"/>
      <c r="AF1085" s="424"/>
      <c r="AG1085" s="424"/>
      <c r="AH1085" s="424"/>
      <c r="AI1085" s="424"/>
      <c r="AJ1085" s="424"/>
      <c r="AK1085" s="424"/>
      <c r="AL1085" s="424"/>
      <c r="AM1085" s="305"/>
    </row>
    <row r="1086" spans="1:39" ht="15" customHeight="1" outlineLevel="1">
      <c r="A1086" s="531">
        <v>34</v>
      </c>
      <c r="B1086" s="427" t="s">
        <v>126</v>
      </c>
      <c r="C1086" s="290" t="s">
        <v>25</v>
      </c>
      <c r="D1086" s="294"/>
      <c r="E1086" s="294"/>
      <c r="F1086" s="294"/>
      <c r="G1086" s="294"/>
      <c r="H1086" s="294"/>
      <c r="I1086" s="294"/>
      <c r="J1086" s="294"/>
      <c r="K1086" s="294"/>
      <c r="L1086" s="294"/>
      <c r="M1086" s="294"/>
      <c r="N1086" s="294">
        <v>0</v>
      </c>
      <c r="O1086" s="294"/>
      <c r="P1086" s="294"/>
      <c r="Q1086" s="294"/>
      <c r="R1086" s="294"/>
      <c r="S1086" s="294"/>
      <c r="T1086" s="294"/>
      <c r="U1086" s="294"/>
      <c r="V1086" s="294"/>
      <c r="W1086" s="294"/>
      <c r="X1086" s="294"/>
      <c r="Y1086" s="425"/>
      <c r="Z1086" s="414"/>
      <c r="AA1086" s="414"/>
      <c r="AB1086" s="414"/>
      <c r="AC1086" s="414"/>
      <c r="AD1086" s="414"/>
      <c r="AE1086" s="414"/>
      <c r="AF1086" s="414"/>
      <c r="AG1086" s="414"/>
      <c r="AH1086" s="414"/>
      <c r="AI1086" s="414"/>
      <c r="AJ1086" s="414"/>
      <c r="AK1086" s="414"/>
      <c r="AL1086" s="414"/>
      <c r="AM1086" s="295">
        <f>SUM(Y1086:AL1086)</f>
        <v>0</v>
      </c>
    </row>
    <row r="1087" spans="1:39" ht="15" customHeight="1" outlineLevel="1">
      <c r="A1087" s="531"/>
      <c r="B1087" s="293" t="s">
        <v>346</v>
      </c>
      <c r="C1087" s="290" t="s">
        <v>163</v>
      </c>
      <c r="D1087" s="294"/>
      <c r="E1087" s="294"/>
      <c r="F1087" s="294"/>
      <c r="G1087" s="294"/>
      <c r="H1087" s="294"/>
      <c r="I1087" s="294"/>
      <c r="J1087" s="294"/>
      <c r="K1087" s="294"/>
      <c r="L1087" s="294"/>
      <c r="M1087" s="294"/>
      <c r="N1087" s="294">
        <f>N1086</f>
        <v>0</v>
      </c>
      <c r="O1087" s="294"/>
      <c r="P1087" s="294"/>
      <c r="Q1087" s="294"/>
      <c r="R1087" s="294"/>
      <c r="S1087" s="294"/>
      <c r="T1087" s="294"/>
      <c r="U1087" s="294"/>
      <c r="V1087" s="294"/>
      <c r="W1087" s="294"/>
      <c r="X1087" s="294"/>
      <c r="Y1087" s="410">
        <f t="shared" ref="Y1087:AL1087" si="333">Y1086</f>
        <v>0</v>
      </c>
      <c r="Z1087" s="410">
        <f t="shared" si="333"/>
        <v>0</v>
      </c>
      <c r="AA1087" s="410">
        <f t="shared" si="333"/>
        <v>0</v>
      </c>
      <c r="AB1087" s="410">
        <f t="shared" si="333"/>
        <v>0</v>
      </c>
      <c r="AC1087" s="410">
        <f t="shared" si="333"/>
        <v>0</v>
      </c>
      <c r="AD1087" s="410">
        <f t="shared" si="333"/>
        <v>0</v>
      </c>
      <c r="AE1087" s="410">
        <f t="shared" si="333"/>
        <v>0</v>
      </c>
      <c r="AF1087" s="410">
        <f t="shared" si="333"/>
        <v>0</v>
      </c>
      <c r="AG1087" s="410">
        <f t="shared" si="333"/>
        <v>0</v>
      </c>
      <c r="AH1087" s="410">
        <f t="shared" si="333"/>
        <v>0</v>
      </c>
      <c r="AI1087" s="410">
        <f t="shared" si="333"/>
        <v>0</v>
      </c>
      <c r="AJ1087" s="410">
        <f t="shared" si="333"/>
        <v>0</v>
      </c>
      <c r="AK1087" s="410">
        <f t="shared" si="333"/>
        <v>0</v>
      </c>
      <c r="AL1087" s="410">
        <f t="shared" si="333"/>
        <v>0</v>
      </c>
      <c r="AM1087" s="305"/>
    </row>
    <row r="1088" spans="1:39" ht="15" customHeight="1" outlineLevel="1">
      <c r="A1088" s="531"/>
      <c r="B1088" s="427"/>
      <c r="C1088" s="290"/>
      <c r="D1088" s="290"/>
      <c r="E1088" s="290"/>
      <c r="F1088" s="290"/>
      <c r="G1088" s="290"/>
      <c r="H1088" s="290"/>
      <c r="I1088" s="290"/>
      <c r="J1088" s="290"/>
      <c r="K1088" s="290"/>
      <c r="L1088" s="290"/>
      <c r="M1088" s="290"/>
      <c r="N1088" s="290"/>
      <c r="O1088" s="290"/>
      <c r="P1088" s="290"/>
      <c r="Q1088" s="290"/>
      <c r="R1088" s="290"/>
      <c r="S1088" s="290"/>
      <c r="T1088" s="290"/>
      <c r="U1088" s="290"/>
      <c r="V1088" s="290"/>
      <c r="W1088" s="290"/>
      <c r="X1088" s="290"/>
      <c r="Y1088" s="411"/>
      <c r="Z1088" s="424"/>
      <c r="AA1088" s="424"/>
      <c r="AB1088" s="424"/>
      <c r="AC1088" s="424"/>
      <c r="AD1088" s="424"/>
      <c r="AE1088" s="424"/>
      <c r="AF1088" s="424"/>
      <c r="AG1088" s="424"/>
      <c r="AH1088" s="424"/>
      <c r="AI1088" s="424"/>
      <c r="AJ1088" s="424"/>
      <c r="AK1088" s="424"/>
      <c r="AL1088" s="424"/>
      <c r="AM1088" s="305"/>
    </row>
    <row r="1089" spans="1:39" ht="15" customHeight="1" outlineLevel="1">
      <c r="A1089" s="531">
        <v>35</v>
      </c>
      <c r="B1089" s="427" t="s">
        <v>127</v>
      </c>
      <c r="C1089" s="290" t="s">
        <v>25</v>
      </c>
      <c r="D1089" s="294"/>
      <c r="E1089" s="294"/>
      <c r="F1089" s="294"/>
      <c r="G1089" s="294"/>
      <c r="H1089" s="294"/>
      <c r="I1089" s="294"/>
      <c r="J1089" s="294"/>
      <c r="K1089" s="294"/>
      <c r="L1089" s="294"/>
      <c r="M1089" s="294"/>
      <c r="N1089" s="294">
        <v>0</v>
      </c>
      <c r="O1089" s="294"/>
      <c r="P1089" s="294"/>
      <c r="Q1089" s="294"/>
      <c r="R1089" s="294"/>
      <c r="S1089" s="294"/>
      <c r="T1089" s="294"/>
      <c r="U1089" s="294"/>
      <c r="V1089" s="294"/>
      <c r="W1089" s="294"/>
      <c r="X1089" s="294"/>
      <c r="Y1089" s="425"/>
      <c r="Z1089" s="414"/>
      <c r="AA1089" s="414"/>
      <c r="AB1089" s="414"/>
      <c r="AC1089" s="414"/>
      <c r="AD1089" s="414"/>
      <c r="AE1089" s="414"/>
      <c r="AF1089" s="414"/>
      <c r="AG1089" s="414"/>
      <c r="AH1089" s="414"/>
      <c r="AI1089" s="414"/>
      <c r="AJ1089" s="414"/>
      <c r="AK1089" s="414"/>
      <c r="AL1089" s="414"/>
      <c r="AM1089" s="295">
        <f>SUM(Y1089:AL1089)</f>
        <v>0</v>
      </c>
    </row>
    <row r="1090" spans="1:39" ht="15" customHeight="1" outlineLevel="1">
      <c r="A1090" s="531"/>
      <c r="B1090" s="293" t="s">
        <v>346</v>
      </c>
      <c r="C1090" s="290" t="s">
        <v>163</v>
      </c>
      <c r="D1090" s="294"/>
      <c r="E1090" s="294"/>
      <c r="F1090" s="294"/>
      <c r="G1090" s="294"/>
      <c r="H1090" s="294"/>
      <c r="I1090" s="294"/>
      <c r="J1090" s="294"/>
      <c r="K1090" s="294"/>
      <c r="L1090" s="294"/>
      <c r="M1090" s="294"/>
      <c r="N1090" s="294">
        <f>N1089</f>
        <v>0</v>
      </c>
      <c r="O1090" s="294"/>
      <c r="P1090" s="294"/>
      <c r="Q1090" s="294"/>
      <c r="R1090" s="294"/>
      <c r="S1090" s="294"/>
      <c r="T1090" s="294"/>
      <c r="U1090" s="294"/>
      <c r="V1090" s="294"/>
      <c r="W1090" s="294"/>
      <c r="X1090" s="294"/>
      <c r="Y1090" s="410">
        <f t="shared" ref="Y1090:AL1090" si="334">Y1089</f>
        <v>0</v>
      </c>
      <c r="Z1090" s="410">
        <f t="shared" si="334"/>
        <v>0</v>
      </c>
      <c r="AA1090" s="410">
        <f t="shared" si="334"/>
        <v>0</v>
      </c>
      <c r="AB1090" s="410">
        <f t="shared" si="334"/>
        <v>0</v>
      </c>
      <c r="AC1090" s="410">
        <f t="shared" si="334"/>
        <v>0</v>
      </c>
      <c r="AD1090" s="410">
        <f t="shared" si="334"/>
        <v>0</v>
      </c>
      <c r="AE1090" s="410">
        <f t="shared" si="334"/>
        <v>0</v>
      </c>
      <c r="AF1090" s="410">
        <f t="shared" si="334"/>
        <v>0</v>
      </c>
      <c r="AG1090" s="410">
        <f t="shared" si="334"/>
        <v>0</v>
      </c>
      <c r="AH1090" s="410">
        <f t="shared" si="334"/>
        <v>0</v>
      </c>
      <c r="AI1090" s="410">
        <f t="shared" si="334"/>
        <v>0</v>
      </c>
      <c r="AJ1090" s="410">
        <f t="shared" si="334"/>
        <v>0</v>
      </c>
      <c r="AK1090" s="410">
        <f t="shared" si="334"/>
        <v>0</v>
      </c>
      <c r="AL1090" s="410">
        <f t="shared" si="334"/>
        <v>0</v>
      </c>
      <c r="AM1090" s="305"/>
    </row>
    <row r="1091" spans="1:39" ht="15" customHeight="1" outlineLevel="1">
      <c r="A1091" s="531"/>
      <c r="B1091" s="430"/>
      <c r="C1091" s="290"/>
      <c r="D1091" s="290"/>
      <c r="E1091" s="290"/>
      <c r="F1091" s="290"/>
      <c r="G1091" s="290"/>
      <c r="H1091" s="290"/>
      <c r="I1091" s="290"/>
      <c r="J1091" s="290"/>
      <c r="K1091" s="290"/>
      <c r="L1091" s="290"/>
      <c r="M1091" s="290"/>
      <c r="N1091" s="290"/>
      <c r="O1091" s="290"/>
      <c r="P1091" s="290"/>
      <c r="Q1091" s="290"/>
      <c r="R1091" s="290"/>
      <c r="S1091" s="290"/>
      <c r="T1091" s="290"/>
      <c r="U1091" s="290"/>
      <c r="V1091" s="290"/>
      <c r="W1091" s="290"/>
      <c r="X1091" s="290"/>
      <c r="Y1091" s="411"/>
      <c r="Z1091" s="424"/>
      <c r="AA1091" s="424"/>
      <c r="AB1091" s="424"/>
      <c r="AC1091" s="424"/>
      <c r="AD1091" s="424"/>
      <c r="AE1091" s="424"/>
      <c r="AF1091" s="424"/>
      <c r="AG1091" s="424"/>
      <c r="AH1091" s="424"/>
      <c r="AI1091" s="424"/>
      <c r="AJ1091" s="424"/>
      <c r="AK1091" s="424"/>
      <c r="AL1091" s="424"/>
      <c r="AM1091" s="305"/>
    </row>
    <row r="1092" spans="1:39" ht="15" customHeight="1" outlineLevel="1">
      <c r="A1092" s="531"/>
      <c r="B1092" s="287" t="s">
        <v>501</v>
      </c>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411"/>
      <c r="Z1092" s="424"/>
      <c r="AA1092" s="424"/>
      <c r="AB1092" s="424"/>
      <c r="AC1092" s="424"/>
      <c r="AD1092" s="424"/>
      <c r="AE1092" s="424"/>
      <c r="AF1092" s="424"/>
      <c r="AG1092" s="424"/>
      <c r="AH1092" s="424"/>
      <c r="AI1092" s="424"/>
      <c r="AJ1092" s="424"/>
      <c r="AK1092" s="424"/>
      <c r="AL1092" s="424"/>
      <c r="AM1092" s="305"/>
    </row>
    <row r="1093" spans="1:39" ht="28.5" customHeight="1" outlineLevel="1">
      <c r="A1093" s="531">
        <v>36</v>
      </c>
      <c r="B1093" s="427" t="s">
        <v>128</v>
      </c>
      <c r="C1093" s="290" t="s">
        <v>25</v>
      </c>
      <c r="D1093" s="294"/>
      <c r="E1093" s="294"/>
      <c r="F1093" s="294"/>
      <c r="G1093" s="294"/>
      <c r="H1093" s="294"/>
      <c r="I1093" s="294"/>
      <c r="J1093" s="294"/>
      <c r="K1093" s="294"/>
      <c r="L1093" s="294"/>
      <c r="M1093" s="294"/>
      <c r="N1093" s="294">
        <v>12</v>
      </c>
      <c r="O1093" s="294"/>
      <c r="P1093" s="294"/>
      <c r="Q1093" s="294"/>
      <c r="R1093" s="294"/>
      <c r="S1093" s="294"/>
      <c r="T1093" s="294"/>
      <c r="U1093" s="294"/>
      <c r="V1093" s="294"/>
      <c r="W1093" s="294"/>
      <c r="X1093" s="294"/>
      <c r="Y1093" s="425"/>
      <c r="Z1093" s="414"/>
      <c r="AA1093" s="414"/>
      <c r="AB1093" s="414"/>
      <c r="AC1093" s="414"/>
      <c r="AD1093" s="414"/>
      <c r="AE1093" s="414"/>
      <c r="AF1093" s="414"/>
      <c r="AG1093" s="414"/>
      <c r="AH1093" s="414"/>
      <c r="AI1093" s="414"/>
      <c r="AJ1093" s="414"/>
      <c r="AK1093" s="414"/>
      <c r="AL1093" s="414"/>
      <c r="AM1093" s="295">
        <f>SUM(Y1093:AL1093)</f>
        <v>0</v>
      </c>
    </row>
    <row r="1094" spans="1:39" ht="15" customHeight="1" outlineLevel="1">
      <c r="A1094" s="531"/>
      <c r="B1094" s="293" t="s">
        <v>346</v>
      </c>
      <c r="C1094" s="290" t="s">
        <v>163</v>
      </c>
      <c r="D1094" s="294"/>
      <c r="E1094" s="294"/>
      <c r="F1094" s="294"/>
      <c r="G1094" s="294"/>
      <c r="H1094" s="294"/>
      <c r="I1094" s="294"/>
      <c r="J1094" s="294"/>
      <c r="K1094" s="294"/>
      <c r="L1094" s="294"/>
      <c r="M1094" s="294"/>
      <c r="N1094" s="294">
        <f>N1093</f>
        <v>12</v>
      </c>
      <c r="O1094" s="294"/>
      <c r="P1094" s="294"/>
      <c r="Q1094" s="294"/>
      <c r="R1094" s="294"/>
      <c r="S1094" s="294"/>
      <c r="T1094" s="294"/>
      <c r="U1094" s="294"/>
      <c r="V1094" s="294"/>
      <c r="W1094" s="294"/>
      <c r="X1094" s="294"/>
      <c r="Y1094" s="410">
        <f t="shared" ref="Y1094:AL1094" si="335">Y1093</f>
        <v>0</v>
      </c>
      <c r="Z1094" s="410">
        <f t="shared" si="335"/>
        <v>0</v>
      </c>
      <c r="AA1094" s="410">
        <f t="shared" si="335"/>
        <v>0</v>
      </c>
      <c r="AB1094" s="410">
        <f t="shared" si="335"/>
        <v>0</v>
      </c>
      <c r="AC1094" s="410">
        <f t="shared" si="335"/>
        <v>0</v>
      </c>
      <c r="AD1094" s="410">
        <f t="shared" si="335"/>
        <v>0</v>
      </c>
      <c r="AE1094" s="410">
        <f t="shared" si="335"/>
        <v>0</v>
      </c>
      <c r="AF1094" s="410">
        <f t="shared" si="335"/>
        <v>0</v>
      </c>
      <c r="AG1094" s="410">
        <f t="shared" si="335"/>
        <v>0</v>
      </c>
      <c r="AH1094" s="410">
        <f t="shared" si="335"/>
        <v>0</v>
      </c>
      <c r="AI1094" s="410">
        <f t="shared" si="335"/>
        <v>0</v>
      </c>
      <c r="AJ1094" s="410">
        <f t="shared" si="335"/>
        <v>0</v>
      </c>
      <c r="AK1094" s="410">
        <f t="shared" si="335"/>
        <v>0</v>
      </c>
      <c r="AL1094" s="410">
        <f t="shared" si="335"/>
        <v>0</v>
      </c>
      <c r="AM1094" s="305"/>
    </row>
    <row r="1095" spans="1:39" ht="15" customHeight="1" outlineLevel="1">
      <c r="A1095" s="531"/>
      <c r="B1095" s="427"/>
      <c r="C1095" s="290"/>
      <c r="D1095" s="290"/>
      <c r="E1095" s="290"/>
      <c r="F1095" s="290"/>
      <c r="G1095" s="290"/>
      <c r="H1095" s="290"/>
      <c r="I1095" s="290"/>
      <c r="J1095" s="290"/>
      <c r="K1095" s="290"/>
      <c r="L1095" s="290"/>
      <c r="M1095" s="290"/>
      <c r="N1095" s="290"/>
      <c r="O1095" s="290"/>
      <c r="P1095" s="290"/>
      <c r="Q1095" s="290"/>
      <c r="R1095" s="290"/>
      <c r="S1095" s="290"/>
      <c r="T1095" s="290"/>
      <c r="U1095" s="290"/>
      <c r="V1095" s="290"/>
      <c r="W1095" s="290"/>
      <c r="X1095" s="290"/>
      <c r="Y1095" s="411"/>
      <c r="Z1095" s="424"/>
      <c r="AA1095" s="424"/>
      <c r="AB1095" s="424"/>
      <c r="AC1095" s="424"/>
      <c r="AD1095" s="424"/>
      <c r="AE1095" s="424"/>
      <c r="AF1095" s="424"/>
      <c r="AG1095" s="424"/>
      <c r="AH1095" s="424"/>
      <c r="AI1095" s="424"/>
      <c r="AJ1095" s="424"/>
      <c r="AK1095" s="424"/>
      <c r="AL1095" s="424"/>
      <c r="AM1095" s="305"/>
    </row>
    <row r="1096" spans="1:39" ht="15" customHeight="1" outlineLevel="1">
      <c r="A1096" s="531">
        <v>37</v>
      </c>
      <c r="B1096" s="427" t="s">
        <v>129</v>
      </c>
      <c r="C1096" s="290" t="s">
        <v>25</v>
      </c>
      <c r="D1096" s="294"/>
      <c r="E1096" s="294"/>
      <c r="F1096" s="294"/>
      <c r="G1096" s="294"/>
      <c r="H1096" s="294"/>
      <c r="I1096" s="294"/>
      <c r="J1096" s="294"/>
      <c r="K1096" s="294"/>
      <c r="L1096" s="294"/>
      <c r="M1096" s="294"/>
      <c r="N1096" s="294">
        <v>12</v>
      </c>
      <c r="O1096" s="294"/>
      <c r="P1096" s="294"/>
      <c r="Q1096" s="294"/>
      <c r="R1096" s="294"/>
      <c r="S1096" s="294"/>
      <c r="T1096" s="294"/>
      <c r="U1096" s="294"/>
      <c r="V1096" s="294"/>
      <c r="W1096" s="294"/>
      <c r="X1096" s="294"/>
      <c r="Y1096" s="425"/>
      <c r="Z1096" s="414"/>
      <c r="AA1096" s="414"/>
      <c r="AB1096" s="414"/>
      <c r="AC1096" s="414"/>
      <c r="AD1096" s="414"/>
      <c r="AE1096" s="414"/>
      <c r="AF1096" s="414"/>
      <c r="AG1096" s="414"/>
      <c r="AH1096" s="414"/>
      <c r="AI1096" s="414"/>
      <c r="AJ1096" s="414"/>
      <c r="AK1096" s="414"/>
      <c r="AL1096" s="414"/>
      <c r="AM1096" s="295">
        <f>SUM(Y1096:AL1096)</f>
        <v>0</v>
      </c>
    </row>
    <row r="1097" spans="1:39" ht="15" customHeight="1" outlineLevel="1">
      <c r="A1097" s="531"/>
      <c r="B1097" s="293" t="s">
        <v>346</v>
      </c>
      <c r="C1097" s="290" t="s">
        <v>163</v>
      </c>
      <c r="D1097" s="294"/>
      <c r="E1097" s="294"/>
      <c r="F1097" s="294"/>
      <c r="G1097" s="294"/>
      <c r="H1097" s="294"/>
      <c r="I1097" s="294"/>
      <c r="J1097" s="294"/>
      <c r="K1097" s="294"/>
      <c r="L1097" s="294"/>
      <c r="M1097" s="294"/>
      <c r="N1097" s="294">
        <f>N1096</f>
        <v>12</v>
      </c>
      <c r="O1097" s="294"/>
      <c r="P1097" s="294"/>
      <c r="Q1097" s="294"/>
      <c r="R1097" s="294"/>
      <c r="S1097" s="294"/>
      <c r="T1097" s="294"/>
      <c r="U1097" s="294"/>
      <c r="V1097" s="294"/>
      <c r="W1097" s="294"/>
      <c r="X1097" s="294"/>
      <c r="Y1097" s="410">
        <f t="shared" ref="Y1097:AL1097" si="336">Y1096</f>
        <v>0</v>
      </c>
      <c r="Z1097" s="410">
        <f t="shared" si="336"/>
        <v>0</v>
      </c>
      <c r="AA1097" s="410">
        <f t="shared" si="336"/>
        <v>0</v>
      </c>
      <c r="AB1097" s="410">
        <f t="shared" si="336"/>
        <v>0</v>
      </c>
      <c r="AC1097" s="410">
        <f t="shared" si="336"/>
        <v>0</v>
      </c>
      <c r="AD1097" s="410">
        <f t="shared" si="336"/>
        <v>0</v>
      </c>
      <c r="AE1097" s="410">
        <f t="shared" si="336"/>
        <v>0</v>
      </c>
      <c r="AF1097" s="410">
        <f t="shared" si="336"/>
        <v>0</v>
      </c>
      <c r="AG1097" s="410">
        <f t="shared" si="336"/>
        <v>0</v>
      </c>
      <c r="AH1097" s="410">
        <f t="shared" si="336"/>
        <v>0</v>
      </c>
      <c r="AI1097" s="410">
        <f t="shared" si="336"/>
        <v>0</v>
      </c>
      <c r="AJ1097" s="410">
        <f t="shared" si="336"/>
        <v>0</v>
      </c>
      <c r="AK1097" s="410">
        <f t="shared" si="336"/>
        <v>0</v>
      </c>
      <c r="AL1097" s="410">
        <f t="shared" si="336"/>
        <v>0</v>
      </c>
      <c r="AM1097" s="305"/>
    </row>
    <row r="1098" spans="1:39" ht="15" customHeight="1" outlineLevel="1">
      <c r="A1098" s="531"/>
      <c r="B1098" s="427"/>
      <c r="C1098" s="29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411"/>
      <c r="Z1098" s="424"/>
      <c r="AA1098" s="424"/>
      <c r="AB1098" s="424"/>
      <c r="AC1098" s="424"/>
      <c r="AD1098" s="424"/>
      <c r="AE1098" s="424"/>
      <c r="AF1098" s="424"/>
      <c r="AG1098" s="424"/>
      <c r="AH1098" s="424"/>
      <c r="AI1098" s="424"/>
      <c r="AJ1098" s="424"/>
      <c r="AK1098" s="424"/>
      <c r="AL1098" s="424"/>
      <c r="AM1098" s="305"/>
    </row>
    <row r="1099" spans="1:39" ht="15" customHeight="1" outlineLevel="1">
      <c r="A1099" s="531">
        <v>38</v>
      </c>
      <c r="B1099" s="427" t="s">
        <v>130</v>
      </c>
      <c r="C1099" s="290" t="s">
        <v>25</v>
      </c>
      <c r="D1099" s="294"/>
      <c r="E1099" s="294"/>
      <c r="F1099" s="294"/>
      <c r="G1099" s="294"/>
      <c r="H1099" s="294"/>
      <c r="I1099" s="294"/>
      <c r="J1099" s="294"/>
      <c r="K1099" s="294"/>
      <c r="L1099" s="294"/>
      <c r="M1099" s="294"/>
      <c r="N1099" s="294">
        <v>12</v>
      </c>
      <c r="O1099" s="294"/>
      <c r="P1099" s="294"/>
      <c r="Q1099" s="294"/>
      <c r="R1099" s="294"/>
      <c r="S1099" s="294"/>
      <c r="T1099" s="294"/>
      <c r="U1099" s="294"/>
      <c r="V1099" s="294"/>
      <c r="W1099" s="294"/>
      <c r="X1099" s="294"/>
      <c r="Y1099" s="425"/>
      <c r="Z1099" s="414"/>
      <c r="AA1099" s="414"/>
      <c r="AB1099" s="414"/>
      <c r="AC1099" s="414"/>
      <c r="AD1099" s="414"/>
      <c r="AE1099" s="414"/>
      <c r="AF1099" s="414"/>
      <c r="AG1099" s="414"/>
      <c r="AH1099" s="414"/>
      <c r="AI1099" s="414"/>
      <c r="AJ1099" s="414"/>
      <c r="AK1099" s="414"/>
      <c r="AL1099" s="414"/>
      <c r="AM1099" s="295">
        <f>SUM(Y1099:AL1099)</f>
        <v>0</v>
      </c>
    </row>
    <row r="1100" spans="1:39" ht="15" customHeight="1" outlineLevel="1">
      <c r="A1100" s="531"/>
      <c r="B1100" s="293" t="s">
        <v>346</v>
      </c>
      <c r="C1100" s="290" t="s">
        <v>163</v>
      </c>
      <c r="D1100" s="294"/>
      <c r="E1100" s="294"/>
      <c r="F1100" s="294"/>
      <c r="G1100" s="294"/>
      <c r="H1100" s="294"/>
      <c r="I1100" s="294"/>
      <c r="J1100" s="294"/>
      <c r="K1100" s="294"/>
      <c r="L1100" s="294"/>
      <c r="M1100" s="294"/>
      <c r="N1100" s="294">
        <f>N1099</f>
        <v>12</v>
      </c>
      <c r="O1100" s="294"/>
      <c r="P1100" s="294"/>
      <c r="Q1100" s="294"/>
      <c r="R1100" s="294"/>
      <c r="S1100" s="294"/>
      <c r="T1100" s="294"/>
      <c r="U1100" s="294"/>
      <c r="V1100" s="294"/>
      <c r="W1100" s="294"/>
      <c r="X1100" s="294"/>
      <c r="Y1100" s="410">
        <f t="shared" ref="Y1100:AL1100" si="337">Y1099</f>
        <v>0</v>
      </c>
      <c r="Z1100" s="410">
        <f t="shared" si="337"/>
        <v>0</v>
      </c>
      <c r="AA1100" s="410">
        <f t="shared" si="337"/>
        <v>0</v>
      </c>
      <c r="AB1100" s="410">
        <f t="shared" si="337"/>
        <v>0</v>
      </c>
      <c r="AC1100" s="410">
        <f t="shared" si="337"/>
        <v>0</v>
      </c>
      <c r="AD1100" s="410">
        <f t="shared" si="337"/>
        <v>0</v>
      </c>
      <c r="AE1100" s="410">
        <f t="shared" si="337"/>
        <v>0</v>
      </c>
      <c r="AF1100" s="410">
        <f t="shared" si="337"/>
        <v>0</v>
      </c>
      <c r="AG1100" s="410">
        <f t="shared" si="337"/>
        <v>0</v>
      </c>
      <c r="AH1100" s="410">
        <f t="shared" si="337"/>
        <v>0</v>
      </c>
      <c r="AI1100" s="410">
        <f t="shared" si="337"/>
        <v>0</v>
      </c>
      <c r="AJ1100" s="410">
        <f t="shared" si="337"/>
        <v>0</v>
      </c>
      <c r="AK1100" s="410">
        <f t="shared" si="337"/>
        <v>0</v>
      </c>
      <c r="AL1100" s="410">
        <f t="shared" si="337"/>
        <v>0</v>
      </c>
      <c r="AM1100" s="305"/>
    </row>
    <row r="1101" spans="1:39" ht="15" customHeight="1" outlineLevel="1">
      <c r="A1101" s="531"/>
      <c r="B1101" s="427"/>
      <c r="C1101" s="290"/>
      <c r="D1101" s="290"/>
      <c r="E1101" s="290"/>
      <c r="F1101" s="290"/>
      <c r="G1101" s="290"/>
      <c r="H1101" s="290"/>
      <c r="I1101" s="290"/>
      <c r="J1101" s="290"/>
      <c r="K1101" s="290"/>
      <c r="L1101" s="290"/>
      <c r="M1101" s="290"/>
      <c r="N1101" s="290"/>
      <c r="O1101" s="290"/>
      <c r="P1101" s="290"/>
      <c r="Q1101" s="290"/>
      <c r="R1101" s="290"/>
      <c r="S1101" s="290"/>
      <c r="T1101" s="290"/>
      <c r="U1101" s="290"/>
      <c r="V1101" s="290"/>
      <c r="W1101" s="290"/>
      <c r="X1101" s="290"/>
      <c r="Y1101" s="411"/>
      <c r="Z1101" s="424"/>
      <c r="AA1101" s="424"/>
      <c r="AB1101" s="424"/>
      <c r="AC1101" s="424"/>
      <c r="AD1101" s="424"/>
      <c r="AE1101" s="424"/>
      <c r="AF1101" s="424"/>
      <c r="AG1101" s="424"/>
      <c r="AH1101" s="424"/>
      <c r="AI1101" s="424"/>
      <c r="AJ1101" s="424"/>
      <c r="AK1101" s="424"/>
      <c r="AL1101" s="424"/>
      <c r="AM1101" s="305"/>
    </row>
    <row r="1102" spans="1:39" ht="15" customHeight="1" outlineLevel="1">
      <c r="A1102" s="531">
        <v>39</v>
      </c>
      <c r="B1102" s="427" t="s">
        <v>131</v>
      </c>
      <c r="C1102" s="290" t="s">
        <v>25</v>
      </c>
      <c r="D1102" s="294"/>
      <c r="E1102" s="294"/>
      <c r="F1102" s="294"/>
      <c r="G1102" s="294"/>
      <c r="H1102" s="294"/>
      <c r="I1102" s="294"/>
      <c r="J1102" s="294"/>
      <c r="K1102" s="294"/>
      <c r="L1102" s="294"/>
      <c r="M1102" s="294"/>
      <c r="N1102" s="294">
        <v>12</v>
      </c>
      <c r="O1102" s="294"/>
      <c r="P1102" s="294"/>
      <c r="Q1102" s="294"/>
      <c r="R1102" s="294"/>
      <c r="S1102" s="294"/>
      <c r="T1102" s="294"/>
      <c r="U1102" s="294"/>
      <c r="V1102" s="294"/>
      <c r="W1102" s="294"/>
      <c r="X1102" s="294"/>
      <c r="Y1102" s="425"/>
      <c r="Z1102" s="414"/>
      <c r="AA1102" s="414"/>
      <c r="AB1102" s="414"/>
      <c r="AC1102" s="414"/>
      <c r="AD1102" s="414"/>
      <c r="AE1102" s="414"/>
      <c r="AF1102" s="414"/>
      <c r="AG1102" s="414"/>
      <c r="AH1102" s="414"/>
      <c r="AI1102" s="414"/>
      <c r="AJ1102" s="414"/>
      <c r="AK1102" s="414"/>
      <c r="AL1102" s="414"/>
      <c r="AM1102" s="295">
        <f>SUM(Y1102:AL1102)</f>
        <v>0</v>
      </c>
    </row>
    <row r="1103" spans="1:39" ht="15" customHeight="1" outlineLevel="1">
      <c r="A1103" s="531"/>
      <c r="B1103" s="293" t="s">
        <v>346</v>
      </c>
      <c r="C1103" s="290" t="s">
        <v>163</v>
      </c>
      <c r="D1103" s="294"/>
      <c r="E1103" s="294"/>
      <c r="F1103" s="294"/>
      <c r="G1103" s="294"/>
      <c r="H1103" s="294"/>
      <c r="I1103" s="294"/>
      <c r="J1103" s="294"/>
      <c r="K1103" s="294"/>
      <c r="L1103" s="294"/>
      <c r="M1103" s="294"/>
      <c r="N1103" s="294">
        <f>N1102</f>
        <v>12</v>
      </c>
      <c r="O1103" s="294"/>
      <c r="P1103" s="294"/>
      <c r="Q1103" s="294"/>
      <c r="R1103" s="294"/>
      <c r="S1103" s="294"/>
      <c r="T1103" s="294"/>
      <c r="U1103" s="294"/>
      <c r="V1103" s="294"/>
      <c r="W1103" s="294"/>
      <c r="X1103" s="294"/>
      <c r="Y1103" s="410">
        <f t="shared" ref="Y1103:AL1103" si="338">Y1102</f>
        <v>0</v>
      </c>
      <c r="Z1103" s="410">
        <f t="shared" si="338"/>
        <v>0</v>
      </c>
      <c r="AA1103" s="410">
        <f t="shared" si="338"/>
        <v>0</v>
      </c>
      <c r="AB1103" s="410">
        <f t="shared" si="338"/>
        <v>0</v>
      </c>
      <c r="AC1103" s="410">
        <f t="shared" si="338"/>
        <v>0</v>
      </c>
      <c r="AD1103" s="410">
        <f t="shared" si="338"/>
        <v>0</v>
      </c>
      <c r="AE1103" s="410">
        <f t="shared" si="338"/>
        <v>0</v>
      </c>
      <c r="AF1103" s="410">
        <f t="shared" si="338"/>
        <v>0</v>
      </c>
      <c r="AG1103" s="410">
        <f t="shared" si="338"/>
        <v>0</v>
      </c>
      <c r="AH1103" s="410">
        <f t="shared" si="338"/>
        <v>0</v>
      </c>
      <c r="AI1103" s="410">
        <f t="shared" si="338"/>
        <v>0</v>
      </c>
      <c r="AJ1103" s="410">
        <f t="shared" si="338"/>
        <v>0</v>
      </c>
      <c r="AK1103" s="410">
        <f t="shared" si="338"/>
        <v>0</v>
      </c>
      <c r="AL1103" s="410">
        <f t="shared" si="338"/>
        <v>0</v>
      </c>
      <c r="AM1103" s="305"/>
    </row>
    <row r="1104" spans="1:39" ht="15" customHeight="1" outlineLevel="1">
      <c r="A1104" s="531"/>
      <c r="B1104" s="427"/>
      <c r="C1104" s="290"/>
      <c r="D1104" s="290"/>
      <c r="E1104" s="290"/>
      <c r="F1104" s="290"/>
      <c r="G1104" s="290"/>
      <c r="H1104" s="290"/>
      <c r="I1104" s="290"/>
      <c r="J1104" s="290"/>
      <c r="K1104" s="290"/>
      <c r="L1104" s="290"/>
      <c r="M1104" s="290"/>
      <c r="N1104" s="290"/>
      <c r="O1104" s="290"/>
      <c r="P1104" s="290"/>
      <c r="Q1104" s="290"/>
      <c r="R1104" s="290"/>
      <c r="S1104" s="290"/>
      <c r="T1104" s="290"/>
      <c r="U1104" s="290"/>
      <c r="V1104" s="290"/>
      <c r="W1104" s="290"/>
      <c r="X1104" s="290"/>
      <c r="Y1104" s="411"/>
      <c r="Z1104" s="424"/>
      <c r="AA1104" s="424"/>
      <c r="AB1104" s="424"/>
      <c r="AC1104" s="424"/>
      <c r="AD1104" s="424"/>
      <c r="AE1104" s="424"/>
      <c r="AF1104" s="424"/>
      <c r="AG1104" s="424"/>
      <c r="AH1104" s="424"/>
      <c r="AI1104" s="424"/>
      <c r="AJ1104" s="424"/>
      <c r="AK1104" s="424"/>
      <c r="AL1104" s="424"/>
      <c r="AM1104" s="305"/>
    </row>
    <row r="1105" spans="1:39" ht="15" customHeight="1" outlineLevel="1">
      <c r="A1105" s="531">
        <v>40</v>
      </c>
      <c r="B1105" s="427" t="s">
        <v>132</v>
      </c>
      <c r="C1105" s="290" t="s">
        <v>25</v>
      </c>
      <c r="D1105" s="294"/>
      <c r="E1105" s="294"/>
      <c r="F1105" s="294"/>
      <c r="G1105" s="294"/>
      <c r="H1105" s="294"/>
      <c r="I1105" s="294"/>
      <c r="J1105" s="294"/>
      <c r="K1105" s="294"/>
      <c r="L1105" s="294"/>
      <c r="M1105" s="294"/>
      <c r="N1105" s="294">
        <v>12</v>
      </c>
      <c r="O1105" s="294"/>
      <c r="P1105" s="294"/>
      <c r="Q1105" s="294"/>
      <c r="R1105" s="294"/>
      <c r="S1105" s="294"/>
      <c r="T1105" s="294"/>
      <c r="U1105" s="294"/>
      <c r="V1105" s="294"/>
      <c r="W1105" s="294"/>
      <c r="X1105" s="294"/>
      <c r="Y1105" s="425"/>
      <c r="Z1105" s="414"/>
      <c r="AA1105" s="414"/>
      <c r="AB1105" s="414"/>
      <c r="AC1105" s="414"/>
      <c r="AD1105" s="414"/>
      <c r="AE1105" s="414"/>
      <c r="AF1105" s="414"/>
      <c r="AG1105" s="414"/>
      <c r="AH1105" s="414"/>
      <c r="AI1105" s="414"/>
      <c r="AJ1105" s="414"/>
      <c r="AK1105" s="414"/>
      <c r="AL1105" s="414"/>
      <c r="AM1105" s="295">
        <f>SUM(Y1105:AL1105)</f>
        <v>0</v>
      </c>
    </row>
    <row r="1106" spans="1:39" ht="15" customHeight="1" outlineLevel="1">
      <c r="A1106" s="531"/>
      <c r="B1106" s="293" t="s">
        <v>346</v>
      </c>
      <c r="C1106" s="290" t="s">
        <v>163</v>
      </c>
      <c r="D1106" s="294"/>
      <c r="E1106" s="294"/>
      <c r="F1106" s="294"/>
      <c r="G1106" s="294"/>
      <c r="H1106" s="294"/>
      <c r="I1106" s="294"/>
      <c r="J1106" s="294"/>
      <c r="K1106" s="294"/>
      <c r="L1106" s="294"/>
      <c r="M1106" s="294"/>
      <c r="N1106" s="294">
        <f>N1105</f>
        <v>12</v>
      </c>
      <c r="O1106" s="294"/>
      <c r="P1106" s="294"/>
      <c r="Q1106" s="294"/>
      <c r="R1106" s="294"/>
      <c r="S1106" s="294"/>
      <c r="T1106" s="294"/>
      <c r="U1106" s="294"/>
      <c r="V1106" s="294"/>
      <c r="W1106" s="294"/>
      <c r="X1106" s="294"/>
      <c r="Y1106" s="410">
        <f t="shared" ref="Y1106:AL1106" si="339">Y1105</f>
        <v>0</v>
      </c>
      <c r="Z1106" s="410">
        <f t="shared" si="339"/>
        <v>0</v>
      </c>
      <c r="AA1106" s="410">
        <f t="shared" si="339"/>
        <v>0</v>
      </c>
      <c r="AB1106" s="410">
        <f t="shared" si="339"/>
        <v>0</v>
      </c>
      <c r="AC1106" s="410">
        <f t="shared" si="339"/>
        <v>0</v>
      </c>
      <c r="AD1106" s="410">
        <f t="shared" si="339"/>
        <v>0</v>
      </c>
      <c r="AE1106" s="410">
        <f t="shared" si="339"/>
        <v>0</v>
      </c>
      <c r="AF1106" s="410">
        <f t="shared" si="339"/>
        <v>0</v>
      </c>
      <c r="AG1106" s="410">
        <f t="shared" si="339"/>
        <v>0</v>
      </c>
      <c r="AH1106" s="410">
        <f t="shared" si="339"/>
        <v>0</v>
      </c>
      <c r="AI1106" s="410">
        <f t="shared" si="339"/>
        <v>0</v>
      </c>
      <c r="AJ1106" s="410">
        <f t="shared" si="339"/>
        <v>0</v>
      </c>
      <c r="AK1106" s="410">
        <f t="shared" si="339"/>
        <v>0</v>
      </c>
      <c r="AL1106" s="410">
        <f t="shared" si="339"/>
        <v>0</v>
      </c>
      <c r="AM1106" s="305"/>
    </row>
    <row r="1107" spans="1:39" ht="15" customHeight="1" outlineLevel="1">
      <c r="A1107" s="531"/>
      <c r="B1107" s="427"/>
      <c r="C1107" s="290"/>
      <c r="D1107" s="290"/>
      <c r="E1107" s="290"/>
      <c r="F1107" s="290"/>
      <c r="G1107" s="290"/>
      <c r="H1107" s="290"/>
      <c r="I1107" s="290"/>
      <c r="J1107" s="290"/>
      <c r="K1107" s="290"/>
      <c r="L1107" s="290"/>
      <c r="M1107" s="290"/>
      <c r="N1107" s="290"/>
      <c r="O1107" s="290"/>
      <c r="P1107" s="290"/>
      <c r="Q1107" s="290"/>
      <c r="R1107" s="290"/>
      <c r="S1107" s="290"/>
      <c r="T1107" s="290"/>
      <c r="U1107" s="290"/>
      <c r="V1107" s="290"/>
      <c r="W1107" s="290"/>
      <c r="X1107" s="290"/>
      <c r="Y1107" s="411"/>
      <c r="Z1107" s="424"/>
      <c r="AA1107" s="424"/>
      <c r="AB1107" s="424"/>
      <c r="AC1107" s="424"/>
      <c r="AD1107" s="424"/>
      <c r="AE1107" s="424"/>
      <c r="AF1107" s="424"/>
      <c r="AG1107" s="424"/>
      <c r="AH1107" s="424"/>
      <c r="AI1107" s="424"/>
      <c r="AJ1107" s="424"/>
      <c r="AK1107" s="424"/>
      <c r="AL1107" s="424"/>
      <c r="AM1107" s="305"/>
    </row>
    <row r="1108" spans="1:39" ht="28.5" customHeight="1" outlineLevel="1">
      <c r="A1108" s="531">
        <v>41</v>
      </c>
      <c r="B1108" s="427" t="s">
        <v>133</v>
      </c>
      <c r="C1108" s="290" t="s">
        <v>25</v>
      </c>
      <c r="D1108" s="294"/>
      <c r="E1108" s="294"/>
      <c r="F1108" s="294"/>
      <c r="G1108" s="294"/>
      <c r="H1108" s="294"/>
      <c r="I1108" s="294"/>
      <c r="J1108" s="294"/>
      <c r="K1108" s="294"/>
      <c r="L1108" s="294"/>
      <c r="M1108" s="294"/>
      <c r="N1108" s="294">
        <v>12</v>
      </c>
      <c r="O1108" s="294"/>
      <c r="P1108" s="294"/>
      <c r="Q1108" s="294"/>
      <c r="R1108" s="294"/>
      <c r="S1108" s="294"/>
      <c r="T1108" s="294"/>
      <c r="U1108" s="294"/>
      <c r="V1108" s="294"/>
      <c r="W1108" s="294"/>
      <c r="X1108" s="294"/>
      <c r="Y1108" s="425"/>
      <c r="Z1108" s="414"/>
      <c r="AA1108" s="414"/>
      <c r="AB1108" s="414"/>
      <c r="AC1108" s="414"/>
      <c r="AD1108" s="414"/>
      <c r="AE1108" s="414"/>
      <c r="AF1108" s="414"/>
      <c r="AG1108" s="414"/>
      <c r="AH1108" s="414"/>
      <c r="AI1108" s="414"/>
      <c r="AJ1108" s="414"/>
      <c r="AK1108" s="414"/>
      <c r="AL1108" s="414"/>
      <c r="AM1108" s="295">
        <f>SUM(Y1108:AL1108)</f>
        <v>0</v>
      </c>
    </row>
    <row r="1109" spans="1:39" ht="15" customHeight="1" outlineLevel="1">
      <c r="A1109" s="531"/>
      <c r="B1109" s="293" t="s">
        <v>346</v>
      </c>
      <c r="C1109" s="290" t="s">
        <v>163</v>
      </c>
      <c r="D1109" s="294"/>
      <c r="E1109" s="294"/>
      <c r="F1109" s="294"/>
      <c r="G1109" s="294"/>
      <c r="H1109" s="294"/>
      <c r="I1109" s="294"/>
      <c r="J1109" s="294"/>
      <c r="K1109" s="294"/>
      <c r="L1109" s="294"/>
      <c r="M1109" s="294"/>
      <c r="N1109" s="294">
        <f>N1108</f>
        <v>12</v>
      </c>
      <c r="O1109" s="294"/>
      <c r="P1109" s="294"/>
      <c r="Q1109" s="294"/>
      <c r="R1109" s="294"/>
      <c r="S1109" s="294"/>
      <c r="T1109" s="294"/>
      <c r="U1109" s="294"/>
      <c r="V1109" s="294"/>
      <c r="W1109" s="294"/>
      <c r="X1109" s="294"/>
      <c r="Y1109" s="410">
        <f t="shared" ref="Y1109:AL1109" si="340">Y1108</f>
        <v>0</v>
      </c>
      <c r="Z1109" s="410">
        <f t="shared" si="340"/>
        <v>0</v>
      </c>
      <c r="AA1109" s="410">
        <f t="shared" si="340"/>
        <v>0</v>
      </c>
      <c r="AB1109" s="410">
        <f t="shared" si="340"/>
        <v>0</v>
      </c>
      <c r="AC1109" s="410">
        <f t="shared" si="340"/>
        <v>0</v>
      </c>
      <c r="AD1109" s="410">
        <f t="shared" si="340"/>
        <v>0</v>
      </c>
      <c r="AE1109" s="410">
        <f t="shared" si="340"/>
        <v>0</v>
      </c>
      <c r="AF1109" s="410">
        <f t="shared" si="340"/>
        <v>0</v>
      </c>
      <c r="AG1109" s="410">
        <f t="shared" si="340"/>
        <v>0</v>
      </c>
      <c r="AH1109" s="410">
        <f t="shared" si="340"/>
        <v>0</v>
      </c>
      <c r="AI1109" s="410">
        <f t="shared" si="340"/>
        <v>0</v>
      </c>
      <c r="AJ1109" s="410">
        <f t="shared" si="340"/>
        <v>0</v>
      </c>
      <c r="AK1109" s="410">
        <f t="shared" si="340"/>
        <v>0</v>
      </c>
      <c r="AL1109" s="410">
        <f t="shared" si="340"/>
        <v>0</v>
      </c>
      <c r="AM1109" s="305"/>
    </row>
    <row r="1110" spans="1:39" ht="15" customHeight="1" outlineLevel="1">
      <c r="A1110" s="531"/>
      <c r="B1110" s="427"/>
      <c r="C1110" s="290"/>
      <c r="D1110" s="290"/>
      <c r="E1110" s="290"/>
      <c r="F1110" s="290"/>
      <c r="G1110" s="290"/>
      <c r="H1110" s="290"/>
      <c r="I1110" s="290"/>
      <c r="J1110" s="290"/>
      <c r="K1110" s="290"/>
      <c r="L1110" s="290"/>
      <c r="M1110" s="290"/>
      <c r="N1110" s="290"/>
      <c r="O1110" s="290"/>
      <c r="P1110" s="290"/>
      <c r="Q1110" s="290"/>
      <c r="R1110" s="290"/>
      <c r="S1110" s="290"/>
      <c r="T1110" s="290"/>
      <c r="U1110" s="290"/>
      <c r="V1110" s="290"/>
      <c r="W1110" s="290"/>
      <c r="X1110" s="290"/>
      <c r="Y1110" s="411"/>
      <c r="Z1110" s="424"/>
      <c r="AA1110" s="424"/>
      <c r="AB1110" s="424"/>
      <c r="AC1110" s="424"/>
      <c r="AD1110" s="424"/>
      <c r="AE1110" s="424"/>
      <c r="AF1110" s="424"/>
      <c r="AG1110" s="424"/>
      <c r="AH1110" s="424"/>
      <c r="AI1110" s="424"/>
      <c r="AJ1110" s="424"/>
      <c r="AK1110" s="424"/>
      <c r="AL1110" s="424"/>
      <c r="AM1110" s="305"/>
    </row>
    <row r="1111" spans="1:39" ht="28.5" customHeight="1" outlineLevel="1">
      <c r="A1111" s="531">
        <v>42</v>
      </c>
      <c r="B1111" s="427" t="s">
        <v>134</v>
      </c>
      <c r="C1111" s="290" t="s">
        <v>25</v>
      </c>
      <c r="D1111" s="294"/>
      <c r="E1111" s="294"/>
      <c r="F1111" s="294"/>
      <c r="G1111" s="294"/>
      <c r="H1111" s="294"/>
      <c r="I1111" s="294"/>
      <c r="J1111" s="294"/>
      <c r="K1111" s="294"/>
      <c r="L1111" s="294"/>
      <c r="M1111" s="294"/>
      <c r="N1111" s="290"/>
      <c r="O1111" s="294"/>
      <c r="P1111" s="294"/>
      <c r="Q1111" s="294"/>
      <c r="R1111" s="294"/>
      <c r="S1111" s="294"/>
      <c r="T1111" s="294"/>
      <c r="U1111" s="294"/>
      <c r="V1111" s="294"/>
      <c r="W1111" s="294"/>
      <c r="X1111" s="294"/>
      <c r="Y1111" s="425"/>
      <c r="Z1111" s="414"/>
      <c r="AA1111" s="414"/>
      <c r="AB1111" s="414"/>
      <c r="AC1111" s="414"/>
      <c r="AD1111" s="414"/>
      <c r="AE1111" s="414"/>
      <c r="AF1111" s="414"/>
      <c r="AG1111" s="414"/>
      <c r="AH1111" s="414"/>
      <c r="AI1111" s="414"/>
      <c r="AJ1111" s="414"/>
      <c r="AK1111" s="414"/>
      <c r="AL1111" s="414"/>
      <c r="AM1111" s="295">
        <f>SUM(Y1111:AL1111)</f>
        <v>0</v>
      </c>
    </row>
    <row r="1112" spans="1:39" ht="15" customHeight="1" outlineLevel="1">
      <c r="A1112" s="531"/>
      <c r="B1112" s="293" t="s">
        <v>346</v>
      </c>
      <c r="C1112" s="290" t="s">
        <v>163</v>
      </c>
      <c r="D1112" s="294"/>
      <c r="E1112" s="294"/>
      <c r="F1112" s="294"/>
      <c r="G1112" s="294"/>
      <c r="H1112" s="294"/>
      <c r="I1112" s="294"/>
      <c r="J1112" s="294"/>
      <c r="K1112" s="294"/>
      <c r="L1112" s="294"/>
      <c r="M1112" s="294"/>
      <c r="N1112" s="467"/>
      <c r="O1112" s="294"/>
      <c r="P1112" s="294"/>
      <c r="Q1112" s="294"/>
      <c r="R1112" s="294"/>
      <c r="S1112" s="294"/>
      <c r="T1112" s="294"/>
      <c r="U1112" s="294"/>
      <c r="V1112" s="294"/>
      <c r="W1112" s="294"/>
      <c r="X1112" s="294"/>
      <c r="Y1112" s="410">
        <f t="shared" ref="Y1112:AL1112" si="341">Y1111</f>
        <v>0</v>
      </c>
      <c r="Z1112" s="410">
        <f t="shared" si="341"/>
        <v>0</v>
      </c>
      <c r="AA1112" s="410">
        <f t="shared" si="341"/>
        <v>0</v>
      </c>
      <c r="AB1112" s="410">
        <f t="shared" si="341"/>
        <v>0</v>
      </c>
      <c r="AC1112" s="410">
        <f t="shared" si="341"/>
        <v>0</v>
      </c>
      <c r="AD1112" s="410">
        <f t="shared" si="341"/>
        <v>0</v>
      </c>
      <c r="AE1112" s="410">
        <f t="shared" si="341"/>
        <v>0</v>
      </c>
      <c r="AF1112" s="410">
        <f t="shared" si="341"/>
        <v>0</v>
      </c>
      <c r="AG1112" s="410">
        <f t="shared" si="341"/>
        <v>0</v>
      </c>
      <c r="AH1112" s="410">
        <f t="shared" si="341"/>
        <v>0</v>
      </c>
      <c r="AI1112" s="410">
        <f t="shared" si="341"/>
        <v>0</v>
      </c>
      <c r="AJ1112" s="410">
        <f t="shared" si="341"/>
        <v>0</v>
      </c>
      <c r="AK1112" s="410">
        <f t="shared" si="341"/>
        <v>0</v>
      </c>
      <c r="AL1112" s="410">
        <f t="shared" si="341"/>
        <v>0</v>
      </c>
      <c r="AM1112" s="305"/>
    </row>
    <row r="1113" spans="1:39" ht="15" customHeight="1" outlineLevel="1">
      <c r="A1113" s="531"/>
      <c r="B1113" s="427"/>
      <c r="C1113" s="290"/>
      <c r="D1113" s="290"/>
      <c r="E1113" s="290"/>
      <c r="F1113" s="290"/>
      <c r="G1113" s="290"/>
      <c r="H1113" s="290"/>
      <c r="I1113" s="290"/>
      <c r="J1113" s="290"/>
      <c r="K1113" s="290"/>
      <c r="L1113" s="290"/>
      <c r="M1113" s="290"/>
      <c r="N1113" s="290"/>
      <c r="O1113" s="290"/>
      <c r="P1113" s="290"/>
      <c r="Q1113" s="290"/>
      <c r="R1113" s="290"/>
      <c r="S1113" s="290"/>
      <c r="T1113" s="290"/>
      <c r="U1113" s="290"/>
      <c r="V1113" s="290"/>
      <c r="W1113" s="290"/>
      <c r="X1113" s="290"/>
      <c r="Y1113" s="411"/>
      <c r="Z1113" s="424"/>
      <c r="AA1113" s="424"/>
      <c r="AB1113" s="424"/>
      <c r="AC1113" s="424"/>
      <c r="AD1113" s="424"/>
      <c r="AE1113" s="424"/>
      <c r="AF1113" s="424"/>
      <c r="AG1113" s="424"/>
      <c r="AH1113" s="424"/>
      <c r="AI1113" s="424"/>
      <c r="AJ1113" s="424"/>
      <c r="AK1113" s="424"/>
      <c r="AL1113" s="424"/>
      <c r="AM1113" s="305"/>
    </row>
    <row r="1114" spans="1:39" ht="15" customHeight="1" outlineLevel="1">
      <c r="A1114" s="531">
        <v>43</v>
      </c>
      <c r="B1114" s="427" t="s">
        <v>135</v>
      </c>
      <c r="C1114" s="290" t="s">
        <v>25</v>
      </c>
      <c r="D1114" s="294"/>
      <c r="E1114" s="294"/>
      <c r="F1114" s="294"/>
      <c r="G1114" s="294"/>
      <c r="H1114" s="294"/>
      <c r="I1114" s="294"/>
      <c r="J1114" s="294"/>
      <c r="K1114" s="294"/>
      <c r="L1114" s="294"/>
      <c r="M1114" s="294"/>
      <c r="N1114" s="294">
        <v>12</v>
      </c>
      <c r="O1114" s="294"/>
      <c r="P1114" s="294"/>
      <c r="Q1114" s="294"/>
      <c r="R1114" s="294"/>
      <c r="S1114" s="294"/>
      <c r="T1114" s="294"/>
      <c r="U1114" s="294"/>
      <c r="V1114" s="294"/>
      <c r="W1114" s="294"/>
      <c r="X1114" s="294"/>
      <c r="Y1114" s="425"/>
      <c r="Z1114" s="414"/>
      <c r="AA1114" s="414"/>
      <c r="AB1114" s="414"/>
      <c r="AC1114" s="414"/>
      <c r="AD1114" s="414"/>
      <c r="AE1114" s="414"/>
      <c r="AF1114" s="414"/>
      <c r="AG1114" s="414"/>
      <c r="AH1114" s="414"/>
      <c r="AI1114" s="414"/>
      <c r="AJ1114" s="414"/>
      <c r="AK1114" s="414"/>
      <c r="AL1114" s="414"/>
      <c r="AM1114" s="295">
        <f>SUM(Y1114:AL1114)</f>
        <v>0</v>
      </c>
    </row>
    <row r="1115" spans="1:39" ht="15" customHeight="1" outlineLevel="1">
      <c r="A1115" s="531"/>
      <c r="B1115" s="293" t="s">
        <v>346</v>
      </c>
      <c r="C1115" s="290" t="s">
        <v>163</v>
      </c>
      <c r="D1115" s="294"/>
      <c r="E1115" s="294"/>
      <c r="F1115" s="294"/>
      <c r="G1115" s="294"/>
      <c r="H1115" s="294"/>
      <c r="I1115" s="294"/>
      <c r="J1115" s="294"/>
      <c r="K1115" s="294"/>
      <c r="L1115" s="294"/>
      <c r="M1115" s="294"/>
      <c r="N1115" s="294">
        <f>N1114</f>
        <v>12</v>
      </c>
      <c r="O1115" s="294"/>
      <c r="P1115" s="294"/>
      <c r="Q1115" s="294"/>
      <c r="R1115" s="294"/>
      <c r="S1115" s="294"/>
      <c r="T1115" s="294"/>
      <c r="U1115" s="294"/>
      <c r="V1115" s="294"/>
      <c r="W1115" s="294"/>
      <c r="X1115" s="294"/>
      <c r="Y1115" s="410">
        <f t="shared" ref="Y1115:AL1115" si="342">Y1114</f>
        <v>0</v>
      </c>
      <c r="Z1115" s="410">
        <f t="shared" si="342"/>
        <v>0</v>
      </c>
      <c r="AA1115" s="410">
        <f t="shared" si="342"/>
        <v>0</v>
      </c>
      <c r="AB1115" s="410">
        <f t="shared" si="342"/>
        <v>0</v>
      </c>
      <c r="AC1115" s="410">
        <f t="shared" si="342"/>
        <v>0</v>
      </c>
      <c r="AD1115" s="410">
        <f t="shared" si="342"/>
        <v>0</v>
      </c>
      <c r="AE1115" s="410">
        <f t="shared" si="342"/>
        <v>0</v>
      </c>
      <c r="AF1115" s="410">
        <f t="shared" si="342"/>
        <v>0</v>
      </c>
      <c r="AG1115" s="410">
        <f t="shared" si="342"/>
        <v>0</v>
      </c>
      <c r="AH1115" s="410">
        <f t="shared" si="342"/>
        <v>0</v>
      </c>
      <c r="AI1115" s="410">
        <f t="shared" si="342"/>
        <v>0</v>
      </c>
      <c r="AJ1115" s="410">
        <f t="shared" si="342"/>
        <v>0</v>
      </c>
      <c r="AK1115" s="410">
        <f t="shared" si="342"/>
        <v>0</v>
      </c>
      <c r="AL1115" s="410">
        <f t="shared" si="342"/>
        <v>0</v>
      </c>
      <c r="AM1115" s="305"/>
    </row>
    <row r="1116" spans="1:39" ht="15" customHeight="1" outlineLevel="1">
      <c r="A1116" s="531"/>
      <c r="B1116" s="427"/>
      <c r="C1116" s="290"/>
      <c r="D1116" s="290"/>
      <c r="E1116" s="290"/>
      <c r="F1116" s="290"/>
      <c r="G1116" s="290"/>
      <c r="H1116" s="290"/>
      <c r="I1116" s="290"/>
      <c r="J1116" s="290"/>
      <c r="K1116" s="290"/>
      <c r="L1116" s="290"/>
      <c r="M1116" s="290"/>
      <c r="N1116" s="290"/>
      <c r="O1116" s="290"/>
      <c r="P1116" s="290"/>
      <c r="Q1116" s="290"/>
      <c r="R1116" s="290"/>
      <c r="S1116" s="290"/>
      <c r="T1116" s="290"/>
      <c r="U1116" s="290"/>
      <c r="V1116" s="290"/>
      <c r="W1116" s="290"/>
      <c r="X1116" s="290"/>
      <c r="Y1116" s="411"/>
      <c r="Z1116" s="424"/>
      <c r="AA1116" s="424"/>
      <c r="AB1116" s="424"/>
      <c r="AC1116" s="424"/>
      <c r="AD1116" s="424"/>
      <c r="AE1116" s="424"/>
      <c r="AF1116" s="424"/>
      <c r="AG1116" s="424"/>
      <c r="AH1116" s="424"/>
      <c r="AI1116" s="424"/>
      <c r="AJ1116" s="424"/>
      <c r="AK1116" s="424"/>
      <c r="AL1116" s="424"/>
      <c r="AM1116" s="305"/>
    </row>
    <row r="1117" spans="1:39" ht="28.5" customHeight="1" outlineLevel="1">
      <c r="A1117" s="531">
        <v>44</v>
      </c>
      <c r="B1117" s="427" t="s">
        <v>136</v>
      </c>
      <c r="C1117" s="290" t="s">
        <v>25</v>
      </c>
      <c r="D1117" s="294"/>
      <c r="E1117" s="294"/>
      <c r="F1117" s="294"/>
      <c r="G1117" s="294"/>
      <c r="H1117" s="294"/>
      <c r="I1117" s="294"/>
      <c r="J1117" s="294"/>
      <c r="K1117" s="294"/>
      <c r="L1117" s="294"/>
      <c r="M1117" s="294"/>
      <c r="N1117" s="294">
        <v>12</v>
      </c>
      <c r="O1117" s="294"/>
      <c r="P1117" s="294"/>
      <c r="Q1117" s="294"/>
      <c r="R1117" s="294"/>
      <c r="S1117" s="294"/>
      <c r="T1117" s="294"/>
      <c r="U1117" s="294"/>
      <c r="V1117" s="294"/>
      <c r="W1117" s="294"/>
      <c r="X1117" s="294"/>
      <c r="Y1117" s="425"/>
      <c r="Z1117" s="414"/>
      <c r="AA1117" s="414"/>
      <c r="AB1117" s="414"/>
      <c r="AC1117" s="414"/>
      <c r="AD1117" s="414"/>
      <c r="AE1117" s="414"/>
      <c r="AF1117" s="414"/>
      <c r="AG1117" s="414"/>
      <c r="AH1117" s="414"/>
      <c r="AI1117" s="414"/>
      <c r="AJ1117" s="414"/>
      <c r="AK1117" s="414"/>
      <c r="AL1117" s="414"/>
      <c r="AM1117" s="295">
        <f>SUM(Y1117:AL1117)</f>
        <v>0</v>
      </c>
    </row>
    <row r="1118" spans="1:39" ht="15" customHeight="1" outlineLevel="1">
      <c r="A1118" s="531"/>
      <c r="B1118" s="293" t="s">
        <v>346</v>
      </c>
      <c r="C1118" s="290" t="s">
        <v>163</v>
      </c>
      <c r="D1118" s="294"/>
      <c r="E1118" s="294"/>
      <c r="F1118" s="294"/>
      <c r="G1118" s="294"/>
      <c r="H1118" s="294"/>
      <c r="I1118" s="294"/>
      <c r="J1118" s="294"/>
      <c r="K1118" s="294"/>
      <c r="L1118" s="294"/>
      <c r="M1118" s="294"/>
      <c r="N1118" s="294">
        <f>N1117</f>
        <v>12</v>
      </c>
      <c r="O1118" s="294"/>
      <c r="P1118" s="294"/>
      <c r="Q1118" s="294"/>
      <c r="R1118" s="294"/>
      <c r="S1118" s="294"/>
      <c r="T1118" s="294"/>
      <c r="U1118" s="294"/>
      <c r="V1118" s="294"/>
      <c r="W1118" s="294"/>
      <c r="X1118" s="294"/>
      <c r="Y1118" s="410">
        <f t="shared" ref="Y1118:AL1118" si="343">Y1117</f>
        <v>0</v>
      </c>
      <c r="Z1118" s="410">
        <f t="shared" si="343"/>
        <v>0</v>
      </c>
      <c r="AA1118" s="410">
        <f t="shared" si="343"/>
        <v>0</v>
      </c>
      <c r="AB1118" s="410">
        <f t="shared" si="343"/>
        <v>0</v>
      </c>
      <c r="AC1118" s="410">
        <f t="shared" si="343"/>
        <v>0</v>
      </c>
      <c r="AD1118" s="410">
        <f t="shared" si="343"/>
        <v>0</v>
      </c>
      <c r="AE1118" s="410">
        <f t="shared" si="343"/>
        <v>0</v>
      </c>
      <c r="AF1118" s="410">
        <f t="shared" si="343"/>
        <v>0</v>
      </c>
      <c r="AG1118" s="410">
        <f t="shared" si="343"/>
        <v>0</v>
      </c>
      <c r="AH1118" s="410">
        <f t="shared" si="343"/>
        <v>0</v>
      </c>
      <c r="AI1118" s="410">
        <f t="shared" si="343"/>
        <v>0</v>
      </c>
      <c r="AJ1118" s="410">
        <f t="shared" si="343"/>
        <v>0</v>
      </c>
      <c r="AK1118" s="410">
        <f t="shared" si="343"/>
        <v>0</v>
      </c>
      <c r="AL1118" s="410">
        <f t="shared" si="343"/>
        <v>0</v>
      </c>
      <c r="AM1118" s="305"/>
    </row>
    <row r="1119" spans="1:39" ht="15" customHeight="1" outlineLevel="1">
      <c r="A1119" s="531"/>
      <c r="B1119" s="427"/>
      <c r="C1119" s="290"/>
      <c r="D1119" s="290"/>
      <c r="E1119" s="290"/>
      <c r="F1119" s="290"/>
      <c r="G1119" s="290"/>
      <c r="H1119" s="290"/>
      <c r="I1119" s="290"/>
      <c r="J1119" s="290"/>
      <c r="K1119" s="290"/>
      <c r="L1119" s="290"/>
      <c r="M1119" s="290"/>
      <c r="N1119" s="290"/>
      <c r="O1119" s="290"/>
      <c r="P1119" s="290"/>
      <c r="Q1119" s="290"/>
      <c r="R1119" s="290"/>
      <c r="S1119" s="290"/>
      <c r="T1119" s="290"/>
      <c r="U1119" s="290"/>
      <c r="V1119" s="290"/>
      <c r="W1119" s="290"/>
      <c r="X1119" s="290"/>
      <c r="Y1119" s="411"/>
      <c r="Z1119" s="424"/>
      <c r="AA1119" s="424"/>
      <c r="AB1119" s="424"/>
      <c r="AC1119" s="424"/>
      <c r="AD1119" s="424"/>
      <c r="AE1119" s="424"/>
      <c r="AF1119" s="424"/>
      <c r="AG1119" s="424"/>
      <c r="AH1119" s="424"/>
      <c r="AI1119" s="424"/>
      <c r="AJ1119" s="424"/>
      <c r="AK1119" s="424"/>
      <c r="AL1119" s="424"/>
      <c r="AM1119" s="305"/>
    </row>
    <row r="1120" spans="1:39" ht="32.450000000000003" customHeight="1" outlineLevel="1">
      <c r="A1120" s="531">
        <v>45</v>
      </c>
      <c r="B1120" s="427" t="s">
        <v>137</v>
      </c>
      <c r="C1120" s="290" t="s">
        <v>25</v>
      </c>
      <c r="D1120" s="294"/>
      <c r="E1120" s="294"/>
      <c r="F1120" s="294"/>
      <c r="G1120" s="294"/>
      <c r="H1120" s="294"/>
      <c r="I1120" s="294"/>
      <c r="J1120" s="294"/>
      <c r="K1120" s="294"/>
      <c r="L1120" s="294"/>
      <c r="M1120" s="294"/>
      <c r="N1120" s="294">
        <v>12</v>
      </c>
      <c r="O1120" s="294"/>
      <c r="P1120" s="294"/>
      <c r="Q1120" s="294"/>
      <c r="R1120" s="294"/>
      <c r="S1120" s="294"/>
      <c r="T1120" s="294"/>
      <c r="U1120" s="294"/>
      <c r="V1120" s="294"/>
      <c r="W1120" s="294"/>
      <c r="X1120" s="294"/>
      <c r="Y1120" s="425"/>
      <c r="Z1120" s="414"/>
      <c r="AA1120" s="414"/>
      <c r="AB1120" s="414"/>
      <c r="AC1120" s="414"/>
      <c r="AD1120" s="414"/>
      <c r="AE1120" s="414"/>
      <c r="AF1120" s="414"/>
      <c r="AG1120" s="414"/>
      <c r="AH1120" s="414"/>
      <c r="AI1120" s="414"/>
      <c r="AJ1120" s="414"/>
      <c r="AK1120" s="414"/>
      <c r="AL1120" s="414"/>
      <c r="AM1120" s="295">
        <f>SUM(Y1120:AL1120)</f>
        <v>0</v>
      </c>
    </row>
    <row r="1121" spans="1:39" ht="15" customHeight="1" outlineLevel="1">
      <c r="A1121" s="531"/>
      <c r="B1121" s="293" t="s">
        <v>346</v>
      </c>
      <c r="C1121" s="290" t="s">
        <v>163</v>
      </c>
      <c r="D1121" s="294"/>
      <c r="E1121" s="294"/>
      <c r="F1121" s="294"/>
      <c r="G1121" s="294"/>
      <c r="H1121" s="294"/>
      <c r="I1121" s="294"/>
      <c r="J1121" s="294"/>
      <c r="K1121" s="294"/>
      <c r="L1121" s="294"/>
      <c r="M1121" s="294"/>
      <c r="N1121" s="294">
        <f>N1120</f>
        <v>12</v>
      </c>
      <c r="O1121" s="294"/>
      <c r="P1121" s="294"/>
      <c r="Q1121" s="294"/>
      <c r="R1121" s="294"/>
      <c r="S1121" s="294"/>
      <c r="T1121" s="294"/>
      <c r="U1121" s="294"/>
      <c r="V1121" s="294"/>
      <c r="W1121" s="294"/>
      <c r="X1121" s="294"/>
      <c r="Y1121" s="410">
        <f t="shared" ref="Y1121:AL1121" si="344">Y1120</f>
        <v>0</v>
      </c>
      <c r="Z1121" s="410">
        <f t="shared" si="344"/>
        <v>0</v>
      </c>
      <c r="AA1121" s="410">
        <f t="shared" si="344"/>
        <v>0</v>
      </c>
      <c r="AB1121" s="410">
        <f t="shared" si="344"/>
        <v>0</v>
      </c>
      <c r="AC1121" s="410">
        <f t="shared" si="344"/>
        <v>0</v>
      </c>
      <c r="AD1121" s="410">
        <f t="shared" si="344"/>
        <v>0</v>
      </c>
      <c r="AE1121" s="410">
        <f t="shared" si="344"/>
        <v>0</v>
      </c>
      <c r="AF1121" s="410">
        <f t="shared" si="344"/>
        <v>0</v>
      </c>
      <c r="AG1121" s="410">
        <f t="shared" si="344"/>
        <v>0</v>
      </c>
      <c r="AH1121" s="410">
        <f t="shared" si="344"/>
        <v>0</v>
      </c>
      <c r="AI1121" s="410">
        <f t="shared" si="344"/>
        <v>0</v>
      </c>
      <c r="AJ1121" s="410">
        <f t="shared" si="344"/>
        <v>0</v>
      </c>
      <c r="AK1121" s="410">
        <f t="shared" si="344"/>
        <v>0</v>
      </c>
      <c r="AL1121" s="410">
        <f t="shared" si="344"/>
        <v>0</v>
      </c>
      <c r="AM1121" s="305"/>
    </row>
    <row r="1122" spans="1:39" ht="15" customHeight="1" outlineLevel="1">
      <c r="A1122" s="531"/>
      <c r="B1122" s="427"/>
      <c r="C1122" s="290"/>
      <c r="D1122" s="290"/>
      <c r="E1122" s="290"/>
      <c r="F1122" s="290"/>
      <c r="G1122" s="290"/>
      <c r="H1122" s="290"/>
      <c r="I1122" s="290"/>
      <c r="J1122" s="290"/>
      <c r="K1122" s="290"/>
      <c r="L1122" s="290"/>
      <c r="M1122" s="290"/>
      <c r="N1122" s="290"/>
      <c r="O1122" s="290"/>
      <c r="P1122" s="290"/>
      <c r="Q1122" s="290"/>
      <c r="R1122" s="290"/>
      <c r="S1122" s="290"/>
      <c r="T1122" s="290"/>
      <c r="U1122" s="290"/>
      <c r="V1122" s="290"/>
      <c r="W1122" s="290"/>
      <c r="X1122" s="290"/>
      <c r="Y1122" s="411"/>
      <c r="Z1122" s="424"/>
      <c r="AA1122" s="424"/>
      <c r="AB1122" s="424"/>
      <c r="AC1122" s="424"/>
      <c r="AD1122" s="424"/>
      <c r="AE1122" s="424"/>
      <c r="AF1122" s="424"/>
      <c r="AG1122" s="424"/>
      <c r="AH1122" s="424"/>
      <c r="AI1122" s="424"/>
      <c r="AJ1122" s="424"/>
      <c r="AK1122" s="424"/>
      <c r="AL1122" s="424"/>
      <c r="AM1122" s="305"/>
    </row>
    <row r="1123" spans="1:39" ht="32.1" customHeight="1" outlineLevel="1">
      <c r="A1123" s="531">
        <v>46</v>
      </c>
      <c r="B1123" s="427" t="s">
        <v>138</v>
      </c>
      <c r="C1123" s="290" t="s">
        <v>25</v>
      </c>
      <c r="D1123" s="294"/>
      <c r="E1123" s="294"/>
      <c r="F1123" s="294"/>
      <c r="G1123" s="294"/>
      <c r="H1123" s="294"/>
      <c r="I1123" s="294"/>
      <c r="J1123" s="294"/>
      <c r="K1123" s="294"/>
      <c r="L1123" s="294"/>
      <c r="M1123" s="294"/>
      <c r="N1123" s="294">
        <v>12</v>
      </c>
      <c r="O1123" s="294"/>
      <c r="P1123" s="294"/>
      <c r="Q1123" s="294"/>
      <c r="R1123" s="294"/>
      <c r="S1123" s="294"/>
      <c r="T1123" s="294"/>
      <c r="U1123" s="294"/>
      <c r="V1123" s="294"/>
      <c r="W1123" s="294"/>
      <c r="X1123" s="294"/>
      <c r="Y1123" s="425"/>
      <c r="Z1123" s="414"/>
      <c r="AA1123" s="414"/>
      <c r="AB1123" s="414"/>
      <c r="AC1123" s="414"/>
      <c r="AD1123" s="414"/>
      <c r="AE1123" s="414"/>
      <c r="AF1123" s="414"/>
      <c r="AG1123" s="414"/>
      <c r="AH1123" s="414"/>
      <c r="AI1123" s="414"/>
      <c r="AJ1123" s="414"/>
      <c r="AK1123" s="414"/>
      <c r="AL1123" s="414"/>
      <c r="AM1123" s="295">
        <f>SUM(Y1123:AL1123)</f>
        <v>0</v>
      </c>
    </row>
    <row r="1124" spans="1:39" ht="15" customHeight="1" outlineLevel="1">
      <c r="A1124" s="531"/>
      <c r="B1124" s="293" t="s">
        <v>346</v>
      </c>
      <c r="C1124" s="290" t="s">
        <v>163</v>
      </c>
      <c r="D1124" s="294"/>
      <c r="E1124" s="294"/>
      <c r="F1124" s="294"/>
      <c r="G1124" s="294"/>
      <c r="H1124" s="294"/>
      <c r="I1124" s="294"/>
      <c r="J1124" s="294"/>
      <c r="K1124" s="294"/>
      <c r="L1124" s="294"/>
      <c r="M1124" s="294"/>
      <c r="N1124" s="294">
        <f>N1123</f>
        <v>12</v>
      </c>
      <c r="O1124" s="294"/>
      <c r="P1124" s="294"/>
      <c r="Q1124" s="294"/>
      <c r="R1124" s="294"/>
      <c r="S1124" s="294"/>
      <c r="T1124" s="294"/>
      <c r="U1124" s="294"/>
      <c r="V1124" s="294"/>
      <c r="W1124" s="294"/>
      <c r="X1124" s="294"/>
      <c r="Y1124" s="410">
        <f t="shared" ref="Y1124:AL1124" si="345">Y1123</f>
        <v>0</v>
      </c>
      <c r="Z1124" s="410">
        <f t="shared" si="345"/>
        <v>0</v>
      </c>
      <c r="AA1124" s="410">
        <f t="shared" si="345"/>
        <v>0</v>
      </c>
      <c r="AB1124" s="410">
        <f t="shared" si="345"/>
        <v>0</v>
      </c>
      <c r="AC1124" s="410">
        <f t="shared" si="345"/>
        <v>0</v>
      </c>
      <c r="AD1124" s="410">
        <f t="shared" si="345"/>
        <v>0</v>
      </c>
      <c r="AE1124" s="410">
        <f t="shared" si="345"/>
        <v>0</v>
      </c>
      <c r="AF1124" s="410">
        <f t="shared" si="345"/>
        <v>0</v>
      </c>
      <c r="AG1124" s="410">
        <f t="shared" si="345"/>
        <v>0</v>
      </c>
      <c r="AH1124" s="410">
        <f t="shared" si="345"/>
        <v>0</v>
      </c>
      <c r="AI1124" s="410">
        <f t="shared" si="345"/>
        <v>0</v>
      </c>
      <c r="AJ1124" s="410">
        <f t="shared" si="345"/>
        <v>0</v>
      </c>
      <c r="AK1124" s="410">
        <f t="shared" si="345"/>
        <v>0</v>
      </c>
      <c r="AL1124" s="410">
        <f t="shared" si="345"/>
        <v>0</v>
      </c>
      <c r="AM1124" s="305"/>
    </row>
    <row r="1125" spans="1:39" ht="15" customHeight="1" outlineLevel="1">
      <c r="A1125" s="531"/>
      <c r="B1125" s="427"/>
      <c r="C1125" s="290"/>
      <c r="D1125" s="290"/>
      <c r="E1125" s="290"/>
      <c r="F1125" s="290"/>
      <c r="G1125" s="290"/>
      <c r="H1125" s="290"/>
      <c r="I1125" s="290"/>
      <c r="J1125" s="290"/>
      <c r="K1125" s="290"/>
      <c r="L1125" s="290"/>
      <c r="M1125" s="290"/>
      <c r="N1125" s="290"/>
      <c r="O1125" s="290"/>
      <c r="P1125" s="290"/>
      <c r="Q1125" s="290"/>
      <c r="R1125" s="290"/>
      <c r="S1125" s="290"/>
      <c r="T1125" s="290"/>
      <c r="U1125" s="290"/>
      <c r="V1125" s="290"/>
      <c r="W1125" s="290"/>
      <c r="X1125" s="290"/>
      <c r="Y1125" s="411"/>
      <c r="Z1125" s="424"/>
      <c r="AA1125" s="424"/>
      <c r="AB1125" s="424"/>
      <c r="AC1125" s="424"/>
      <c r="AD1125" s="424"/>
      <c r="AE1125" s="424"/>
      <c r="AF1125" s="424"/>
      <c r="AG1125" s="424"/>
      <c r="AH1125" s="424"/>
      <c r="AI1125" s="424"/>
      <c r="AJ1125" s="424"/>
      <c r="AK1125" s="424"/>
      <c r="AL1125" s="424"/>
      <c r="AM1125" s="305"/>
    </row>
    <row r="1126" spans="1:39" ht="35.450000000000003" customHeight="1" outlineLevel="1">
      <c r="A1126" s="531">
        <v>47</v>
      </c>
      <c r="B1126" s="427" t="s">
        <v>139</v>
      </c>
      <c r="C1126" s="290" t="s">
        <v>25</v>
      </c>
      <c r="D1126" s="294"/>
      <c r="E1126" s="294"/>
      <c r="F1126" s="294"/>
      <c r="G1126" s="294"/>
      <c r="H1126" s="294"/>
      <c r="I1126" s="294"/>
      <c r="J1126" s="294"/>
      <c r="K1126" s="294"/>
      <c r="L1126" s="294"/>
      <c r="M1126" s="294"/>
      <c r="N1126" s="294">
        <v>12</v>
      </c>
      <c r="O1126" s="294"/>
      <c r="P1126" s="294"/>
      <c r="Q1126" s="294"/>
      <c r="R1126" s="294"/>
      <c r="S1126" s="294"/>
      <c r="T1126" s="294"/>
      <c r="U1126" s="294"/>
      <c r="V1126" s="294"/>
      <c r="W1126" s="294"/>
      <c r="X1126" s="294"/>
      <c r="Y1126" s="425"/>
      <c r="Z1126" s="414"/>
      <c r="AA1126" s="414"/>
      <c r="AB1126" s="414"/>
      <c r="AC1126" s="414"/>
      <c r="AD1126" s="414"/>
      <c r="AE1126" s="414"/>
      <c r="AF1126" s="414"/>
      <c r="AG1126" s="414"/>
      <c r="AH1126" s="414"/>
      <c r="AI1126" s="414"/>
      <c r="AJ1126" s="414"/>
      <c r="AK1126" s="414"/>
      <c r="AL1126" s="414"/>
      <c r="AM1126" s="295">
        <f>SUM(Y1126:AL1126)</f>
        <v>0</v>
      </c>
    </row>
    <row r="1127" spans="1:39" ht="15" customHeight="1" outlineLevel="1">
      <c r="A1127" s="531"/>
      <c r="B1127" s="293" t="s">
        <v>346</v>
      </c>
      <c r="C1127" s="290" t="s">
        <v>163</v>
      </c>
      <c r="D1127" s="294"/>
      <c r="E1127" s="294"/>
      <c r="F1127" s="294"/>
      <c r="G1127" s="294"/>
      <c r="H1127" s="294"/>
      <c r="I1127" s="294"/>
      <c r="J1127" s="294"/>
      <c r="K1127" s="294"/>
      <c r="L1127" s="294"/>
      <c r="M1127" s="294"/>
      <c r="N1127" s="294">
        <f>N1126</f>
        <v>12</v>
      </c>
      <c r="O1127" s="294"/>
      <c r="P1127" s="294"/>
      <c r="Q1127" s="294"/>
      <c r="R1127" s="294"/>
      <c r="S1127" s="294"/>
      <c r="T1127" s="294"/>
      <c r="U1127" s="294"/>
      <c r="V1127" s="294"/>
      <c r="W1127" s="294"/>
      <c r="X1127" s="294"/>
      <c r="Y1127" s="410">
        <f t="shared" ref="Y1127:AL1127" si="346">Y1126</f>
        <v>0</v>
      </c>
      <c r="Z1127" s="410">
        <f t="shared" si="346"/>
        <v>0</v>
      </c>
      <c r="AA1127" s="410">
        <f t="shared" si="346"/>
        <v>0</v>
      </c>
      <c r="AB1127" s="410">
        <f t="shared" si="346"/>
        <v>0</v>
      </c>
      <c r="AC1127" s="410">
        <f t="shared" si="346"/>
        <v>0</v>
      </c>
      <c r="AD1127" s="410">
        <f t="shared" si="346"/>
        <v>0</v>
      </c>
      <c r="AE1127" s="410">
        <f t="shared" si="346"/>
        <v>0</v>
      </c>
      <c r="AF1127" s="410">
        <f t="shared" si="346"/>
        <v>0</v>
      </c>
      <c r="AG1127" s="410">
        <f t="shared" si="346"/>
        <v>0</v>
      </c>
      <c r="AH1127" s="410">
        <f t="shared" si="346"/>
        <v>0</v>
      </c>
      <c r="AI1127" s="410">
        <f t="shared" si="346"/>
        <v>0</v>
      </c>
      <c r="AJ1127" s="410">
        <f t="shared" si="346"/>
        <v>0</v>
      </c>
      <c r="AK1127" s="410">
        <f t="shared" si="346"/>
        <v>0</v>
      </c>
      <c r="AL1127" s="410">
        <f t="shared" si="346"/>
        <v>0</v>
      </c>
      <c r="AM1127" s="305"/>
    </row>
    <row r="1128" spans="1:39" ht="15" customHeight="1" outlineLevel="1">
      <c r="A1128" s="531"/>
      <c r="B1128" s="427"/>
      <c r="C1128" s="290"/>
      <c r="D1128" s="290"/>
      <c r="E1128" s="290"/>
      <c r="F1128" s="290"/>
      <c r="G1128" s="290"/>
      <c r="H1128" s="290"/>
      <c r="I1128" s="290"/>
      <c r="J1128" s="290"/>
      <c r="K1128" s="290"/>
      <c r="L1128" s="290"/>
      <c r="M1128" s="290"/>
      <c r="N1128" s="290"/>
      <c r="O1128" s="290"/>
      <c r="P1128" s="290"/>
      <c r="Q1128" s="290"/>
      <c r="R1128" s="290"/>
      <c r="S1128" s="290"/>
      <c r="T1128" s="290"/>
      <c r="U1128" s="290"/>
      <c r="V1128" s="290"/>
      <c r="W1128" s="290"/>
      <c r="X1128" s="290"/>
      <c r="Y1128" s="411"/>
      <c r="Z1128" s="424"/>
      <c r="AA1128" s="424"/>
      <c r="AB1128" s="424"/>
      <c r="AC1128" s="424"/>
      <c r="AD1128" s="424"/>
      <c r="AE1128" s="424"/>
      <c r="AF1128" s="424"/>
      <c r="AG1128" s="424"/>
      <c r="AH1128" s="424"/>
      <c r="AI1128" s="424"/>
      <c r="AJ1128" s="424"/>
      <c r="AK1128" s="424"/>
      <c r="AL1128" s="424"/>
      <c r="AM1128" s="305"/>
    </row>
    <row r="1129" spans="1:39" ht="39.75" customHeight="1" outlineLevel="1">
      <c r="A1129" s="531">
        <v>48</v>
      </c>
      <c r="B1129" s="427" t="s">
        <v>140</v>
      </c>
      <c r="C1129" s="290" t="s">
        <v>25</v>
      </c>
      <c r="D1129" s="294"/>
      <c r="E1129" s="294"/>
      <c r="F1129" s="294"/>
      <c r="G1129" s="294"/>
      <c r="H1129" s="294"/>
      <c r="I1129" s="294"/>
      <c r="J1129" s="294"/>
      <c r="K1129" s="294"/>
      <c r="L1129" s="294"/>
      <c r="M1129" s="294"/>
      <c r="N1129" s="294">
        <v>12</v>
      </c>
      <c r="O1129" s="294"/>
      <c r="P1129" s="294"/>
      <c r="Q1129" s="294"/>
      <c r="R1129" s="294"/>
      <c r="S1129" s="294"/>
      <c r="T1129" s="294"/>
      <c r="U1129" s="294"/>
      <c r="V1129" s="294"/>
      <c r="W1129" s="294"/>
      <c r="X1129" s="294"/>
      <c r="Y1129" s="425"/>
      <c r="Z1129" s="414"/>
      <c r="AA1129" s="414"/>
      <c r="AB1129" s="414"/>
      <c r="AC1129" s="414"/>
      <c r="AD1129" s="414"/>
      <c r="AE1129" s="414"/>
      <c r="AF1129" s="414"/>
      <c r="AG1129" s="414"/>
      <c r="AH1129" s="414"/>
      <c r="AI1129" s="414"/>
      <c r="AJ1129" s="414"/>
      <c r="AK1129" s="414"/>
      <c r="AL1129" s="414"/>
      <c r="AM1129" s="295">
        <f>SUM(Y1129:AL1129)</f>
        <v>0</v>
      </c>
    </row>
    <row r="1130" spans="1:39" ht="15" customHeight="1" outlineLevel="1">
      <c r="A1130" s="531"/>
      <c r="B1130" s="293" t="s">
        <v>346</v>
      </c>
      <c r="C1130" s="290" t="s">
        <v>163</v>
      </c>
      <c r="D1130" s="294"/>
      <c r="E1130" s="294"/>
      <c r="F1130" s="294"/>
      <c r="G1130" s="294"/>
      <c r="H1130" s="294"/>
      <c r="I1130" s="294"/>
      <c r="J1130" s="294"/>
      <c r="K1130" s="294"/>
      <c r="L1130" s="294"/>
      <c r="M1130" s="294"/>
      <c r="N1130" s="294">
        <f>N1129</f>
        <v>12</v>
      </c>
      <c r="O1130" s="294"/>
      <c r="P1130" s="294"/>
      <c r="Q1130" s="294"/>
      <c r="R1130" s="294"/>
      <c r="S1130" s="294"/>
      <c r="T1130" s="294"/>
      <c r="U1130" s="294"/>
      <c r="V1130" s="294"/>
      <c r="W1130" s="294"/>
      <c r="X1130" s="294"/>
      <c r="Y1130" s="410">
        <f t="shared" ref="Y1130:AL1130" si="347">Y1129</f>
        <v>0</v>
      </c>
      <c r="Z1130" s="410">
        <f t="shared" si="347"/>
        <v>0</v>
      </c>
      <c r="AA1130" s="410">
        <f t="shared" si="347"/>
        <v>0</v>
      </c>
      <c r="AB1130" s="410">
        <f t="shared" si="347"/>
        <v>0</v>
      </c>
      <c r="AC1130" s="410">
        <f t="shared" si="347"/>
        <v>0</v>
      </c>
      <c r="AD1130" s="410">
        <f t="shared" si="347"/>
        <v>0</v>
      </c>
      <c r="AE1130" s="410">
        <f t="shared" si="347"/>
        <v>0</v>
      </c>
      <c r="AF1130" s="410">
        <f t="shared" si="347"/>
        <v>0</v>
      </c>
      <c r="AG1130" s="410">
        <f t="shared" si="347"/>
        <v>0</v>
      </c>
      <c r="AH1130" s="410">
        <f t="shared" si="347"/>
        <v>0</v>
      </c>
      <c r="AI1130" s="410">
        <f t="shared" si="347"/>
        <v>0</v>
      </c>
      <c r="AJ1130" s="410">
        <f t="shared" si="347"/>
        <v>0</v>
      </c>
      <c r="AK1130" s="410">
        <f t="shared" si="347"/>
        <v>0</v>
      </c>
      <c r="AL1130" s="410">
        <f t="shared" si="347"/>
        <v>0</v>
      </c>
      <c r="AM1130" s="305"/>
    </row>
    <row r="1131" spans="1:39" ht="15" customHeight="1" outlineLevel="1">
      <c r="A1131" s="531"/>
      <c r="B1131" s="427"/>
      <c r="C1131" s="290"/>
      <c r="D1131" s="290"/>
      <c r="E1131" s="290"/>
      <c r="F1131" s="290"/>
      <c r="G1131" s="290"/>
      <c r="H1131" s="290"/>
      <c r="I1131" s="290"/>
      <c r="J1131" s="290"/>
      <c r="K1131" s="290"/>
      <c r="L1131" s="290"/>
      <c r="M1131" s="290"/>
      <c r="N1131" s="290"/>
      <c r="O1131" s="290"/>
      <c r="P1131" s="290"/>
      <c r="Q1131" s="290"/>
      <c r="R1131" s="290"/>
      <c r="S1131" s="290"/>
      <c r="T1131" s="290"/>
      <c r="U1131" s="290"/>
      <c r="V1131" s="290"/>
      <c r="W1131" s="290"/>
      <c r="X1131" s="290"/>
      <c r="Y1131" s="411"/>
      <c r="Z1131" s="424"/>
      <c r="AA1131" s="424"/>
      <c r="AB1131" s="424"/>
      <c r="AC1131" s="424"/>
      <c r="AD1131" s="424"/>
      <c r="AE1131" s="424"/>
      <c r="AF1131" s="424"/>
      <c r="AG1131" s="424"/>
      <c r="AH1131" s="424"/>
      <c r="AI1131" s="424"/>
      <c r="AJ1131" s="424"/>
      <c r="AK1131" s="424"/>
      <c r="AL1131" s="424"/>
      <c r="AM1131" s="305"/>
    </row>
    <row r="1132" spans="1:39" ht="33" customHeight="1" outlineLevel="1">
      <c r="A1132" s="531">
        <v>49</v>
      </c>
      <c r="B1132" s="427" t="s">
        <v>141</v>
      </c>
      <c r="C1132" s="290" t="s">
        <v>25</v>
      </c>
      <c r="D1132" s="294"/>
      <c r="E1132" s="294"/>
      <c r="F1132" s="294"/>
      <c r="G1132" s="294"/>
      <c r="H1132" s="294"/>
      <c r="I1132" s="294"/>
      <c r="J1132" s="294"/>
      <c r="K1132" s="294"/>
      <c r="L1132" s="294"/>
      <c r="M1132" s="294"/>
      <c r="N1132" s="294">
        <v>12</v>
      </c>
      <c r="O1132" s="294"/>
      <c r="P1132" s="294"/>
      <c r="Q1132" s="294"/>
      <c r="R1132" s="294"/>
      <c r="S1132" s="294"/>
      <c r="T1132" s="294"/>
      <c r="U1132" s="294"/>
      <c r="V1132" s="294"/>
      <c r="W1132" s="294"/>
      <c r="X1132" s="294"/>
      <c r="Y1132" s="425"/>
      <c r="Z1132" s="414"/>
      <c r="AA1132" s="414"/>
      <c r="AB1132" s="414"/>
      <c r="AC1132" s="414"/>
      <c r="AD1132" s="414"/>
      <c r="AE1132" s="414"/>
      <c r="AF1132" s="414"/>
      <c r="AG1132" s="414"/>
      <c r="AH1132" s="414"/>
      <c r="AI1132" s="414"/>
      <c r="AJ1132" s="414"/>
      <c r="AK1132" s="414"/>
      <c r="AL1132" s="414"/>
      <c r="AM1132" s="295">
        <f>SUM(Y1132:AL1132)</f>
        <v>0</v>
      </c>
    </row>
    <row r="1133" spans="1:39" ht="15" customHeight="1" outlineLevel="1">
      <c r="A1133" s="531"/>
      <c r="B1133" s="293" t="s">
        <v>346</v>
      </c>
      <c r="C1133" s="290" t="s">
        <v>163</v>
      </c>
      <c r="D1133" s="294"/>
      <c r="E1133" s="294"/>
      <c r="F1133" s="294"/>
      <c r="G1133" s="294"/>
      <c r="H1133" s="294"/>
      <c r="I1133" s="294"/>
      <c r="J1133" s="294"/>
      <c r="K1133" s="294"/>
      <c r="L1133" s="294"/>
      <c r="M1133" s="294"/>
      <c r="N1133" s="294">
        <f>N1132</f>
        <v>12</v>
      </c>
      <c r="O1133" s="294"/>
      <c r="P1133" s="294"/>
      <c r="Q1133" s="294"/>
      <c r="R1133" s="294"/>
      <c r="S1133" s="294"/>
      <c r="T1133" s="294"/>
      <c r="U1133" s="294"/>
      <c r="V1133" s="294"/>
      <c r="W1133" s="294"/>
      <c r="X1133" s="294"/>
      <c r="Y1133" s="410">
        <f t="shared" ref="Y1133:AL1133" si="348">Y1132</f>
        <v>0</v>
      </c>
      <c r="Z1133" s="410">
        <f t="shared" si="348"/>
        <v>0</v>
      </c>
      <c r="AA1133" s="410">
        <f t="shared" si="348"/>
        <v>0</v>
      </c>
      <c r="AB1133" s="410">
        <f t="shared" si="348"/>
        <v>0</v>
      </c>
      <c r="AC1133" s="410">
        <f t="shared" si="348"/>
        <v>0</v>
      </c>
      <c r="AD1133" s="410">
        <f t="shared" si="348"/>
        <v>0</v>
      </c>
      <c r="AE1133" s="410">
        <f t="shared" si="348"/>
        <v>0</v>
      </c>
      <c r="AF1133" s="410">
        <f t="shared" si="348"/>
        <v>0</v>
      </c>
      <c r="AG1133" s="410">
        <f t="shared" si="348"/>
        <v>0</v>
      </c>
      <c r="AH1133" s="410">
        <f t="shared" si="348"/>
        <v>0</v>
      </c>
      <c r="AI1133" s="410">
        <f t="shared" si="348"/>
        <v>0</v>
      </c>
      <c r="AJ1133" s="410">
        <f t="shared" si="348"/>
        <v>0</v>
      </c>
      <c r="AK1133" s="410">
        <f t="shared" si="348"/>
        <v>0</v>
      </c>
      <c r="AL1133" s="410">
        <f t="shared" si="348"/>
        <v>0</v>
      </c>
      <c r="AM1133" s="305"/>
    </row>
    <row r="1134" spans="1:39" ht="15" customHeight="1" outlineLevel="1">
      <c r="A1134" s="531"/>
      <c r="B1134" s="293"/>
      <c r="C1134" s="304"/>
      <c r="D1134" s="290"/>
      <c r="E1134" s="290"/>
      <c r="F1134" s="290"/>
      <c r="G1134" s="290"/>
      <c r="H1134" s="290"/>
      <c r="I1134" s="290"/>
      <c r="J1134" s="290"/>
      <c r="K1134" s="290"/>
      <c r="L1134" s="290"/>
      <c r="M1134" s="290"/>
      <c r="N1134" s="290"/>
      <c r="O1134" s="290"/>
      <c r="P1134" s="290"/>
      <c r="Q1134" s="290"/>
      <c r="R1134" s="290"/>
      <c r="S1134" s="290"/>
      <c r="T1134" s="290"/>
      <c r="U1134" s="290"/>
      <c r="V1134" s="290"/>
      <c r="W1134" s="290"/>
      <c r="X1134" s="290"/>
      <c r="Y1134" s="300"/>
      <c r="Z1134" s="300"/>
      <c r="AA1134" s="300"/>
      <c r="AB1134" s="300"/>
      <c r="AC1134" s="300"/>
      <c r="AD1134" s="300"/>
      <c r="AE1134" s="300"/>
      <c r="AF1134" s="300"/>
      <c r="AG1134" s="300"/>
      <c r="AH1134" s="300"/>
      <c r="AI1134" s="300"/>
      <c r="AJ1134" s="300"/>
      <c r="AK1134" s="300"/>
      <c r="AL1134" s="300"/>
      <c r="AM1134" s="305"/>
    </row>
    <row r="1135" spans="1:39" ht="15.75">
      <c r="B1135" s="326" t="s">
        <v>347</v>
      </c>
      <c r="C1135" s="328"/>
      <c r="D1135" s="328">
        <f t="shared" ref="D1135:M1135" si="349">SUM(D978:D1133)</f>
        <v>0</v>
      </c>
      <c r="E1135" s="328">
        <f t="shared" si="349"/>
        <v>0</v>
      </c>
      <c r="F1135" s="328">
        <f t="shared" si="349"/>
        <v>0</v>
      </c>
      <c r="G1135" s="328">
        <f t="shared" si="349"/>
        <v>0</v>
      </c>
      <c r="H1135" s="328">
        <f t="shared" si="349"/>
        <v>0</v>
      </c>
      <c r="I1135" s="328">
        <f t="shared" si="349"/>
        <v>0</v>
      </c>
      <c r="J1135" s="328">
        <f t="shared" si="349"/>
        <v>0</v>
      </c>
      <c r="K1135" s="328">
        <f t="shared" si="349"/>
        <v>0</v>
      </c>
      <c r="L1135" s="328">
        <f t="shared" si="349"/>
        <v>0</v>
      </c>
      <c r="M1135" s="328">
        <f t="shared" si="349"/>
        <v>0</v>
      </c>
      <c r="N1135" s="328"/>
      <c r="O1135" s="328">
        <f t="shared" ref="O1135:X1135" si="350">SUM(O978:O1133)</f>
        <v>0</v>
      </c>
      <c r="P1135" s="328">
        <f t="shared" si="350"/>
        <v>0</v>
      </c>
      <c r="Q1135" s="328">
        <f t="shared" si="350"/>
        <v>0</v>
      </c>
      <c r="R1135" s="328">
        <f t="shared" si="350"/>
        <v>0</v>
      </c>
      <c r="S1135" s="328">
        <f t="shared" si="350"/>
        <v>0</v>
      </c>
      <c r="T1135" s="328">
        <f t="shared" si="350"/>
        <v>0</v>
      </c>
      <c r="U1135" s="328">
        <f t="shared" si="350"/>
        <v>0</v>
      </c>
      <c r="V1135" s="328">
        <f t="shared" si="350"/>
        <v>0</v>
      </c>
      <c r="W1135" s="328">
        <f t="shared" si="350"/>
        <v>0</v>
      </c>
      <c r="X1135" s="328">
        <f t="shared" si="350"/>
        <v>0</v>
      </c>
      <c r="Y1135" s="328">
        <f>IF(Y976="kWh",SUMPRODUCT(D978:D1133,Y978:Y1133))</f>
        <v>0</v>
      </c>
      <c r="Z1135" s="328">
        <f>IF(Z976="kWh",SUMPRODUCT(D978:D1133,Z978:Z1133))</f>
        <v>0</v>
      </c>
      <c r="AA1135" s="328">
        <f>IF(AA976="kw",SUMPRODUCT(N978:N1133,O978:O1133,AA978:AA1133),SUMPRODUCT(D978:D1133,AA978:AA1133))</f>
        <v>0</v>
      </c>
      <c r="AB1135" s="328">
        <f>IF(AB976="kw",SUMPRODUCT(N978:N1133,O978:O1133,AB978:AB1133),SUMPRODUCT(D978:D1133,AB978:AB1133))</f>
        <v>0</v>
      </c>
      <c r="AC1135" s="328">
        <f>IF(AC976="kw",SUMPRODUCT(N978:N1133,O978:O1133,AC978:AC1133),SUMPRODUCT(D978:D1133,AC978:AC1133))</f>
        <v>0</v>
      </c>
      <c r="AD1135" s="328">
        <f>IF(AD976="kw",SUMPRODUCT(N978:N1133,O978:O1133,AD978:AD1133),SUMPRODUCT(D978:D1133,AD978:AD1133))</f>
        <v>0</v>
      </c>
      <c r="AE1135" s="328">
        <f>IF(AE976="kw",SUMPRODUCT(N978:N1133,O978:O1133,AE978:AE1133),SUMPRODUCT(D978:D1133,AE978:AE1133))</f>
        <v>0</v>
      </c>
      <c r="AF1135" s="328">
        <f>IF(AF976="kw",SUMPRODUCT(N978:N1133,O978:O1133,AF978:AF1133),SUMPRODUCT(D978:D1133,AF978:AF1133))</f>
        <v>0</v>
      </c>
      <c r="AG1135" s="328">
        <f>IF(AG976="kw",SUMPRODUCT(N978:N1133,O978:O1133,AG978:AG1133),SUMPRODUCT(D978:D1133,AG978:AG1133))</f>
        <v>0</v>
      </c>
      <c r="AH1135" s="328">
        <f>IF(AH976="kw",SUMPRODUCT(N978:N1133,O978:O1133,AH978:AH1133),SUMPRODUCT(D978:D1133,AH978:AH1133))</f>
        <v>0</v>
      </c>
      <c r="AI1135" s="328">
        <f>IF(AI976="kw",SUMPRODUCT(N978:N1133,O978:O1133,AI978:AI1133),SUMPRODUCT(D978:D1133,AI978:AI1133))</f>
        <v>0</v>
      </c>
      <c r="AJ1135" s="328">
        <f>IF(AJ976="kw",SUMPRODUCT(N978:N1133,O978:O1133,AJ978:AJ1133),SUMPRODUCT(D978:D1133,AJ978:AJ1133))</f>
        <v>0</v>
      </c>
      <c r="AK1135" s="328">
        <f>IF(AK976="kw",SUMPRODUCT(N978:N1133,O978:O1133,AK978:AK1133),SUMPRODUCT(D978:D1133,AK978:AK1133))</f>
        <v>0</v>
      </c>
      <c r="AL1135" s="328">
        <f>IF(AL976="kw",SUMPRODUCT(N978:N1133,O978:O1133,AL978:AL1133),SUMPRODUCT(D978:D1133,AL978:AL1133))</f>
        <v>0</v>
      </c>
      <c r="AM1135" s="329"/>
    </row>
    <row r="1136" spans="1:39" ht="15.75">
      <c r="B1136" s="390" t="s">
        <v>348</v>
      </c>
      <c r="C1136" s="391"/>
      <c r="D1136" s="391"/>
      <c r="E1136" s="391"/>
      <c r="F1136" s="391"/>
      <c r="G1136" s="391"/>
      <c r="H1136" s="391"/>
      <c r="I1136" s="391"/>
      <c r="J1136" s="391"/>
      <c r="K1136" s="391"/>
      <c r="L1136" s="391"/>
      <c r="M1136" s="391"/>
      <c r="N1136" s="391"/>
      <c r="O1136" s="391"/>
      <c r="P1136" s="391"/>
      <c r="Q1136" s="391"/>
      <c r="R1136" s="391"/>
      <c r="S1136" s="391"/>
      <c r="T1136" s="391"/>
      <c r="U1136" s="391"/>
      <c r="V1136" s="391"/>
      <c r="W1136" s="391"/>
      <c r="X1136" s="391"/>
      <c r="Y1136" s="391">
        <f>HLOOKUP(Y792,'2. LRAMVA Threshold'!$B$42:$Q$53,12,FALSE)</f>
        <v>0</v>
      </c>
      <c r="Z1136" s="391">
        <f>HLOOKUP(Z792,'2. LRAMVA Threshold'!$B$42:$Q$53,12,FALSE)</f>
        <v>0</v>
      </c>
      <c r="AA1136" s="391">
        <f>HLOOKUP(AA792,'2. LRAMVA Threshold'!$B$42:$Q$53,12,FALSE)</f>
        <v>0</v>
      </c>
      <c r="AB1136" s="391">
        <f>HLOOKUP(AB792,'2. LRAMVA Threshold'!$B$42:$Q$53,12,FALSE)</f>
        <v>0</v>
      </c>
      <c r="AC1136" s="391">
        <f>HLOOKUP(AC792,'2. LRAMVA Threshold'!$B$42:$Q$53,12,FALSE)</f>
        <v>0</v>
      </c>
      <c r="AD1136" s="391">
        <f>HLOOKUP(AD792,'2. LRAMVA Threshold'!$B$42:$Q$53,12,FALSE)</f>
        <v>0</v>
      </c>
      <c r="AE1136" s="391">
        <f>HLOOKUP(AE792,'2. LRAMVA Threshold'!$B$42:$Q$53,12,FALSE)</f>
        <v>0</v>
      </c>
      <c r="AF1136" s="391">
        <f>HLOOKUP(AF792,'2. LRAMVA Threshold'!$B$42:$Q$53,12,FALSE)</f>
        <v>0</v>
      </c>
      <c r="AG1136" s="391">
        <f>HLOOKUP(AG792,'2. LRAMVA Threshold'!$B$42:$Q$53,12,FALSE)</f>
        <v>0</v>
      </c>
      <c r="AH1136" s="391">
        <f>HLOOKUP(AH792,'2. LRAMVA Threshold'!$B$42:$Q$53,12,FALSE)</f>
        <v>0</v>
      </c>
      <c r="AI1136" s="391">
        <f>HLOOKUP(AI792,'2. LRAMVA Threshold'!$B$42:$Q$53,12,FALSE)</f>
        <v>0</v>
      </c>
      <c r="AJ1136" s="391">
        <f>HLOOKUP(AJ792,'2. LRAMVA Threshold'!$B$42:$Q$53,12,FALSE)</f>
        <v>0</v>
      </c>
      <c r="AK1136" s="391">
        <f>HLOOKUP(AK792,'2. LRAMVA Threshold'!$B$42:$Q$53,12,FALSE)</f>
        <v>0</v>
      </c>
      <c r="AL1136" s="391">
        <f>HLOOKUP(AL792,'2. LRAMVA Threshold'!$B$42:$Q$53,12,FALSE)</f>
        <v>0</v>
      </c>
      <c r="AM1136" s="441"/>
    </row>
    <row r="1137" spans="2:39">
      <c r="B1137" s="393"/>
      <c r="C1137" s="431"/>
      <c r="D1137" s="432"/>
      <c r="E1137" s="432"/>
      <c r="F1137" s="432"/>
      <c r="G1137" s="432"/>
      <c r="H1137" s="432"/>
      <c r="I1137" s="432"/>
      <c r="J1137" s="432"/>
      <c r="K1137" s="432"/>
      <c r="L1137" s="432"/>
      <c r="M1137" s="432"/>
      <c r="N1137" s="432"/>
      <c r="O1137" s="433"/>
      <c r="P1137" s="432"/>
      <c r="Q1137" s="432"/>
      <c r="R1137" s="432"/>
      <c r="S1137" s="434"/>
      <c r="T1137" s="434"/>
      <c r="U1137" s="434"/>
      <c r="V1137" s="434"/>
      <c r="W1137" s="432"/>
      <c r="X1137" s="432"/>
      <c r="Y1137" s="435"/>
      <c r="Z1137" s="435"/>
      <c r="AA1137" s="435"/>
      <c r="AB1137" s="435"/>
      <c r="AC1137" s="435"/>
      <c r="AD1137" s="435"/>
      <c r="AE1137" s="435"/>
      <c r="AF1137" s="398"/>
      <c r="AG1137" s="398"/>
      <c r="AH1137" s="398"/>
      <c r="AI1137" s="398"/>
      <c r="AJ1137" s="398"/>
      <c r="AK1137" s="398"/>
      <c r="AL1137" s="398"/>
      <c r="AM1137" s="399"/>
    </row>
    <row r="1138" spans="2:39">
      <c r="B1138" s="323" t="s">
        <v>349</v>
      </c>
      <c r="C1138" s="337"/>
      <c r="D1138" s="337"/>
      <c r="E1138" s="375"/>
      <c r="F1138" s="375"/>
      <c r="G1138" s="375"/>
      <c r="H1138" s="375"/>
      <c r="I1138" s="375"/>
      <c r="J1138" s="375"/>
      <c r="K1138" s="375"/>
      <c r="L1138" s="375"/>
      <c r="M1138" s="375"/>
      <c r="N1138" s="375"/>
      <c r="O1138" s="290"/>
      <c r="P1138" s="339"/>
      <c r="Q1138" s="339"/>
      <c r="R1138" s="339"/>
      <c r="S1138" s="338"/>
      <c r="T1138" s="338"/>
      <c r="U1138" s="338"/>
      <c r="V1138" s="338"/>
      <c r="W1138" s="339"/>
      <c r="X1138" s="339"/>
      <c r="Y1138" s="340">
        <f>HLOOKUP(Y$35,'3.  Distribution Rates'!$C$122:$P$133,12,FALSE)</f>
        <v>0</v>
      </c>
      <c r="Z1138" s="340">
        <f>HLOOKUP(Z$35,'3.  Distribution Rates'!$C$122:$P$133,12,FALSE)</f>
        <v>1.12E-2</v>
      </c>
      <c r="AA1138" s="340">
        <f>HLOOKUP(AA$35,'3.  Distribution Rates'!$C$122:$P$133,12,FALSE)</f>
        <v>2.8323</v>
      </c>
      <c r="AB1138" s="340">
        <f>HLOOKUP(AB$35,'3.  Distribution Rates'!$C$122:$P$133,12,FALSE)</f>
        <v>3.9121999999999999</v>
      </c>
      <c r="AC1138" s="340">
        <f>HLOOKUP(AC$35,'3.  Distribution Rates'!$C$122:$P$133,12,FALSE)</f>
        <v>2.3571</v>
      </c>
      <c r="AD1138" s="340">
        <f>HLOOKUP(AD$35,'3.  Distribution Rates'!$C$122:$P$133,12,FALSE)</f>
        <v>8.5454000000000008</v>
      </c>
      <c r="AE1138" s="340">
        <f>HLOOKUP(AE$35,'3.  Distribution Rates'!$C$122:$P$133,12,FALSE)</f>
        <v>15.8444</v>
      </c>
      <c r="AF1138" s="340">
        <f>HLOOKUP(AF$35,'3.  Distribution Rates'!$C$122:$P$133,12,FALSE)</f>
        <v>2.0799999999999999E-2</v>
      </c>
      <c r="AG1138" s="340">
        <f>HLOOKUP(AG$35,'3.  Distribution Rates'!$C$122:$P$133,12,FALSE)</f>
        <v>0</v>
      </c>
      <c r="AH1138" s="340">
        <f>HLOOKUP(AH$35,'3.  Distribution Rates'!$C$122:$P$133,12,FALSE)</f>
        <v>0</v>
      </c>
      <c r="AI1138" s="340">
        <f>HLOOKUP(AI$35,'3.  Distribution Rates'!$C$122:$P$133,12,FALSE)</f>
        <v>0</v>
      </c>
      <c r="AJ1138" s="340">
        <f>HLOOKUP(AJ$35,'3.  Distribution Rates'!$C$122:$P$133,12,FALSE)</f>
        <v>0</v>
      </c>
      <c r="AK1138" s="340">
        <f>HLOOKUP(AK$35,'3.  Distribution Rates'!$C$122:$P$133,12,FALSE)</f>
        <v>0</v>
      </c>
      <c r="AL1138" s="340">
        <f>HLOOKUP(AL$35,'3.  Distribution Rates'!$C$122:$P$133,12,FALSE)</f>
        <v>0</v>
      </c>
      <c r="AM1138" s="443"/>
    </row>
    <row r="1139" spans="2:39">
      <c r="B1139" s="323" t="s">
        <v>353</v>
      </c>
      <c r="C1139" s="344"/>
      <c r="D1139" s="308"/>
      <c r="E1139" s="278"/>
      <c r="F1139" s="278"/>
      <c r="G1139" s="278"/>
      <c r="H1139" s="278"/>
      <c r="I1139" s="278"/>
      <c r="J1139" s="278"/>
      <c r="K1139" s="278"/>
      <c r="L1139" s="278"/>
      <c r="M1139" s="278"/>
      <c r="N1139" s="278"/>
      <c r="O1139" s="290"/>
      <c r="P1139" s="278"/>
      <c r="Q1139" s="278"/>
      <c r="R1139" s="278"/>
      <c r="S1139" s="308"/>
      <c r="T1139" s="308"/>
      <c r="U1139" s="308"/>
      <c r="V1139" s="308"/>
      <c r="W1139" s="278"/>
      <c r="X1139" s="278"/>
      <c r="Y1139" s="377">
        <f>'4.  2011-2014 LRAM'!Y143*Y1138</f>
        <v>0</v>
      </c>
      <c r="Z1139" s="377">
        <f>'4.  2011-2014 LRAM'!Z143*Z1138</f>
        <v>13355.188406375302</v>
      </c>
      <c r="AA1139" s="377">
        <f>'4.  2011-2014 LRAM'!AA143*AA1138</f>
        <v>66884.141784140244</v>
      </c>
      <c r="AB1139" s="377">
        <f>'4.  2011-2014 LRAM'!AB143*AB1138</f>
        <v>0</v>
      </c>
      <c r="AC1139" s="377">
        <f>'4.  2011-2014 LRAM'!AC143*AC1138</f>
        <v>0</v>
      </c>
      <c r="AD1139" s="377">
        <f>'4.  2011-2014 LRAM'!AD143*AD1138</f>
        <v>0</v>
      </c>
      <c r="AE1139" s="377">
        <f>'4.  2011-2014 LRAM'!AE143*AE1138</f>
        <v>0</v>
      </c>
      <c r="AF1139" s="377">
        <f>'4.  2011-2014 LRAM'!AF143*AF1138</f>
        <v>0</v>
      </c>
      <c r="AG1139" s="377">
        <f>'4.  2011-2014 LRAM'!AG143*AG1138</f>
        <v>0</v>
      </c>
      <c r="AH1139" s="377">
        <f>'4.  2011-2014 LRAM'!AH143*AH1138</f>
        <v>0</v>
      </c>
      <c r="AI1139" s="377">
        <f>'4.  2011-2014 LRAM'!AI143*AI1138</f>
        <v>0</v>
      </c>
      <c r="AJ1139" s="377">
        <f>'4.  2011-2014 LRAM'!AJ143*AJ1138</f>
        <v>0</v>
      </c>
      <c r="AK1139" s="377">
        <f>'4.  2011-2014 LRAM'!AK143*AK1138</f>
        <v>0</v>
      </c>
      <c r="AL1139" s="377">
        <f>'4.  2011-2014 LRAM'!AL143*AL1138</f>
        <v>0</v>
      </c>
      <c r="AM1139" s="628">
        <f t="shared" ref="AM1139:AM1148" si="351">SUM(Y1139:AL1139)</f>
        <v>80239.330190515553</v>
      </c>
    </row>
    <row r="1140" spans="2:39">
      <c r="B1140" s="323" t="s">
        <v>354</v>
      </c>
      <c r="C1140" s="344"/>
      <c r="D1140" s="308"/>
      <c r="E1140" s="278"/>
      <c r="F1140" s="278"/>
      <c r="G1140" s="278"/>
      <c r="H1140" s="278"/>
      <c r="I1140" s="278"/>
      <c r="J1140" s="278"/>
      <c r="K1140" s="278"/>
      <c r="L1140" s="278"/>
      <c r="M1140" s="278"/>
      <c r="N1140" s="278"/>
      <c r="O1140" s="290"/>
      <c r="P1140" s="278"/>
      <c r="Q1140" s="278"/>
      <c r="R1140" s="278"/>
      <c r="S1140" s="308"/>
      <c r="T1140" s="308"/>
      <c r="U1140" s="308"/>
      <c r="V1140" s="308"/>
      <c r="W1140" s="278"/>
      <c r="X1140" s="278"/>
      <c r="Y1140" s="377">
        <f>'4.  2011-2014 LRAM'!Y272*Y1138</f>
        <v>0</v>
      </c>
      <c r="Z1140" s="377">
        <f>'4.  2011-2014 LRAM'!Z272*Z1138</f>
        <v>9560.1623279883806</v>
      </c>
      <c r="AA1140" s="377">
        <f>'4.  2011-2014 LRAM'!AA272*AA1138</f>
        <v>60656.266734160206</v>
      </c>
      <c r="AB1140" s="377">
        <f>'4.  2011-2014 LRAM'!AB272*AB1138</f>
        <v>0</v>
      </c>
      <c r="AC1140" s="377">
        <f>'4.  2011-2014 LRAM'!AC272*AC1138</f>
        <v>0</v>
      </c>
      <c r="AD1140" s="377">
        <f>'4.  2011-2014 LRAM'!AD272*AD1138</f>
        <v>0</v>
      </c>
      <c r="AE1140" s="377">
        <f>'4.  2011-2014 LRAM'!AE272*AE1138</f>
        <v>0</v>
      </c>
      <c r="AF1140" s="377">
        <f>'4.  2011-2014 LRAM'!AF272*AF1138</f>
        <v>0</v>
      </c>
      <c r="AG1140" s="377">
        <f>'4.  2011-2014 LRAM'!AG272*AG1138</f>
        <v>0</v>
      </c>
      <c r="AH1140" s="377">
        <f>'4.  2011-2014 LRAM'!AH272*AH1138</f>
        <v>0</v>
      </c>
      <c r="AI1140" s="377">
        <f>'4.  2011-2014 LRAM'!AI272*AI1138</f>
        <v>0</v>
      </c>
      <c r="AJ1140" s="377">
        <f>'4.  2011-2014 LRAM'!AJ272*AJ1138</f>
        <v>0</v>
      </c>
      <c r="AK1140" s="377">
        <f>'4.  2011-2014 LRAM'!AK272*AK1138</f>
        <v>0</v>
      </c>
      <c r="AL1140" s="377">
        <f>'4.  2011-2014 LRAM'!AL272*AL1138</f>
        <v>0</v>
      </c>
      <c r="AM1140" s="628">
        <f t="shared" si="351"/>
        <v>70216.429062148585</v>
      </c>
    </row>
    <row r="1141" spans="2:39">
      <c r="B1141" s="323" t="s">
        <v>355</v>
      </c>
      <c r="C1141" s="344"/>
      <c r="D1141" s="308"/>
      <c r="E1141" s="278"/>
      <c r="F1141" s="278"/>
      <c r="G1141" s="278"/>
      <c r="H1141" s="278"/>
      <c r="I1141" s="278"/>
      <c r="J1141" s="278"/>
      <c r="K1141" s="278"/>
      <c r="L1141" s="278"/>
      <c r="M1141" s="278"/>
      <c r="N1141" s="278"/>
      <c r="O1141" s="290"/>
      <c r="P1141" s="278"/>
      <c r="Q1141" s="278"/>
      <c r="R1141" s="278"/>
      <c r="S1141" s="308"/>
      <c r="T1141" s="308"/>
      <c r="U1141" s="308"/>
      <c r="V1141" s="308"/>
      <c r="W1141" s="278"/>
      <c r="X1141" s="278"/>
      <c r="Y1141" s="377">
        <f>'4.  2011-2014 LRAM'!Y401*Y1138</f>
        <v>0</v>
      </c>
      <c r="Z1141" s="377">
        <f>'4.  2011-2014 LRAM'!Z401*Z1138</f>
        <v>11371.082702101367</v>
      </c>
      <c r="AA1141" s="377">
        <f>'4.  2011-2014 LRAM'!AA401*AA1138</f>
        <v>63034.658731227493</v>
      </c>
      <c r="AB1141" s="377">
        <f>'4.  2011-2014 LRAM'!AB401*AB1138</f>
        <v>0</v>
      </c>
      <c r="AC1141" s="377">
        <f>'4.  2011-2014 LRAM'!AC401*AC1138</f>
        <v>0</v>
      </c>
      <c r="AD1141" s="377">
        <f>'4.  2011-2014 LRAM'!AD401*AD1138</f>
        <v>0</v>
      </c>
      <c r="AE1141" s="377">
        <f>'4.  2011-2014 LRAM'!AE401*AE1138</f>
        <v>0</v>
      </c>
      <c r="AF1141" s="377">
        <f>'4.  2011-2014 LRAM'!AF401*AF1138</f>
        <v>0</v>
      </c>
      <c r="AG1141" s="377">
        <f>'4.  2011-2014 LRAM'!AG401*AG1138</f>
        <v>0</v>
      </c>
      <c r="AH1141" s="377">
        <f>'4.  2011-2014 LRAM'!AH401*AH1138</f>
        <v>0</v>
      </c>
      <c r="AI1141" s="377">
        <f>'4.  2011-2014 LRAM'!AI401*AI1138</f>
        <v>0</v>
      </c>
      <c r="AJ1141" s="377">
        <f>'4.  2011-2014 LRAM'!AJ401*AJ1138</f>
        <v>0</v>
      </c>
      <c r="AK1141" s="377">
        <f>'4.  2011-2014 LRAM'!AK401*AK1138</f>
        <v>0</v>
      </c>
      <c r="AL1141" s="377">
        <f>'4.  2011-2014 LRAM'!AL401*AL1138</f>
        <v>0</v>
      </c>
      <c r="AM1141" s="628">
        <f t="shared" si="351"/>
        <v>74405.741433328862</v>
      </c>
    </row>
    <row r="1142" spans="2:39">
      <c r="B1142" s="323" t="s">
        <v>356</v>
      </c>
      <c r="C1142" s="344"/>
      <c r="D1142" s="308"/>
      <c r="E1142" s="278"/>
      <c r="F1142" s="278"/>
      <c r="G1142" s="278"/>
      <c r="H1142" s="278"/>
      <c r="I1142" s="278"/>
      <c r="J1142" s="278"/>
      <c r="K1142" s="278"/>
      <c r="L1142" s="278"/>
      <c r="M1142" s="278"/>
      <c r="N1142" s="278"/>
      <c r="O1142" s="290"/>
      <c r="P1142" s="278"/>
      <c r="Q1142" s="278"/>
      <c r="R1142" s="278"/>
      <c r="S1142" s="308"/>
      <c r="T1142" s="308"/>
      <c r="U1142" s="308"/>
      <c r="V1142" s="308"/>
      <c r="W1142" s="278"/>
      <c r="X1142" s="278"/>
      <c r="Y1142" s="377">
        <f>'4.  2011-2014 LRAM'!Y531*Y1138</f>
        <v>0</v>
      </c>
      <c r="Z1142" s="377">
        <f>'4.  2011-2014 LRAM'!Z531*Z1138</f>
        <v>18500.276636217601</v>
      </c>
      <c r="AA1142" s="377">
        <f>'4.  2011-2014 LRAM'!AA531*AA1138</f>
        <v>57801.152793791065</v>
      </c>
      <c r="AB1142" s="377">
        <f>'4.  2011-2014 LRAM'!AB531*AB1138</f>
        <v>0</v>
      </c>
      <c r="AC1142" s="377">
        <f>'4.  2011-2014 LRAM'!AC531*AC1138</f>
        <v>0</v>
      </c>
      <c r="AD1142" s="377">
        <f>'4.  2011-2014 LRAM'!AD531*AD1138</f>
        <v>0</v>
      </c>
      <c r="AE1142" s="377">
        <f>'4.  2011-2014 LRAM'!AE531*AE1138</f>
        <v>0</v>
      </c>
      <c r="AF1142" s="377">
        <f>'4.  2011-2014 LRAM'!AF531*AF1138</f>
        <v>0</v>
      </c>
      <c r="AG1142" s="377">
        <f>'4.  2011-2014 LRAM'!AG531*AG1138</f>
        <v>0</v>
      </c>
      <c r="AH1142" s="377">
        <f>'4.  2011-2014 LRAM'!AH531*AH1138</f>
        <v>0</v>
      </c>
      <c r="AI1142" s="377">
        <f>'4.  2011-2014 LRAM'!AI531*AI1138</f>
        <v>0</v>
      </c>
      <c r="AJ1142" s="377">
        <f>'4.  2011-2014 LRAM'!AJ531*AJ1138</f>
        <v>0</v>
      </c>
      <c r="AK1142" s="377">
        <f>'4.  2011-2014 LRAM'!AK531*AK1138</f>
        <v>0</v>
      </c>
      <c r="AL1142" s="377">
        <f>'4.  2011-2014 LRAM'!AL531*AL1138</f>
        <v>0</v>
      </c>
      <c r="AM1142" s="628">
        <f t="shared" si="351"/>
        <v>76301.429430008662</v>
      </c>
    </row>
    <row r="1143" spans="2:39">
      <c r="B1143" s="323" t="s">
        <v>357</v>
      </c>
      <c r="C1143" s="344"/>
      <c r="D1143" s="308"/>
      <c r="E1143" s="278"/>
      <c r="F1143" s="278"/>
      <c r="G1143" s="278"/>
      <c r="H1143" s="278"/>
      <c r="I1143" s="278"/>
      <c r="J1143" s="278"/>
      <c r="K1143" s="278"/>
      <c r="L1143" s="278"/>
      <c r="M1143" s="278"/>
      <c r="N1143" s="278"/>
      <c r="O1143" s="290"/>
      <c r="P1143" s="278"/>
      <c r="Q1143" s="278"/>
      <c r="R1143" s="278"/>
      <c r="S1143" s="308"/>
      <c r="T1143" s="308"/>
      <c r="U1143" s="308"/>
      <c r="V1143" s="308"/>
      <c r="W1143" s="278"/>
      <c r="X1143" s="278"/>
      <c r="Y1143" s="377">
        <f t="shared" ref="Y1143:AL1143" si="352">Y213*Y1138</f>
        <v>0</v>
      </c>
      <c r="Z1143" s="377">
        <f t="shared" si="352"/>
        <v>223764.4865908573</v>
      </c>
      <c r="AA1143" s="377">
        <f t="shared" si="352"/>
        <v>34490.265221821363</v>
      </c>
      <c r="AB1143" s="377">
        <f t="shared" si="352"/>
        <v>1522.4717519999999</v>
      </c>
      <c r="AC1143" s="377">
        <f t="shared" si="352"/>
        <v>0</v>
      </c>
      <c r="AD1143" s="377">
        <f t="shared" si="352"/>
        <v>0</v>
      </c>
      <c r="AE1143" s="377">
        <f t="shared" si="352"/>
        <v>0</v>
      </c>
      <c r="AF1143" s="377">
        <f t="shared" si="352"/>
        <v>0</v>
      </c>
      <c r="AG1143" s="377">
        <f t="shared" si="352"/>
        <v>0</v>
      </c>
      <c r="AH1143" s="377">
        <f t="shared" si="352"/>
        <v>0</v>
      </c>
      <c r="AI1143" s="377">
        <f t="shared" si="352"/>
        <v>0</v>
      </c>
      <c r="AJ1143" s="377">
        <f t="shared" si="352"/>
        <v>0</v>
      </c>
      <c r="AK1143" s="377">
        <f t="shared" si="352"/>
        <v>0</v>
      </c>
      <c r="AL1143" s="377">
        <f t="shared" si="352"/>
        <v>0</v>
      </c>
      <c r="AM1143" s="628">
        <f t="shared" si="351"/>
        <v>259777.22356467866</v>
      </c>
    </row>
    <row r="1144" spans="2:39">
      <c r="B1144" s="323" t="s">
        <v>358</v>
      </c>
      <c r="C1144" s="344"/>
      <c r="D1144" s="308"/>
      <c r="E1144" s="278"/>
      <c r="F1144" s="278"/>
      <c r="G1144" s="278"/>
      <c r="H1144" s="278"/>
      <c r="I1144" s="278"/>
      <c r="J1144" s="278"/>
      <c r="K1144" s="278"/>
      <c r="L1144" s="278"/>
      <c r="M1144" s="278"/>
      <c r="N1144" s="278"/>
      <c r="O1144" s="290"/>
      <c r="P1144" s="278"/>
      <c r="Q1144" s="278"/>
      <c r="R1144" s="278"/>
      <c r="S1144" s="308"/>
      <c r="T1144" s="308"/>
      <c r="U1144" s="308"/>
      <c r="V1144" s="308"/>
      <c r="W1144" s="278"/>
      <c r="X1144" s="278"/>
      <c r="Y1144" s="377">
        <f t="shared" ref="Y1144:AL1144" si="353">Y402*Y1138</f>
        <v>0</v>
      </c>
      <c r="Z1144" s="377">
        <f t="shared" si="353"/>
        <v>64635.205365073016</v>
      </c>
      <c r="AA1144" s="377">
        <f t="shared" si="353"/>
        <v>78845.874787882989</v>
      </c>
      <c r="AB1144" s="377">
        <f t="shared" si="353"/>
        <v>17475.861599691591</v>
      </c>
      <c r="AC1144" s="377">
        <f t="shared" si="353"/>
        <v>82.335241962205004</v>
      </c>
      <c r="AD1144" s="377">
        <f t="shared" si="353"/>
        <v>0</v>
      </c>
      <c r="AE1144" s="377">
        <f t="shared" si="353"/>
        <v>0</v>
      </c>
      <c r="AF1144" s="377">
        <f t="shared" si="353"/>
        <v>0</v>
      </c>
      <c r="AG1144" s="377">
        <f t="shared" si="353"/>
        <v>0</v>
      </c>
      <c r="AH1144" s="377">
        <f t="shared" si="353"/>
        <v>0</v>
      </c>
      <c r="AI1144" s="377">
        <f t="shared" si="353"/>
        <v>0</v>
      </c>
      <c r="AJ1144" s="377">
        <f t="shared" si="353"/>
        <v>0</v>
      </c>
      <c r="AK1144" s="377">
        <f t="shared" si="353"/>
        <v>0</v>
      </c>
      <c r="AL1144" s="377">
        <f t="shared" si="353"/>
        <v>0</v>
      </c>
      <c r="AM1144" s="628">
        <f t="shared" si="351"/>
        <v>161039.2769946098</v>
      </c>
    </row>
    <row r="1145" spans="2:39">
      <c r="B1145" s="323" t="s">
        <v>359</v>
      </c>
      <c r="C1145" s="344"/>
      <c r="D1145" s="308"/>
      <c r="E1145" s="278"/>
      <c r="F1145" s="278"/>
      <c r="G1145" s="278"/>
      <c r="H1145" s="278"/>
      <c r="I1145" s="278"/>
      <c r="J1145" s="278"/>
      <c r="K1145" s="278"/>
      <c r="L1145" s="278"/>
      <c r="M1145" s="278"/>
      <c r="N1145" s="278"/>
      <c r="O1145" s="290"/>
      <c r="P1145" s="278"/>
      <c r="Q1145" s="278"/>
      <c r="R1145" s="278"/>
      <c r="S1145" s="308"/>
      <c r="T1145" s="308"/>
      <c r="U1145" s="308"/>
      <c r="V1145" s="308"/>
      <c r="W1145" s="278"/>
      <c r="X1145" s="278"/>
      <c r="Y1145" s="377">
        <f t="shared" ref="Y1145:AL1145" si="354">Y599*Y1138</f>
        <v>0</v>
      </c>
      <c r="Z1145" s="377">
        <f t="shared" si="354"/>
        <v>61997.22034727515</v>
      </c>
      <c r="AA1145" s="377">
        <f t="shared" si="354"/>
        <v>180549.32969847776</v>
      </c>
      <c r="AB1145" s="377">
        <f t="shared" si="354"/>
        <v>9253.5433751758173</v>
      </c>
      <c r="AC1145" s="377">
        <f t="shared" si="354"/>
        <v>299.82651259312536</v>
      </c>
      <c r="AD1145" s="377">
        <f t="shared" si="354"/>
        <v>0</v>
      </c>
      <c r="AE1145" s="377">
        <f t="shared" si="354"/>
        <v>0</v>
      </c>
      <c r="AF1145" s="377">
        <f t="shared" si="354"/>
        <v>0</v>
      </c>
      <c r="AG1145" s="377">
        <f t="shared" si="354"/>
        <v>0</v>
      </c>
      <c r="AH1145" s="377">
        <f t="shared" si="354"/>
        <v>0</v>
      </c>
      <c r="AI1145" s="377">
        <f t="shared" si="354"/>
        <v>0</v>
      </c>
      <c r="AJ1145" s="377">
        <f t="shared" si="354"/>
        <v>0</v>
      </c>
      <c r="AK1145" s="377">
        <f t="shared" si="354"/>
        <v>0</v>
      </c>
      <c r="AL1145" s="377">
        <f t="shared" si="354"/>
        <v>0</v>
      </c>
      <c r="AM1145" s="628">
        <f t="shared" si="351"/>
        <v>252099.91993352186</v>
      </c>
    </row>
    <row r="1146" spans="2:39">
      <c r="B1146" s="323" t="s">
        <v>360</v>
      </c>
      <c r="C1146" s="344"/>
      <c r="D1146" s="308"/>
      <c r="E1146" s="278"/>
      <c r="F1146" s="278"/>
      <c r="G1146" s="278"/>
      <c r="H1146" s="278"/>
      <c r="I1146" s="278"/>
      <c r="J1146" s="278"/>
      <c r="K1146" s="278"/>
      <c r="L1146" s="278"/>
      <c r="M1146" s="278"/>
      <c r="N1146" s="278"/>
      <c r="O1146" s="290"/>
      <c r="P1146" s="278"/>
      <c r="Q1146" s="278"/>
      <c r="R1146" s="278"/>
      <c r="S1146" s="308"/>
      <c r="T1146" s="308"/>
      <c r="U1146" s="308"/>
      <c r="V1146" s="308"/>
      <c r="W1146" s="278"/>
      <c r="X1146" s="278"/>
      <c r="Y1146" s="377">
        <f t="shared" ref="Y1146:AL1146" si="355">Y786*Y1138</f>
        <v>0</v>
      </c>
      <c r="Z1146" s="377">
        <f t="shared" si="355"/>
        <v>34040.363116566114</v>
      </c>
      <c r="AA1146" s="377">
        <f t="shared" si="355"/>
        <v>58083.918463018228</v>
      </c>
      <c r="AB1146" s="377">
        <f t="shared" si="355"/>
        <v>0</v>
      </c>
      <c r="AC1146" s="377">
        <f t="shared" si="355"/>
        <v>27578.741559587375</v>
      </c>
      <c r="AD1146" s="377">
        <f t="shared" si="355"/>
        <v>0</v>
      </c>
      <c r="AE1146" s="377">
        <f t="shared" si="355"/>
        <v>0</v>
      </c>
      <c r="AF1146" s="377">
        <f t="shared" si="355"/>
        <v>0</v>
      </c>
      <c r="AG1146" s="377">
        <f t="shared" si="355"/>
        <v>0</v>
      </c>
      <c r="AH1146" s="377">
        <f t="shared" si="355"/>
        <v>0</v>
      </c>
      <c r="AI1146" s="377">
        <f t="shared" si="355"/>
        <v>0</v>
      </c>
      <c r="AJ1146" s="377">
        <f t="shared" si="355"/>
        <v>0</v>
      </c>
      <c r="AK1146" s="377">
        <f t="shared" si="355"/>
        <v>0</v>
      </c>
      <c r="AL1146" s="377">
        <f t="shared" si="355"/>
        <v>0</v>
      </c>
      <c r="AM1146" s="628">
        <f t="shared" si="351"/>
        <v>119703.02313917172</v>
      </c>
    </row>
    <row r="1147" spans="2:39">
      <c r="B1147" s="323" t="s">
        <v>361</v>
      </c>
      <c r="C1147" s="344"/>
      <c r="D1147" s="308"/>
      <c r="E1147" s="278"/>
      <c r="F1147" s="278"/>
      <c r="G1147" s="278"/>
      <c r="H1147" s="278"/>
      <c r="I1147" s="278"/>
      <c r="J1147" s="278"/>
      <c r="K1147" s="278"/>
      <c r="L1147" s="278"/>
      <c r="M1147" s="278"/>
      <c r="N1147" s="278"/>
      <c r="O1147" s="290"/>
      <c r="P1147" s="278"/>
      <c r="Q1147" s="278"/>
      <c r="R1147" s="278"/>
      <c r="S1147" s="308"/>
      <c r="T1147" s="308"/>
      <c r="U1147" s="308"/>
      <c r="V1147" s="308"/>
      <c r="W1147" s="278"/>
      <c r="X1147" s="278"/>
      <c r="Y1147" s="377">
        <f t="shared" ref="Y1147:AL1147" si="356">Y969*Y1138</f>
        <v>0</v>
      </c>
      <c r="Z1147" s="377">
        <f t="shared" si="356"/>
        <v>17075.680758811301</v>
      </c>
      <c r="AA1147" s="377">
        <f t="shared" si="356"/>
        <v>38382.415720256846</v>
      </c>
      <c r="AB1147" s="377">
        <f t="shared" si="356"/>
        <v>0</v>
      </c>
      <c r="AC1147" s="377">
        <f t="shared" si="356"/>
        <v>1660.8154622739162</v>
      </c>
      <c r="AD1147" s="377">
        <f t="shared" si="356"/>
        <v>0</v>
      </c>
      <c r="AE1147" s="377">
        <f t="shared" si="356"/>
        <v>0</v>
      </c>
      <c r="AF1147" s="377">
        <f t="shared" si="356"/>
        <v>0</v>
      </c>
      <c r="AG1147" s="377">
        <f t="shared" si="356"/>
        <v>0</v>
      </c>
      <c r="AH1147" s="377">
        <f t="shared" si="356"/>
        <v>0</v>
      </c>
      <c r="AI1147" s="377">
        <f t="shared" si="356"/>
        <v>0</v>
      </c>
      <c r="AJ1147" s="377">
        <f t="shared" si="356"/>
        <v>0</v>
      </c>
      <c r="AK1147" s="377">
        <f t="shared" si="356"/>
        <v>0</v>
      </c>
      <c r="AL1147" s="377">
        <f t="shared" si="356"/>
        <v>0</v>
      </c>
      <c r="AM1147" s="628">
        <f t="shared" si="351"/>
        <v>57118.911941342063</v>
      </c>
    </row>
    <row r="1148" spans="2:39">
      <c r="B1148" s="323" t="s">
        <v>362</v>
      </c>
      <c r="C1148" s="344"/>
      <c r="D1148" s="308"/>
      <c r="E1148" s="278"/>
      <c r="F1148" s="278"/>
      <c r="G1148" s="278"/>
      <c r="H1148" s="278"/>
      <c r="I1148" s="278"/>
      <c r="J1148" s="278"/>
      <c r="K1148" s="278"/>
      <c r="L1148" s="278"/>
      <c r="M1148" s="278"/>
      <c r="N1148" s="278"/>
      <c r="O1148" s="290"/>
      <c r="P1148" s="278"/>
      <c r="Q1148" s="278"/>
      <c r="R1148" s="278"/>
      <c r="S1148" s="308"/>
      <c r="T1148" s="308"/>
      <c r="U1148" s="308"/>
      <c r="V1148" s="308"/>
      <c r="W1148" s="278"/>
      <c r="X1148" s="278"/>
      <c r="Y1148" s="377">
        <f t="shared" ref="Y1148:AL1148" si="357">Y1135*Y1138</f>
        <v>0</v>
      </c>
      <c r="Z1148" s="377">
        <f t="shared" si="357"/>
        <v>0</v>
      </c>
      <c r="AA1148" s="377">
        <f t="shared" si="357"/>
        <v>0</v>
      </c>
      <c r="AB1148" s="377">
        <f t="shared" si="357"/>
        <v>0</v>
      </c>
      <c r="AC1148" s="377">
        <f t="shared" si="357"/>
        <v>0</v>
      </c>
      <c r="AD1148" s="377">
        <f t="shared" si="357"/>
        <v>0</v>
      </c>
      <c r="AE1148" s="377">
        <f t="shared" si="357"/>
        <v>0</v>
      </c>
      <c r="AF1148" s="377">
        <f t="shared" si="357"/>
        <v>0</v>
      </c>
      <c r="AG1148" s="377">
        <f t="shared" si="357"/>
        <v>0</v>
      </c>
      <c r="AH1148" s="377">
        <f t="shared" si="357"/>
        <v>0</v>
      </c>
      <c r="AI1148" s="377">
        <f t="shared" si="357"/>
        <v>0</v>
      </c>
      <c r="AJ1148" s="377">
        <f t="shared" si="357"/>
        <v>0</v>
      </c>
      <c r="AK1148" s="377">
        <f t="shared" si="357"/>
        <v>0</v>
      </c>
      <c r="AL1148" s="377">
        <f t="shared" si="357"/>
        <v>0</v>
      </c>
      <c r="AM1148" s="628">
        <f t="shared" si="351"/>
        <v>0</v>
      </c>
    </row>
    <row r="1149" spans="2:39" ht="15.75">
      <c r="B1149" s="348" t="s">
        <v>352</v>
      </c>
      <c r="C1149" s="344"/>
      <c r="D1149" s="335"/>
      <c r="E1149" s="333"/>
      <c r="F1149" s="333"/>
      <c r="G1149" s="333"/>
      <c r="H1149" s="333"/>
      <c r="I1149" s="333"/>
      <c r="J1149" s="333"/>
      <c r="K1149" s="333"/>
      <c r="L1149" s="333"/>
      <c r="M1149" s="333"/>
      <c r="N1149" s="333"/>
      <c r="O1149" s="299"/>
      <c r="P1149" s="333"/>
      <c r="Q1149" s="333"/>
      <c r="R1149" s="333"/>
      <c r="S1149" s="335"/>
      <c r="T1149" s="335"/>
      <c r="U1149" s="335"/>
      <c r="V1149" s="335"/>
      <c r="W1149" s="333"/>
      <c r="X1149" s="333"/>
      <c r="Y1149" s="345">
        <f t="shared" ref="Y1149:AM1149" si="358">SUM(Y1139:Y1148)</f>
        <v>0</v>
      </c>
      <c r="Z1149" s="345">
        <f t="shared" si="358"/>
        <v>454299.6662512655</v>
      </c>
      <c r="AA1149" s="345">
        <f t="shared" si="358"/>
        <v>638728.0239347762</v>
      </c>
      <c r="AB1149" s="345">
        <f t="shared" si="358"/>
        <v>28251.876726867409</v>
      </c>
      <c r="AC1149" s="345">
        <f t="shared" si="358"/>
        <v>29621.718776416623</v>
      </c>
      <c r="AD1149" s="345">
        <f t="shared" si="358"/>
        <v>0</v>
      </c>
      <c r="AE1149" s="345">
        <f t="shared" si="358"/>
        <v>0</v>
      </c>
      <c r="AF1149" s="345">
        <f t="shared" si="358"/>
        <v>0</v>
      </c>
      <c r="AG1149" s="345">
        <f t="shared" si="358"/>
        <v>0</v>
      </c>
      <c r="AH1149" s="345">
        <f t="shared" si="358"/>
        <v>0</v>
      </c>
      <c r="AI1149" s="345">
        <f t="shared" si="358"/>
        <v>0</v>
      </c>
      <c r="AJ1149" s="345">
        <f t="shared" si="358"/>
        <v>0</v>
      </c>
      <c r="AK1149" s="345">
        <f t="shared" si="358"/>
        <v>0</v>
      </c>
      <c r="AL1149" s="345">
        <f t="shared" si="358"/>
        <v>0</v>
      </c>
      <c r="AM1149" s="406">
        <f t="shared" si="358"/>
        <v>1150901.2856893258</v>
      </c>
    </row>
    <row r="1150" spans="2:39" ht="15.75">
      <c r="B1150" s="348" t="s">
        <v>351</v>
      </c>
      <c r="C1150" s="344"/>
      <c r="D1150" s="349"/>
      <c r="E1150" s="333"/>
      <c r="F1150" s="333"/>
      <c r="G1150" s="333"/>
      <c r="H1150" s="333"/>
      <c r="I1150" s="333"/>
      <c r="J1150" s="333"/>
      <c r="K1150" s="333"/>
      <c r="L1150" s="333"/>
      <c r="M1150" s="333"/>
      <c r="N1150" s="333"/>
      <c r="O1150" s="299"/>
      <c r="P1150" s="333"/>
      <c r="Q1150" s="333"/>
      <c r="R1150" s="333"/>
      <c r="S1150" s="335"/>
      <c r="T1150" s="335"/>
      <c r="U1150" s="335"/>
      <c r="V1150" s="335"/>
      <c r="W1150" s="333"/>
      <c r="X1150" s="333"/>
      <c r="Y1150" s="346">
        <f t="shared" ref="Y1150:AL1150" si="359">Y1136*Y1138</f>
        <v>0</v>
      </c>
      <c r="Z1150" s="346">
        <f t="shared" si="359"/>
        <v>0</v>
      </c>
      <c r="AA1150" s="346">
        <f t="shared" si="359"/>
        <v>0</v>
      </c>
      <c r="AB1150" s="346">
        <f t="shared" si="359"/>
        <v>0</v>
      </c>
      <c r="AC1150" s="346">
        <f t="shared" si="359"/>
        <v>0</v>
      </c>
      <c r="AD1150" s="346">
        <f t="shared" si="359"/>
        <v>0</v>
      </c>
      <c r="AE1150" s="346">
        <f t="shared" si="359"/>
        <v>0</v>
      </c>
      <c r="AF1150" s="346">
        <f t="shared" si="359"/>
        <v>0</v>
      </c>
      <c r="AG1150" s="346">
        <f t="shared" si="359"/>
        <v>0</v>
      </c>
      <c r="AH1150" s="346">
        <f t="shared" si="359"/>
        <v>0</v>
      </c>
      <c r="AI1150" s="346">
        <f t="shared" si="359"/>
        <v>0</v>
      </c>
      <c r="AJ1150" s="346">
        <f t="shared" si="359"/>
        <v>0</v>
      </c>
      <c r="AK1150" s="346">
        <f t="shared" si="359"/>
        <v>0</v>
      </c>
      <c r="AL1150" s="346">
        <f t="shared" si="359"/>
        <v>0</v>
      </c>
      <c r="AM1150" s="406">
        <f>SUM(Y1150:AL1150)</f>
        <v>0</v>
      </c>
    </row>
    <row r="1151" spans="2:39" ht="15.75">
      <c r="B1151" s="348" t="s">
        <v>350</v>
      </c>
      <c r="C1151" s="344"/>
      <c r="D1151" s="349"/>
      <c r="E1151" s="333"/>
      <c r="F1151" s="333"/>
      <c r="G1151" s="333"/>
      <c r="H1151" s="333"/>
      <c r="I1151" s="333"/>
      <c r="J1151" s="333"/>
      <c r="K1151" s="333"/>
      <c r="L1151" s="333"/>
      <c r="M1151" s="333"/>
      <c r="N1151" s="333"/>
      <c r="O1151" s="299"/>
      <c r="P1151" s="333"/>
      <c r="Q1151" s="333"/>
      <c r="R1151" s="333"/>
      <c r="S1151" s="349"/>
      <c r="T1151" s="349"/>
      <c r="U1151" s="349"/>
      <c r="V1151" s="349"/>
      <c r="W1151" s="333"/>
      <c r="X1151" s="333"/>
      <c r="Y1151" s="350"/>
      <c r="Z1151" s="350"/>
      <c r="AA1151" s="350"/>
      <c r="AB1151" s="350"/>
      <c r="AC1151" s="350"/>
      <c r="AD1151" s="350"/>
      <c r="AE1151" s="350"/>
      <c r="AF1151" s="350"/>
      <c r="AG1151" s="350"/>
      <c r="AH1151" s="350"/>
      <c r="AI1151" s="350"/>
      <c r="AJ1151" s="350"/>
      <c r="AK1151" s="350"/>
      <c r="AL1151" s="350"/>
      <c r="AM1151" s="406">
        <f>AM1149-AM1150</f>
        <v>1150901.2856893258</v>
      </c>
    </row>
    <row r="1152" spans="2:39">
      <c r="B1152" s="380"/>
      <c r="C1152" s="444"/>
      <c r="D1152" s="444"/>
      <c r="E1152" s="445"/>
      <c r="F1152" s="445"/>
      <c r="G1152" s="445"/>
      <c r="H1152" s="445"/>
      <c r="I1152" s="445"/>
      <c r="J1152" s="445"/>
      <c r="K1152" s="445"/>
      <c r="L1152" s="445"/>
      <c r="M1152" s="445"/>
      <c r="N1152" s="445"/>
      <c r="O1152" s="446"/>
      <c r="P1152" s="445"/>
      <c r="Q1152" s="445"/>
      <c r="R1152" s="445"/>
      <c r="S1152" s="444"/>
      <c r="T1152" s="447"/>
      <c r="U1152" s="444"/>
      <c r="V1152" s="444"/>
      <c r="W1152" s="445"/>
      <c r="X1152" s="445"/>
      <c r="Y1152" s="448"/>
      <c r="Z1152" s="448"/>
      <c r="AA1152" s="448"/>
      <c r="AB1152" s="448"/>
      <c r="AC1152" s="448"/>
      <c r="AD1152" s="448"/>
      <c r="AE1152" s="448"/>
      <c r="AF1152" s="448"/>
      <c r="AG1152" s="448"/>
      <c r="AH1152" s="448"/>
      <c r="AI1152" s="448"/>
      <c r="AJ1152" s="448"/>
      <c r="AK1152" s="448"/>
      <c r="AL1152" s="448"/>
      <c r="AM1152" s="385"/>
    </row>
    <row r="1153" spans="2:39" ht="19.5" customHeight="1">
      <c r="B1153" s="367" t="s">
        <v>585</v>
      </c>
      <c r="C1153" s="386"/>
      <c r="D1153" s="387"/>
      <c r="E1153" s="387"/>
      <c r="F1153" s="387"/>
      <c r="G1153" s="387"/>
      <c r="H1153" s="387"/>
      <c r="I1153" s="387"/>
      <c r="J1153" s="387"/>
      <c r="K1153" s="387"/>
      <c r="L1153" s="387"/>
      <c r="M1153" s="387"/>
      <c r="N1153" s="387"/>
      <c r="O1153" s="387"/>
      <c r="P1153" s="387"/>
      <c r="Q1153" s="387"/>
      <c r="R1153" s="387"/>
      <c r="S1153" s="370"/>
      <c r="T1153" s="371"/>
      <c r="U1153" s="387"/>
      <c r="V1153" s="387"/>
      <c r="W1153" s="387"/>
      <c r="X1153" s="387"/>
      <c r="Y1153" s="408"/>
      <c r="Z1153" s="408"/>
      <c r="AA1153" s="408"/>
      <c r="AB1153" s="408"/>
      <c r="AC1153" s="408"/>
      <c r="AD1153" s="408"/>
      <c r="AE1153" s="408"/>
      <c r="AF1153" s="408"/>
      <c r="AG1153" s="408"/>
      <c r="AH1153" s="408"/>
      <c r="AI1153" s="408"/>
      <c r="AJ1153" s="408"/>
      <c r="AK1153" s="408"/>
      <c r="AL1153" s="408"/>
      <c r="AM1153" s="388"/>
    </row>
    <row r="1155" spans="2:39">
      <c r="B1155" s="589" t="s">
        <v>525</v>
      </c>
    </row>
  </sheetData>
  <sheetProtection formatCells="0" formatColumns="0" formatRows="0" insertColumns="0" insertRows="0" insertHyperlinks="0" deleteColumns="0" deleteRows="0" sort="0" autoFilter="0" pivotTables="0"/>
  <mergeCells count="48">
    <mergeCell ref="B14:B16"/>
    <mergeCell ref="B34:B35"/>
    <mergeCell ref="C34:C35"/>
    <mergeCell ref="E34:M34"/>
    <mergeCell ref="B18:B19"/>
    <mergeCell ref="B24:B25"/>
    <mergeCell ref="C18:X18"/>
    <mergeCell ref="C19:X19"/>
    <mergeCell ref="C20:X20"/>
    <mergeCell ref="C21:X21"/>
    <mergeCell ref="C22:X22"/>
    <mergeCell ref="C16:D16"/>
    <mergeCell ref="Y218:AM218"/>
    <mergeCell ref="N34:N35"/>
    <mergeCell ref="P34:X34"/>
    <mergeCell ref="Y34:AM34"/>
    <mergeCell ref="P407:X407"/>
    <mergeCell ref="B218:B219"/>
    <mergeCell ref="C218:C219"/>
    <mergeCell ref="E218:M218"/>
    <mergeCell ref="N218:N219"/>
    <mergeCell ref="P218:X218"/>
    <mergeCell ref="C407:C408"/>
    <mergeCell ref="E407:M407"/>
    <mergeCell ref="N407:N408"/>
    <mergeCell ref="B604:B605"/>
    <mergeCell ref="C604:C605"/>
    <mergeCell ref="E604:M604"/>
    <mergeCell ref="N604:N605"/>
    <mergeCell ref="B407:B408"/>
    <mergeCell ref="B600:Y600"/>
    <mergeCell ref="Y407:AM407"/>
    <mergeCell ref="Y974:AM974"/>
    <mergeCell ref="P604:X604"/>
    <mergeCell ref="B791:B792"/>
    <mergeCell ref="C791:C792"/>
    <mergeCell ref="E791:M791"/>
    <mergeCell ref="N791:N792"/>
    <mergeCell ref="P791:X791"/>
    <mergeCell ref="Y791:AM791"/>
    <mergeCell ref="Y604:AM604"/>
    <mergeCell ref="P974:X974"/>
    <mergeCell ref="N974:N975"/>
    <mergeCell ref="B974:B975"/>
    <mergeCell ref="C974:C975"/>
    <mergeCell ref="E974:M974"/>
    <mergeCell ref="B787:Y787"/>
    <mergeCell ref="B970:Y970"/>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603" location="'5.  2015-2020 LRAM'!A1" display="Return to top"/>
    <hyperlink ref="C28" location="Table_5_e.__2019_Lost_Revenues_Work_Form" display="Table 5-e.  2019 Lost Revenues"/>
    <hyperlink ref="C29" location="Table_5_f.__2020_Lost_Revenues_Work_Form" display="Table 5-f.  2020 Lost Revenues"/>
    <hyperlink ref="D217" location="'5.  2015-2020 LRAM'!A1" display="Return to top"/>
    <hyperlink ref="D406" location="'5.  2015-2020 LRAM'!A1" display="Return to top"/>
    <hyperlink ref="D790" location="'5.  2015-2020 LRAM'!A1" display="Return to top"/>
    <hyperlink ref="D973" location="'5.  2015-2020 LRAM'!A1" display="Return to top"/>
    <hyperlink ref="B1155" location="'5.  2015-2020 LRAM'!A1" display="Return to top"/>
  </hyperlinks>
  <pageMargins left="0.70866141732283472" right="0.70866141732283472" top="0.74803149606299213" bottom="0.74803149606299213" header="0.31496062992125984" footer="0.31496062992125984"/>
  <pageSetup paperSize="17" scale="37"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AB238"/>
  <sheetViews>
    <sheetView topLeftCell="A157" zoomScale="55" zoomScaleNormal="55" workbookViewId="0">
      <selection activeCell="H184" sqref="H184"/>
    </sheetView>
  </sheetViews>
  <sheetFormatPr defaultColWidth="9" defaultRowHeight="15"/>
  <cols>
    <col min="1" max="1" width="4.5703125" style="12" customWidth="1"/>
    <col min="2" max="2" width="19.5703125" style="11" customWidth="1"/>
    <col min="3" max="3" width="31" style="12" customWidth="1"/>
    <col min="4" max="4" width="5" style="12" customWidth="1"/>
    <col min="5" max="5" width="14.28515625" style="12" customWidth="1"/>
    <col min="6" max="6" width="15" style="12" customWidth="1"/>
    <col min="7" max="7" width="11.42578125" style="12" customWidth="1"/>
    <col min="8" max="8" width="13" style="18" customWidth="1"/>
    <col min="9" max="9" width="17.42578125" style="12" customWidth="1"/>
    <col min="10" max="10" width="14" style="12" customWidth="1"/>
    <col min="11" max="11" width="18" style="12" customWidth="1"/>
    <col min="12" max="12" width="19" style="12" customWidth="1"/>
    <col min="13" max="13" width="17" style="12" customWidth="1"/>
    <col min="14" max="14" width="16" style="12" customWidth="1"/>
    <col min="15" max="16" width="14.5703125" style="12" customWidth="1"/>
    <col min="17" max="17" width="14" style="12" customWidth="1"/>
    <col min="18" max="18" width="15.5703125" style="12" customWidth="1"/>
    <col min="19" max="19" width="14" style="12" customWidth="1"/>
    <col min="20" max="22" width="15" style="12" customWidth="1"/>
    <col min="23" max="23" width="17.140625" style="12"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9" t="s">
        <v>171</v>
      </c>
      <c r="C4" s="126" t="s">
        <v>175</v>
      </c>
      <c r="D4" s="17"/>
      <c r="E4" s="17"/>
      <c r="F4" s="17"/>
      <c r="G4" s="177"/>
      <c r="H4" s="178"/>
      <c r="I4" s="179"/>
      <c r="J4" s="179"/>
      <c r="K4" s="179"/>
      <c r="L4" s="179"/>
      <c r="M4" s="179"/>
      <c r="N4" s="177"/>
      <c r="O4" s="177"/>
      <c r="P4" s="177"/>
      <c r="Q4" s="177"/>
      <c r="R4" s="177"/>
      <c r="S4" s="177"/>
      <c r="T4" s="177"/>
      <c r="U4" s="177"/>
      <c r="V4" s="177"/>
      <c r="W4" s="180"/>
    </row>
    <row r="5" spans="1:28" s="9" customFormat="1" ht="25.5" customHeight="1" thickBot="1">
      <c r="B5" s="48"/>
      <c r="C5" s="129" t="s">
        <v>172</v>
      </c>
      <c r="D5" s="177"/>
      <c r="E5" s="177"/>
      <c r="F5" s="17"/>
      <c r="G5" s="177"/>
      <c r="H5" s="178"/>
      <c r="I5" s="179"/>
      <c r="J5" s="179"/>
      <c r="K5" s="179"/>
      <c r="L5" s="179"/>
      <c r="M5" s="179"/>
      <c r="N5" s="177"/>
      <c r="O5" s="177"/>
      <c r="P5" s="177"/>
      <c r="Q5" s="177"/>
      <c r="R5" s="177"/>
      <c r="S5" s="177"/>
      <c r="T5" s="177"/>
      <c r="U5" s="177"/>
      <c r="V5" s="177"/>
      <c r="W5" s="17"/>
    </row>
    <row r="6" spans="1:28" s="9" customFormat="1" ht="31.5" customHeight="1" thickBot="1">
      <c r="B6" s="88"/>
      <c r="C6" s="609" t="s">
        <v>550</v>
      </c>
      <c r="D6" s="177"/>
      <c r="E6" s="177"/>
      <c r="F6" s="17"/>
      <c r="G6" s="177"/>
      <c r="H6" s="178"/>
      <c r="I6" s="179"/>
      <c r="J6" s="179"/>
      <c r="K6" s="179"/>
      <c r="L6" s="179"/>
      <c r="M6" s="179"/>
      <c r="N6" s="177"/>
      <c r="O6" s="177"/>
      <c r="P6" s="177"/>
      <c r="Q6" s="177"/>
      <c r="R6" s="177"/>
      <c r="S6" s="177"/>
      <c r="T6" s="177"/>
      <c r="U6" s="177"/>
      <c r="V6" s="177"/>
      <c r="W6" s="17"/>
    </row>
    <row r="7" spans="1:28" s="9" customFormat="1" ht="25.35" customHeight="1">
      <c r="B7" s="88"/>
      <c r="C7" s="177"/>
      <c r="D7" s="177"/>
      <c r="E7" s="177"/>
      <c r="F7" s="17"/>
      <c r="G7" s="177"/>
      <c r="H7" s="178"/>
      <c r="I7" s="179"/>
      <c r="J7" s="179"/>
      <c r="K7" s="179"/>
      <c r="L7" s="179"/>
      <c r="M7" s="179"/>
      <c r="N7" s="177"/>
      <c r="O7" s="177"/>
      <c r="P7" s="177"/>
      <c r="Q7" s="177"/>
      <c r="R7" s="177"/>
      <c r="S7" s="177"/>
      <c r="T7" s="177"/>
      <c r="U7" s="177"/>
      <c r="V7" s="177"/>
      <c r="W7" s="17"/>
    </row>
    <row r="8" spans="1:28" s="9" customFormat="1" ht="36" customHeight="1">
      <c r="A8" s="26"/>
      <c r="B8" s="116" t="s">
        <v>504</v>
      </c>
      <c r="C8" s="1183" t="s">
        <v>656</v>
      </c>
      <c r="D8" s="1183"/>
      <c r="E8" s="1183"/>
      <c r="F8" s="1183"/>
      <c r="G8" s="1183"/>
      <c r="H8" s="1183"/>
      <c r="I8" s="1183"/>
      <c r="J8" s="1183"/>
      <c r="K8" s="1183"/>
      <c r="L8" s="1183"/>
      <c r="M8" s="1183"/>
      <c r="N8" s="1183"/>
      <c r="O8" s="1183"/>
      <c r="P8" s="1183"/>
      <c r="Q8" s="1183"/>
      <c r="R8" s="1183"/>
      <c r="S8" s="1183"/>
      <c r="T8" s="105"/>
      <c r="U8" s="105"/>
      <c r="V8" s="105"/>
      <c r="W8" s="105"/>
    </row>
    <row r="9" spans="1:28" s="9" customFormat="1" ht="47.1" customHeight="1">
      <c r="B9" s="55"/>
      <c r="C9" s="1144" t="s">
        <v>667</v>
      </c>
      <c r="D9" s="1144"/>
      <c r="E9" s="1144"/>
      <c r="F9" s="1144"/>
      <c r="G9" s="1144"/>
      <c r="H9" s="1144"/>
      <c r="I9" s="1144"/>
      <c r="J9" s="1144"/>
      <c r="K9" s="1144"/>
      <c r="L9" s="1144"/>
      <c r="M9" s="1144"/>
      <c r="N9" s="1144"/>
      <c r="O9" s="1144"/>
      <c r="P9" s="1144"/>
      <c r="Q9" s="1144"/>
      <c r="R9" s="1144"/>
      <c r="S9" s="1144"/>
      <c r="T9" s="105"/>
      <c r="U9" s="105"/>
      <c r="V9" s="105"/>
      <c r="W9" s="105"/>
    </row>
    <row r="10" spans="1:28" s="9" customFormat="1" ht="38.1" customHeight="1">
      <c r="B10" s="88"/>
      <c r="C10" s="1160" t="s">
        <v>668</v>
      </c>
      <c r="D10" s="1144"/>
      <c r="E10" s="1144"/>
      <c r="F10" s="1144"/>
      <c r="G10" s="1144"/>
      <c r="H10" s="1144"/>
      <c r="I10" s="1144"/>
      <c r="J10" s="1144"/>
      <c r="K10" s="1144"/>
      <c r="L10" s="1144"/>
      <c r="M10" s="1144"/>
      <c r="N10" s="1144"/>
      <c r="O10" s="1144"/>
      <c r="P10" s="1144"/>
      <c r="Q10" s="1144"/>
      <c r="R10" s="1144"/>
      <c r="S10" s="1144"/>
      <c r="T10" s="88"/>
      <c r="U10" s="88"/>
      <c r="V10" s="88"/>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1182" t="s">
        <v>235</v>
      </c>
      <c r="C12" s="1182"/>
      <c r="D12" s="181"/>
      <c r="E12" s="182" t="s">
        <v>236</v>
      </c>
      <c r="F12" s="51"/>
      <c r="G12" s="51"/>
      <c r="H12" s="44"/>
      <c r="I12" s="51"/>
      <c r="K12" s="591" t="s">
        <v>534</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01" t="s">
        <v>63</v>
      </c>
      <c r="C14" s="202" t="s">
        <v>471</v>
      </c>
      <c r="D14" s="203"/>
      <c r="E14" s="204" t="s">
        <v>62</v>
      </c>
      <c r="F14" s="204" t="s">
        <v>493</v>
      </c>
      <c r="G14" s="204" t="s">
        <v>63</v>
      </c>
      <c r="H14" s="204" t="s">
        <v>64</v>
      </c>
      <c r="I14" s="204" t="str">
        <f>'1.  LRAMVA Summary'!D52</f>
        <v>Residential</v>
      </c>
      <c r="J14" s="204" t="str">
        <f>'1.  LRAMVA Summary'!E52</f>
        <v>GS&lt;50 kW</v>
      </c>
      <c r="K14" s="204" t="str">
        <f>'1.  LRAMVA Summary'!F52</f>
        <v>General Service 50 - 4,999 kW</v>
      </c>
      <c r="L14" s="204" t="str">
        <f>'1.  LRAMVA Summary'!G52</f>
        <v>Co-Generation 1,000 - 4,999 kW</v>
      </c>
      <c r="M14" s="204" t="str">
        <f>'1.  LRAMVA Summary'!H52</f>
        <v>Large User</v>
      </c>
      <c r="N14" s="204" t="str">
        <f>'1.  LRAMVA Summary'!I52</f>
        <v>Street Lighting</v>
      </c>
      <c r="O14" s="204" t="str">
        <f>'1.  LRAMVA Summary'!J52</f>
        <v>Sentinel Lighting</v>
      </c>
      <c r="P14" s="204" t="str">
        <f>'1.  LRAMVA Summary'!K52</f>
        <v>Unmetered Scattered Load</v>
      </c>
      <c r="Q14" s="204" t="str">
        <f>'1.  LRAMVA Summary'!L52</f>
        <v/>
      </c>
      <c r="R14" s="204" t="str">
        <f>'1.  LRAMVA Summary'!M52</f>
        <v/>
      </c>
      <c r="S14" s="204" t="str">
        <f>'1.  LRAMVA Summary'!N52</f>
        <v/>
      </c>
      <c r="T14" s="204" t="str">
        <f>'1.  LRAMVA Summary'!O52</f>
        <v/>
      </c>
      <c r="U14" s="204" t="str">
        <f>'1.  LRAMVA Summary'!P52</f>
        <v/>
      </c>
      <c r="V14" s="204" t="str">
        <f>'1.  LRAMVA Summary'!Q52</f>
        <v/>
      </c>
      <c r="W14" s="204" t="str">
        <f>'1.  LRAMVA Summary'!R52</f>
        <v>Total</v>
      </c>
    </row>
    <row r="15" spans="1:28" s="9" customFormat="1">
      <c r="B15" s="205" t="s">
        <v>44</v>
      </c>
      <c r="C15" s="205">
        <v>1.47E-2</v>
      </c>
      <c r="D15" s="206"/>
      <c r="E15" s="207">
        <v>40544</v>
      </c>
      <c r="F15" s="208">
        <v>2011</v>
      </c>
      <c r="G15" s="209" t="s">
        <v>65</v>
      </c>
      <c r="H15" s="210">
        <f>C$15/12</f>
        <v>1.225E-3</v>
      </c>
      <c r="I15" s="211">
        <f>SUM('1.  LRAMVA Summary'!D$54:D$55)*(MONTH($E15)-1)/12*$H15</f>
        <v>0</v>
      </c>
      <c r="J15" s="211">
        <f>SUM('1.  LRAMVA Summary'!E$54:E$55)*(MONTH($E15)-1)/12*$H15</f>
        <v>0</v>
      </c>
      <c r="K15" s="211">
        <f>SUM('1.  LRAMVA Summary'!F$54:F$55)*(MONTH($E15)-1)/12*$H15</f>
        <v>0</v>
      </c>
      <c r="L15" s="211">
        <f>SUM('1.  LRAMVA Summary'!G$54:G$55)*(MONTH($E15)-1)/12*$H15</f>
        <v>0</v>
      </c>
      <c r="M15" s="211">
        <f>SUM('1.  LRAMVA Summary'!H$54:H$55)*(MONTH($E15)-1)/12*$H15</f>
        <v>0</v>
      </c>
      <c r="N15" s="211">
        <f>SUM('1.  LRAMVA Summary'!I$54:I$55)*(MONTH($E15)-1)/12*$H15</f>
        <v>0</v>
      </c>
      <c r="O15" s="211">
        <f>SUM('1.  LRAMVA Summary'!J$54:J$55)*(MONTH($E15)-1)/12*$H15</f>
        <v>0</v>
      </c>
      <c r="P15" s="211">
        <f>SUM('1.  LRAMVA Summary'!K$54:K$55)*(MONTH($E15)-1)/12*$H15</f>
        <v>0</v>
      </c>
      <c r="Q15" s="211">
        <f>SUM('1.  LRAMVA Summary'!L$54:L$55)*(MONTH($E15)-1)/12*$H15</f>
        <v>0</v>
      </c>
      <c r="R15" s="211">
        <f>SUM('1.  LRAMVA Summary'!M$54:M$55)*(MONTH($E15)-1)/12*$H15</f>
        <v>0</v>
      </c>
      <c r="S15" s="211">
        <f>SUM('1.  LRAMVA Summary'!N$54:N$55)*(MONTH($E15)-1)/12*$H15</f>
        <v>0</v>
      </c>
      <c r="T15" s="211">
        <f>SUM('1.  LRAMVA Summary'!O$54:O$55)*(MONTH($E15)-1)/12*$H15</f>
        <v>0</v>
      </c>
      <c r="U15" s="211">
        <f>SUM('1.  LRAMVA Summary'!P$54:P$55)*(MONTH($E15)-1)/12*$H15</f>
        <v>0</v>
      </c>
      <c r="V15" s="211">
        <f>SUM('1.  LRAMVA Summary'!Q$54:Q$55)*(MONTH($E15)-1)/12*$H15</f>
        <v>0</v>
      </c>
      <c r="W15" s="212">
        <f>SUM(I15:V15)</f>
        <v>0</v>
      </c>
    </row>
    <row r="16" spans="1:28" s="9" customFormat="1">
      <c r="B16" s="213" t="s">
        <v>45</v>
      </c>
      <c r="C16" s="213">
        <v>1.47E-2</v>
      </c>
      <c r="D16" s="206"/>
      <c r="E16" s="207">
        <v>40575</v>
      </c>
      <c r="F16" s="208">
        <v>2011</v>
      </c>
      <c r="G16" s="209" t="s">
        <v>65</v>
      </c>
      <c r="H16" s="210">
        <f>C$15/12</f>
        <v>1.225E-3</v>
      </c>
      <c r="I16" s="211">
        <f>SUM('1.  LRAMVA Summary'!D$54:D$55)*(MONTH($E16)-1)/12*$H16</f>
        <v>0</v>
      </c>
      <c r="J16" s="211">
        <f>SUM('1.  LRAMVA Summary'!E$54:E$55)*(MONTH($E16)-1)/12*$H16</f>
        <v>0</v>
      </c>
      <c r="K16" s="211">
        <f>SUM('1.  LRAMVA Summary'!F$54:F$55)*(MONTH($E16)-1)/12*$H16</f>
        <v>0</v>
      </c>
      <c r="L16" s="211">
        <f>SUM('1.  LRAMVA Summary'!G$54:G$55)*(MONTH($E16)-1)/12*$H16</f>
        <v>0</v>
      </c>
      <c r="M16" s="211">
        <f>SUM('1.  LRAMVA Summary'!H$54:H$55)*(MONTH($E16)-1)/12*$H16</f>
        <v>0</v>
      </c>
      <c r="N16" s="211">
        <f>SUM('1.  LRAMVA Summary'!I$54:I$55)*(MONTH($E16)-1)/12*$H16</f>
        <v>0</v>
      </c>
      <c r="O16" s="211">
        <f>SUM('1.  LRAMVA Summary'!J$54:J$55)*(MONTH($E16)-1)/12*$H16</f>
        <v>0</v>
      </c>
      <c r="P16" s="211">
        <f>SUM('1.  LRAMVA Summary'!K$54:K$55)*(MONTH($E16)-1)/12*$H16</f>
        <v>0</v>
      </c>
      <c r="Q16" s="211">
        <f>SUM('1.  LRAMVA Summary'!L$54:L$55)*(MONTH($E16)-1)/12*$H16</f>
        <v>0</v>
      </c>
      <c r="R16" s="211">
        <f>SUM('1.  LRAMVA Summary'!M$54:M$55)*(MONTH($E16)-1)/12*$H16</f>
        <v>0</v>
      </c>
      <c r="S16" s="211">
        <f>SUM('1.  LRAMVA Summary'!N$54:N$55)*(MONTH($E16)-1)/12*$H16</f>
        <v>0</v>
      </c>
      <c r="T16" s="211">
        <f>SUM('1.  LRAMVA Summary'!O$54:O$55)*(MONTH($E16)-1)/12*$H16</f>
        <v>0</v>
      </c>
      <c r="U16" s="211">
        <f>SUM('1.  LRAMVA Summary'!P$54:P$55)*(MONTH($E16)-1)/12*$H16</f>
        <v>0</v>
      </c>
      <c r="V16" s="211">
        <f>SUM('1.  LRAMVA Summary'!Q$54:Q$55)*(MONTH($E16)-1)/12*$H16</f>
        <v>0</v>
      </c>
      <c r="W16" s="212">
        <f t="shared" ref="W16:W25" si="0">SUM(I16:V16)</f>
        <v>0</v>
      </c>
    </row>
    <row r="17" spans="2:23" s="9" customFormat="1">
      <c r="B17" s="213" t="s">
        <v>46</v>
      </c>
      <c r="C17" s="213">
        <v>1.47E-2</v>
      </c>
      <c r="D17" s="206"/>
      <c r="E17" s="207">
        <v>40603</v>
      </c>
      <c r="F17" s="208">
        <v>2011</v>
      </c>
      <c r="G17" s="209" t="s">
        <v>65</v>
      </c>
      <c r="H17" s="210">
        <f>C$15/12</f>
        <v>1.225E-3</v>
      </c>
      <c r="I17" s="211">
        <f>SUM('1.  LRAMVA Summary'!D$54:D$55)*(MONTH($E17)-1)/12*$H17</f>
        <v>0</v>
      </c>
      <c r="J17" s="211">
        <f>SUM('1.  LRAMVA Summary'!E$54:E$55)*(MONTH($E17)-1)/12*$H17</f>
        <v>0</v>
      </c>
      <c r="K17" s="211">
        <f>SUM('1.  LRAMVA Summary'!F$54:F$55)*(MONTH($E17)-1)/12*$H17</f>
        <v>0</v>
      </c>
      <c r="L17" s="211">
        <f>SUM('1.  LRAMVA Summary'!G$54:G$55)*(MONTH($E17)-1)/12*$H17</f>
        <v>0</v>
      </c>
      <c r="M17" s="211">
        <f>SUM('1.  LRAMVA Summary'!H$54:H$55)*(MONTH($E17)-1)/12*$H17</f>
        <v>0</v>
      </c>
      <c r="N17" s="211">
        <f>SUM('1.  LRAMVA Summary'!I$54:I$55)*(MONTH($E17)-1)/12*$H17</f>
        <v>0</v>
      </c>
      <c r="O17" s="211">
        <f>SUM('1.  LRAMVA Summary'!J$54:J$55)*(MONTH($E17)-1)/12*$H17</f>
        <v>0</v>
      </c>
      <c r="P17" s="211">
        <f>SUM('1.  LRAMVA Summary'!K$54:K$55)*(MONTH($E17)-1)/12*$H17</f>
        <v>0</v>
      </c>
      <c r="Q17" s="211">
        <f>SUM('1.  LRAMVA Summary'!L$54:L$55)*(MONTH($E17)-1)/12*$H17</f>
        <v>0</v>
      </c>
      <c r="R17" s="211">
        <f>SUM('1.  LRAMVA Summary'!M$54:M$55)*(MONTH($E17)-1)/12*$H17</f>
        <v>0</v>
      </c>
      <c r="S17" s="211">
        <f>SUM('1.  LRAMVA Summary'!N$54:N$55)*(MONTH($E17)-1)/12*$H17</f>
        <v>0</v>
      </c>
      <c r="T17" s="211">
        <f>SUM('1.  LRAMVA Summary'!O$54:O$55)*(MONTH($E17)-1)/12*$H17</f>
        <v>0</v>
      </c>
      <c r="U17" s="211">
        <f>SUM('1.  LRAMVA Summary'!P$54:P$55)*(MONTH($E17)-1)/12*$H17</f>
        <v>0</v>
      </c>
      <c r="V17" s="211">
        <f>SUM('1.  LRAMVA Summary'!Q$54:Q$55)*(MONTH($E17)-1)/12*$H17</f>
        <v>0</v>
      </c>
      <c r="W17" s="212">
        <f>SUM(I17:V17)</f>
        <v>0</v>
      </c>
    </row>
    <row r="18" spans="2:23" s="9" customFormat="1">
      <c r="B18" s="213" t="s">
        <v>47</v>
      </c>
      <c r="C18" s="213">
        <v>1.47E-2</v>
      </c>
      <c r="D18" s="206"/>
      <c r="E18" s="214">
        <v>40634</v>
      </c>
      <c r="F18" s="208">
        <v>2011</v>
      </c>
      <c r="G18" s="215" t="s">
        <v>66</v>
      </c>
      <c r="H18" s="210">
        <f>C$16/12</f>
        <v>1.225E-3</v>
      </c>
      <c r="I18" s="211">
        <f>SUM('1.  LRAMVA Summary'!D$54:D$55)*(MONTH($E18)-1)/12*$H18</f>
        <v>0</v>
      </c>
      <c r="J18" s="211">
        <f>SUM('1.  LRAMVA Summary'!E$54:E$55)*(MONTH($E18)-1)/12*$H18</f>
        <v>0</v>
      </c>
      <c r="K18" s="211">
        <f>SUM('1.  LRAMVA Summary'!F$54:F$55)*(MONTH($E18)-1)/12*$H18</f>
        <v>0</v>
      </c>
      <c r="L18" s="211">
        <f>SUM('1.  LRAMVA Summary'!G$54:G$55)*(MONTH($E18)-1)/12*$H18</f>
        <v>0</v>
      </c>
      <c r="M18" s="211">
        <f>SUM('1.  LRAMVA Summary'!H$54:H$55)*(MONTH($E18)-1)/12*$H18</f>
        <v>0</v>
      </c>
      <c r="N18" s="211">
        <f>SUM('1.  LRAMVA Summary'!I$54:I$55)*(MONTH($E18)-1)/12*$H18</f>
        <v>0</v>
      </c>
      <c r="O18" s="211">
        <f>SUM('1.  LRAMVA Summary'!J$54:J$55)*(MONTH($E18)-1)/12*$H18</f>
        <v>0</v>
      </c>
      <c r="P18" s="211">
        <f>SUM('1.  LRAMVA Summary'!K$54:K$55)*(MONTH($E18)-1)/12*$H18</f>
        <v>0</v>
      </c>
      <c r="Q18" s="211">
        <f>SUM('1.  LRAMVA Summary'!L$54:L$55)*(MONTH($E18)-1)/12*$H18</f>
        <v>0</v>
      </c>
      <c r="R18" s="211">
        <f>SUM('1.  LRAMVA Summary'!M$54:M$55)*(MONTH($E18)-1)/12*$H18</f>
        <v>0</v>
      </c>
      <c r="S18" s="211">
        <f>SUM('1.  LRAMVA Summary'!N$54:N$55)*(MONTH($E18)-1)/12*$H18</f>
        <v>0</v>
      </c>
      <c r="T18" s="211">
        <f>SUM('1.  LRAMVA Summary'!O$54:O$55)*(MONTH($E18)-1)/12*$H18</f>
        <v>0</v>
      </c>
      <c r="U18" s="211">
        <f>SUM('1.  LRAMVA Summary'!P$54:P$55)*(MONTH($E18)-1)/12*$H18</f>
        <v>0</v>
      </c>
      <c r="V18" s="211">
        <f>SUM('1.  LRAMVA Summary'!Q$54:Q$55)*(MONTH($E18)-1)/12*$H18</f>
        <v>0</v>
      </c>
      <c r="W18" s="212">
        <f>SUM(I18:V18)</f>
        <v>0</v>
      </c>
    </row>
    <row r="19" spans="2:23" s="9" customFormat="1">
      <c r="B19" s="213" t="s">
        <v>48</v>
      </c>
      <c r="C19" s="213">
        <v>1.47E-2</v>
      </c>
      <c r="D19" s="206"/>
      <c r="E19" s="214">
        <v>40664</v>
      </c>
      <c r="F19" s="208">
        <v>2011</v>
      </c>
      <c r="G19" s="215" t="s">
        <v>66</v>
      </c>
      <c r="H19" s="210">
        <f>C$16/12</f>
        <v>1.225E-3</v>
      </c>
      <c r="I19" s="211">
        <f>SUM('1.  LRAMVA Summary'!D$54:D$55)*(MONTH($E19)-1)/12*$H19</f>
        <v>0</v>
      </c>
      <c r="J19" s="211">
        <f>SUM('1.  LRAMVA Summary'!E$54:E$55)*(MONTH($E19)-1)/12*$H19</f>
        <v>0</v>
      </c>
      <c r="K19" s="211">
        <f>SUM('1.  LRAMVA Summary'!F$54:F$55)*(MONTH($E19)-1)/12*$H19</f>
        <v>0</v>
      </c>
      <c r="L19" s="211">
        <f>SUM('1.  LRAMVA Summary'!G$54:G$55)*(MONTH($E19)-1)/12*$H19</f>
        <v>0</v>
      </c>
      <c r="M19" s="211">
        <f>SUM('1.  LRAMVA Summary'!H$54:H$55)*(MONTH($E19)-1)/12*$H19</f>
        <v>0</v>
      </c>
      <c r="N19" s="211">
        <f>SUM('1.  LRAMVA Summary'!I$54:I$55)*(MONTH($E19)-1)/12*$H19</f>
        <v>0</v>
      </c>
      <c r="O19" s="211">
        <f>SUM('1.  LRAMVA Summary'!J$54:J$55)*(MONTH($E19)-1)/12*$H19</f>
        <v>0</v>
      </c>
      <c r="P19" s="211">
        <f>SUM('1.  LRAMVA Summary'!K$54:K$55)*(MONTH($E19)-1)/12*$H19</f>
        <v>0</v>
      </c>
      <c r="Q19" s="211">
        <f>SUM('1.  LRAMVA Summary'!L$54:L$55)*(MONTH($E19)-1)/12*$H19</f>
        <v>0</v>
      </c>
      <c r="R19" s="211">
        <f>SUM('1.  LRAMVA Summary'!M$54:M$55)*(MONTH($E19)-1)/12*$H19</f>
        <v>0</v>
      </c>
      <c r="S19" s="211">
        <f>SUM('1.  LRAMVA Summary'!N$54:N$55)*(MONTH($E19)-1)/12*$H19</f>
        <v>0</v>
      </c>
      <c r="T19" s="211">
        <f>SUM('1.  LRAMVA Summary'!O$54:O$55)*(MONTH($E19)-1)/12*$H19</f>
        <v>0</v>
      </c>
      <c r="U19" s="211">
        <f>SUM('1.  LRAMVA Summary'!P$54:P$55)*(MONTH($E19)-1)/12*$H19</f>
        <v>0</v>
      </c>
      <c r="V19" s="211">
        <f>SUM('1.  LRAMVA Summary'!Q$54:Q$55)*(MONTH($E19)-1)/12*$H19</f>
        <v>0</v>
      </c>
      <c r="W19" s="212">
        <f t="shared" si="0"/>
        <v>0</v>
      </c>
    </row>
    <row r="20" spans="2:23" s="9" customFormat="1">
      <c r="B20" s="213" t="s">
        <v>49</v>
      </c>
      <c r="C20" s="213">
        <v>1.47E-2</v>
      </c>
      <c r="D20" s="206"/>
      <c r="E20" s="214">
        <v>40695</v>
      </c>
      <c r="F20" s="208">
        <v>2011</v>
      </c>
      <c r="G20" s="215" t="s">
        <v>66</v>
      </c>
      <c r="H20" s="210">
        <f>C$16/12</f>
        <v>1.225E-3</v>
      </c>
      <c r="I20" s="211">
        <f>SUM('1.  LRAMVA Summary'!D$54:D$55)*(MONTH($E20)-1)/12*$H20</f>
        <v>0</v>
      </c>
      <c r="J20" s="211">
        <f>SUM('1.  LRAMVA Summary'!E$54:E$55)*(MONTH($E20)-1)/12*$H20</f>
        <v>0</v>
      </c>
      <c r="K20" s="211">
        <f>SUM('1.  LRAMVA Summary'!F$54:F$55)*(MONTH($E20)-1)/12*$H20</f>
        <v>0</v>
      </c>
      <c r="L20" s="211">
        <f>SUM('1.  LRAMVA Summary'!G$54:G$55)*(MONTH($E20)-1)/12*$H20</f>
        <v>0</v>
      </c>
      <c r="M20" s="211">
        <f>SUM('1.  LRAMVA Summary'!H$54:H$55)*(MONTH($E20)-1)/12*$H20</f>
        <v>0</v>
      </c>
      <c r="N20" s="211">
        <f>SUM('1.  LRAMVA Summary'!I$54:I$55)*(MONTH($E20)-1)/12*$H20</f>
        <v>0</v>
      </c>
      <c r="O20" s="211">
        <f>SUM('1.  LRAMVA Summary'!J$54:J$55)*(MONTH($E20)-1)/12*$H20</f>
        <v>0</v>
      </c>
      <c r="P20" s="211">
        <f>SUM('1.  LRAMVA Summary'!K$54:K$55)*(MONTH($E20)-1)/12*$H20</f>
        <v>0</v>
      </c>
      <c r="Q20" s="211">
        <f>SUM('1.  LRAMVA Summary'!L$54:L$55)*(MONTH($E20)-1)/12*$H20</f>
        <v>0</v>
      </c>
      <c r="R20" s="211">
        <f>SUM('1.  LRAMVA Summary'!M$54:M$55)*(MONTH($E20)-1)/12*$H20</f>
        <v>0</v>
      </c>
      <c r="S20" s="211">
        <f>SUM('1.  LRAMVA Summary'!N$54:N$55)*(MONTH($E20)-1)/12*$H20</f>
        <v>0</v>
      </c>
      <c r="T20" s="211">
        <f>SUM('1.  LRAMVA Summary'!O$54:O$55)*(MONTH($E20)-1)/12*$H20</f>
        <v>0</v>
      </c>
      <c r="U20" s="211">
        <f>SUM('1.  LRAMVA Summary'!P$54:P$55)*(MONTH($E20)-1)/12*$H20</f>
        <v>0</v>
      </c>
      <c r="V20" s="211">
        <f>SUM('1.  LRAMVA Summary'!Q$54:Q$55)*(MONTH($E20)-1)/12*$H20</f>
        <v>0</v>
      </c>
      <c r="W20" s="212">
        <f t="shared" si="0"/>
        <v>0</v>
      </c>
    </row>
    <row r="21" spans="2:23" s="9" customFormat="1">
      <c r="B21" s="213" t="s">
        <v>50</v>
      </c>
      <c r="C21" s="213">
        <v>1.47E-2</v>
      </c>
      <c r="D21" s="206"/>
      <c r="E21" s="214">
        <v>40725</v>
      </c>
      <c r="F21" s="208">
        <v>2011</v>
      </c>
      <c r="G21" s="215" t="s">
        <v>68</v>
      </c>
      <c r="H21" s="210">
        <f>C$17/12</f>
        <v>1.225E-3</v>
      </c>
      <c r="I21" s="211">
        <f>SUM('1.  LRAMVA Summary'!D$54:D$55)*(MONTH($E21)-1)/12*$H21</f>
        <v>0</v>
      </c>
      <c r="J21" s="211">
        <f>SUM('1.  LRAMVA Summary'!E$54:E$55)*(MONTH($E21)-1)/12*$H21</f>
        <v>0</v>
      </c>
      <c r="K21" s="211">
        <f>SUM('1.  LRAMVA Summary'!F$54:F$55)*(MONTH($E21)-1)/12*$H21</f>
        <v>0</v>
      </c>
      <c r="L21" s="211">
        <f>SUM('1.  LRAMVA Summary'!G$54:G$55)*(MONTH($E21)-1)/12*$H21</f>
        <v>0</v>
      </c>
      <c r="M21" s="211">
        <f>SUM('1.  LRAMVA Summary'!H$54:H$55)*(MONTH($E21)-1)/12*$H21</f>
        <v>0</v>
      </c>
      <c r="N21" s="211">
        <f>SUM('1.  LRAMVA Summary'!I$54:I$55)*(MONTH($E21)-1)/12*$H21</f>
        <v>0</v>
      </c>
      <c r="O21" s="211">
        <f>SUM('1.  LRAMVA Summary'!J$54:J$55)*(MONTH($E21)-1)/12*$H21</f>
        <v>0</v>
      </c>
      <c r="P21" s="211">
        <f>SUM('1.  LRAMVA Summary'!K$54:K$55)*(MONTH($E21)-1)/12*$H21</f>
        <v>0</v>
      </c>
      <c r="Q21" s="211">
        <f>SUM('1.  LRAMVA Summary'!L$54:L$55)*(MONTH($E21)-1)/12*$H21</f>
        <v>0</v>
      </c>
      <c r="R21" s="211">
        <f>SUM('1.  LRAMVA Summary'!M$54:M$55)*(MONTH($E21)-1)/12*$H21</f>
        <v>0</v>
      </c>
      <c r="S21" s="211">
        <f>SUM('1.  LRAMVA Summary'!N$54:N$55)*(MONTH($E21)-1)/12*$H21</f>
        <v>0</v>
      </c>
      <c r="T21" s="211">
        <f>SUM('1.  LRAMVA Summary'!O$54:O$55)*(MONTH($E21)-1)/12*$H21</f>
        <v>0</v>
      </c>
      <c r="U21" s="211">
        <f>SUM('1.  LRAMVA Summary'!P$54:P$55)*(MONTH($E21)-1)/12*$H21</f>
        <v>0</v>
      </c>
      <c r="V21" s="211">
        <f>SUM('1.  LRAMVA Summary'!Q$54:Q$55)*(MONTH($E21)-1)/12*$H21</f>
        <v>0</v>
      </c>
      <c r="W21" s="212">
        <f t="shared" si="0"/>
        <v>0</v>
      </c>
    </row>
    <row r="22" spans="2:23" s="9" customFormat="1">
      <c r="B22" s="213" t="s">
        <v>51</v>
      </c>
      <c r="C22" s="213">
        <v>1.47E-2</v>
      </c>
      <c r="D22" s="206"/>
      <c r="E22" s="214">
        <v>40756</v>
      </c>
      <c r="F22" s="208">
        <v>2011</v>
      </c>
      <c r="G22" s="215" t="s">
        <v>68</v>
      </c>
      <c r="H22" s="210">
        <f>C$17/12</f>
        <v>1.225E-3</v>
      </c>
      <c r="I22" s="211">
        <f>SUM('1.  LRAMVA Summary'!D$54:D$55)*(MONTH($E22)-1)/12*$H22</f>
        <v>0</v>
      </c>
      <c r="J22" s="211">
        <f>SUM('1.  LRAMVA Summary'!E$54:E$55)*(MONTH($E22)-1)/12*$H22</f>
        <v>0</v>
      </c>
      <c r="K22" s="211">
        <f>SUM('1.  LRAMVA Summary'!F$54:F$55)*(MONTH($E22)-1)/12*$H22</f>
        <v>0</v>
      </c>
      <c r="L22" s="211">
        <f>SUM('1.  LRAMVA Summary'!G$54:G$55)*(MONTH($E22)-1)/12*$H22</f>
        <v>0</v>
      </c>
      <c r="M22" s="211">
        <f>SUM('1.  LRAMVA Summary'!H$54:H$55)*(MONTH($E22)-1)/12*$H22</f>
        <v>0</v>
      </c>
      <c r="N22" s="211">
        <f>SUM('1.  LRAMVA Summary'!I$54:I$55)*(MONTH($E22)-1)/12*$H22</f>
        <v>0</v>
      </c>
      <c r="O22" s="211">
        <f>SUM('1.  LRAMVA Summary'!J$54:J$55)*(MONTH($E22)-1)/12*$H22</f>
        <v>0</v>
      </c>
      <c r="P22" s="211">
        <f>SUM('1.  LRAMVA Summary'!K$54:K$55)*(MONTH($E22)-1)/12*$H22</f>
        <v>0</v>
      </c>
      <c r="Q22" s="211">
        <f>SUM('1.  LRAMVA Summary'!L$54:L$55)*(MONTH($E22)-1)/12*$H22</f>
        <v>0</v>
      </c>
      <c r="R22" s="211">
        <f>SUM('1.  LRAMVA Summary'!M$54:M$55)*(MONTH($E22)-1)/12*$H22</f>
        <v>0</v>
      </c>
      <c r="S22" s="211">
        <f>SUM('1.  LRAMVA Summary'!N$54:N$55)*(MONTH($E22)-1)/12*$H22</f>
        <v>0</v>
      </c>
      <c r="T22" s="211">
        <f>SUM('1.  LRAMVA Summary'!O$54:O$55)*(MONTH($E22)-1)/12*$H22</f>
        <v>0</v>
      </c>
      <c r="U22" s="211">
        <f>SUM('1.  LRAMVA Summary'!P$54:P$55)*(MONTH($E22)-1)/12*$H22</f>
        <v>0</v>
      </c>
      <c r="V22" s="211">
        <f>SUM('1.  LRAMVA Summary'!Q$54:Q$55)*(MONTH($E22)-1)/12*$H22</f>
        <v>0</v>
      </c>
      <c r="W22" s="212">
        <f t="shared" si="0"/>
        <v>0</v>
      </c>
    </row>
    <row r="23" spans="2:23" s="9" customFormat="1">
      <c r="B23" s="213" t="s">
        <v>52</v>
      </c>
      <c r="C23" s="213">
        <v>1.47E-2</v>
      </c>
      <c r="D23" s="206"/>
      <c r="E23" s="214">
        <v>40787</v>
      </c>
      <c r="F23" s="208">
        <v>2011</v>
      </c>
      <c r="G23" s="215" t="s">
        <v>68</v>
      </c>
      <c r="H23" s="210">
        <f>C$17/12</f>
        <v>1.225E-3</v>
      </c>
      <c r="I23" s="211">
        <f>SUM('1.  LRAMVA Summary'!D$54:D$55)*(MONTH($E23)-1)/12*$H23</f>
        <v>0</v>
      </c>
      <c r="J23" s="211">
        <f>SUM('1.  LRAMVA Summary'!E$54:E$55)*(MONTH($E23)-1)/12*$H23</f>
        <v>0</v>
      </c>
      <c r="K23" s="211">
        <f>SUM('1.  LRAMVA Summary'!F$54:F$55)*(MONTH($E23)-1)/12*$H23</f>
        <v>0</v>
      </c>
      <c r="L23" s="211">
        <f>SUM('1.  LRAMVA Summary'!G$54:G$55)*(MONTH($E23)-1)/12*$H23</f>
        <v>0</v>
      </c>
      <c r="M23" s="211">
        <f>SUM('1.  LRAMVA Summary'!H$54:H$55)*(MONTH($E23)-1)/12*$H23</f>
        <v>0</v>
      </c>
      <c r="N23" s="211">
        <f>SUM('1.  LRAMVA Summary'!I$54:I$55)*(MONTH($E23)-1)/12*$H23</f>
        <v>0</v>
      </c>
      <c r="O23" s="211">
        <f>SUM('1.  LRAMVA Summary'!J$54:J$55)*(MONTH($E23)-1)/12*$H23</f>
        <v>0</v>
      </c>
      <c r="P23" s="211">
        <f>SUM('1.  LRAMVA Summary'!K$54:K$55)*(MONTH($E23)-1)/12*$H23</f>
        <v>0</v>
      </c>
      <c r="Q23" s="211">
        <f>SUM('1.  LRAMVA Summary'!L$54:L$55)*(MONTH($E23)-1)/12*$H23</f>
        <v>0</v>
      </c>
      <c r="R23" s="211">
        <f>SUM('1.  LRAMVA Summary'!M$54:M$55)*(MONTH($E23)-1)/12*$H23</f>
        <v>0</v>
      </c>
      <c r="S23" s="211">
        <f>SUM('1.  LRAMVA Summary'!N$54:N$55)*(MONTH($E23)-1)/12*$H23</f>
        <v>0</v>
      </c>
      <c r="T23" s="211">
        <f>SUM('1.  LRAMVA Summary'!O$54:O$55)*(MONTH($E23)-1)/12*$H23</f>
        <v>0</v>
      </c>
      <c r="U23" s="211">
        <f>SUM('1.  LRAMVA Summary'!P$54:P$55)*(MONTH($E23)-1)/12*$H23</f>
        <v>0</v>
      </c>
      <c r="V23" s="211">
        <f>SUM('1.  LRAMVA Summary'!Q$54:Q$55)*(MONTH($E23)-1)/12*$H23</f>
        <v>0</v>
      </c>
      <c r="W23" s="212">
        <f t="shared" si="0"/>
        <v>0</v>
      </c>
    </row>
    <row r="24" spans="2:23" s="9" customFormat="1">
      <c r="B24" s="213" t="s">
        <v>53</v>
      </c>
      <c r="C24" s="213">
        <v>1.47E-2</v>
      </c>
      <c r="D24" s="206"/>
      <c r="E24" s="214">
        <v>40817</v>
      </c>
      <c r="F24" s="208">
        <v>2011</v>
      </c>
      <c r="G24" s="215" t="s">
        <v>69</v>
      </c>
      <c r="H24" s="210">
        <f>C$18/12</f>
        <v>1.225E-3</v>
      </c>
      <c r="I24" s="211">
        <f>SUM('1.  LRAMVA Summary'!D$54:D$55)*(MONTH($E24)-1)/12*$H24</f>
        <v>0</v>
      </c>
      <c r="J24" s="211">
        <f>SUM('1.  LRAMVA Summary'!E$54:E$55)*(MONTH($E24)-1)/12*$H24</f>
        <v>0</v>
      </c>
      <c r="K24" s="211">
        <f>SUM('1.  LRAMVA Summary'!F$54:F$55)*(MONTH($E24)-1)/12*$H24</f>
        <v>0</v>
      </c>
      <c r="L24" s="211">
        <f>SUM('1.  LRAMVA Summary'!G$54:G$55)*(MONTH($E24)-1)/12*$H24</f>
        <v>0</v>
      </c>
      <c r="M24" s="211">
        <f>SUM('1.  LRAMVA Summary'!H$54:H$55)*(MONTH($E24)-1)/12*$H24</f>
        <v>0</v>
      </c>
      <c r="N24" s="211">
        <f>SUM('1.  LRAMVA Summary'!I$54:I$55)*(MONTH($E24)-1)/12*$H24</f>
        <v>0</v>
      </c>
      <c r="O24" s="211">
        <f>SUM('1.  LRAMVA Summary'!J$54:J$55)*(MONTH($E24)-1)/12*$H24</f>
        <v>0</v>
      </c>
      <c r="P24" s="211">
        <f>SUM('1.  LRAMVA Summary'!K$54:K$55)*(MONTH($E24)-1)/12*$H24</f>
        <v>0</v>
      </c>
      <c r="Q24" s="211">
        <f>SUM('1.  LRAMVA Summary'!L$54:L$55)*(MONTH($E24)-1)/12*$H24</f>
        <v>0</v>
      </c>
      <c r="R24" s="211">
        <f>SUM('1.  LRAMVA Summary'!M$54:M$55)*(MONTH($E24)-1)/12*$H24</f>
        <v>0</v>
      </c>
      <c r="S24" s="211">
        <f>SUM('1.  LRAMVA Summary'!N$54:N$55)*(MONTH($E24)-1)/12*$H24</f>
        <v>0</v>
      </c>
      <c r="T24" s="211">
        <f>SUM('1.  LRAMVA Summary'!O$54:O$55)*(MONTH($E24)-1)/12*$H24</f>
        <v>0</v>
      </c>
      <c r="U24" s="211">
        <f>SUM('1.  LRAMVA Summary'!P$54:P$55)*(MONTH($E24)-1)/12*$H24</f>
        <v>0</v>
      </c>
      <c r="V24" s="211">
        <f>SUM('1.  LRAMVA Summary'!Q$54:Q$55)*(MONTH($E24)-1)/12*$H24</f>
        <v>0</v>
      </c>
      <c r="W24" s="212">
        <f t="shared" si="0"/>
        <v>0</v>
      </c>
    </row>
    <row r="25" spans="2:23" s="9" customFormat="1">
      <c r="B25" s="213" t="s">
        <v>54</v>
      </c>
      <c r="C25" s="213">
        <v>1.47E-2</v>
      </c>
      <c r="D25" s="206"/>
      <c r="E25" s="214">
        <v>40848</v>
      </c>
      <c r="F25" s="208">
        <v>2011</v>
      </c>
      <c r="G25" s="215" t="s">
        <v>69</v>
      </c>
      <c r="H25" s="210">
        <f>C$18/12</f>
        <v>1.225E-3</v>
      </c>
      <c r="I25" s="211">
        <f>SUM('1.  LRAMVA Summary'!D$54:D$55)*(MONTH($E25)-1)/12*$H25</f>
        <v>0</v>
      </c>
      <c r="J25" s="211">
        <f>SUM('1.  LRAMVA Summary'!E$54:E$55)*(MONTH($E25)-1)/12*$H25</f>
        <v>0</v>
      </c>
      <c r="K25" s="211">
        <f>SUM('1.  LRAMVA Summary'!F$54:F$55)*(MONTH($E25)-1)/12*$H25</f>
        <v>0</v>
      </c>
      <c r="L25" s="211">
        <f>SUM('1.  LRAMVA Summary'!G$54:G$55)*(MONTH($E25)-1)/12*$H25</f>
        <v>0</v>
      </c>
      <c r="M25" s="211">
        <f>SUM('1.  LRAMVA Summary'!H$54:H$55)*(MONTH($E25)-1)/12*$H25</f>
        <v>0</v>
      </c>
      <c r="N25" s="211">
        <f>SUM('1.  LRAMVA Summary'!I$54:I$55)*(MONTH($E25)-1)/12*$H25</f>
        <v>0</v>
      </c>
      <c r="O25" s="211">
        <f>SUM('1.  LRAMVA Summary'!J$54:J$55)*(MONTH($E25)-1)/12*$H25</f>
        <v>0</v>
      </c>
      <c r="P25" s="211">
        <f>SUM('1.  LRAMVA Summary'!K$54:K$55)*(MONTH($E25)-1)/12*$H25</f>
        <v>0</v>
      </c>
      <c r="Q25" s="211">
        <f>SUM('1.  LRAMVA Summary'!L$54:L$55)*(MONTH($E25)-1)/12*$H25</f>
        <v>0</v>
      </c>
      <c r="R25" s="211">
        <f>SUM('1.  LRAMVA Summary'!M$54:M$55)*(MONTH($E25)-1)/12*$H25</f>
        <v>0</v>
      </c>
      <c r="S25" s="211">
        <f>SUM('1.  LRAMVA Summary'!N$54:N$55)*(MONTH($E25)-1)/12*$H25</f>
        <v>0</v>
      </c>
      <c r="T25" s="211">
        <f>SUM('1.  LRAMVA Summary'!O$54:O$55)*(MONTH($E25)-1)/12*$H25</f>
        <v>0</v>
      </c>
      <c r="U25" s="211">
        <f>SUM('1.  LRAMVA Summary'!P$54:P$55)*(MONTH($E25)-1)/12*$H25</f>
        <v>0</v>
      </c>
      <c r="V25" s="211">
        <f>SUM('1.  LRAMVA Summary'!Q$54:Q$55)*(MONTH($E25)-1)/12*$H25</f>
        <v>0</v>
      </c>
      <c r="W25" s="212">
        <f t="shared" si="0"/>
        <v>0</v>
      </c>
    </row>
    <row r="26" spans="2:23" s="9" customFormat="1">
      <c r="B26" s="213" t="s">
        <v>55</v>
      </c>
      <c r="C26" s="213">
        <v>1.47E-2</v>
      </c>
      <c r="D26" s="206"/>
      <c r="E26" s="214">
        <v>40878</v>
      </c>
      <c r="F26" s="208">
        <v>2011</v>
      </c>
      <c r="G26" s="215" t="s">
        <v>69</v>
      </c>
      <c r="H26" s="210">
        <f>C$18/12</f>
        <v>1.225E-3</v>
      </c>
      <c r="I26" s="211">
        <f>SUM('1.  LRAMVA Summary'!D$54:D$55)*(MONTH($E26)-1)/12*$H26</f>
        <v>0</v>
      </c>
      <c r="J26" s="211">
        <f>SUM('1.  LRAMVA Summary'!E$54:E$55)*(MONTH($E26)-1)/12*$H26</f>
        <v>0</v>
      </c>
      <c r="K26" s="211">
        <f>SUM('1.  LRAMVA Summary'!F$54:F$55)*(MONTH($E26)-1)/12*$H26</f>
        <v>0</v>
      </c>
      <c r="L26" s="211">
        <f>SUM('1.  LRAMVA Summary'!G$54:G$55)*(MONTH($E26)-1)/12*$H26</f>
        <v>0</v>
      </c>
      <c r="M26" s="211">
        <f>SUM('1.  LRAMVA Summary'!H$54:H$55)*(MONTH($E26)-1)/12*$H26</f>
        <v>0</v>
      </c>
      <c r="N26" s="211">
        <f>SUM('1.  LRAMVA Summary'!I$54:I$55)*(MONTH($E26)-1)/12*$H26</f>
        <v>0</v>
      </c>
      <c r="O26" s="211">
        <f>SUM('1.  LRAMVA Summary'!J$54:J$55)*(MONTH($E26)-1)/12*$H26</f>
        <v>0</v>
      </c>
      <c r="P26" s="211">
        <f>SUM('1.  LRAMVA Summary'!K$54:K$55)*(MONTH($E26)-1)/12*$H26</f>
        <v>0</v>
      </c>
      <c r="Q26" s="211">
        <f>SUM('1.  LRAMVA Summary'!L$54:L$55)*(MONTH($E26)-1)/12*$H26</f>
        <v>0</v>
      </c>
      <c r="R26" s="211">
        <f>SUM('1.  LRAMVA Summary'!M$54:M$55)*(MONTH($E26)-1)/12*$H26</f>
        <v>0</v>
      </c>
      <c r="S26" s="211">
        <f>SUM('1.  LRAMVA Summary'!N$54:N$55)*(MONTH($E26)-1)/12*$H26</f>
        <v>0</v>
      </c>
      <c r="T26" s="211">
        <f>SUM('1.  LRAMVA Summary'!O$54:O$55)*(MONTH($E26)-1)/12*$H26</f>
        <v>0</v>
      </c>
      <c r="U26" s="211">
        <f>SUM('1.  LRAMVA Summary'!P$54:P$55)*(MONTH($E26)-1)/12*$H26</f>
        <v>0</v>
      </c>
      <c r="V26" s="211">
        <f>SUM('1.  LRAMVA Summary'!Q$54:Q$55)*(MONTH($E26)-1)/12*$H26</f>
        <v>0</v>
      </c>
      <c r="W26" s="212">
        <f>SUM(I26:V26)</f>
        <v>0</v>
      </c>
    </row>
    <row r="27" spans="2:23" s="9" customFormat="1" ht="15.75" thickBot="1">
      <c r="B27" s="213" t="s">
        <v>56</v>
      </c>
      <c r="C27" s="213">
        <v>1.47E-2</v>
      </c>
      <c r="D27" s="206"/>
      <c r="E27" s="216" t="s">
        <v>460</v>
      </c>
      <c r="F27" s="216"/>
      <c r="G27" s="217"/>
      <c r="H27" s="218"/>
      <c r="I27" s="219">
        <f>SUM(I15:I26)</f>
        <v>0</v>
      </c>
      <c r="J27" s="219">
        <f t="shared" ref="J27:O27" si="1">SUM(J15:J26)</f>
        <v>0</v>
      </c>
      <c r="K27" s="219">
        <f t="shared" si="1"/>
        <v>0</v>
      </c>
      <c r="L27" s="219">
        <f t="shared" si="1"/>
        <v>0</v>
      </c>
      <c r="M27" s="219">
        <f t="shared" si="1"/>
        <v>0</v>
      </c>
      <c r="N27" s="219">
        <f t="shared" si="1"/>
        <v>0</v>
      </c>
      <c r="O27" s="219">
        <f t="shared" si="1"/>
        <v>0</v>
      </c>
      <c r="P27" s="219">
        <f t="shared" ref="P27:V27" si="2">SUM(P15:P26)</f>
        <v>0</v>
      </c>
      <c r="Q27" s="219">
        <f t="shared" si="2"/>
        <v>0</v>
      </c>
      <c r="R27" s="219">
        <f t="shared" si="2"/>
        <v>0</v>
      </c>
      <c r="S27" s="219">
        <f t="shared" si="2"/>
        <v>0</v>
      </c>
      <c r="T27" s="219">
        <f t="shared" si="2"/>
        <v>0</v>
      </c>
      <c r="U27" s="219">
        <f t="shared" si="2"/>
        <v>0</v>
      </c>
      <c r="V27" s="219">
        <f t="shared" si="2"/>
        <v>0</v>
      </c>
      <c r="W27" s="219">
        <f>SUM(W15:W26)</f>
        <v>0</v>
      </c>
    </row>
    <row r="28" spans="2:23" s="9" customFormat="1" ht="15.75" thickTop="1">
      <c r="B28" s="213" t="s">
        <v>57</v>
      </c>
      <c r="C28" s="213">
        <v>1.47E-2</v>
      </c>
      <c r="D28" s="206"/>
      <c r="E28" s="220" t="s">
        <v>67</v>
      </c>
      <c r="F28" s="220"/>
      <c r="G28" s="221"/>
      <c r="H28" s="222"/>
      <c r="I28" s="223"/>
      <c r="J28" s="223"/>
      <c r="K28" s="223"/>
      <c r="L28" s="223"/>
      <c r="M28" s="223"/>
      <c r="N28" s="223"/>
      <c r="O28" s="223"/>
      <c r="P28" s="223"/>
      <c r="Q28" s="223"/>
      <c r="R28" s="223"/>
      <c r="S28" s="223"/>
      <c r="T28" s="223"/>
      <c r="U28" s="223"/>
      <c r="V28" s="223"/>
      <c r="W28" s="224"/>
    </row>
    <row r="29" spans="2:23" s="9" customFormat="1">
      <c r="B29" s="213" t="s">
        <v>58</v>
      </c>
      <c r="C29" s="213">
        <v>1.47E-2</v>
      </c>
      <c r="D29" s="206"/>
      <c r="E29" s="225" t="s">
        <v>424</v>
      </c>
      <c r="F29" s="225"/>
      <c r="G29" s="226"/>
      <c r="H29" s="227"/>
      <c r="I29" s="228">
        <f>I27+I28</f>
        <v>0</v>
      </c>
      <c r="J29" s="228">
        <f t="shared" ref="J29:M29" si="3">J27+J28</f>
        <v>0</v>
      </c>
      <c r="K29" s="228">
        <f t="shared" si="3"/>
        <v>0</v>
      </c>
      <c r="L29" s="228">
        <f t="shared" si="3"/>
        <v>0</v>
      </c>
      <c r="M29" s="228">
        <f t="shared" si="3"/>
        <v>0</v>
      </c>
      <c r="N29" s="228">
        <f>N27+N28</f>
        <v>0</v>
      </c>
      <c r="O29" s="228">
        <f>O27+O28</f>
        <v>0</v>
      </c>
      <c r="P29" s="228">
        <f t="shared" ref="P29:V29" si="4">P27+P28</f>
        <v>0</v>
      </c>
      <c r="Q29" s="228">
        <f t="shared" si="4"/>
        <v>0</v>
      </c>
      <c r="R29" s="228">
        <f t="shared" si="4"/>
        <v>0</v>
      </c>
      <c r="S29" s="228">
        <f t="shared" si="4"/>
        <v>0</v>
      </c>
      <c r="T29" s="228">
        <f t="shared" si="4"/>
        <v>0</v>
      </c>
      <c r="U29" s="228">
        <f t="shared" si="4"/>
        <v>0</v>
      </c>
      <c r="V29" s="228">
        <f t="shared" si="4"/>
        <v>0</v>
      </c>
      <c r="W29" s="228">
        <f>W27+W28</f>
        <v>0</v>
      </c>
    </row>
    <row r="30" spans="2:23" s="9" customFormat="1">
      <c r="B30" s="213" t="s">
        <v>59</v>
      </c>
      <c r="C30" s="213">
        <v>1.47E-2</v>
      </c>
      <c r="D30" s="206"/>
      <c r="E30" s="214">
        <v>40909</v>
      </c>
      <c r="F30" s="214" t="s">
        <v>178</v>
      </c>
      <c r="G30" s="215" t="s">
        <v>65</v>
      </c>
      <c r="H30" s="229">
        <f>C$19/12</f>
        <v>1.225E-3</v>
      </c>
      <c r="I30" s="230">
        <f>(SUM('1.  LRAMVA Summary'!D$54:D$56)+SUM('1.  LRAMVA Summary'!D$57:D$58)*(MONTH($E30)-1)/12)*$H30</f>
        <v>0</v>
      </c>
      <c r="J30" s="230">
        <f>(SUM('1.  LRAMVA Summary'!E$54:E$56)+SUM('1.  LRAMVA Summary'!E$57:E$58)*(MONTH($E30)-1)/12)*$H30</f>
        <v>0</v>
      </c>
      <c r="K30" s="230">
        <f>(SUM('1.  LRAMVA Summary'!F$54:F$56)+SUM('1.  LRAMVA Summary'!F$57:F$58)*(MONTH($E30)-1)/12)*$H30</f>
        <v>0</v>
      </c>
      <c r="L30" s="230">
        <f>(SUM('1.  LRAMVA Summary'!G$54:G$56)+SUM('1.  LRAMVA Summary'!G$57:G$58)*(MONTH($E30)-1)/12)*$H30</f>
        <v>0</v>
      </c>
      <c r="M30" s="230">
        <f>(SUM('1.  LRAMVA Summary'!H$54:H$56)+SUM('1.  LRAMVA Summary'!H$57:H$58)*(MONTH($E30)-1)/12)*$H30</f>
        <v>0</v>
      </c>
      <c r="N30" s="230">
        <f>(SUM('1.  LRAMVA Summary'!I$54:I$56)+SUM('1.  LRAMVA Summary'!I$57:I$58)*(MONTH($E30)-1)/12)*$H30</f>
        <v>0</v>
      </c>
      <c r="O30" s="230">
        <f>(SUM('1.  LRAMVA Summary'!J$54:J$56)+SUM('1.  LRAMVA Summary'!J$57:J$58)*(MONTH($E30)-1)/12)*$H30</f>
        <v>0</v>
      </c>
      <c r="P30" s="230">
        <f>(SUM('1.  LRAMVA Summary'!K$54:K$56)+SUM('1.  LRAMVA Summary'!K$57:K$58)*(MONTH($E30)-1)/12)*$H30</f>
        <v>0</v>
      </c>
      <c r="Q30" s="230">
        <f>(SUM('1.  LRAMVA Summary'!L$54:L$56)+SUM('1.  LRAMVA Summary'!L$57:L$58)*(MONTH($E30)-1)/12)*$H30</f>
        <v>0</v>
      </c>
      <c r="R30" s="230">
        <f>(SUM('1.  LRAMVA Summary'!M$54:M$56)+SUM('1.  LRAMVA Summary'!M$57:M$58)*(MONTH($E30)-1)/12)*$H30</f>
        <v>0</v>
      </c>
      <c r="S30" s="230">
        <f>(SUM('1.  LRAMVA Summary'!N$54:N$56)+SUM('1.  LRAMVA Summary'!N$57:N$58)*(MONTH($E30)-1)/12)*$H30</f>
        <v>0</v>
      </c>
      <c r="T30" s="230">
        <f>(SUM('1.  LRAMVA Summary'!O$54:O$56)+SUM('1.  LRAMVA Summary'!O$57:O$58)*(MONTH($E30)-1)/12)*$H30</f>
        <v>0</v>
      </c>
      <c r="U30" s="230">
        <f>(SUM('1.  LRAMVA Summary'!P$54:P$56)+SUM('1.  LRAMVA Summary'!P$57:P$58)*(MONTH($E30)-1)/12)*$H30</f>
        <v>0</v>
      </c>
      <c r="V30" s="230">
        <f>(SUM('1.  LRAMVA Summary'!Q$54:Q$56)+SUM('1.  LRAMVA Summary'!Q$57:Q$58)*(MONTH($E30)-1)/12)*$H30</f>
        <v>0</v>
      </c>
      <c r="W30" s="231">
        <f>SUM(I30:V30)</f>
        <v>0</v>
      </c>
    </row>
    <row r="31" spans="2:23" s="9" customFormat="1">
      <c r="B31" s="213" t="s">
        <v>60</v>
      </c>
      <c r="C31" s="213">
        <v>1.47E-2</v>
      </c>
      <c r="D31" s="206"/>
      <c r="E31" s="214">
        <v>40940</v>
      </c>
      <c r="F31" s="214" t="s">
        <v>178</v>
      </c>
      <c r="G31" s="215" t="s">
        <v>65</v>
      </c>
      <c r="H31" s="229">
        <f>C$19/12</f>
        <v>1.225E-3</v>
      </c>
      <c r="I31" s="230">
        <f>(SUM('1.  LRAMVA Summary'!D$54:D$56)+SUM('1.  LRAMVA Summary'!D$57:D$58)*(MONTH($E31)-1)/12)*$H31</f>
        <v>0</v>
      </c>
      <c r="J31" s="230">
        <f>(SUM('1.  LRAMVA Summary'!E$54:E$56)+SUM('1.  LRAMVA Summary'!E$57:E$58)*(MONTH($E31)-1)/12)*$H31</f>
        <v>0</v>
      </c>
      <c r="K31" s="230">
        <f>(SUM('1.  LRAMVA Summary'!F$54:F$56)+SUM('1.  LRAMVA Summary'!F$57:F$58)*(MONTH($E31)-1)/12)*$H31</f>
        <v>0</v>
      </c>
      <c r="L31" s="230">
        <f>(SUM('1.  LRAMVA Summary'!G$54:G$56)+SUM('1.  LRAMVA Summary'!G$57:G$58)*(MONTH($E31)-1)/12)*$H31</f>
        <v>0</v>
      </c>
      <c r="M31" s="230">
        <f>(SUM('1.  LRAMVA Summary'!H$54:H$56)+SUM('1.  LRAMVA Summary'!H$57:H$58)*(MONTH($E31)-1)/12)*$H31</f>
        <v>0</v>
      </c>
      <c r="N31" s="230">
        <f>(SUM('1.  LRAMVA Summary'!I$54:I$56)+SUM('1.  LRAMVA Summary'!I$57:I$58)*(MONTH($E31)-1)/12)*$H31</f>
        <v>0</v>
      </c>
      <c r="O31" s="230">
        <f>(SUM('1.  LRAMVA Summary'!J$54:J$56)+SUM('1.  LRAMVA Summary'!J$57:J$58)*(MONTH($E31)-1)/12)*$H31</f>
        <v>0</v>
      </c>
      <c r="P31" s="230">
        <f>(SUM('1.  LRAMVA Summary'!K$54:K$56)+SUM('1.  LRAMVA Summary'!K$57:K$58)*(MONTH($E31)-1)/12)*$H31</f>
        <v>0</v>
      </c>
      <c r="Q31" s="230">
        <f>(SUM('1.  LRAMVA Summary'!L$54:L$56)+SUM('1.  LRAMVA Summary'!L$57:L$58)*(MONTH($E31)-1)/12)*$H31</f>
        <v>0</v>
      </c>
      <c r="R31" s="230">
        <f>(SUM('1.  LRAMVA Summary'!M$54:M$56)+SUM('1.  LRAMVA Summary'!M$57:M$58)*(MONTH($E31)-1)/12)*$H31</f>
        <v>0</v>
      </c>
      <c r="S31" s="230">
        <f>(SUM('1.  LRAMVA Summary'!N$54:N$56)+SUM('1.  LRAMVA Summary'!N$57:N$58)*(MONTH($E31)-1)/12)*$H31</f>
        <v>0</v>
      </c>
      <c r="T31" s="230">
        <f>(SUM('1.  LRAMVA Summary'!O$54:O$56)+SUM('1.  LRAMVA Summary'!O$57:O$58)*(MONTH($E31)-1)/12)*$H31</f>
        <v>0</v>
      </c>
      <c r="U31" s="230">
        <f>(SUM('1.  LRAMVA Summary'!P$54:P$56)+SUM('1.  LRAMVA Summary'!P$57:P$58)*(MONTH($E31)-1)/12)*$H31</f>
        <v>0</v>
      </c>
      <c r="V31" s="230">
        <f>(SUM('1.  LRAMVA Summary'!Q$54:Q$56)+SUM('1.  LRAMVA Summary'!Q$57:Q$58)*(MONTH($E31)-1)/12)*$H31</f>
        <v>0</v>
      </c>
      <c r="W31" s="231">
        <f t="shared" ref="W31:W40" si="5">SUM(I31:V31)</f>
        <v>0</v>
      </c>
    </row>
    <row r="32" spans="2:23" s="9" customFormat="1">
      <c r="B32" s="213" t="s">
        <v>61</v>
      </c>
      <c r="C32" s="213">
        <v>1.0999999999999999E-2</v>
      </c>
      <c r="D32" s="206"/>
      <c r="E32" s="214">
        <v>40969</v>
      </c>
      <c r="F32" s="214" t="s">
        <v>178</v>
      </c>
      <c r="G32" s="215" t="s">
        <v>65</v>
      </c>
      <c r="H32" s="229">
        <f>C$19/12</f>
        <v>1.225E-3</v>
      </c>
      <c r="I32" s="230">
        <f>(SUM('1.  LRAMVA Summary'!D$54:D$56)+SUM('1.  LRAMVA Summary'!D$57:D$58)*(MONTH($E32)-1)/12)*$H32</f>
        <v>0</v>
      </c>
      <c r="J32" s="230">
        <f>(SUM('1.  LRAMVA Summary'!E$54:E$56)+SUM('1.  LRAMVA Summary'!E$57:E$58)*(MONTH($E32)-1)/12)*$H32</f>
        <v>0</v>
      </c>
      <c r="K32" s="230">
        <f>(SUM('1.  LRAMVA Summary'!F$54:F$56)+SUM('1.  LRAMVA Summary'!F$57:F$58)*(MONTH($E32)-1)/12)*$H32</f>
        <v>0</v>
      </c>
      <c r="L32" s="230">
        <f>(SUM('1.  LRAMVA Summary'!G$54:G$56)+SUM('1.  LRAMVA Summary'!G$57:G$58)*(MONTH($E32)-1)/12)*$H32</f>
        <v>0</v>
      </c>
      <c r="M32" s="230">
        <f>(SUM('1.  LRAMVA Summary'!H$54:H$56)+SUM('1.  LRAMVA Summary'!H$57:H$58)*(MONTH($E32)-1)/12)*$H32</f>
        <v>0</v>
      </c>
      <c r="N32" s="230">
        <f>(SUM('1.  LRAMVA Summary'!I$54:I$56)+SUM('1.  LRAMVA Summary'!I$57:I$58)*(MONTH($E32)-1)/12)*$H32</f>
        <v>0</v>
      </c>
      <c r="O32" s="230">
        <f>(SUM('1.  LRAMVA Summary'!J$54:J$56)+SUM('1.  LRAMVA Summary'!J$57:J$58)*(MONTH($E32)-1)/12)*$H32</f>
        <v>0</v>
      </c>
      <c r="P32" s="230">
        <f>(SUM('1.  LRAMVA Summary'!K$54:K$56)+SUM('1.  LRAMVA Summary'!K$57:K$58)*(MONTH($E32)-1)/12)*$H32</f>
        <v>0</v>
      </c>
      <c r="Q32" s="230">
        <f>(SUM('1.  LRAMVA Summary'!L$54:L$56)+SUM('1.  LRAMVA Summary'!L$57:L$58)*(MONTH($E32)-1)/12)*$H32</f>
        <v>0</v>
      </c>
      <c r="R32" s="230">
        <f>(SUM('1.  LRAMVA Summary'!M$54:M$56)+SUM('1.  LRAMVA Summary'!M$57:M$58)*(MONTH($E32)-1)/12)*$H32</f>
        <v>0</v>
      </c>
      <c r="S32" s="230">
        <f>(SUM('1.  LRAMVA Summary'!N$54:N$56)+SUM('1.  LRAMVA Summary'!N$57:N$58)*(MONTH($E32)-1)/12)*$H32</f>
        <v>0</v>
      </c>
      <c r="T32" s="230">
        <f>(SUM('1.  LRAMVA Summary'!O$54:O$56)+SUM('1.  LRAMVA Summary'!O$57:O$58)*(MONTH($E32)-1)/12)*$H32</f>
        <v>0</v>
      </c>
      <c r="U32" s="230">
        <f>(SUM('1.  LRAMVA Summary'!P$54:P$56)+SUM('1.  LRAMVA Summary'!P$57:P$58)*(MONTH($E32)-1)/12)*$H32</f>
        <v>0</v>
      </c>
      <c r="V32" s="230">
        <f>(SUM('1.  LRAMVA Summary'!Q$54:Q$56)+SUM('1.  LRAMVA Summary'!Q$57:Q$58)*(MONTH($E32)-1)/12)*$H32</f>
        <v>0</v>
      </c>
      <c r="W32" s="231">
        <f t="shared" si="5"/>
        <v>0</v>
      </c>
    </row>
    <row r="33" spans="2:23" s="9" customFormat="1">
      <c r="B33" s="213" t="s">
        <v>176</v>
      </c>
      <c r="C33" s="213">
        <v>1.0999999999999999E-2</v>
      </c>
      <c r="D33" s="206"/>
      <c r="E33" s="214">
        <v>41000</v>
      </c>
      <c r="F33" s="214" t="s">
        <v>178</v>
      </c>
      <c r="G33" s="215" t="s">
        <v>66</v>
      </c>
      <c r="H33" s="232">
        <f>C$20/12</f>
        <v>1.225E-3</v>
      </c>
      <c r="I33" s="230">
        <f>(SUM('1.  LRAMVA Summary'!D$54:D$56)+SUM('1.  LRAMVA Summary'!D$57:D$58)*(MONTH($E33)-1)/12)*$H33</f>
        <v>0</v>
      </c>
      <c r="J33" s="230">
        <f>(SUM('1.  LRAMVA Summary'!E$54:E$56)+SUM('1.  LRAMVA Summary'!E$57:E$58)*(MONTH($E33)-1)/12)*$H33</f>
        <v>0</v>
      </c>
      <c r="K33" s="230">
        <f>(SUM('1.  LRAMVA Summary'!F$54:F$56)+SUM('1.  LRAMVA Summary'!F$57:F$58)*(MONTH($E33)-1)/12)*$H33</f>
        <v>0</v>
      </c>
      <c r="L33" s="230">
        <f>(SUM('1.  LRAMVA Summary'!G$54:G$56)+SUM('1.  LRAMVA Summary'!G$57:G$58)*(MONTH($E33)-1)/12)*$H33</f>
        <v>0</v>
      </c>
      <c r="M33" s="230">
        <f>(SUM('1.  LRAMVA Summary'!H$54:H$56)+SUM('1.  LRAMVA Summary'!H$57:H$58)*(MONTH($E33)-1)/12)*$H33</f>
        <v>0</v>
      </c>
      <c r="N33" s="230">
        <f>(SUM('1.  LRAMVA Summary'!I$54:I$56)+SUM('1.  LRAMVA Summary'!I$57:I$58)*(MONTH($E33)-1)/12)*$H33</f>
        <v>0</v>
      </c>
      <c r="O33" s="230">
        <f>(SUM('1.  LRAMVA Summary'!J$54:J$56)+SUM('1.  LRAMVA Summary'!J$57:J$58)*(MONTH($E33)-1)/12)*$H33</f>
        <v>0</v>
      </c>
      <c r="P33" s="230">
        <f>(SUM('1.  LRAMVA Summary'!K$54:K$56)+SUM('1.  LRAMVA Summary'!K$57:K$58)*(MONTH($E33)-1)/12)*$H33</f>
        <v>0</v>
      </c>
      <c r="Q33" s="230">
        <f>(SUM('1.  LRAMVA Summary'!L$54:L$56)+SUM('1.  LRAMVA Summary'!L$57:L$58)*(MONTH($E33)-1)/12)*$H33</f>
        <v>0</v>
      </c>
      <c r="R33" s="230">
        <f>(SUM('1.  LRAMVA Summary'!M$54:M$56)+SUM('1.  LRAMVA Summary'!M$57:M$58)*(MONTH($E33)-1)/12)*$H33</f>
        <v>0</v>
      </c>
      <c r="S33" s="230">
        <f>(SUM('1.  LRAMVA Summary'!N$54:N$56)+SUM('1.  LRAMVA Summary'!N$57:N$58)*(MONTH($E33)-1)/12)*$H33</f>
        <v>0</v>
      </c>
      <c r="T33" s="230">
        <f>(SUM('1.  LRAMVA Summary'!O$54:O$56)+SUM('1.  LRAMVA Summary'!O$57:O$58)*(MONTH($E33)-1)/12)*$H33</f>
        <v>0</v>
      </c>
      <c r="U33" s="230">
        <f>(SUM('1.  LRAMVA Summary'!P$54:P$56)+SUM('1.  LRAMVA Summary'!P$57:P$58)*(MONTH($E33)-1)/12)*$H33</f>
        <v>0</v>
      </c>
      <c r="V33" s="230">
        <f>(SUM('1.  LRAMVA Summary'!Q$54:Q$56)+SUM('1.  LRAMVA Summary'!Q$57:Q$58)*(MONTH($E33)-1)/12)*$H33</f>
        <v>0</v>
      </c>
      <c r="W33" s="231">
        <f t="shared" si="5"/>
        <v>0</v>
      </c>
    </row>
    <row r="34" spans="2:23" s="9" customFormat="1">
      <c r="B34" s="213" t="s">
        <v>177</v>
      </c>
      <c r="C34" s="213">
        <v>1.0999999999999999E-2</v>
      </c>
      <c r="D34" s="206"/>
      <c r="E34" s="214">
        <v>41030</v>
      </c>
      <c r="F34" s="214" t="s">
        <v>178</v>
      </c>
      <c r="G34" s="215" t="s">
        <v>66</v>
      </c>
      <c r="H34" s="229">
        <f>C$20/12</f>
        <v>1.225E-3</v>
      </c>
      <c r="I34" s="230">
        <f>(SUM('1.  LRAMVA Summary'!D$54:D$56)+SUM('1.  LRAMVA Summary'!D$57:D$58)*(MONTH($E34)-1)/12)*$H34</f>
        <v>0</v>
      </c>
      <c r="J34" s="230">
        <f>(SUM('1.  LRAMVA Summary'!E$54:E$56)+SUM('1.  LRAMVA Summary'!E$57:E$58)*(MONTH($E34)-1)/12)*$H34</f>
        <v>0</v>
      </c>
      <c r="K34" s="230">
        <f>(SUM('1.  LRAMVA Summary'!F$54:F$56)+SUM('1.  LRAMVA Summary'!F$57:F$58)*(MONTH($E34)-1)/12)*$H34</f>
        <v>0</v>
      </c>
      <c r="L34" s="230">
        <f>(SUM('1.  LRAMVA Summary'!G$54:G$56)+SUM('1.  LRAMVA Summary'!G$57:G$58)*(MONTH($E34)-1)/12)*$H34</f>
        <v>0</v>
      </c>
      <c r="M34" s="230">
        <f>(SUM('1.  LRAMVA Summary'!H$54:H$56)+SUM('1.  LRAMVA Summary'!H$57:H$58)*(MONTH($E34)-1)/12)*$H34</f>
        <v>0</v>
      </c>
      <c r="N34" s="230">
        <f>(SUM('1.  LRAMVA Summary'!I$54:I$56)+SUM('1.  LRAMVA Summary'!I$57:I$58)*(MONTH($E34)-1)/12)*$H34</f>
        <v>0</v>
      </c>
      <c r="O34" s="230">
        <f>(SUM('1.  LRAMVA Summary'!J$54:J$56)+SUM('1.  LRAMVA Summary'!J$57:J$58)*(MONTH($E34)-1)/12)*$H34</f>
        <v>0</v>
      </c>
      <c r="P34" s="230">
        <f>(SUM('1.  LRAMVA Summary'!K$54:K$56)+SUM('1.  LRAMVA Summary'!K$57:K$58)*(MONTH($E34)-1)/12)*$H34</f>
        <v>0</v>
      </c>
      <c r="Q34" s="230">
        <f>(SUM('1.  LRAMVA Summary'!L$54:L$56)+SUM('1.  LRAMVA Summary'!L$57:L$58)*(MONTH($E34)-1)/12)*$H34</f>
        <v>0</v>
      </c>
      <c r="R34" s="230">
        <f>(SUM('1.  LRAMVA Summary'!M$54:M$56)+SUM('1.  LRAMVA Summary'!M$57:M$58)*(MONTH($E34)-1)/12)*$H34</f>
        <v>0</v>
      </c>
      <c r="S34" s="230">
        <f>(SUM('1.  LRAMVA Summary'!N$54:N$56)+SUM('1.  LRAMVA Summary'!N$57:N$58)*(MONTH($E34)-1)/12)*$H34</f>
        <v>0</v>
      </c>
      <c r="T34" s="230">
        <f>(SUM('1.  LRAMVA Summary'!O$54:O$56)+SUM('1.  LRAMVA Summary'!O$57:O$58)*(MONTH($E34)-1)/12)*$H34</f>
        <v>0</v>
      </c>
      <c r="U34" s="230">
        <f>(SUM('1.  LRAMVA Summary'!P$54:P$56)+SUM('1.  LRAMVA Summary'!P$57:P$58)*(MONTH($E34)-1)/12)*$H34</f>
        <v>0</v>
      </c>
      <c r="V34" s="230">
        <f>(SUM('1.  LRAMVA Summary'!Q$54:Q$56)+SUM('1.  LRAMVA Summary'!Q$57:Q$58)*(MONTH($E34)-1)/12)*$H34</f>
        <v>0</v>
      </c>
      <c r="W34" s="231">
        <f t="shared" si="5"/>
        <v>0</v>
      </c>
    </row>
    <row r="35" spans="2:23" s="9" customFormat="1">
      <c r="B35" s="213" t="s">
        <v>73</v>
      </c>
      <c r="C35" s="213">
        <v>1.0999999999999999E-2</v>
      </c>
      <c r="D35" s="206"/>
      <c r="E35" s="214">
        <v>41061</v>
      </c>
      <c r="F35" s="214" t="s">
        <v>178</v>
      </c>
      <c r="G35" s="215" t="s">
        <v>66</v>
      </c>
      <c r="H35" s="229">
        <f>C$20/12</f>
        <v>1.225E-3</v>
      </c>
      <c r="I35" s="230">
        <f>(SUM('1.  LRAMVA Summary'!D$54:D$56)+SUM('1.  LRAMVA Summary'!D$57:D$58)*(MONTH($E35)-1)/12)*$H35</f>
        <v>0</v>
      </c>
      <c r="J35" s="230">
        <f>(SUM('1.  LRAMVA Summary'!E$54:E$56)+SUM('1.  LRAMVA Summary'!E$57:E$58)*(MONTH($E35)-1)/12)*$H35</f>
        <v>0</v>
      </c>
      <c r="K35" s="230">
        <f>(SUM('1.  LRAMVA Summary'!F$54:F$56)+SUM('1.  LRAMVA Summary'!F$57:F$58)*(MONTH($E35)-1)/12)*$H35</f>
        <v>0</v>
      </c>
      <c r="L35" s="230">
        <f>(SUM('1.  LRAMVA Summary'!G$54:G$56)+SUM('1.  LRAMVA Summary'!G$57:G$58)*(MONTH($E35)-1)/12)*$H35</f>
        <v>0</v>
      </c>
      <c r="M35" s="230">
        <f>(SUM('1.  LRAMVA Summary'!H$54:H$56)+SUM('1.  LRAMVA Summary'!H$57:H$58)*(MONTH($E35)-1)/12)*$H35</f>
        <v>0</v>
      </c>
      <c r="N35" s="230">
        <f>(SUM('1.  LRAMVA Summary'!I$54:I$56)+SUM('1.  LRAMVA Summary'!I$57:I$58)*(MONTH($E35)-1)/12)*$H35</f>
        <v>0</v>
      </c>
      <c r="O35" s="230">
        <f>(SUM('1.  LRAMVA Summary'!J$54:J$56)+SUM('1.  LRAMVA Summary'!J$57:J$58)*(MONTH($E35)-1)/12)*$H35</f>
        <v>0</v>
      </c>
      <c r="P35" s="230">
        <f>(SUM('1.  LRAMVA Summary'!K$54:K$56)+SUM('1.  LRAMVA Summary'!K$57:K$58)*(MONTH($E35)-1)/12)*$H35</f>
        <v>0</v>
      </c>
      <c r="Q35" s="230">
        <f>(SUM('1.  LRAMVA Summary'!L$54:L$56)+SUM('1.  LRAMVA Summary'!L$57:L$58)*(MONTH($E35)-1)/12)*$H35</f>
        <v>0</v>
      </c>
      <c r="R35" s="230">
        <f>(SUM('1.  LRAMVA Summary'!M$54:M$56)+SUM('1.  LRAMVA Summary'!M$57:M$58)*(MONTH($E35)-1)/12)*$H35</f>
        <v>0</v>
      </c>
      <c r="S35" s="230">
        <f>(SUM('1.  LRAMVA Summary'!N$54:N$56)+SUM('1.  LRAMVA Summary'!N$57:N$58)*(MONTH($E35)-1)/12)*$H35</f>
        <v>0</v>
      </c>
      <c r="T35" s="230">
        <f>(SUM('1.  LRAMVA Summary'!O$54:O$56)+SUM('1.  LRAMVA Summary'!O$57:O$58)*(MONTH($E35)-1)/12)*$H35</f>
        <v>0</v>
      </c>
      <c r="U35" s="230">
        <f>(SUM('1.  LRAMVA Summary'!P$54:P$56)+SUM('1.  LRAMVA Summary'!P$57:P$58)*(MONTH($E35)-1)/12)*$H35</f>
        <v>0</v>
      </c>
      <c r="V35" s="230">
        <f>(SUM('1.  LRAMVA Summary'!Q$54:Q$56)+SUM('1.  LRAMVA Summary'!Q$57:Q$58)*(MONTH($E35)-1)/12)*$H35</f>
        <v>0</v>
      </c>
      <c r="W35" s="231">
        <f t="shared" si="5"/>
        <v>0</v>
      </c>
    </row>
    <row r="36" spans="2:23" s="9" customFormat="1">
      <c r="B36" s="213" t="s">
        <v>74</v>
      </c>
      <c r="C36" s="213">
        <v>1.0999999999999999E-2</v>
      </c>
      <c r="D36" s="206"/>
      <c r="E36" s="214">
        <v>41091</v>
      </c>
      <c r="F36" s="214" t="s">
        <v>178</v>
      </c>
      <c r="G36" s="215" t="s">
        <v>68</v>
      </c>
      <c r="H36" s="232">
        <f>C$21/12</f>
        <v>1.225E-3</v>
      </c>
      <c r="I36" s="230">
        <f>(SUM('1.  LRAMVA Summary'!D$54:D$56)+SUM('1.  LRAMVA Summary'!D$57:D$58)*(MONTH($E36)-1)/12)*$H36</f>
        <v>0</v>
      </c>
      <c r="J36" s="230">
        <f>(SUM('1.  LRAMVA Summary'!E$54:E$56)+SUM('1.  LRAMVA Summary'!E$57:E$58)*(MONTH($E36)-1)/12)*$H36</f>
        <v>0</v>
      </c>
      <c r="K36" s="230">
        <f>(SUM('1.  LRAMVA Summary'!F$54:F$56)+SUM('1.  LRAMVA Summary'!F$57:F$58)*(MONTH($E36)-1)/12)*$H36</f>
        <v>0</v>
      </c>
      <c r="L36" s="230">
        <f>(SUM('1.  LRAMVA Summary'!G$54:G$56)+SUM('1.  LRAMVA Summary'!G$57:G$58)*(MONTH($E36)-1)/12)*$H36</f>
        <v>0</v>
      </c>
      <c r="M36" s="230">
        <f>(SUM('1.  LRAMVA Summary'!H$54:H$56)+SUM('1.  LRAMVA Summary'!H$57:H$58)*(MONTH($E36)-1)/12)*$H36</f>
        <v>0</v>
      </c>
      <c r="N36" s="230">
        <f>(SUM('1.  LRAMVA Summary'!I$54:I$56)+SUM('1.  LRAMVA Summary'!I$57:I$58)*(MONTH($E36)-1)/12)*$H36</f>
        <v>0</v>
      </c>
      <c r="O36" s="230">
        <f>(SUM('1.  LRAMVA Summary'!J$54:J$56)+SUM('1.  LRAMVA Summary'!J$57:J$58)*(MONTH($E36)-1)/12)*$H36</f>
        <v>0</v>
      </c>
      <c r="P36" s="230">
        <f>(SUM('1.  LRAMVA Summary'!K$54:K$56)+SUM('1.  LRAMVA Summary'!K$57:K$58)*(MONTH($E36)-1)/12)*$H36</f>
        <v>0</v>
      </c>
      <c r="Q36" s="230">
        <f>(SUM('1.  LRAMVA Summary'!L$54:L$56)+SUM('1.  LRAMVA Summary'!L$57:L$58)*(MONTH($E36)-1)/12)*$H36</f>
        <v>0</v>
      </c>
      <c r="R36" s="230">
        <f>(SUM('1.  LRAMVA Summary'!M$54:M$56)+SUM('1.  LRAMVA Summary'!M$57:M$58)*(MONTH($E36)-1)/12)*$H36</f>
        <v>0</v>
      </c>
      <c r="S36" s="230">
        <f>(SUM('1.  LRAMVA Summary'!N$54:N$56)+SUM('1.  LRAMVA Summary'!N$57:N$58)*(MONTH($E36)-1)/12)*$H36</f>
        <v>0</v>
      </c>
      <c r="T36" s="230">
        <f>(SUM('1.  LRAMVA Summary'!O$54:O$56)+SUM('1.  LRAMVA Summary'!O$57:O$58)*(MONTH($E36)-1)/12)*$H36</f>
        <v>0</v>
      </c>
      <c r="U36" s="230">
        <f>(SUM('1.  LRAMVA Summary'!P$54:P$56)+SUM('1.  LRAMVA Summary'!P$57:P$58)*(MONTH($E36)-1)/12)*$H36</f>
        <v>0</v>
      </c>
      <c r="V36" s="230">
        <f>(SUM('1.  LRAMVA Summary'!Q$54:Q$56)+SUM('1.  LRAMVA Summary'!Q$57:Q$58)*(MONTH($E36)-1)/12)*$H36</f>
        <v>0</v>
      </c>
      <c r="W36" s="231">
        <f t="shared" si="5"/>
        <v>0</v>
      </c>
    </row>
    <row r="37" spans="2:23" s="9" customFormat="1">
      <c r="B37" s="213" t="s">
        <v>75</v>
      </c>
      <c r="C37" s="213">
        <v>1.0999999999999999E-2</v>
      </c>
      <c r="D37" s="206"/>
      <c r="E37" s="214">
        <v>41122</v>
      </c>
      <c r="F37" s="214" t="s">
        <v>178</v>
      </c>
      <c r="G37" s="215" t="s">
        <v>68</v>
      </c>
      <c r="H37" s="229">
        <f>C$21/12</f>
        <v>1.225E-3</v>
      </c>
      <c r="I37" s="230">
        <f>(SUM('1.  LRAMVA Summary'!D$54:D$56)+SUM('1.  LRAMVA Summary'!D$57:D$58)*(MONTH($E37)-1)/12)*$H37</f>
        <v>0</v>
      </c>
      <c r="J37" s="230">
        <f>(SUM('1.  LRAMVA Summary'!E$54:E$56)+SUM('1.  LRAMVA Summary'!E$57:E$58)*(MONTH($E37)-1)/12)*$H37</f>
        <v>0</v>
      </c>
      <c r="K37" s="230">
        <f>(SUM('1.  LRAMVA Summary'!F$54:F$56)+SUM('1.  LRAMVA Summary'!F$57:F$58)*(MONTH($E37)-1)/12)*$H37</f>
        <v>0</v>
      </c>
      <c r="L37" s="230">
        <f>(SUM('1.  LRAMVA Summary'!G$54:G$56)+SUM('1.  LRAMVA Summary'!G$57:G$58)*(MONTH($E37)-1)/12)*$H37</f>
        <v>0</v>
      </c>
      <c r="M37" s="230">
        <f>(SUM('1.  LRAMVA Summary'!H$54:H$56)+SUM('1.  LRAMVA Summary'!H$57:H$58)*(MONTH($E37)-1)/12)*$H37</f>
        <v>0</v>
      </c>
      <c r="N37" s="230">
        <f>(SUM('1.  LRAMVA Summary'!I$54:I$56)+SUM('1.  LRAMVA Summary'!I$57:I$58)*(MONTH($E37)-1)/12)*$H37</f>
        <v>0</v>
      </c>
      <c r="O37" s="230">
        <f>(SUM('1.  LRAMVA Summary'!J$54:J$56)+SUM('1.  LRAMVA Summary'!J$57:J$58)*(MONTH($E37)-1)/12)*$H37</f>
        <v>0</v>
      </c>
      <c r="P37" s="230">
        <f>(SUM('1.  LRAMVA Summary'!K$54:K$56)+SUM('1.  LRAMVA Summary'!K$57:K$58)*(MONTH($E37)-1)/12)*$H37</f>
        <v>0</v>
      </c>
      <c r="Q37" s="230">
        <f>(SUM('1.  LRAMVA Summary'!L$54:L$56)+SUM('1.  LRAMVA Summary'!L$57:L$58)*(MONTH($E37)-1)/12)*$H37</f>
        <v>0</v>
      </c>
      <c r="R37" s="230">
        <f>(SUM('1.  LRAMVA Summary'!M$54:M$56)+SUM('1.  LRAMVA Summary'!M$57:M$58)*(MONTH($E37)-1)/12)*$H37</f>
        <v>0</v>
      </c>
      <c r="S37" s="230">
        <f>(SUM('1.  LRAMVA Summary'!N$54:N$56)+SUM('1.  LRAMVA Summary'!N$57:N$58)*(MONTH($E37)-1)/12)*$H37</f>
        <v>0</v>
      </c>
      <c r="T37" s="230">
        <f>(SUM('1.  LRAMVA Summary'!O$54:O$56)+SUM('1.  LRAMVA Summary'!O$57:O$58)*(MONTH($E37)-1)/12)*$H37</f>
        <v>0</v>
      </c>
      <c r="U37" s="230">
        <f>(SUM('1.  LRAMVA Summary'!P$54:P$56)+SUM('1.  LRAMVA Summary'!P$57:P$58)*(MONTH($E37)-1)/12)*$H37</f>
        <v>0</v>
      </c>
      <c r="V37" s="230">
        <f>(SUM('1.  LRAMVA Summary'!Q$54:Q$56)+SUM('1.  LRAMVA Summary'!Q$57:Q$58)*(MONTH($E37)-1)/12)*$H37</f>
        <v>0</v>
      </c>
      <c r="W37" s="231">
        <f t="shared" si="5"/>
        <v>0</v>
      </c>
    </row>
    <row r="38" spans="2:23" s="9" customFormat="1">
      <c r="B38" s="213" t="s">
        <v>76</v>
      </c>
      <c r="C38" s="213">
        <v>1.0999999999999999E-2</v>
      </c>
      <c r="D38" s="206"/>
      <c r="E38" s="214">
        <v>41153</v>
      </c>
      <c r="F38" s="214" t="s">
        <v>178</v>
      </c>
      <c r="G38" s="215" t="s">
        <v>68</v>
      </c>
      <c r="H38" s="229">
        <f>C$21/12</f>
        <v>1.225E-3</v>
      </c>
      <c r="I38" s="230">
        <f>(SUM('1.  LRAMVA Summary'!D$54:D$56)+SUM('1.  LRAMVA Summary'!D$57:D$58)*(MONTH($E38)-1)/12)*$H38</f>
        <v>0</v>
      </c>
      <c r="J38" s="230">
        <f>(SUM('1.  LRAMVA Summary'!E$54:E$56)+SUM('1.  LRAMVA Summary'!E$57:E$58)*(MONTH($E38)-1)/12)*$H38</f>
        <v>0</v>
      </c>
      <c r="K38" s="230">
        <f>(SUM('1.  LRAMVA Summary'!F$54:F$56)+SUM('1.  LRAMVA Summary'!F$57:F$58)*(MONTH($E38)-1)/12)*$H38</f>
        <v>0</v>
      </c>
      <c r="L38" s="230">
        <f>(SUM('1.  LRAMVA Summary'!G$54:G$56)+SUM('1.  LRAMVA Summary'!G$57:G$58)*(MONTH($E38)-1)/12)*$H38</f>
        <v>0</v>
      </c>
      <c r="M38" s="230">
        <f>(SUM('1.  LRAMVA Summary'!H$54:H$56)+SUM('1.  LRAMVA Summary'!H$57:H$58)*(MONTH($E38)-1)/12)*$H38</f>
        <v>0</v>
      </c>
      <c r="N38" s="230">
        <f>(SUM('1.  LRAMVA Summary'!I$54:I$56)+SUM('1.  LRAMVA Summary'!I$57:I$58)*(MONTH($E38)-1)/12)*$H38</f>
        <v>0</v>
      </c>
      <c r="O38" s="230">
        <f>(SUM('1.  LRAMVA Summary'!J$54:J$56)+SUM('1.  LRAMVA Summary'!J$57:J$58)*(MONTH($E38)-1)/12)*$H38</f>
        <v>0</v>
      </c>
      <c r="P38" s="230">
        <f>(SUM('1.  LRAMVA Summary'!K$54:K$56)+SUM('1.  LRAMVA Summary'!K$57:K$58)*(MONTH($E38)-1)/12)*$H38</f>
        <v>0</v>
      </c>
      <c r="Q38" s="230">
        <f>(SUM('1.  LRAMVA Summary'!L$54:L$56)+SUM('1.  LRAMVA Summary'!L$57:L$58)*(MONTH($E38)-1)/12)*$H38</f>
        <v>0</v>
      </c>
      <c r="R38" s="230">
        <f>(SUM('1.  LRAMVA Summary'!M$54:M$56)+SUM('1.  LRAMVA Summary'!M$57:M$58)*(MONTH($E38)-1)/12)*$H38</f>
        <v>0</v>
      </c>
      <c r="S38" s="230">
        <f>(SUM('1.  LRAMVA Summary'!N$54:N$56)+SUM('1.  LRAMVA Summary'!N$57:N$58)*(MONTH($E38)-1)/12)*$H38</f>
        <v>0</v>
      </c>
      <c r="T38" s="230">
        <f>(SUM('1.  LRAMVA Summary'!O$54:O$56)+SUM('1.  LRAMVA Summary'!O$57:O$58)*(MONTH($E38)-1)/12)*$H38</f>
        <v>0</v>
      </c>
      <c r="U38" s="230">
        <f>(SUM('1.  LRAMVA Summary'!P$54:P$56)+SUM('1.  LRAMVA Summary'!P$57:P$58)*(MONTH($E38)-1)/12)*$H38</f>
        <v>0</v>
      </c>
      <c r="V38" s="230">
        <f>(SUM('1.  LRAMVA Summary'!Q$54:Q$56)+SUM('1.  LRAMVA Summary'!Q$57:Q$58)*(MONTH($E38)-1)/12)*$H38</f>
        <v>0</v>
      </c>
      <c r="W38" s="231">
        <f t="shared" si="5"/>
        <v>0</v>
      </c>
    </row>
    <row r="39" spans="2:23" s="9" customFormat="1">
      <c r="B39" s="213" t="s">
        <v>77</v>
      </c>
      <c r="C39" s="213">
        <v>1.0999999999999999E-2</v>
      </c>
      <c r="D39" s="206"/>
      <c r="E39" s="214">
        <v>41183</v>
      </c>
      <c r="F39" s="214" t="s">
        <v>178</v>
      </c>
      <c r="G39" s="215" t="s">
        <v>69</v>
      </c>
      <c r="H39" s="232">
        <f>C$22/12</f>
        <v>1.225E-3</v>
      </c>
      <c r="I39" s="230">
        <f>(SUM('1.  LRAMVA Summary'!D$54:D$56)+SUM('1.  LRAMVA Summary'!D$57:D$58)*(MONTH($E39)-1)/12)*$H39</f>
        <v>0</v>
      </c>
      <c r="J39" s="230">
        <f>(SUM('1.  LRAMVA Summary'!E$54:E$56)+SUM('1.  LRAMVA Summary'!E$57:E$58)*(MONTH($E39)-1)/12)*$H39</f>
        <v>0</v>
      </c>
      <c r="K39" s="230">
        <f>(SUM('1.  LRAMVA Summary'!F$54:F$56)+SUM('1.  LRAMVA Summary'!F$57:F$58)*(MONTH($E39)-1)/12)*$H39</f>
        <v>0</v>
      </c>
      <c r="L39" s="230">
        <f>(SUM('1.  LRAMVA Summary'!G$54:G$56)+SUM('1.  LRAMVA Summary'!G$57:G$58)*(MONTH($E39)-1)/12)*$H39</f>
        <v>0</v>
      </c>
      <c r="M39" s="230">
        <f>(SUM('1.  LRAMVA Summary'!H$54:H$56)+SUM('1.  LRAMVA Summary'!H$57:H$58)*(MONTH($E39)-1)/12)*$H39</f>
        <v>0</v>
      </c>
      <c r="N39" s="230">
        <f>(SUM('1.  LRAMVA Summary'!I$54:I$56)+SUM('1.  LRAMVA Summary'!I$57:I$58)*(MONTH($E39)-1)/12)*$H39</f>
        <v>0</v>
      </c>
      <c r="O39" s="230">
        <f>(SUM('1.  LRAMVA Summary'!J$54:J$56)+SUM('1.  LRAMVA Summary'!J$57:J$58)*(MONTH($E39)-1)/12)*$H39</f>
        <v>0</v>
      </c>
      <c r="P39" s="230">
        <f>(SUM('1.  LRAMVA Summary'!K$54:K$56)+SUM('1.  LRAMVA Summary'!K$57:K$58)*(MONTH($E39)-1)/12)*$H39</f>
        <v>0</v>
      </c>
      <c r="Q39" s="230">
        <f>(SUM('1.  LRAMVA Summary'!L$54:L$56)+SUM('1.  LRAMVA Summary'!L$57:L$58)*(MONTH($E39)-1)/12)*$H39</f>
        <v>0</v>
      </c>
      <c r="R39" s="230">
        <f>(SUM('1.  LRAMVA Summary'!M$54:M$56)+SUM('1.  LRAMVA Summary'!M$57:M$58)*(MONTH($E39)-1)/12)*$H39</f>
        <v>0</v>
      </c>
      <c r="S39" s="230">
        <f>(SUM('1.  LRAMVA Summary'!N$54:N$56)+SUM('1.  LRAMVA Summary'!N$57:N$58)*(MONTH($E39)-1)/12)*$H39</f>
        <v>0</v>
      </c>
      <c r="T39" s="230">
        <f>(SUM('1.  LRAMVA Summary'!O$54:O$56)+SUM('1.  LRAMVA Summary'!O$57:O$58)*(MONTH($E39)-1)/12)*$H39</f>
        <v>0</v>
      </c>
      <c r="U39" s="230">
        <f>(SUM('1.  LRAMVA Summary'!P$54:P$56)+SUM('1.  LRAMVA Summary'!P$57:P$58)*(MONTH($E39)-1)/12)*$H39</f>
        <v>0</v>
      </c>
      <c r="V39" s="230">
        <f>(SUM('1.  LRAMVA Summary'!Q$54:Q$56)+SUM('1.  LRAMVA Summary'!Q$57:Q$58)*(MONTH($E39)-1)/12)*$H39</f>
        <v>0</v>
      </c>
      <c r="W39" s="231">
        <f t="shared" si="5"/>
        <v>0</v>
      </c>
    </row>
    <row r="40" spans="2:23" s="9" customFormat="1">
      <c r="B40" s="213" t="s">
        <v>78</v>
      </c>
      <c r="C40" s="729">
        <v>1.0999999999999999E-2</v>
      </c>
      <c r="D40" s="206"/>
      <c r="E40" s="214">
        <v>41214</v>
      </c>
      <c r="F40" s="214" t="s">
        <v>178</v>
      </c>
      <c r="G40" s="215" t="s">
        <v>69</v>
      </c>
      <c r="H40" s="229">
        <f>C$22/12</f>
        <v>1.225E-3</v>
      </c>
      <c r="I40" s="230">
        <f>(SUM('1.  LRAMVA Summary'!D$54:D$56)+SUM('1.  LRAMVA Summary'!D$57:D$58)*(MONTH($E40)-1)/12)*$H40</f>
        <v>0</v>
      </c>
      <c r="J40" s="230">
        <f>(SUM('1.  LRAMVA Summary'!E$54:E$56)+SUM('1.  LRAMVA Summary'!E$57:E$58)*(MONTH($E40)-1)/12)*$H40</f>
        <v>0</v>
      </c>
      <c r="K40" s="230">
        <f>(SUM('1.  LRAMVA Summary'!F$54:F$56)+SUM('1.  LRAMVA Summary'!F$57:F$58)*(MONTH($E40)-1)/12)*$H40</f>
        <v>0</v>
      </c>
      <c r="L40" s="230">
        <f>(SUM('1.  LRAMVA Summary'!G$54:G$56)+SUM('1.  LRAMVA Summary'!G$57:G$58)*(MONTH($E40)-1)/12)*$H40</f>
        <v>0</v>
      </c>
      <c r="M40" s="230">
        <f>(SUM('1.  LRAMVA Summary'!H$54:H$56)+SUM('1.  LRAMVA Summary'!H$57:H$58)*(MONTH($E40)-1)/12)*$H40</f>
        <v>0</v>
      </c>
      <c r="N40" s="230">
        <f>(SUM('1.  LRAMVA Summary'!I$54:I$56)+SUM('1.  LRAMVA Summary'!I$57:I$58)*(MONTH($E40)-1)/12)*$H40</f>
        <v>0</v>
      </c>
      <c r="O40" s="230">
        <f>(SUM('1.  LRAMVA Summary'!J$54:J$56)+SUM('1.  LRAMVA Summary'!J$57:J$58)*(MONTH($E40)-1)/12)*$H40</f>
        <v>0</v>
      </c>
      <c r="P40" s="230">
        <f>(SUM('1.  LRAMVA Summary'!K$54:K$56)+SUM('1.  LRAMVA Summary'!K$57:K$58)*(MONTH($E40)-1)/12)*$H40</f>
        <v>0</v>
      </c>
      <c r="Q40" s="230">
        <f>(SUM('1.  LRAMVA Summary'!L$54:L$56)+SUM('1.  LRAMVA Summary'!L$57:L$58)*(MONTH($E40)-1)/12)*$H40</f>
        <v>0</v>
      </c>
      <c r="R40" s="230">
        <f>(SUM('1.  LRAMVA Summary'!M$54:M$56)+SUM('1.  LRAMVA Summary'!M$57:M$58)*(MONTH($E40)-1)/12)*$H40</f>
        <v>0</v>
      </c>
      <c r="S40" s="230">
        <f>(SUM('1.  LRAMVA Summary'!N$54:N$56)+SUM('1.  LRAMVA Summary'!N$57:N$58)*(MONTH($E40)-1)/12)*$H40</f>
        <v>0</v>
      </c>
      <c r="T40" s="230">
        <f>(SUM('1.  LRAMVA Summary'!O$54:O$56)+SUM('1.  LRAMVA Summary'!O$57:O$58)*(MONTH($E40)-1)/12)*$H40</f>
        <v>0</v>
      </c>
      <c r="U40" s="230">
        <f>(SUM('1.  LRAMVA Summary'!P$54:P$56)+SUM('1.  LRAMVA Summary'!P$57:P$58)*(MONTH($E40)-1)/12)*$H40</f>
        <v>0</v>
      </c>
      <c r="V40" s="230">
        <f>(SUM('1.  LRAMVA Summary'!Q$54:Q$56)+SUM('1.  LRAMVA Summary'!Q$57:Q$58)*(MONTH($E40)-1)/12)*$H40</f>
        <v>0</v>
      </c>
      <c r="W40" s="231">
        <f t="shared" si="5"/>
        <v>0</v>
      </c>
    </row>
    <row r="41" spans="2:23" s="9" customFormat="1">
      <c r="B41" s="213" t="s">
        <v>79</v>
      </c>
      <c r="C41" s="729">
        <v>1.0999999999999999E-2</v>
      </c>
      <c r="D41" s="206"/>
      <c r="E41" s="214">
        <v>41244</v>
      </c>
      <c r="F41" s="214" t="s">
        <v>178</v>
      </c>
      <c r="G41" s="215" t="s">
        <v>69</v>
      </c>
      <c r="H41" s="229">
        <f>C$22/12</f>
        <v>1.225E-3</v>
      </c>
      <c r="I41" s="230">
        <f>(SUM('1.  LRAMVA Summary'!D$54:D$56)+SUM('1.  LRAMVA Summary'!D$57:D$58)*(MONTH($E41)-1)/12)*$H41</f>
        <v>0</v>
      </c>
      <c r="J41" s="230">
        <f>(SUM('1.  LRAMVA Summary'!E$54:E$56)+SUM('1.  LRAMVA Summary'!E$57:E$58)*(MONTH($E41)-1)/12)*$H41</f>
        <v>0</v>
      </c>
      <c r="K41" s="230">
        <f>(SUM('1.  LRAMVA Summary'!F$54:F$56)+SUM('1.  LRAMVA Summary'!F$57:F$58)*(MONTH($E41)-1)/12)*$H41</f>
        <v>0</v>
      </c>
      <c r="L41" s="230">
        <f>(SUM('1.  LRAMVA Summary'!G$54:G$56)+SUM('1.  LRAMVA Summary'!G$57:G$58)*(MONTH($E41)-1)/12)*$H41</f>
        <v>0</v>
      </c>
      <c r="M41" s="230">
        <f>(SUM('1.  LRAMVA Summary'!H$54:H$56)+SUM('1.  LRAMVA Summary'!H$57:H$58)*(MONTH($E41)-1)/12)*$H41</f>
        <v>0</v>
      </c>
      <c r="N41" s="230">
        <f>(SUM('1.  LRAMVA Summary'!I$54:I$56)+SUM('1.  LRAMVA Summary'!I$57:I$58)*(MONTH($E41)-1)/12)*$H41</f>
        <v>0</v>
      </c>
      <c r="O41" s="230">
        <f>(SUM('1.  LRAMVA Summary'!J$54:J$56)+SUM('1.  LRAMVA Summary'!J$57:J$58)*(MONTH($E41)-1)/12)*$H41</f>
        <v>0</v>
      </c>
      <c r="P41" s="230">
        <f>(SUM('1.  LRAMVA Summary'!K$54:K$56)+SUM('1.  LRAMVA Summary'!K$57:K$58)*(MONTH($E41)-1)/12)*$H41</f>
        <v>0</v>
      </c>
      <c r="Q41" s="230">
        <f>(SUM('1.  LRAMVA Summary'!L$54:L$56)+SUM('1.  LRAMVA Summary'!L$57:L$58)*(MONTH($E41)-1)/12)*$H41</f>
        <v>0</v>
      </c>
      <c r="R41" s="230">
        <f>(SUM('1.  LRAMVA Summary'!M$54:M$56)+SUM('1.  LRAMVA Summary'!M$57:M$58)*(MONTH($E41)-1)/12)*$H41</f>
        <v>0</v>
      </c>
      <c r="S41" s="230">
        <f>(SUM('1.  LRAMVA Summary'!N$54:N$56)+SUM('1.  LRAMVA Summary'!N$57:N$58)*(MONTH($E41)-1)/12)*$H41</f>
        <v>0</v>
      </c>
      <c r="T41" s="230">
        <f>(SUM('1.  LRAMVA Summary'!O$54:O$56)+SUM('1.  LRAMVA Summary'!O$57:O$58)*(MONTH($E41)-1)/12)*$H41</f>
        <v>0</v>
      </c>
      <c r="U41" s="230">
        <f>(SUM('1.  LRAMVA Summary'!P$54:P$56)+SUM('1.  LRAMVA Summary'!P$57:P$58)*(MONTH($E41)-1)/12)*$H41</f>
        <v>0</v>
      </c>
      <c r="V41" s="230">
        <f>(SUM('1.  LRAMVA Summary'!Q$54:Q$56)+SUM('1.  LRAMVA Summary'!Q$57:Q$58)*(MONTH($E41)-1)/12)*$H41</f>
        <v>0</v>
      </c>
      <c r="W41" s="231">
        <f>SUM(I41:V41)</f>
        <v>0</v>
      </c>
    </row>
    <row r="42" spans="2:23" s="9" customFormat="1" ht="15.75" thickBot="1">
      <c r="B42" s="213" t="s">
        <v>80</v>
      </c>
      <c r="C42" s="729">
        <v>1.4999999999999999E-2</v>
      </c>
      <c r="D42" s="206"/>
      <c r="E42" s="216" t="s">
        <v>461</v>
      </c>
      <c r="F42" s="216"/>
      <c r="G42" s="217"/>
      <c r="H42" s="234"/>
      <c r="I42" s="219">
        <f>SUM(I29:I41)</f>
        <v>0</v>
      </c>
      <c r="J42" s="219">
        <f t="shared" ref="J42:O42" si="6">SUM(J29:J41)</f>
        <v>0</v>
      </c>
      <c r="K42" s="219">
        <f t="shared" si="6"/>
        <v>0</v>
      </c>
      <c r="L42" s="219">
        <f t="shared" si="6"/>
        <v>0</v>
      </c>
      <c r="M42" s="219">
        <f t="shared" si="6"/>
        <v>0</v>
      </c>
      <c r="N42" s="219">
        <f t="shared" si="6"/>
        <v>0</v>
      </c>
      <c r="O42" s="219">
        <f t="shared" si="6"/>
        <v>0</v>
      </c>
      <c r="P42" s="219">
        <f t="shared" ref="P42:V42" si="7">SUM(P29:P41)</f>
        <v>0</v>
      </c>
      <c r="Q42" s="219">
        <f t="shared" si="7"/>
        <v>0</v>
      </c>
      <c r="R42" s="219">
        <f t="shared" si="7"/>
        <v>0</v>
      </c>
      <c r="S42" s="219">
        <f t="shared" si="7"/>
        <v>0</v>
      </c>
      <c r="T42" s="219">
        <f t="shared" si="7"/>
        <v>0</v>
      </c>
      <c r="U42" s="219">
        <f t="shared" si="7"/>
        <v>0</v>
      </c>
      <c r="V42" s="219">
        <f t="shared" si="7"/>
        <v>0</v>
      </c>
      <c r="W42" s="219">
        <f>SUM(W29:W41)</f>
        <v>0</v>
      </c>
    </row>
    <row r="43" spans="2:23" s="9" customFormat="1" ht="15.75" thickTop="1">
      <c r="B43" s="213" t="s">
        <v>81</v>
      </c>
      <c r="C43" s="729">
        <v>1.4999999999999999E-2</v>
      </c>
      <c r="D43" s="206"/>
      <c r="E43" s="220" t="s">
        <v>67</v>
      </c>
      <c r="F43" s="220"/>
      <c r="G43" s="221"/>
      <c r="H43" s="222"/>
      <c r="I43" s="223"/>
      <c r="J43" s="223"/>
      <c r="K43" s="223"/>
      <c r="L43" s="223"/>
      <c r="M43" s="223"/>
      <c r="N43" s="223"/>
      <c r="O43" s="223"/>
      <c r="P43" s="223"/>
      <c r="Q43" s="223"/>
      <c r="R43" s="223"/>
      <c r="S43" s="223"/>
      <c r="T43" s="223"/>
      <c r="U43" s="223"/>
      <c r="V43" s="223"/>
      <c r="W43" s="224"/>
    </row>
    <row r="44" spans="2:23" s="9" customFormat="1">
      <c r="B44" s="213" t="s">
        <v>82</v>
      </c>
      <c r="C44" s="729">
        <v>1.89E-2</v>
      </c>
      <c r="D44" s="206"/>
      <c r="E44" s="225" t="s">
        <v>425</v>
      </c>
      <c r="F44" s="225"/>
      <c r="G44" s="226"/>
      <c r="H44" s="227"/>
      <c r="I44" s="228">
        <f t="shared" ref="I44:O44" si="8">I42+I43</f>
        <v>0</v>
      </c>
      <c r="J44" s="228">
        <f t="shared" si="8"/>
        <v>0</v>
      </c>
      <c r="K44" s="228">
        <f t="shared" si="8"/>
        <v>0</v>
      </c>
      <c r="L44" s="228">
        <f t="shared" si="8"/>
        <v>0</v>
      </c>
      <c r="M44" s="228">
        <f t="shared" si="8"/>
        <v>0</v>
      </c>
      <c r="N44" s="228">
        <f t="shared" si="8"/>
        <v>0</v>
      </c>
      <c r="O44" s="228">
        <f t="shared" si="8"/>
        <v>0</v>
      </c>
      <c r="P44" s="228">
        <f t="shared" ref="P44:V44" si="9">P42+P43</f>
        <v>0</v>
      </c>
      <c r="Q44" s="228">
        <f t="shared" si="9"/>
        <v>0</v>
      </c>
      <c r="R44" s="228">
        <f t="shared" si="9"/>
        <v>0</v>
      </c>
      <c r="S44" s="228">
        <f t="shared" si="9"/>
        <v>0</v>
      </c>
      <c r="T44" s="228">
        <f t="shared" si="9"/>
        <v>0</v>
      </c>
      <c r="U44" s="228">
        <f t="shared" si="9"/>
        <v>0</v>
      </c>
      <c r="V44" s="228">
        <f t="shared" si="9"/>
        <v>0</v>
      </c>
      <c r="W44" s="228">
        <f>W42+W43</f>
        <v>0</v>
      </c>
    </row>
    <row r="45" spans="2:23" s="9" customFormat="1">
      <c r="B45" s="213" t="s">
        <v>83</v>
      </c>
      <c r="C45" s="729">
        <v>1.89E-2</v>
      </c>
      <c r="D45" s="206"/>
      <c r="E45" s="214">
        <v>41275</v>
      </c>
      <c r="F45" s="214" t="s">
        <v>179</v>
      </c>
      <c r="G45" s="215" t="s">
        <v>65</v>
      </c>
      <c r="H45" s="232">
        <f>C$23/12</f>
        <v>1.225E-3</v>
      </c>
      <c r="I45" s="230">
        <f>(SUM('1.  LRAMVA Summary'!D$54:D$59)+SUM('1.  LRAMVA Summary'!D$60:D$61)*(MONTH($E45)-1)/12)*$H45</f>
        <v>0</v>
      </c>
      <c r="J45" s="230">
        <f>(SUM('1.  LRAMVA Summary'!E$54:E$59)+SUM('1.  LRAMVA Summary'!E$60:E$61)*(MONTH($E45)-1)/12)*$H45</f>
        <v>0</v>
      </c>
      <c r="K45" s="230">
        <f>(SUM('1.  LRAMVA Summary'!F$54:F$59)+SUM('1.  LRAMVA Summary'!F$60:F$61)*(MONTH($E45)-1)/12)*$H45</f>
        <v>0</v>
      </c>
      <c r="L45" s="230">
        <f>(SUM('1.  LRAMVA Summary'!G$54:G$59)+SUM('1.  LRAMVA Summary'!G$60:G$61)*(MONTH($E45)-1)/12)*$H45</f>
        <v>0</v>
      </c>
      <c r="M45" s="230">
        <f>(SUM('1.  LRAMVA Summary'!H$54:H$59)+SUM('1.  LRAMVA Summary'!H$60:H$61)*(MONTH($E45)-1)/12)*$H45</f>
        <v>0</v>
      </c>
      <c r="N45" s="230">
        <f>(SUM('1.  LRAMVA Summary'!I$54:I$59)+SUM('1.  LRAMVA Summary'!I$60:I$61)*(MONTH($E45)-1)/12)*$H45</f>
        <v>0</v>
      </c>
      <c r="O45" s="230">
        <f>(SUM('1.  LRAMVA Summary'!J$54:J$59)+SUM('1.  LRAMVA Summary'!J$60:J$61)*(MONTH($E45)-1)/12)*$H45</f>
        <v>0</v>
      </c>
      <c r="P45" s="230">
        <f>(SUM('1.  LRAMVA Summary'!K$54:K$59)+SUM('1.  LRAMVA Summary'!K$60:K$61)*(MONTH($E45)-1)/12)*$H45</f>
        <v>0</v>
      </c>
      <c r="Q45" s="230">
        <f>(SUM('1.  LRAMVA Summary'!L$54:L$59)+SUM('1.  LRAMVA Summary'!L$60:L$61)*(MONTH($E45)-1)/12)*$H45</f>
        <v>0</v>
      </c>
      <c r="R45" s="230">
        <f>(SUM('1.  LRAMVA Summary'!M$54:M$59)+SUM('1.  LRAMVA Summary'!M$60:M$61)*(MONTH($E45)-1)/12)*$H45</f>
        <v>0</v>
      </c>
      <c r="S45" s="230">
        <f>(SUM('1.  LRAMVA Summary'!N$54:N$59)+SUM('1.  LRAMVA Summary'!N$60:N$61)*(MONTH($E45)-1)/12)*$H45</f>
        <v>0</v>
      </c>
      <c r="T45" s="230">
        <f>(SUM('1.  LRAMVA Summary'!O$54:O$59)+SUM('1.  LRAMVA Summary'!O$60:O$61)*(MONTH($E45)-1)/12)*$H45</f>
        <v>0</v>
      </c>
      <c r="U45" s="230">
        <f>(SUM('1.  LRAMVA Summary'!P$54:P$59)+SUM('1.  LRAMVA Summary'!P$60:P$61)*(MONTH($E45)-1)/12)*$H45</f>
        <v>0</v>
      </c>
      <c r="V45" s="230">
        <f>(SUM('1.  LRAMVA Summary'!Q$54:Q$59)+SUM('1.  LRAMVA Summary'!Q$60:Q$61)*(MONTH($E45)-1)/12)*$H45</f>
        <v>0</v>
      </c>
      <c r="W45" s="231">
        <f>SUM(I45:V45)</f>
        <v>0</v>
      </c>
    </row>
    <row r="46" spans="2:23" s="9" customFormat="1">
      <c r="B46" s="213" t="s">
        <v>84</v>
      </c>
      <c r="C46" s="729">
        <v>2.1700000000000001E-2</v>
      </c>
      <c r="D46" s="206"/>
      <c r="E46" s="214">
        <v>41306</v>
      </c>
      <c r="F46" s="214" t="s">
        <v>179</v>
      </c>
      <c r="G46" s="215" t="s">
        <v>65</v>
      </c>
      <c r="H46" s="229">
        <f>C$23/12</f>
        <v>1.225E-3</v>
      </c>
      <c r="I46" s="230">
        <f>(SUM('1.  LRAMVA Summary'!D$54:D$59)+SUM('1.  LRAMVA Summary'!D$60:D$61)*(MONTH($E46)-1)/12)*$H46</f>
        <v>0</v>
      </c>
      <c r="J46" s="230">
        <f>(SUM('1.  LRAMVA Summary'!E$54:E$59)+SUM('1.  LRAMVA Summary'!E$60:E$61)*(MONTH($E46)-1)/12)*$H46</f>
        <v>0</v>
      </c>
      <c r="K46" s="230">
        <f>(SUM('1.  LRAMVA Summary'!F$54:F$59)+SUM('1.  LRAMVA Summary'!F$60:F$61)*(MONTH($E46)-1)/12)*$H46</f>
        <v>0</v>
      </c>
      <c r="L46" s="230">
        <f>(SUM('1.  LRAMVA Summary'!G$54:G$59)+SUM('1.  LRAMVA Summary'!G$60:G$61)*(MONTH($E46)-1)/12)*$H46</f>
        <v>0</v>
      </c>
      <c r="M46" s="230">
        <f>(SUM('1.  LRAMVA Summary'!H$54:H$59)+SUM('1.  LRAMVA Summary'!H$60:H$61)*(MONTH($E46)-1)/12)*$H46</f>
        <v>0</v>
      </c>
      <c r="N46" s="230">
        <f>(SUM('1.  LRAMVA Summary'!I$54:I$59)+SUM('1.  LRAMVA Summary'!I$60:I$61)*(MONTH($E46)-1)/12)*$H46</f>
        <v>0</v>
      </c>
      <c r="O46" s="230">
        <f>(SUM('1.  LRAMVA Summary'!J$54:J$59)+SUM('1.  LRAMVA Summary'!J$60:J$61)*(MONTH($E46)-1)/12)*$H46</f>
        <v>0</v>
      </c>
      <c r="P46" s="230">
        <f>(SUM('1.  LRAMVA Summary'!K$54:K$59)+SUM('1.  LRAMVA Summary'!K$60:K$61)*(MONTH($E46)-1)/12)*$H46</f>
        <v>0</v>
      </c>
      <c r="Q46" s="230">
        <f>(SUM('1.  LRAMVA Summary'!L$54:L$59)+SUM('1.  LRAMVA Summary'!L$60:L$61)*(MONTH($E46)-1)/12)*$H46</f>
        <v>0</v>
      </c>
      <c r="R46" s="230">
        <f>(SUM('1.  LRAMVA Summary'!M$54:M$59)+SUM('1.  LRAMVA Summary'!M$60:M$61)*(MONTH($E46)-1)/12)*$H46</f>
        <v>0</v>
      </c>
      <c r="S46" s="230">
        <f>(SUM('1.  LRAMVA Summary'!N$54:N$59)+SUM('1.  LRAMVA Summary'!N$60:N$61)*(MONTH($E46)-1)/12)*$H46</f>
        <v>0</v>
      </c>
      <c r="T46" s="230">
        <f>(SUM('1.  LRAMVA Summary'!O$54:O$59)+SUM('1.  LRAMVA Summary'!O$60:O$61)*(MONTH($E46)-1)/12)*$H46</f>
        <v>0</v>
      </c>
      <c r="U46" s="230">
        <f>(SUM('1.  LRAMVA Summary'!P$54:P$59)+SUM('1.  LRAMVA Summary'!P$60:P$61)*(MONTH($E46)-1)/12)*$H46</f>
        <v>0</v>
      </c>
      <c r="V46" s="230">
        <f>(SUM('1.  LRAMVA Summary'!Q$54:Q$59)+SUM('1.  LRAMVA Summary'!Q$60:Q$61)*(MONTH($E46)-1)/12)*$H46</f>
        <v>0</v>
      </c>
      <c r="W46" s="231">
        <f t="shared" ref="W46:W56" si="10">SUM(I46:V46)</f>
        <v>0</v>
      </c>
    </row>
    <row r="47" spans="2:23" s="9" customFormat="1">
      <c r="B47" s="213" t="s">
        <v>85</v>
      </c>
      <c r="C47" s="746">
        <v>2.4500000000000001E-2</v>
      </c>
      <c r="D47" s="206"/>
      <c r="E47" s="214">
        <v>41334</v>
      </c>
      <c r="F47" s="214" t="s">
        <v>179</v>
      </c>
      <c r="G47" s="215" t="s">
        <v>65</v>
      </c>
      <c r="H47" s="229">
        <f>C$23/12</f>
        <v>1.225E-3</v>
      </c>
      <c r="I47" s="230">
        <f>(SUM('1.  LRAMVA Summary'!D$54:D$59)+SUM('1.  LRAMVA Summary'!D$60:D$61)*(MONTH($E47)-1)/12)*$H47</f>
        <v>0</v>
      </c>
      <c r="J47" s="230">
        <f>(SUM('1.  LRAMVA Summary'!E$54:E$59)+SUM('1.  LRAMVA Summary'!E$60:E$61)*(MONTH($E47)-1)/12)*$H47</f>
        <v>0</v>
      </c>
      <c r="K47" s="230">
        <f>(SUM('1.  LRAMVA Summary'!F$54:F$59)+SUM('1.  LRAMVA Summary'!F$60:F$61)*(MONTH($E47)-1)/12)*$H47</f>
        <v>0</v>
      </c>
      <c r="L47" s="230">
        <f>(SUM('1.  LRAMVA Summary'!G$54:G$59)+SUM('1.  LRAMVA Summary'!G$60:G$61)*(MONTH($E47)-1)/12)*$H47</f>
        <v>0</v>
      </c>
      <c r="M47" s="230">
        <f>(SUM('1.  LRAMVA Summary'!H$54:H$59)+SUM('1.  LRAMVA Summary'!H$60:H$61)*(MONTH($E47)-1)/12)*$H47</f>
        <v>0</v>
      </c>
      <c r="N47" s="230">
        <f>(SUM('1.  LRAMVA Summary'!I$54:I$59)+SUM('1.  LRAMVA Summary'!I$60:I$61)*(MONTH($E47)-1)/12)*$H47</f>
        <v>0</v>
      </c>
      <c r="O47" s="230">
        <f>(SUM('1.  LRAMVA Summary'!J$54:J$59)+SUM('1.  LRAMVA Summary'!J$60:J$61)*(MONTH($E47)-1)/12)*$H47</f>
        <v>0</v>
      </c>
      <c r="P47" s="230">
        <f>(SUM('1.  LRAMVA Summary'!K$54:K$59)+SUM('1.  LRAMVA Summary'!K$60:K$61)*(MONTH($E47)-1)/12)*$H47</f>
        <v>0</v>
      </c>
      <c r="Q47" s="230">
        <f>(SUM('1.  LRAMVA Summary'!L$54:L$59)+SUM('1.  LRAMVA Summary'!L$60:L$61)*(MONTH($E47)-1)/12)*$H47</f>
        <v>0</v>
      </c>
      <c r="R47" s="230">
        <f>(SUM('1.  LRAMVA Summary'!M$54:M$59)+SUM('1.  LRAMVA Summary'!M$60:M$61)*(MONTH($E47)-1)/12)*$H47</f>
        <v>0</v>
      </c>
      <c r="S47" s="230">
        <f>(SUM('1.  LRAMVA Summary'!N$54:N$59)+SUM('1.  LRAMVA Summary'!N$60:N$61)*(MONTH($E47)-1)/12)*$H47</f>
        <v>0</v>
      </c>
      <c r="T47" s="230">
        <f>(SUM('1.  LRAMVA Summary'!O$54:O$59)+SUM('1.  LRAMVA Summary'!O$60:O$61)*(MONTH($E47)-1)/12)*$H47</f>
        <v>0</v>
      </c>
      <c r="U47" s="230">
        <f>(SUM('1.  LRAMVA Summary'!P$54:P$59)+SUM('1.  LRAMVA Summary'!P$60:P$61)*(MONTH($E47)-1)/12)*$H47</f>
        <v>0</v>
      </c>
      <c r="V47" s="230">
        <f>(SUM('1.  LRAMVA Summary'!Q$54:Q$59)+SUM('1.  LRAMVA Summary'!Q$60:Q$61)*(MONTH($E47)-1)/12)*$H47</f>
        <v>0</v>
      </c>
      <c r="W47" s="231">
        <f t="shared" si="10"/>
        <v>0</v>
      </c>
    </row>
    <row r="48" spans="2:23" s="9" customFormat="1">
      <c r="B48" s="213" t="s">
        <v>86</v>
      </c>
      <c r="C48" s="746">
        <v>2.18E-2</v>
      </c>
      <c r="D48" s="206"/>
      <c r="E48" s="214">
        <v>41365</v>
      </c>
      <c r="F48" s="214" t="s">
        <v>179</v>
      </c>
      <c r="G48" s="215" t="s">
        <v>66</v>
      </c>
      <c r="H48" s="232">
        <f>C$24/12</f>
        <v>1.225E-3</v>
      </c>
      <c r="I48" s="230">
        <f>(SUM('1.  LRAMVA Summary'!D$54:D$59)+SUM('1.  LRAMVA Summary'!D$60:D$61)*(MONTH($E48)-1)/12)*$H48</f>
        <v>0</v>
      </c>
      <c r="J48" s="230">
        <f>(SUM('1.  LRAMVA Summary'!E$54:E$59)+SUM('1.  LRAMVA Summary'!E$60:E$61)*(MONTH($E48)-1)/12)*$H48</f>
        <v>0</v>
      </c>
      <c r="K48" s="230">
        <f>(SUM('1.  LRAMVA Summary'!F$54:F$59)+SUM('1.  LRAMVA Summary'!F$60:F$61)*(MONTH($E48)-1)/12)*$H48</f>
        <v>0</v>
      </c>
      <c r="L48" s="230">
        <f>(SUM('1.  LRAMVA Summary'!G$54:G$59)+SUM('1.  LRAMVA Summary'!G$60:G$61)*(MONTH($E48)-1)/12)*$H48</f>
        <v>0</v>
      </c>
      <c r="M48" s="230">
        <f>(SUM('1.  LRAMVA Summary'!H$54:H$59)+SUM('1.  LRAMVA Summary'!H$60:H$61)*(MONTH($E48)-1)/12)*$H48</f>
        <v>0</v>
      </c>
      <c r="N48" s="230">
        <f>(SUM('1.  LRAMVA Summary'!I$54:I$59)+SUM('1.  LRAMVA Summary'!I$60:I$61)*(MONTH($E48)-1)/12)*$H48</f>
        <v>0</v>
      </c>
      <c r="O48" s="230">
        <f>(SUM('1.  LRAMVA Summary'!J$54:J$59)+SUM('1.  LRAMVA Summary'!J$60:J$61)*(MONTH($E48)-1)/12)*$H48</f>
        <v>0</v>
      </c>
      <c r="P48" s="230">
        <f>(SUM('1.  LRAMVA Summary'!K$54:K$59)+SUM('1.  LRAMVA Summary'!K$60:K$61)*(MONTH($E48)-1)/12)*$H48</f>
        <v>0</v>
      </c>
      <c r="Q48" s="230">
        <f>(SUM('1.  LRAMVA Summary'!L$54:L$59)+SUM('1.  LRAMVA Summary'!L$60:L$61)*(MONTH($E48)-1)/12)*$H48</f>
        <v>0</v>
      </c>
      <c r="R48" s="230">
        <f>(SUM('1.  LRAMVA Summary'!M$54:M$59)+SUM('1.  LRAMVA Summary'!M$60:M$61)*(MONTH($E48)-1)/12)*$H48</f>
        <v>0</v>
      </c>
      <c r="S48" s="230">
        <f>(SUM('1.  LRAMVA Summary'!N$54:N$59)+SUM('1.  LRAMVA Summary'!N$60:N$61)*(MONTH($E48)-1)/12)*$H48</f>
        <v>0</v>
      </c>
      <c r="T48" s="230">
        <f>(SUM('1.  LRAMVA Summary'!O$54:O$59)+SUM('1.  LRAMVA Summary'!O$60:O$61)*(MONTH($E48)-1)/12)*$H48</f>
        <v>0</v>
      </c>
      <c r="U48" s="230">
        <f>(SUM('1.  LRAMVA Summary'!P$54:P$59)+SUM('1.  LRAMVA Summary'!P$60:P$61)*(MONTH($E48)-1)/12)*$H48</f>
        <v>0</v>
      </c>
      <c r="V48" s="230">
        <f>(SUM('1.  LRAMVA Summary'!Q$54:Q$59)+SUM('1.  LRAMVA Summary'!Q$60:Q$61)*(MONTH($E48)-1)/12)*$H48</f>
        <v>0</v>
      </c>
      <c r="W48" s="231">
        <f t="shared" si="10"/>
        <v>0</v>
      </c>
    </row>
    <row r="49" spans="1:23" s="9" customFormat="1">
      <c r="B49" s="213" t="s">
        <v>87</v>
      </c>
      <c r="C49" s="746">
        <v>2.18E-2</v>
      </c>
      <c r="D49" s="206"/>
      <c r="E49" s="214">
        <v>41395</v>
      </c>
      <c r="F49" s="214" t="s">
        <v>179</v>
      </c>
      <c r="G49" s="215" t="s">
        <v>66</v>
      </c>
      <c r="H49" s="229">
        <f>C$24/12</f>
        <v>1.225E-3</v>
      </c>
      <c r="I49" s="230">
        <f>(SUM('1.  LRAMVA Summary'!D$54:D$59)+SUM('1.  LRAMVA Summary'!D$60:D$61)*(MONTH($E49)-1)/12)*$H49</f>
        <v>0</v>
      </c>
      <c r="J49" s="230">
        <f>(SUM('1.  LRAMVA Summary'!E$54:E$59)+SUM('1.  LRAMVA Summary'!E$60:E$61)*(MONTH($E49)-1)/12)*$H49</f>
        <v>0</v>
      </c>
      <c r="K49" s="230">
        <f>(SUM('1.  LRAMVA Summary'!F$54:F$59)+SUM('1.  LRAMVA Summary'!F$60:F$61)*(MONTH($E49)-1)/12)*$H49</f>
        <v>0</v>
      </c>
      <c r="L49" s="230">
        <f>(SUM('1.  LRAMVA Summary'!G$54:G$59)+SUM('1.  LRAMVA Summary'!G$60:G$61)*(MONTH($E49)-1)/12)*$H49</f>
        <v>0</v>
      </c>
      <c r="M49" s="230">
        <f>(SUM('1.  LRAMVA Summary'!H$54:H$59)+SUM('1.  LRAMVA Summary'!H$60:H$61)*(MONTH($E49)-1)/12)*$H49</f>
        <v>0</v>
      </c>
      <c r="N49" s="230">
        <f>(SUM('1.  LRAMVA Summary'!I$54:I$59)+SUM('1.  LRAMVA Summary'!I$60:I$61)*(MONTH($E49)-1)/12)*$H49</f>
        <v>0</v>
      </c>
      <c r="O49" s="230">
        <f>(SUM('1.  LRAMVA Summary'!J$54:J$59)+SUM('1.  LRAMVA Summary'!J$60:J$61)*(MONTH($E49)-1)/12)*$H49</f>
        <v>0</v>
      </c>
      <c r="P49" s="230">
        <f>(SUM('1.  LRAMVA Summary'!K$54:K$59)+SUM('1.  LRAMVA Summary'!K$60:K$61)*(MONTH($E49)-1)/12)*$H49</f>
        <v>0</v>
      </c>
      <c r="Q49" s="230">
        <f>(SUM('1.  LRAMVA Summary'!L$54:L$59)+SUM('1.  LRAMVA Summary'!L$60:L$61)*(MONTH($E49)-1)/12)*$H49</f>
        <v>0</v>
      </c>
      <c r="R49" s="230">
        <f>(SUM('1.  LRAMVA Summary'!M$54:M$59)+SUM('1.  LRAMVA Summary'!M$60:M$61)*(MONTH($E49)-1)/12)*$H49</f>
        <v>0</v>
      </c>
      <c r="S49" s="230">
        <f>(SUM('1.  LRAMVA Summary'!N$54:N$59)+SUM('1.  LRAMVA Summary'!N$60:N$61)*(MONTH($E49)-1)/12)*$H49</f>
        <v>0</v>
      </c>
      <c r="T49" s="230">
        <f>(SUM('1.  LRAMVA Summary'!O$54:O$59)+SUM('1.  LRAMVA Summary'!O$60:O$61)*(MONTH($E49)-1)/12)*$H49</f>
        <v>0</v>
      </c>
      <c r="U49" s="230">
        <f>(SUM('1.  LRAMVA Summary'!P$54:P$59)+SUM('1.  LRAMVA Summary'!P$60:P$61)*(MONTH($E49)-1)/12)*$H49</f>
        <v>0</v>
      </c>
      <c r="V49" s="230">
        <f>(SUM('1.  LRAMVA Summary'!Q$54:Q$59)+SUM('1.  LRAMVA Summary'!Q$60:Q$61)*(MONTH($E49)-1)/12)*$H49</f>
        <v>0</v>
      </c>
      <c r="W49" s="231">
        <f t="shared" si="10"/>
        <v>0</v>
      </c>
    </row>
    <row r="50" spans="1:23" s="9" customFormat="1">
      <c r="B50" s="213" t="s">
        <v>88</v>
      </c>
      <c r="C50" s="746">
        <v>2.18E-2</v>
      </c>
      <c r="D50" s="206"/>
      <c r="E50" s="214">
        <v>41426</v>
      </c>
      <c r="F50" s="214" t="s">
        <v>179</v>
      </c>
      <c r="G50" s="215" t="s">
        <v>66</v>
      </c>
      <c r="H50" s="229">
        <f>C$24/12</f>
        <v>1.225E-3</v>
      </c>
      <c r="I50" s="230">
        <f>(SUM('1.  LRAMVA Summary'!D$54:D$59)+SUM('1.  LRAMVA Summary'!D$60:D$61)*(MONTH($E50)-1)/12)*$H50</f>
        <v>0</v>
      </c>
      <c r="J50" s="230">
        <f>(SUM('1.  LRAMVA Summary'!E$54:E$59)+SUM('1.  LRAMVA Summary'!E$60:E$61)*(MONTH($E50)-1)/12)*$H50</f>
        <v>0</v>
      </c>
      <c r="K50" s="230">
        <f>(SUM('1.  LRAMVA Summary'!F$54:F$59)+SUM('1.  LRAMVA Summary'!F$60:F$61)*(MONTH($E50)-1)/12)*$H50</f>
        <v>0</v>
      </c>
      <c r="L50" s="230">
        <f>(SUM('1.  LRAMVA Summary'!G$54:G$59)+SUM('1.  LRAMVA Summary'!G$60:G$61)*(MONTH($E50)-1)/12)*$H50</f>
        <v>0</v>
      </c>
      <c r="M50" s="230">
        <f>(SUM('1.  LRAMVA Summary'!H$54:H$59)+SUM('1.  LRAMVA Summary'!H$60:H$61)*(MONTH($E50)-1)/12)*$H50</f>
        <v>0</v>
      </c>
      <c r="N50" s="230">
        <f>(SUM('1.  LRAMVA Summary'!I$54:I$59)+SUM('1.  LRAMVA Summary'!I$60:I$61)*(MONTH($E50)-1)/12)*$H50</f>
        <v>0</v>
      </c>
      <c r="O50" s="230">
        <f>(SUM('1.  LRAMVA Summary'!J$54:J$59)+SUM('1.  LRAMVA Summary'!J$60:J$61)*(MONTH($E50)-1)/12)*$H50</f>
        <v>0</v>
      </c>
      <c r="P50" s="230">
        <f>(SUM('1.  LRAMVA Summary'!K$54:K$59)+SUM('1.  LRAMVA Summary'!K$60:K$61)*(MONTH($E50)-1)/12)*$H50</f>
        <v>0</v>
      </c>
      <c r="Q50" s="230">
        <f>(SUM('1.  LRAMVA Summary'!L$54:L$59)+SUM('1.  LRAMVA Summary'!L$60:L$61)*(MONTH($E50)-1)/12)*$H50</f>
        <v>0</v>
      </c>
      <c r="R50" s="230">
        <f>(SUM('1.  LRAMVA Summary'!M$54:M$59)+SUM('1.  LRAMVA Summary'!M$60:M$61)*(MONTH($E50)-1)/12)*$H50</f>
        <v>0</v>
      </c>
      <c r="S50" s="230">
        <f>(SUM('1.  LRAMVA Summary'!N$54:N$59)+SUM('1.  LRAMVA Summary'!N$60:N$61)*(MONTH($E50)-1)/12)*$H50</f>
        <v>0</v>
      </c>
      <c r="T50" s="230">
        <f>(SUM('1.  LRAMVA Summary'!O$54:O$59)+SUM('1.  LRAMVA Summary'!O$60:O$61)*(MONTH($E50)-1)/12)*$H50</f>
        <v>0</v>
      </c>
      <c r="U50" s="230">
        <f>(SUM('1.  LRAMVA Summary'!P$54:P$59)+SUM('1.  LRAMVA Summary'!P$60:P$61)*(MONTH($E50)-1)/12)*$H50</f>
        <v>0</v>
      </c>
      <c r="V50" s="230">
        <f>(SUM('1.  LRAMVA Summary'!Q$54:Q$59)+SUM('1.  LRAMVA Summary'!Q$60:Q$61)*(MONTH($E50)-1)/12)*$H50</f>
        <v>0</v>
      </c>
      <c r="W50" s="231">
        <f t="shared" si="10"/>
        <v>0</v>
      </c>
    </row>
    <row r="51" spans="1:23" s="9" customFormat="1">
      <c r="B51" s="213" t="s">
        <v>89</v>
      </c>
      <c r="C51" s="746">
        <v>2.18E-2</v>
      </c>
      <c r="D51" s="206"/>
      <c r="E51" s="214">
        <v>41456</v>
      </c>
      <c r="F51" s="214" t="s">
        <v>179</v>
      </c>
      <c r="G51" s="215" t="s">
        <v>68</v>
      </c>
      <c r="H51" s="232">
        <f>C$25/12</f>
        <v>1.225E-3</v>
      </c>
      <c r="I51" s="230">
        <f>(SUM('1.  LRAMVA Summary'!D$54:D$59)+SUM('1.  LRAMVA Summary'!D$60:D$61)*(MONTH($E51)-1)/12)*$H51</f>
        <v>0</v>
      </c>
      <c r="J51" s="230">
        <f>(SUM('1.  LRAMVA Summary'!E$54:E$59)+SUM('1.  LRAMVA Summary'!E$60:E$61)*(MONTH($E51)-1)/12)*$H51</f>
        <v>0</v>
      </c>
      <c r="K51" s="230">
        <f>(SUM('1.  LRAMVA Summary'!F$54:F$59)+SUM('1.  LRAMVA Summary'!F$60:F$61)*(MONTH($E51)-1)/12)*$H51</f>
        <v>0</v>
      </c>
      <c r="L51" s="230">
        <f>(SUM('1.  LRAMVA Summary'!G$54:G$59)+SUM('1.  LRAMVA Summary'!G$60:G$61)*(MONTH($E51)-1)/12)*$H51</f>
        <v>0</v>
      </c>
      <c r="M51" s="230">
        <f>(SUM('1.  LRAMVA Summary'!H$54:H$59)+SUM('1.  LRAMVA Summary'!H$60:H$61)*(MONTH($E51)-1)/12)*$H51</f>
        <v>0</v>
      </c>
      <c r="N51" s="230">
        <f>(SUM('1.  LRAMVA Summary'!I$54:I$59)+SUM('1.  LRAMVA Summary'!I$60:I$61)*(MONTH($E51)-1)/12)*$H51</f>
        <v>0</v>
      </c>
      <c r="O51" s="230">
        <f>(SUM('1.  LRAMVA Summary'!J$54:J$59)+SUM('1.  LRAMVA Summary'!J$60:J$61)*(MONTH($E51)-1)/12)*$H51</f>
        <v>0</v>
      </c>
      <c r="P51" s="230">
        <f>(SUM('1.  LRAMVA Summary'!K$54:K$59)+SUM('1.  LRAMVA Summary'!K$60:K$61)*(MONTH($E51)-1)/12)*$H51</f>
        <v>0</v>
      </c>
      <c r="Q51" s="230">
        <f>(SUM('1.  LRAMVA Summary'!L$54:L$59)+SUM('1.  LRAMVA Summary'!L$60:L$61)*(MONTH($E51)-1)/12)*$H51</f>
        <v>0</v>
      </c>
      <c r="R51" s="230">
        <f>(SUM('1.  LRAMVA Summary'!M$54:M$59)+SUM('1.  LRAMVA Summary'!M$60:M$61)*(MONTH($E51)-1)/12)*$H51</f>
        <v>0</v>
      </c>
      <c r="S51" s="230">
        <f>(SUM('1.  LRAMVA Summary'!N$54:N$59)+SUM('1.  LRAMVA Summary'!N$60:N$61)*(MONTH($E51)-1)/12)*$H51</f>
        <v>0</v>
      </c>
      <c r="T51" s="230">
        <f>(SUM('1.  LRAMVA Summary'!O$54:O$59)+SUM('1.  LRAMVA Summary'!O$60:O$61)*(MONTH($E51)-1)/12)*$H51</f>
        <v>0</v>
      </c>
      <c r="U51" s="230">
        <f>(SUM('1.  LRAMVA Summary'!P$54:P$59)+SUM('1.  LRAMVA Summary'!P$60:P$61)*(MONTH($E51)-1)/12)*$H51</f>
        <v>0</v>
      </c>
      <c r="V51" s="230">
        <f>(SUM('1.  LRAMVA Summary'!Q$54:Q$59)+SUM('1.  LRAMVA Summary'!Q$60:Q$61)*(MONTH($E51)-1)/12)*$H51</f>
        <v>0</v>
      </c>
      <c r="W51" s="231">
        <f t="shared" si="10"/>
        <v>0</v>
      </c>
    </row>
    <row r="52" spans="1:23" s="9" customFormat="1">
      <c r="B52" s="213" t="s">
        <v>91</v>
      </c>
      <c r="C52" s="746">
        <v>2.18E-2</v>
      </c>
      <c r="D52" s="206"/>
      <c r="E52" s="214">
        <v>41487</v>
      </c>
      <c r="F52" s="214" t="s">
        <v>179</v>
      </c>
      <c r="G52" s="215" t="s">
        <v>68</v>
      </c>
      <c r="H52" s="229">
        <f>C$25/12</f>
        <v>1.225E-3</v>
      </c>
      <c r="I52" s="230">
        <f>(SUM('1.  LRAMVA Summary'!D$54:D$59)+SUM('1.  LRAMVA Summary'!D$60:D$61)*(MONTH($E52)-1)/12)*$H52</f>
        <v>0</v>
      </c>
      <c r="J52" s="230">
        <f>(SUM('1.  LRAMVA Summary'!E$54:E$59)+SUM('1.  LRAMVA Summary'!E$60:E$61)*(MONTH($E52)-1)/12)*$H52</f>
        <v>0</v>
      </c>
      <c r="K52" s="230">
        <f>(SUM('1.  LRAMVA Summary'!F$54:F$59)+SUM('1.  LRAMVA Summary'!F$60:F$61)*(MONTH($E52)-1)/12)*$H52</f>
        <v>0</v>
      </c>
      <c r="L52" s="230">
        <f>(SUM('1.  LRAMVA Summary'!G$54:G$59)+SUM('1.  LRAMVA Summary'!G$60:G$61)*(MONTH($E52)-1)/12)*$H52</f>
        <v>0</v>
      </c>
      <c r="M52" s="230">
        <f>(SUM('1.  LRAMVA Summary'!H$54:H$59)+SUM('1.  LRAMVA Summary'!H$60:H$61)*(MONTH($E52)-1)/12)*$H52</f>
        <v>0</v>
      </c>
      <c r="N52" s="230">
        <f>(SUM('1.  LRAMVA Summary'!I$54:I$59)+SUM('1.  LRAMVA Summary'!I$60:I$61)*(MONTH($E52)-1)/12)*$H52</f>
        <v>0</v>
      </c>
      <c r="O52" s="230">
        <f>(SUM('1.  LRAMVA Summary'!J$54:J$59)+SUM('1.  LRAMVA Summary'!J$60:J$61)*(MONTH($E52)-1)/12)*$H52</f>
        <v>0</v>
      </c>
      <c r="P52" s="230">
        <f>(SUM('1.  LRAMVA Summary'!K$54:K$59)+SUM('1.  LRAMVA Summary'!K$60:K$61)*(MONTH($E52)-1)/12)*$H52</f>
        <v>0</v>
      </c>
      <c r="Q52" s="230">
        <f>(SUM('1.  LRAMVA Summary'!L$54:L$59)+SUM('1.  LRAMVA Summary'!L$60:L$61)*(MONTH($E52)-1)/12)*$H52</f>
        <v>0</v>
      </c>
      <c r="R52" s="230">
        <f>(SUM('1.  LRAMVA Summary'!M$54:M$59)+SUM('1.  LRAMVA Summary'!M$60:M$61)*(MONTH($E52)-1)/12)*$H52</f>
        <v>0</v>
      </c>
      <c r="S52" s="230">
        <f>(SUM('1.  LRAMVA Summary'!N$54:N$59)+SUM('1.  LRAMVA Summary'!N$60:N$61)*(MONTH($E52)-1)/12)*$H52</f>
        <v>0</v>
      </c>
      <c r="T52" s="230">
        <f>(SUM('1.  LRAMVA Summary'!O$54:O$59)+SUM('1.  LRAMVA Summary'!O$60:O$61)*(MONTH($E52)-1)/12)*$H52</f>
        <v>0</v>
      </c>
      <c r="U52" s="230">
        <f>(SUM('1.  LRAMVA Summary'!P$54:P$59)+SUM('1.  LRAMVA Summary'!P$60:P$61)*(MONTH($E52)-1)/12)*$H52</f>
        <v>0</v>
      </c>
      <c r="V52" s="230">
        <f>(SUM('1.  LRAMVA Summary'!Q$54:Q$59)+SUM('1.  LRAMVA Summary'!Q$60:Q$61)*(MONTH($E52)-1)/12)*$H52</f>
        <v>0</v>
      </c>
      <c r="W52" s="231">
        <f t="shared" si="10"/>
        <v>0</v>
      </c>
    </row>
    <row r="53" spans="1:23" s="9" customFormat="1">
      <c r="B53" s="213" t="s">
        <v>90</v>
      </c>
      <c r="C53" s="746">
        <v>5.7000000000000002E-3</v>
      </c>
      <c r="D53" s="206"/>
      <c r="E53" s="214">
        <v>41518</v>
      </c>
      <c r="F53" s="214" t="s">
        <v>179</v>
      </c>
      <c r="G53" s="215" t="s">
        <v>68</v>
      </c>
      <c r="H53" s="229">
        <f>C$25/12</f>
        <v>1.225E-3</v>
      </c>
      <c r="I53" s="230">
        <f>(SUM('1.  LRAMVA Summary'!D$54:D$59)+SUM('1.  LRAMVA Summary'!D$60:D$61)*(MONTH($E53)-1)/12)*$H53</f>
        <v>0</v>
      </c>
      <c r="J53" s="230">
        <f>(SUM('1.  LRAMVA Summary'!E$54:E$59)+SUM('1.  LRAMVA Summary'!E$60:E$61)*(MONTH($E53)-1)/12)*$H53</f>
        <v>0</v>
      </c>
      <c r="K53" s="230">
        <f>(SUM('1.  LRAMVA Summary'!F$54:F$59)+SUM('1.  LRAMVA Summary'!F$60:F$61)*(MONTH($E53)-1)/12)*$H53</f>
        <v>0</v>
      </c>
      <c r="L53" s="230">
        <f>(SUM('1.  LRAMVA Summary'!G$54:G$59)+SUM('1.  LRAMVA Summary'!G$60:G$61)*(MONTH($E53)-1)/12)*$H53</f>
        <v>0</v>
      </c>
      <c r="M53" s="230">
        <f>(SUM('1.  LRAMVA Summary'!H$54:H$59)+SUM('1.  LRAMVA Summary'!H$60:H$61)*(MONTH($E53)-1)/12)*$H53</f>
        <v>0</v>
      </c>
      <c r="N53" s="230">
        <f>(SUM('1.  LRAMVA Summary'!I$54:I$59)+SUM('1.  LRAMVA Summary'!I$60:I$61)*(MONTH($E53)-1)/12)*$H53</f>
        <v>0</v>
      </c>
      <c r="O53" s="230">
        <f>(SUM('1.  LRAMVA Summary'!J$54:J$59)+SUM('1.  LRAMVA Summary'!J$60:J$61)*(MONTH($E53)-1)/12)*$H53</f>
        <v>0</v>
      </c>
      <c r="P53" s="230">
        <f>(SUM('1.  LRAMVA Summary'!K$54:K$59)+SUM('1.  LRAMVA Summary'!K$60:K$61)*(MONTH($E53)-1)/12)*$H53</f>
        <v>0</v>
      </c>
      <c r="Q53" s="230">
        <f>(SUM('1.  LRAMVA Summary'!L$54:L$59)+SUM('1.  LRAMVA Summary'!L$60:L$61)*(MONTH($E53)-1)/12)*$H53</f>
        <v>0</v>
      </c>
      <c r="R53" s="230">
        <f>(SUM('1.  LRAMVA Summary'!M$54:M$59)+SUM('1.  LRAMVA Summary'!M$60:M$61)*(MONTH($E53)-1)/12)*$H53</f>
        <v>0</v>
      </c>
      <c r="S53" s="230">
        <f>(SUM('1.  LRAMVA Summary'!N$54:N$59)+SUM('1.  LRAMVA Summary'!N$60:N$61)*(MONTH($E53)-1)/12)*$H53</f>
        <v>0</v>
      </c>
      <c r="T53" s="230">
        <f>(SUM('1.  LRAMVA Summary'!O$54:O$59)+SUM('1.  LRAMVA Summary'!O$60:O$61)*(MONTH($E53)-1)/12)*$H53</f>
        <v>0</v>
      </c>
      <c r="U53" s="230">
        <f>(SUM('1.  LRAMVA Summary'!P$54:P$59)+SUM('1.  LRAMVA Summary'!P$60:P$61)*(MONTH($E53)-1)/12)*$H53</f>
        <v>0</v>
      </c>
      <c r="V53" s="230">
        <f>(SUM('1.  LRAMVA Summary'!Q$54:Q$59)+SUM('1.  LRAMVA Summary'!Q$60:Q$61)*(MONTH($E53)-1)/12)*$H53</f>
        <v>0</v>
      </c>
      <c r="W53" s="231">
        <f t="shared" si="10"/>
        <v>0</v>
      </c>
    </row>
    <row r="54" spans="1:23" s="9" customFormat="1">
      <c r="B54" s="235" t="s">
        <v>92</v>
      </c>
      <c r="C54" s="746">
        <v>5.7000000000000002E-3</v>
      </c>
      <c r="D54" s="206"/>
      <c r="E54" s="214">
        <v>41548</v>
      </c>
      <c r="F54" s="214" t="s">
        <v>179</v>
      </c>
      <c r="G54" s="215" t="s">
        <v>69</v>
      </c>
      <c r="H54" s="232">
        <f>C$26/12</f>
        <v>1.225E-3</v>
      </c>
      <c r="I54" s="230">
        <f>(SUM('1.  LRAMVA Summary'!D$54:D$59)+SUM('1.  LRAMVA Summary'!D$60:D$61)*(MONTH($E54)-1)/12)*$H54</f>
        <v>0</v>
      </c>
      <c r="J54" s="230">
        <f>(SUM('1.  LRAMVA Summary'!E$54:E$59)+SUM('1.  LRAMVA Summary'!E$60:E$61)*(MONTH($E54)-1)/12)*$H54</f>
        <v>0</v>
      </c>
      <c r="K54" s="230">
        <f>(SUM('1.  LRAMVA Summary'!F$54:F$59)+SUM('1.  LRAMVA Summary'!F$60:F$61)*(MONTH($E54)-1)/12)*$H54</f>
        <v>0</v>
      </c>
      <c r="L54" s="230">
        <f>(SUM('1.  LRAMVA Summary'!G$54:G$59)+SUM('1.  LRAMVA Summary'!G$60:G$61)*(MONTH($E54)-1)/12)*$H54</f>
        <v>0</v>
      </c>
      <c r="M54" s="230">
        <f>(SUM('1.  LRAMVA Summary'!H$54:H$59)+SUM('1.  LRAMVA Summary'!H$60:H$61)*(MONTH($E54)-1)/12)*$H54</f>
        <v>0</v>
      </c>
      <c r="N54" s="230">
        <f>(SUM('1.  LRAMVA Summary'!I$54:I$59)+SUM('1.  LRAMVA Summary'!I$60:I$61)*(MONTH($E54)-1)/12)*$H54</f>
        <v>0</v>
      </c>
      <c r="O54" s="230">
        <f>(SUM('1.  LRAMVA Summary'!J$54:J$59)+SUM('1.  LRAMVA Summary'!J$60:J$61)*(MONTH($E54)-1)/12)*$H54</f>
        <v>0</v>
      </c>
      <c r="P54" s="230">
        <f>(SUM('1.  LRAMVA Summary'!K$54:K$59)+SUM('1.  LRAMVA Summary'!K$60:K$61)*(MONTH($E54)-1)/12)*$H54</f>
        <v>0</v>
      </c>
      <c r="Q54" s="230">
        <f>(SUM('1.  LRAMVA Summary'!L$54:L$59)+SUM('1.  LRAMVA Summary'!L$60:L$61)*(MONTH($E54)-1)/12)*$H54</f>
        <v>0</v>
      </c>
      <c r="R54" s="230">
        <f>(SUM('1.  LRAMVA Summary'!M$54:M$59)+SUM('1.  LRAMVA Summary'!M$60:M$61)*(MONTH($E54)-1)/12)*$H54</f>
        <v>0</v>
      </c>
      <c r="S54" s="230">
        <f>(SUM('1.  LRAMVA Summary'!N$54:N$59)+SUM('1.  LRAMVA Summary'!N$60:N$61)*(MONTH($E54)-1)/12)*$H54</f>
        <v>0</v>
      </c>
      <c r="T54" s="230">
        <f>(SUM('1.  LRAMVA Summary'!O$54:O$59)+SUM('1.  LRAMVA Summary'!O$60:O$61)*(MONTH($E54)-1)/12)*$H54</f>
        <v>0</v>
      </c>
      <c r="U54" s="230">
        <f>(SUM('1.  LRAMVA Summary'!P$54:P$59)+SUM('1.  LRAMVA Summary'!P$60:P$61)*(MONTH($E54)-1)/12)*$H54</f>
        <v>0</v>
      </c>
      <c r="V54" s="230">
        <f>(SUM('1.  LRAMVA Summary'!Q$54:Q$59)+SUM('1.  LRAMVA Summary'!Q$60:Q$61)*(MONTH($E54)-1)/12)*$H54</f>
        <v>0</v>
      </c>
      <c r="W54" s="231">
        <f t="shared" si="10"/>
        <v>0</v>
      </c>
    </row>
    <row r="55" spans="1:23" s="9" customFormat="1">
      <c r="B55" s="213" t="s">
        <v>711</v>
      </c>
      <c r="C55" s="746">
        <v>5.7000000000000002E-3</v>
      </c>
      <c r="D55" s="206"/>
      <c r="E55" s="214">
        <v>41579</v>
      </c>
      <c r="F55" s="214" t="s">
        <v>179</v>
      </c>
      <c r="G55" s="215" t="s">
        <v>69</v>
      </c>
      <c r="H55" s="229">
        <f>C$26/12</f>
        <v>1.225E-3</v>
      </c>
      <c r="I55" s="230">
        <f>(SUM('1.  LRAMVA Summary'!D$54:D$59)+SUM('1.  LRAMVA Summary'!D$60:D$61)*(MONTH($E55)-1)/12)*$H55</f>
        <v>0</v>
      </c>
      <c r="J55" s="230">
        <f>(SUM('1.  LRAMVA Summary'!E$54:E$59)+SUM('1.  LRAMVA Summary'!E$60:E$61)*(MONTH($E55)-1)/12)*$H55</f>
        <v>0</v>
      </c>
      <c r="K55" s="230">
        <f>(SUM('1.  LRAMVA Summary'!F$54:F$59)+SUM('1.  LRAMVA Summary'!F$60:F$61)*(MONTH($E55)-1)/12)*$H55</f>
        <v>0</v>
      </c>
      <c r="L55" s="230">
        <f>(SUM('1.  LRAMVA Summary'!G$54:G$59)+SUM('1.  LRAMVA Summary'!G$60:G$61)*(MONTH($E55)-1)/12)*$H55</f>
        <v>0</v>
      </c>
      <c r="M55" s="230">
        <f>(SUM('1.  LRAMVA Summary'!H$54:H$59)+SUM('1.  LRAMVA Summary'!H$60:H$61)*(MONTH($E55)-1)/12)*$H55</f>
        <v>0</v>
      </c>
      <c r="N55" s="230">
        <f>(SUM('1.  LRAMVA Summary'!I$54:I$59)+SUM('1.  LRAMVA Summary'!I$60:I$61)*(MONTH($E55)-1)/12)*$H55</f>
        <v>0</v>
      </c>
      <c r="O55" s="230">
        <f>(SUM('1.  LRAMVA Summary'!J$54:J$59)+SUM('1.  LRAMVA Summary'!J$60:J$61)*(MONTH($E55)-1)/12)*$H55</f>
        <v>0</v>
      </c>
      <c r="P55" s="230">
        <f>(SUM('1.  LRAMVA Summary'!K$54:K$59)+SUM('1.  LRAMVA Summary'!K$60:K$61)*(MONTH($E55)-1)/12)*$H55</f>
        <v>0</v>
      </c>
      <c r="Q55" s="230">
        <f>(SUM('1.  LRAMVA Summary'!L$54:L$59)+SUM('1.  LRAMVA Summary'!L$60:L$61)*(MONTH($E55)-1)/12)*$H55</f>
        <v>0</v>
      </c>
      <c r="R55" s="230">
        <f>(SUM('1.  LRAMVA Summary'!M$54:M$59)+SUM('1.  LRAMVA Summary'!M$60:M$61)*(MONTH($E55)-1)/12)*$H55</f>
        <v>0</v>
      </c>
      <c r="S55" s="230">
        <f>(SUM('1.  LRAMVA Summary'!N$54:N$59)+SUM('1.  LRAMVA Summary'!N$60:N$61)*(MONTH($E55)-1)/12)*$H55</f>
        <v>0</v>
      </c>
      <c r="T55" s="230">
        <f>(SUM('1.  LRAMVA Summary'!O$54:O$59)+SUM('1.  LRAMVA Summary'!O$60:O$61)*(MONTH($E55)-1)/12)*$H55</f>
        <v>0</v>
      </c>
      <c r="U55" s="230">
        <f>(SUM('1.  LRAMVA Summary'!P$54:P$59)+SUM('1.  LRAMVA Summary'!P$60:P$61)*(MONTH($E55)-1)/12)*$H55</f>
        <v>0</v>
      </c>
      <c r="V55" s="230">
        <f>(SUM('1.  LRAMVA Summary'!Q$54:Q$59)+SUM('1.  LRAMVA Summary'!Q$60:Q$61)*(MONTH($E55)-1)/12)*$H55</f>
        <v>0</v>
      </c>
      <c r="W55" s="231">
        <f t="shared" si="10"/>
        <v>0</v>
      </c>
    </row>
    <row r="56" spans="1:23" s="9" customFormat="1">
      <c r="B56" s="213" t="s">
        <v>712</v>
      </c>
      <c r="C56" s="746">
        <v>5.7000000000000002E-3</v>
      </c>
      <c r="D56" s="206"/>
      <c r="E56" s="214">
        <v>41609</v>
      </c>
      <c r="F56" s="214" t="s">
        <v>179</v>
      </c>
      <c r="G56" s="215" t="s">
        <v>69</v>
      </c>
      <c r="H56" s="229">
        <f>C$26/12</f>
        <v>1.225E-3</v>
      </c>
      <c r="I56" s="230">
        <f>(SUM('1.  LRAMVA Summary'!D$54:D$59)+SUM('1.  LRAMVA Summary'!D$60:D$61)*(MONTH($E56)-1)/12)*$H56</f>
        <v>0</v>
      </c>
      <c r="J56" s="230">
        <f>(SUM('1.  LRAMVA Summary'!E$54:E$59)+SUM('1.  LRAMVA Summary'!E$60:E$61)*(MONTH($E56)-1)/12)*$H56</f>
        <v>0</v>
      </c>
      <c r="K56" s="230">
        <f>(SUM('1.  LRAMVA Summary'!F$54:F$59)+SUM('1.  LRAMVA Summary'!F$60:F$61)*(MONTH($E56)-1)/12)*$H56</f>
        <v>0</v>
      </c>
      <c r="L56" s="230">
        <f>(SUM('1.  LRAMVA Summary'!G$54:G$59)+SUM('1.  LRAMVA Summary'!G$60:G$61)*(MONTH($E56)-1)/12)*$H56</f>
        <v>0</v>
      </c>
      <c r="M56" s="230">
        <f>(SUM('1.  LRAMVA Summary'!H$54:H$59)+SUM('1.  LRAMVA Summary'!H$60:H$61)*(MONTH($E56)-1)/12)*$H56</f>
        <v>0</v>
      </c>
      <c r="N56" s="230">
        <f>(SUM('1.  LRAMVA Summary'!I$54:I$59)+SUM('1.  LRAMVA Summary'!I$60:I$61)*(MONTH($E56)-1)/12)*$H56</f>
        <v>0</v>
      </c>
      <c r="O56" s="230">
        <f>(SUM('1.  LRAMVA Summary'!J$54:J$59)+SUM('1.  LRAMVA Summary'!J$60:J$61)*(MONTH($E56)-1)/12)*$H56</f>
        <v>0</v>
      </c>
      <c r="P56" s="230">
        <f>(SUM('1.  LRAMVA Summary'!K$54:K$59)+SUM('1.  LRAMVA Summary'!K$60:K$61)*(MONTH($E56)-1)/12)*$H56</f>
        <v>0</v>
      </c>
      <c r="Q56" s="230">
        <f>(SUM('1.  LRAMVA Summary'!L$54:L$59)+SUM('1.  LRAMVA Summary'!L$60:L$61)*(MONTH($E56)-1)/12)*$H56</f>
        <v>0</v>
      </c>
      <c r="R56" s="230">
        <f>(SUM('1.  LRAMVA Summary'!M$54:M$59)+SUM('1.  LRAMVA Summary'!M$60:M$61)*(MONTH($E56)-1)/12)*$H56</f>
        <v>0</v>
      </c>
      <c r="S56" s="230">
        <f>(SUM('1.  LRAMVA Summary'!N$54:N$59)+SUM('1.  LRAMVA Summary'!N$60:N$61)*(MONTH($E56)-1)/12)*$H56</f>
        <v>0</v>
      </c>
      <c r="T56" s="230">
        <f>(SUM('1.  LRAMVA Summary'!O$54:O$59)+SUM('1.  LRAMVA Summary'!O$60:O$61)*(MONTH($E56)-1)/12)*$H56</f>
        <v>0</v>
      </c>
      <c r="U56" s="230">
        <f>(SUM('1.  LRAMVA Summary'!P$54:P$59)+SUM('1.  LRAMVA Summary'!P$60:P$61)*(MONTH($E56)-1)/12)*$H56</f>
        <v>0</v>
      </c>
      <c r="V56" s="230">
        <f>(SUM('1.  LRAMVA Summary'!Q$54:Q$59)+SUM('1.  LRAMVA Summary'!Q$60:Q$61)*(MONTH($E56)-1)/12)*$H56</f>
        <v>0</v>
      </c>
      <c r="W56" s="231">
        <f t="shared" si="10"/>
        <v>0</v>
      </c>
    </row>
    <row r="57" spans="1:23" s="9" customFormat="1" ht="15.75" thickBot="1">
      <c r="B57" s="213" t="s">
        <v>713</v>
      </c>
      <c r="C57" s="233">
        <v>5.7000000000000002E-3</v>
      </c>
      <c r="D57" s="206"/>
      <c r="E57" s="216" t="s">
        <v>462</v>
      </c>
      <c r="F57" s="216"/>
      <c r="G57" s="217"/>
      <c r="H57" s="218"/>
      <c r="I57" s="219">
        <f>SUM(I44:I56)</f>
        <v>0</v>
      </c>
      <c r="J57" s="219">
        <f t="shared" ref="J57:O57" si="11">SUM(J44:J56)</f>
        <v>0</v>
      </c>
      <c r="K57" s="219">
        <f t="shared" si="11"/>
        <v>0</v>
      </c>
      <c r="L57" s="219">
        <f t="shared" si="11"/>
        <v>0</v>
      </c>
      <c r="M57" s="219">
        <f t="shared" si="11"/>
        <v>0</v>
      </c>
      <c r="N57" s="219">
        <f t="shared" si="11"/>
        <v>0</v>
      </c>
      <c r="O57" s="219">
        <f t="shared" si="11"/>
        <v>0</v>
      </c>
      <c r="P57" s="219">
        <f t="shared" ref="P57:V57" si="12">SUM(P44:P56)</f>
        <v>0</v>
      </c>
      <c r="Q57" s="219">
        <f t="shared" si="12"/>
        <v>0</v>
      </c>
      <c r="R57" s="219">
        <f t="shared" si="12"/>
        <v>0</v>
      </c>
      <c r="S57" s="219">
        <f t="shared" si="12"/>
        <v>0</v>
      </c>
      <c r="T57" s="219">
        <f t="shared" si="12"/>
        <v>0</v>
      </c>
      <c r="U57" s="219">
        <f t="shared" si="12"/>
        <v>0</v>
      </c>
      <c r="V57" s="219">
        <f t="shared" si="12"/>
        <v>0</v>
      </c>
      <c r="W57" s="219">
        <f>SUM(W44:W56)</f>
        <v>0</v>
      </c>
    </row>
    <row r="58" spans="1:23" s="9" customFormat="1" ht="15.75" thickTop="1">
      <c r="B58" s="235" t="s">
        <v>714</v>
      </c>
      <c r="C58" s="236">
        <v>5.7000000000000002E-3</v>
      </c>
      <c r="D58" s="206"/>
      <c r="E58" s="220" t="s">
        <v>67</v>
      </c>
      <c r="F58" s="220"/>
      <c r="G58" s="221"/>
      <c r="H58" s="222"/>
      <c r="I58" s="223"/>
      <c r="J58" s="223"/>
      <c r="K58" s="223"/>
      <c r="L58" s="223"/>
      <c r="M58" s="223"/>
      <c r="N58" s="223"/>
      <c r="O58" s="223"/>
      <c r="P58" s="223"/>
      <c r="Q58" s="223"/>
      <c r="R58" s="223"/>
      <c r="S58" s="223"/>
      <c r="T58" s="223"/>
      <c r="U58" s="223"/>
      <c r="V58" s="223"/>
      <c r="W58" s="224"/>
    </row>
    <row r="59" spans="1:23" s="9" customFormat="1">
      <c r="B59" s="213" t="s">
        <v>715</v>
      </c>
      <c r="C59" s="233">
        <v>5.7000000000000002E-3</v>
      </c>
      <c r="D59" s="206"/>
      <c r="E59" s="225" t="s">
        <v>426</v>
      </c>
      <c r="F59" s="225"/>
      <c r="G59" s="226"/>
      <c r="H59" s="227"/>
      <c r="I59" s="228">
        <f t="shared" ref="I59:W59" si="13">I57+I58</f>
        <v>0</v>
      </c>
      <c r="J59" s="228">
        <f t="shared" si="13"/>
        <v>0</v>
      </c>
      <c r="K59" s="228">
        <f t="shared" si="13"/>
        <v>0</v>
      </c>
      <c r="L59" s="228">
        <f t="shared" si="13"/>
        <v>0</v>
      </c>
      <c r="M59" s="228">
        <f t="shared" si="13"/>
        <v>0</v>
      </c>
      <c r="N59" s="228">
        <f t="shared" si="13"/>
        <v>0</v>
      </c>
      <c r="O59" s="228">
        <f t="shared" si="13"/>
        <v>0</v>
      </c>
      <c r="P59" s="228">
        <f t="shared" ref="P59:V59" si="14">P57+P58</f>
        <v>0</v>
      </c>
      <c r="Q59" s="228">
        <f t="shared" si="14"/>
        <v>0</v>
      </c>
      <c r="R59" s="228">
        <f t="shared" si="14"/>
        <v>0</v>
      </c>
      <c r="S59" s="228">
        <f t="shared" si="14"/>
        <v>0</v>
      </c>
      <c r="T59" s="228">
        <f t="shared" si="14"/>
        <v>0</v>
      </c>
      <c r="U59" s="228">
        <f t="shared" si="14"/>
        <v>0</v>
      </c>
      <c r="V59" s="228">
        <f t="shared" si="14"/>
        <v>0</v>
      </c>
      <c r="W59" s="228">
        <f t="shared" si="13"/>
        <v>0</v>
      </c>
    </row>
    <row r="60" spans="1:23" s="9" customFormat="1">
      <c r="B60" s="213" t="s">
        <v>716</v>
      </c>
      <c r="C60" s="233">
        <v>5.7000000000000002E-3</v>
      </c>
      <c r="D60" s="206"/>
      <c r="E60" s="214">
        <v>41640</v>
      </c>
      <c r="F60" s="214" t="s">
        <v>180</v>
      </c>
      <c r="G60" s="215" t="s">
        <v>65</v>
      </c>
      <c r="H60" s="232">
        <f>C$27/12</f>
        <v>1.225E-3</v>
      </c>
      <c r="I60" s="230">
        <f>(SUM('1.  LRAMVA Summary'!D$54:D$62)+SUM('1.  LRAMVA Summary'!D$63:D$64)*(MONTH($E60)-1)/12)*$H60</f>
        <v>0</v>
      </c>
      <c r="J60" s="230">
        <f>(SUM('1.  LRAMVA Summary'!E$54:E$62)+SUM('1.  LRAMVA Summary'!E$63:E$64)*(MONTH($E60)-1)/12)*$H60</f>
        <v>0</v>
      </c>
      <c r="K60" s="230">
        <f>(SUM('1.  LRAMVA Summary'!F$54:F$62)+SUM('1.  LRAMVA Summary'!F$63:F$64)*(MONTH($E60)-1)/12)*$H60</f>
        <v>0</v>
      </c>
      <c r="L60" s="230">
        <f>(SUM('1.  LRAMVA Summary'!G$54:G$62)+SUM('1.  LRAMVA Summary'!G$63:G$64)*(MONTH($E60)-1)/12)*$H60</f>
        <v>0</v>
      </c>
      <c r="M60" s="230">
        <f>(SUM('1.  LRAMVA Summary'!H$54:H$62)+SUM('1.  LRAMVA Summary'!H$63:H$64)*(MONTH($E60)-1)/12)*$H60</f>
        <v>0</v>
      </c>
      <c r="N60" s="230">
        <f>(SUM('1.  LRAMVA Summary'!I$54:I$62)+SUM('1.  LRAMVA Summary'!I$63:I$64)*(MONTH($E60)-1)/12)*$H60</f>
        <v>0</v>
      </c>
      <c r="O60" s="230">
        <f>(SUM('1.  LRAMVA Summary'!J$54:J$62)+SUM('1.  LRAMVA Summary'!J$63:J$64)*(MONTH($E60)-1)/12)*$H60</f>
        <v>0</v>
      </c>
      <c r="P60" s="230">
        <f>(SUM('1.  LRAMVA Summary'!K$54:K$62)+SUM('1.  LRAMVA Summary'!K$63:K$64)*(MONTH($E60)-1)/12)*$H60</f>
        <v>0</v>
      </c>
      <c r="Q60" s="230">
        <f>(SUM('1.  LRAMVA Summary'!L$54:L$62)+SUM('1.  LRAMVA Summary'!L$63:L$64)*(MONTH($E60)-1)/12)*$H60</f>
        <v>0</v>
      </c>
      <c r="R60" s="230">
        <f>(SUM('1.  LRAMVA Summary'!M$54:M$62)+SUM('1.  LRAMVA Summary'!M$63:M$64)*(MONTH($E60)-1)/12)*$H60</f>
        <v>0</v>
      </c>
      <c r="S60" s="230">
        <f>(SUM('1.  LRAMVA Summary'!N$54:N$62)+SUM('1.  LRAMVA Summary'!N$63:N$64)*(MONTH($E60)-1)/12)*$H60</f>
        <v>0</v>
      </c>
      <c r="T60" s="230">
        <f>(SUM('1.  LRAMVA Summary'!O$54:O$62)+SUM('1.  LRAMVA Summary'!O$63:O$64)*(MONTH($E60)-1)/12)*$H60</f>
        <v>0</v>
      </c>
      <c r="U60" s="230">
        <f>(SUM('1.  LRAMVA Summary'!P$54:P$62)+SUM('1.  LRAMVA Summary'!P$63:P$64)*(MONTH($E60)-1)/12)*$H60</f>
        <v>0</v>
      </c>
      <c r="V60" s="230">
        <f>(SUM('1.  LRAMVA Summary'!Q$54:Q$62)+SUM('1.  LRAMVA Summary'!Q$63:Q$64)*(MONTH($E60)-1)/12)*$H60</f>
        <v>0</v>
      </c>
      <c r="W60" s="231">
        <f>SUM(I60:V60)</f>
        <v>0</v>
      </c>
    </row>
    <row r="61" spans="1:23" s="9" customFormat="1">
      <c r="A61" s="28"/>
      <c r="B61" s="213" t="s">
        <v>717</v>
      </c>
      <c r="C61" s="233"/>
      <c r="E61" s="214">
        <v>41671</v>
      </c>
      <c r="F61" s="214" t="s">
        <v>180</v>
      </c>
      <c r="G61" s="215" t="s">
        <v>65</v>
      </c>
      <c r="H61" s="229">
        <f>C$27/12</f>
        <v>1.225E-3</v>
      </c>
      <c r="I61" s="230">
        <f>(SUM('1.  LRAMVA Summary'!D$54:D$62)+SUM('1.  LRAMVA Summary'!D$63:D$64)*(MONTH($E61)-1)/12)*$H61</f>
        <v>0</v>
      </c>
      <c r="J61" s="230">
        <f>(SUM('1.  LRAMVA Summary'!E$54:E$62)+SUM('1.  LRAMVA Summary'!E$63:E$64)*(MONTH($E61)-1)/12)*$H61</f>
        <v>0</v>
      </c>
      <c r="K61" s="230">
        <f>(SUM('1.  LRAMVA Summary'!F$54:F$62)+SUM('1.  LRAMVA Summary'!F$63:F$64)*(MONTH($E61)-1)/12)*$H61</f>
        <v>0</v>
      </c>
      <c r="L61" s="230">
        <f>(SUM('1.  LRAMVA Summary'!G$54:G$62)+SUM('1.  LRAMVA Summary'!G$63:G$64)*(MONTH($E61)-1)/12)*$H61</f>
        <v>0</v>
      </c>
      <c r="M61" s="230">
        <f>(SUM('1.  LRAMVA Summary'!H$54:H$62)+SUM('1.  LRAMVA Summary'!H$63:H$64)*(MONTH($E61)-1)/12)*$H61</f>
        <v>0</v>
      </c>
      <c r="N61" s="230">
        <f>(SUM('1.  LRAMVA Summary'!I$54:I$62)+SUM('1.  LRAMVA Summary'!I$63:I$64)*(MONTH($E61)-1)/12)*$H61</f>
        <v>0</v>
      </c>
      <c r="O61" s="230">
        <f>(SUM('1.  LRAMVA Summary'!J$54:J$62)+SUM('1.  LRAMVA Summary'!J$63:J$64)*(MONTH($E61)-1)/12)*$H61</f>
        <v>0</v>
      </c>
      <c r="P61" s="230">
        <f>(SUM('1.  LRAMVA Summary'!K$54:K$62)+SUM('1.  LRAMVA Summary'!K$63:K$64)*(MONTH($E61)-1)/12)*$H61</f>
        <v>0</v>
      </c>
      <c r="Q61" s="230">
        <f>(SUM('1.  LRAMVA Summary'!L$54:L$62)+SUM('1.  LRAMVA Summary'!L$63:L$64)*(MONTH($E61)-1)/12)*$H61</f>
        <v>0</v>
      </c>
      <c r="R61" s="230">
        <f>(SUM('1.  LRAMVA Summary'!M$54:M$62)+SUM('1.  LRAMVA Summary'!M$63:M$64)*(MONTH($E61)-1)/12)*$H61</f>
        <v>0</v>
      </c>
      <c r="S61" s="230">
        <f>(SUM('1.  LRAMVA Summary'!N$54:N$62)+SUM('1.  LRAMVA Summary'!N$63:N$64)*(MONTH($E61)-1)/12)*$H61</f>
        <v>0</v>
      </c>
      <c r="T61" s="230">
        <f>(SUM('1.  LRAMVA Summary'!O$54:O$62)+SUM('1.  LRAMVA Summary'!O$63:O$64)*(MONTH($E61)-1)/12)*$H61</f>
        <v>0</v>
      </c>
      <c r="U61" s="230">
        <f>(SUM('1.  LRAMVA Summary'!P$54:P$62)+SUM('1.  LRAMVA Summary'!P$63:P$64)*(MONTH($E61)-1)/12)*$H61</f>
        <v>0</v>
      </c>
      <c r="V61" s="230">
        <f>(SUM('1.  LRAMVA Summary'!Q$54:Q$62)+SUM('1.  LRAMVA Summary'!Q$63:Q$64)*(MONTH($E61)-1)/12)*$H61</f>
        <v>0</v>
      </c>
      <c r="W61" s="231">
        <f t="shared" ref="W61:W71" si="15">SUM(I61:V61)</f>
        <v>0</v>
      </c>
    </row>
    <row r="62" spans="1:23" s="9" customFormat="1">
      <c r="B62" s="235" t="s">
        <v>718</v>
      </c>
      <c r="C62" s="236"/>
      <c r="E62" s="214">
        <v>41699</v>
      </c>
      <c r="F62" s="214" t="s">
        <v>180</v>
      </c>
      <c r="G62" s="215" t="s">
        <v>65</v>
      </c>
      <c r="H62" s="229">
        <f>C$27/12</f>
        <v>1.225E-3</v>
      </c>
      <c r="I62" s="230">
        <f>(SUM('1.  LRAMVA Summary'!D$54:D$62)+SUM('1.  LRAMVA Summary'!D$63:D$64)*(MONTH($E62)-1)/12)*$H62</f>
        <v>0</v>
      </c>
      <c r="J62" s="230">
        <f>(SUM('1.  LRAMVA Summary'!E$54:E$62)+SUM('1.  LRAMVA Summary'!E$63:E$64)*(MONTH($E62)-1)/12)*$H62</f>
        <v>0</v>
      </c>
      <c r="K62" s="230">
        <f>(SUM('1.  LRAMVA Summary'!F$54:F$62)+SUM('1.  LRAMVA Summary'!F$63:F$64)*(MONTH($E62)-1)/12)*$H62</f>
        <v>0</v>
      </c>
      <c r="L62" s="230">
        <f>(SUM('1.  LRAMVA Summary'!G$54:G$62)+SUM('1.  LRAMVA Summary'!G$63:G$64)*(MONTH($E62)-1)/12)*$H62</f>
        <v>0</v>
      </c>
      <c r="M62" s="230">
        <f>(SUM('1.  LRAMVA Summary'!H$54:H$62)+SUM('1.  LRAMVA Summary'!H$63:H$64)*(MONTH($E62)-1)/12)*$H62</f>
        <v>0</v>
      </c>
      <c r="N62" s="230">
        <f>(SUM('1.  LRAMVA Summary'!I$54:I$62)+SUM('1.  LRAMVA Summary'!I$63:I$64)*(MONTH($E62)-1)/12)*$H62</f>
        <v>0</v>
      </c>
      <c r="O62" s="230">
        <f>(SUM('1.  LRAMVA Summary'!J$54:J$62)+SUM('1.  LRAMVA Summary'!J$63:J$64)*(MONTH($E62)-1)/12)*$H62</f>
        <v>0</v>
      </c>
      <c r="P62" s="230">
        <f>(SUM('1.  LRAMVA Summary'!K$54:K$62)+SUM('1.  LRAMVA Summary'!K$63:K$64)*(MONTH($E62)-1)/12)*$H62</f>
        <v>0</v>
      </c>
      <c r="Q62" s="230">
        <f>(SUM('1.  LRAMVA Summary'!L$54:L$62)+SUM('1.  LRAMVA Summary'!L$63:L$64)*(MONTH($E62)-1)/12)*$H62</f>
        <v>0</v>
      </c>
      <c r="R62" s="230">
        <f>(SUM('1.  LRAMVA Summary'!M$54:M$62)+SUM('1.  LRAMVA Summary'!M$63:M$64)*(MONTH($E62)-1)/12)*$H62</f>
        <v>0</v>
      </c>
      <c r="S62" s="230">
        <f>(SUM('1.  LRAMVA Summary'!N$54:N$62)+SUM('1.  LRAMVA Summary'!N$63:N$64)*(MONTH($E62)-1)/12)*$H62</f>
        <v>0</v>
      </c>
      <c r="T62" s="230">
        <f>(SUM('1.  LRAMVA Summary'!O$54:O$62)+SUM('1.  LRAMVA Summary'!O$63:O$64)*(MONTH($E62)-1)/12)*$H62</f>
        <v>0</v>
      </c>
      <c r="U62" s="230">
        <f>(SUM('1.  LRAMVA Summary'!P$54:P$62)+SUM('1.  LRAMVA Summary'!P$63:P$64)*(MONTH($E62)-1)/12)*$H62</f>
        <v>0</v>
      </c>
      <c r="V62" s="230">
        <f>(SUM('1.  LRAMVA Summary'!Q$54:Q$62)+SUM('1.  LRAMVA Summary'!Q$63:Q$64)*(MONTH($E62)-1)/12)*$H62</f>
        <v>0</v>
      </c>
      <c r="W62" s="231">
        <f t="shared" si="15"/>
        <v>0</v>
      </c>
    </row>
    <row r="63" spans="1:23" s="9" customFormat="1">
      <c r="B63" s="213" t="s">
        <v>729</v>
      </c>
      <c r="C63" s="233"/>
      <c r="E63" s="214">
        <v>41730</v>
      </c>
      <c r="F63" s="214" t="s">
        <v>180</v>
      </c>
      <c r="G63" s="215" t="s">
        <v>66</v>
      </c>
      <c r="H63" s="232">
        <f>C$28/12</f>
        <v>1.225E-3</v>
      </c>
      <c r="I63" s="230">
        <f>(SUM('1.  LRAMVA Summary'!D$54:D$62)+SUM('1.  LRAMVA Summary'!D$63:D$64)*(MONTH($E63)-1)/12)*$H63</f>
        <v>0</v>
      </c>
      <c r="J63" s="230">
        <f>(SUM('1.  LRAMVA Summary'!E$54:E$62)+SUM('1.  LRAMVA Summary'!E$63:E$64)*(MONTH($E63)-1)/12)*$H63</f>
        <v>0</v>
      </c>
      <c r="K63" s="230">
        <f>(SUM('1.  LRAMVA Summary'!F$54:F$62)+SUM('1.  LRAMVA Summary'!F$63:F$64)*(MONTH($E63)-1)/12)*$H63</f>
        <v>0</v>
      </c>
      <c r="L63" s="230">
        <f>(SUM('1.  LRAMVA Summary'!G$54:G$62)+SUM('1.  LRAMVA Summary'!G$63:G$64)*(MONTH($E63)-1)/12)*$H63</f>
        <v>0</v>
      </c>
      <c r="M63" s="230">
        <f>(SUM('1.  LRAMVA Summary'!H$54:H$62)+SUM('1.  LRAMVA Summary'!H$63:H$64)*(MONTH($E63)-1)/12)*$H63</f>
        <v>0</v>
      </c>
      <c r="N63" s="230">
        <f>(SUM('1.  LRAMVA Summary'!I$54:I$62)+SUM('1.  LRAMVA Summary'!I$63:I$64)*(MONTH($E63)-1)/12)*$H63</f>
        <v>0</v>
      </c>
      <c r="O63" s="230">
        <f>(SUM('1.  LRAMVA Summary'!J$54:J$62)+SUM('1.  LRAMVA Summary'!J$63:J$64)*(MONTH($E63)-1)/12)*$H63</f>
        <v>0</v>
      </c>
      <c r="P63" s="230">
        <f>(SUM('1.  LRAMVA Summary'!K$54:K$62)+SUM('1.  LRAMVA Summary'!K$63:K$64)*(MONTH($E63)-1)/12)*$H63</f>
        <v>0</v>
      </c>
      <c r="Q63" s="230">
        <f>(SUM('1.  LRAMVA Summary'!L$54:L$62)+SUM('1.  LRAMVA Summary'!L$63:L$64)*(MONTH($E63)-1)/12)*$H63</f>
        <v>0</v>
      </c>
      <c r="R63" s="230">
        <f>(SUM('1.  LRAMVA Summary'!M$54:M$62)+SUM('1.  LRAMVA Summary'!M$63:M$64)*(MONTH($E63)-1)/12)*$H63</f>
        <v>0</v>
      </c>
      <c r="S63" s="230">
        <f>(SUM('1.  LRAMVA Summary'!N$54:N$62)+SUM('1.  LRAMVA Summary'!N$63:N$64)*(MONTH($E63)-1)/12)*$H63</f>
        <v>0</v>
      </c>
      <c r="T63" s="230">
        <f>(SUM('1.  LRAMVA Summary'!O$54:O$62)+SUM('1.  LRAMVA Summary'!O$63:O$64)*(MONTH($E63)-1)/12)*$H63</f>
        <v>0</v>
      </c>
      <c r="U63" s="230">
        <f>(SUM('1.  LRAMVA Summary'!P$54:P$62)+SUM('1.  LRAMVA Summary'!P$63:P$64)*(MONTH($E63)-1)/12)*$H63</f>
        <v>0</v>
      </c>
      <c r="V63" s="230">
        <f>(SUM('1.  LRAMVA Summary'!Q$54:Q$62)+SUM('1.  LRAMVA Summary'!Q$63:Q$64)*(MONTH($E63)-1)/12)*$H63</f>
        <v>0</v>
      </c>
      <c r="W63" s="231">
        <f t="shared" si="15"/>
        <v>0</v>
      </c>
    </row>
    <row r="64" spans="1:23" s="9" customFormat="1">
      <c r="B64" s="213" t="s">
        <v>730</v>
      </c>
      <c r="C64" s="233"/>
      <c r="E64" s="214">
        <v>41760</v>
      </c>
      <c r="F64" s="214" t="s">
        <v>180</v>
      </c>
      <c r="G64" s="215" t="s">
        <v>66</v>
      </c>
      <c r="H64" s="229">
        <f>C$28/12</f>
        <v>1.225E-3</v>
      </c>
      <c r="I64" s="230">
        <f>(SUM('1.  LRAMVA Summary'!D$54:D$62)+SUM('1.  LRAMVA Summary'!D$63:D$64)*(MONTH($E64)-1)/12)*$H64</f>
        <v>0</v>
      </c>
      <c r="J64" s="230">
        <f>(SUM('1.  LRAMVA Summary'!E$54:E$62)+SUM('1.  LRAMVA Summary'!E$63:E$64)*(MONTH($E64)-1)/12)*$H64</f>
        <v>0</v>
      </c>
      <c r="K64" s="230">
        <f>(SUM('1.  LRAMVA Summary'!F$54:F$62)+SUM('1.  LRAMVA Summary'!F$63:F$64)*(MONTH($E64)-1)/12)*$H64</f>
        <v>0</v>
      </c>
      <c r="L64" s="230">
        <f>(SUM('1.  LRAMVA Summary'!G$54:G$62)+SUM('1.  LRAMVA Summary'!G$63:G$64)*(MONTH($E64)-1)/12)*$H64</f>
        <v>0</v>
      </c>
      <c r="M64" s="230">
        <f>(SUM('1.  LRAMVA Summary'!H$54:H$62)+SUM('1.  LRAMVA Summary'!H$63:H$64)*(MONTH($E64)-1)/12)*$H64</f>
        <v>0</v>
      </c>
      <c r="N64" s="230">
        <f>(SUM('1.  LRAMVA Summary'!I$54:I$62)+SUM('1.  LRAMVA Summary'!I$63:I$64)*(MONTH($E64)-1)/12)*$H64</f>
        <v>0</v>
      </c>
      <c r="O64" s="230">
        <f>(SUM('1.  LRAMVA Summary'!J$54:J$62)+SUM('1.  LRAMVA Summary'!J$63:J$64)*(MONTH($E64)-1)/12)*$H64</f>
        <v>0</v>
      </c>
      <c r="P64" s="230">
        <f>(SUM('1.  LRAMVA Summary'!K$54:K$62)+SUM('1.  LRAMVA Summary'!K$63:K$64)*(MONTH($E64)-1)/12)*$H64</f>
        <v>0</v>
      </c>
      <c r="Q64" s="230">
        <f>(SUM('1.  LRAMVA Summary'!L$54:L$62)+SUM('1.  LRAMVA Summary'!L$63:L$64)*(MONTH($E64)-1)/12)*$H64</f>
        <v>0</v>
      </c>
      <c r="R64" s="230">
        <f>(SUM('1.  LRAMVA Summary'!M$54:M$62)+SUM('1.  LRAMVA Summary'!M$63:M$64)*(MONTH($E64)-1)/12)*$H64</f>
        <v>0</v>
      </c>
      <c r="S64" s="230">
        <f>(SUM('1.  LRAMVA Summary'!N$54:N$62)+SUM('1.  LRAMVA Summary'!N$63:N$64)*(MONTH($E64)-1)/12)*$H64</f>
        <v>0</v>
      </c>
      <c r="T64" s="230">
        <f>(SUM('1.  LRAMVA Summary'!O$54:O$62)+SUM('1.  LRAMVA Summary'!O$63:O$64)*(MONTH($E64)-1)/12)*$H64</f>
        <v>0</v>
      </c>
      <c r="U64" s="230">
        <f>(SUM('1.  LRAMVA Summary'!P$54:P$62)+SUM('1.  LRAMVA Summary'!P$63:P$64)*(MONTH($E64)-1)/12)*$H64</f>
        <v>0</v>
      </c>
      <c r="V64" s="230">
        <f>(SUM('1.  LRAMVA Summary'!Q$54:Q$62)+SUM('1.  LRAMVA Summary'!Q$63:Q$64)*(MONTH($E64)-1)/12)*$H64</f>
        <v>0</v>
      </c>
      <c r="W64" s="231">
        <f t="shared" si="15"/>
        <v>0</v>
      </c>
    </row>
    <row r="65" spans="2:23" s="9" customFormat="1">
      <c r="B65" s="213" t="s">
        <v>731</v>
      </c>
      <c r="C65" s="233"/>
      <c r="E65" s="214">
        <v>41791</v>
      </c>
      <c r="F65" s="214" t="s">
        <v>180</v>
      </c>
      <c r="G65" s="215" t="s">
        <v>66</v>
      </c>
      <c r="H65" s="229">
        <f>C$28/12</f>
        <v>1.225E-3</v>
      </c>
      <c r="I65" s="230">
        <f>(SUM('1.  LRAMVA Summary'!D$54:D$62)+SUM('1.  LRAMVA Summary'!D$63:D$64)*(MONTH($E65)-1)/12)*$H65</f>
        <v>0</v>
      </c>
      <c r="J65" s="230">
        <f>(SUM('1.  LRAMVA Summary'!E$54:E$62)+SUM('1.  LRAMVA Summary'!E$63:E$64)*(MONTH($E65)-1)/12)*$H65</f>
        <v>0</v>
      </c>
      <c r="K65" s="230">
        <f>(SUM('1.  LRAMVA Summary'!F$54:F$62)+SUM('1.  LRAMVA Summary'!F$63:F$64)*(MONTH($E65)-1)/12)*$H65</f>
        <v>0</v>
      </c>
      <c r="L65" s="230">
        <f>(SUM('1.  LRAMVA Summary'!G$54:G$62)+SUM('1.  LRAMVA Summary'!G$63:G$64)*(MONTH($E65)-1)/12)*$H65</f>
        <v>0</v>
      </c>
      <c r="M65" s="230">
        <f>(SUM('1.  LRAMVA Summary'!H$54:H$62)+SUM('1.  LRAMVA Summary'!H$63:H$64)*(MONTH($E65)-1)/12)*$H65</f>
        <v>0</v>
      </c>
      <c r="N65" s="230">
        <f>(SUM('1.  LRAMVA Summary'!I$54:I$62)+SUM('1.  LRAMVA Summary'!I$63:I$64)*(MONTH($E65)-1)/12)*$H65</f>
        <v>0</v>
      </c>
      <c r="O65" s="230">
        <f>(SUM('1.  LRAMVA Summary'!J$54:J$62)+SUM('1.  LRAMVA Summary'!J$63:J$64)*(MONTH($E65)-1)/12)*$H65</f>
        <v>0</v>
      </c>
      <c r="P65" s="230">
        <f>(SUM('1.  LRAMVA Summary'!K$54:K$62)+SUM('1.  LRAMVA Summary'!K$63:K$64)*(MONTH($E65)-1)/12)*$H65</f>
        <v>0</v>
      </c>
      <c r="Q65" s="230">
        <f>(SUM('1.  LRAMVA Summary'!L$54:L$62)+SUM('1.  LRAMVA Summary'!L$63:L$64)*(MONTH($E65)-1)/12)*$H65</f>
        <v>0</v>
      </c>
      <c r="R65" s="230">
        <f>(SUM('1.  LRAMVA Summary'!M$54:M$62)+SUM('1.  LRAMVA Summary'!M$63:M$64)*(MONTH($E65)-1)/12)*$H65</f>
        <v>0</v>
      </c>
      <c r="S65" s="230">
        <f>(SUM('1.  LRAMVA Summary'!N$54:N$62)+SUM('1.  LRAMVA Summary'!N$63:N$64)*(MONTH($E65)-1)/12)*$H65</f>
        <v>0</v>
      </c>
      <c r="T65" s="230">
        <f>(SUM('1.  LRAMVA Summary'!O$54:O$62)+SUM('1.  LRAMVA Summary'!O$63:O$64)*(MONTH($E65)-1)/12)*$H65</f>
        <v>0</v>
      </c>
      <c r="U65" s="230">
        <f>(SUM('1.  LRAMVA Summary'!P$54:P$62)+SUM('1.  LRAMVA Summary'!P$63:P$64)*(MONTH($E65)-1)/12)*$H65</f>
        <v>0</v>
      </c>
      <c r="V65" s="230">
        <f>(SUM('1.  LRAMVA Summary'!Q$54:Q$62)+SUM('1.  LRAMVA Summary'!Q$63:Q$64)*(MONTH($E65)-1)/12)*$H65</f>
        <v>0</v>
      </c>
      <c r="W65" s="231">
        <f t="shared" si="15"/>
        <v>0</v>
      </c>
    </row>
    <row r="66" spans="2:23" s="9" customFormat="1">
      <c r="B66" s="235" t="s">
        <v>732</v>
      </c>
      <c r="C66" s="236"/>
      <c r="E66" s="214">
        <v>41821</v>
      </c>
      <c r="F66" s="214" t="s">
        <v>180</v>
      </c>
      <c r="G66" s="215" t="s">
        <v>68</v>
      </c>
      <c r="H66" s="232">
        <f>C$29/12</f>
        <v>1.225E-3</v>
      </c>
      <c r="I66" s="230">
        <f>(SUM('1.  LRAMVA Summary'!D$54:D$62)+SUM('1.  LRAMVA Summary'!D$63:D$64)*(MONTH($E66)-1)/12)*$H66</f>
        <v>0</v>
      </c>
      <c r="J66" s="230">
        <f>(SUM('1.  LRAMVA Summary'!E$54:E$62)+SUM('1.  LRAMVA Summary'!E$63:E$64)*(MONTH($E66)-1)/12)*$H66</f>
        <v>0</v>
      </c>
      <c r="K66" s="230">
        <f>(SUM('1.  LRAMVA Summary'!F$54:F$62)+SUM('1.  LRAMVA Summary'!F$63:F$64)*(MONTH($E66)-1)/12)*$H66</f>
        <v>0</v>
      </c>
      <c r="L66" s="230">
        <f>(SUM('1.  LRAMVA Summary'!G$54:G$62)+SUM('1.  LRAMVA Summary'!G$63:G$64)*(MONTH($E66)-1)/12)*$H66</f>
        <v>0</v>
      </c>
      <c r="M66" s="230">
        <f>(SUM('1.  LRAMVA Summary'!H$54:H$62)+SUM('1.  LRAMVA Summary'!H$63:H$64)*(MONTH($E66)-1)/12)*$H66</f>
        <v>0</v>
      </c>
      <c r="N66" s="230">
        <f>(SUM('1.  LRAMVA Summary'!I$54:I$62)+SUM('1.  LRAMVA Summary'!I$63:I$64)*(MONTH($E66)-1)/12)*$H66</f>
        <v>0</v>
      </c>
      <c r="O66" s="230">
        <f>(SUM('1.  LRAMVA Summary'!J$54:J$62)+SUM('1.  LRAMVA Summary'!J$63:J$64)*(MONTH($E66)-1)/12)*$H66</f>
        <v>0</v>
      </c>
      <c r="P66" s="230">
        <f>(SUM('1.  LRAMVA Summary'!K$54:K$62)+SUM('1.  LRAMVA Summary'!K$63:K$64)*(MONTH($E66)-1)/12)*$H66</f>
        <v>0</v>
      </c>
      <c r="Q66" s="230">
        <f>(SUM('1.  LRAMVA Summary'!L$54:L$62)+SUM('1.  LRAMVA Summary'!L$63:L$64)*(MONTH($E66)-1)/12)*$H66</f>
        <v>0</v>
      </c>
      <c r="R66" s="230">
        <f>(SUM('1.  LRAMVA Summary'!M$54:M$62)+SUM('1.  LRAMVA Summary'!M$63:M$64)*(MONTH($E66)-1)/12)*$H66</f>
        <v>0</v>
      </c>
      <c r="S66" s="230">
        <f>(SUM('1.  LRAMVA Summary'!N$54:N$62)+SUM('1.  LRAMVA Summary'!N$63:N$64)*(MONTH($E66)-1)/12)*$H66</f>
        <v>0</v>
      </c>
      <c r="T66" s="230">
        <f>(SUM('1.  LRAMVA Summary'!O$54:O$62)+SUM('1.  LRAMVA Summary'!O$63:O$64)*(MONTH($E66)-1)/12)*$H66</f>
        <v>0</v>
      </c>
      <c r="U66" s="230">
        <f>(SUM('1.  LRAMVA Summary'!P$54:P$62)+SUM('1.  LRAMVA Summary'!P$63:P$64)*(MONTH($E66)-1)/12)*$H66</f>
        <v>0</v>
      </c>
      <c r="V66" s="230">
        <f>(SUM('1.  LRAMVA Summary'!Q$54:Q$62)+SUM('1.  LRAMVA Summary'!Q$63:Q$64)*(MONTH($E66)-1)/12)*$H66</f>
        <v>0</v>
      </c>
      <c r="W66" s="231">
        <f t="shared" si="15"/>
        <v>0</v>
      </c>
    </row>
    <row r="67" spans="2:23" s="9" customFormat="1">
      <c r="B67" s="213" t="s">
        <v>734</v>
      </c>
      <c r="C67" s="233"/>
      <c r="E67" s="214">
        <v>41852</v>
      </c>
      <c r="F67" s="214" t="s">
        <v>180</v>
      </c>
      <c r="G67" s="215" t="s">
        <v>68</v>
      </c>
      <c r="H67" s="229">
        <f>C$29/12</f>
        <v>1.225E-3</v>
      </c>
      <c r="I67" s="230">
        <f>(SUM('1.  LRAMVA Summary'!D$54:D$62)+SUM('1.  LRAMVA Summary'!D$63:D$64)*(MONTH($E67)-1)/12)*$H67</f>
        <v>0</v>
      </c>
      <c r="J67" s="230">
        <f>(SUM('1.  LRAMVA Summary'!E$54:E$62)+SUM('1.  LRAMVA Summary'!E$63:E$64)*(MONTH($E67)-1)/12)*$H67</f>
        <v>0</v>
      </c>
      <c r="K67" s="230">
        <f>(SUM('1.  LRAMVA Summary'!F$54:F$62)+SUM('1.  LRAMVA Summary'!F$63:F$64)*(MONTH($E67)-1)/12)*$H67</f>
        <v>0</v>
      </c>
      <c r="L67" s="230">
        <f>(SUM('1.  LRAMVA Summary'!G$54:G$62)+SUM('1.  LRAMVA Summary'!G$63:G$64)*(MONTH($E67)-1)/12)*$H67</f>
        <v>0</v>
      </c>
      <c r="M67" s="230">
        <f>(SUM('1.  LRAMVA Summary'!H$54:H$62)+SUM('1.  LRAMVA Summary'!H$63:H$64)*(MONTH($E67)-1)/12)*$H67</f>
        <v>0</v>
      </c>
      <c r="N67" s="230">
        <f>(SUM('1.  LRAMVA Summary'!I$54:I$62)+SUM('1.  LRAMVA Summary'!I$63:I$64)*(MONTH($E67)-1)/12)*$H67</f>
        <v>0</v>
      </c>
      <c r="O67" s="230">
        <f>(SUM('1.  LRAMVA Summary'!J$54:J$62)+SUM('1.  LRAMVA Summary'!J$63:J$64)*(MONTH($E67)-1)/12)*$H67</f>
        <v>0</v>
      </c>
      <c r="P67" s="230">
        <f>(SUM('1.  LRAMVA Summary'!K$54:K$62)+SUM('1.  LRAMVA Summary'!K$63:K$64)*(MONTH($E67)-1)/12)*$H67</f>
        <v>0</v>
      </c>
      <c r="Q67" s="230">
        <f>(SUM('1.  LRAMVA Summary'!L$54:L$62)+SUM('1.  LRAMVA Summary'!L$63:L$64)*(MONTH($E67)-1)/12)*$H67</f>
        <v>0</v>
      </c>
      <c r="R67" s="230">
        <f>(SUM('1.  LRAMVA Summary'!M$54:M$62)+SUM('1.  LRAMVA Summary'!M$63:M$64)*(MONTH($E67)-1)/12)*$H67</f>
        <v>0</v>
      </c>
      <c r="S67" s="230">
        <f>(SUM('1.  LRAMVA Summary'!N$54:N$62)+SUM('1.  LRAMVA Summary'!N$63:N$64)*(MONTH($E67)-1)/12)*$H67</f>
        <v>0</v>
      </c>
      <c r="T67" s="230">
        <f>(SUM('1.  LRAMVA Summary'!O$54:O$62)+SUM('1.  LRAMVA Summary'!O$63:O$64)*(MONTH($E67)-1)/12)*$H67</f>
        <v>0</v>
      </c>
      <c r="U67" s="230">
        <f>(SUM('1.  LRAMVA Summary'!P$54:P$62)+SUM('1.  LRAMVA Summary'!P$63:P$64)*(MONTH($E67)-1)/12)*$H67</f>
        <v>0</v>
      </c>
      <c r="V67" s="230">
        <f>(SUM('1.  LRAMVA Summary'!Q$54:Q$62)+SUM('1.  LRAMVA Summary'!Q$63:Q$64)*(MONTH($E67)-1)/12)*$H67</f>
        <v>0</v>
      </c>
      <c r="W67" s="231">
        <f t="shared" si="15"/>
        <v>0</v>
      </c>
    </row>
    <row r="68" spans="2:23" s="9" customFormat="1">
      <c r="B68" s="213" t="s">
        <v>735</v>
      </c>
      <c r="C68" s="233"/>
      <c r="E68" s="214">
        <v>41883</v>
      </c>
      <c r="F68" s="214" t="s">
        <v>180</v>
      </c>
      <c r="G68" s="215" t="s">
        <v>68</v>
      </c>
      <c r="H68" s="229">
        <f>C$29/12</f>
        <v>1.225E-3</v>
      </c>
      <c r="I68" s="230">
        <f>(SUM('1.  LRAMVA Summary'!D$54:D$62)+SUM('1.  LRAMVA Summary'!D$63:D$64)*(MONTH($E68)-1)/12)*$H68</f>
        <v>0</v>
      </c>
      <c r="J68" s="230">
        <f>(SUM('1.  LRAMVA Summary'!E$54:E$62)+SUM('1.  LRAMVA Summary'!E$63:E$64)*(MONTH($E68)-1)/12)*$H68</f>
        <v>0</v>
      </c>
      <c r="K68" s="230">
        <f>(SUM('1.  LRAMVA Summary'!F$54:F$62)+SUM('1.  LRAMVA Summary'!F$63:F$64)*(MONTH($E68)-1)/12)*$H68</f>
        <v>0</v>
      </c>
      <c r="L68" s="230">
        <f>(SUM('1.  LRAMVA Summary'!G$54:G$62)+SUM('1.  LRAMVA Summary'!G$63:G$64)*(MONTH($E68)-1)/12)*$H68</f>
        <v>0</v>
      </c>
      <c r="M68" s="230">
        <f>(SUM('1.  LRAMVA Summary'!H$54:H$62)+SUM('1.  LRAMVA Summary'!H$63:H$64)*(MONTH($E68)-1)/12)*$H68</f>
        <v>0</v>
      </c>
      <c r="N68" s="230">
        <f>(SUM('1.  LRAMVA Summary'!I$54:I$62)+SUM('1.  LRAMVA Summary'!I$63:I$64)*(MONTH($E68)-1)/12)*$H68</f>
        <v>0</v>
      </c>
      <c r="O68" s="230">
        <f>(SUM('1.  LRAMVA Summary'!J$54:J$62)+SUM('1.  LRAMVA Summary'!J$63:J$64)*(MONTH($E68)-1)/12)*$H68</f>
        <v>0</v>
      </c>
      <c r="P68" s="230">
        <f>(SUM('1.  LRAMVA Summary'!K$54:K$62)+SUM('1.  LRAMVA Summary'!K$63:K$64)*(MONTH($E68)-1)/12)*$H68</f>
        <v>0</v>
      </c>
      <c r="Q68" s="230">
        <f>(SUM('1.  LRAMVA Summary'!L$54:L$62)+SUM('1.  LRAMVA Summary'!L$63:L$64)*(MONTH($E68)-1)/12)*$H68</f>
        <v>0</v>
      </c>
      <c r="R68" s="230">
        <f>(SUM('1.  LRAMVA Summary'!M$54:M$62)+SUM('1.  LRAMVA Summary'!M$63:M$64)*(MONTH($E68)-1)/12)*$H68</f>
        <v>0</v>
      </c>
      <c r="S68" s="230">
        <f>(SUM('1.  LRAMVA Summary'!N$54:N$62)+SUM('1.  LRAMVA Summary'!N$63:N$64)*(MONTH($E68)-1)/12)*$H68</f>
        <v>0</v>
      </c>
      <c r="T68" s="230">
        <f>(SUM('1.  LRAMVA Summary'!O$54:O$62)+SUM('1.  LRAMVA Summary'!O$63:O$64)*(MONTH($E68)-1)/12)*$H68</f>
        <v>0</v>
      </c>
      <c r="U68" s="230">
        <f>(SUM('1.  LRAMVA Summary'!P$54:P$62)+SUM('1.  LRAMVA Summary'!P$63:P$64)*(MONTH($E68)-1)/12)*$H68</f>
        <v>0</v>
      </c>
      <c r="V68" s="230">
        <f>(SUM('1.  LRAMVA Summary'!Q$54:Q$62)+SUM('1.  LRAMVA Summary'!Q$63:Q$64)*(MONTH($E68)-1)/12)*$H68</f>
        <v>0</v>
      </c>
      <c r="W68" s="231">
        <f t="shared" si="15"/>
        <v>0</v>
      </c>
    </row>
    <row r="69" spans="2:23" s="9" customFormat="1">
      <c r="B69" s="213" t="s">
        <v>736</v>
      </c>
      <c r="C69" s="233"/>
      <c r="E69" s="214">
        <v>41913</v>
      </c>
      <c r="F69" s="214" t="s">
        <v>180</v>
      </c>
      <c r="G69" s="215" t="s">
        <v>69</v>
      </c>
      <c r="H69" s="232">
        <f>C$30/12</f>
        <v>1.225E-3</v>
      </c>
      <c r="I69" s="230">
        <f>(SUM('1.  LRAMVA Summary'!D$54:D$62)+SUM('1.  LRAMVA Summary'!D$63:D$64)*(MONTH($E69)-1)/12)*$H69</f>
        <v>0</v>
      </c>
      <c r="J69" s="230">
        <f>(SUM('1.  LRAMVA Summary'!E$54:E$62)+SUM('1.  LRAMVA Summary'!E$63:E$64)*(MONTH($E69)-1)/12)*$H69</f>
        <v>0</v>
      </c>
      <c r="K69" s="230">
        <f>(SUM('1.  LRAMVA Summary'!F$54:F$62)+SUM('1.  LRAMVA Summary'!F$63:F$64)*(MONTH($E69)-1)/12)*$H69</f>
        <v>0</v>
      </c>
      <c r="L69" s="230">
        <f>(SUM('1.  LRAMVA Summary'!G$54:G$62)+SUM('1.  LRAMVA Summary'!G$63:G$64)*(MONTH($E69)-1)/12)*$H69</f>
        <v>0</v>
      </c>
      <c r="M69" s="230">
        <f>(SUM('1.  LRAMVA Summary'!H$54:H$62)+SUM('1.  LRAMVA Summary'!H$63:H$64)*(MONTH($E69)-1)/12)*$H69</f>
        <v>0</v>
      </c>
      <c r="N69" s="230">
        <f>(SUM('1.  LRAMVA Summary'!I$54:I$62)+SUM('1.  LRAMVA Summary'!I$63:I$64)*(MONTH($E69)-1)/12)*$H69</f>
        <v>0</v>
      </c>
      <c r="O69" s="230">
        <f>(SUM('1.  LRAMVA Summary'!J$54:J$62)+SUM('1.  LRAMVA Summary'!J$63:J$64)*(MONTH($E69)-1)/12)*$H69</f>
        <v>0</v>
      </c>
      <c r="P69" s="230">
        <f>(SUM('1.  LRAMVA Summary'!K$54:K$62)+SUM('1.  LRAMVA Summary'!K$63:K$64)*(MONTH($E69)-1)/12)*$H69</f>
        <v>0</v>
      </c>
      <c r="Q69" s="230">
        <f>(SUM('1.  LRAMVA Summary'!L$54:L$62)+SUM('1.  LRAMVA Summary'!L$63:L$64)*(MONTH($E69)-1)/12)*$H69</f>
        <v>0</v>
      </c>
      <c r="R69" s="230">
        <f>(SUM('1.  LRAMVA Summary'!M$54:M$62)+SUM('1.  LRAMVA Summary'!M$63:M$64)*(MONTH($E69)-1)/12)*$H69</f>
        <v>0</v>
      </c>
      <c r="S69" s="230">
        <f>(SUM('1.  LRAMVA Summary'!N$54:N$62)+SUM('1.  LRAMVA Summary'!N$63:N$64)*(MONTH($E69)-1)/12)*$H69</f>
        <v>0</v>
      </c>
      <c r="T69" s="230">
        <f>(SUM('1.  LRAMVA Summary'!O$54:O$62)+SUM('1.  LRAMVA Summary'!O$63:O$64)*(MONTH($E69)-1)/12)*$H69</f>
        <v>0</v>
      </c>
      <c r="U69" s="230">
        <f>(SUM('1.  LRAMVA Summary'!P$54:P$62)+SUM('1.  LRAMVA Summary'!P$63:P$64)*(MONTH($E69)-1)/12)*$H69</f>
        <v>0</v>
      </c>
      <c r="V69" s="230">
        <f>(SUM('1.  LRAMVA Summary'!Q$54:Q$62)+SUM('1.  LRAMVA Summary'!Q$63:Q$64)*(MONTH($E69)-1)/12)*$H69</f>
        <v>0</v>
      </c>
      <c r="W69" s="231">
        <f t="shared" si="15"/>
        <v>0</v>
      </c>
    </row>
    <row r="70" spans="2:23" s="9" customFormat="1">
      <c r="B70" s="235" t="s">
        <v>737</v>
      </c>
      <c r="C70" s="236"/>
      <c r="E70" s="214">
        <v>41944</v>
      </c>
      <c r="F70" s="214" t="s">
        <v>180</v>
      </c>
      <c r="G70" s="215" t="s">
        <v>69</v>
      </c>
      <c r="H70" s="229">
        <f>C$30/12</f>
        <v>1.225E-3</v>
      </c>
      <c r="I70" s="230">
        <f>(SUM('1.  LRAMVA Summary'!D$54:D$62)+SUM('1.  LRAMVA Summary'!D$63:D$64)*(MONTH($E70)-1)/12)*$H70</f>
        <v>0</v>
      </c>
      <c r="J70" s="230">
        <f>(SUM('1.  LRAMVA Summary'!E$54:E$62)+SUM('1.  LRAMVA Summary'!E$63:E$64)*(MONTH($E70)-1)/12)*$H70</f>
        <v>0</v>
      </c>
      <c r="K70" s="230">
        <f>(SUM('1.  LRAMVA Summary'!F$54:F$62)+SUM('1.  LRAMVA Summary'!F$63:F$64)*(MONTH($E70)-1)/12)*$H70</f>
        <v>0</v>
      </c>
      <c r="L70" s="230">
        <f>(SUM('1.  LRAMVA Summary'!G$54:G$62)+SUM('1.  LRAMVA Summary'!G$63:G$64)*(MONTH($E70)-1)/12)*$H70</f>
        <v>0</v>
      </c>
      <c r="M70" s="230">
        <f>(SUM('1.  LRAMVA Summary'!H$54:H$62)+SUM('1.  LRAMVA Summary'!H$63:H$64)*(MONTH($E70)-1)/12)*$H70</f>
        <v>0</v>
      </c>
      <c r="N70" s="230">
        <f>(SUM('1.  LRAMVA Summary'!I$54:I$62)+SUM('1.  LRAMVA Summary'!I$63:I$64)*(MONTH($E70)-1)/12)*$H70</f>
        <v>0</v>
      </c>
      <c r="O70" s="230">
        <f>(SUM('1.  LRAMVA Summary'!J$54:J$62)+SUM('1.  LRAMVA Summary'!J$63:J$64)*(MONTH($E70)-1)/12)*$H70</f>
        <v>0</v>
      </c>
      <c r="P70" s="230">
        <f>(SUM('1.  LRAMVA Summary'!K$54:K$62)+SUM('1.  LRAMVA Summary'!K$63:K$64)*(MONTH($E70)-1)/12)*$H70</f>
        <v>0</v>
      </c>
      <c r="Q70" s="230">
        <f>(SUM('1.  LRAMVA Summary'!L$54:L$62)+SUM('1.  LRAMVA Summary'!L$63:L$64)*(MONTH($E70)-1)/12)*$H70</f>
        <v>0</v>
      </c>
      <c r="R70" s="230">
        <f>(SUM('1.  LRAMVA Summary'!M$54:M$62)+SUM('1.  LRAMVA Summary'!M$63:M$64)*(MONTH($E70)-1)/12)*$H70</f>
        <v>0</v>
      </c>
      <c r="S70" s="230">
        <f>(SUM('1.  LRAMVA Summary'!N$54:N$62)+SUM('1.  LRAMVA Summary'!N$63:N$64)*(MONTH($E70)-1)/12)*$H70</f>
        <v>0</v>
      </c>
      <c r="T70" s="230">
        <f>(SUM('1.  LRAMVA Summary'!O$54:O$62)+SUM('1.  LRAMVA Summary'!O$63:O$64)*(MONTH($E70)-1)/12)*$H70</f>
        <v>0</v>
      </c>
      <c r="U70" s="230">
        <f>(SUM('1.  LRAMVA Summary'!P$54:P$62)+SUM('1.  LRAMVA Summary'!P$63:P$64)*(MONTH($E70)-1)/12)*$H70</f>
        <v>0</v>
      </c>
      <c r="V70" s="230">
        <f>(SUM('1.  LRAMVA Summary'!Q$54:Q$62)+SUM('1.  LRAMVA Summary'!Q$63:Q$64)*(MONTH($E70)-1)/12)*$H70</f>
        <v>0</v>
      </c>
      <c r="W70" s="231">
        <f t="shared" si="15"/>
        <v>0</v>
      </c>
    </row>
    <row r="71" spans="2:23" s="9" customFormat="1">
      <c r="B71" s="213" t="s">
        <v>738</v>
      </c>
      <c r="C71" s="233"/>
      <c r="E71" s="214">
        <v>41974</v>
      </c>
      <c r="F71" s="214" t="s">
        <v>180</v>
      </c>
      <c r="G71" s="215" t="s">
        <v>69</v>
      </c>
      <c r="H71" s="229">
        <f>C$30/12</f>
        <v>1.225E-3</v>
      </c>
      <c r="I71" s="230">
        <f>(SUM('1.  LRAMVA Summary'!D$54:D$62)+SUM('1.  LRAMVA Summary'!D$63:D$64)*(MONTH($E71)-1)/12)*$H71</f>
        <v>0</v>
      </c>
      <c r="J71" s="230">
        <f>(SUM('1.  LRAMVA Summary'!E$54:E$62)+SUM('1.  LRAMVA Summary'!E$63:E$64)*(MONTH($E71)-1)/12)*$H71</f>
        <v>0</v>
      </c>
      <c r="K71" s="230">
        <f>(SUM('1.  LRAMVA Summary'!F$54:F$62)+SUM('1.  LRAMVA Summary'!F$63:F$64)*(MONTH($E71)-1)/12)*$H71</f>
        <v>0</v>
      </c>
      <c r="L71" s="230">
        <f>(SUM('1.  LRAMVA Summary'!G$54:G$62)+SUM('1.  LRAMVA Summary'!G$63:G$64)*(MONTH($E71)-1)/12)*$H71</f>
        <v>0</v>
      </c>
      <c r="M71" s="230">
        <f>(SUM('1.  LRAMVA Summary'!H$54:H$62)+SUM('1.  LRAMVA Summary'!H$63:H$64)*(MONTH($E71)-1)/12)*$H71</f>
        <v>0</v>
      </c>
      <c r="N71" s="230">
        <f>(SUM('1.  LRAMVA Summary'!I$54:I$62)+SUM('1.  LRAMVA Summary'!I$63:I$64)*(MONTH($E71)-1)/12)*$H71</f>
        <v>0</v>
      </c>
      <c r="O71" s="230">
        <f>(SUM('1.  LRAMVA Summary'!J$54:J$62)+SUM('1.  LRAMVA Summary'!J$63:J$64)*(MONTH($E71)-1)/12)*$H71</f>
        <v>0</v>
      </c>
      <c r="P71" s="230">
        <f>(SUM('1.  LRAMVA Summary'!K$54:K$62)+SUM('1.  LRAMVA Summary'!K$63:K$64)*(MONTH($E71)-1)/12)*$H71</f>
        <v>0</v>
      </c>
      <c r="Q71" s="230">
        <f>(SUM('1.  LRAMVA Summary'!L$54:L$62)+SUM('1.  LRAMVA Summary'!L$63:L$64)*(MONTH($E71)-1)/12)*$H71</f>
        <v>0</v>
      </c>
      <c r="R71" s="230">
        <f>(SUM('1.  LRAMVA Summary'!M$54:M$62)+SUM('1.  LRAMVA Summary'!M$63:M$64)*(MONTH($E71)-1)/12)*$H71</f>
        <v>0</v>
      </c>
      <c r="S71" s="230">
        <f>(SUM('1.  LRAMVA Summary'!N$54:N$62)+SUM('1.  LRAMVA Summary'!N$63:N$64)*(MONTH($E71)-1)/12)*$H71</f>
        <v>0</v>
      </c>
      <c r="T71" s="230">
        <f>(SUM('1.  LRAMVA Summary'!O$54:O$62)+SUM('1.  LRAMVA Summary'!O$63:O$64)*(MONTH($E71)-1)/12)*$H71</f>
        <v>0</v>
      </c>
      <c r="U71" s="230">
        <f>(SUM('1.  LRAMVA Summary'!P$54:P$62)+SUM('1.  LRAMVA Summary'!P$63:P$64)*(MONTH($E71)-1)/12)*$H71</f>
        <v>0</v>
      </c>
      <c r="V71" s="230">
        <f>(SUM('1.  LRAMVA Summary'!Q$54:Q$62)+SUM('1.  LRAMVA Summary'!Q$63:Q$64)*(MONTH($E71)-1)/12)*$H71</f>
        <v>0</v>
      </c>
      <c r="W71" s="231">
        <f t="shared" si="15"/>
        <v>0</v>
      </c>
    </row>
    <row r="72" spans="2:23" s="9" customFormat="1" ht="15.75" thickBot="1">
      <c r="B72" s="213" t="s">
        <v>739</v>
      </c>
      <c r="C72" s="233"/>
      <c r="E72" s="216" t="s">
        <v>463</v>
      </c>
      <c r="F72" s="216"/>
      <c r="G72" s="217"/>
      <c r="H72" s="218"/>
      <c r="I72" s="219">
        <f>SUM(I59:I71)</f>
        <v>0</v>
      </c>
      <c r="J72" s="219">
        <f t="shared" ref="J72:V72" si="16">SUM(J59:J71)</f>
        <v>0</v>
      </c>
      <c r="K72" s="219">
        <f t="shared" si="16"/>
        <v>0</v>
      </c>
      <c r="L72" s="219">
        <f t="shared" si="16"/>
        <v>0</v>
      </c>
      <c r="M72" s="219">
        <f t="shared" si="16"/>
        <v>0</v>
      </c>
      <c r="N72" s="219">
        <f t="shared" si="16"/>
        <v>0</v>
      </c>
      <c r="O72" s="219">
        <f t="shared" si="16"/>
        <v>0</v>
      </c>
      <c r="P72" s="219">
        <f t="shared" si="16"/>
        <v>0</v>
      </c>
      <c r="Q72" s="219">
        <f t="shared" si="16"/>
        <v>0</v>
      </c>
      <c r="R72" s="219">
        <f t="shared" si="16"/>
        <v>0</v>
      </c>
      <c r="S72" s="219">
        <f t="shared" si="16"/>
        <v>0</v>
      </c>
      <c r="T72" s="219">
        <f t="shared" si="16"/>
        <v>0</v>
      </c>
      <c r="U72" s="219">
        <f t="shared" si="16"/>
        <v>0</v>
      </c>
      <c r="V72" s="219">
        <f t="shared" si="16"/>
        <v>0</v>
      </c>
      <c r="W72" s="219">
        <f>SUM(W59:W71)</f>
        <v>0</v>
      </c>
    </row>
    <row r="73" spans="2:23" s="9" customFormat="1" ht="15.75" thickTop="1">
      <c r="B73" s="213" t="s">
        <v>740</v>
      </c>
      <c r="C73" s="233"/>
      <c r="E73" s="220" t="s">
        <v>67</v>
      </c>
      <c r="F73" s="220"/>
      <c r="G73" s="221"/>
      <c r="H73" s="222"/>
      <c r="I73" s="223"/>
      <c r="J73" s="223"/>
      <c r="K73" s="223"/>
      <c r="L73" s="223"/>
      <c r="M73" s="223"/>
      <c r="N73" s="223"/>
      <c r="O73" s="223"/>
      <c r="P73" s="223"/>
      <c r="Q73" s="223"/>
      <c r="R73" s="223"/>
      <c r="S73" s="223"/>
      <c r="T73" s="223"/>
      <c r="U73" s="223"/>
      <c r="V73" s="223"/>
      <c r="W73" s="224"/>
    </row>
    <row r="74" spans="2:23" s="9" customFormat="1">
      <c r="B74" s="235" t="s">
        <v>741</v>
      </c>
      <c r="C74" s="236"/>
      <c r="E74" s="225" t="s">
        <v>427</v>
      </c>
      <c r="F74" s="225"/>
      <c r="G74" s="226"/>
      <c r="H74" s="227"/>
      <c r="I74" s="228">
        <f t="shared" ref="I74:O74" si="17">I72+I73</f>
        <v>0</v>
      </c>
      <c r="J74" s="228">
        <f t="shared" si="17"/>
        <v>0</v>
      </c>
      <c r="K74" s="228">
        <f t="shared" si="17"/>
        <v>0</v>
      </c>
      <c r="L74" s="228">
        <f t="shared" si="17"/>
        <v>0</v>
      </c>
      <c r="M74" s="228">
        <f t="shared" si="17"/>
        <v>0</v>
      </c>
      <c r="N74" s="228">
        <f t="shared" si="17"/>
        <v>0</v>
      </c>
      <c r="O74" s="228">
        <f t="shared" si="17"/>
        <v>0</v>
      </c>
      <c r="P74" s="228">
        <f t="shared" ref="P74:V74" si="18">P72+P73</f>
        <v>0</v>
      </c>
      <c r="Q74" s="228">
        <f t="shared" si="18"/>
        <v>0</v>
      </c>
      <c r="R74" s="228">
        <f t="shared" si="18"/>
        <v>0</v>
      </c>
      <c r="S74" s="228">
        <f t="shared" si="18"/>
        <v>0</v>
      </c>
      <c r="T74" s="228">
        <f t="shared" si="18"/>
        <v>0</v>
      </c>
      <c r="U74" s="228">
        <f t="shared" si="18"/>
        <v>0</v>
      </c>
      <c r="V74" s="228">
        <f t="shared" si="18"/>
        <v>0</v>
      </c>
      <c r="W74" s="228">
        <f>W72+W73</f>
        <v>0</v>
      </c>
    </row>
    <row r="75" spans="2:23" s="9" customFormat="1">
      <c r="B75" s="66"/>
      <c r="E75" s="214">
        <v>42005</v>
      </c>
      <c r="F75" s="214" t="s">
        <v>181</v>
      </c>
      <c r="G75" s="215" t="s">
        <v>65</v>
      </c>
      <c r="H75" s="229">
        <f>C$31/12</f>
        <v>1.225E-3</v>
      </c>
      <c r="I75" s="230">
        <f>(SUM('1.  LRAMVA Summary'!D$54:D$65)+SUM('1.  LRAMVA Summary'!D$66:D$67)*(MONTH($E75)-1)/12)*$H75</f>
        <v>0</v>
      </c>
      <c r="J75" s="230">
        <f>(SUM('1.  LRAMVA Summary'!E$54:E$65)+SUM('1.  LRAMVA Summary'!E$66:E$67)*(MONTH($E75)-1)/12)*$H75</f>
        <v>0</v>
      </c>
      <c r="K75" s="230">
        <f>(SUM('1.  LRAMVA Summary'!F$54:F$65)+SUM('1.  LRAMVA Summary'!F$66:F$67)*(MONTH($E75)-1)/12)*$H75</f>
        <v>0</v>
      </c>
      <c r="L75" s="230">
        <f>(SUM('1.  LRAMVA Summary'!G$54:G$65)+SUM('1.  LRAMVA Summary'!G$66:G$67)*(MONTH($E75)-1)/12)*$H75</f>
        <v>0</v>
      </c>
      <c r="M75" s="230">
        <f>(SUM('1.  LRAMVA Summary'!H$54:H$65)+SUM('1.  LRAMVA Summary'!H$66:H$67)*(MONTH($E75)-1)/12)*$H75</f>
        <v>0</v>
      </c>
      <c r="N75" s="230">
        <f>(SUM('1.  LRAMVA Summary'!I$54:I$65)+SUM('1.  LRAMVA Summary'!I$66:I$67)*(MONTH($E75)-1)/12)*$H75</f>
        <v>0</v>
      </c>
      <c r="O75" s="230">
        <f>(SUM('1.  LRAMVA Summary'!J$54:J$65)+SUM('1.  LRAMVA Summary'!J$66:J$67)*(MONTH($E75)-1)/12)*$H75</f>
        <v>0</v>
      </c>
      <c r="P75" s="230">
        <f>(SUM('1.  LRAMVA Summary'!K$54:K$65)+SUM('1.  LRAMVA Summary'!K$66:K$67)*(MONTH($E75)-1)/12)*$H75</f>
        <v>0</v>
      </c>
      <c r="Q75" s="230">
        <f>(SUM('1.  LRAMVA Summary'!L$54:L$65)+SUM('1.  LRAMVA Summary'!L$66:L$67)*(MONTH($E75)-1)/12)*$H75</f>
        <v>0</v>
      </c>
      <c r="R75" s="230">
        <f>(SUM('1.  LRAMVA Summary'!M$54:M$65)+SUM('1.  LRAMVA Summary'!M$66:M$67)*(MONTH($E75)-1)/12)*$H75</f>
        <v>0</v>
      </c>
      <c r="S75" s="230">
        <f>(SUM('1.  LRAMVA Summary'!N$54:N$65)+SUM('1.  LRAMVA Summary'!N$66:N$67)*(MONTH($E75)-1)/12)*$H75</f>
        <v>0</v>
      </c>
      <c r="T75" s="230">
        <f>(SUM('1.  LRAMVA Summary'!O$54:O$65)+SUM('1.  LRAMVA Summary'!O$66:O$67)*(MONTH($E75)-1)/12)*$H75</f>
        <v>0</v>
      </c>
      <c r="U75" s="230">
        <f>(SUM('1.  LRAMVA Summary'!P$54:P$65)+SUM('1.  LRAMVA Summary'!P$66:P$67)*(MONTH($E75)-1)/12)*$H75</f>
        <v>0</v>
      </c>
      <c r="V75" s="230">
        <f>(SUM('1.  LRAMVA Summary'!Q$54:Q$65)+SUM('1.  LRAMVA Summary'!Q$66:Q$67)*(MONTH($E75)-1)/12)*$H75</f>
        <v>0</v>
      </c>
      <c r="W75" s="231">
        <f>SUM(I75:V75)</f>
        <v>0</v>
      </c>
    </row>
    <row r="76" spans="2:23" s="238" customFormat="1">
      <c r="B76" s="237"/>
      <c r="E76" s="214">
        <v>42036</v>
      </c>
      <c r="F76" s="214" t="s">
        <v>181</v>
      </c>
      <c r="G76" s="215" t="s">
        <v>65</v>
      </c>
      <c r="H76" s="229">
        <f t="shared" ref="H76:H77" si="19">C$31/12</f>
        <v>1.225E-3</v>
      </c>
      <c r="I76" s="230">
        <f>(SUM('1.  LRAMVA Summary'!D$54:D$65)+SUM('1.  LRAMVA Summary'!D$66:D$67)*(MONTH($E76)-1)/12)*$H76</f>
        <v>0</v>
      </c>
      <c r="J76" s="230">
        <f>(SUM('1.  LRAMVA Summary'!E$54:E$65)+SUM('1.  LRAMVA Summary'!E$66:E$67)*(MONTH($E76)-1)/12)*$H76</f>
        <v>0</v>
      </c>
      <c r="K76" s="230">
        <f>(SUM('1.  LRAMVA Summary'!F$54:F$65)+SUM('1.  LRAMVA Summary'!F$66:F$67)*(MONTH($E76)-1)/12)*$H76</f>
        <v>0</v>
      </c>
      <c r="L76" s="230">
        <f>(SUM('1.  LRAMVA Summary'!G$54:G$65)+SUM('1.  LRAMVA Summary'!G$66:G$67)*(MONTH($E76)-1)/12)*$H76</f>
        <v>0</v>
      </c>
      <c r="M76" s="230">
        <f>(SUM('1.  LRAMVA Summary'!H$54:H$65)+SUM('1.  LRAMVA Summary'!H$66:H$67)*(MONTH($E76)-1)/12)*$H76</f>
        <v>0</v>
      </c>
      <c r="N76" s="230">
        <f>(SUM('1.  LRAMVA Summary'!I$54:I$65)+SUM('1.  LRAMVA Summary'!I$66:I$67)*(MONTH($E76)-1)/12)*$H76</f>
        <v>0</v>
      </c>
      <c r="O76" s="230">
        <f>(SUM('1.  LRAMVA Summary'!J$54:J$65)+SUM('1.  LRAMVA Summary'!J$66:J$67)*(MONTH($E76)-1)/12)*$H76</f>
        <v>0</v>
      </c>
      <c r="P76" s="230">
        <f>(SUM('1.  LRAMVA Summary'!K$54:K$65)+SUM('1.  LRAMVA Summary'!K$66:K$67)*(MONTH($E76)-1)/12)*$H76</f>
        <v>0</v>
      </c>
      <c r="Q76" s="230">
        <f>(SUM('1.  LRAMVA Summary'!L$54:L$65)+SUM('1.  LRAMVA Summary'!L$66:L$67)*(MONTH($E76)-1)/12)*$H76</f>
        <v>0</v>
      </c>
      <c r="R76" s="230">
        <f>(SUM('1.  LRAMVA Summary'!M$54:M$65)+SUM('1.  LRAMVA Summary'!M$66:M$67)*(MONTH($E76)-1)/12)*$H76</f>
        <v>0</v>
      </c>
      <c r="S76" s="230">
        <f>(SUM('1.  LRAMVA Summary'!N$54:N$65)+SUM('1.  LRAMVA Summary'!N$66:N$67)*(MONTH($E76)-1)/12)*$H76</f>
        <v>0</v>
      </c>
      <c r="T76" s="230">
        <f>(SUM('1.  LRAMVA Summary'!O$54:O$65)+SUM('1.  LRAMVA Summary'!O$66:O$67)*(MONTH($E76)-1)/12)*$H76</f>
        <v>0</v>
      </c>
      <c r="U76" s="230">
        <f>(SUM('1.  LRAMVA Summary'!P$54:P$65)+SUM('1.  LRAMVA Summary'!P$66:P$67)*(MONTH($E76)-1)/12)*$H76</f>
        <v>0</v>
      </c>
      <c r="V76" s="230">
        <f>(SUM('1.  LRAMVA Summary'!Q$54:Q$65)+SUM('1.  LRAMVA Summary'!Q$66:Q$67)*(MONTH($E76)-1)/12)*$H76</f>
        <v>0</v>
      </c>
      <c r="W76" s="231">
        <f>SUM(I76:V76)</f>
        <v>0</v>
      </c>
    </row>
    <row r="77" spans="2:23" s="9" customFormat="1" ht="15.75">
      <c r="B77" s="183" t="s">
        <v>182</v>
      </c>
      <c r="E77" s="214">
        <v>42064</v>
      </c>
      <c r="F77" s="214" t="s">
        <v>181</v>
      </c>
      <c r="G77" s="215" t="s">
        <v>65</v>
      </c>
      <c r="H77" s="229">
        <f t="shared" si="19"/>
        <v>1.225E-3</v>
      </c>
      <c r="I77" s="230">
        <f>(SUM('1.  LRAMVA Summary'!D$54:D$65)+SUM('1.  LRAMVA Summary'!D$66:D$67)*(MONTH($E77)-1)/12)*$H77</f>
        <v>0</v>
      </c>
      <c r="J77" s="230">
        <f>(SUM('1.  LRAMVA Summary'!E$54:E$65)+SUM('1.  LRAMVA Summary'!E$66:E$67)*(MONTH($E77)-1)/12)*$H77</f>
        <v>0</v>
      </c>
      <c r="K77" s="230">
        <f>(SUM('1.  LRAMVA Summary'!F$54:F$65)+SUM('1.  LRAMVA Summary'!F$66:F$67)*(MONTH($E77)-1)/12)*$H77</f>
        <v>0</v>
      </c>
      <c r="L77" s="230">
        <f>(SUM('1.  LRAMVA Summary'!G$54:G$65)+SUM('1.  LRAMVA Summary'!G$66:G$67)*(MONTH($E77)-1)/12)*$H77</f>
        <v>0</v>
      </c>
      <c r="M77" s="230">
        <f>(SUM('1.  LRAMVA Summary'!H$54:H$65)+SUM('1.  LRAMVA Summary'!H$66:H$67)*(MONTH($E77)-1)/12)*$H77</f>
        <v>0</v>
      </c>
      <c r="N77" s="230">
        <f>(SUM('1.  LRAMVA Summary'!I$54:I$65)+SUM('1.  LRAMVA Summary'!I$66:I$67)*(MONTH($E77)-1)/12)*$H77</f>
        <v>0</v>
      </c>
      <c r="O77" s="230">
        <f>(SUM('1.  LRAMVA Summary'!J$54:J$65)+SUM('1.  LRAMVA Summary'!J$66:J$67)*(MONTH($E77)-1)/12)*$H77</f>
        <v>0</v>
      </c>
      <c r="P77" s="230">
        <f>(SUM('1.  LRAMVA Summary'!K$54:K$65)+SUM('1.  LRAMVA Summary'!K$66:K$67)*(MONTH($E77)-1)/12)*$H77</f>
        <v>0</v>
      </c>
      <c r="Q77" s="230">
        <f>(SUM('1.  LRAMVA Summary'!L$54:L$65)+SUM('1.  LRAMVA Summary'!L$66:L$67)*(MONTH($E77)-1)/12)*$H77</f>
        <v>0</v>
      </c>
      <c r="R77" s="230">
        <f>(SUM('1.  LRAMVA Summary'!M$54:M$65)+SUM('1.  LRAMVA Summary'!M$66:M$67)*(MONTH($E77)-1)/12)*$H77</f>
        <v>0</v>
      </c>
      <c r="S77" s="230">
        <f>(SUM('1.  LRAMVA Summary'!N$54:N$65)+SUM('1.  LRAMVA Summary'!N$66:N$67)*(MONTH($E77)-1)/12)*$H77</f>
        <v>0</v>
      </c>
      <c r="T77" s="230">
        <f>(SUM('1.  LRAMVA Summary'!O$54:O$65)+SUM('1.  LRAMVA Summary'!O$66:O$67)*(MONTH($E77)-1)/12)*$H77</f>
        <v>0</v>
      </c>
      <c r="U77" s="230">
        <f>(SUM('1.  LRAMVA Summary'!P$54:P$65)+SUM('1.  LRAMVA Summary'!P$66:P$67)*(MONTH($E77)-1)/12)*$H77</f>
        <v>0</v>
      </c>
      <c r="V77" s="230">
        <f>(SUM('1.  LRAMVA Summary'!Q$54:Q$65)+SUM('1.  LRAMVA Summary'!Q$66:Q$67)*(MONTH($E77)-1)/12)*$H77</f>
        <v>0</v>
      </c>
      <c r="W77" s="231">
        <f>SUM(I77:V77)</f>
        <v>0</v>
      </c>
    </row>
    <row r="78" spans="2:23" s="9" customFormat="1">
      <c r="B78" s="66"/>
      <c r="E78" s="214">
        <v>42095</v>
      </c>
      <c r="F78" s="214" t="s">
        <v>181</v>
      </c>
      <c r="G78" s="215" t="s">
        <v>66</v>
      </c>
      <c r="H78" s="229">
        <f>C$32/12</f>
        <v>9.1666666666666665E-4</v>
      </c>
      <c r="I78" s="230">
        <f>(SUM('1.  LRAMVA Summary'!D$54:D$65)+SUM('1.  LRAMVA Summary'!D$66:D$67)*(MONTH($E78)-1)/12)*$H78</f>
        <v>0</v>
      </c>
      <c r="J78" s="230">
        <f>(SUM('1.  LRAMVA Summary'!E$54:E$65)+SUM('1.  LRAMVA Summary'!E$66:E$67)*(MONTH($E78)-1)/12)*$H78</f>
        <v>0</v>
      </c>
      <c r="K78" s="230">
        <f>(SUM('1.  LRAMVA Summary'!F$54:F$65)+SUM('1.  LRAMVA Summary'!F$66:F$67)*(MONTH($E78)-1)/12)*$H78</f>
        <v>0</v>
      </c>
      <c r="L78" s="230">
        <f>(SUM('1.  LRAMVA Summary'!G$54:G$65)+SUM('1.  LRAMVA Summary'!G$66:G$67)*(MONTH($E78)-1)/12)*$H78</f>
        <v>0</v>
      </c>
      <c r="M78" s="230">
        <f>(SUM('1.  LRAMVA Summary'!H$54:H$65)+SUM('1.  LRAMVA Summary'!H$66:H$67)*(MONTH($E78)-1)/12)*$H78</f>
        <v>0</v>
      </c>
      <c r="N78" s="230">
        <f>(SUM('1.  LRAMVA Summary'!I$54:I$65)+SUM('1.  LRAMVA Summary'!I$66:I$67)*(MONTH($E78)-1)/12)*$H78</f>
        <v>0</v>
      </c>
      <c r="O78" s="230">
        <f>(SUM('1.  LRAMVA Summary'!J$54:J$65)+SUM('1.  LRAMVA Summary'!J$66:J$67)*(MONTH($E78)-1)/12)*$H78</f>
        <v>0</v>
      </c>
      <c r="P78" s="230">
        <f>(SUM('1.  LRAMVA Summary'!K$54:K$65)+SUM('1.  LRAMVA Summary'!K$66:K$67)*(MONTH($E78)-1)/12)*$H78</f>
        <v>0</v>
      </c>
      <c r="Q78" s="230">
        <f>(SUM('1.  LRAMVA Summary'!L$54:L$65)+SUM('1.  LRAMVA Summary'!L$66:L$67)*(MONTH($E78)-1)/12)*$H78</f>
        <v>0</v>
      </c>
      <c r="R78" s="230">
        <f>(SUM('1.  LRAMVA Summary'!M$54:M$65)+SUM('1.  LRAMVA Summary'!M$66:M$67)*(MONTH($E78)-1)/12)*$H78</f>
        <v>0</v>
      </c>
      <c r="S78" s="230">
        <f>(SUM('1.  LRAMVA Summary'!N$54:N$65)+SUM('1.  LRAMVA Summary'!N$66:N$67)*(MONTH($E78)-1)/12)*$H78</f>
        <v>0</v>
      </c>
      <c r="T78" s="230">
        <f>(SUM('1.  LRAMVA Summary'!O$54:O$65)+SUM('1.  LRAMVA Summary'!O$66:O$67)*(MONTH($E78)-1)/12)*$H78</f>
        <v>0</v>
      </c>
      <c r="U78" s="230">
        <f>(SUM('1.  LRAMVA Summary'!P$54:P$65)+SUM('1.  LRAMVA Summary'!P$66:P$67)*(MONTH($E78)-1)/12)*$H78</f>
        <v>0</v>
      </c>
      <c r="V78" s="230">
        <f>(SUM('1.  LRAMVA Summary'!Q$54:Q$65)+SUM('1.  LRAMVA Summary'!Q$66:Q$67)*(MONTH($E78)-1)/12)*$H78</f>
        <v>0</v>
      </c>
      <c r="W78" s="231">
        <f t="shared" ref="W78:W86" si="20">SUM(I78:V78)</f>
        <v>0</v>
      </c>
    </row>
    <row r="79" spans="2:23" s="9" customFormat="1">
      <c r="B79" s="66"/>
      <c r="E79" s="214">
        <v>42125</v>
      </c>
      <c r="F79" s="214" t="s">
        <v>181</v>
      </c>
      <c r="G79" s="215" t="s">
        <v>66</v>
      </c>
      <c r="H79" s="229">
        <f t="shared" ref="H79:H80" si="21">C$32/12</f>
        <v>9.1666666666666665E-4</v>
      </c>
      <c r="I79" s="230">
        <f>(SUM('1.  LRAMVA Summary'!D$54:D$65)+SUM('1.  LRAMVA Summary'!D$66:D$67)*(MONTH($E79)-1)/12)*$H79</f>
        <v>0</v>
      </c>
      <c r="J79" s="230">
        <f>(SUM('1.  LRAMVA Summary'!E$54:E$65)+SUM('1.  LRAMVA Summary'!E$66:E$67)*(MONTH($E79)-1)/12)*$H79</f>
        <v>0</v>
      </c>
      <c r="K79" s="230">
        <f>(SUM('1.  LRAMVA Summary'!F$54:F$65)+SUM('1.  LRAMVA Summary'!F$66:F$67)*(MONTH($E79)-1)/12)*$H79</f>
        <v>0</v>
      </c>
      <c r="L79" s="230">
        <f>(SUM('1.  LRAMVA Summary'!G$54:G$65)+SUM('1.  LRAMVA Summary'!G$66:G$67)*(MONTH($E79)-1)/12)*$H79</f>
        <v>0</v>
      </c>
      <c r="M79" s="230">
        <f>(SUM('1.  LRAMVA Summary'!H$54:H$65)+SUM('1.  LRAMVA Summary'!H$66:H$67)*(MONTH($E79)-1)/12)*$H79</f>
        <v>0</v>
      </c>
      <c r="N79" s="230">
        <f>(SUM('1.  LRAMVA Summary'!I$54:I$65)+SUM('1.  LRAMVA Summary'!I$66:I$67)*(MONTH($E79)-1)/12)*$H79</f>
        <v>0</v>
      </c>
      <c r="O79" s="230">
        <f>(SUM('1.  LRAMVA Summary'!J$54:J$65)+SUM('1.  LRAMVA Summary'!J$66:J$67)*(MONTH($E79)-1)/12)*$H79</f>
        <v>0</v>
      </c>
      <c r="P79" s="230">
        <f>(SUM('1.  LRAMVA Summary'!K$54:K$65)+SUM('1.  LRAMVA Summary'!K$66:K$67)*(MONTH($E79)-1)/12)*$H79</f>
        <v>0</v>
      </c>
      <c r="Q79" s="230">
        <f>(SUM('1.  LRAMVA Summary'!L$54:L$65)+SUM('1.  LRAMVA Summary'!L$66:L$67)*(MONTH($E79)-1)/12)*$H79</f>
        <v>0</v>
      </c>
      <c r="R79" s="230">
        <f>(SUM('1.  LRAMVA Summary'!M$54:M$65)+SUM('1.  LRAMVA Summary'!M$66:M$67)*(MONTH($E79)-1)/12)*$H79</f>
        <v>0</v>
      </c>
      <c r="S79" s="230">
        <f>(SUM('1.  LRAMVA Summary'!N$54:N$65)+SUM('1.  LRAMVA Summary'!N$66:N$67)*(MONTH($E79)-1)/12)*$H79</f>
        <v>0</v>
      </c>
      <c r="T79" s="230">
        <f>(SUM('1.  LRAMVA Summary'!O$54:O$65)+SUM('1.  LRAMVA Summary'!O$66:O$67)*(MONTH($E79)-1)/12)*$H79</f>
        <v>0</v>
      </c>
      <c r="U79" s="230">
        <f>(SUM('1.  LRAMVA Summary'!P$54:P$65)+SUM('1.  LRAMVA Summary'!P$66:P$67)*(MONTH($E79)-1)/12)*$H79</f>
        <v>0</v>
      </c>
      <c r="V79" s="230">
        <f>(SUM('1.  LRAMVA Summary'!Q$54:Q$65)+SUM('1.  LRAMVA Summary'!Q$66:Q$67)*(MONTH($E79)-1)/12)*$H79</f>
        <v>0</v>
      </c>
      <c r="W79" s="231">
        <f t="shared" si="20"/>
        <v>0</v>
      </c>
    </row>
    <row r="80" spans="2:23" s="9" customFormat="1">
      <c r="B80" s="66"/>
      <c r="E80" s="214">
        <v>42156</v>
      </c>
      <c r="F80" s="214" t="s">
        <v>181</v>
      </c>
      <c r="G80" s="215" t="s">
        <v>66</v>
      </c>
      <c r="H80" s="229">
        <f t="shared" si="21"/>
        <v>9.1666666666666665E-4</v>
      </c>
      <c r="I80" s="230">
        <f>(SUM('1.  LRAMVA Summary'!D$54:D$65)+SUM('1.  LRAMVA Summary'!D$66:D$67)*(MONTH($E80)-1)/12)*$H80</f>
        <v>0</v>
      </c>
      <c r="J80" s="230">
        <f>(SUM('1.  LRAMVA Summary'!E$54:E$65)+SUM('1.  LRAMVA Summary'!E$66:E$67)*(MONTH($E80)-1)/12)*$H80</f>
        <v>0</v>
      </c>
      <c r="K80" s="230">
        <f>(SUM('1.  LRAMVA Summary'!F$54:F$65)+SUM('1.  LRAMVA Summary'!F$66:F$67)*(MONTH($E80)-1)/12)*$H80</f>
        <v>0</v>
      </c>
      <c r="L80" s="230">
        <f>(SUM('1.  LRAMVA Summary'!G$54:G$65)+SUM('1.  LRAMVA Summary'!G$66:G$67)*(MONTH($E80)-1)/12)*$H80</f>
        <v>0</v>
      </c>
      <c r="M80" s="230">
        <f>(SUM('1.  LRAMVA Summary'!H$54:H$65)+SUM('1.  LRAMVA Summary'!H$66:H$67)*(MONTH($E80)-1)/12)*$H80</f>
        <v>0</v>
      </c>
      <c r="N80" s="230">
        <f>(SUM('1.  LRAMVA Summary'!I$54:I$65)+SUM('1.  LRAMVA Summary'!I$66:I$67)*(MONTH($E80)-1)/12)*$H80</f>
        <v>0</v>
      </c>
      <c r="O80" s="230">
        <f>(SUM('1.  LRAMVA Summary'!J$54:J$65)+SUM('1.  LRAMVA Summary'!J$66:J$67)*(MONTH($E80)-1)/12)*$H80</f>
        <v>0</v>
      </c>
      <c r="P80" s="230">
        <f>(SUM('1.  LRAMVA Summary'!K$54:K$65)+SUM('1.  LRAMVA Summary'!K$66:K$67)*(MONTH($E80)-1)/12)*$H80</f>
        <v>0</v>
      </c>
      <c r="Q80" s="230">
        <f>(SUM('1.  LRAMVA Summary'!L$54:L$65)+SUM('1.  LRAMVA Summary'!L$66:L$67)*(MONTH($E80)-1)/12)*$H80</f>
        <v>0</v>
      </c>
      <c r="R80" s="230">
        <f>(SUM('1.  LRAMVA Summary'!M$54:M$65)+SUM('1.  LRAMVA Summary'!M$66:M$67)*(MONTH($E80)-1)/12)*$H80</f>
        <v>0</v>
      </c>
      <c r="S80" s="230">
        <f>(SUM('1.  LRAMVA Summary'!N$54:N$65)+SUM('1.  LRAMVA Summary'!N$66:N$67)*(MONTH($E80)-1)/12)*$H80</f>
        <v>0</v>
      </c>
      <c r="T80" s="230">
        <f>(SUM('1.  LRAMVA Summary'!O$54:O$65)+SUM('1.  LRAMVA Summary'!O$66:O$67)*(MONTH($E80)-1)/12)*$H80</f>
        <v>0</v>
      </c>
      <c r="U80" s="230">
        <f>(SUM('1.  LRAMVA Summary'!P$54:P$65)+SUM('1.  LRAMVA Summary'!P$66:P$67)*(MONTH($E80)-1)/12)*$H80</f>
        <v>0</v>
      </c>
      <c r="V80" s="230">
        <f>(SUM('1.  LRAMVA Summary'!Q$54:Q$65)+SUM('1.  LRAMVA Summary'!Q$66:Q$67)*(MONTH($E80)-1)/12)*$H80</f>
        <v>0</v>
      </c>
      <c r="W80" s="231">
        <f t="shared" si="20"/>
        <v>0</v>
      </c>
    </row>
    <row r="81" spans="2:23" s="9" customFormat="1">
      <c r="B81" s="66"/>
      <c r="E81" s="214">
        <v>42186</v>
      </c>
      <c r="F81" s="214" t="s">
        <v>181</v>
      </c>
      <c r="G81" s="215" t="s">
        <v>68</v>
      </c>
      <c r="H81" s="229">
        <f>C$33/12</f>
        <v>9.1666666666666665E-4</v>
      </c>
      <c r="I81" s="230">
        <f>(SUM('1.  LRAMVA Summary'!D$54:D$65)+SUM('1.  LRAMVA Summary'!D$66:D$67)*(MONTH($E81)-1)/12)*$H81</f>
        <v>0</v>
      </c>
      <c r="J81" s="230">
        <f>(SUM('1.  LRAMVA Summary'!E$54:E$65)+SUM('1.  LRAMVA Summary'!E$66:E$67)*(MONTH($E81)-1)/12)*$H81</f>
        <v>0</v>
      </c>
      <c r="K81" s="230">
        <f>(SUM('1.  LRAMVA Summary'!F$54:F$65)+SUM('1.  LRAMVA Summary'!F$66:F$67)*(MONTH($E81)-1)/12)*$H81</f>
        <v>0</v>
      </c>
      <c r="L81" s="230">
        <f>(SUM('1.  LRAMVA Summary'!G$54:G$65)+SUM('1.  LRAMVA Summary'!G$66:G$67)*(MONTH($E81)-1)/12)*$H81</f>
        <v>0</v>
      </c>
      <c r="M81" s="230">
        <f>(SUM('1.  LRAMVA Summary'!H$54:H$65)+SUM('1.  LRAMVA Summary'!H$66:H$67)*(MONTH($E81)-1)/12)*$H81</f>
        <v>0</v>
      </c>
      <c r="N81" s="230">
        <f>(SUM('1.  LRAMVA Summary'!I$54:I$65)+SUM('1.  LRAMVA Summary'!I$66:I$67)*(MONTH($E81)-1)/12)*$H81</f>
        <v>0</v>
      </c>
      <c r="O81" s="230">
        <f>(SUM('1.  LRAMVA Summary'!J$54:J$65)+SUM('1.  LRAMVA Summary'!J$66:J$67)*(MONTH($E81)-1)/12)*$H81</f>
        <v>0</v>
      </c>
      <c r="P81" s="230">
        <f>(SUM('1.  LRAMVA Summary'!K$54:K$65)+SUM('1.  LRAMVA Summary'!K$66:K$67)*(MONTH($E81)-1)/12)*$H81</f>
        <v>0</v>
      </c>
      <c r="Q81" s="230">
        <f>(SUM('1.  LRAMVA Summary'!L$54:L$65)+SUM('1.  LRAMVA Summary'!L$66:L$67)*(MONTH($E81)-1)/12)*$H81</f>
        <v>0</v>
      </c>
      <c r="R81" s="230">
        <f>(SUM('1.  LRAMVA Summary'!M$54:M$65)+SUM('1.  LRAMVA Summary'!M$66:M$67)*(MONTH($E81)-1)/12)*$H81</f>
        <v>0</v>
      </c>
      <c r="S81" s="230">
        <f>(SUM('1.  LRAMVA Summary'!N$54:N$65)+SUM('1.  LRAMVA Summary'!N$66:N$67)*(MONTH($E81)-1)/12)*$H81</f>
        <v>0</v>
      </c>
      <c r="T81" s="230">
        <f>(SUM('1.  LRAMVA Summary'!O$54:O$65)+SUM('1.  LRAMVA Summary'!O$66:O$67)*(MONTH($E81)-1)/12)*$H81</f>
        <v>0</v>
      </c>
      <c r="U81" s="230">
        <f>(SUM('1.  LRAMVA Summary'!P$54:P$65)+SUM('1.  LRAMVA Summary'!P$66:P$67)*(MONTH($E81)-1)/12)*$H81</f>
        <v>0</v>
      </c>
      <c r="V81" s="230">
        <f>(SUM('1.  LRAMVA Summary'!Q$54:Q$65)+SUM('1.  LRAMVA Summary'!Q$66:Q$67)*(MONTH($E81)-1)/12)*$H81</f>
        <v>0</v>
      </c>
      <c r="W81" s="231">
        <f t="shared" si="20"/>
        <v>0</v>
      </c>
    </row>
    <row r="82" spans="2:23" s="9" customFormat="1">
      <c r="B82" s="66"/>
      <c r="E82" s="214">
        <v>42217</v>
      </c>
      <c r="F82" s="214" t="s">
        <v>181</v>
      </c>
      <c r="G82" s="215" t="s">
        <v>68</v>
      </c>
      <c r="H82" s="229">
        <f t="shared" ref="H82:H83" si="22">C$33/12</f>
        <v>9.1666666666666665E-4</v>
      </c>
      <c r="I82" s="230">
        <f>(SUM('1.  LRAMVA Summary'!D$54:D$65)+SUM('1.  LRAMVA Summary'!D$66:D$67)*(MONTH($E82)-1)/12)*$H82</f>
        <v>0</v>
      </c>
      <c r="J82" s="230">
        <f>(SUM('1.  LRAMVA Summary'!E$54:E$65)+SUM('1.  LRAMVA Summary'!E$66:E$67)*(MONTH($E82)-1)/12)*$H82</f>
        <v>0</v>
      </c>
      <c r="K82" s="230">
        <f>(SUM('1.  LRAMVA Summary'!F$54:F$65)+SUM('1.  LRAMVA Summary'!F$66:F$67)*(MONTH($E82)-1)/12)*$H82</f>
        <v>0</v>
      </c>
      <c r="L82" s="230">
        <f>(SUM('1.  LRAMVA Summary'!G$54:G$65)+SUM('1.  LRAMVA Summary'!G$66:G$67)*(MONTH($E82)-1)/12)*$H82</f>
        <v>0</v>
      </c>
      <c r="M82" s="230">
        <f>(SUM('1.  LRAMVA Summary'!H$54:H$65)+SUM('1.  LRAMVA Summary'!H$66:H$67)*(MONTH($E82)-1)/12)*$H82</f>
        <v>0</v>
      </c>
      <c r="N82" s="230">
        <f>(SUM('1.  LRAMVA Summary'!I$54:I$65)+SUM('1.  LRAMVA Summary'!I$66:I$67)*(MONTH($E82)-1)/12)*$H82</f>
        <v>0</v>
      </c>
      <c r="O82" s="230">
        <f>(SUM('1.  LRAMVA Summary'!J$54:J$65)+SUM('1.  LRAMVA Summary'!J$66:J$67)*(MONTH($E82)-1)/12)*$H82</f>
        <v>0</v>
      </c>
      <c r="P82" s="230">
        <f>(SUM('1.  LRAMVA Summary'!K$54:K$65)+SUM('1.  LRAMVA Summary'!K$66:K$67)*(MONTH($E82)-1)/12)*$H82</f>
        <v>0</v>
      </c>
      <c r="Q82" s="230">
        <f>(SUM('1.  LRAMVA Summary'!L$54:L$65)+SUM('1.  LRAMVA Summary'!L$66:L$67)*(MONTH($E82)-1)/12)*$H82</f>
        <v>0</v>
      </c>
      <c r="R82" s="230">
        <f>(SUM('1.  LRAMVA Summary'!M$54:M$65)+SUM('1.  LRAMVA Summary'!M$66:M$67)*(MONTH($E82)-1)/12)*$H82</f>
        <v>0</v>
      </c>
      <c r="S82" s="230">
        <f>(SUM('1.  LRAMVA Summary'!N$54:N$65)+SUM('1.  LRAMVA Summary'!N$66:N$67)*(MONTH($E82)-1)/12)*$H82</f>
        <v>0</v>
      </c>
      <c r="T82" s="230">
        <f>(SUM('1.  LRAMVA Summary'!O$54:O$65)+SUM('1.  LRAMVA Summary'!O$66:O$67)*(MONTH($E82)-1)/12)*$H82</f>
        <v>0</v>
      </c>
      <c r="U82" s="230">
        <f>(SUM('1.  LRAMVA Summary'!P$54:P$65)+SUM('1.  LRAMVA Summary'!P$66:P$67)*(MONTH($E82)-1)/12)*$H82</f>
        <v>0</v>
      </c>
      <c r="V82" s="230">
        <f>(SUM('1.  LRAMVA Summary'!Q$54:Q$65)+SUM('1.  LRAMVA Summary'!Q$66:Q$67)*(MONTH($E82)-1)/12)*$H82</f>
        <v>0</v>
      </c>
      <c r="W82" s="231">
        <f t="shared" si="20"/>
        <v>0</v>
      </c>
    </row>
    <row r="83" spans="2:23" s="9" customFormat="1">
      <c r="B83" s="66"/>
      <c r="E83" s="214">
        <v>42248</v>
      </c>
      <c r="F83" s="214" t="s">
        <v>181</v>
      </c>
      <c r="G83" s="215" t="s">
        <v>68</v>
      </c>
      <c r="H83" s="229">
        <f t="shared" si="22"/>
        <v>9.1666666666666665E-4</v>
      </c>
      <c r="I83" s="230">
        <f>(SUM('1.  LRAMVA Summary'!D$54:D$65)+SUM('1.  LRAMVA Summary'!D$66:D$67)*(MONTH($E83)-1)/12)*$H83</f>
        <v>0</v>
      </c>
      <c r="J83" s="230">
        <f>(SUM('1.  LRAMVA Summary'!E$54:E$65)+SUM('1.  LRAMVA Summary'!E$66:E$67)*(MONTH($E83)-1)/12)*$H83</f>
        <v>0</v>
      </c>
      <c r="K83" s="230">
        <f>(SUM('1.  LRAMVA Summary'!F$54:F$65)+SUM('1.  LRAMVA Summary'!F$66:F$67)*(MONTH($E83)-1)/12)*$H83</f>
        <v>0</v>
      </c>
      <c r="L83" s="230">
        <f>(SUM('1.  LRAMVA Summary'!G$54:G$65)+SUM('1.  LRAMVA Summary'!G$66:G$67)*(MONTH($E83)-1)/12)*$H83</f>
        <v>0</v>
      </c>
      <c r="M83" s="230">
        <f>(SUM('1.  LRAMVA Summary'!H$54:H$65)+SUM('1.  LRAMVA Summary'!H$66:H$67)*(MONTH($E83)-1)/12)*$H83</f>
        <v>0</v>
      </c>
      <c r="N83" s="230">
        <f>(SUM('1.  LRAMVA Summary'!I$54:I$65)+SUM('1.  LRAMVA Summary'!I$66:I$67)*(MONTH($E83)-1)/12)*$H83</f>
        <v>0</v>
      </c>
      <c r="O83" s="230">
        <f>(SUM('1.  LRAMVA Summary'!J$54:J$65)+SUM('1.  LRAMVA Summary'!J$66:J$67)*(MONTH($E83)-1)/12)*$H83</f>
        <v>0</v>
      </c>
      <c r="P83" s="230">
        <f>(SUM('1.  LRAMVA Summary'!K$54:K$65)+SUM('1.  LRAMVA Summary'!K$66:K$67)*(MONTH($E83)-1)/12)*$H83</f>
        <v>0</v>
      </c>
      <c r="Q83" s="230">
        <f>(SUM('1.  LRAMVA Summary'!L$54:L$65)+SUM('1.  LRAMVA Summary'!L$66:L$67)*(MONTH($E83)-1)/12)*$H83</f>
        <v>0</v>
      </c>
      <c r="R83" s="230">
        <f>(SUM('1.  LRAMVA Summary'!M$54:M$65)+SUM('1.  LRAMVA Summary'!M$66:M$67)*(MONTH($E83)-1)/12)*$H83</f>
        <v>0</v>
      </c>
      <c r="S83" s="230">
        <f>(SUM('1.  LRAMVA Summary'!N$54:N$65)+SUM('1.  LRAMVA Summary'!N$66:N$67)*(MONTH($E83)-1)/12)*$H83</f>
        <v>0</v>
      </c>
      <c r="T83" s="230">
        <f>(SUM('1.  LRAMVA Summary'!O$54:O$65)+SUM('1.  LRAMVA Summary'!O$66:O$67)*(MONTH($E83)-1)/12)*$H83</f>
        <v>0</v>
      </c>
      <c r="U83" s="230">
        <f>(SUM('1.  LRAMVA Summary'!P$54:P$65)+SUM('1.  LRAMVA Summary'!P$66:P$67)*(MONTH($E83)-1)/12)*$H83</f>
        <v>0</v>
      </c>
      <c r="V83" s="230">
        <f>(SUM('1.  LRAMVA Summary'!Q$54:Q$65)+SUM('1.  LRAMVA Summary'!Q$66:Q$67)*(MONTH($E83)-1)/12)*$H83</f>
        <v>0</v>
      </c>
      <c r="W83" s="231">
        <f t="shared" si="20"/>
        <v>0</v>
      </c>
    </row>
    <row r="84" spans="2:23" s="9" customFormat="1">
      <c r="B84" s="66"/>
      <c r="E84" s="214">
        <v>42278</v>
      </c>
      <c r="F84" s="214" t="s">
        <v>181</v>
      </c>
      <c r="G84" s="215" t="s">
        <v>69</v>
      </c>
      <c r="H84" s="229">
        <f>C$34/12</f>
        <v>9.1666666666666665E-4</v>
      </c>
      <c r="I84" s="230">
        <f>(SUM('1.  LRAMVA Summary'!D$54:D$65)+SUM('1.  LRAMVA Summary'!D$66:D$67)*(MONTH($E84)-1)/12)*$H84</f>
        <v>0</v>
      </c>
      <c r="J84" s="230">
        <f>(SUM('1.  LRAMVA Summary'!E$54:E$65)+SUM('1.  LRAMVA Summary'!E$66:E$67)*(MONTH($E84)-1)/12)*$H84</f>
        <v>0</v>
      </c>
      <c r="K84" s="230">
        <f>(SUM('1.  LRAMVA Summary'!F$54:F$65)+SUM('1.  LRAMVA Summary'!F$66:F$67)*(MONTH($E84)-1)/12)*$H84</f>
        <v>0</v>
      </c>
      <c r="L84" s="230">
        <f>(SUM('1.  LRAMVA Summary'!G$54:G$65)+SUM('1.  LRAMVA Summary'!G$66:G$67)*(MONTH($E84)-1)/12)*$H84</f>
        <v>0</v>
      </c>
      <c r="M84" s="230">
        <f>(SUM('1.  LRAMVA Summary'!H$54:H$65)+SUM('1.  LRAMVA Summary'!H$66:H$67)*(MONTH($E84)-1)/12)*$H84</f>
        <v>0</v>
      </c>
      <c r="N84" s="230">
        <f>(SUM('1.  LRAMVA Summary'!I$54:I$65)+SUM('1.  LRAMVA Summary'!I$66:I$67)*(MONTH($E84)-1)/12)*$H84</f>
        <v>0</v>
      </c>
      <c r="O84" s="230">
        <f>(SUM('1.  LRAMVA Summary'!J$54:J$65)+SUM('1.  LRAMVA Summary'!J$66:J$67)*(MONTH($E84)-1)/12)*$H84</f>
        <v>0</v>
      </c>
      <c r="P84" s="230">
        <f>(SUM('1.  LRAMVA Summary'!K$54:K$65)+SUM('1.  LRAMVA Summary'!K$66:K$67)*(MONTH($E84)-1)/12)*$H84</f>
        <v>0</v>
      </c>
      <c r="Q84" s="230">
        <f>(SUM('1.  LRAMVA Summary'!L$54:L$65)+SUM('1.  LRAMVA Summary'!L$66:L$67)*(MONTH($E84)-1)/12)*$H84</f>
        <v>0</v>
      </c>
      <c r="R84" s="230">
        <f>(SUM('1.  LRAMVA Summary'!M$54:M$65)+SUM('1.  LRAMVA Summary'!M$66:M$67)*(MONTH($E84)-1)/12)*$H84</f>
        <v>0</v>
      </c>
      <c r="S84" s="230">
        <f>(SUM('1.  LRAMVA Summary'!N$54:N$65)+SUM('1.  LRAMVA Summary'!N$66:N$67)*(MONTH($E84)-1)/12)*$H84</f>
        <v>0</v>
      </c>
      <c r="T84" s="230">
        <f>(SUM('1.  LRAMVA Summary'!O$54:O$65)+SUM('1.  LRAMVA Summary'!O$66:O$67)*(MONTH($E84)-1)/12)*$H84</f>
        <v>0</v>
      </c>
      <c r="U84" s="230">
        <f>(SUM('1.  LRAMVA Summary'!P$54:P$65)+SUM('1.  LRAMVA Summary'!P$66:P$67)*(MONTH($E84)-1)/12)*$H84</f>
        <v>0</v>
      </c>
      <c r="V84" s="230">
        <f>(SUM('1.  LRAMVA Summary'!Q$54:Q$65)+SUM('1.  LRAMVA Summary'!Q$66:Q$67)*(MONTH($E84)-1)/12)*$H84</f>
        <v>0</v>
      </c>
      <c r="W84" s="231">
        <f t="shared" si="20"/>
        <v>0</v>
      </c>
    </row>
    <row r="85" spans="2:23" s="9" customFormat="1">
      <c r="B85" s="66"/>
      <c r="E85" s="214">
        <v>42309</v>
      </c>
      <c r="F85" s="214" t="s">
        <v>181</v>
      </c>
      <c r="G85" s="215" t="s">
        <v>69</v>
      </c>
      <c r="H85" s="229">
        <f t="shared" ref="H85:H86" si="23">C$34/12</f>
        <v>9.1666666666666665E-4</v>
      </c>
      <c r="I85" s="230">
        <f>(SUM('1.  LRAMVA Summary'!D$54:D$65)+SUM('1.  LRAMVA Summary'!D$66:D$67)*(MONTH($E85)-1)/12)*$H85</f>
        <v>0</v>
      </c>
      <c r="J85" s="230">
        <f>(SUM('1.  LRAMVA Summary'!E$54:E$65)+SUM('1.  LRAMVA Summary'!E$66:E$67)*(MONTH($E85)-1)/12)*$H85</f>
        <v>0</v>
      </c>
      <c r="K85" s="230">
        <f>(SUM('1.  LRAMVA Summary'!F$54:F$65)+SUM('1.  LRAMVA Summary'!F$66:F$67)*(MONTH($E85)-1)/12)*$H85</f>
        <v>0</v>
      </c>
      <c r="L85" s="230">
        <f>(SUM('1.  LRAMVA Summary'!G$54:G$65)+SUM('1.  LRAMVA Summary'!G$66:G$67)*(MONTH($E85)-1)/12)*$H85</f>
        <v>0</v>
      </c>
      <c r="M85" s="230">
        <f>(SUM('1.  LRAMVA Summary'!H$54:H$65)+SUM('1.  LRAMVA Summary'!H$66:H$67)*(MONTH($E85)-1)/12)*$H85</f>
        <v>0</v>
      </c>
      <c r="N85" s="230">
        <f>(SUM('1.  LRAMVA Summary'!I$54:I$65)+SUM('1.  LRAMVA Summary'!I$66:I$67)*(MONTH($E85)-1)/12)*$H85</f>
        <v>0</v>
      </c>
      <c r="O85" s="230">
        <f>(SUM('1.  LRAMVA Summary'!J$54:J$65)+SUM('1.  LRAMVA Summary'!J$66:J$67)*(MONTH($E85)-1)/12)*$H85</f>
        <v>0</v>
      </c>
      <c r="P85" s="230">
        <f>(SUM('1.  LRAMVA Summary'!K$54:K$65)+SUM('1.  LRAMVA Summary'!K$66:K$67)*(MONTH($E85)-1)/12)*$H85</f>
        <v>0</v>
      </c>
      <c r="Q85" s="230">
        <f>(SUM('1.  LRAMVA Summary'!L$54:L$65)+SUM('1.  LRAMVA Summary'!L$66:L$67)*(MONTH($E85)-1)/12)*$H85</f>
        <v>0</v>
      </c>
      <c r="R85" s="230">
        <f>(SUM('1.  LRAMVA Summary'!M$54:M$65)+SUM('1.  LRAMVA Summary'!M$66:M$67)*(MONTH($E85)-1)/12)*$H85</f>
        <v>0</v>
      </c>
      <c r="S85" s="230">
        <f>(SUM('1.  LRAMVA Summary'!N$54:N$65)+SUM('1.  LRAMVA Summary'!N$66:N$67)*(MONTH($E85)-1)/12)*$H85</f>
        <v>0</v>
      </c>
      <c r="T85" s="230">
        <f>(SUM('1.  LRAMVA Summary'!O$54:O$65)+SUM('1.  LRAMVA Summary'!O$66:O$67)*(MONTH($E85)-1)/12)*$H85</f>
        <v>0</v>
      </c>
      <c r="U85" s="230">
        <f>(SUM('1.  LRAMVA Summary'!P$54:P$65)+SUM('1.  LRAMVA Summary'!P$66:P$67)*(MONTH($E85)-1)/12)*$H85</f>
        <v>0</v>
      </c>
      <c r="V85" s="230">
        <f>(SUM('1.  LRAMVA Summary'!Q$54:Q$65)+SUM('1.  LRAMVA Summary'!Q$66:Q$67)*(MONTH($E85)-1)/12)*$H85</f>
        <v>0</v>
      </c>
      <c r="W85" s="231">
        <f t="shared" si="20"/>
        <v>0</v>
      </c>
    </row>
    <row r="86" spans="2:23" s="9" customFormat="1">
      <c r="B86" s="66"/>
      <c r="E86" s="214">
        <v>42339</v>
      </c>
      <c r="F86" s="214" t="s">
        <v>181</v>
      </c>
      <c r="G86" s="215" t="s">
        <v>69</v>
      </c>
      <c r="H86" s="229">
        <f t="shared" si="23"/>
        <v>9.1666666666666665E-4</v>
      </c>
      <c r="I86" s="230">
        <f>(SUM('1.  LRAMVA Summary'!D$54:D$65)+SUM('1.  LRAMVA Summary'!D$66:D$67)*(MONTH($E86)-1)/12)*$H86</f>
        <v>0</v>
      </c>
      <c r="J86" s="230">
        <f>(SUM('1.  LRAMVA Summary'!E$54:E$65)+SUM('1.  LRAMVA Summary'!E$66:E$67)*(MONTH($E86)-1)/12)*$H86</f>
        <v>0</v>
      </c>
      <c r="K86" s="230">
        <f>(SUM('1.  LRAMVA Summary'!F$54:F$65)+SUM('1.  LRAMVA Summary'!F$66:F$67)*(MONTH($E86)-1)/12)*$H86</f>
        <v>0</v>
      </c>
      <c r="L86" s="230">
        <f>(SUM('1.  LRAMVA Summary'!G$54:G$65)+SUM('1.  LRAMVA Summary'!G$66:G$67)*(MONTH($E86)-1)/12)*$H86</f>
        <v>0</v>
      </c>
      <c r="M86" s="230">
        <f>(SUM('1.  LRAMVA Summary'!H$54:H$65)+SUM('1.  LRAMVA Summary'!H$66:H$67)*(MONTH($E86)-1)/12)*$H86</f>
        <v>0</v>
      </c>
      <c r="N86" s="230">
        <f>(SUM('1.  LRAMVA Summary'!I$54:I$65)+SUM('1.  LRAMVA Summary'!I$66:I$67)*(MONTH($E86)-1)/12)*$H86</f>
        <v>0</v>
      </c>
      <c r="O86" s="230">
        <f>(SUM('1.  LRAMVA Summary'!J$54:J$65)+SUM('1.  LRAMVA Summary'!J$66:J$67)*(MONTH($E86)-1)/12)*$H86</f>
        <v>0</v>
      </c>
      <c r="P86" s="230">
        <f>(SUM('1.  LRAMVA Summary'!K$54:K$65)+SUM('1.  LRAMVA Summary'!K$66:K$67)*(MONTH($E86)-1)/12)*$H86</f>
        <v>0</v>
      </c>
      <c r="Q86" s="230">
        <f>(SUM('1.  LRAMVA Summary'!L$54:L$65)+SUM('1.  LRAMVA Summary'!L$66:L$67)*(MONTH($E86)-1)/12)*$H86</f>
        <v>0</v>
      </c>
      <c r="R86" s="230">
        <f>(SUM('1.  LRAMVA Summary'!M$54:M$65)+SUM('1.  LRAMVA Summary'!M$66:M$67)*(MONTH($E86)-1)/12)*$H86</f>
        <v>0</v>
      </c>
      <c r="S86" s="230">
        <f>(SUM('1.  LRAMVA Summary'!N$54:N$65)+SUM('1.  LRAMVA Summary'!N$66:N$67)*(MONTH($E86)-1)/12)*$H86</f>
        <v>0</v>
      </c>
      <c r="T86" s="230">
        <f>(SUM('1.  LRAMVA Summary'!O$54:O$65)+SUM('1.  LRAMVA Summary'!O$66:O$67)*(MONTH($E86)-1)/12)*$H86</f>
        <v>0</v>
      </c>
      <c r="U86" s="230">
        <f>(SUM('1.  LRAMVA Summary'!P$54:P$65)+SUM('1.  LRAMVA Summary'!P$66:P$67)*(MONTH($E86)-1)/12)*$H86</f>
        <v>0</v>
      </c>
      <c r="V86" s="230">
        <f>(SUM('1.  LRAMVA Summary'!Q$54:Q$65)+SUM('1.  LRAMVA Summary'!Q$66:Q$67)*(MONTH($E86)-1)/12)*$H86</f>
        <v>0</v>
      </c>
      <c r="W86" s="231">
        <f t="shared" si="20"/>
        <v>0</v>
      </c>
    </row>
    <row r="87" spans="2:23" s="9" customFormat="1" ht="15.75" thickBot="1">
      <c r="B87" s="66"/>
      <c r="E87" s="216" t="s">
        <v>464</v>
      </c>
      <c r="F87" s="216"/>
      <c r="G87" s="217"/>
      <c r="H87" s="218"/>
      <c r="I87" s="219">
        <f>SUM(I74:I86)</f>
        <v>0</v>
      </c>
      <c r="J87" s="219">
        <f>SUM(J74:J86)</f>
        <v>0</v>
      </c>
      <c r="K87" s="219">
        <f t="shared" ref="K87:O87" si="24">SUM(K74:K86)</f>
        <v>0</v>
      </c>
      <c r="L87" s="219">
        <f t="shared" si="24"/>
        <v>0</v>
      </c>
      <c r="M87" s="219">
        <f t="shared" si="24"/>
        <v>0</v>
      </c>
      <c r="N87" s="219">
        <f t="shared" si="24"/>
        <v>0</v>
      </c>
      <c r="O87" s="219">
        <f t="shared" si="24"/>
        <v>0</v>
      </c>
      <c r="P87" s="219">
        <f t="shared" ref="P87:V87" si="25">SUM(P74:P86)</f>
        <v>0</v>
      </c>
      <c r="Q87" s="219">
        <f t="shared" si="25"/>
        <v>0</v>
      </c>
      <c r="R87" s="219">
        <f t="shared" si="25"/>
        <v>0</v>
      </c>
      <c r="S87" s="219">
        <f t="shared" si="25"/>
        <v>0</v>
      </c>
      <c r="T87" s="219">
        <f t="shared" si="25"/>
        <v>0</v>
      </c>
      <c r="U87" s="219">
        <f t="shared" si="25"/>
        <v>0</v>
      </c>
      <c r="V87" s="219">
        <f t="shared" si="25"/>
        <v>0</v>
      </c>
      <c r="W87" s="219">
        <f>SUM(W74:W86)</f>
        <v>0</v>
      </c>
    </row>
    <row r="88" spans="2:23" s="9" customFormat="1" ht="15.75" thickTop="1">
      <c r="E88" s="220" t="s">
        <v>67</v>
      </c>
      <c r="F88" s="220"/>
      <c r="G88" s="221"/>
      <c r="H88" s="222"/>
      <c r="I88" s="223"/>
      <c r="J88" s="223"/>
      <c r="K88" s="223"/>
      <c r="L88" s="223"/>
      <c r="M88" s="223"/>
      <c r="N88" s="223"/>
      <c r="O88" s="223"/>
      <c r="P88" s="223"/>
      <c r="Q88" s="223"/>
      <c r="R88" s="223"/>
      <c r="S88" s="223"/>
      <c r="T88" s="223"/>
      <c r="U88" s="223"/>
      <c r="V88" s="223"/>
      <c r="W88" s="224"/>
    </row>
    <row r="89" spans="2:23" s="9" customFormat="1">
      <c r="B89" s="66"/>
      <c r="E89" s="225" t="s">
        <v>428</v>
      </c>
      <c r="F89" s="225"/>
      <c r="G89" s="226"/>
      <c r="H89" s="227"/>
      <c r="I89" s="228">
        <f>I87+I88</f>
        <v>0</v>
      </c>
      <c r="J89" s="228">
        <f t="shared" ref="J89" si="26">J87+J88</f>
        <v>0</v>
      </c>
      <c r="K89" s="228">
        <f t="shared" ref="K89" si="27">K87+K88</f>
        <v>0</v>
      </c>
      <c r="L89" s="228">
        <f t="shared" ref="L89" si="28">L87+L88</f>
        <v>0</v>
      </c>
      <c r="M89" s="228">
        <f t="shared" ref="M89" si="29">M87+M88</f>
        <v>0</v>
      </c>
      <c r="N89" s="228">
        <f t="shared" ref="N89" si="30">N87+N88</f>
        <v>0</v>
      </c>
      <c r="O89" s="228">
        <f t="shared" ref="O89:U89" si="31">O87+O88</f>
        <v>0</v>
      </c>
      <c r="P89" s="228">
        <f t="shared" si="31"/>
        <v>0</v>
      </c>
      <c r="Q89" s="228">
        <f t="shared" si="31"/>
        <v>0</v>
      </c>
      <c r="R89" s="228">
        <f t="shared" si="31"/>
        <v>0</v>
      </c>
      <c r="S89" s="228">
        <f t="shared" si="31"/>
        <v>0</v>
      </c>
      <c r="T89" s="228">
        <f t="shared" si="31"/>
        <v>0</v>
      </c>
      <c r="U89" s="228">
        <f t="shared" si="31"/>
        <v>0</v>
      </c>
      <c r="V89" s="228">
        <f t="shared" ref="V89" si="32">V87+V88</f>
        <v>0</v>
      </c>
      <c r="W89" s="228">
        <f t="shared" ref="W89" si="33">W87+W88</f>
        <v>0</v>
      </c>
    </row>
    <row r="90" spans="2:23" s="9" customFormat="1">
      <c r="B90" s="66"/>
      <c r="E90" s="214">
        <v>42370</v>
      </c>
      <c r="F90" s="214" t="s">
        <v>183</v>
      </c>
      <c r="G90" s="215" t="s">
        <v>65</v>
      </c>
      <c r="H90" s="229">
        <f>$C$35/12</f>
        <v>9.1666666666666665E-4</v>
      </c>
      <c r="I90" s="230">
        <f>(SUM('1.  LRAMVA Summary'!D$54:D$68)+SUM('1.  LRAMVA Summary'!D$69:D$70)*(MONTH($E90)-1)/12)*$H90</f>
        <v>0</v>
      </c>
      <c r="J90" s="230">
        <f>(SUM('1.  LRAMVA Summary'!E$54:E$68)+SUM('1.  LRAMVA Summary'!E$69:E$70)*(MONTH($E90)-1)/12)*$H90</f>
        <v>0</v>
      </c>
      <c r="K90" s="230">
        <f>(SUM('1.  LRAMVA Summary'!F$54:F$68)+SUM('1.  LRAMVA Summary'!F$69:F$70)*(MONTH($E90)-1)/12)*$H90</f>
        <v>0</v>
      </c>
      <c r="L90" s="230">
        <f>(SUM('1.  LRAMVA Summary'!G$54:G$68)+SUM('1.  LRAMVA Summary'!G$69:G$70)*(MONTH($E90)-1)/12)*$H90</f>
        <v>0</v>
      </c>
      <c r="M90" s="230">
        <f>(SUM('1.  LRAMVA Summary'!H$54:H$68)+SUM('1.  LRAMVA Summary'!H$69:H$70)*(MONTH($E90)-1)/12)*$H90</f>
        <v>0</v>
      </c>
      <c r="N90" s="230">
        <f>(SUM('1.  LRAMVA Summary'!I$54:I$68)+SUM('1.  LRAMVA Summary'!I$69:I$70)*(MONTH($E90)-1)/12)*$H90</f>
        <v>0</v>
      </c>
      <c r="O90" s="230">
        <f>(SUM('1.  LRAMVA Summary'!J$54:J$68)+SUM('1.  LRAMVA Summary'!J$69:J$70)*(MONTH($E90)-1)/12)*$H90</f>
        <v>0</v>
      </c>
      <c r="P90" s="230">
        <f>(SUM('1.  LRAMVA Summary'!K$54:K$68)+SUM('1.  LRAMVA Summary'!K$69:K$70)*(MONTH($E90)-1)/12)*$H90</f>
        <v>0</v>
      </c>
      <c r="Q90" s="230">
        <f>(SUM('1.  LRAMVA Summary'!L$54:L$68)+SUM('1.  LRAMVA Summary'!L$69:L$70)*(MONTH($E90)-1)/12)*$H90</f>
        <v>0</v>
      </c>
      <c r="R90" s="230">
        <f>(SUM('1.  LRAMVA Summary'!M$54:M$68)+SUM('1.  LRAMVA Summary'!M$69:M$70)*(MONTH($E90)-1)/12)*$H90</f>
        <v>0</v>
      </c>
      <c r="S90" s="230">
        <f>(SUM('1.  LRAMVA Summary'!N$54:N$68)+SUM('1.  LRAMVA Summary'!N$69:N$70)*(MONTH($E90)-1)/12)*$H90</f>
        <v>0</v>
      </c>
      <c r="T90" s="230">
        <f>(SUM('1.  LRAMVA Summary'!O$54:O$68)+SUM('1.  LRAMVA Summary'!O$69:O$70)*(MONTH($E90)-1)/12)*$H90</f>
        <v>0</v>
      </c>
      <c r="U90" s="230">
        <f>(SUM('1.  LRAMVA Summary'!P$54:P$68)+SUM('1.  LRAMVA Summary'!P$69:P$70)*(MONTH($E90)-1)/12)*$H90</f>
        <v>0</v>
      </c>
      <c r="V90" s="230">
        <f>(SUM('1.  LRAMVA Summary'!Q$54:Q$68)+SUM('1.  LRAMVA Summary'!Q$69:Q$70)*(MONTH($E90)-1)/12)*$H90</f>
        <v>0</v>
      </c>
      <c r="W90" s="231">
        <f>SUM(I90:V90)</f>
        <v>0</v>
      </c>
    </row>
    <row r="91" spans="2:23" s="9" customFormat="1">
      <c r="B91" s="66"/>
      <c r="E91" s="214">
        <v>42401</v>
      </c>
      <c r="F91" s="214" t="s">
        <v>183</v>
      </c>
      <c r="G91" s="215" t="s">
        <v>65</v>
      </c>
      <c r="H91" s="229">
        <f t="shared" ref="H91:H92" si="34">$C$35/12</f>
        <v>9.1666666666666665E-4</v>
      </c>
      <c r="I91" s="230">
        <f>(SUM('1.  LRAMVA Summary'!D$54:D$68)+SUM('1.  LRAMVA Summary'!D$69:D$70)*(MONTH($E91)-1)/12)*$H91</f>
        <v>0</v>
      </c>
      <c r="J91" s="230">
        <f>(SUM('1.  LRAMVA Summary'!E$54:E$68)+SUM('1.  LRAMVA Summary'!E$69:E$70)*(MONTH($E91)-1)/12)*$H91</f>
        <v>0</v>
      </c>
      <c r="K91" s="230">
        <f>(SUM('1.  LRAMVA Summary'!F$54:F$68)+SUM('1.  LRAMVA Summary'!F$69:F$70)*(MONTH($E91)-1)/12)*$H91</f>
        <v>0</v>
      </c>
      <c r="L91" s="230">
        <f>(SUM('1.  LRAMVA Summary'!G$54:G$68)+SUM('1.  LRAMVA Summary'!G$69:G$70)*(MONTH($E91)-1)/12)*$H91</f>
        <v>0</v>
      </c>
      <c r="M91" s="230">
        <f>(SUM('1.  LRAMVA Summary'!H$54:H$68)+SUM('1.  LRAMVA Summary'!H$69:H$70)*(MONTH($E91)-1)/12)*$H91</f>
        <v>0</v>
      </c>
      <c r="N91" s="230">
        <f>(SUM('1.  LRAMVA Summary'!I$54:I$68)+SUM('1.  LRAMVA Summary'!I$69:I$70)*(MONTH($E91)-1)/12)*$H91</f>
        <v>0</v>
      </c>
      <c r="O91" s="230">
        <f>(SUM('1.  LRAMVA Summary'!J$54:J$68)+SUM('1.  LRAMVA Summary'!J$69:J$70)*(MONTH($E91)-1)/12)*$H91</f>
        <v>0</v>
      </c>
      <c r="P91" s="230">
        <f>(SUM('1.  LRAMVA Summary'!K$54:K$68)+SUM('1.  LRAMVA Summary'!K$69:K$70)*(MONTH($E91)-1)/12)*$H91</f>
        <v>0</v>
      </c>
      <c r="Q91" s="230">
        <f>(SUM('1.  LRAMVA Summary'!L$54:L$68)+SUM('1.  LRAMVA Summary'!L$69:L$70)*(MONTH($E91)-1)/12)*$H91</f>
        <v>0</v>
      </c>
      <c r="R91" s="230">
        <f>(SUM('1.  LRAMVA Summary'!M$54:M$68)+SUM('1.  LRAMVA Summary'!M$69:M$70)*(MONTH($E91)-1)/12)*$H91</f>
        <v>0</v>
      </c>
      <c r="S91" s="230">
        <f>(SUM('1.  LRAMVA Summary'!N$54:N$68)+SUM('1.  LRAMVA Summary'!N$69:N$70)*(MONTH($E91)-1)/12)*$H91</f>
        <v>0</v>
      </c>
      <c r="T91" s="230">
        <f>(SUM('1.  LRAMVA Summary'!O$54:O$68)+SUM('1.  LRAMVA Summary'!O$69:O$70)*(MONTH($E91)-1)/12)*$H91</f>
        <v>0</v>
      </c>
      <c r="U91" s="230">
        <f>(SUM('1.  LRAMVA Summary'!P$54:P$68)+SUM('1.  LRAMVA Summary'!P$69:P$70)*(MONTH($E91)-1)/12)*$H91</f>
        <v>0</v>
      </c>
      <c r="V91" s="230">
        <f>(SUM('1.  LRAMVA Summary'!Q$54:Q$68)+SUM('1.  LRAMVA Summary'!Q$69:Q$70)*(MONTH($E91)-1)/12)*$H91</f>
        <v>0</v>
      </c>
      <c r="W91" s="231">
        <f t="shared" ref="W91:W101" si="35">SUM(I91:V91)</f>
        <v>0</v>
      </c>
    </row>
    <row r="92" spans="2:23" s="9" customFormat="1" ht="14.25" customHeight="1">
      <c r="B92" s="66"/>
      <c r="E92" s="214">
        <v>42430</v>
      </c>
      <c r="F92" s="214" t="s">
        <v>183</v>
      </c>
      <c r="G92" s="215" t="s">
        <v>65</v>
      </c>
      <c r="H92" s="229">
        <f t="shared" si="34"/>
        <v>9.1666666666666665E-4</v>
      </c>
      <c r="I92" s="230">
        <f>(SUM('1.  LRAMVA Summary'!D$54:D$68)+SUM('1.  LRAMVA Summary'!D$69:D$70)*(MONTH($E92)-1)/12)*$H92</f>
        <v>0</v>
      </c>
      <c r="J92" s="230">
        <f>(SUM('1.  LRAMVA Summary'!E$54:E$68)+SUM('1.  LRAMVA Summary'!E$69:E$70)*(MONTH($E92)-1)/12)*$H92</f>
        <v>0</v>
      </c>
      <c r="K92" s="230">
        <f>(SUM('1.  LRAMVA Summary'!F$54:F$68)+SUM('1.  LRAMVA Summary'!F$69:F$70)*(MONTH($E92)-1)/12)*$H92</f>
        <v>0</v>
      </c>
      <c r="L92" s="230">
        <f>(SUM('1.  LRAMVA Summary'!G$54:G$68)+SUM('1.  LRAMVA Summary'!G$69:G$70)*(MONTH($E92)-1)/12)*$H92</f>
        <v>0</v>
      </c>
      <c r="M92" s="230">
        <f>(SUM('1.  LRAMVA Summary'!H$54:H$68)+SUM('1.  LRAMVA Summary'!H$69:H$70)*(MONTH($E92)-1)/12)*$H92</f>
        <v>0</v>
      </c>
      <c r="N92" s="230">
        <f>(SUM('1.  LRAMVA Summary'!I$54:I$68)+SUM('1.  LRAMVA Summary'!I$69:I$70)*(MONTH($E92)-1)/12)*$H92</f>
        <v>0</v>
      </c>
      <c r="O92" s="230">
        <f>(SUM('1.  LRAMVA Summary'!J$54:J$68)+SUM('1.  LRAMVA Summary'!J$69:J$70)*(MONTH($E92)-1)/12)*$H92</f>
        <v>0</v>
      </c>
      <c r="P92" s="230">
        <f>(SUM('1.  LRAMVA Summary'!K$54:K$68)+SUM('1.  LRAMVA Summary'!K$69:K$70)*(MONTH($E92)-1)/12)*$H92</f>
        <v>0</v>
      </c>
      <c r="Q92" s="230">
        <f>(SUM('1.  LRAMVA Summary'!L$54:L$68)+SUM('1.  LRAMVA Summary'!L$69:L$70)*(MONTH($E92)-1)/12)*$H92</f>
        <v>0</v>
      </c>
      <c r="R92" s="230">
        <f>(SUM('1.  LRAMVA Summary'!M$54:M$68)+SUM('1.  LRAMVA Summary'!M$69:M$70)*(MONTH($E92)-1)/12)*$H92</f>
        <v>0</v>
      </c>
      <c r="S92" s="230">
        <f>(SUM('1.  LRAMVA Summary'!N$54:N$68)+SUM('1.  LRAMVA Summary'!N$69:N$70)*(MONTH($E92)-1)/12)*$H92</f>
        <v>0</v>
      </c>
      <c r="T92" s="230">
        <f>(SUM('1.  LRAMVA Summary'!O$54:O$68)+SUM('1.  LRAMVA Summary'!O$69:O$70)*(MONTH($E92)-1)/12)*$H92</f>
        <v>0</v>
      </c>
      <c r="U92" s="230">
        <f>(SUM('1.  LRAMVA Summary'!P$54:P$68)+SUM('1.  LRAMVA Summary'!P$69:P$70)*(MONTH($E92)-1)/12)*$H92</f>
        <v>0</v>
      </c>
      <c r="V92" s="230">
        <f>(SUM('1.  LRAMVA Summary'!Q$54:Q$68)+SUM('1.  LRAMVA Summary'!Q$69:Q$70)*(MONTH($E92)-1)/12)*$H92</f>
        <v>0</v>
      </c>
      <c r="W92" s="231">
        <f t="shared" si="35"/>
        <v>0</v>
      </c>
    </row>
    <row r="93" spans="2:23" s="8" customFormat="1">
      <c r="B93" s="239"/>
      <c r="D93" s="9"/>
      <c r="E93" s="214">
        <v>42461</v>
      </c>
      <c r="F93" s="214" t="s">
        <v>183</v>
      </c>
      <c r="G93" s="215" t="s">
        <v>66</v>
      </c>
      <c r="H93" s="229">
        <f>$C$36/12</f>
        <v>9.1666666666666665E-4</v>
      </c>
      <c r="I93" s="230">
        <f>(SUM('1.  LRAMVA Summary'!D$54:D$68)+SUM('1.  LRAMVA Summary'!D$69:D$70)*(MONTH($E93)-1)/12)*$H93</f>
        <v>0</v>
      </c>
      <c r="J93" s="230">
        <f>(SUM('1.  LRAMVA Summary'!E$54:E$68)+SUM('1.  LRAMVA Summary'!E$69:E$70)*(MONTH($E93)-1)/12)*$H93</f>
        <v>0</v>
      </c>
      <c r="K93" s="230">
        <f>(SUM('1.  LRAMVA Summary'!F$54:F$68)+SUM('1.  LRAMVA Summary'!F$69:F$70)*(MONTH($E93)-1)/12)*$H93</f>
        <v>0</v>
      </c>
      <c r="L93" s="230">
        <f>(SUM('1.  LRAMVA Summary'!G$54:G$68)+SUM('1.  LRAMVA Summary'!G$69:G$70)*(MONTH($E93)-1)/12)*$H93</f>
        <v>0</v>
      </c>
      <c r="M93" s="230">
        <f>(SUM('1.  LRAMVA Summary'!H$54:H$68)+SUM('1.  LRAMVA Summary'!H$69:H$70)*(MONTH($E93)-1)/12)*$H93</f>
        <v>0</v>
      </c>
      <c r="N93" s="230">
        <f>(SUM('1.  LRAMVA Summary'!I$54:I$68)+SUM('1.  LRAMVA Summary'!I$69:I$70)*(MONTH($E93)-1)/12)*$H93</f>
        <v>0</v>
      </c>
      <c r="O93" s="230">
        <f>(SUM('1.  LRAMVA Summary'!J$54:J$68)+SUM('1.  LRAMVA Summary'!J$69:J$70)*(MONTH($E93)-1)/12)*$H93</f>
        <v>0</v>
      </c>
      <c r="P93" s="230">
        <f>(SUM('1.  LRAMVA Summary'!K$54:K$68)+SUM('1.  LRAMVA Summary'!K$69:K$70)*(MONTH($E93)-1)/12)*$H93</f>
        <v>0</v>
      </c>
      <c r="Q93" s="230">
        <f>(SUM('1.  LRAMVA Summary'!L$54:L$68)+SUM('1.  LRAMVA Summary'!L$69:L$70)*(MONTH($E93)-1)/12)*$H93</f>
        <v>0</v>
      </c>
      <c r="R93" s="230">
        <f>(SUM('1.  LRAMVA Summary'!M$54:M$68)+SUM('1.  LRAMVA Summary'!M$69:M$70)*(MONTH($E93)-1)/12)*$H93</f>
        <v>0</v>
      </c>
      <c r="S93" s="230">
        <f>(SUM('1.  LRAMVA Summary'!N$54:N$68)+SUM('1.  LRAMVA Summary'!N$69:N$70)*(MONTH($E93)-1)/12)*$H93</f>
        <v>0</v>
      </c>
      <c r="T93" s="230">
        <f>(SUM('1.  LRAMVA Summary'!O$54:O$68)+SUM('1.  LRAMVA Summary'!O$69:O$70)*(MONTH($E93)-1)/12)*$H93</f>
        <v>0</v>
      </c>
      <c r="U93" s="230">
        <f>(SUM('1.  LRAMVA Summary'!P$54:P$68)+SUM('1.  LRAMVA Summary'!P$69:P$70)*(MONTH($E93)-1)/12)*$H93</f>
        <v>0</v>
      </c>
      <c r="V93" s="230">
        <f>(SUM('1.  LRAMVA Summary'!Q$54:Q$68)+SUM('1.  LRAMVA Summary'!Q$69:Q$70)*(MONTH($E93)-1)/12)*$H93</f>
        <v>0</v>
      </c>
      <c r="W93" s="231">
        <f t="shared" si="35"/>
        <v>0</v>
      </c>
    </row>
    <row r="94" spans="2:23" s="9" customFormat="1">
      <c r="B94" s="66"/>
      <c r="E94" s="214">
        <v>42491</v>
      </c>
      <c r="F94" s="214" t="s">
        <v>183</v>
      </c>
      <c r="G94" s="215" t="s">
        <v>66</v>
      </c>
      <c r="H94" s="229">
        <f t="shared" ref="H94:H95" si="36">$C$36/12</f>
        <v>9.1666666666666665E-4</v>
      </c>
      <c r="I94" s="230">
        <f>(SUM('1.  LRAMVA Summary'!D$54:D$68)+SUM('1.  LRAMVA Summary'!D$69:D$70)*(MONTH($E94)-1)/12)*$H94</f>
        <v>0</v>
      </c>
      <c r="J94" s="230">
        <f>(SUM('1.  LRAMVA Summary'!E$54:E$68)+SUM('1.  LRAMVA Summary'!E$69:E$70)*(MONTH($E94)-1)/12)*$H94</f>
        <v>0</v>
      </c>
      <c r="K94" s="230">
        <f>(SUM('1.  LRAMVA Summary'!F$54:F$68)+SUM('1.  LRAMVA Summary'!F$69:F$70)*(MONTH($E94)-1)/12)*$H94</f>
        <v>0</v>
      </c>
      <c r="L94" s="230">
        <f>(SUM('1.  LRAMVA Summary'!G$54:G$68)+SUM('1.  LRAMVA Summary'!G$69:G$70)*(MONTH($E94)-1)/12)*$H94</f>
        <v>0</v>
      </c>
      <c r="M94" s="230">
        <f>(SUM('1.  LRAMVA Summary'!H$54:H$68)+SUM('1.  LRAMVA Summary'!H$69:H$70)*(MONTH($E94)-1)/12)*$H94</f>
        <v>0</v>
      </c>
      <c r="N94" s="230">
        <f>(SUM('1.  LRAMVA Summary'!I$54:I$68)+SUM('1.  LRAMVA Summary'!I$69:I$70)*(MONTH($E94)-1)/12)*$H94</f>
        <v>0</v>
      </c>
      <c r="O94" s="230">
        <f>(SUM('1.  LRAMVA Summary'!J$54:J$68)+SUM('1.  LRAMVA Summary'!J$69:J$70)*(MONTH($E94)-1)/12)*$H94</f>
        <v>0</v>
      </c>
      <c r="P94" s="230">
        <f>(SUM('1.  LRAMVA Summary'!K$54:K$68)+SUM('1.  LRAMVA Summary'!K$69:K$70)*(MONTH($E94)-1)/12)*$H94</f>
        <v>0</v>
      </c>
      <c r="Q94" s="230">
        <f>(SUM('1.  LRAMVA Summary'!L$54:L$68)+SUM('1.  LRAMVA Summary'!L$69:L$70)*(MONTH($E94)-1)/12)*$H94</f>
        <v>0</v>
      </c>
      <c r="R94" s="230">
        <f>(SUM('1.  LRAMVA Summary'!M$54:M$68)+SUM('1.  LRAMVA Summary'!M$69:M$70)*(MONTH($E94)-1)/12)*$H94</f>
        <v>0</v>
      </c>
      <c r="S94" s="230">
        <f>(SUM('1.  LRAMVA Summary'!N$54:N$68)+SUM('1.  LRAMVA Summary'!N$69:N$70)*(MONTH($E94)-1)/12)*$H94</f>
        <v>0</v>
      </c>
      <c r="T94" s="230">
        <f>(SUM('1.  LRAMVA Summary'!O$54:O$68)+SUM('1.  LRAMVA Summary'!O$69:O$70)*(MONTH($E94)-1)/12)*$H94</f>
        <v>0</v>
      </c>
      <c r="U94" s="230">
        <f>(SUM('1.  LRAMVA Summary'!P$54:P$68)+SUM('1.  LRAMVA Summary'!P$69:P$70)*(MONTH($E94)-1)/12)*$H94</f>
        <v>0</v>
      </c>
      <c r="V94" s="230">
        <f>(SUM('1.  LRAMVA Summary'!Q$54:Q$68)+SUM('1.  LRAMVA Summary'!Q$69:Q$70)*(MONTH($E94)-1)/12)*$H94</f>
        <v>0</v>
      </c>
      <c r="W94" s="231">
        <f t="shared" si="35"/>
        <v>0</v>
      </c>
    </row>
    <row r="95" spans="2:23" s="238" customFormat="1">
      <c r="B95" s="237"/>
      <c r="D95" s="9"/>
      <c r="E95" s="214">
        <v>42522</v>
      </c>
      <c r="F95" s="214" t="s">
        <v>183</v>
      </c>
      <c r="G95" s="215" t="s">
        <v>66</v>
      </c>
      <c r="H95" s="229">
        <f t="shared" si="36"/>
        <v>9.1666666666666665E-4</v>
      </c>
      <c r="I95" s="230">
        <f>(SUM('1.  LRAMVA Summary'!D$54:D$68)+SUM('1.  LRAMVA Summary'!D$69:D$70)*(MONTH($E95)-1)/12)*$H95</f>
        <v>0</v>
      </c>
      <c r="J95" s="230">
        <f>(SUM('1.  LRAMVA Summary'!E$54:E$68)+SUM('1.  LRAMVA Summary'!E$69:E$70)*(MONTH($E95)-1)/12)*$H95</f>
        <v>0</v>
      </c>
      <c r="K95" s="230">
        <f>(SUM('1.  LRAMVA Summary'!F$54:F$68)+SUM('1.  LRAMVA Summary'!F$69:F$70)*(MONTH($E95)-1)/12)*$H95</f>
        <v>0</v>
      </c>
      <c r="L95" s="230">
        <f>(SUM('1.  LRAMVA Summary'!G$54:G$68)+SUM('1.  LRAMVA Summary'!G$69:G$70)*(MONTH($E95)-1)/12)*$H95</f>
        <v>0</v>
      </c>
      <c r="M95" s="230">
        <f>(SUM('1.  LRAMVA Summary'!H$54:H$68)+SUM('1.  LRAMVA Summary'!H$69:H$70)*(MONTH($E95)-1)/12)*$H95</f>
        <v>0</v>
      </c>
      <c r="N95" s="230">
        <f>(SUM('1.  LRAMVA Summary'!I$54:I$68)+SUM('1.  LRAMVA Summary'!I$69:I$70)*(MONTH($E95)-1)/12)*$H95</f>
        <v>0</v>
      </c>
      <c r="O95" s="230">
        <f>(SUM('1.  LRAMVA Summary'!J$54:J$68)+SUM('1.  LRAMVA Summary'!J$69:J$70)*(MONTH($E95)-1)/12)*$H95</f>
        <v>0</v>
      </c>
      <c r="P95" s="230">
        <f>(SUM('1.  LRAMVA Summary'!K$54:K$68)+SUM('1.  LRAMVA Summary'!K$69:K$70)*(MONTH($E95)-1)/12)*$H95</f>
        <v>0</v>
      </c>
      <c r="Q95" s="230">
        <f>(SUM('1.  LRAMVA Summary'!L$54:L$68)+SUM('1.  LRAMVA Summary'!L$69:L$70)*(MONTH($E95)-1)/12)*$H95</f>
        <v>0</v>
      </c>
      <c r="R95" s="230">
        <f>(SUM('1.  LRAMVA Summary'!M$54:M$68)+SUM('1.  LRAMVA Summary'!M$69:M$70)*(MONTH($E95)-1)/12)*$H95</f>
        <v>0</v>
      </c>
      <c r="S95" s="230">
        <f>(SUM('1.  LRAMVA Summary'!N$54:N$68)+SUM('1.  LRAMVA Summary'!N$69:N$70)*(MONTH($E95)-1)/12)*$H95</f>
        <v>0</v>
      </c>
      <c r="T95" s="230">
        <f>(SUM('1.  LRAMVA Summary'!O$54:O$68)+SUM('1.  LRAMVA Summary'!O$69:O$70)*(MONTH($E95)-1)/12)*$H95</f>
        <v>0</v>
      </c>
      <c r="U95" s="230">
        <f>(SUM('1.  LRAMVA Summary'!P$54:P$68)+SUM('1.  LRAMVA Summary'!P$69:P$70)*(MONTH($E95)-1)/12)*$H95</f>
        <v>0</v>
      </c>
      <c r="V95" s="230">
        <f>(SUM('1.  LRAMVA Summary'!Q$54:Q$68)+SUM('1.  LRAMVA Summary'!Q$69:Q$70)*(MONTH($E95)-1)/12)*$H95</f>
        <v>0</v>
      </c>
      <c r="W95" s="231">
        <f t="shared" si="35"/>
        <v>0</v>
      </c>
    </row>
    <row r="96" spans="2:23" s="9" customFormat="1">
      <c r="B96" s="66"/>
      <c r="E96" s="214">
        <v>42552</v>
      </c>
      <c r="F96" s="214" t="s">
        <v>183</v>
      </c>
      <c r="G96" s="215" t="s">
        <v>68</v>
      </c>
      <c r="H96" s="229">
        <f>$C$37/12</f>
        <v>9.1666666666666665E-4</v>
      </c>
      <c r="I96" s="230">
        <f>(SUM('1.  LRAMVA Summary'!D$54:D$68)+SUM('1.  LRAMVA Summary'!D$69:D$70)*(MONTH($E96)-1)/12)*$H96</f>
        <v>0</v>
      </c>
      <c r="J96" s="230">
        <f>(SUM('1.  LRAMVA Summary'!E$54:E$68)+SUM('1.  LRAMVA Summary'!E$69:E$70)*(MONTH($E96)-1)/12)*$H96</f>
        <v>0</v>
      </c>
      <c r="K96" s="230">
        <f>(SUM('1.  LRAMVA Summary'!F$54:F$68)+SUM('1.  LRAMVA Summary'!F$69:F$70)*(MONTH($E96)-1)/12)*$H96</f>
        <v>0</v>
      </c>
      <c r="L96" s="230">
        <f>(SUM('1.  LRAMVA Summary'!G$54:G$68)+SUM('1.  LRAMVA Summary'!G$69:G$70)*(MONTH($E96)-1)/12)*$H96</f>
        <v>0</v>
      </c>
      <c r="M96" s="230">
        <f>(SUM('1.  LRAMVA Summary'!H$54:H$68)+SUM('1.  LRAMVA Summary'!H$69:H$70)*(MONTH($E96)-1)/12)*$H96</f>
        <v>0</v>
      </c>
      <c r="N96" s="230">
        <f>(SUM('1.  LRAMVA Summary'!I$54:I$68)+SUM('1.  LRAMVA Summary'!I$69:I$70)*(MONTH($E96)-1)/12)*$H96</f>
        <v>0</v>
      </c>
      <c r="O96" s="230">
        <f>(SUM('1.  LRAMVA Summary'!J$54:J$68)+SUM('1.  LRAMVA Summary'!J$69:J$70)*(MONTH($E96)-1)/12)*$H96</f>
        <v>0</v>
      </c>
      <c r="P96" s="230">
        <f>(SUM('1.  LRAMVA Summary'!K$54:K$68)+SUM('1.  LRAMVA Summary'!K$69:K$70)*(MONTH($E96)-1)/12)*$H96</f>
        <v>0</v>
      </c>
      <c r="Q96" s="230">
        <f>(SUM('1.  LRAMVA Summary'!L$54:L$68)+SUM('1.  LRAMVA Summary'!L$69:L$70)*(MONTH($E96)-1)/12)*$H96</f>
        <v>0</v>
      </c>
      <c r="R96" s="230">
        <f>(SUM('1.  LRAMVA Summary'!M$54:M$68)+SUM('1.  LRAMVA Summary'!M$69:M$70)*(MONTH($E96)-1)/12)*$H96</f>
        <v>0</v>
      </c>
      <c r="S96" s="230">
        <f>(SUM('1.  LRAMVA Summary'!N$54:N$68)+SUM('1.  LRAMVA Summary'!N$69:N$70)*(MONTH($E96)-1)/12)*$H96</f>
        <v>0</v>
      </c>
      <c r="T96" s="230">
        <f>(SUM('1.  LRAMVA Summary'!O$54:O$68)+SUM('1.  LRAMVA Summary'!O$69:O$70)*(MONTH($E96)-1)/12)*$H96</f>
        <v>0</v>
      </c>
      <c r="U96" s="230">
        <f>(SUM('1.  LRAMVA Summary'!P$54:P$68)+SUM('1.  LRAMVA Summary'!P$69:P$70)*(MONTH($E96)-1)/12)*$H96</f>
        <v>0</v>
      </c>
      <c r="V96" s="230">
        <f>(SUM('1.  LRAMVA Summary'!Q$54:Q$68)+SUM('1.  LRAMVA Summary'!Q$69:Q$70)*(MONTH($E96)-1)/12)*$H96</f>
        <v>0</v>
      </c>
      <c r="W96" s="231">
        <f t="shared" si="35"/>
        <v>0</v>
      </c>
    </row>
    <row r="97" spans="2:23" s="9" customFormat="1">
      <c r="B97" s="66"/>
      <c r="E97" s="214">
        <v>42583</v>
      </c>
      <c r="F97" s="214" t="s">
        <v>183</v>
      </c>
      <c r="G97" s="215" t="s">
        <v>68</v>
      </c>
      <c r="H97" s="229">
        <f t="shared" ref="H97:H98" si="37">$C$37/12</f>
        <v>9.1666666666666665E-4</v>
      </c>
      <c r="I97" s="230">
        <f>(SUM('1.  LRAMVA Summary'!D$54:D$68)+SUM('1.  LRAMVA Summary'!D$69:D$70)*(MONTH($E97)-1)/12)*$H97</f>
        <v>0</v>
      </c>
      <c r="J97" s="230">
        <f>(SUM('1.  LRAMVA Summary'!E$54:E$68)+SUM('1.  LRAMVA Summary'!E$69:E$70)*(MONTH($E97)-1)/12)*$H97</f>
        <v>0</v>
      </c>
      <c r="K97" s="230">
        <f>(SUM('1.  LRAMVA Summary'!F$54:F$68)+SUM('1.  LRAMVA Summary'!F$69:F$70)*(MONTH($E97)-1)/12)*$H97</f>
        <v>0</v>
      </c>
      <c r="L97" s="230">
        <f>(SUM('1.  LRAMVA Summary'!G$54:G$68)+SUM('1.  LRAMVA Summary'!G$69:G$70)*(MONTH($E97)-1)/12)*$H97</f>
        <v>0</v>
      </c>
      <c r="M97" s="230">
        <f>(SUM('1.  LRAMVA Summary'!H$54:H$68)+SUM('1.  LRAMVA Summary'!H$69:H$70)*(MONTH($E97)-1)/12)*$H97</f>
        <v>0</v>
      </c>
      <c r="N97" s="230">
        <f>(SUM('1.  LRAMVA Summary'!I$54:I$68)+SUM('1.  LRAMVA Summary'!I$69:I$70)*(MONTH($E97)-1)/12)*$H97</f>
        <v>0</v>
      </c>
      <c r="O97" s="230">
        <f>(SUM('1.  LRAMVA Summary'!J$54:J$68)+SUM('1.  LRAMVA Summary'!J$69:J$70)*(MONTH($E97)-1)/12)*$H97</f>
        <v>0</v>
      </c>
      <c r="P97" s="230">
        <f>(SUM('1.  LRAMVA Summary'!K$54:K$68)+SUM('1.  LRAMVA Summary'!K$69:K$70)*(MONTH($E97)-1)/12)*$H97</f>
        <v>0</v>
      </c>
      <c r="Q97" s="230">
        <f>(SUM('1.  LRAMVA Summary'!L$54:L$68)+SUM('1.  LRAMVA Summary'!L$69:L$70)*(MONTH($E97)-1)/12)*$H97</f>
        <v>0</v>
      </c>
      <c r="R97" s="230">
        <f>(SUM('1.  LRAMVA Summary'!M$54:M$68)+SUM('1.  LRAMVA Summary'!M$69:M$70)*(MONTH($E97)-1)/12)*$H97</f>
        <v>0</v>
      </c>
      <c r="S97" s="230">
        <f>(SUM('1.  LRAMVA Summary'!N$54:N$68)+SUM('1.  LRAMVA Summary'!N$69:N$70)*(MONTH($E97)-1)/12)*$H97</f>
        <v>0</v>
      </c>
      <c r="T97" s="230">
        <f>(SUM('1.  LRAMVA Summary'!O$54:O$68)+SUM('1.  LRAMVA Summary'!O$69:O$70)*(MONTH($E97)-1)/12)*$H97</f>
        <v>0</v>
      </c>
      <c r="U97" s="230">
        <f>(SUM('1.  LRAMVA Summary'!P$54:P$68)+SUM('1.  LRAMVA Summary'!P$69:P$70)*(MONTH($E97)-1)/12)*$H97</f>
        <v>0</v>
      </c>
      <c r="V97" s="230">
        <f>(SUM('1.  LRAMVA Summary'!Q$54:Q$68)+SUM('1.  LRAMVA Summary'!Q$69:Q$70)*(MONTH($E97)-1)/12)*$H97</f>
        <v>0</v>
      </c>
      <c r="W97" s="231">
        <f t="shared" si="35"/>
        <v>0</v>
      </c>
    </row>
    <row r="98" spans="2:23" s="9" customFormat="1">
      <c r="B98" s="66"/>
      <c r="E98" s="214">
        <v>42614</v>
      </c>
      <c r="F98" s="214" t="s">
        <v>183</v>
      </c>
      <c r="G98" s="215" t="s">
        <v>68</v>
      </c>
      <c r="H98" s="229">
        <f t="shared" si="37"/>
        <v>9.1666666666666665E-4</v>
      </c>
      <c r="I98" s="230">
        <f>(SUM('1.  LRAMVA Summary'!D$54:D$68)+SUM('1.  LRAMVA Summary'!D$69:D$70)*(MONTH($E98)-1)/12)*$H98</f>
        <v>0</v>
      </c>
      <c r="J98" s="230">
        <f>(SUM('1.  LRAMVA Summary'!E$54:E$68)+SUM('1.  LRAMVA Summary'!E$69:E$70)*(MONTH($E98)-1)/12)*$H98</f>
        <v>0</v>
      </c>
      <c r="K98" s="230">
        <f>(SUM('1.  LRAMVA Summary'!F$54:F$68)+SUM('1.  LRAMVA Summary'!F$69:F$70)*(MONTH($E98)-1)/12)*$H98</f>
        <v>0</v>
      </c>
      <c r="L98" s="230">
        <f>(SUM('1.  LRAMVA Summary'!G$54:G$68)+SUM('1.  LRAMVA Summary'!G$69:G$70)*(MONTH($E98)-1)/12)*$H98</f>
        <v>0</v>
      </c>
      <c r="M98" s="230">
        <f>(SUM('1.  LRAMVA Summary'!H$54:H$68)+SUM('1.  LRAMVA Summary'!H$69:H$70)*(MONTH($E98)-1)/12)*$H98</f>
        <v>0</v>
      </c>
      <c r="N98" s="230">
        <f>(SUM('1.  LRAMVA Summary'!I$54:I$68)+SUM('1.  LRAMVA Summary'!I$69:I$70)*(MONTH($E98)-1)/12)*$H98</f>
        <v>0</v>
      </c>
      <c r="O98" s="230">
        <f>(SUM('1.  LRAMVA Summary'!J$54:J$68)+SUM('1.  LRAMVA Summary'!J$69:J$70)*(MONTH($E98)-1)/12)*$H98</f>
        <v>0</v>
      </c>
      <c r="P98" s="230">
        <f>(SUM('1.  LRAMVA Summary'!K$54:K$68)+SUM('1.  LRAMVA Summary'!K$69:K$70)*(MONTH($E98)-1)/12)*$H98</f>
        <v>0</v>
      </c>
      <c r="Q98" s="230">
        <f>(SUM('1.  LRAMVA Summary'!L$54:L$68)+SUM('1.  LRAMVA Summary'!L$69:L$70)*(MONTH($E98)-1)/12)*$H98</f>
        <v>0</v>
      </c>
      <c r="R98" s="230">
        <f>(SUM('1.  LRAMVA Summary'!M$54:M$68)+SUM('1.  LRAMVA Summary'!M$69:M$70)*(MONTH($E98)-1)/12)*$H98</f>
        <v>0</v>
      </c>
      <c r="S98" s="230">
        <f>(SUM('1.  LRAMVA Summary'!N$54:N$68)+SUM('1.  LRAMVA Summary'!N$69:N$70)*(MONTH($E98)-1)/12)*$H98</f>
        <v>0</v>
      </c>
      <c r="T98" s="230">
        <f>(SUM('1.  LRAMVA Summary'!O$54:O$68)+SUM('1.  LRAMVA Summary'!O$69:O$70)*(MONTH($E98)-1)/12)*$H98</f>
        <v>0</v>
      </c>
      <c r="U98" s="230">
        <f>(SUM('1.  LRAMVA Summary'!P$54:P$68)+SUM('1.  LRAMVA Summary'!P$69:P$70)*(MONTH($E98)-1)/12)*$H98</f>
        <v>0</v>
      </c>
      <c r="V98" s="230">
        <f>(SUM('1.  LRAMVA Summary'!Q$54:Q$68)+SUM('1.  LRAMVA Summary'!Q$69:Q$70)*(MONTH($E98)-1)/12)*$H98</f>
        <v>0</v>
      </c>
      <c r="W98" s="231">
        <f t="shared" si="35"/>
        <v>0</v>
      </c>
    </row>
    <row r="99" spans="2:23" s="9" customFormat="1">
      <c r="B99" s="66"/>
      <c r="E99" s="214">
        <v>42644</v>
      </c>
      <c r="F99" s="214" t="s">
        <v>183</v>
      </c>
      <c r="G99" s="215" t="s">
        <v>69</v>
      </c>
      <c r="H99" s="210">
        <f>$C$38/12</f>
        <v>9.1666666666666665E-4</v>
      </c>
      <c r="I99" s="230">
        <f>(SUM('1.  LRAMVA Summary'!D$54:D$68)+SUM('1.  LRAMVA Summary'!D$69:D$70)*(MONTH($E99)-1)/12)*$H99</f>
        <v>0</v>
      </c>
      <c r="J99" s="230">
        <f>(SUM('1.  LRAMVA Summary'!E$54:E$68)+SUM('1.  LRAMVA Summary'!E$69:E$70)*(MONTH($E99)-1)/12)*$H99</f>
        <v>0</v>
      </c>
      <c r="K99" s="230">
        <f>(SUM('1.  LRAMVA Summary'!F$54:F$68)+SUM('1.  LRAMVA Summary'!F$69:F$70)*(MONTH($E99)-1)/12)*$H99</f>
        <v>0</v>
      </c>
      <c r="L99" s="230">
        <f>(SUM('1.  LRAMVA Summary'!G$54:G$68)+SUM('1.  LRAMVA Summary'!G$69:G$70)*(MONTH($E99)-1)/12)*$H99</f>
        <v>0</v>
      </c>
      <c r="M99" s="230">
        <f>(SUM('1.  LRAMVA Summary'!H$54:H$68)+SUM('1.  LRAMVA Summary'!H$69:H$70)*(MONTH($E99)-1)/12)*$H99</f>
        <v>0</v>
      </c>
      <c r="N99" s="230">
        <f>(SUM('1.  LRAMVA Summary'!I$54:I$68)+SUM('1.  LRAMVA Summary'!I$69:I$70)*(MONTH($E99)-1)/12)*$H99</f>
        <v>0</v>
      </c>
      <c r="O99" s="230">
        <f>(SUM('1.  LRAMVA Summary'!J$54:J$68)+SUM('1.  LRAMVA Summary'!J$69:J$70)*(MONTH($E99)-1)/12)*$H99</f>
        <v>0</v>
      </c>
      <c r="P99" s="230">
        <f>(SUM('1.  LRAMVA Summary'!K$54:K$68)+SUM('1.  LRAMVA Summary'!K$69:K$70)*(MONTH($E99)-1)/12)*$H99</f>
        <v>0</v>
      </c>
      <c r="Q99" s="230">
        <f>(SUM('1.  LRAMVA Summary'!L$54:L$68)+SUM('1.  LRAMVA Summary'!L$69:L$70)*(MONTH($E99)-1)/12)*$H99</f>
        <v>0</v>
      </c>
      <c r="R99" s="230">
        <f>(SUM('1.  LRAMVA Summary'!M$54:M$68)+SUM('1.  LRAMVA Summary'!M$69:M$70)*(MONTH($E99)-1)/12)*$H99</f>
        <v>0</v>
      </c>
      <c r="S99" s="230">
        <f>(SUM('1.  LRAMVA Summary'!N$54:N$68)+SUM('1.  LRAMVA Summary'!N$69:N$70)*(MONTH($E99)-1)/12)*$H99</f>
        <v>0</v>
      </c>
      <c r="T99" s="230">
        <f>(SUM('1.  LRAMVA Summary'!O$54:O$68)+SUM('1.  LRAMVA Summary'!O$69:O$70)*(MONTH($E99)-1)/12)*$H99</f>
        <v>0</v>
      </c>
      <c r="U99" s="230">
        <f>(SUM('1.  LRAMVA Summary'!P$54:P$68)+SUM('1.  LRAMVA Summary'!P$69:P$70)*(MONTH($E99)-1)/12)*$H99</f>
        <v>0</v>
      </c>
      <c r="V99" s="230">
        <f>(SUM('1.  LRAMVA Summary'!Q$54:Q$68)+SUM('1.  LRAMVA Summary'!Q$69:Q$70)*(MONTH($E99)-1)/12)*$H99</f>
        <v>0</v>
      </c>
      <c r="W99" s="231">
        <f t="shared" si="35"/>
        <v>0</v>
      </c>
    </row>
    <row r="100" spans="2:23" s="9" customFormat="1">
      <c r="B100" s="66"/>
      <c r="E100" s="214">
        <v>42675</v>
      </c>
      <c r="F100" s="214" t="s">
        <v>183</v>
      </c>
      <c r="G100" s="215" t="s">
        <v>69</v>
      </c>
      <c r="H100" s="210">
        <f t="shared" ref="H100:H101" si="38">$C$38/12</f>
        <v>9.1666666666666665E-4</v>
      </c>
      <c r="I100" s="230">
        <f>(SUM('1.  LRAMVA Summary'!D$54:D$68)+SUM('1.  LRAMVA Summary'!D$69:D$70)*(MONTH($E100)-1)/12)*$H100</f>
        <v>0</v>
      </c>
      <c r="J100" s="230">
        <f>(SUM('1.  LRAMVA Summary'!E$54:E$68)+SUM('1.  LRAMVA Summary'!E$69:E$70)*(MONTH($E100)-1)/12)*$H100</f>
        <v>0</v>
      </c>
      <c r="K100" s="230">
        <f>(SUM('1.  LRAMVA Summary'!F$54:F$68)+SUM('1.  LRAMVA Summary'!F$69:F$70)*(MONTH($E100)-1)/12)*$H100</f>
        <v>0</v>
      </c>
      <c r="L100" s="230">
        <f>(SUM('1.  LRAMVA Summary'!G$54:G$68)+SUM('1.  LRAMVA Summary'!G$69:G$70)*(MONTH($E100)-1)/12)*$H100</f>
        <v>0</v>
      </c>
      <c r="M100" s="230">
        <f>(SUM('1.  LRAMVA Summary'!H$54:H$68)+SUM('1.  LRAMVA Summary'!H$69:H$70)*(MONTH($E100)-1)/12)*$H100</f>
        <v>0</v>
      </c>
      <c r="N100" s="230">
        <f>(SUM('1.  LRAMVA Summary'!I$54:I$68)+SUM('1.  LRAMVA Summary'!I$69:I$70)*(MONTH($E100)-1)/12)*$H100</f>
        <v>0</v>
      </c>
      <c r="O100" s="230">
        <f>(SUM('1.  LRAMVA Summary'!J$54:J$68)+SUM('1.  LRAMVA Summary'!J$69:J$70)*(MONTH($E100)-1)/12)*$H100</f>
        <v>0</v>
      </c>
      <c r="P100" s="230">
        <f>(SUM('1.  LRAMVA Summary'!K$54:K$68)+SUM('1.  LRAMVA Summary'!K$69:K$70)*(MONTH($E100)-1)/12)*$H100</f>
        <v>0</v>
      </c>
      <c r="Q100" s="230">
        <f>(SUM('1.  LRAMVA Summary'!L$54:L$68)+SUM('1.  LRAMVA Summary'!L$69:L$70)*(MONTH($E100)-1)/12)*$H100</f>
        <v>0</v>
      </c>
      <c r="R100" s="230">
        <f>(SUM('1.  LRAMVA Summary'!M$54:M$68)+SUM('1.  LRAMVA Summary'!M$69:M$70)*(MONTH($E100)-1)/12)*$H100</f>
        <v>0</v>
      </c>
      <c r="S100" s="230">
        <f>(SUM('1.  LRAMVA Summary'!N$54:N$68)+SUM('1.  LRAMVA Summary'!N$69:N$70)*(MONTH($E100)-1)/12)*$H100</f>
        <v>0</v>
      </c>
      <c r="T100" s="230">
        <f>(SUM('1.  LRAMVA Summary'!O$54:O$68)+SUM('1.  LRAMVA Summary'!O$69:O$70)*(MONTH($E100)-1)/12)*$H100</f>
        <v>0</v>
      </c>
      <c r="U100" s="230">
        <f>(SUM('1.  LRAMVA Summary'!P$54:P$68)+SUM('1.  LRAMVA Summary'!P$69:P$70)*(MONTH($E100)-1)/12)*$H100</f>
        <v>0</v>
      </c>
      <c r="V100" s="230">
        <f>(SUM('1.  LRAMVA Summary'!Q$54:Q$68)+SUM('1.  LRAMVA Summary'!Q$69:Q$70)*(MONTH($E100)-1)/12)*$H100</f>
        <v>0</v>
      </c>
      <c r="W100" s="231">
        <f t="shared" si="35"/>
        <v>0</v>
      </c>
    </row>
    <row r="101" spans="2:23" s="9" customFormat="1">
      <c r="B101" s="66"/>
      <c r="E101" s="214">
        <v>42705</v>
      </c>
      <c r="F101" s="214" t="s">
        <v>183</v>
      </c>
      <c r="G101" s="215" t="s">
        <v>69</v>
      </c>
      <c r="H101" s="210">
        <f t="shared" si="38"/>
        <v>9.1666666666666665E-4</v>
      </c>
      <c r="I101" s="230">
        <f>(SUM('1.  LRAMVA Summary'!D$54:D$68)+SUM('1.  LRAMVA Summary'!D$69:D$70)*(MONTH($E101)-1)/12)*$H101</f>
        <v>0</v>
      </c>
      <c r="J101" s="230">
        <f>(SUM('1.  LRAMVA Summary'!E$54:E$68)+SUM('1.  LRAMVA Summary'!E$69:E$70)*(MONTH($E101)-1)/12)*$H101</f>
        <v>0</v>
      </c>
      <c r="K101" s="230">
        <f>(SUM('1.  LRAMVA Summary'!F$54:F$68)+SUM('1.  LRAMVA Summary'!F$69:F$70)*(MONTH($E101)-1)/12)*$H101</f>
        <v>0</v>
      </c>
      <c r="L101" s="230">
        <f>(SUM('1.  LRAMVA Summary'!G$54:G$68)+SUM('1.  LRAMVA Summary'!G$69:G$70)*(MONTH($E101)-1)/12)*$H101</f>
        <v>0</v>
      </c>
      <c r="M101" s="230">
        <f>(SUM('1.  LRAMVA Summary'!H$54:H$68)+SUM('1.  LRAMVA Summary'!H$69:H$70)*(MONTH($E101)-1)/12)*$H101</f>
        <v>0</v>
      </c>
      <c r="N101" s="230">
        <f>(SUM('1.  LRAMVA Summary'!I$54:I$68)+SUM('1.  LRAMVA Summary'!I$69:I$70)*(MONTH($E101)-1)/12)*$H101</f>
        <v>0</v>
      </c>
      <c r="O101" s="230">
        <f>(SUM('1.  LRAMVA Summary'!J$54:J$68)+SUM('1.  LRAMVA Summary'!J$69:J$70)*(MONTH($E101)-1)/12)*$H101</f>
        <v>0</v>
      </c>
      <c r="P101" s="230">
        <f>(SUM('1.  LRAMVA Summary'!K$54:K$68)+SUM('1.  LRAMVA Summary'!K$69:K$70)*(MONTH($E101)-1)/12)*$H101</f>
        <v>0</v>
      </c>
      <c r="Q101" s="230">
        <f>(SUM('1.  LRAMVA Summary'!L$54:L$68)+SUM('1.  LRAMVA Summary'!L$69:L$70)*(MONTH($E101)-1)/12)*$H101</f>
        <v>0</v>
      </c>
      <c r="R101" s="230">
        <f>(SUM('1.  LRAMVA Summary'!M$54:M$68)+SUM('1.  LRAMVA Summary'!M$69:M$70)*(MONTH($E101)-1)/12)*$H101</f>
        <v>0</v>
      </c>
      <c r="S101" s="230">
        <f>(SUM('1.  LRAMVA Summary'!N$54:N$68)+SUM('1.  LRAMVA Summary'!N$69:N$70)*(MONTH($E101)-1)/12)*$H101</f>
        <v>0</v>
      </c>
      <c r="T101" s="230">
        <f>(SUM('1.  LRAMVA Summary'!O$54:O$68)+SUM('1.  LRAMVA Summary'!O$69:O$70)*(MONTH($E101)-1)/12)*$H101</f>
        <v>0</v>
      </c>
      <c r="U101" s="230">
        <f>(SUM('1.  LRAMVA Summary'!P$54:P$68)+SUM('1.  LRAMVA Summary'!P$69:P$70)*(MONTH($E101)-1)/12)*$H101</f>
        <v>0</v>
      </c>
      <c r="V101" s="230">
        <f>(SUM('1.  LRAMVA Summary'!Q$54:Q$68)+SUM('1.  LRAMVA Summary'!Q$69:Q$70)*(MONTH($E101)-1)/12)*$H101</f>
        <v>0</v>
      </c>
      <c r="W101" s="231">
        <f t="shared" si="35"/>
        <v>0</v>
      </c>
    </row>
    <row r="102" spans="2:23" s="9" customFormat="1" ht="15.75" thickBot="1">
      <c r="B102" s="66"/>
      <c r="E102" s="216" t="s">
        <v>465</v>
      </c>
      <c r="F102" s="216"/>
      <c r="G102" s="217"/>
      <c r="H102" s="218"/>
      <c r="I102" s="219">
        <f>SUM(I89:I101)</f>
        <v>0</v>
      </c>
      <c r="J102" s="219">
        <f>SUM(J89:J101)</f>
        <v>0</v>
      </c>
      <c r="K102" s="219">
        <f t="shared" ref="K102:O102" si="39">SUM(K89:K101)</f>
        <v>0</v>
      </c>
      <c r="L102" s="219">
        <f t="shared" si="39"/>
        <v>0</v>
      </c>
      <c r="M102" s="219">
        <f t="shared" si="39"/>
        <v>0</v>
      </c>
      <c r="N102" s="219">
        <f t="shared" si="39"/>
        <v>0</v>
      </c>
      <c r="O102" s="219">
        <f t="shared" si="39"/>
        <v>0</v>
      </c>
      <c r="P102" s="219">
        <f t="shared" ref="P102:V102" si="40">SUM(P89:P101)</f>
        <v>0</v>
      </c>
      <c r="Q102" s="219">
        <f t="shared" si="40"/>
        <v>0</v>
      </c>
      <c r="R102" s="219">
        <f t="shared" si="40"/>
        <v>0</v>
      </c>
      <c r="S102" s="219">
        <f t="shared" si="40"/>
        <v>0</v>
      </c>
      <c r="T102" s="219">
        <f t="shared" si="40"/>
        <v>0</v>
      </c>
      <c r="U102" s="219">
        <f t="shared" si="40"/>
        <v>0</v>
      </c>
      <c r="V102" s="219">
        <f t="shared" si="40"/>
        <v>0</v>
      </c>
      <c r="W102" s="219">
        <f>SUM(W89:W101)</f>
        <v>0</v>
      </c>
    </row>
    <row r="103" spans="2:23" s="9" customFormat="1" ht="15.75" thickTop="1">
      <c r="B103" s="66"/>
      <c r="E103" s="220" t="s">
        <v>67</v>
      </c>
      <c r="F103" s="220"/>
      <c r="G103" s="221"/>
      <c r="H103" s="222"/>
      <c r="I103" s="223"/>
      <c r="J103" s="223"/>
      <c r="K103" s="223"/>
      <c r="L103" s="223"/>
      <c r="M103" s="223"/>
      <c r="N103" s="223"/>
      <c r="O103" s="223"/>
      <c r="P103" s="223"/>
      <c r="Q103" s="223"/>
      <c r="R103" s="223"/>
      <c r="S103" s="223"/>
      <c r="T103" s="223"/>
      <c r="U103" s="223"/>
      <c r="V103" s="223"/>
      <c r="W103" s="224"/>
    </row>
    <row r="104" spans="2:23" s="9" customFormat="1">
      <c r="B104" s="66"/>
      <c r="E104" s="225" t="s">
        <v>429</v>
      </c>
      <c r="F104" s="225"/>
      <c r="G104" s="226"/>
      <c r="H104" s="227"/>
      <c r="I104" s="228">
        <f>I102+I103</f>
        <v>0</v>
      </c>
      <c r="J104" s="228">
        <f t="shared" ref="J104" si="41">J102+J103</f>
        <v>0</v>
      </c>
      <c r="K104" s="228">
        <f t="shared" ref="K104" si="42">K102+K103</f>
        <v>0</v>
      </c>
      <c r="L104" s="228">
        <f t="shared" ref="L104" si="43">L102+L103</f>
        <v>0</v>
      </c>
      <c r="M104" s="228">
        <f t="shared" ref="M104" si="44">M102+M103</f>
        <v>0</v>
      </c>
      <c r="N104" s="228">
        <f t="shared" ref="N104" si="45">N102+N103</f>
        <v>0</v>
      </c>
      <c r="O104" s="228">
        <f t="shared" ref="O104:V104" si="46">O102+O103</f>
        <v>0</v>
      </c>
      <c r="P104" s="228">
        <f t="shared" si="46"/>
        <v>0</v>
      </c>
      <c r="Q104" s="228">
        <f t="shared" si="46"/>
        <v>0</v>
      </c>
      <c r="R104" s="228">
        <f t="shared" si="46"/>
        <v>0</v>
      </c>
      <c r="S104" s="228">
        <f t="shared" si="46"/>
        <v>0</v>
      </c>
      <c r="T104" s="228">
        <f t="shared" si="46"/>
        <v>0</v>
      </c>
      <c r="U104" s="228">
        <f t="shared" si="46"/>
        <v>0</v>
      </c>
      <c r="V104" s="228">
        <f t="shared" si="46"/>
        <v>0</v>
      </c>
      <c r="W104" s="228">
        <f t="shared" ref="W104" si="47">W102+W103</f>
        <v>0</v>
      </c>
    </row>
    <row r="105" spans="2:23" s="9" customFormat="1">
      <c r="B105" s="66"/>
      <c r="E105" s="214">
        <v>42736</v>
      </c>
      <c r="F105" s="214" t="s">
        <v>184</v>
      </c>
      <c r="G105" s="215" t="s">
        <v>65</v>
      </c>
      <c r="H105" s="240">
        <f>$C$39/12</f>
        <v>9.1666666666666665E-4</v>
      </c>
      <c r="I105" s="230">
        <f>(SUM('1.  LRAMVA Summary'!D$54:D$71)+SUM('1.  LRAMVA Summary'!D$72:D$73)*(MONTH($E105)-1)/12)*$H105</f>
        <v>0</v>
      </c>
      <c r="J105" s="230">
        <f>(SUM('1.  LRAMVA Summary'!E$54:E$71)+SUM('1.  LRAMVA Summary'!E$72:E$73)*(MONTH($E105)-1)/12)*$H105</f>
        <v>0</v>
      </c>
      <c r="K105" s="230">
        <f>(SUM('1.  LRAMVA Summary'!F$54:F$71)+SUM('1.  LRAMVA Summary'!F$72:F$73)*(MONTH($E105)-1)/12)*$H105</f>
        <v>0</v>
      </c>
      <c r="L105" s="230">
        <f>(SUM('1.  LRAMVA Summary'!G$54:G$71)+SUM('1.  LRAMVA Summary'!G$72:G$73)*(MONTH($E105)-1)/12)*$H105</f>
        <v>0</v>
      </c>
      <c r="M105" s="230">
        <f>(SUM('1.  LRAMVA Summary'!H$54:H$71)+SUM('1.  LRAMVA Summary'!H$72:H$73)*(MONTH($E105)-1)/12)*$H105</f>
        <v>0</v>
      </c>
      <c r="N105" s="230">
        <f>(SUM('1.  LRAMVA Summary'!I$54:I$71)+SUM('1.  LRAMVA Summary'!I$72:I$73)*(MONTH($E105)-1)/12)*$H105</f>
        <v>0</v>
      </c>
      <c r="O105" s="230">
        <f>(SUM('1.  LRAMVA Summary'!J$54:J$71)+SUM('1.  LRAMVA Summary'!J$72:J$73)*(MONTH($E105)-1)/12)*$H105</f>
        <v>0</v>
      </c>
      <c r="P105" s="230">
        <f>(SUM('1.  LRAMVA Summary'!K$54:K$71)+SUM('1.  LRAMVA Summary'!K$72:K$73)*(MONTH($E105)-1)/12)*$H105</f>
        <v>0</v>
      </c>
      <c r="Q105" s="230">
        <f>(SUM('1.  LRAMVA Summary'!L$54:L$71)+SUM('1.  LRAMVA Summary'!L$72:L$73)*(MONTH($E105)-1)/12)*$H105</f>
        <v>0</v>
      </c>
      <c r="R105" s="230">
        <f>(SUM('1.  LRAMVA Summary'!M$54:M$71)+SUM('1.  LRAMVA Summary'!M$72:M$73)*(MONTH($E105)-1)/12)*$H105</f>
        <v>0</v>
      </c>
      <c r="S105" s="230">
        <f>(SUM('1.  LRAMVA Summary'!N$54:N$71)+SUM('1.  LRAMVA Summary'!N$72:N$73)*(MONTH($E105)-1)/12)*$H105</f>
        <v>0</v>
      </c>
      <c r="T105" s="230">
        <f>(SUM('1.  LRAMVA Summary'!O$54:O$71)+SUM('1.  LRAMVA Summary'!O$72:O$73)*(MONTH($E105)-1)/12)*$H105</f>
        <v>0</v>
      </c>
      <c r="U105" s="230">
        <f>(SUM('1.  LRAMVA Summary'!P$54:P$71)+SUM('1.  LRAMVA Summary'!P$72:P$73)*(MONTH($E105)-1)/12)*$H105</f>
        <v>0</v>
      </c>
      <c r="V105" s="230">
        <f>(SUM('1.  LRAMVA Summary'!Q$54:Q$71)+SUM('1.  LRAMVA Summary'!Q$72:Q$73)*(MONTH($E105)-1)/12)*$H105</f>
        <v>0</v>
      </c>
      <c r="W105" s="231">
        <f>SUM(I105:V105)</f>
        <v>0</v>
      </c>
    </row>
    <row r="106" spans="2:23" s="9" customFormat="1">
      <c r="B106" s="66"/>
      <c r="E106" s="214">
        <v>42767</v>
      </c>
      <c r="F106" s="214" t="s">
        <v>184</v>
      </c>
      <c r="G106" s="215" t="s">
        <v>65</v>
      </c>
      <c r="H106" s="240">
        <f t="shared" ref="H106:H107" si="48">$C$39/12</f>
        <v>9.1666666666666665E-4</v>
      </c>
      <c r="I106" s="230">
        <f>(SUM('1.  LRAMVA Summary'!D$54:D$71)+SUM('1.  LRAMVA Summary'!D$72:D$73)*(MONTH($E106)-1)/12)*$H106</f>
        <v>0</v>
      </c>
      <c r="J106" s="230">
        <f>(SUM('1.  LRAMVA Summary'!E$54:E$71)+SUM('1.  LRAMVA Summary'!E$72:E$73)*(MONTH($E106)-1)/12)*$H106</f>
        <v>0</v>
      </c>
      <c r="K106" s="230">
        <f>(SUM('1.  LRAMVA Summary'!F$54:F$71)+SUM('1.  LRAMVA Summary'!F$72:F$73)*(MONTH($E106)-1)/12)*$H106</f>
        <v>0</v>
      </c>
      <c r="L106" s="230">
        <f>(SUM('1.  LRAMVA Summary'!G$54:G$71)+SUM('1.  LRAMVA Summary'!G$72:G$73)*(MONTH($E106)-1)/12)*$H106</f>
        <v>0</v>
      </c>
      <c r="M106" s="230">
        <f>(SUM('1.  LRAMVA Summary'!H$54:H$71)+SUM('1.  LRAMVA Summary'!H$72:H$73)*(MONTH($E106)-1)/12)*$H106</f>
        <v>0</v>
      </c>
      <c r="N106" s="230">
        <f>(SUM('1.  LRAMVA Summary'!I$54:I$71)+SUM('1.  LRAMVA Summary'!I$72:I$73)*(MONTH($E106)-1)/12)*$H106</f>
        <v>0</v>
      </c>
      <c r="O106" s="230">
        <f>(SUM('1.  LRAMVA Summary'!J$54:J$71)+SUM('1.  LRAMVA Summary'!J$72:J$73)*(MONTH($E106)-1)/12)*$H106</f>
        <v>0</v>
      </c>
      <c r="P106" s="230">
        <f>(SUM('1.  LRAMVA Summary'!K$54:K$71)+SUM('1.  LRAMVA Summary'!K$72:K$73)*(MONTH($E106)-1)/12)*$H106</f>
        <v>0</v>
      </c>
      <c r="Q106" s="230">
        <f>(SUM('1.  LRAMVA Summary'!L$54:L$71)+SUM('1.  LRAMVA Summary'!L$72:L$73)*(MONTH($E106)-1)/12)*$H106</f>
        <v>0</v>
      </c>
      <c r="R106" s="230">
        <f>(SUM('1.  LRAMVA Summary'!M$54:M$71)+SUM('1.  LRAMVA Summary'!M$72:M$73)*(MONTH($E106)-1)/12)*$H106</f>
        <v>0</v>
      </c>
      <c r="S106" s="230">
        <f>(SUM('1.  LRAMVA Summary'!N$54:N$71)+SUM('1.  LRAMVA Summary'!N$72:N$73)*(MONTH($E106)-1)/12)*$H106</f>
        <v>0</v>
      </c>
      <c r="T106" s="230">
        <f>(SUM('1.  LRAMVA Summary'!O$54:O$71)+SUM('1.  LRAMVA Summary'!O$72:O$73)*(MONTH($E106)-1)/12)*$H106</f>
        <v>0</v>
      </c>
      <c r="U106" s="230">
        <f>(SUM('1.  LRAMVA Summary'!P$54:P$71)+SUM('1.  LRAMVA Summary'!P$72:P$73)*(MONTH($E106)-1)/12)*$H106</f>
        <v>0</v>
      </c>
      <c r="V106" s="230">
        <f>(SUM('1.  LRAMVA Summary'!Q$54:Q$71)+SUM('1.  LRAMVA Summary'!Q$72:Q$73)*(MONTH($E106)-1)/12)*$H106</f>
        <v>0</v>
      </c>
      <c r="W106" s="231">
        <f t="shared" ref="W106:W116" si="49">SUM(I106:V106)</f>
        <v>0</v>
      </c>
    </row>
    <row r="107" spans="2:23" s="9" customFormat="1">
      <c r="B107" s="66"/>
      <c r="E107" s="214">
        <v>42795</v>
      </c>
      <c r="F107" s="214" t="s">
        <v>184</v>
      </c>
      <c r="G107" s="215" t="s">
        <v>65</v>
      </c>
      <c r="H107" s="240">
        <f t="shared" si="48"/>
        <v>9.1666666666666665E-4</v>
      </c>
      <c r="I107" s="230">
        <f>(SUM('1.  LRAMVA Summary'!D$54:D$71)+SUM('1.  LRAMVA Summary'!D$72:D$73)*(MONTH($E107)-1)/12)*$H107</f>
        <v>0</v>
      </c>
      <c r="J107" s="230">
        <f>(SUM('1.  LRAMVA Summary'!E$54:E$71)+SUM('1.  LRAMVA Summary'!E$72:E$73)*(MONTH($E107)-1)/12)*$H107</f>
        <v>0</v>
      </c>
      <c r="K107" s="230">
        <f>(SUM('1.  LRAMVA Summary'!F$54:F$71)+SUM('1.  LRAMVA Summary'!F$72:F$73)*(MONTH($E107)-1)/12)*$H107</f>
        <v>0</v>
      </c>
      <c r="L107" s="230">
        <f>(SUM('1.  LRAMVA Summary'!G$54:G$71)+SUM('1.  LRAMVA Summary'!G$72:G$73)*(MONTH($E107)-1)/12)*$H107</f>
        <v>0</v>
      </c>
      <c r="M107" s="230">
        <f>(SUM('1.  LRAMVA Summary'!H$54:H$71)+SUM('1.  LRAMVA Summary'!H$72:H$73)*(MONTH($E107)-1)/12)*$H107</f>
        <v>0</v>
      </c>
      <c r="N107" s="230">
        <f>(SUM('1.  LRAMVA Summary'!I$54:I$71)+SUM('1.  LRAMVA Summary'!I$72:I$73)*(MONTH($E107)-1)/12)*$H107</f>
        <v>0</v>
      </c>
      <c r="O107" s="230">
        <f>(SUM('1.  LRAMVA Summary'!J$54:J$71)+SUM('1.  LRAMVA Summary'!J$72:J$73)*(MONTH($E107)-1)/12)*$H107</f>
        <v>0</v>
      </c>
      <c r="P107" s="230">
        <f>(SUM('1.  LRAMVA Summary'!K$54:K$71)+SUM('1.  LRAMVA Summary'!K$72:K$73)*(MONTH($E107)-1)/12)*$H107</f>
        <v>0</v>
      </c>
      <c r="Q107" s="230">
        <f>(SUM('1.  LRAMVA Summary'!L$54:L$71)+SUM('1.  LRAMVA Summary'!L$72:L$73)*(MONTH($E107)-1)/12)*$H107</f>
        <v>0</v>
      </c>
      <c r="R107" s="230">
        <f>(SUM('1.  LRAMVA Summary'!M$54:M$71)+SUM('1.  LRAMVA Summary'!M$72:M$73)*(MONTH($E107)-1)/12)*$H107</f>
        <v>0</v>
      </c>
      <c r="S107" s="230">
        <f>(SUM('1.  LRAMVA Summary'!N$54:N$71)+SUM('1.  LRAMVA Summary'!N$72:N$73)*(MONTH($E107)-1)/12)*$H107</f>
        <v>0</v>
      </c>
      <c r="T107" s="230">
        <f>(SUM('1.  LRAMVA Summary'!O$54:O$71)+SUM('1.  LRAMVA Summary'!O$72:O$73)*(MONTH($E107)-1)/12)*$H107</f>
        <v>0</v>
      </c>
      <c r="U107" s="230">
        <f>(SUM('1.  LRAMVA Summary'!P$54:P$71)+SUM('1.  LRAMVA Summary'!P$72:P$73)*(MONTH($E107)-1)/12)*$H107</f>
        <v>0</v>
      </c>
      <c r="V107" s="230">
        <f>(SUM('1.  LRAMVA Summary'!Q$54:Q$71)+SUM('1.  LRAMVA Summary'!Q$72:Q$73)*(MONTH($E107)-1)/12)*$H107</f>
        <v>0</v>
      </c>
      <c r="W107" s="231">
        <f t="shared" si="49"/>
        <v>0</v>
      </c>
    </row>
    <row r="108" spans="2:23" s="8" customFormat="1">
      <c r="B108" s="239"/>
      <c r="E108" s="214">
        <v>42826</v>
      </c>
      <c r="F108" s="214" t="s">
        <v>184</v>
      </c>
      <c r="G108" s="215" t="s">
        <v>66</v>
      </c>
      <c r="H108" s="240">
        <f>$C$40/12</f>
        <v>9.1666666666666665E-4</v>
      </c>
      <c r="I108" s="230">
        <f>(SUM('1.  LRAMVA Summary'!D$54:D$71)+SUM('1.  LRAMVA Summary'!D$72:D$73)*(MONTH($E108)-1)/12)*$H108</f>
        <v>0</v>
      </c>
      <c r="J108" s="230">
        <f>(SUM('1.  LRAMVA Summary'!E$54:E$71)+SUM('1.  LRAMVA Summary'!E$72:E$73)*(MONTH($E108)-1)/12)*$H108</f>
        <v>0</v>
      </c>
      <c r="K108" s="230">
        <f>(SUM('1.  LRAMVA Summary'!F$54:F$71)+SUM('1.  LRAMVA Summary'!F$72:F$73)*(MONTH($E108)-1)/12)*$H108</f>
        <v>0</v>
      </c>
      <c r="L108" s="230">
        <f>(SUM('1.  LRAMVA Summary'!G$54:G$71)+SUM('1.  LRAMVA Summary'!G$72:G$73)*(MONTH($E108)-1)/12)*$H108</f>
        <v>0</v>
      </c>
      <c r="M108" s="230">
        <f>(SUM('1.  LRAMVA Summary'!H$54:H$71)+SUM('1.  LRAMVA Summary'!H$72:H$73)*(MONTH($E108)-1)/12)*$H108</f>
        <v>0</v>
      </c>
      <c r="N108" s="230">
        <f>(SUM('1.  LRAMVA Summary'!I$54:I$71)+SUM('1.  LRAMVA Summary'!I$72:I$73)*(MONTH($E108)-1)/12)*$H108</f>
        <v>0</v>
      </c>
      <c r="O108" s="230">
        <f>(SUM('1.  LRAMVA Summary'!J$54:J$71)+SUM('1.  LRAMVA Summary'!J$72:J$73)*(MONTH($E108)-1)/12)*$H108</f>
        <v>0</v>
      </c>
      <c r="P108" s="230">
        <f>(SUM('1.  LRAMVA Summary'!K$54:K$71)+SUM('1.  LRAMVA Summary'!K$72:K$73)*(MONTH($E108)-1)/12)*$H108</f>
        <v>0</v>
      </c>
      <c r="Q108" s="230">
        <f>(SUM('1.  LRAMVA Summary'!L$54:L$71)+SUM('1.  LRAMVA Summary'!L$72:L$73)*(MONTH($E108)-1)/12)*$H108</f>
        <v>0</v>
      </c>
      <c r="R108" s="230">
        <f>(SUM('1.  LRAMVA Summary'!M$54:M$71)+SUM('1.  LRAMVA Summary'!M$72:M$73)*(MONTH($E108)-1)/12)*$H108</f>
        <v>0</v>
      </c>
      <c r="S108" s="230">
        <f>(SUM('1.  LRAMVA Summary'!N$54:N$71)+SUM('1.  LRAMVA Summary'!N$72:N$73)*(MONTH($E108)-1)/12)*$H108</f>
        <v>0</v>
      </c>
      <c r="T108" s="230">
        <f>(SUM('1.  LRAMVA Summary'!O$54:O$71)+SUM('1.  LRAMVA Summary'!O$72:O$73)*(MONTH($E108)-1)/12)*$H108</f>
        <v>0</v>
      </c>
      <c r="U108" s="230">
        <f>(SUM('1.  LRAMVA Summary'!P$54:P$71)+SUM('1.  LRAMVA Summary'!P$72:P$73)*(MONTH($E108)-1)/12)*$H108</f>
        <v>0</v>
      </c>
      <c r="V108" s="230">
        <f>(SUM('1.  LRAMVA Summary'!Q$54:Q$71)+SUM('1.  LRAMVA Summary'!Q$72:Q$73)*(MONTH($E108)-1)/12)*$H108</f>
        <v>0</v>
      </c>
      <c r="W108" s="231">
        <f t="shared" si="49"/>
        <v>0</v>
      </c>
    </row>
    <row r="109" spans="2:23" s="9" customFormat="1">
      <c r="B109" s="66"/>
      <c r="E109" s="214">
        <v>42856</v>
      </c>
      <c r="F109" s="214" t="s">
        <v>184</v>
      </c>
      <c r="G109" s="215" t="s">
        <v>66</v>
      </c>
      <c r="H109" s="240">
        <f t="shared" ref="H109:H110" si="50">$C$40/12</f>
        <v>9.1666666666666665E-4</v>
      </c>
      <c r="I109" s="230">
        <f>(SUM('1.  LRAMVA Summary'!D$54:D$71)+SUM('1.  LRAMVA Summary'!D$72:D$73)*(MONTH($E109)-1)/12)*$H109</f>
        <v>0</v>
      </c>
      <c r="J109" s="230">
        <f>(SUM('1.  LRAMVA Summary'!E$54:E$71)+SUM('1.  LRAMVA Summary'!E$72:E$73)*(MONTH($E109)-1)/12)*$H109</f>
        <v>0</v>
      </c>
      <c r="K109" s="230">
        <f>(SUM('1.  LRAMVA Summary'!F$54:F$71)+SUM('1.  LRAMVA Summary'!F$72:F$73)*(MONTH($E109)-1)/12)*$H109</f>
        <v>0</v>
      </c>
      <c r="L109" s="230">
        <f>(SUM('1.  LRAMVA Summary'!G$54:G$71)+SUM('1.  LRAMVA Summary'!G$72:G$73)*(MONTH($E109)-1)/12)*$H109</f>
        <v>0</v>
      </c>
      <c r="M109" s="230">
        <f>(SUM('1.  LRAMVA Summary'!H$54:H$71)+SUM('1.  LRAMVA Summary'!H$72:H$73)*(MONTH($E109)-1)/12)*$H109</f>
        <v>0</v>
      </c>
      <c r="N109" s="230">
        <f>(SUM('1.  LRAMVA Summary'!I$54:I$71)+SUM('1.  LRAMVA Summary'!I$72:I$73)*(MONTH($E109)-1)/12)*$H109</f>
        <v>0</v>
      </c>
      <c r="O109" s="230">
        <f>(SUM('1.  LRAMVA Summary'!J$54:J$71)+SUM('1.  LRAMVA Summary'!J$72:J$73)*(MONTH($E109)-1)/12)*$H109</f>
        <v>0</v>
      </c>
      <c r="P109" s="230">
        <f>(SUM('1.  LRAMVA Summary'!K$54:K$71)+SUM('1.  LRAMVA Summary'!K$72:K$73)*(MONTH($E109)-1)/12)*$H109</f>
        <v>0</v>
      </c>
      <c r="Q109" s="230">
        <f>(SUM('1.  LRAMVA Summary'!L$54:L$71)+SUM('1.  LRAMVA Summary'!L$72:L$73)*(MONTH($E109)-1)/12)*$H109</f>
        <v>0</v>
      </c>
      <c r="R109" s="230">
        <f>(SUM('1.  LRAMVA Summary'!M$54:M$71)+SUM('1.  LRAMVA Summary'!M$72:M$73)*(MONTH($E109)-1)/12)*$H109</f>
        <v>0</v>
      </c>
      <c r="S109" s="230">
        <f>(SUM('1.  LRAMVA Summary'!N$54:N$71)+SUM('1.  LRAMVA Summary'!N$72:N$73)*(MONTH($E109)-1)/12)*$H109</f>
        <v>0</v>
      </c>
      <c r="T109" s="230">
        <f>(SUM('1.  LRAMVA Summary'!O$54:O$71)+SUM('1.  LRAMVA Summary'!O$72:O$73)*(MONTH($E109)-1)/12)*$H109</f>
        <v>0</v>
      </c>
      <c r="U109" s="230">
        <f>(SUM('1.  LRAMVA Summary'!P$54:P$71)+SUM('1.  LRAMVA Summary'!P$72:P$73)*(MONTH($E109)-1)/12)*$H109</f>
        <v>0</v>
      </c>
      <c r="V109" s="230">
        <f>(SUM('1.  LRAMVA Summary'!Q$54:Q$71)+SUM('1.  LRAMVA Summary'!Q$72:Q$73)*(MONTH($E109)-1)/12)*$H109</f>
        <v>0</v>
      </c>
      <c r="W109" s="231">
        <f t="shared" si="49"/>
        <v>0</v>
      </c>
    </row>
    <row r="110" spans="2:23" s="238" customFormat="1">
      <c r="B110" s="237"/>
      <c r="E110" s="214">
        <v>42887</v>
      </c>
      <c r="F110" s="214" t="s">
        <v>184</v>
      </c>
      <c r="G110" s="215" t="s">
        <v>66</v>
      </c>
      <c r="H110" s="240">
        <f t="shared" si="50"/>
        <v>9.1666666666666665E-4</v>
      </c>
      <c r="I110" s="230">
        <f>(SUM('1.  LRAMVA Summary'!D$54:D$71)+SUM('1.  LRAMVA Summary'!D$72:D$73)*(MONTH($E110)-1)/12)*$H110</f>
        <v>0</v>
      </c>
      <c r="J110" s="230">
        <f>(SUM('1.  LRAMVA Summary'!E$54:E$71)+SUM('1.  LRAMVA Summary'!E$72:E$73)*(MONTH($E110)-1)/12)*$H110</f>
        <v>0</v>
      </c>
      <c r="K110" s="230">
        <f>(SUM('1.  LRAMVA Summary'!F$54:F$71)+SUM('1.  LRAMVA Summary'!F$72:F$73)*(MONTH($E110)-1)/12)*$H110</f>
        <v>0</v>
      </c>
      <c r="L110" s="230">
        <f>(SUM('1.  LRAMVA Summary'!G$54:G$71)+SUM('1.  LRAMVA Summary'!G$72:G$73)*(MONTH($E110)-1)/12)*$H110</f>
        <v>0</v>
      </c>
      <c r="M110" s="230">
        <f>(SUM('1.  LRAMVA Summary'!H$54:H$71)+SUM('1.  LRAMVA Summary'!H$72:H$73)*(MONTH($E110)-1)/12)*$H110</f>
        <v>0</v>
      </c>
      <c r="N110" s="230">
        <f>(SUM('1.  LRAMVA Summary'!I$54:I$71)+SUM('1.  LRAMVA Summary'!I$72:I$73)*(MONTH($E110)-1)/12)*$H110</f>
        <v>0</v>
      </c>
      <c r="O110" s="230">
        <f>(SUM('1.  LRAMVA Summary'!J$54:J$71)+SUM('1.  LRAMVA Summary'!J$72:J$73)*(MONTH($E110)-1)/12)*$H110</f>
        <v>0</v>
      </c>
      <c r="P110" s="230">
        <f>(SUM('1.  LRAMVA Summary'!K$54:K$71)+SUM('1.  LRAMVA Summary'!K$72:K$73)*(MONTH($E110)-1)/12)*$H110</f>
        <v>0</v>
      </c>
      <c r="Q110" s="230">
        <f>(SUM('1.  LRAMVA Summary'!L$54:L$71)+SUM('1.  LRAMVA Summary'!L$72:L$73)*(MONTH($E110)-1)/12)*$H110</f>
        <v>0</v>
      </c>
      <c r="R110" s="230">
        <f>(SUM('1.  LRAMVA Summary'!M$54:M$71)+SUM('1.  LRAMVA Summary'!M$72:M$73)*(MONTH($E110)-1)/12)*$H110</f>
        <v>0</v>
      </c>
      <c r="S110" s="230">
        <f>(SUM('1.  LRAMVA Summary'!N$54:N$71)+SUM('1.  LRAMVA Summary'!N$72:N$73)*(MONTH($E110)-1)/12)*$H110</f>
        <v>0</v>
      </c>
      <c r="T110" s="230">
        <f>(SUM('1.  LRAMVA Summary'!O$54:O$71)+SUM('1.  LRAMVA Summary'!O$72:O$73)*(MONTH($E110)-1)/12)*$H110</f>
        <v>0</v>
      </c>
      <c r="U110" s="230">
        <f>(SUM('1.  LRAMVA Summary'!P$54:P$71)+SUM('1.  LRAMVA Summary'!P$72:P$73)*(MONTH($E110)-1)/12)*$H110</f>
        <v>0</v>
      </c>
      <c r="V110" s="230">
        <f>(SUM('1.  LRAMVA Summary'!Q$54:Q$71)+SUM('1.  LRAMVA Summary'!Q$72:Q$73)*(MONTH($E110)-1)/12)*$H110</f>
        <v>0</v>
      </c>
      <c r="W110" s="231">
        <f t="shared" si="49"/>
        <v>0</v>
      </c>
    </row>
    <row r="111" spans="2:23" s="9" customFormat="1">
      <c r="B111" s="66"/>
      <c r="E111" s="214">
        <v>42917</v>
      </c>
      <c r="F111" s="214" t="s">
        <v>184</v>
      </c>
      <c r="G111" s="215" t="s">
        <v>68</v>
      </c>
      <c r="H111" s="240">
        <f>$C$41/12</f>
        <v>9.1666666666666665E-4</v>
      </c>
      <c r="I111" s="230">
        <f>(SUM('1.  LRAMVA Summary'!D$54:D$71)+SUM('1.  LRAMVA Summary'!D$72:D$73)*(MONTH($E111)-1)/12)*$H111</f>
        <v>0</v>
      </c>
      <c r="J111" s="230">
        <f>(SUM('1.  LRAMVA Summary'!E$54:E$71)+SUM('1.  LRAMVA Summary'!E$72:E$73)*(MONTH($E111)-1)/12)*$H111</f>
        <v>0</v>
      </c>
      <c r="K111" s="230">
        <f>(SUM('1.  LRAMVA Summary'!F$54:F$71)+SUM('1.  LRAMVA Summary'!F$72:F$73)*(MONTH($E111)-1)/12)*$H111</f>
        <v>0</v>
      </c>
      <c r="L111" s="230">
        <f>(SUM('1.  LRAMVA Summary'!G$54:G$71)+SUM('1.  LRAMVA Summary'!G$72:G$73)*(MONTH($E111)-1)/12)*$H111</f>
        <v>0</v>
      </c>
      <c r="M111" s="230">
        <f>(SUM('1.  LRAMVA Summary'!H$54:H$71)+SUM('1.  LRAMVA Summary'!H$72:H$73)*(MONTH($E111)-1)/12)*$H111</f>
        <v>0</v>
      </c>
      <c r="N111" s="230">
        <f>(SUM('1.  LRAMVA Summary'!I$54:I$71)+SUM('1.  LRAMVA Summary'!I$72:I$73)*(MONTH($E111)-1)/12)*$H111</f>
        <v>0</v>
      </c>
      <c r="O111" s="230">
        <f>(SUM('1.  LRAMVA Summary'!J$54:J$71)+SUM('1.  LRAMVA Summary'!J$72:J$73)*(MONTH($E111)-1)/12)*$H111</f>
        <v>0</v>
      </c>
      <c r="P111" s="230">
        <f>(SUM('1.  LRAMVA Summary'!K$54:K$71)+SUM('1.  LRAMVA Summary'!K$72:K$73)*(MONTH($E111)-1)/12)*$H111</f>
        <v>0</v>
      </c>
      <c r="Q111" s="230">
        <f>(SUM('1.  LRAMVA Summary'!L$54:L$71)+SUM('1.  LRAMVA Summary'!L$72:L$73)*(MONTH($E111)-1)/12)*$H111</f>
        <v>0</v>
      </c>
      <c r="R111" s="230">
        <f>(SUM('1.  LRAMVA Summary'!M$54:M$71)+SUM('1.  LRAMVA Summary'!M$72:M$73)*(MONTH($E111)-1)/12)*$H111</f>
        <v>0</v>
      </c>
      <c r="S111" s="230">
        <f>(SUM('1.  LRAMVA Summary'!N$54:N$71)+SUM('1.  LRAMVA Summary'!N$72:N$73)*(MONTH($E111)-1)/12)*$H111</f>
        <v>0</v>
      </c>
      <c r="T111" s="230">
        <f>(SUM('1.  LRAMVA Summary'!O$54:O$71)+SUM('1.  LRAMVA Summary'!O$72:O$73)*(MONTH($E111)-1)/12)*$H111</f>
        <v>0</v>
      </c>
      <c r="U111" s="230">
        <f>(SUM('1.  LRAMVA Summary'!P$54:P$71)+SUM('1.  LRAMVA Summary'!P$72:P$73)*(MONTH($E111)-1)/12)*$H111</f>
        <v>0</v>
      </c>
      <c r="V111" s="230">
        <f>(SUM('1.  LRAMVA Summary'!Q$54:Q$71)+SUM('1.  LRAMVA Summary'!Q$72:Q$73)*(MONTH($E111)-1)/12)*$H111</f>
        <v>0</v>
      </c>
      <c r="W111" s="231">
        <f t="shared" si="49"/>
        <v>0</v>
      </c>
    </row>
    <row r="112" spans="2:23" s="9" customFormat="1">
      <c r="B112" s="66"/>
      <c r="E112" s="214">
        <v>42948</v>
      </c>
      <c r="F112" s="214" t="s">
        <v>184</v>
      </c>
      <c r="G112" s="215" t="s">
        <v>68</v>
      </c>
      <c r="H112" s="240">
        <f t="shared" ref="H112:H113" si="51">$C$41/12</f>
        <v>9.1666666666666665E-4</v>
      </c>
      <c r="I112" s="230">
        <f>(SUM('1.  LRAMVA Summary'!D$54:D$71)+SUM('1.  LRAMVA Summary'!D$72:D$73)*(MONTH($E112)-1)/12)*$H112</f>
        <v>0</v>
      </c>
      <c r="J112" s="230">
        <f>(SUM('1.  LRAMVA Summary'!E$54:E$71)+SUM('1.  LRAMVA Summary'!E$72:E$73)*(MONTH($E112)-1)/12)*$H112</f>
        <v>0</v>
      </c>
      <c r="K112" s="230">
        <f>(SUM('1.  LRAMVA Summary'!F$54:F$71)+SUM('1.  LRAMVA Summary'!F$72:F$73)*(MONTH($E112)-1)/12)*$H112</f>
        <v>0</v>
      </c>
      <c r="L112" s="230">
        <f>(SUM('1.  LRAMVA Summary'!G$54:G$71)+SUM('1.  LRAMVA Summary'!G$72:G$73)*(MONTH($E112)-1)/12)*$H112</f>
        <v>0</v>
      </c>
      <c r="M112" s="230">
        <f>(SUM('1.  LRAMVA Summary'!H$54:H$71)+SUM('1.  LRAMVA Summary'!H$72:H$73)*(MONTH($E112)-1)/12)*$H112</f>
        <v>0</v>
      </c>
      <c r="N112" s="230">
        <f>(SUM('1.  LRAMVA Summary'!I$54:I$71)+SUM('1.  LRAMVA Summary'!I$72:I$73)*(MONTH($E112)-1)/12)*$H112</f>
        <v>0</v>
      </c>
      <c r="O112" s="230">
        <f>(SUM('1.  LRAMVA Summary'!J$54:J$71)+SUM('1.  LRAMVA Summary'!J$72:J$73)*(MONTH($E112)-1)/12)*$H112</f>
        <v>0</v>
      </c>
      <c r="P112" s="230">
        <f>(SUM('1.  LRAMVA Summary'!K$54:K$71)+SUM('1.  LRAMVA Summary'!K$72:K$73)*(MONTH($E112)-1)/12)*$H112</f>
        <v>0</v>
      </c>
      <c r="Q112" s="230">
        <f>(SUM('1.  LRAMVA Summary'!L$54:L$71)+SUM('1.  LRAMVA Summary'!L$72:L$73)*(MONTH($E112)-1)/12)*$H112</f>
        <v>0</v>
      </c>
      <c r="R112" s="230">
        <f>(SUM('1.  LRAMVA Summary'!M$54:M$71)+SUM('1.  LRAMVA Summary'!M$72:M$73)*(MONTH($E112)-1)/12)*$H112</f>
        <v>0</v>
      </c>
      <c r="S112" s="230">
        <f>(SUM('1.  LRAMVA Summary'!N$54:N$71)+SUM('1.  LRAMVA Summary'!N$72:N$73)*(MONTH($E112)-1)/12)*$H112</f>
        <v>0</v>
      </c>
      <c r="T112" s="230">
        <f>(SUM('1.  LRAMVA Summary'!O$54:O$71)+SUM('1.  LRAMVA Summary'!O$72:O$73)*(MONTH($E112)-1)/12)*$H112</f>
        <v>0</v>
      </c>
      <c r="U112" s="230">
        <f>(SUM('1.  LRAMVA Summary'!P$54:P$71)+SUM('1.  LRAMVA Summary'!P$72:P$73)*(MONTH($E112)-1)/12)*$H112</f>
        <v>0</v>
      </c>
      <c r="V112" s="230">
        <f>(SUM('1.  LRAMVA Summary'!Q$54:Q$71)+SUM('1.  LRAMVA Summary'!Q$72:Q$73)*(MONTH($E112)-1)/12)*$H112</f>
        <v>0</v>
      </c>
      <c r="W112" s="231">
        <f t="shared" si="49"/>
        <v>0</v>
      </c>
    </row>
    <row r="113" spans="2:23" s="9" customFormat="1">
      <c r="B113" s="66"/>
      <c r="E113" s="214">
        <v>42979</v>
      </c>
      <c r="F113" s="214" t="s">
        <v>184</v>
      </c>
      <c r="G113" s="215" t="s">
        <v>68</v>
      </c>
      <c r="H113" s="240">
        <f t="shared" si="51"/>
        <v>9.1666666666666665E-4</v>
      </c>
      <c r="I113" s="230">
        <f>(SUM('1.  LRAMVA Summary'!D$54:D$71)+SUM('1.  LRAMVA Summary'!D$72:D$73)*(MONTH($E113)-1)/12)*$H113</f>
        <v>0</v>
      </c>
      <c r="J113" s="230">
        <f>(SUM('1.  LRAMVA Summary'!E$54:E$71)+SUM('1.  LRAMVA Summary'!E$72:E$73)*(MONTH($E113)-1)/12)*$H113</f>
        <v>0</v>
      </c>
      <c r="K113" s="230">
        <f>(SUM('1.  LRAMVA Summary'!F$54:F$71)+SUM('1.  LRAMVA Summary'!F$72:F$73)*(MONTH($E113)-1)/12)*$H113</f>
        <v>0</v>
      </c>
      <c r="L113" s="230">
        <f>(SUM('1.  LRAMVA Summary'!G$54:G$71)+SUM('1.  LRAMVA Summary'!G$72:G$73)*(MONTH($E113)-1)/12)*$H113</f>
        <v>0</v>
      </c>
      <c r="M113" s="230">
        <f>(SUM('1.  LRAMVA Summary'!H$54:H$71)+SUM('1.  LRAMVA Summary'!H$72:H$73)*(MONTH($E113)-1)/12)*$H113</f>
        <v>0</v>
      </c>
      <c r="N113" s="230">
        <f>(SUM('1.  LRAMVA Summary'!I$54:I$71)+SUM('1.  LRAMVA Summary'!I$72:I$73)*(MONTH($E113)-1)/12)*$H113</f>
        <v>0</v>
      </c>
      <c r="O113" s="230">
        <f>(SUM('1.  LRAMVA Summary'!J$54:J$71)+SUM('1.  LRAMVA Summary'!J$72:J$73)*(MONTH($E113)-1)/12)*$H113</f>
        <v>0</v>
      </c>
      <c r="P113" s="230">
        <f>(SUM('1.  LRAMVA Summary'!K$54:K$71)+SUM('1.  LRAMVA Summary'!K$72:K$73)*(MONTH($E113)-1)/12)*$H113</f>
        <v>0</v>
      </c>
      <c r="Q113" s="230">
        <f>(SUM('1.  LRAMVA Summary'!L$54:L$71)+SUM('1.  LRAMVA Summary'!L$72:L$73)*(MONTH($E113)-1)/12)*$H113</f>
        <v>0</v>
      </c>
      <c r="R113" s="230">
        <f>(SUM('1.  LRAMVA Summary'!M$54:M$71)+SUM('1.  LRAMVA Summary'!M$72:M$73)*(MONTH($E113)-1)/12)*$H113</f>
        <v>0</v>
      </c>
      <c r="S113" s="230">
        <f>(SUM('1.  LRAMVA Summary'!N$54:N$71)+SUM('1.  LRAMVA Summary'!N$72:N$73)*(MONTH($E113)-1)/12)*$H113</f>
        <v>0</v>
      </c>
      <c r="T113" s="230">
        <f>(SUM('1.  LRAMVA Summary'!O$54:O$71)+SUM('1.  LRAMVA Summary'!O$72:O$73)*(MONTH($E113)-1)/12)*$H113</f>
        <v>0</v>
      </c>
      <c r="U113" s="230">
        <f>(SUM('1.  LRAMVA Summary'!P$54:P$71)+SUM('1.  LRAMVA Summary'!P$72:P$73)*(MONTH($E113)-1)/12)*$H113</f>
        <v>0</v>
      </c>
      <c r="V113" s="230">
        <f>(SUM('1.  LRAMVA Summary'!Q$54:Q$71)+SUM('1.  LRAMVA Summary'!Q$72:Q$73)*(MONTH($E113)-1)/12)*$H113</f>
        <v>0</v>
      </c>
      <c r="W113" s="231">
        <f t="shared" si="49"/>
        <v>0</v>
      </c>
    </row>
    <row r="114" spans="2:23" s="9" customFormat="1">
      <c r="B114" s="66"/>
      <c r="E114" s="214">
        <v>43009</v>
      </c>
      <c r="F114" s="214" t="s">
        <v>184</v>
      </c>
      <c r="G114" s="215" t="s">
        <v>69</v>
      </c>
      <c r="H114" s="240">
        <f>$C$42/12</f>
        <v>1.25E-3</v>
      </c>
      <c r="I114" s="230">
        <f>(SUM('1.  LRAMVA Summary'!D$54:D$71)+SUM('1.  LRAMVA Summary'!D$72:D$73)*(MONTH($E114)-1)/12)*$H114</f>
        <v>0</v>
      </c>
      <c r="J114" s="230">
        <f>(SUM('1.  LRAMVA Summary'!E$54:E$71)+SUM('1.  LRAMVA Summary'!E$72:E$73)*(MONTH($E114)-1)/12)*$H114</f>
        <v>0</v>
      </c>
      <c r="K114" s="230">
        <f>(SUM('1.  LRAMVA Summary'!F$54:F$71)+SUM('1.  LRAMVA Summary'!F$72:F$73)*(MONTH($E114)-1)/12)*$H114</f>
        <v>0</v>
      </c>
      <c r="L114" s="230">
        <f>(SUM('1.  LRAMVA Summary'!G$54:G$71)+SUM('1.  LRAMVA Summary'!G$72:G$73)*(MONTH($E114)-1)/12)*$H114</f>
        <v>0</v>
      </c>
      <c r="M114" s="230">
        <f>(SUM('1.  LRAMVA Summary'!H$54:H$71)+SUM('1.  LRAMVA Summary'!H$72:H$73)*(MONTH($E114)-1)/12)*$H114</f>
        <v>0</v>
      </c>
      <c r="N114" s="230">
        <f>(SUM('1.  LRAMVA Summary'!I$54:I$71)+SUM('1.  LRAMVA Summary'!I$72:I$73)*(MONTH($E114)-1)/12)*$H114</f>
        <v>0</v>
      </c>
      <c r="O114" s="230">
        <f>(SUM('1.  LRAMVA Summary'!J$54:J$71)+SUM('1.  LRAMVA Summary'!J$72:J$73)*(MONTH($E114)-1)/12)*$H114</f>
        <v>0</v>
      </c>
      <c r="P114" s="230">
        <f>(SUM('1.  LRAMVA Summary'!K$54:K$71)+SUM('1.  LRAMVA Summary'!K$72:K$73)*(MONTH($E114)-1)/12)*$H114</f>
        <v>0</v>
      </c>
      <c r="Q114" s="230">
        <f>(SUM('1.  LRAMVA Summary'!L$54:L$71)+SUM('1.  LRAMVA Summary'!L$72:L$73)*(MONTH($E114)-1)/12)*$H114</f>
        <v>0</v>
      </c>
      <c r="R114" s="230">
        <f>(SUM('1.  LRAMVA Summary'!M$54:M$71)+SUM('1.  LRAMVA Summary'!M$72:M$73)*(MONTH($E114)-1)/12)*$H114</f>
        <v>0</v>
      </c>
      <c r="S114" s="230">
        <f>(SUM('1.  LRAMVA Summary'!N$54:N$71)+SUM('1.  LRAMVA Summary'!N$72:N$73)*(MONTH($E114)-1)/12)*$H114</f>
        <v>0</v>
      </c>
      <c r="T114" s="230">
        <f>(SUM('1.  LRAMVA Summary'!O$54:O$71)+SUM('1.  LRAMVA Summary'!O$72:O$73)*(MONTH($E114)-1)/12)*$H114</f>
        <v>0</v>
      </c>
      <c r="U114" s="230">
        <f>(SUM('1.  LRAMVA Summary'!P$54:P$71)+SUM('1.  LRAMVA Summary'!P$72:P$73)*(MONTH($E114)-1)/12)*$H114</f>
        <v>0</v>
      </c>
      <c r="V114" s="230">
        <f>(SUM('1.  LRAMVA Summary'!Q$54:Q$71)+SUM('1.  LRAMVA Summary'!Q$72:Q$73)*(MONTH($E114)-1)/12)*$H114</f>
        <v>0</v>
      </c>
      <c r="W114" s="231">
        <f t="shared" si="49"/>
        <v>0</v>
      </c>
    </row>
    <row r="115" spans="2:23" s="9" customFormat="1">
      <c r="B115" s="66"/>
      <c r="E115" s="214">
        <v>43040</v>
      </c>
      <c r="F115" s="214" t="s">
        <v>184</v>
      </c>
      <c r="G115" s="215" t="s">
        <v>69</v>
      </c>
      <c r="H115" s="240">
        <f t="shared" ref="H115:H116" si="52">$C$42/12</f>
        <v>1.25E-3</v>
      </c>
      <c r="I115" s="230">
        <f>(SUM('1.  LRAMVA Summary'!D$54:D$71)+SUM('1.  LRAMVA Summary'!D$72:D$73)*(MONTH($E115)-1)/12)*$H115</f>
        <v>0</v>
      </c>
      <c r="J115" s="230">
        <f>(SUM('1.  LRAMVA Summary'!E$54:E$71)+SUM('1.  LRAMVA Summary'!E$72:E$73)*(MONTH($E115)-1)/12)*$H115</f>
        <v>0</v>
      </c>
      <c r="K115" s="230">
        <f>(SUM('1.  LRAMVA Summary'!F$54:F$71)+SUM('1.  LRAMVA Summary'!F$72:F$73)*(MONTH($E115)-1)/12)*$H115</f>
        <v>0</v>
      </c>
      <c r="L115" s="230">
        <f>(SUM('1.  LRAMVA Summary'!G$54:G$71)+SUM('1.  LRAMVA Summary'!G$72:G$73)*(MONTH($E115)-1)/12)*$H115</f>
        <v>0</v>
      </c>
      <c r="M115" s="230">
        <f>(SUM('1.  LRAMVA Summary'!H$54:H$71)+SUM('1.  LRAMVA Summary'!H$72:H$73)*(MONTH($E115)-1)/12)*$H115</f>
        <v>0</v>
      </c>
      <c r="N115" s="230">
        <f>(SUM('1.  LRAMVA Summary'!I$54:I$71)+SUM('1.  LRAMVA Summary'!I$72:I$73)*(MONTH($E115)-1)/12)*$H115</f>
        <v>0</v>
      </c>
      <c r="O115" s="230">
        <f>(SUM('1.  LRAMVA Summary'!J$54:J$71)+SUM('1.  LRAMVA Summary'!J$72:J$73)*(MONTH($E115)-1)/12)*$H115</f>
        <v>0</v>
      </c>
      <c r="P115" s="230">
        <f>(SUM('1.  LRAMVA Summary'!K$54:K$71)+SUM('1.  LRAMVA Summary'!K$72:K$73)*(MONTH($E115)-1)/12)*$H115</f>
        <v>0</v>
      </c>
      <c r="Q115" s="230">
        <f>(SUM('1.  LRAMVA Summary'!L$54:L$71)+SUM('1.  LRAMVA Summary'!L$72:L$73)*(MONTH($E115)-1)/12)*$H115</f>
        <v>0</v>
      </c>
      <c r="R115" s="230">
        <f>(SUM('1.  LRAMVA Summary'!M$54:M$71)+SUM('1.  LRAMVA Summary'!M$72:M$73)*(MONTH($E115)-1)/12)*$H115</f>
        <v>0</v>
      </c>
      <c r="S115" s="230">
        <f>(SUM('1.  LRAMVA Summary'!N$54:N$71)+SUM('1.  LRAMVA Summary'!N$72:N$73)*(MONTH($E115)-1)/12)*$H115</f>
        <v>0</v>
      </c>
      <c r="T115" s="230">
        <f>(SUM('1.  LRAMVA Summary'!O$54:O$71)+SUM('1.  LRAMVA Summary'!O$72:O$73)*(MONTH($E115)-1)/12)*$H115</f>
        <v>0</v>
      </c>
      <c r="U115" s="230">
        <f>(SUM('1.  LRAMVA Summary'!P$54:P$71)+SUM('1.  LRAMVA Summary'!P$72:P$73)*(MONTH($E115)-1)/12)*$H115</f>
        <v>0</v>
      </c>
      <c r="V115" s="230">
        <f>(SUM('1.  LRAMVA Summary'!Q$54:Q$71)+SUM('1.  LRAMVA Summary'!Q$72:Q$73)*(MONTH($E115)-1)/12)*$H115</f>
        <v>0</v>
      </c>
      <c r="W115" s="231">
        <f t="shared" si="49"/>
        <v>0</v>
      </c>
    </row>
    <row r="116" spans="2:23" s="9" customFormat="1">
      <c r="B116" s="66"/>
      <c r="E116" s="214">
        <v>43070</v>
      </c>
      <c r="F116" s="214" t="s">
        <v>184</v>
      </c>
      <c r="G116" s="215" t="s">
        <v>69</v>
      </c>
      <c r="H116" s="240">
        <f t="shared" si="52"/>
        <v>1.25E-3</v>
      </c>
      <c r="I116" s="230">
        <f>(SUM('1.  LRAMVA Summary'!D$54:D$71)+SUM('1.  LRAMVA Summary'!D$72:D$73)*(MONTH($E116)-1)/12)*$H116</f>
        <v>0</v>
      </c>
      <c r="J116" s="230">
        <f>(SUM('1.  LRAMVA Summary'!E$54:E$71)+SUM('1.  LRAMVA Summary'!E$72:E$73)*(MONTH($E116)-1)/12)*$H116</f>
        <v>0</v>
      </c>
      <c r="K116" s="230">
        <f>(SUM('1.  LRAMVA Summary'!F$54:F$71)+SUM('1.  LRAMVA Summary'!F$72:F$73)*(MONTH($E116)-1)/12)*$H116</f>
        <v>0</v>
      </c>
      <c r="L116" s="230">
        <f>(SUM('1.  LRAMVA Summary'!G$54:G$71)+SUM('1.  LRAMVA Summary'!G$72:G$73)*(MONTH($E116)-1)/12)*$H116</f>
        <v>0</v>
      </c>
      <c r="M116" s="230">
        <f>(SUM('1.  LRAMVA Summary'!H$54:H$71)+SUM('1.  LRAMVA Summary'!H$72:H$73)*(MONTH($E116)-1)/12)*$H116</f>
        <v>0</v>
      </c>
      <c r="N116" s="230">
        <f>(SUM('1.  LRAMVA Summary'!I$54:I$71)+SUM('1.  LRAMVA Summary'!I$72:I$73)*(MONTH($E116)-1)/12)*$H116</f>
        <v>0</v>
      </c>
      <c r="O116" s="230">
        <f>(SUM('1.  LRAMVA Summary'!J$54:J$71)+SUM('1.  LRAMVA Summary'!J$72:J$73)*(MONTH($E116)-1)/12)*$H116</f>
        <v>0</v>
      </c>
      <c r="P116" s="230">
        <f>(SUM('1.  LRAMVA Summary'!K$54:K$71)+SUM('1.  LRAMVA Summary'!K$72:K$73)*(MONTH($E116)-1)/12)*$H116</f>
        <v>0</v>
      </c>
      <c r="Q116" s="230">
        <f>(SUM('1.  LRAMVA Summary'!L$54:L$71)+SUM('1.  LRAMVA Summary'!L$72:L$73)*(MONTH($E116)-1)/12)*$H116</f>
        <v>0</v>
      </c>
      <c r="R116" s="230">
        <f>(SUM('1.  LRAMVA Summary'!M$54:M$71)+SUM('1.  LRAMVA Summary'!M$72:M$73)*(MONTH($E116)-1)/12)*$H116</f>
        <v>0</v>
      </c>
      <c r="S116" s="230">
        <f>(SUM('1.  LRAMVA Summary'!N$54:N$71)+SUM('1.  LRAMVA Summary'!N$72:N$73)*(MONTH($E116)-1)/12)*$H116</f>
        <v>0</v>
      </c>
      <c r="T116" s="230">
        <f>(SUM('1.  LRAMVA Summary'!O$54:O$71)+SUM('1.  LRAMVA Summary'!O$72:O$73)*(MONTH($E116)-1)/12)*$H116</f>
        <v>0</v>
      </c>
      <c r="U116" s="230">
        <f>(SUM('1.  LRAMVA Summary'!P$54:P$71)+SUM('1.  LRAMVA Summary'!P$72:P$73)*(MONTH($E116)-1)/12)*$H116</f>
        <v>0</v>
      </c>
      <c r="V116" s="230">
        <f>(SUM('1.  LRAMVA Summary'!Q$54:Q$71)+SUM('1.  LRAMVA Summary'!Q$72:Q$73)*(MONTH($E116)-1)/12)*$H116</f>
        <v>0</v>
      </c>
      <c r="W116" s="231">
        <f t="shared" si="49"/>
        <v>0</v>
      </c>
    </row>
    <row r="117" spans="2:23" s="9" customFormat="1" ht="15.75" thickBot="1">
      <c r="B117" s="66"/>
      <c r="E117" s="216" t="s">
        <v>466</v>
      </c>
      <c r="F117" s="216"/>
      <c r="G117" s="217"/>
      <c r="H117" s="218"/>
      <c r="I117" s="219">
        <f>SUM(I104:I116)</f>
        <v>0</v>
      </c>
      <c r="J117" s="219">
        <f>SUM(J104:J116)</f>
        <v>0</v>
      </c>
      <c r="K117" s="219">
        <f t="shared" ref="K117:O117" si="53">SUM(K104:K116)</f>
        <v>0</v>
      </c>
      <c r="L117" s="219">
        <f t="shared" si="53"/>
        <v>0</v>
      </c>
      <c r="M117" s="219">
        <f t="shared" si="53"/>
        <v>0</v>
      </c>
      <c r="N117" s="219">
        <f t="shared" si="53"/>
        <v>0</v>
      </c>
      <c r="O117" s="219">
        <f t="shared" si="53"/>
        <v>0</v>
      </c>
      <c r="P117" s="219">
        <f t="shared" ref="P117:V117" si="54">SUM(P104:P116)</f>
        <v>0</v>
      </c>
      <c r="Q117" s="219">
        <f t="shared" si="54"/>
        <v>0</v>
      </c>
      <c r="R117" s="219">
        <f t="shared" si="54"/>
        <v>0</v>
      </c>
      <c r="S117" s="219">
        <f t="shared" si="54"/>
        <v>0</v>
      </c>
      <c r="T117" s="219">
        <f t="shared" si="54"/>
        <v>0</v>
      </c>
      <c r="U117" s="219">
        <f t="shared" si="54"/>
        <v>0</v>
      </c>
      <c r="V117" s="219">
        <f t="shared" si="54"/>
        <v>0</v>
      </c>
      <c r="W117" s="219">
        <f>SUM(W104:W116)</f>
        <v>0</v>
      </c>
    </row>
    <row r="118" spans="2:23" s="9" customFormat="1" ht="15.75" thickTop="1">
      <c r="B118" s="66"/>
      <c r="E118" s="220" t="s">
        <v>67</v>
      </c>
      <c r="F118" s="220"/>
      <c r="G118" s="221"/>
      <c r="H118" s="222"/>
      <c r="I118" s="223"/>
      <c r="J118" s="223"/>
      <c r="K118" s="223"/>
      <c r="L118" s="223"/>
      <c r="M118" s="223"/>
      <c r="N118" s="223"/>
      <c r="O118" s="223"/>
      <c r="P118" s="223"/>
      <c r="Q118" s="223"/>
      <c r="R118" s="223"/>
      <c r="S118" s="223"/>
      <c r="T118" s="223"/>
      <c r="U118" s="223"/>
      <c r="V118" s="223"/>
      <c r="W118" s="224"/>
    </row>
    <row r="119" spans="2:23" s="9" customFormat="1">
      <c r="B119" s="66"/>
      <c r="E119" s="225" t="s">
        <v>430</v>
      </c>
      <c r="F119" s="225"/>
      <c r="G119" s="226"/>
      <c r="H119" s="227"/>
      <c r="I119" s="228">
        <f>I117+I118</f>
        <v>0</v>
      </c>
      <c r="J119" s="228">
        <f t="shared" ref="J119" si="55">J117+J118</f>
        <v>0</v>
      </c>
      <c r="K119" s="228">
        <f t="shared" ref="K119" si="56">K117+K118</f>
        <v>0</v>
      </c>
      <c r="L119" s="228">
        <f t="shared" ref="L119" si="57">L117+L118</f>
        <v>0</v>
      </c>
      <c r="M119" s="228">
        <f t="shared" ref="M119" si="58">M117+M118</f>
        <v>0</v>
      </c>
      <c r="N119" s="228">
        <f t="shared" ref="N119" si="59">N117+N118</f>
        <v>0</v>
      </c>
      <c r="O119" s="228">
        <f t="shared" ref="O119:V119" si="60">O117+O118</f>
        <v>0</v>
      </c>
      <c r="P119" s="228">
        <f t="shared" si="60"/>
        <v>0</v>
      </c>
      <c r="Q119" s="228">
        <f t="shared" si="60"/>
        <v>0</v>
      </c>
      <c r="R119" s="228">
        <f t="shared" si="60"/>
        <v>0</v>
      </c>
      <c r="S119" s="228">
        <f t="shared" si="60"/>
        <v>0</v>
      </c>
      <c r="T119" s="228">
        <f t="shared" si="60"/>
        <v>0</v>
      </c>
      <c r="U119" s="228">
        <f t="shared" si="60"/>
        <v>0</v>
      </c>
      <c r="V119" s="228">
        <f t="shared" si="60"/>
        <v>0</v>
      </c>
      <c r="W119" s="228">
        <f t="shared" ref="W119" si="61">W117+W118</f>
        <v>0</v>
      </c>
    </row>
    <row r="120" spans="2:23" s="9" customFormat="1">
      <c r="B120" s="66"/>
      <c r="E120" s="214">
        <v>43101</v>
      </c>
      <c r="F120" s="214" t="s">
        <v>185</v>
      </c>
      <c r="G120" s="215" t="s">
        <v>65</v>
      </c>
      <c r="H120" s="240">
        <f>$C$43/12</f>
        <v>1.25E-3</v>
      </c>
      <c r="I120" s="230">
        <f>(SUM('1.  LRAMVA Summary'!D$54:D$74)+SUM('1.  LRAMVA Summary'!D$75:D$76)*(MONTH($E120)-1)/12)*$H120</f>
        <v>0</v>
      </c>
      <c r="J120" s="230">
        <f>(SUM('1.  LRAMVA Summary'!E$54:E$74)+SUM('1.  LRAMVA Summary'!E$75:E$76)*(MONTH($E120)-1)/12)*$H120</f>
        <v>0</v>
      </c>
      <c r="K120" s="230">
        <f>(SUM('1.  LRAMVA Summary'!F$54:F$74)+SUM('1.  LRAMVA Summary'!F$75:F$76)*(MONTH($E120)-1)/12)*$H120</f>
        <v>0</v>
      </c>
      <c r="L120" s="230">
        <f>(SUM('1.  LRAMVA Summary'!G$54:G$74)+SUM('1.  LRAMVA Summary'!G$75:G$76)*(MONTH($E120)-1)/12)*$H120</f>
        <v>0</v>
      </c>
      <c r="M120" s="230">
        <f>(SUM('1.  LRAMVA Summary'!H$54:H$74)+SUM('1.  LRAMVA Summary'!H$75:H$76)*(MONTH($E120)-1)/12)*$H120</f>
        <v>0</v>
      </c>
      <c r="N120" s="230">
        <f>(SUM('1.  LRAMVA Summary'!I$54:I$74)+SUM('1.  LRAMVA Summary'!I$75:I$76)*(MONTH($E120)-1)/12)*$H120</f>
        <v>0</v>
      </c>
      <c r="O120" s="230">
        <f>(SUM('1.  LRAMVA Summary'!J$54:J$74)+SUM('1.  LRAMVA Summary'!J$75:J$76)*(MONTH($E120)-1)/12)*$H120</f>
        <v>0</v>
      </c>
      <c r="P120" s="230">
        <f>(SUM('1.  LRAMVA Summary'!K$54:K$74)+SUM('1.  LRAMVA Summary'!K$75:K$76)*(MONTH($E120)-1)/12)*$H120</f>
        <v>0</v>
      </c>
      <c r="Q120" s="230">
        <f>(SUM('1.  LRAMVA Summary'!L$54:L$74)+SUM('1.  LRAMVA Summary'!L$75:L$76)*(MONTH($E120)-1)/12)*$H120</f>
        <v>0</v>
      </c>
      <c r="R120" s="230">
        <f>(SUM('1.  LRAMVA Summary'!M$54:M$74)+SUM('1.  LRAMVA Summary'!M$75:M$76)*(MONTH($E120)-1)/12)*$H120</f>
        <v>0</v>
      </c>
      <c r="S120" s="230">
        <f>(SUM('1.  LRAMVA Summary'!N$54:N$74)+SUM('1.  LRAMVA Summary'!N$75:N$76)*(MONTH($E120)-1)/12)*$H120</f>
        <v>0</v>
      </c>
      <c r="T120" s="230">
        <f>(SUM('1.  LRAMVA Summary'!O$54:O$74)+SUM('1.  LRAMVA Summary'!O$75:O$76)*(MONTH($E120)-1)/12)*$H120</f>
        <v>0</v>
      </c>
      <c r="U120" s="230">
        <f>(SUM('1.  LRAMVA Summary'!P$54:P$74)+SUM('1.  LRAMVA Summary'!P$75:P$76)*(MONTH($E120)-1)/12)*$H120</f>
        <v>0</v>
      </c>
      <c r="V120" s="230">
        <f>(SUM('1.  LRAMVA Summary'!Q$54:Q$74)+SUM('1.  LRAMVA Summary'!Q$75:Q$76)*(MONTH($E120)-1)/12)*$H120</f>
        <v>0</v>
      </c>
      <c r="W120" s="231">
        <f>SUM(I120:V120)</f>
        <v>0</v>
      </c>
    </row>
    <row r="121" spans="2:23" s="9" customFormat="1">
      <c r="B121" s="66"/>
      <c r="E121" s="214">
        <v>43132</v>
      </c>
      <c r="F121" s="214" t="s">
        <v>185</v>
      </c>
      <c r="G121" s="215" t="s">
        <v>65</v>
      </c>
      <c r="H121" s="240">
        <f t="shared" ref="H121:H122" si="62">$C$43/12</f>
        <v>1.25E-3</v>
      </c>
      <c r="I121" s="230">
        <f>(SUM('1.  LRAMVA Summary'!D$54:D$74)+SUM('1.  LRAMVA Summary'!D$75:D$76)*(MONTH($E121)-1)/12)*$H121</f>
        <v>31.062455845264619</v>
      </c>
      <c r="J121" s="230">
        <f>(SUM('1.  LRAMVA Summary'!E$54:E$74)+SUM('1.  LRAMVA Summary'!E$75:E$76)*(MONTH($E121)-1)/12)*$H121</f>
        <v>13.936702447809665</v>
      </c>
      <c r="K121" s="230">
        <f>(SUM('1.  LRAMVA Summary'!F$54:F$74)+SUM('1.  LRAMVA Summary'!F$75:F$76)*(MONTH($E121)-1)/12)*$H121</f>
        <v>58.977316941647878</v>
      </c>
      <c r="L121" s="230">
        <f>(SUM('1.  LRAMVA Summary'!G$54:G$74)+SUM('1.  LRAMVA Summary'!G$75:G$76)*(MONTH($E121)-1)/12)*$H121</f>
        <v>2.7928554339639304</v>
      </c>
      <c r="M121" s="230">
        <f>(SUM('1.  LRAMVA Summary'!H$54:H$74)+SUM('1.  LRAMVA Summary'!H$75:H$76)*(MONTH($E121)-1)/12)*$H121</f>
        <v>-7.9013849370964966</v>
      </c>
      <c r="N121" s="230">
        <f>(SUM('1.  LRAMVA Summary'!I$54:I$74)+SUM('1.  LRAMVA Summary'!I$75:I$76)*(MONTH($E121)-1)/12)*$H121</f>
        <v>-13.61318</v>
      </c>
      <c r="O121" s="230">
        <f>(SUM('1.  LRAMVA Summary'!J$54:J$74)+SUM('1.  LRAMVA Summary'!J$75:J$76)*(MONTH($E121)-1)/12)*$H121</f>
        <v>0</v>
      </c>
      <c r="P121" s="230">
        <f>(SUM('1.  LRAMVA Summary'!K$54:K$74)+SUM('1.  LRAMVA Summary'!K$75:K$76)*(MONTH($E121)-1)/12)*$H121</f>
        <v>0</v>
      </c>
      <c r="Q121" s="230">
        <f>(SUM('1.  LRAMVA Summary'!L$54:L$74)+SUM('1.  LRAMVA Summary'!L$75:L$76)*(MONTH($E121)-1)/12)*$H121</f>
        <v>0</v>
      </c>
      <c r="R121" s="230">
        <f>(SUM('1.  LRAMVA Summary'!M$54:M$74)+SUM('1.  LRAMVA Summary'!M$75:M$76)*(MONTH($E121)-1)/12)*$H121</f>
        <v>0</v>
      </c>
      <c r="S121" s="230">
        <f>(SUM('1.  LRAMVA Summary'!N$54:N$74)+SUM('1.  LRAMVA Summary'!N$75:N$76)*(MONTH($E121)-1)/12)*$H121</f>
        <v>0</v>
      </c>
      <c r="T121" s="230">
        <f>(SUM('1.  LRAMVA Summary'!O$54:O$74)+SUM('1.  LRAMVA Summary'!O$75:O$76)*(MONTH($E121)-1)/12)*$H121</f>
        <v>0</v>
      </c>
      <c r="U121" s="230">
        <f>(SUM('1.  LRAMVA Summary'!P$54:P$74)+SUM('1.  LRAMVA Summary'!P$75:P$76)*(MONTH($E121)-1)/12)*$H121</f>
        <v>0</v>
      </c>
      <c r="V121" s="230">
        <f>(SUM('1.  LRAMVA Summary'!Q$54:Q$74)+SUM('1.  LRAMVA Summary'!Q$75:Q$76)*(MONTH($E121)-1)/12)*$H121</f>
        <v>0</v>
      </c>
      <c r="W121" s="231">
        <f t="shared" ref="W121:W131" si="63">SUM(I121:V121)</f>
        <v>85.2547657315896</v>
      </c>
    </row>
    <row r="122" spans="2:23" s="9" customFormat="1">
      <c r="B122" s="66"/>
      <c r="E122" s="214">
        <v>43160</v>
      </c>
      <c r="F122" s="214" t="s">
        <v>185</v>
      </c>
      <c r="G122" s="215" t="s">
        <v>65</v>
      </c>
      <c r="H122" s="240">
        <f t="shared" si="62"/>
        <v>1.25E-3</v>
      </c>
      <c r="I122" s="230">
        <f>(SUM('1.  LRAMVA Summary'!D$54:D$74)+SUM('1.  LRAMVA Summary'!D$75:D$76)*(MONTH($E122)-1)/12)*$H122</f>
        <v>62.124911690529238</v>
      </c>
      <c r="J122" s="230">
        <f>(SUM('1.  LRAMVA Summary'!E$54:E$74)+SUM('1.  LRAMVA Summary'!E$75:E$76)*(MONTH($E122)-1)/12)*$H122</f>
        <v>27.873404895619331</v>
      </c>
      <c r="K122" s="230">
        <f>(SUM('1.  LRAMVA Summary'!F$54:F$74)+SUM('1.  LRAMVA Summary'!F$75:F$76)*(MONTH($E122)-1)/12)*$H122</f>
        <v>117.95463388329576</v>
      </c>
      <c r="L122" s="230">
        <f>(SUM('1.  LRAMVA Summary'!G$54:G$74)+SUM('1.  LRAMVA Summary'!G$75:G$76)*(MONTH($E122)-1)/12)*$H122</f>
        <v>5.5857108679278609</v>
      </c>
      <c r="M122" s="230">
        <f>(SUM('1.  LRAMVA Summary'!H$54:H$74)+SUM('1.  LRAMVA Summary'!H$75:H$76)*(MONTH($E122)-1)/12)*$H122</f>
        <v>-15.802769874192993</v>
      </c>
      <c r="N122" s="230">
        <f>(SUM('1.  LRAMVA Summary'!I$54:I$74)+SUM('1.  LRAMVA Summary'!I$75:I$76)*(MONTH($E122)-1)/12)*$H122</f>
        <v>-27.22636</v>
      </c>
      <c r="O122" s="230">
        <f>(SUM('1.  LRAMVA Summary'!J$54:J$74)+SUM('1.  LRAMVA Summary'!J$75:J$76)*(MONTH($E122)-1)/12)*$H122</f>
        <v>0</v>
      </c>
      <c r="P122" s="230">
        <f>(SUM('1.  LRAMVA Summary'!K$54:K$74)+SUM('1.  LRAMVA Summary'!K$75:K$76)*(MONTH($E122)-1)/12)*$H122</f>
        <v>0</v>
      </c>
      <c r="Q122" s="230">
        <f>(SUM('1.  LRAMVA Summary'!L$54:L$74)+SUM('1.  LRAMVA Summary'!L$75:L$76)*(MONTH($E122)-1)/12)*$H122</f>
        <v>0</v>
      </c>
      <c r="R122" s="230">
        <f>(SUM('1.  LRAMVA Summary'!M$54:M$74)+SUM('1.  LRAMVA Summary'!M$75:M$76)*(MONTH($E122)-1)/12)*$H122</f>
        <v>0</v>
      </c>
      <c r="S122" s="230">
        <f>(SUM('1.  LRAMVA Summary'!N$54:N$74)+SUM('1.  LRAMVA Summary'!N$75:N$76)*(MONTH($E122)-1)/12)*$H122</f>
        <v>0</v>
      </c>
      <c r="T122" s="230">
        <f>(SUM('1.  LRAMVA Summary'!O$54:O$74)+SUM('1.  LRAMVA Summary'!O$75:O$76)*(MONTH($E122)-1)/12)*$H122</f>
        <v>0</v>
      </c>
      <c r="U122" s="230">
        <f>(SUM('1.  LRAMVA Summary'!P$54:P$74)+SUM('1.  LRAMVA Summary'!P$75:P$76)*(MONTH($E122)-1)/12)*$H122</f>
        <v>0</v>
      </c>
      <c r="V122" s="230">
        <f>(SUM('1.  LRAMVA Summary'!Q$54:Q$74)+SUM('1.  LRAMVA Summary'!Q$75:Q$76)*(MONTH($E122)-1)/12)*$H122</f>
        <v>0</v>
      </c>
      <c r="W122" s="231">
        <f t="shared" si="63"/>
        <v>170.5095314631792</v>
      </c>
    </row>
    <row r="123" spans="2:23" s="8" customFormat="1">
      <c r="B123" s="239"/>
      <c r="E123" s="214">
        <v>43191</v>
      </c>
      <c r="F123" s="214" t="s">
        <v>185</v>
      </c>
      <c r="G123" s="215" t="s">
        <v>66</v>
      </c>
      <c r="H123" s="240">
        <f>$C$44/12</f>
        <v>1.575E-3</v>
      </c>
      <c r="I123" s="230">
        <f>(SUM('1.  LRAMVA Summary'!D$54:D$74)+SUM('1.  LRAMVA Summary'!D$75:D$76)*(MONTH($E123)-1)/12)*$H123</f>
        <v>117.41608309510026</v>
      </c>
      <c r="J123" s="230">
        <f>(SUM('1.  LRAMVA Summary'!E$54:E$74)+SUM('1.  LRAMVA Summary'!E$75:E$76)*(MONTH($E123)-1)/12)*$H123</f>
        <v>52.680735252720531</v>
      </c>
      <c r="K123" s="230">
        <f>(SUM('1.  LRAMVA Summary'!F$54:F$74)+SUM('1.  LRAMVA Summary'!F$75:F$76)*(MONTH($E123)-1)/12)*$H123</f>
        <v>222.93425803942898</v>
      </c>
      <c r="L123" s="230">
        <f>(SUM('1.  LRAMVA Summary'!G$54:G$74)+SUM('1.  LRAMVA Summary'!G$75:G$76)*(MONTH($E123)-1)/12)*$H123</f>
        <v>10.556993540383658</v>
      </c>
      <c r="M123" s="230">
        <f>(SUM('1.  LRAMVA Summary'!H$54:H$74)+SUM('1.  LRAMVA Summary'!H$75:H$76)*(MONTH($E123)-1)/12)*$H123</f>
        <v>-29.867235062224758</v>
      </c>
      <c r="N123" s="230">
        <f>(SUM('1.  LRAMVA Summary'!I$54:I$74)+SUM('1.  LRAMVA Summary'!I$75:I$76)*(MONTH($E123)-1)/12)*$H123</f>
        <v>-51.457820400000003</v>
      </c>
      <c r="O123" s="230">
        <f>(SUM('1.  LRAMVA Summary'!J$54:J$74)+SUM('1.  LRAMVA Summary'!J$75:J$76)*(MONTH($E123)-1)/12)*$H123</f>
        <v>0</v>
      </c>
      <c r="P123" s="230">
        <f>(SUM('1.  LRAMVA Summary'!K$54:K$74)+SUM('1.  LRAMVA Summary'!K$75:K$76)*(MONTH($E123)-1)/12)*$H123</f>
        <v>0</v>
      </c>
      <c r="Q123" s="230">
        <f>(SUM('1.  LRAMVA Summary'!L$54:L$74)+SUM('1.  LRAMVA Summary'!L$75:L$76)*(MONTH($E123)-1)/12)*$H123</f>
        <v>0</v>
      </c>
      <c r="R123" s="230">
        <f>(SUM('1.  LRAMVA Summary'!M$54:M$74)+SUM('1.  LRAMVA Summary'!M$75:M$76)*(MONTH($E123)-1)/12)*$H123</f>
        <v>0</v>
      </c>
      <c r="S123" s="230">
        <f>(SUM('1.  LRAMVA Summary'!N$54:N$74)+SUM('1.  LRAMVA Summary'!N$75:N$76)*(MONTH($E123)-1)/12)*$H123</f>
        <v>0</v>
      </c>
      <c r="T123" s="230">
        <f>(SUM('1.  LRAMVA Summary'!O$54:O$74)+SUM('1.  LRAMVA Summary'!O$75:O$76)*(MONTH($E123)-1)/12)*$H123</f>
        <v>0</v>
      </c>
      <c r="U123" s="230">
        <f>(SUM('1.  LRAMVA Summary'!P$54:P$74)+SUM('1.  LRAMVA Summary'!P$75:P$76)*(MONTH($E123)-1)/12)*$H123</f>
        <v>0</v>
      </c>
      <c r="V123" s="230">
        <f>(SUM('1.  LRAMVA Summary'!Q$54:Q$74)+SUM('1.  LRAMVA Summary'!Q$75:Q$76)*(MONTH($E123)-1)/12)*$H123</f>
        <v>0</v>
      </c>
      <c r="W123" s="231">
        <f t="shared" si="63"/>
        <v>322.26301446540862</v>
      </c>
    </row>
    <row r="124" spans="2:23" s="9" customFormat="1">
      <c r="B124" s="66"/>
      <c r="E124" s="214">
        <v>43221</v>
      </c>
      <c r="F124" s="214" t="s">
        <v>185</v>
      </c>
      <c r="G124" s="215" t="s">
        <v>66</v>
      </c>
      <c r="H124" s="240">
        <f t="shared" ref="H124:H125" si="64">$C$44/12</f>
        <v>1.575E-3</v>
      </c>
      <c r="I124" s="230">
        <f>(SUM('1.  LRAMVA Summary'!D$54:D$74)+SUM('1.  LRAMVA Summary'!D$75:D$76)*(MONTH($E124)-1)/12)*$H124</f>
        <v>156.55477746013366</v>
      </c>
      <c r="J124" s="230">
        <f>(SUM('1.  LRAMVA Summary'!E$54:E$74)+SUM('1.  LRAMVA Summary'!E$75:E$76)*(MONTH($E124)-1)/12)*$H124</f>
        <v>70.240980336960703</v>
      </c>
      <c r="K124" s="230">
        <f>(SUM('1.  LRAMVA Summary'!F$54:F$74)+SUM('1.  LRAMVA Summary'!F$75:F$76)*(MONTH($E124)-1)/12)*$H124</f>
        <v>297.24567738590531</v>
      </c>
      <c r="L124" s="230">
        <f>(SUM('1.  LRAMVA Summary'!G$54:G$74)+SUM('1.  LRAMVA Summary'!G$75:G$76)*(MONTH($E124)-1)/12)*$H124</f>
        <v>14.07599138717821</v>
      </c>
      <c r="M124" s="230">
        <f>(SUM('1.  LRAMVA Summary'!H$54:H$74)+SUM('1.  LRAMVA Summary'!H$75:H$76)*(MONTH($E124)-1)/12)*$H124</f>
        <v>-39.822980082966346</v>
      </c>
      <c r="N124" s="230">
        <f>(SUM('1.  LRAMVA Summary'!I$54:I$74)+SUM('1.  LRAMVA Summary'!I$75:I$76)*(MONTH($E124)-1)/12)*$H124</f>
        <v>-68.610427200000004</v>
      </c>
      <c r="O124" s="230">
        <f>(SUM('1.  LRAMVA Summary'!J$54:J$74)+SUM('1.  LRAMVA Summary'!J$75:J$76)*(MONTH($E124)-1)/12)*$H124</f>
        <v>0</v>
      </c>
      <c r="P124" s="230">
        <f>(SUM('1.  LRAMVA Summary'!K$54:K$74)+SUM('1.  LRAMVA Summary'!K$75:K$76)*(MONTH($E124)-1)/12)*$H124</f>
        <v>0</v>
      </c>
      <c r="Q124" s="230">
        <f>(SUM('1.  LRAMVA Summary'!L$54:L$74)+SUM('1.  LRAMVA Summary'!L$75:L$76)*(MONTH($E124)-1)/12)*$H124</f>
        <v>0</v>
      </c>
      <c r="R124" s="230">
        <f>(SUM('1.  LRAMVA Summary'!M$54:M$74)+SUM('1.  LRAMVA Summary'!M$75:M$76)*(MONTH($E124)-1)/12)*$H124</f>
        <v>0</v>
      </c>
      <c r="S124" s="230">
        <f>(SUM('1.  LRAMVA Summary'!N$54:N$74)+SUM('1.  LRAMVA Summary'!N$75:N$76)*(MONTH($E124)-1)/12)*$H124</f>
        <v>0</v>
      </c>
      <c r="T124" s="230">
        <f>(SUM('1.  LRAMVA Summary'!O$54:O$74)+SUM('1.  LRAMVA Summary'!O$75:O$76)*(MONTH($E124)-1)/12)*$H124</f>
        <v>0</v>
      </c>
      <c r="U124" s="230">
        <f>(SUM('1.  LRAMVA Summary'!P$54:P$74)+SUM('1.  LRAMVA Summary'!P$75:P$76)*(MONTH($E124)-1)/12)*$H124</f>
        <v>0</v>
      </c>
      <c r="V124" s="230">
        <f>(SUM('1.  LRAMVA Summary'!Q$54:Q$74)+SUM('1.  LRAMVA Summary'!Q$75:Q$76)*(MONTH($E124)-1)/12)*$H124</f>
        <v>0</v>
      </c>
      <c r="W124" s="231">
        <f t="shared" si="63"/>
        <v>429.68401928721158</v>
      </c>
    </row>
    <row r="125" spans="2:23" s="238" customFormat="1">
      <c r="B125" s="237"/>
      <c r="E125" s="214">
        <v>43252</v>
      </c>
      <c r="F125" s="214" t="s">
        <v>185</v>
      </c>
      <c r="G125" s="215" t="s">
        <v>66</v>
      </c>
      <c r="H125" s="240">
        <f t="shared" si="64"/>
        <v>1.575E-3</v>
      </c>
      <c r="I125" s="230">
        <f>(SUM('1.  LRAMVA Summary'!D$54:D$74)+SUM('1.  LRAMVA Summary'!D$75:D$76)*(MONTH($E125)-1)/12)*$H125</f>
        <v>195.69347182516711</v>
      </c>
      <c r="J125" s="230">
        <f>(SUM('1.  LRAMVA Summary'!E$54:E$74)+SUM('1.  LRAMVA Summary'!E$75:E$76)*(MONTH($E125)-1)/12)*$H125</f>
        <v>87.801225421200883</v>
      </c>
      <c r="K125" s="230">
        <f>(SUM('1.  LRAMVA Summary'!F$54:F$74)+SUM('1.  LRAMVA Summary'!F$75:F$76)*(MONTH($E125)-1)/12)*$H125</f>
        <v>371.55709673238164</v>
      </c>
      <c r="L125" s="230">
        <f>(SUM('1.  LRAMVA Summary'!G$54:G$74)+SUM('1.  LRAMVA Summary'!G$75:G$76)*(MONTH($E125)-1)/12)*$H125</f>
        <v>17.594989233972761</v>
      </c>
      <c r="M125" s="230">
        <f>(SUM('1.  LRAMVA Summary'!H$54:H$74)+SUM('1.  LRAMVA Summary'!H$75:H$76)*(MONTH($E125)-1)/12)*$H125</f>
        <v>-49.778725103707927</v>
      </c>
      <c r="N125" s="230">
        <f>(SUM('1.  LRAMVA Summary'!I$54:I$74)+SUM('1.  LRAMVA Summary'!I$75:I$76)*(MONTH($E125)-1)/12)*$H125</f>
        <v>-85.763034000000005</v>
      </c>
      <c r="O125" s="230">
        <f>(SUM('1.  LRAMVA Summary'!J$54:J$74)+SUM('1.  LRAMVA Summary'!J$75:J$76)*(MONTH($E125)-1)/12)*$H125</f>
        <v>0</v>
      </c>
      <c r="P125" s="230">
        <f>(SUM('1.  LRAMVA Summary'!K$54:K$74)+SUM('1.  LRAMVA Summary'!K$75:K$76)*(MONTH($E125)-1)/12)*$H125</f>
        <v>0</v>
      </c>
      <c r="Q125" s="230">
        <f>(SUM('1.  LRAMVA Summary'!L$54:L$74)+SUM('1.  LRAMVA Summary'!L$75:L$76)*(MONTH($E125)-1)/12)*$H125</f>
        <v>0</v>
      </c>
      <c r="R125" s="230">
        <f>(SUM('1.  LRAMVA Summary'!M$54:M$74)+SUM('1.  LRAMVA Summary'!M$75:M$76)*(MONTH($E125)-1)/12)*$H125</f>
        <v>0</v>
      </c>
      <c r="S125" s="230">
        <f>(SUM('1.  LRAMVA Summary'!N$54:N$74)+SUM('1.  LRAMVA Summary'!N$75:N$76)*(MONTH($E125)-1)/12)*$H125</f>
        <v>0</v>
      </c>
      <c r="T125" s="230">
        <f>(SUM('1.  LRAMVA Summary'!O$54:O$74)+SUM('1.  LRAMVA Summary'!O$75:O$76)*(MONTH($E125)-1)/12)*$H125</f>
        <v>0</v>
      </c>
      <c r="U125" s="230">
        <f>(SUM('1.  LRAMVA Summary'!P$54:P$74)+SUM('1.  LRAMVA Summary'!P$75:P$76)*(MONTH($E125)-1)/12)*$H125</f>
        <v>0</v>
      </c>
      <c r="V125" s="230">
        <f>(SUM('1.  LRAMVA Summary'!Q$54:Q$74)+SUM('1.  LRAMVA Summary'!Q$75:Q$76)*(MONTH($E125)-1)/12)*$H125</f>
        <v>0</v>
      </c>
      <c r="W125" s="231">
        <f t="shared" si="63"/>
        <v>537.10502410901449</v>
      </c>
    </row>
    <row r="126" spans="2:23" s="9" customFormat="1">
      <c r="B126" s="66"/>
      <c r="E126" s="214">
        <v>43282</v>
      </c>
      <c r="F126" s="214" t="s">
        <v>185</v>
      </c>
      <c r="G126" s="215" t="s">
        <v>68</v>
      </c>
      <c r="H126" s="240">
        <f>$C$45/12</f>
        <v>1.575E-3</v>
      </c>
      <c r="I126" s="230">
        <f>(SUM('1.  LRAMVA Summary'!D$54:D$74)+SUM('1.  LRAMVA Summary'!D$75:D$76)*(MONTH($E126)-1)/12)*$H126</f>
        <v>234.83216619020052</v>
      </c>
      <c r="J126" s="230">
        <f>(SUM('1.  LRAMVA Summary'!E$54:E$74)+SUM('1.  LRAMVA Summary'!E$75:E$76)*(MONTH($E126)-1)/12)*$H126</f>
        <v>105.36147050544106</v>
      </c>
      <c r="K126" s="230">
        <f>(SUM('1.  LRAMVA Summary'!F$54:F$74)+SUM('1.  LRAMVA Summary'!F$75:F$76)*(MONTH($E126)-1)/12)*$H126</f>
        <v>445.86851607885797</v>
      </c>
      <c r="L126" s="230">
        <f>(SUM('1.  LRAMVA Summary'!G$54:G$74)+SUM('1.  LRAMVA Summary'!G$75:G$76)*(MONTH($E126)-1)/12)*$H126</f>
        <v>21.113987080767316</v>
      </c>
      <c r="M126" s="230">
        <f>(SUM('1.  LRAMVA Summary'!H$54:H$74)+SUM('1.  LRAMVA Summary'!H$75:H$76)*(MONTH($E126)-1)/12)*$H126</f>
        <v>-59.734470124449516</v>
      </c>
      <c r="N126" s="230">
        <f>(SUM('1.  LRAMVA Summary'!I$54:I$74)+SUM('1.  LRAMVA Summary'!I$75:I$76)*(MONTH($E126)-1)/12)*$H126</f>
        <v>-102.91564080000001</v>
      </c>
      <c r="O126" s="230">
        <f>(SUM('1.  LRAMVA Summary'!J$54:J$74)+SUM('1.  LRAMVA Summary'!J$75:J$76)*(MONTH($E126)-1)/12)*$H126</f>
        <v>0</v>
      </c>
      <c r="P126" s="230">
        <f>(SUM('1.  LRAMVA Summary'!K$54:K$74)+SUM('1.  LRAMVA Summary'!K$75:K$76)*(MONTH($E126)-1)/12)*$H126</f>
        <v>0</v>
      </c>
      <c r="Q126" s="230">
        <f>(SUM('1.  LRAMVA Summary'!L$54:L$74)+SUM('1.  LRAMVA Summary'!L$75:L$76)*(MONTH($E126)-1)/12)*$H126</f>
        <v>0</v>
      </c>
      <c r="R126" s="230">
        <f>(SUM('1.  LRAMVA Summary'!M$54:M$74)+SUM('1.  LRAMVA Summary'!M$75:M$76)*(MONTH($E126)-1)/12)*$H126</f>
        <v>0</v>
      </c>
      <c r="S126" s="230">
        <f>(SUM('1.  LRAMVA Summary'!N$54:N$74)+SUM('1.  LRAMVA Summary'!N$75:N$76)*(MONTH($E126)-1)/12)*$H126</f>
        <v>0</v>
      </c>
      <c r="T126" s="230">
        <f>(SUM('1.  LRAMVA Summary'!O$54:O$74)+SUM('1.  LRAMVA Summary'!O$75:O$76)*(MONTH($E126)-1)/12)*$H126</f>
        <v>0</v>
      </c>
      <c r="U126" s="230">
        <f>(SUM('1.  LRAMVA Summary'!P$54:P$74)+SUM('1.  LRAMVA Summary'!P$75:P$76)*(MONTH($E126)-1)/12)*$H126</f>
        <v>0</v>
      </c>
      <c r="V126" s="230">
        <f>(SUM('1.  LRAMVA Summary'!Q$54:Q$74)+SUM('1.  LRAMVA Summary'!Q$75:Q$76)*(MONTH($E126)-1)/12)*$H126</f>
        <v>0</v>
      </c>
      <c r="W126" s="231">
        <f t="shared" si="63"/>
        <v>644.52602893081723</v>
      </c>
    </row>
    <row r="127" spans="2:23" s="9" customFormat="1">
      <c r="B127" s="66"/>
      <c r="E127" s="214">
        <v>43313</v>
      </c>
      <c r="F127" s="214" t="s">
        <v>185</v>
      </c>
      <c r="G127" s="215" t="s">
        <v>68</v>
      </c>
      <c r="H127" s="240">
        <f t="shared" ref="H127:H128" si="65">$C$45/12</f>
        <v>1.575E-3</v>
      </c>
      <c r="I127" s="230">
        <f>(SUM('1.  LRAMVA Summary'!D$54:D$74)+SUM('1.  LRAMVA Summary'!D$75:D$76)*(MONTH($E127)-1)/12)*$H127</f>
        <v>273.97086055523391</v>
      </c>
      <c r="J127" s="230">
        <f>(SUM('1.  LRAMVA Summary'!E$54:E$74)+SUM('1.  LRAMVA Summary'!E$75:E$76)*(MONTH($E127)-1)/12)*$H127</f>
        <v>122.92171558968124</v>
      </c>
      <c r="K127" s="230">
        <f>(SUM('1.  LRAMVA Summary'!F$54:F$74)+SUM('1.  LRAMVA Summary'!F$75:F$76)*(MONTH($E127)-1)/12)*$H127</f>
        <v>520.17993542533429</v>
      </c>
      <c r="L127" s="230">
        <f>(SUM('1.  LRAMVA Summary'!G$54:G$74)+SUM('1.  LRAMVA Summary'!G$75:G$76)*(MONTH($E127)-1)/12)*$H127</f>
        <v>24.632984927561871</v>
      </c>
      <c r="M127" s="230">
        <f>(SUM('1.  LRAMVA Summary'!H$54:H$74)+SUM('1.  LRAMVA Summary'!H$75:H$76)*(MONTH($E127)-1)/12)*$H127</f>
        <v>-69.690215145191104</v>
      </c>
      <c r="N127" s="230">
        <f>(SUM('1.  LRAMVA Summary'!I$54:I$74)+SUM('1.  LRAMVA Summary'!I$75:I$76)*(MONTH($E127)-1)/12)*$H127</f>
        <v>-120.06824760000001</v>
      </c>
      <c r="O127" s="230">
        <f>(SUM('1.  LRAMVA Summary'!J$54:J$74)+SUM('1.  LRAMVA Summary'!J$75:J$76)*(MONTH($E127)-1)/12)*$H127</f>
        <v>0</v>
      </c>
      <c r="P127" s="230">
        <f>(SUM('1.  LRAMVA Summary'!K$54:K$74)+SUM('1.  LRAMVA Summary'!K$75:K$76)*(MONTH($E127)-1)/12)*$H127</f>
        <v>0</v>
      </c>
      <c r="Q127" s="230">
        <f>(SUM('1.  LRAMVA Summary'!L$54:L$74)+SUM('1.  LRAMVA Summary'!L$75:L$76)*(MONTH($E127)-1)/12)*$H127</f>
        <v>0</v>
      </c>
      <c r="R127" s="230">
        <f>(SUM('1.  LRAMVA Summary'!M$54:M$74)+SUM('1.  LRAMVA Summary'!M$75:M$76)*(MONTH($E127)-1)/12)*$H127</f>
        <v>0</v>
      </c>
      <c r="S127" s="230">
        <f>(SUM('1.  LRAMVA Summary'!N$54:N$74)+SUM('1.  LRAMVA Summary'!N$75:N$76)*(MONTH($E127)-1)/12)*$H127</f>
        <v>0</v>
      </c>
      <c r="T127" s="230">
        <f>(SUM('1.  LRAMVA Summary'!O$54:O$74)+SUM('1.  LRAMVA Summary'!O$75:O$76)*(MONTH($E127)-1)/12)*$H127</f>
        <v>0</v>
      </c>
      <c r="U127" s="230">
        <f>(SUM('1.  LRAMVA Summary'!P$54:P$74)+SUM('1.  LRAMVA Summary'!P$75:P$76)*(MONTH($E127)-1)/12)*$H127</f>
        <v>0</v>
      </c>
      <c r="V127" s="230">
        <f>(SUM('1.  LRAMVA Summary'!Q$54:Q$74)+SUM('1.  LRAMVA Summary'!Q$75:Q$76)*(MONTH($E127)-1)/12)*$H127</f>
        <v>0</v>
      </c>
      <c r="W127" s="231">
        <f t="shared" si="63"/>
        <v>751.9470337526202</v>
      </c>
    </row>
    <row r="128" spans="2:23" s="9" customFormat="1">
      <c r="B128" s="66"/>
      <c r="E128" s="214">
        <v>43344</v>
      </c>
      <c r="F128" s="214" t="s">
        <v>185</v>
      </c>
      <c r="G128" s="215" t="s">
        <v>68</v>
      </c>
      <c r="H128" s="240">
        <f t="shared" si="65"/>
        <v>1.575E-3</v>
      </c>
      <c r="I128" s="230">
        <f>(SUM('1.  LRAMVA Summary'!D$54:D$74)+SUM('1.  LRAMVA Summary'!D$75:D$76)*(MONTH($E128)-1)/12)*$H128</f>
        <v>313.10955492026733</v>
      </c>
      <c r="J128" s="230">
        <f>(SUM('1.  LRAMVA Summary'!E$54:E$74)+SUM('1.  LRAMVA Summary'!E$75:E$76)*(MONTH($E128)-1)/12)*$H128</f>
        <v>140.48196067392141</v>
      </c>
      <c r="K128" s="230">
        <f>(SUM('1.  LRAMVA Summary'!F$54:F$74)+SUM('1.  LRAMVA Summary'!F$75:F$76)*(MONTH($E128)-1)/12)*$H128</f>
        <v>594.49135477181062</v>
      </c>
      <c r="L128" s="230">
        <f>(SUM('1.  LRAMVA Summary'!G$54:G$74)+SUM('1.  LRAMVA Summary'!G$75:G$76)*(MONTH($E128)-1)/12)*$H128</f>
        <v>28.151982774356419</v>
      </c>
      <c r="M128" s="230">
        <f>(SUM('1.  LRAMVA Summary'!H$54:H$74)+SUM('1.  LRAMVA Summary'!H$75:H$76)*(MONTH($E128)-1)/12)*$H128</f>
        <v>-79.645960165932692</v>
      </c>
      <c r="N128" s="230">
        <f>(SUM('1.  LRAMVA Summary'!I$54:I$74)+SUM('1.  LRAMVA Summary'!I$75:I$76)*(MONTH($E128)-1)/12)*$H128</f>
        <v>-137.22085440000001</v>
      </c>
      <c r="O128" s="230">
        <f>(SUM('1.  LRAMVA Summary'!J$54:J$74)+SUM('1.  LRAMVA Summary'!J$75:J$76)*(MONTH($E128)-1)/12)*$H128</f>
        <v>0</v>
      </c>
      <c r="P128" s="230">
        <f>(SUM('1.  LRAMVA Summary'!K$54:K$74)+SUM('1.  LRAMVA Summary'!K$75:K$76)*(MONTH($E128)-1)/12)*$H128</f>
        <v>0</v>
      </c>
      <c r="Q128" s="230">
        <f>(SUM('1.  LRAMVA Summary'!L$54:L$74)+SUM('1.  LRAMVA Summary'!L$75:L$76)*(MONTH($E128)-1)/12)*$H128</f>
        <v>0</v>
      </c>
      <c r="R128" s="230">
        <f>(SUM('1.  LRAMVA Summary'!M$54:M$74)+SUM('1.  LRAMVA Summary'!M$75:M$76)*(MONTH($E128)-1)/12)*$H128</f>
        <v>0</v>
      </c>
      <c r="S128" s="230">
        <f>(SUM('1.  LRAMVA Summary'!N$54:N$74)+SUM('1.  LRAMVA Summary'!N$75:N$76)*(MONTH($E128)-1)/12)*$H128</f>
        <v>0</v>
      </c>
      <c r="T128" s="230">
        <f>(SUM('1.  LRAMVA Summary'!O$54:O$74)+SUM('1.  LRAMVA Summary'!O$75:O$76)*(MONTH($E128)-1)/12)*$H128</f>
        <v>0</v>
      </c>
      <c r="U128" s="230">
        <f>(SUM('1.  LRAMVA Summary'!P$54:P$74)+SUM('1.  LRAMVA Summary'!P$75:P$76)*(MONTH($E128)-1)/12)*$H128</f>
        <v>0</v>
      </c>
      <c r="V128" s="230">
        <f>(SUM('1.  LRAMVA Summary'!Q$54:Q$74)+SUM('1.  LRAMVA Summary'!Q$75:Q$76)*(MONTH($E128)-1)/12)*$H128</f>
        <v>0</v>
      </c>
      <c r="W128" s="231">
        <f t="shared" si="63"/>
        <v>859.36803857442317</v>
      </c>
    </row>
    <row r="129" spans="2:23" s="9" customFormat="1">
      <c r="B129" s="66"/>
      <c r="E129" s="214">
        <v>43374</v>
      </c>
      <c r="F129" s="214" t="s">
        <v>185</v>
      </c>
      <c r="G129" s="215" t="s">
        <v>69</v>
      </c>
      <c r="H129" s="240">
        <f>$C$46/12</f>
        <v>1.8083333333333335E-3</v>
      </c>
      <c r="I129" s="230">
        <f>(SUM('1.  LRAMVA Summary'!D$54:D$74)+SUM('1.  LRAMVA Summary'!D$75:D$76)*(MONTH($E129)-1)/12)*$H129</f>
        <v>404.43317510534536</v>
      </c>
      <c r="J129" s="230">
        <f>(SUM('1.  LRAMVA Summary'!E$54:E$74)+SUM('1.  LRAMVA Summary'!E$75:E$76)*(MONTH($E129)-1)/12)*$H129</f>
        <v>181.45586587048183</v>
      </c>
      <c r="K129" s="230">
        <f>(SUM('1.  LRAMVA Summary'!F$54:F$74)+SUM('1.  LRAMVA Summary'!F$75:F$76)*(MONTH($E129)-1)/12)*$H129</f>
        <v>767.88466658025527</v>
      </c>
      <c r="L129" s="230">
        <f>(SUM('1.  LRAMVA Summary'!G$54:G$74)+SUM('1.  LRAMVA Summary'!G$75:G$76)*(MONTH($E129)-1)/12)*$H129</f>
        <v>36.362977750210383</v>
      </c>
      <c r="M129" s="230">
        <f>(SUM('1.  LRAMVA Summary'!H$54:H$74)+SUM('1.  LRAMVA Summary'!H$75:H$76)*(MONTH($E129)-1)/12)*$H129</f>
        <v>-102.87603188099639</v>
      </c>
      <c r="N129" s="230">
        <f>(SUM('1.  LRAMVA Summary'!I$54:I$74)+SUM('1.  LRAMVA Summary'!I$75:I$76)*(MONTH($E129)-1)/12)*$H129</f>
        <v>-177.24360360000003</v>
      </c>
      <c r="O129" s="230">
        <f>(SUM('1.  LRAMVA Summary'!J$54:J$74)+SUM('1.  LRAMVA Summary'!J$75:J$76)*(MONTH($E129)-1)/12)*$H129</f>
        <v>0</v>
      </c>
      <c r="P129" s="230">
        <f>(SUM('1.  LRAMVA Summary'!K$54:K$74)+SUM('1.  LRAMVA Summary'!K$75:K$76)*(MONTH($E129)-1)/12)*$H129</f>
        <v>0</v>
      </c>
      <c r="Q129" s="230">
        <f>(SUM('1.  LRAMVA Summary'!L$54:L$74)+SUM('1.  LRAMVA Summary'!L$75:L$76)*(MONTH($E129)-1)/12)*$H129</f>
        <v>0</v>
      </c>
      <c r="R129" s="230">
        <f>(SUM('1.  LRAMVA Summary'!M$54:M$74)+SUM('1.  LRAMVA Summary'!M$75:M$76)*(MONTH($E129)-1)/12)*$H129</f>
        <v>0</v>
      </c>
      <c r="S129" s="230">
        <f>(SUM('1.  LRAMVA Summary'!N$54:N$74)+SUM('1.  LRAMVA Summary'!N$75:N$76)*(MONTH($E129)-1)/12)*$H129</f>
        <v>0</v>
      </c>
      <c r="T129" s="230">
        <f>(SUM('1.  LRAMVA Summary'!O$54:O$74)+SUM('1.  LRAMVA Summary'!O$75:O$76)*(MONTH($E129)-1)/12)*$H129</f>
        <v>0</v>
      </c>
      <c r="U129" s="230">
        <f>(SUM('1.  LRAMVA Summary'!P$54:P$74)+SUM('1.  LRAMVA Summary'!P$75:P$76)*(MONTH($E129)-1)/12)*$H129</f>
        <v>0</v>
      </c>
      <c r="V129" s="230">
        <f>(SUM('1.  LRAMVA Summary'!Q$54:Q$74)+SUM('1.  LRAMVA Summary'!Q$75:Q$76)*(MONTH($E129)-1)/12)*$H129</f>
        <v>0</v>
      </c>
      <c r="W129" s="231">
        <f t="shared" si="63"/>
        <v>1110.0170498252965</v>
      </c>
    </row>
    <row r="130" spans="2:23" s="9" customFormat="1">
      <c r="B130" s="66"/>
      <c r="E130" s="214">
        <v>43405</v>
      </c>
      <c r="F130" s="214" t="s">
        <v>185</v>
      </c>
      <c r="G130" s="215" t="s">
        <v>69</v>
      </c>
      <c r="H130" s="240">
        <f t="shared" ref="H130:H131" si="66">$C$46/12</f>
        <v>1.8083333333333335E-3</v>
      </c>
      <c r="I130" s="230">
        <f>(SUM('1.  LRAMVA Summary'!D$54:D$74)+SUM('1.  LRAMVA Summary'!D$75:D$76)*(MONTH($E130)-1)/12)*$H130</f>
        <v>449.37019456149488</v>
      </c>
      <c r="J130" s="230">
        <f>(SUM('1.  LRAMVA Summary'!E$54:E$74)+SUM('1.  LRAMVA Summary'!E$75:E$76)*(MONTH($E130)-1)/12)*$H130</f>
        <v>201.61762874497981</v>
      </c>
      <c r="K130" s="230">
        <f>(SUM('1.  LRAMVA Summary'!F$54:F$74)+SUM('1.  LRAMVA Summary'!F$75:F$76)*(MONTH($E130)-1)/12)*$H130</f>
        <v>853.20518508917269</v>
      </c>
      <c r="L130" s="230">
        <f>(SUM('1.  LRAMVA Summary'!G$54:G$74)+SUM('1.  LRAMVA Summary'!G$75:G$76)*(MONTH($E130)-1)/12)*$H130</f>
        <v>40.403308611344862</v>
      </c>
      <c r="M130" s="230">
        <f>(SUM('1.  LRAMVA Summary'!H$54:H$74)+SUM('1.  LRAMVA Summary'!H$75:H$76)*(MONTH($E130)-1)/12)*$H130</f>
        <v>-114.30670208999598</v>
      </c>
      <c r="N130" s="230">
        <f>(SUM('1.  LRAMVA Summary'!I$54:I$74)+SUM('1.  LRAMVA Summary'!I$75:I$76)*(MONTH($E130)-1)/12)*$H130</f>
        <v>-196.93733733333335</v>
      </c>
      <c r="O130" s="230">
        <f>(SUM('1.  LRAMVA Summary'!J$54:J$74)+SUM('1.  LRAMVA Summary'!J$75:J$76)*(MONTH($E130)-1)/12)*$H130</f>
        <v>0</v>
      </c>
      <c r="P130" s="230">
        <f>(SUM('1.  LRAMVA Summary'!K$54:K$74)+SUM('1.  LRAMVA Summary'!K$75:K$76)*(MONTH($E130)-1)/12)*$H130</f>
        <v>0</v>
      </c>
      <c r="Q130" s="230">
        <f>(SUM('1.  LRAMVA Summary'!L$54:L$74)+SUM('1.  LRAMVA Summary'!L$75:L$76)*(MONTH($E130)-1)/12)*$H130</f>
        <v>0</v>
      </c>
      <c r="R130" s="230">
        <f>(SUM('1.  LRAMVA Summary'!M$54:M$74)+SUM('1.  LRAMVA Summary'!M$75:M$76)*(MONTH($E130)-1)/12)*$H130</f>
        <v>0</v>
      </c>
      <c r="S130" s="230">
        <f>(SUM('1.  LRAMVA Summary'!N$54:N$74)+SUM('1.  LRAMVA Summary'!N$75:N$76)*(MONTH($E130)-1)/12)*$H130</f>
        <v>0</v>
      </c>
      <c r="T130" s="230">
        <f>(SUM('1.  LRAMVA Summary'!O$54:O$74)+SUM('1.  LRAMVA Summary'!O$75:O$76)*(MONTH($E130)-1)/12)*$H130</f>
        <v>0</v>
      </c>
      <c r="U130" s="230">
        <f>(SUM('1.  LRAMVA Summary'!P$54:P$74)+SUM('1.  LRAMVA Summary'!P$75:P$76)*(MONTH($E130)-1)/12)*$H130</f>
        <v>0</v>
      </c>
      <c r="V130" s="230">
        <f>(SUM('1.  LRAMVA Summary'!Q$54:Q$74)+SUM('1.  LRAMVA Summary'!Q$75:Q$76)*(MONTH($E130)-1)/12)*$H130</f>
        <v>0</v>
      </c>
      <c r="W130" s="231">
        <f t="shared" si="63"/>
        <v>1233.3522775836627</v>
      </c>
    </row>
    <row r="131" spans="2:23" s="9" customFormat="1">
      <c r="B131" s="66"/>
      <c r="E131" s="214">
        <v>43435</v>
      </c>
      <c r="F131" s="214" t="s">
        <v>185</v>
      </c>
      <c r="G131" s="215" t="s">
        <v>69</v>
      </c>
      <c r="H131" s="240">
        <f t="shared" si="66"/>
        <v>1.8083333333333335E-3</v>
      </c>
      <c r="I131" s="230">
        <f>(SUM('1.  LRAMVA Summary'!D$54:D$74)+SUM('1.  LRAMVA Summary'!D$75:D$76)*(MONTH($E131)-1)/12)*$H131</f>
        <v>494.3072140176443</v>
      </c>
      <c r="J131" s="230">
        <f>(SUM('1.  LRAMVA Summary'!E$54:E$74)+SUM('1.  LRAMVA Summary'!E$75:E$76)*(MONTH($E131)-1)/12)*$H131</f>
        <v>221.77939161947779</v>
      </c>
      <c r="K131" s="230">
        <f>(SUM('1.  LRAMVA Summary'!F$54:F$74)+SUM('1.  LRAMVA Summary'!F$75:F$76)*(MONTH($E131)-1)/12)*$H131</f>
        <v>938.5257035980901</v>
      </c>
      <c r="L131" s="230">
        <f>(SUM('1.  LRAMVA Summary'!G$54:G$74)+SUM('1.  LRAMVA Summary'!G$75:G$76)*(MONTH($E131)-1)/12)*$H131</f>
        <v>44.443639472479362</v>
      </c>
      <c r="M131" s="230">
        <f>(SUM('1.  LRAMVA Summary'!H$54:H$74)+SUM('1.  LRAMVA Summary'!H$75:H$76)*(MONTH($E131)-1)/12)*$H131</f>
        <v>-125.7373722989956</v>
      </c>
      <c r="N131" s="230">
        <f>(SUM('1.  LRAMVA Summary'!I$54:I$74)+SUM('1.  LRAMVA Summary'!I$75:I$76)*(MONTH($E131)-1)/12)*$H131</f>
        <v>-216.63107106666666</v>
      </c>
      <c r="O131" s="230">
        <f>(SUM('1.  LRAMVA Summary'!J$54:J$74)+SUM('1.  LRAMVA Summary'!J$75:J$76)*(MONTH($E131)-1)/12)*$H131</f>
        <v>0</v>
      </c>
      <c r="P131" s="230">
        <f>(SUM('1.  LRAMVA Summary'!K$54:K$74)+SUM('1.  LRAMVA Summary'!K$75:K$76)*(MONTH($E131)-1)/12)*$H131</f>
        <v>0</v>
      </c>
      <c r="Q131" s="230">
        <f>(SUM('1.  LRAMVA Summary'!L$54:L$74)+SUM('1.  LRAMVA Summary'!L$75:L$76)*(MONTH($E131)-1)/12)*$H131</f>
        <v>0</v>
      </c>
      <c r="R131" s="230">
        <f>(SUM('1.  LRAMVA Summary'!M$54:M$74)+SUM('1.  LRAMVA Summary'!M$75:M$76)*(MONTH($E131)-1)/12)*$H131</f>
        <v>0</v>
      </c>
      <c r="S131" s="230">
        <f>(SUM('1.  LRAMVA Summary'!N$54:N$74)+SUM('1.  LRAMVA Summary'!N$75:N$76)*(MONTH($E131)-1)/12)*$H131</f>
        <v>0</v>
      </c>
      <c r="T131" s="230">
        <f>(SUM('1.  LRAMVA Summary'!O$54:O$74)+SUM('1.  LRAMVA Summary'!O$75:O$76)*(MONTH($E131)-1)/12)*$H131</f>
        <v>0</v>
      </c>
      <c r="U131" s="230">
        <f>(SUM('1.  LRAMVA Summary'!P$54:P$74)+SUM('1.  LRAMVA Summary'!P$75:P$76)*(MONTH($E131)-1)/12)*$H131</f>
        <v>0</v>
      </c>
      <c r="V131" s="230">
        <f>(SUM('1.  LRAMVA Summary'!Q$54:Q$74)+SUM('1.  LRAMVA Summary'!Q$75:Q$76)*(MONTH($E131)-1)/12)*$H131</f>
        <v>0</v>
      </c>
      <c r="W131" s="231">
        <f t="shared" si="63"/>
        <v>1356.6875053420295</v>
      </c>
    </row>
    <row r="132" spans="2:23" s="9" customFormat="1" ht="15.75" thickBot="1">
      <c r="B132" s="66"/>
      <c r="E132" s="216" t="s">
        <v>467</v>
      </c>
      <c r="F132" s="216"/>
      <c r="G132" s="217"/>
      <c r="H132" s="218"/>
      <c r="I132" s="219">
        <f>SUM(I119:I131)</f>
        <v>2732.8748652663812</v>
      </c>
      <c r="J132" s="219">
        <f>SUM(J119:J131)</f>
        <v>1226.1510813582943</v>
      </c>
      <c r="K132" s="219">
        <f t="shared" ref="K132:O132" si="67">SUM(K119:K131)</f>
        <v>5188.8243445261805</v>
      </c>
      <c r="L132" s="219">
        <f t="shared" si="67"/>
        <v>245.71542108014663</v>
      </c>
      <c r="M132" s="219">
        <f t="shared" si="67"/>
        <v>-695.16384676574978</v>
      </c>
      <c r="N132" s="219">
        <f t="shared" si="67"/>
        <v>-1197.6875764000001</v>
      </c>
      <c r="O132" s="219">
        <f t="shared" si="67"/>
        <v>0</v>
      </c>
      <c r="P132" s="219">
        <f t="shared" ref="P132:V132" si="68">SUM(P119:P131)</f>
        <v>0</v>
      </c>
      <c r="Q132" s="219">
        <f t="shared" si="68"/>
        <v>0</v>
      </c>
      <c r="R132" s="219">
        <f t="shared" si="68"/>
        <v>0</v>
      </c>
      <c r="S132" s="219">
        <f t="shared" si="68"/>
        <v>0</v>
      </c>
      <c r="T132" s="219">
        <f t="shared" si="68"/>
        <v>0</v>
      </c>
      <c r="U132" s="219">
        <f t="shared" si="68"/>
        <v>0</v>
      </c>
      <c r="V132" s="219">
        <f t="shared" si="68"/>
        <v>0</v>
      </c>
      <c r="W132" s="219">
        <f>SUM(W119:W131)</f>
        <v>7500.714289065254</v>
      </c>
    </row>
    <row r="133" spans="2:23" s="9" customFormat="1" ht="15.75" thickTop="1">
      <c r="B133" s="66"/>
      <c r="E133" s="220" t="s">
        <v>67</v>
      </c>
      <c r="F133" s="220"/>
      <c r="G133" s="221"/>
      <c r="H133" s="222"/>
      <c r="I133" s="223"/>
      <c r="J133" s="223"/>
      <c r="K133" s="223"/>
      <c r="L133" s="223"/>
      <c r="M133" s="223"/>
      <c r="N133" s="223"/>
      <c r="O133" s="223"/>
      <c r="P133" s="223"/>
      <c r="Q133" s="223"/>
      <c r="R133" s="223"/>
      <c r="S133" s="223"/>
      <c r="T133" s="223"/>
      <c r="U133" s="223"/>
      <c r="V133" s="223"/>
      <c r="W133" s="224"/>
    </row>
    <row r="134" spans="2:23" s="9" customFormat="1">
      <c r="B134" s="66"/>
      <c r="E134" s="225" t="s">
        <v>431</v>
      </c>
      <c r="F134" s="225"/>
      <c r="G134" s="226"/>
      <c r="H134" s="227"/>
      <c r="I134" s="228">
        <f>I132+I133</f>
        <v>2732.8748652663812</v>
      </c>
      <c r="J134" s="228">
        <f t="shared" ref="J134" si="69">J132+J133</f>
        <v>1226.1510813582943</v>
      </c>
      <c r="K134" s="228">
        <f t="shared" ref="K134" si="70">K132+K133</f>
        <v>5188.8243445261805</v>
      </c>
      <c r="L134" s="228">
        <f t="shared" ref="L134" si="71">L132+L133</f>
        <v>245.71542108014663</v>
      </c>
      <c r="M134" s="228">
        <f t="shared" ref="M134" si="72">M132+M133</f>
        <v>-695.16384676574978</v>
      </c>
      <c r="N134" s="228">
        <f t="shared" ref="N134" si="73">N132+N133</f>
        <v>-1197.6875764000001</v>
      </c>
      <c r="O134" s="228">
        <f t="shared" ref="O134:V134" si="74">O132+O133</f>
        <v>0</v>
      </c>
      <c r="P134" s="228">
        <f t="shared" si="74"/>
        <v>0</v>
      </c>
      <c r="Q134" s="228">
        <f t="shared" si="74"/>
        <v>0</v>
      </c>
      <c r="R134" s="228">
        <f t="shared" si="74"/>
        <v>0</v>
      </c>
      <c r="S134" s="228">
        <f t="shared" si="74"/>
        <v>0</v>
      </c>
      <c r="T134" s="228">
        <f t="shared" si="74"/>
        <v>0</v>
      </c>
      <c r="U134" s="228">
        <f t="shared" si="74"/>
        <v>0</v>
      </c>
      <c r="V134" s="228">
        <f t="shared" si="74"/>
        <v>0</v>
      </c>
      <c r="W134" s="228">
        <f>W132+W133</f>
        <v>7500.714289065254</v>
      </c>
    </row>
    <row r="135" spans="2:23" s="9" customFormat="1">
      <c r="B135" s="66"/>
      <c r="E135" s="214">
        <v>43466</v>
      </c>
      <c r="F135" s="214" t="s">
        <v>186</v>
      </c>
      <c r="G135" s="215" t="s">
        <v>65</v>
      </c>
      <c r="H135" s="240">
        <f>$C$47/12</f>
        <v>2.0416666666666669E-3</v>
      </c>
      <c r="I135" s="230">
        <f>(SUM('1.  LRAMVA Summary'!D$54:D$77)+SUM('1.  LRAMVA Summary'!D$78:D$79)*(MONTH($E135)-1)/12)*$H135</f>
        <v>608.82413456718655</v>
      </c>
      <c r="J135" s="230">
        <f>(SUM('1.  LRAMVA Summary'!E$54:E$77)+SUM('1.  LRAMVA Summary'!E$78:E$79)*(MONTH($E135)-1)/12)*$H135</f>
        <v>273.15936797706945</v>
      </c>
      <c r="K135" s="230">
        <f>(SUM('1.  LRAMVA Summary'!F$54:F$77)+SUM('1.  LRAMVA Summary'!F$78:F$79)*(MONTH($E135)-1)/12)*$H135</f>
        <v>1155.9554120562984</v>
      </c>
      <c r="L135" s="230">
        <f>(SUM('1.  LRAMVA Summary'!G$54:G$77)+SUM('1.  LRAMVA Summary'!G$78:G$79)*(MONTH($E135)-1)/12)*$H135</f>
        <v>54.739966505693047</v>
      </c>
      <c r="M135" s="230">
        <f>(SUM('1.  LRAMVA Summary'!H$54:H$77)+SUM('1.  LRAMVA Summary'!H$78:H$79)*(MONTH($E135)-1)/12)*$H135</f>
        <v>-154.86714476709136</v>
      </c>
      <c r="N135" s="230">
        <f>(SUM('1.  LRAMVA Summary'!I$54:I$77)+SUM('1.  LRAMVA Summary'!I$78:I$79)*(MONTH($E135)-1)/12)*$H135</f>
        <v>-266.81832800000007</v>
      </c>
      <c r="O135" s="230">
        <f>(SUM('1.  LRAMVA Summary'!J$54:J$77)+SUM('1.  LRAMVA Summary'!J$78:J$79)*(MONTH($E135)-1)/12)*$H135</f>
        <v>0</v>
      </c>
      <c r="P135" s="230">
        <f>(SUM('1.  LRAMVA Summary'!K$54:K$77)+SUM('1.  LRAMVA Summary'!K$78:K$79)*(MONTH($E135)-1)/12)*$H135</f>
        <v>0</v>
      </c>
      <c r="Q135" s="230">
        <f>(SUM('1.  LRAMVA Summary'!L$54:L$77)+SUM('1.  LRAMVA Summary'!L$78:L$79)*(MONTH($E135)-1)/12)*$H135</f>
        <v>0</v>
      </c>
      <c r="R135" s="230">
        <f>(SUM('1.  LRAMVA Summary'!M$54:M$77)+SUM('1.  LRAMVA Summary'!M$78:M$79)*(MONTH($E135)-1)/12)*$H135</f>
        <v>0</v>
      </c>
      <c r="S135" s="230">
        <f>(SUM('1.  LRAMVA Summary'!N$54:N$77)+SUM('1.  LRAMVA Summary'!N$78:N$79)*(MONTH($E135)-1)/12)*$H135</f>
        <v>0</v>
      </c>
      <c r="T135" s="230">
        <f>(SUM('1.  LRAMVA Summary'!O$54:O$77)+SUM('1.  LRAMVA Summary'!O$78:O$79)*(MONTH($E135)-1)/12)*$H135</f>
        <v>0</v>
      </c>
      <c r="U135" s="230">
        <f>(SUM('1.  LRAMVA Summary'!P$54:P$77)+SUM('1.  LRAMVA Summary'!P$78:P$79)*(MONTH($E135)-1)/12)*$H135</f>
        <v>0</v>
      </c>
      <c r="V135" s="230">
        <f>(SUM('1.  LRAMVA Summary'!Q$54:Q$77)+SUM('1.  LRAMVA Summary'!Q$78:Q$79)*(MONTH($E135)-1)/12)*$H135</f>
        <v>0</v>
      </c>
      <c r="W135" s="231">
        <f>SUM(I135:V135)</f>
        <v>1670.9934083391561</v>
      </c>
    </row>
    <row r="136" spans="2:23" s="9" customFormat="1">
      <c r="B136" s="66"/>
      <c r="E136" s="214">
        <v>43497</v>
      </c>
      <c r="F136" s="214" t="s">
        <v>186</v>
      </c>
      <c r="G136" s="215" t="s">
        <v>65</v>
      </c>
      <c r="H136" s="240">
        <f t="shared" ref="H136:H137" si="75">$C$47/12</f>
        <v>2.0416666666666669E-3</v>
      </c>
      <c r="I136" s="230">
        <f>(SUM('1.  LRAMVA Summary'!D$54:D$77)+SUM('1.  LRAMVA Summary'!D$78:D$79)*(MONTH($E136)-1)/12)*$H136</f>
        <v>621.3206008607425</v>
      </c>
      <c r="J136" s="230">
        <f>(SUM('1.  LRAMVA Summary'!E$54:E$77)+SUM('1.  LRAMVA Summary'!E$78:E$79)*(MONTH($E136)-1)/12)*$H136</f>
        <v>298.93710481754567</v>
      </c>
      <c r="K136" s="230">
        <f>(SUM('1.  LRAMVA Summary'!F$54:F$77)+SUM('1.  LRAMVA Summary'!F$78:F$79)*(MONTH($E136)-1)/12)*$H136</f>
        <v>1259.7461786083411</v>
      </c>
      <c r="L136" s="230">
        <f>(SUM('1.  LRAMVA Summary'!G$54:G$77)+SUM('1.  LRAMVA Summary'!G$78:G$79)*(MONTH($E136)-1)/12)*$H136</f>
        <v>59.501249197147089</v>
      </c>
      <c r="M136" s="230">
        <f>(SUM('1.  LRAMVA Summary'!H$54:H$77)+SUM('1.  LRAMVA Summary'!H$78:H$79)*(MONTH($E136)-1)/12)*$H136</f>
        <v>-167.69463120546698</v>
      </c>
      <c r="N136" s="230">
        <f>(SUM('1.  LRAMVA Summary'!I$54:I$77)+SUM('1.  LRAMVA Summary'!I$78:I$79)*(MONTH($E136)-1)/12)*$H136</f>
        <v>-289.39999977777785</v>
      </c>
      <c r="O136" s="230">
        <f>(SUM('1.  LRAMVA Summary'!J$54:J$77)+SUM('1.  LRAMVA Summary'!J$78:J$79)*(MONTH($E136)-1)/12)*$H136</f>
        <v>0</v>
      </c>
      <c r="P136" s="230">
        <f>(SUM('1.  LRAMVA Summary'!K$54:K$77)+SUM('1.  LRAMVA Summary'!K$78:K$79)*(MONTH($E136)-1)/12)*$H136</f>
        <v>0</v>
      </c>
      <c r="Q136" s="230">
        <f>(SUM('1.  LRAMVA Summary'!L$54:L$77)+SUM('1.  LRAMVA Summary'!L$78:L$79)*(MONTH($E136)-1)/12)*$H136</f>
        <v>0</v>
      </c>
      <c r="R136" s="230">
        <f>(SUM('1.  LRAMVA Summary'!M$54:M$77)+SUM('1.  LRAMVA Summary'!M$78:M$79)*(MONTH($E136)-1)/12)*$H136</f>
        <v>0</v>
      </c>
      <c r="S136" s="230">
        <f>(SUM('1.  LRAMVA Summary'!N$54:N$77)+SUM('1.  LRAMVA Summary'!N$78:N$79)*(MONTH($E136)-1)/12)*$H136</f>
        <v>0</v>
      </c>
      <c r="T136" s="230">
        <f>(SUM('1.  LRAMVA Summary'!O$54:O$77)+SUM('1.  LRAMVA Summary'!O$78:O$79)*(MONTH($E136)-1)/12)*$H136</f>
        <v>0</v>
      </c>
      <c r="U136" s="230">
        <f>(SUM('1.  LRAMVA Summary'!P$54:P$77)+SUM('1.  LRAMVA Summary'!P$78:P$79)*(MONTH($E136)-1)/12)*$H136</f>
        <v>0</v>
      </c>
      <c r="V136" s="230">
        <f>(SUM('1.  LRAMVA Summary'!Q$54:Q$77)+SUM('1.  LRAMVA Summary'!Q$78:Q$79)*(MONTH($E136)-1)/12)*$H136</f>
        <v>0</v>
      </c>
      <c r="W136" s="231">
        <f t="shared" ref="W136:W146" si="76">SUM(I136:V136)</f>
        <v>1782.4105025005315</v>
      </c>
    </row>
    <row r="137" spans="2:23" s="9" customFormat="1">
      <c r="B137" s="66"/>
      <c r="E137" s="214">
        <v>43525</v>
      </c>
      <c r="F137" s="214" t="s">
        <v>186</v>
      </c>
      <c r="G137" s="215" t="s">
        <v>65</v>
      </c>
      <c r="H137" s="240">
        <f t="shared" si="75"/>
        <v>2.0416666666666669E-3</v>
      </c>
      <c r="I137" s="230">
        <f>(SUM('1.  LRAMVA Summary'!D$54:D$77)+SUM('1.  LRAMVA Summary'!D$78:D$79)*(MONTH($E137)-1)/12)*$H137</f>
        <v>633.81706715429834</v>
      </c>
      <c r="J137" s="230">
        <f>(SUM('1.  LRAMVA Summary'!E$54:E$77)+SUM('1.  LRAMVA Summary'!E$78:E$79)*(MONTH($E137)-1)/12)*$H137</f>
        <v>324.71484165802195</v>
      </c>
      <c r="K137" s="230">
        <f>(SUM('1.  LRAMVA Summary'!F$54:F$77)+SUM('1.  LRAMVA Summary'!F$78:F$79)*(MONTH($E137)-1)/12)*$H137</f>
        <v>1363.5369451603835</v>
      </c>
      <c r="L137" s="230">
        <f>(SUM('1.  LRAMVA Summary'!G$54:G$77)+SUM('1.  LRAMVA Summary'!G$78:G$79)*(MONTH($E137)-1)/12)*$H137</f>
        <v>64.262531888601131</v>
      </c>
      <c r="M137" s="230">
        <f>(SUM('1.  LRAMVA Summary'!H$54:H$77)+SUM('1.  LRAMVA Summary'!H$78:H$79)*(MONTH($E137)-1)/12)*$H137</f>
        <v>-180.52211764384262</v>
      </c>
      <c r="N137" s="230">
        <f>(SUM('1.  LRAMVA Summary'!I$54:I$77)+SUM('1.  LRAMVA Summary'!I$78:I$79)*(MONTH($E137)-1)/12)*$H137</f>
        <v>-311.98167155555564</v>
      </c>
      <c r="O137" s="230">
        <f>(SUM('1.  LRAMVA Summary'!J$54:J$77)+SUM('1.  LRAMVA Summary'!J$78:J$79)*(MONTH($E137)-1)/12)*$H137</f>
        <v>0</v>
      </c>
      <c r="P137" s="230">
        <f>(SUM('1.  LRAMVA Summary'!K$54:K$77)+SUM('1.  LRAMVA Summary'!K$78:K$79)*(MONTH($E137)-1)/12)*$H137</f>
        <v>0</v>
      </c>
      <c r="Q137" s="230">
        <f>(SUM('1.  LRAMVA Summary'!L$54:L$77)+SUM('1.  LRAMVA Summary'!L$78:L$79)*(MONTH($E137)-1)/12)*$H137</f>
        <v>0</v>
      </c>
      <c r="R137" s="230">
        <f>(SUM('1.  LRAMVA Summary'!M$54:M$77)+SUM('1.  LRAMVA Summary'!M$78:M$79)*(MONTH($E137)-1)/12)*$H137</f>
        <v>0</v>
      </c>
      <c r="S137" s="230">
        <f>(SUM('1.  LRAMVA Summary'!N$54:N$77)+SUM('1.  LRAMVA Summary'!N$78:N$79)*(MONTH($E137)-1)/12)*$H137</f>
        <v>0</v>
      </c>
      <c r="T137" s="230">
        <f>(SUM('1.  LRAMVA Summary'!O$54:O$77)+SUM('1.  LRAMVA Summary'!O$78:O$79)*(MONTH($E137)-1)/12)*$H137</f>
        <v>0</v>
      </c>
      <c r="U137" s="230">
        <f>(SUM('1.  LRAMVA Summary'!P$54:P$77)+SUM('1.  LRAMVA Summary'!P$78:P$79)*(MONTH($E137)-1)/12)*$H137</f>
        <v>0</v>
      </c>
      <c r="V137" s="230">
        <f>(SUM('1.  LRAMVA Summary'!Q$54:Q$77)+SUM('1.  LRAMVA Summary'!Q$78:Q$79)*(MONTH($E137)-1)/12)*$H137</f>
        <v>0</v>
      </c>
      <c r="W137" s="231">
        <f t="shared" si="76"/>
        <v>1893.8275966619067</v>
      </c>
    </row>
    <row r="138" spans="2:23" s="8" customFormat="1">
      <c r="B138" s="239"/>
      <c r="E138" s="214">
        <v>43556</v>
      </c>
      <c r="F138" s="214" t="s">
        <v>186</v>
      </c>
      <c r="G138" s="215" t="s">
        <v>66</v>
      </c>
      <c r="H138" s="240">
        <f>$C$48/12</f>
        <v>1.8166666666666667E-3</v>
      </c>
      <c r="I138" s="230">
        <f>(SUM('1.  LRAMVA Summary'!D$54:D$77)+SUM('1.  LRAMVA Summary'!D$78:D$79)*(MONTH($E138)-1)/12)*$H138</f>
        <v>575.08714404747855</v>
      </c>
      <c r="J138" s="230">
        <f>(SUM('1.  LRAMVA Summary'!E$54:E$77)+SUM('1.  LRAMVA Summary'!E$78:E$79)*(MONTH($E138)-1)/12)*$H138</f>
        <v>311.86686576601056</v>
      </c>
      <c r="K138" s="230">
        <f>(SUM('1.  LRAMVA Summary'!F$54:F$77)+SUM('1.  LRAMVA Summary'!F$78:F$79)*(MONTH($E138)-1)/12)*$H138</f>
        <v>1305.622208789016</v>
      </c>
      <c r="L138" s="230">
        <f>(SUM('1.  LRAMVA Summary'!G$54:G$77)+SUM('1.  LRAMVA Summary'!G$78:G$79)*(MONTH($E138)-1)/12)*$H138</f>
        <v>61.417108483477669</v>
      </c>
      <c r="M138" s="230">
        <f>(SUM('1.  LRAMVA Summary'!H$54:H$77)+SUM('1.  LRAMVA Summary'!H$78:H$79)*(MONTH($E138)-1)/12)*$H138</f>
        <v>-172.04168853030032</v>
      </c>
      <c r="N138" s="230">
        <f>(SUM('1.  LRAMVA Summary'!I$54:I$77)+SUM('1.  LRAMVA Summary'!I$78:I$79)*(MONTH($E138)-1)/12)*$H138</f>
        <v>-297.69309733333336</v>
      </c>
      <c r="O138" s="230">
        <f>(SUM('1.  LRAMVA Summary'!J$54:J$77)+SUM('1.  LRAMVA Summary'!J$78:J$79)*(MONTH($E138)-1)/12)*$H138</f>
        <v>0</v>
      </c>
      <c r="P138" s="230">
        <f>(SUM('1.  LRAMVA Summary'!K$54:K$77)+SUM('1.  LRAMVA Summary'!K$78:K$79)*(MONTH($E138)-1)/12)*$H138</f>
        <v>0</v>
      </c>
      <c r="Q138" s="230">
        <f>(SUM('1.  LRAMVA Summary'!L$54:L$77)+SUM('1.  LRAMVA Summary'!L$78:L$79)*(MONTH($E138)-1)/12)*$H138</f>
        <v>0</v>
      </c>
      <c r="R138" s="230">
        <f>(SUM('1.  LRAMVA Summary'!M$54:M$77)+SUM('1.  LRAMVA Summary'!M$78:M$79)*(MONTH($E138)-1)/12)*$H138</f>
        <v>0</v>
      </c>
      <c r="S138" s="230">
        <f>(SUM('1.  LRAMVA Summary'!N$54:N$77)+SUM('1.  LRAMVA Summary'!N$78:N$79)*(MONTH($E138)-1)/12)*$H138</f>
        <v>0</v>
      </c>
      <c r="T138" s="230">
        <f>(SUM('1.  LRAMVA Summary'!O$54:O$77)+SUM('1.  LRAMVA Summary'!O$78:O$79)*(MONTH($E138)-1)/12)*$H138</f>
        <v>0</v>
      </c>
      <c r="U138" s="230">
        <f>(SUM('1.  LRAMVA Summary'!P$54:P$77)+SUM('1.  LRAMVA Summary'!P$78:P$79)*(MONTH($E138)-1)/12)*$H138</f>
        <v>0</v>
      </c>
      <c r="V138" s="230">
        <f>(SUM('1.  LRAMVA Summary'!Q$54:Q$77)+SUM('1.  LRAMVA Summary'!Q$78:Q$79)*(MONTH($E138)-1)/12)*$H138</f>
        <v>0</v>
      </c>
      <c r="W138" s="231">
        <f t="shared" si="76"/>
        <v>1784.2585412223489</v>
      </c>
    </row>
    <row r="139" spans="2:23" s="9" customFormat="1">
      <c r="B139" s="66"/>
      <c r="E139" s="214">
        <v>43586</v>
      </c>
      <c r="F139" s="214" t="s">
        <v>186</v>
      </c>
      <c r="G139" s="215" t="s">
        <v>66</v>
      </c>
      <c r="H139" s="240">
        <f>$C$48/12</f>
        <v>1.8166666666666667E-3</v>
      </c>
      <c r="I139" s="230">
        <f>(SUM('1.  LRAMVA Summary'!D$54:D$77)+SUM('1.  LRAMVA Summary'!D$78:D$79)*(MONTH($E139)-1)/12)*$H139</f>
        <v>586.2064487494996</v>
      </c>
      <c r="J139" s="230">
        <f>(SUM('1.  LRAMVA Summary'!E$54:E$77)+SUM('1.  LRAMVA Summary'!E$78:E$79)*(MONTH($E139)-1)/12)*$H139</f>
        <v>334.80379079141392</v>
      </c>
      <c r="K139" s="230">
        <f>(SUM('1.  LRAMVA Summary'!F$54:F$77)+SUM('1.  LRAMVA Summary'!F$78:F$79)*(MONTH($E139)-1)/12)*$H139</f>
        <v>1397.9748092312414</v>
      </c>
      <c r="L139" s="230">
        <f>(SUM('1.  LRAMVA Summary'!G$54:G$77)+SUM('1.  LRAMVA Summary'!G$78:G$79)*(MONTH($E139)-1)/12)*$H139</f>
        <v>65.653678388526572</v>
      </c>
      <c r="M139" s="230">
        <f>(SUM('1.  LRAMVA Summary'!H$54:H$77)+SUM('1.  LRAMVA Summary'!H$78:H$79)*(MONTH($E139)-1)/12)*$H139</f>
        <v>-183.45553360607946</v>
      </c>
      <c r="N139" s="230">
        <f>(SUM('1.  LRAMVA Summary'!I$54:I$77)+SUM('1.  LRAMVA Summary'!I$78:I$79)*(MONTH($E139)-1)/12)*$H139</f>
        <v>-317.78617671111112</v>
      </c>
      <c r="O139" s="230">
        <f>(SUM('1.  LRAMVA Summary'!J$54:J$77)+SUM('1.  LRAMVA Summary'!J$78:J$79)*(MONTH($E139)-1)/12)*$H139</f>
        <v>0</v>
      </c>
      <c r="P139" s="230">
        <f>(SUM('1.  LRAMVA Summary'!K$54:K$77)+SUM('1.  LRAMVA Summary'!K$78:K$79)*(MONTH($E139)-1)/12)*$H139</f>
        <v>0</v>
      </c>
      <c r="Q139" s="230">
        <f>(SUM('1.  LRAMVA Summary'!L$54:L$77)+SUM('1.  LRAMVA Summary'!L$78:L$79)*(MONTH($E139)-1)/12)*$H139</f>
        <v>0</v>
      </c>
      <c r="R139" s="230">
        <f>(SUM('1.  LRAMVA Summary'!M$54:M$77)+SUM('1.  LRAMVA Summary'!M$78:M$79)*(MONTH($E139)-1)/12)*$H139</f>
        <v>0</v>
      </c>
      <c r="S139" s="230">
        <f>(SUM('1.  LRAMVA Summary'!N$54:N$77)+SUM('1.  LRAMVA Summary'!N$78:N$79)*(MONTH($E139)-1)/12)*$H139</f>
        <v>0</v>
      </c>
      <c r="T139" s="230">
        <f>(SUM('1.  LRAMVA Summary'!O$54:O$77)+SUM('1.  LRAMVA Summary'!O$78:O$79)*(MONTH($E139)-1)/12)*$H139</f>
        <v>0</v>
      </c>
      <c r="U139" s="230">
        <f>(SUM('1.  LRAMVA Summary'!P$54:P$77)+SUM('1.  LRAMVA Summary'!P$78:P$79)*(MONTH($E139)-1)/12)*$H139</f>
        <v>0</v>
      </c>
      <c r="V139" s="230">
        <f>(SUM('1.  LRAMVA Summary'!Q$54:Q$77)+SUM('1.  LRAMVA Summary'!Q$78:Q$79)*(MONTH($E139)-1)/12)*$H139</f>
        <v>0</v>
      </c>
      <c r="W139" s="231">
        <f t="shared" si="76"/>
        <v>1883.3970168434912</v>
      </c>
    </row>
    <row r="140" spans="2:23" s="9" customFormat="1">
      <c r="B140" s="66"/>
      <c r="E140" s="214">
        <v>43617</v>
      </c>
      <c r="F140" s="214" t="s">
        <v>186</v>
      </c>
      <c r="G140" s="215" t="s">
        <v>66</v>
      </c>
      <c r="H140" s="240">
        <f t="shared" ref="H140" si="77">$C$48/12</f>
        <v>1.8166666666666667E-3</v>
      </c>
      <c r="I140" s="230">
        <f>(SUM('1.  LRAMVA Summary'!D$54:D$77)+SUM('1.  LRAMVA Summary'!D$78:D$79)*(MONTH($E140)-1)/12)*$H140</f>
        <v>597.32575345152088</v>
      </c>
      <c r="J140" s="230">
        <f>(SUM('1.  LRAMVA Summary'!E$54:E$77)+SUM('1.  LRAMVA Summary'!E$78:E$79)*(MONTH($E140)-1)/12)*$H140</f>
        <v>357.74071581681727</v>
      </c>
      <c r="K140" s="230">
        <f>(SUM('1.  LRAMVA Summary'!F$54:F$77)+SUM('1.  LRAMVA Summary'!F$78:F$79)*(MONTH($E140)-1)/12)*$H140</f>
        <v>1490.3274096734672</v>
      </c>
      <c r="L140" s="230">
        <f>(SUM('1.  LRAMVA Summary'!G$54:G$77)+SUM('1.  LRAMVA Summary'!G$78:G$79)*(MONTH($E140)-1)/12)*$H140</f>
        <v>69.890248293575468</v>
      </c>
      <c r="M140" s="230">
        <f>(SUM('1.  LRAMVA Summary'!H$54:H$77)+SUM('1.  LRAMVA Summary'!H$78:H$79)*(MONTH($E140)-1)/12)*$H140</f>
        <v>-194.86937868185859</v>
      </c>
      <c r="N140" s="230">
        <f>(SUM('1.  LRAMVA Summary'!I$54:I$77)+SUM('1.  LRAMVA Summary'!I$78:I$79)*(MONTH($E140)-1)/12)*$H140</f>
        <v>-337.87925608888889</v>
      </c>
      <c r="O140" s="230">
        <f>(SUM('1.  LRAMVA Summary'!J$54:J$77)+SUM('1.  LRAMVA Summary'!J$78:J$79)*(MONTH($E140)-1)/12)*$H140</f>
        <v>0</v>
      </c>
      <c r="P140" s="230">
        <f>(SUM('1.  LRAMVA Summary'!K$54:K$77)+SUM('1.  LRAMVA Summary'!K$78:K$79)*(MONTH($E140)-1)/12)*$H140</f>
        <v>0</v>
      </c>
      <c r="Q140" s="230">
        <f>(SUM('1.  LRAMVA Summary'!L$54:L$77)+SUM('1.  LRAMVA Summary'!L$78:L$79)*(MONTH($E140)-1)/12)*$H140</f>
        <v>0</v>
      </c>
      <c r="R140" s="230">
        <f>(SUM('1.  LRAMVA Summary'!M$54:M$77)+SUM('1.  LRAMVA Summary'!M$78:M$79)*(MONTH($E140)-1)/12)*$H140</f>
        <v>0</v>
      </c>
      <c r="S140" s="230">
        <f>(SUM('1.  LRAMVA Summary'!N$54:N$77)+SUM('1.  LRAMVA Summary'!N$78:N$79)*(MONTH($E140)-1)/12)*$H140</f>
        <v>0</v>
      </c>
      <c r="T140" s="230">
        <f>(SUM('1.  LRAMVA Summary'!O$54:O$77)+SUM('1.  LRAMVA Summary'!O$78:O$79)*(MONTH($E140)-1)/12)*$H140</f>
        <v>0</v>
      </c>
      <c r="U140" s="230">
        <f>(SUM('1.  LRAMVA Summary'!P$54:P$77)+SUM('1.  LRAMVA Summary'!P$78:P$79)*(MONTH($E140)-1)/12)*$H140</f>
        <v>0</v>
      </c>
      <c r="V140" s="230">
        <f>(SUM('1.  LRAMVA Summary'!Q$54:Q$77)+SUM('1.  LRAMVA Summary'!Q$78:Q$79)*(MONTH($E140)-1)/12)*$H140</f>
        <v>0</v>
      </c>
      <c r="W140" s="231">
        <f t="shared" si="76"/>
        <v>1982.5354924646333</v>
      </c>
    </row>
    <row r="141" spans="2:23" s="9" customFormat="1">
      <c r="B141" s="66"/>
      <c r="E141" s="214">
        <v>43647</v>
      </c>
      <c r="F141" s="214" t="s">
        <v>186</v>
      </c>
      <c r="G141" s="215" t="s">
        <v>68</v>
      </c>
      <c r="H141" s="240">
        <f>$C$49/12</f>
        <v>1.8166666666666667E-3</v>
      </c>
      <c r="I141" s="230">
        <f>(SUM('1.  LRAMVA Summary'!D$54:D$77)+SUM('1.  LRAMVA Summary'!D$78:D$79)*(MONTH($E141)-1)/12)*$H141</f>
        <v>608.44505815354205</v>
      </c>
      <c r="J141" s="230">
        <f>(SUM('1.  LRAMVA Summary'!E$54:E$77)+SUM('1.  LRAMVA Summary'!E$78:E$79)*(MONTH($E141)-1)/12)*$H141</f>
        <v>380.67764084222063</v>
      </c>
      <c r="K141" s="230">
        <f>(SUM('1.  LRAMVA Summary'!F$54:F$77)+SUM('1.  LRAMVA Summary'!F$78:F$79)*(MONTH($E141)-1)/12)*$H141</f>
        <v>1582.6800101156928</v>
      </c>
      <c r="L141" s="230">
        <f>(SUM('1.  LRAMVA Summary'!G$54:G$77)+SUM('1.  LRAMVA Summary'!G$78:G$79)*(MONTH($E141)-1)/12)*$H141</f>
        <v>74.126818198624363</v>
      </c>
      <c r="M141" s="230">
        <f>(SUM('1.  LRAMVA Summary'!H$54:H$77)+SUM('1.  LRAMVA Summary'!H$78:H$79)*(MONTH($E141)-1)/12)*$H141</f>
        <v>-206.28322375763773</v>
      </c>
      <c r="N141" s="230">
        <f>(SUM('1.  LRAMVA Summary'!I$54:I$77)+SUM('1.  LRAMVA Summary'!I$78:I$79)*(MONTH($E141)-1)/12)*$H141</f>
        <v>-357.97233546666672</v>
      </c>
      <c r="O141" s="230">
        <f>(SUM('1.  LRAMVA Summary'!J$54:J$77)+SUM('1.  LRAMVA Summary'!J$78:J$79)*(MONTH($E141)-1)/12)*$H141</f>
        <v>0</v>
      </c>
      <c r="P141" s="230">
        <f>(SUM('1.  LRAMVA Summary'!K$54:K$77)+SUM('1.  LRAMVA Summary'!K$78:K$79)*(MONTH($E141)-1)/12)*$H141</f>
        <v>0</v>
      </c>
      <c r="Q141" s="230">
        <f>(SUM('1.  LRAMVA Summary'!L$54:L$77)+SUM('1.  LRAMVA Summary'!L$78:L$79)*(MONTH($E141)-1)/12)*$H141</f>
        <v>0</v>
      </c>
      <c r="R141" s="230">
        <f>(SUM('1.  LRAMVA Summary'!M$54:M$77)+SUM('1.  LRAMVA Summary'!M$78:M$79)*(MONTH($E141)-1)/12)*$H141</f>
        <v>0</v>
      </c>
      <c r="S141" s="230">
        <f>(SUM('1.  LRAMVA Summary'!N$54:N$77)+SUM('1.  LRAMVA Summary'!N$78:N$79)*(MONTH($E141)-1)/12)*$H141</f>
        <v>0</v>
      </c>
      <c r="T141" s="230">
        <f>(SUM('1.  LRAMVA Summary'!O$54:O$77)+SUM('1.  LRAMVA Summary'!O$78:O$79)*(MONTH($E141)-1)/12)*$H141</f>
        <v>0</v>
      </c>
      <c r="U141" s="230">
        <f>(SUM('1.  LRAMVA Summary'!P$54:P$77)+SUM('1.  LRAMVA Summary'!P$78:P$79)*(MONTH($E141)-1)/12)*$H141</f>
        <v>0</v>
      </c>
      <c r="V141" s="230">
        <f>(SUM('1.  LRAMVA Summary'!Q$54:Q$77)+SUM('1.  LRAMVA Summary'!Q$78:Q$79)*(MONTH($E141)-1)/12)*$H141</f>
        <v>0</v>
      </c>
      <c r="W141" s="231">
        <f t="shared" si="76"/>
        <v>2081.6739680857754</v>
      </c>
    </row>
    <row r="142" spans="2:23" s="9" customFormat="1">
      <c r="B142" s="66"/>
      <c r="E142" s="214">
        <v>43678</v>
      </c>
      <c r="F142" s="214" t="s">
        <v>186</v>
      </c>
      <c r="G142" s="215" t="s">
        <v>68</v>
      </c>
      <c r="H142" s="240">
        <f t="shared" ref="H142" si="78">$C$49/12</f>
        <v>1.8166666666666667E-3</v>
      </c>
      <c r="I142" s="230">
        <f>(SUM('1.  LRAMVA Summary'!D$54:D$77)+SUM('1.  LRAMVA Summary'!D$78:D$79)*(MONTH($E142)-1)/12)*$H142</f>
        <v>619.56436285556322</v>
      </c>
      <c r="J142" s="230">
        <f>(SUM('1.  LRAMVA Summary'!E$54:E$77)+SUM('1.  LRAMVA Summary'!E$78:E$79)*(MONTH($E142)-1)/12)*$H142</f>
        <v>403.61456586762398</v>
      </c>
      <c r="K142" s="230">
        <f>(SUM('1.  LRAMVA Summary'!F$54:F$77)+SUM('1.  LRAMVA Summary'!F$78:F$79)*(MONTH($E142)-1)/12)*$H142</f>
        <v>1675.0326105579186</v>
      </c>
      <c r="L142" s="230">
        <f>(SUM('1.  LRAMVA Summary'!G$54:G$77)+SUM('1.  LRAMVA Summary'!G$78:G$79)*(MONTH($E142)-1)/12)*$H142</f>
        <v>78.363388103673273</v>
      </c>
      <c r="M142" s="230">
        <f>(SUM('1.  LRAMVA Summary'!H$54:H$77)+SUM('1.  LRAMVA Summary'!H$78:H$79)*(MONTH($E142)-1)/12)*$H142</f>
        <v>-217.69706883341686</v>
      </c>
      <c r="N142" s="230">
        <f>(SUM('1.  LRAMVA Summary'!I$54:I$77)+SUM('1.  LRAMVA Summary'!I$78:I$79)*(MONTH($E142)-1)/12)*$H142</f>
        <v>-378.06541484444443</v>
      </c>
      <c r="O142" s="230">
        <f>(SUM('1.  LRAMVA Summary'!J$54:J$77)+SUM('1.  LRAMVA Summary'!J$78:J$79)*(MONTH($E142)-1)/12)*$H142</f>
        <v>0</v>
      </c>
      <c r="P142" s="230">
        <f>(SUM('1.  LRAMVA Summary'!K$54:K$77)+SUM('1.  LRAMVA Summary'!K$78:K$79)*(MONTH($E142)-1)/12)*$H142</f>
        <v>0</v>
      </c>
      <c r="Q142" s="230">
        <f>(SUM('1.  LRAMVA Summary'!L$54:L$77)+SUM('1.  LRAMVA Summary'!L$78:L$79)*(MONTH($E142)-1)/12)*$H142</f>
        <v>0</v>
      </c>
      <c r="R142" s="230">
        <f>(SUM('1.  LRAMVA Summary'!M$54:M$77)+SUM('1.  LRAMVA Summary'!M$78:M$79)*(MONTH($E142)-1)/12)*$H142</f>
        <v>0</v>
      </c>
      <c r="S142" s="230">
        <f>(SUM('1.  LRAMVA Summary'!N$54:N$77)+SUM('1.  LRAMVA Summary'!N$78:N$79)*(MONTH($E142)-1)/12)*$H142</f>
        <v>0</v>
      </c>
      <c r="T142" s="230">
        <f>(SUM('1.  LRAMVA Summary'!O$54:O$77)+SUM('1.  LRAMVA Summary'!O$78:O$79)*(MONTH($E142)-1)/12)*$H142</f>
        <v>0</v>
      </c>
      <c r="U142" s="230">
        <f>(SUM('1.  LRAMVA Summary'!P$54:P$77)+SUM('1.  LRAMVA Summary'!P$78:P$79)*(MONTH($E142)-1)/12)*$H142</f>
        <v>0</v>
      </c>
      <c r="V142" s="230">
        <f>(SUM('1.  LRAMVA Summary'!Q$54:Q$77)+SUM('1.  LRAMVA Summary'!Q$78:Q$79)*(MONTH($E142)-1)/12)*$H142</f>
        <v>0</v>
      </c>
      <c r="W142" s="231">
        <f t="shared" si="76"/>
        <v>2180.8124437069173</v>
      </c>
    </row>
    <row r="143" spans="2:23" s="9" customFormat="1">
      <c r="B143" s="66"/>
      <c r="E143" s="214">
        <v>43709</v>
      </c>
      <c r="F143" s="214" t="s">
        <v>186</v>
      </c>
      <c r="G143" s="215" t="s">
        <v>68</v>
      </c>
      <c r="H143" s="240">
        <f>$C$49/12</f>
        <v>1.8166666666666667E-3</v>
      </c>
      <c r="I143" s="230">
        <f>(SUM('1.  LRAMVA Summary'!D$54:D$77)+SUM('1.  LRAMVA Summary'!D$78:D$79)*(MONTH($E143)-1)/12)*$H143</f>
        <v>630.68366755758439</v>
      </c>
      <c r="J143" s="230">
        <f>(SUM('1.  LRAMVA Summary'!E$54:E$77)+SUM('1.  LRAMVA Summary'!E$78:E$79)*(MONTH($E143)-1)/12)*$H143</f>
        <v>426.55149089302728</v>
      </c>
      <c r="K143" s="230">
        <f>(SUM('1.  LRAMVA Summary'!F$54:F$77)+SUM('1.  LRAMVA Summary'!F$78:F$79)*(MONTH($E143)-1)/12)*$H143</f>
        <v>1767.385211000144</v>
      </c>
      <c r="L143" s="230">
        <f>(SUM('1.  LRAMVA Summary'!G$54:G$77)+SUM('1.  LRAMVA Summary'!G$78:G$79)*(MONTH($E143)-1)/12)*$H143</f>
        <v>82.599958008722183</v>
      </c>
      <c r="M143" s="230">
        <f>(SUM('1.  LRAMVA Summary'!H$54:H$77)+SUM('1.  LRAMVA Summary'!H$78:H$79)*(MONTH($E143)-1)/12)*$H143</f>
        <v>-229.110913909196</v>
      </c>
      <c r="N143" s="230">
        <f>(SUM('1.  LRAMVA Summary'!I$54:I$77)+SUM('1.  LRAMVA Summary'!I$78:I$79)*(MONTH($E143)-1)/12)*$H143</f>
        <v>-398.15849422222226</v>
      </c>
      <c r="O143" s="230">
        <f>(SUM('1.  LRAMVA Summary'!J$54:J$77)+SUM('1.  LRAMVA Summary'!J$78:J$79)*(MONTH($E143)-1)/12)*$H143</f>
        <v>0</v>
      </c>
      <c r="P143" s="230">
        <f>(SUM('1.  LRAMVA Summary'!K$54:K$77)+SUM('1.  LRAMVA Summary'!K$78:K$79)*(MONTH($E143)-1)/12)*$H143</f>
        <v>0</v>
      </c>
      <c r="Q143" s="230">
        <f>(SUM('1.  LRAMVA Summary'!L$54:L$77)+SUM('1.  LRAMVA Summary'!L$78:L$79)*(MONTH($E143)-1)/12)*$H143</f>
        <v>0</v>
      </c>
      <c r="R143" s="230">
        <f>(SUM('1.  LRAMVA Summary'!M$54:M$77)+SUM('1.  LRAMVA Summary'!M$78:M$79)*(MONTH($E143)-1)/12)*$H143</f>
        <v>0</v>
      </c>
      <c r="S143" s="230">
        <f>(SUM('1.  LRAMVA Summary'!N$54:N$77)+SUM('1.  LRAMVA Summary'!N$78:N$79)*(MONTH($E143)-1)/12)*$H143</f>
        <v>0</v>
      </c>
      <c r="T143" s="230">
        <f>(SUM('1.  LRAMVA Summary'!O$54:O$77)+SUM('1.  LRAMVA Summary'!O$78:O$79)*(MONTH($E143)-1)/12)*$H143</f>
        <v>0</v>
      </c>
      <c r="U143" s="230">
        <f>(SUM('1.  LRAMVA Summary'!P$54:P$77)+SUM('1.  LRAMVA Summary'!P$78:P$79)*(MONTH($E143)-1)/12)*$H143</f>
        <v>0</v>
      </c>
      <c r="V143" s="230">
        <f>(SUM('1.  LRAMVA Summary'!Q$54:Q$77)+SUM('1.  LRAMVA Summary'!Q$78:Q$79)*(MONTH($E143)-1)/12)*$H143</f>
        <v>0</v>
      </c>
      <c r="W143" s="231">
        <f t="shared" si="76"/>
        <v>2279.9509193280601</v>
      </c>
    </row>
    <row r="144" spans="2:23" s="9" customFormat="1">
      <c r="B144" s="66"/>
      <c r="E144" s="214">
        <v>43739</v>
      </c>
      <c r="F144" s="214" t="s">
        <v>186</v>
      </c>
      <c r="G144" s="215" t="s">
        <v>69</v>
      </c>
      <c r="H144" s="240">
        <f>$C$50/12</f>
        <v>1.8166666666666667E-3</v>
      </c>
      <c r="I144" s="230">
        <f>(SUM('1.  LRAMVA Summary'!D$54:D$77)+SUM('1.  LRAMVA Summary'!D$78:D$79)*(MONTH($E144)-1)/12)*$H144</f>
        <v>641.80297225960567</v>
      </c>
      <c r="J144" s="230">
        <f>(SUM('1.  LRAMVA Summary'!E$54:E$77)+SUM('1.  LRAMVA Summary'!E$78:E$79)*(MONTH($E144)-1)/12)*$H144</f>
        <v>449.48841591843063</v>
      </c>
      <c r="K144" s="230">
        <f>(SUM('1.  LRAMVA Summary'!F$54:F$77)+SUM('1.  LRAMVA Summary'!F$78:F$79)*(MONTH($E144)-1)/12)*$H144</f>
        <v>1859.7378114423695</v>
      </c>
      <c r="L144" s="230">
        <f>(SUM('1.  LRAMVA Summary'!G$54:G$77)+SUM('1.  LRAMVA Summary'!G$78:G$79)*(MONTH($E144)-1)/12)*$H144</f>
        <v>86.836527913771064</v>
      </c>
      <c r="M144" s="230">
        <f>(SUM('1.  LRAMVA Summary'!H$54:H$77)+SUM('1.  LRAMVA Summary'!H$78:H$79)*(MONTH($E144)-1)/12)*$H144</f>
        <v>-240.52475898497511</v>
      </c>
      <c r="N144" s="230">
        <f>(SUM('1.  LRAMVA Summary'!I$54:I$77)+SUM('1.  LRAMVA Summary'!I$78:I$79)*(MONTH($E144)-1)/12)*$H144</f>
        <v>-418.25157360000003</v>
      </c>
      <c r="O144" s="230">
        <f>(SUM('1.  LRAMVA Summary'!J$54:J$77)+SUM('1.  LRAMVA Summary'!J$78:J$79)*(MONTH($E144)-1)/12)*$H144</f>
        <v>0</v>
      </c>
      <c r="P144" s="230">
        <f>(SUM('1.  LRAMVA Summary'!K$54:K$77)+SUM('1.  LRAMVA Summary'!K$78:K$79)*(MONTH($E144)-1)/12)*$H144</f>
        <v>0</v>
      </c>
      <c r="Q144" s="230">
        <f>(SUM('1.  LRAMVA Summary'!L$54:L$77)+SUM('1.  LRAMVA Summary'!L$78:L$79)*(MONTH($E144)-1)/12)*$H144</f>
        <v>0</v>
      </c>
      <c r="R144" s="230">
        <f>(SUM('1.  LRAMVA Summary'!M$54:M$77)+SUM('1.  LRAMVA Summary'!M$78:M$79)*(MONTH($E144)-1)/12)*$H144</f>
        <v>0</v>
      </c>
      <c r="S144" s="230">
        <f>(SUM('1.  LRAMVA Summary'!N$54:N$77)+SUM('1.  LRAMVA Summary'!N$78:N$79)*(MONTH($E144)-1)/12)*$H144</f>
        <v>0</v>
      </c>
      <c r="T144" s="230">
        <f>(SUM('1.  LRAMVA Summary'!O$54:O$77)+SUM('1.  LRAMVA Summary'!O$78:O$79)*(MONTH($E144)-1)/12)*$H144</f>
        <v>0</v>
      </c>
      <c r="U144" s="230">
        <f>(SUM('1.  LRAMVA Summary'!P$54:P$77)+SUM('1.  LRAMVA Summary'!P$78:P$79)*(MONTH($E144)-1)/12)*$H144</f>
        <v>0</v>
      </c>
      <c r="V144" s="230">
        <f>(SUM('1.  LRAMVA Summary'!Q$54:Q$77)+SUM('1.  LRAMVA Summary'!Q$78:Q$79)*(MONTH($E144)-1)/12)*$H144</f>
        <v>0</v>
      </c>
      <c r="W144" s="231">
        <f t="shared" si="76"/>
        <v>2379.089394949202</v>
      </c>
    </row>
    <row r="145" spans="2:23" s="9" customFormat="1">
      <c r="B145" s="66"/>
      <c r="E145" s="214">
        <v>43770</v>
      </c>
      <c r="F145" s="214" t="s">
        <v>186</v>
      </c>
      <c r="G145" s="215" t="s">
        <v>69</v>
      </c>
      <c r="H145" s="240">
        <f t="shared" ref="H145:H146" si="79">$C$50/12</f>
        <v>1.8166666666666667E-3</v>
      </c>
      <c r="I145" s="230">
        <f>(SUM('1.  LRAMVA Summary'!D$54:D$77)+SUM('1.  LRAMVA Summary'!D$78:D$79)*(MONTH($E145)-1)/12)*$H145</f>
        <v>652.92227696162672</v>
      </c>
      <c r="J145" s="230">
        <f>(SUM('1.  LRAMVA Summary'!E$54:E$77)+SUM('1.  LRAMVA Summary'!E$78:E$79)*(MONTH($E145)-1)/12)*$H145</f>
        <v>472.42534094383404</v>
      </c>
      <c r="K145" s="230">
        <f>(SUM('1.  LRAMVA Summary'!F$54:F$77)+SUM('1.  LRAMVA Summary'!F$78:F$79)*(MONTH($E145)-1)/12)*$H145</f>
        <v>1952.0904118845954</v>
      </c>
      <c r="L145" s="230">
        <f>(SUM('1.  LRAMVA Summary'!G$54:G$77)+SUM('1.  LRAMVA Summary'!G$78:G$79)*(MONTH($E145)-1)/12)*$H145</f>
        <v>91.073097818819988</v>
      </c>
      <c r="M145" s="230">
        <f>(SUM('1.  LRAMVA Summary'!H$54:H$77)+SUM('1.  LRAMVA Summary'!H$78:H$79)*(MONTH($E145)-1)/12)*$H145</f>
        <v>-251.9386040607543</v>
      </c>
      <c r="N145" s="230">
        <f>(SUM('1.  LRAMVA Summary'!I$54:I$77)+SUM('1.  LRAMVA Summary'!I$78:I$79)*(MONTH($E145)-1)/12)*$H145</f>
        <v>-438.3446529777778</v>
      </c>
      <c r="O145" s="230">
        <f>(SUM('1.  LRAMVA Summary'!J$54:J$77)+SUM('1.  LRAMVA Summary'!J$78:J$79)*(MONTH($E145)-1)/12)*$H145</f>
        <v>0</v>
      </c>
      <c r="P145" s="230">
        <f>(SUM('1.  LRAMVA Summary'!K$54:K$77)+SUM('1.  LRAMVA Summary'!K$78:K$79)*(MONTH($E145)-1)/12)*$H145</f>
        <v>0</v>
      </c>
      <c r="Q145" s="230">
        <f>(SUM('1.  LRAMVA Summary'!L$54:L$77)+SUM('1.  LRAMVA Summary'!L$78:L$79)*(MONTH($E145)-1)/12)*$H145</f>
        <v>0</v>
      </c>
      <c r="R145" s="230">
        <f>(SUM('1.  LRAMVA Summary'!M$54:M$77)+SUM('1.  LRAMVA Summary'!M$78:M$79)*(MONTH($E145)-1)/12)*$H145</f>
        <v>0</v>
      </c>
      <c r="S145" s="230">
        <f>(SUM('1.  LRAMVA Summary'!N$54:N$77)+SUM('1.  LRAMVA Summary'!N$78:N$79)*(MONTH($E145)-1)/12)*$H145</f>
        <v>0</v>
      </c>
      <c r="T145" s="230">
        <f>(SUM('1.  LRAMVA Summary'!O$54:O$77)+SUM('1.  LRAMVA Summary'!O$78:O$79)*(MONTH($E145)-1)/12)*$H145</f>
        <v>0</v>
      </c>
      <c r="U145" s="230">
        <f>(SUM('1.  LRAMVA Summary'!P$54:P$77)+SUM('1.  LRAMVA Summary'!P$78:P$79)*(MONTH($E145)-1)/12)*$H145</f>
        <v>0</v>
      </c>
      <c r="V145" s="230">
        <f>(SUM('1.  LRAMVA Summary'!Q$54:Q$77)+SUM('1.  LRAMVA Summary'!Q$78:Q$79)*(MONTH($E145)-1)/12)*$H145</f>
        <v>0</v>
      </c>
      <c r="W145" s="231">
        <f t="shared" si="76"/>
        <v>2478.2278705703438</v>
      </c>
    </row>
    <row r="146" spans="2:23" s="9" customFormat="1">
      <c r="B146" s="66"/>
      <c r="E146" s="214">
        <v>43800</v>
      </c>
      <c r="F146" s="214" t="s">
        <v>186</v>
      </c>
      <c r="G146" s="215" t="s">
        <v>69</v>
      </c>
      <c r="H146" s="240">
        <f t="shared" si="79"/>
        <v>1.8166666666666667E-3</v>
      </c>
      <c r="I146" s="230">
        <f>(SUM('1.  LRAMVA Summary'!D$54:D$77)+SUM('1.  LRAMVA Summary'!D$78:D$79)*(MONTH($E146)-1)/12)*$H146</f>
        <v>664.041581663648</v>
      </c>
      <c r="J146" s="230">
        <f>(SUM('1.  LRAMVA Summary'!E$54:E$77)+SUM('1.  LRAMVA Summary'!E$78:E$79)*(MONTH($E146)-1)/12)*$H146</f>
        <v>495.3622659692374</v>
      </c>
      <c r="K146" s="230">
        <f>(SUM('1.  LRAMVA Summary'!F$54:F$77)+SUM('1.  LRAMVA Summary'!F$78:F$79)*(MONTH($E146)-1)/12)*$H146</f>
        <v>2044.4430123268205</v>
      </c>
      <c r="L146" s="230">
        <f>(SUM('1.  LRAMVA Summary'!G$54:G$77)+SUM('1.  LRAMVA Summary'!G$78:G$79)*(MONTH($E146)-1)/12)*$H146</f>
        <v>95.30966772386887</v>
      </c>
      <c r="M146" s="230">
        <f>(SUM('1.  LRAMVA Summary'!H$54:H$77)+SUM('1.  LRAMVA Summary'!H$78:H$79)*(MONTH($E146)-1)/12)*$H146</f>
        <v>-263.35244913653344</v>
      </c>
      <c r="N146" s="230">
        <f>(SUM('1.  LRAMVA Summary'!I$54:I$77)+SUM('1.  LRAMVA Summary'!I$78:I$79)*(MONTH($E146)-1)/12)*$H146</f>
        <v>-458.43773235555557</v>
      </c>
      <c r="O146" s="230">
        <f>(SUM('1.  LRAMVA Summary'!J$54:J$77)+SUM('1.  LRAMVA Summary'!J$78:J$79)*(MONTH($E146)-1)/12)*$H146</f>
        <v>0</v>
      </c>
      <c r="P146" s="230">
        <f>(SUM('1.  LRAMVA Summary'!K$54:K$77)+SUM('1.  LRAMVA Summary'!K$78:K$79)*(MONTH($E146)-1)/12)*$H146</f>
        <v>0</v>
      </c>
      <c r="Q146" s="230">
        <f>(SUM('1.  LRAMVA Summary'!L$54:L$77)+SUM('1.  LRAMVA Summary'!L$78:L$79)*(MONTH($E146)-1)/12)*$H146</f>
        <v>0</v>
      </c>
      <c r="R146" s="230">
        <f>(SUM('1.  LRAMVA Summary'!M$54:M$77)+SUM('1.  LRAMVA Summary'!M$78:M$79)*(MONTH($E146)-1)/12)*$H146</f>
        <v>0</v>
      </c>
      <c r="S146" s="230">
        <f>(SUM('1.  LRAMVA Summary'!N$54:N$77)+SUM('1.  LRAMVA Summary'!N$78:N$79)*(MONTH($E146)-1)/12)*$H146</f>
        <v>0</v>
      </c>
      <c r="T146" s="230">
        <f>(SUM('1.  LRAMVA Summary'!O$54:O$77)+SUM('1.  LRAMVA Summary'!O$78:O$79)*(MONTH($E146)-1)/12)*$H146</f>
        <v>0</v>
      </c>
      <c r="U146" s="230">
        <f>(SUM('1.  LRAMVA Summary'!P$54:P$77)+SUM('1.  LRAMVA Summary'!P$78:P$79)*(MONTH($E146)-1)/12)*$H146</f>
        <v>0</v>
      </c>
      <c r="V146" s="230">
        <f>(SUM('1.  LRAMVA Summary'!Q$54:Q$77)+SUM('1.  LRAMVA Summary'!Q$78:Q$79)*(MONTH($E146)-1)/12)*$H146</f>
        <v>0</v>
      </c>
      <c r="W146" s="231">
        <f t="shared" si="76"/>
        <v>2577.3663461914857</v>
      </c>
    </row>
    <row r="147" spans="2:23" s="9" customFormat="1" ht="15.75" thickBot="1">
      <c r="B147" s="66"/>
      <c r="E147" s="216" t="s">
        <v>468</v>
      </c>
      <c r="F147" s="216"/>
      <c r="G147" s="217"/>
      <c r="H147" s="218"/>
      <c r="I147" s="219">
        <f>SUM(I134:I146)</f>
        <v>10172.915933548678</v>
      </c>
      <c r="J147" s="219">
        <f>SUM(J134:J146)</f>
        <v>5755.493488619547</v>
      </c>
      <c r="K147" s="219">
        <f t="shared" ref="K147:O147" si="80">SUM(K134:K146)</f>
        <v>24043.356375372467</v>
      </c>
      <c r="L147" s="219">
        <f t="shared" si="80"/>
        <v>1129.4896616046474</v>
      </c>
      <c r="M147" s="219">
        <f t="shared" si="80"/>
        <v>-3157.5213598829018</v>
      </c>
      <c r="N147" s="219">
        <f t="shared" si="80"/>
        <v>-5468.476309333334</v>
      </c>
      <c r="O147" s="219">
        <f t="shared" si="80"/>
        <v>0</v>
      </c>
      <c r="P147" s="219">
        <f t="shared" ref="P147:V147" si="81">SUM(P134:P146)</f>
        <v>0</v>
      </c>
      <c r="Q147" s="219">
        <f t="shared" si="81"/>
        <v>0</v>
      </c>
      <c r="R147" s="219">
        <f t="shared" si="81"/>
        <v>0</v>
      </c>
      <c r="S147" s="219">
        <f t="shared" si="81"/>
        <v>0</v>
      </c>
      <c r="T147" s="219">
        <f t="shared" si="81"/>
        <v>0</v>
      </c>
      <c r="U147" s="219">
        <f t="shared" si="81"/>
        <v>0</v>
      </c>
      <c r="V147" s="219">
        <f t="shared" si="81"/>
        <v>0</v>
      </c>
      <c r="W147" s="219">
        <f>SUM(W134:W146)</f>
        <v>32475.257789929106</v>
      </c>
    </row>
    <row r="148" spans="2:23" s="9" customFormat="1" ht="15.75" thickTop="1">
      <c r="B148" s="66"/>
      <c r="E148" s="220" t="s">
        <v>67</v>
      </c>
      <c r="F148" s="220"/>
      <c r="G148" s="221"/>
      <c r="H148" s="222"/>
      <c r="I148" s="223"/>
      <c r="J148" s="223"/>
      <c r="K148" s="223"/>
      <c r="L148" s="223"/>
      <c r="M148" s="223"/>
      <c r="N148" s="223"/>
      <c r="O148" s="223"/>
      <c r="P148" s="223"/>
      <c r="Q148" s="223"/>
      <c r="R148" s="223"/>
      <c r="S148" s="223"/>
      <c r="T148" s="223"/>
      <c r="U148" s="223"/>
      <c r="V148" s="223"/>
      <c r="W148" s="224"/>
    </row>
    <row r="149" spans="2:23" s="9" customFormat="1">
      <c r="B149" s="66"/>
      <c r="E149" s="225" t="s">
        <v>432</v>
      </c>
      <c r="F149" s="225"/>
      <c r="G149" s="226"/>
      <c r="H149" s="227"/>
      <c r="I149" s="228">
        <f>I147+I148</f>
        <v>10172.915933548678</v>
      </c>
      <c r="J149" s="228">
        <f t="shared" ref="J149" si="82">J147+J148</f>
        <v>5755.493488619547</v>
      </c>
      <c r="K149" s="228">
        <f t="shared" ref="K149" si="83">K147+K148</f>
        <v>24043.356375372467</v>
      </c>
      <c r="L149" s="228">
        <f t="shared" ref="L149" si="84">L147+L148</f>
        <v>1129.4896616046474</v>
      </c>
      <c r="M149" s="228">
        <f t="shared" ref="M149" si="85">M147+M148</f>
        <v>-3157.5213598829018</v>
      </c>
      <c r="N149" s="228">
        <f t="shared" ref="N149" si="86">N147+N148</f>
        <v>-5468.476309333334</v>
      </c>
      <c r="O149" s="228">
        <f t="shared" ref="O149:V149" si="87">O147+O148</f>
        <v>0</v>
      </c>
      <c r="P149" s="228">
        <f t="shared" si="87"/>
        <v>0</v>
      </c>
      <c r="Q149" s="228">
        <f t="shared" si="87"/>
        <v>0</v>
      </c>
      <c r="R149" s="228">
        <f t="shared" si="87"/>
        <v>0</v>
      </c>
      <c r="S149" s="228">
        <f t="shared" si="87"/>
        <v>0</v>
      </c>
      <c r="T149" s="228">
        <f t="shared" si="87"/>
        <v>0</v>
      </c>
      <c r="U149" s="228">
        <f t="shared" si="87"/>
        <v>0</v>
      </c>
      <c r="V149" s="228">
        <f t="shared" si="87"/>
        <v>0</v>
      </c>
      <c r="W149" s="228">
        <f>W147+W148</f>
        <v>32475.257789929106</v>
      </c>
    </row>
    <row r="150" spans="2:23" s="9" customFormat="1">
      <c r="B150" s="66"/>
      <c r="E150" s="214">
        <v>43831</v>
      </c>
      <c r="F150" s="214" t="s">
        <v>187</v>
      </c>
      <c r="G150" s="215" t="s">
        <v>65</v>
      </c>
      <c r="H150" s="240">
        <f>$C$51/12</f>
        <v>1.8166666666666667E-3</v>
      </c>
      <c r="I150" s="230">
        <f>(SUM('1.  LRAMVA Summary'!D$54:D$80)+SUM('1.  LRAMVA Summary'!D$81:D$82)*(MONTH($E150)-1)/12)*$H150</f>
        <v>675.16088636566917</v>
      </c>
      <c r="J150" s="230">
        <f>(SUM('1.  LRAMVA Summary'!E$54:E$80)+SUM('1.  LRAMVA Summary'!E$81:E$82)*(MONTH($E150)-1)/12)*$H150</f>
        <v>518.29919099464064</v>
      </c>
      <c r="K150" s="230">
        <f>(SUM('1.  LRAMVA Summary'!F$54:F$80)+SUM('1.  LRAMVA Summary'!F$81:F$82)*(MONTH($E150)-1)/12)*$H150</f>
        <v>2136.7956127690463</v>
      </c>
      <c r="L150" s="230">
        <f>(SUM('1.  LRAMVA Summary'!G$54:G$80)+SUM('1.  LRAMVA Summary'!G$81:G$82)*(MONTH($E150)-1)/12)*$H150</f>
        <v>99.54623762891778</v>
      </c>
      <c r="M150" s="230">
        <f>(SUM('1.  LRAMVA Summary'!H$54:H$80)+SUM('1.  LRAMVA Summary'!H$81:H$82)*(MONTH($E150)-1)/12)*$H150</f>
        <v>-274.76629421231252</v>
      </c>
      <c r="N150" s="230">
        <f>(SUM('1.  LRAMVA Summary'!I$54:I$80)+SUM('1.  LRAMVA Summary'!I$81:I$82)*(MONTH($E150)-1)/12)*$H150</f>
        <v>-478.53081173333334</v>
      </c>
      <c r="O150" s="230">
        <f>(SUM('1.  LRAMVA Summary'!J$54:J$80)+SUM('1.  LRAMVA Summary'!J$81:J$82)*(MONTH($E150)-1)/12)*$H150</f>
        <v>0</v>
      </c>
      <c r="P150" s="230">
        <f>(SUM('1.  LRAMVA Summary'!K$54:K$80)+SUM('1.  LRAMVA Summary'!K$81:K$82)*(MONTH($E150)-1)/12)*$H150</f>
        <v>0</v>
      </c>
      <c r="Q150" s="230">
        <f>(SUM('1.  LRAMVA Summary'!L$54:L$80)+SUM('1.  LRAMVA Summary'!L$81:L$82)*(MONTH($E150)-1)/12)*$H150</f>
        <v>0</v>
      </c>
      <c r="R150" s="230">
        <f>(SUM('1.  LRAMVA Summary'!M$54:M$80)+SUM('1.  LRAMVA Summary'!M$81:M$82)*(MONTH($E150)-1)/12)*$H150</f>
        <v>0</v>
      </c>
      <c r="S150" s="230">
        <f>(SUM('1.  LRAMVA Summary'!N$54:N$80)+SUM('1.  LRAMVA Summary'!N$81:N$82)*(MONTH($E150)-1)/12)*$H150</f>
        <v>0</v>
      </c>
      <c r="T150" s="230">
        <f>(SUM('1.  LRAMVA Summary'!O$54:O$80)+SUM('1.  LRAMVA Summary'!O$81:O$82)*(MONTH($E150)-1)/12)*$H150</f>
        <v>0</v>
      </c>
      <c r="U150" s="230">
        <f>(SUM('1.  LRAMVA Summary'!P$54:P$80)+SUM('1.  LRAMVA Summary'!P$81:P$82)*(MONTH($E150)-1)/12)*$H150</f>
        <v>0</v>
      </c>
      <c r="V150" s="230">
        <f>(SUM('1.  LRAMVA Summary'!Q$54:Q$80)+SUM('1.  LRAMVA Summary'!Q$81:Q$82)*(MONTH($E150)-1)/12)*$H150</f>
        <v>0</v>
      </c>
      <c r="W150" s="231">
        <f>SUM(I150:V150)</f>
        <v>2676.5048218126281</v>
      </c>
    </row>
    <row r="151" spans="2:23" s="9" customFormat="1">
      <c r="B151" s="66"/>
      <c r="E151" s="214">
        <v>43862</v>
      </c>
      <c r="F151" s="214" t="s">
        <v>187</v>
      </c>
      <c r="G151" s="215" t="s">
        <v>65</v>
      </c>
      <c r="H151" s="240">
        <f t="shared" ref="H151:H152" si="88">$C$51/12</f>
        <v>1.8166666666666667E-3</v>
      </c>
      <c r="I151" s="230">
        <f>(SUM('1.  LRAMVA Summary'!D$54:D$80)+SUM('1.  LRAMVA Summary'!D$81:D$82)*(MONTH($E151)-1)/12)*$H151</f>
        <v>675.16088636566917</v>
      </c>
      <c r="J151" s="230">
        <f>(SUM('1.  LRAMVA Summary'!E$54:E$80)+SUM('1.  LRAMVA Summary'!E$81:E$82)*(MONTH($E151)-1)/12)*$H151</f>
        <v>518.29919099464064</v>
      </c>
      <c r="K151" s="230">
        <f>(SUM('1.  LRAMVA Summary'!F$54:F$80)+SUM('1.  LRAMVA Summary'!F$81:F$82)*(MONTH($E151)-1)/12)*$H151</f>
        <v>2136.7956127690463</v>
      </c>
      <c r="L151" s="230">
        <f>(SUM('1.  LRAMVA Summary'!G$54:G$80)+SUM('1.  LRAMVA Summary'!G$81:G$82)*(MONTH($E151)-1)/12)*$H151</f>
        <v>99.54623762891778</v>
      </c>
      <c r="M151" s="230">
        <f>(SUM('1.  LRAMVA Summary'!H$54:H$80)+SUM('1.  LRAMVA Summary'!H$81:H$82)*(MONTH($E151)-1)/12)*$H151</f>
        <v>-274.76629421231252</v>
      </c>
      <c r="N151" s="230">
        <f>(SUM('1.  LRAMVA Summary'!I$54:I$80)+SUM('1.  LRAMVA Summary'!I$81:I$82)*(MONTH($E151)-1)/12)*$H151</f>
        <v>-478.53081173333334</v>
      </c>
      <c r="O151" s="230">
        <f>(SUM('1.  LRAMVA Summary'!J$54:J$80)+SUM('1.  LRAMVA Summary'!J$81:J$82)*(MONTH($E151)-1)/12)*$H151</f>
        <v>0</v>
      </c>
      <c r="P151" s="230">
        <f>(SUM('1.  LRAMVA Summary'!K$54:K$80)+SUM('1.  LRAMVA Summary'!K$81:K$82)*(MONTH($E151)-1)/12)*$H151</f>
        <v>0</v>
      </c>
      <c r="Q151" s="230">
        <f>(SUM('1.  LRAMVA Summary'!L$54:L$80)+SUM('1.  LRAMVA Summary'!L$81:L$82)*(MONTH($E151)-1)/12)*$H151</f>
        <v>0</v>
      </c>
      <c r="R151" s="230">
        <f>(SUM('1.  LRAMVA Summary'!M$54:M$80)+SUM('1.  LRAMVA Summary'!M$81:M$82)*(MONTH($E151)-1)/12)*$H151</f>
        <v>0</v>
      </c>
      <c r="S151" s="230">
        <f>(SUM('1.  LRAMVA Summary'!N$54:N$80)+SUM('1.  LRAMVA Summary'!N$81:N$82)*(MONTH($E151)-1)/12)*$H151</f>
        <v>0</v>
      </c>
      <c r="T151" s="230">
        <f>(SUM('1.  LRAMVA Summary'!O$54:O$80)+SUM('1.  LRAMVA Summary'!O$81:O$82)*(MONTH($E151)-1)/12)*$H151</f>
        <v>0</v>
      </c>
      <c r="U151" s="230">
        <f>(SUM('1.  LRAMVA Summary'!P$54:P$80)+SUM('1.  LRAMVA Summary'!P$81:P$82)*(MONTH($E151)-1)/12)*$H151</f>
        <v>0</v>
      </c>
      <c r="V151" s="230">
        <f>(SUM('1.  LRAMVA Summary'!Q$54:Q$80)+SUM('1.  LRAMVA Summary'!Q$81:Q$82)*(MONTH($E151)-1)/12)*$H151</f>
        <v>0</v>
      </c>
      <c r="W151" s="231">
        <f t="shared" ref="W151:W160" si="89">SUM(I151:V151)</f>
        <v>2676.5048218126281</v>
      </c>
    </row>
    <row r="152" spans="2:23" s="9" customFormat="1">
      <c r="B152" s="66"/>
      <c r="E152" s="214">
        <v>43891</v>
      </c>
      <c r="F152" s="214" t="s">
        <v>187</v>
      </c>
      <c r="G152" s="215" t="s">
        <v>65</v>
      </c>
      <c r="H152" s="240">
        <f t="shared" si="88"/>
        <v>1.8166666666666667E-3</v>
      </c>
      <c r="I152" s="230">
        <f>(SUM('1.  LRAMVA Summary'!D$54:D$80)+SUM('1.  LRAMVA Summary'!D$81:D$82)*(MONTH($E152)-1)/12)*$H152</f>
        <v>675.16088636566917</v>
      </c>
      <c r="J152" s="230">
        <f>(SUM('1.  LRAMVA Summary'!E$54:E$80)+SUM('1.  LRAMVA Summary'!E$81:E$82)*(MONTH($E152)-1)/12)*$H152</f>
        <v>518.29919099464064</v>
      </c>
      <c r="K152" s="230">
        <f>(SUM('1.  LRAMVA Summary'!F$54:F$80)+SUM('1.  LRAMVA Summary'!F$81:F$82)*(MONTH($E152)-1)/12)*$H152</f>
        <v>2136.7956127690463</v>
      </c>
      <c r="L152" s="230">
        <f>(SUM('1.  LRAMVA Summary'!G$54:G$80)+SUM('1.  LRAMVA Summary'!G$81:G$82)*(MONTH($E152)-1)/12)*$H152</f>
        <v>99.54623762891778</v>
      </c>
      <c r="M152" s="230">
        <f>(SUM('1.  LRAMVA Summary'!H$54:H$80)+SUM('1.  LRAMVA Summary'!H$81:H$82)*(MONTH($E152)-1)/12)*$H152</f>
        <v>-274.76629421231252</v>
      </c>
      <c r="N152" s="230">
        <f>(SUM('1.  LRAMVA Summary'!I$54:I$80)+SUM('1.  LRAMVA Summary'!I$81:I$82)*(MONTH($E152)-1)/12)*$H152</f>
        <v>-478.53081173333334</v>
      </c>
      <c r="O152" s="230">
        <f>(SUM('1.  LRAMVA Summary'!J$54:J$80)+SUM('1.  LRAMVA Summary'!J$81:J$82)*(MONTH($E152)-1)/12)*$H152</f>
        <v>0</v>
      </c>
      <c r="P152" s="230">
        <f>(SUM('1.  LRAMVA Summary'!K$54:K$80)+SUM('1.  LRAMVA Summary'!K$81:K$82)*(MONTH($E152)-1)/12)*$H152</f>
        <v>0</v>
      </c>
      <c r="Q152" s="230">
        <f>(SUM('1.  LRAMVA Summary'!L$54:L$80)+SUM('1.  LRAMVA Summary'!L$81:L$82)*(MONTH($E152)-1)/12)*$H152</f>
        <v>0</v>
      </c>
      <c r="R152" s="230">
        <f>(SUM('1.  LRAMVA Summary'!M$54:M$80)+SUM('1.  LRAMVA Summary'!M$81:M$82)*(MONTH($E152)-1)/12)*$H152</f>
        <v>0</v>
      </c>
      <c r="S152" s="230">
        <f>(SUM('1.  LRAMVA Summary'!N$54:N$80)+SUM('1.  LRAMVA Summary'!N$81:N$82)*(MONTH($E152)-1)/12)*$H152</f>
        <v>0</v>
      </c>
      <c r="T152" s="230">
        <f>(SUM('1.  LRAMVA Summary'!O$54:O$80)+SUM('1.  LRAMVA Summary'!O$81:O$82)*(MONTH($E152)-1)/12)*$H152</f>
        <v>0</v>
      </c>
      <c r="U152" s="230">
        <f>(SUM('1.  LRAMVA Summary'!P$54:P$80)+SUM('1.  LRAMVA Summary'!P$81:P$82)*(MONTH($E152)-1)/12)*$H152</f>
        <v>0</v>
      </c>
      <c r="V152" s="230">
        <f>(SUM('1.  LRAMVA Summary'!Q$54:Q$80)+SUM('1.  LRAMVA Summary'!Q$81:Q$82)*(MONTH($E152)-1)/12)*$H152</f>
        <v>0</v>
      </c>
      <c r="W152" s="231">
        <f t="shared" si="89"/>
        <v>2676.5048218126281</v>
      </c>
    </row>
    <row r="153" spans="2:23" s="9" customFormat="1">
      <c r="B153" s="66"/>
      <c r="E153" s="214">
        <v>43922</v>
      </c>
      <c r="F153" s="214" t="s">
        <v>187</v>
      </c>
      <c r="G153" s="215" t="s">
        <v>66</v>
      </c>
      <c r="H153" s="240">
        <f>$C$52/12</f>
        <v>1.8166666666666667E-3</v>
      </c>
      <c r="I153" s="230">
        <f>(SUM('1.  LRAMVA Summary'!D$54:D$80)+SUM('1.  LRAMVA Summary'!D$81:D$82)*(MONTH($E153)-1)/12)*$H153</f>
        <v>675.16088636566917</v>
      </c>
      <c r="J153" s="230">
        <f>(SUM('1.  LRAMVA Summary'!E$54:E$80)+SUM('1.  LRAMVA Summary'!E$81:E$82)*(MONTH($E153)-1)/12)*$H153</f>
        <v>518.29919099464064</v>
      </c>
      <c r="K153" s="230">
        <f>(SUM('1.  LRAMVA Summary'!F$54:F$80)+SUM('1.  LRAMVA Summary'!F$81:F$82)*(MONTH($E153)-1)/12)*$H153</f>
        <v>2136.7956127690463</v>
      </c>
      <c r="L153" s="230">
        <f>(SUM('1.  LRAMVA Summary'!G$54:G$80)+SUM('1.  LRAMVA Summary'!G$81:G$82)*(MONTH($E153)-1)/12)*$H153</f>
        <v>99.54623762891778</v>
      </c>
      <c r="M153" s="230">
        <f>(SUM('1.  LRAMVA Summary'!H$54:H$80)+SUM('1.  LRAMVA Summary'!H$81:H$82)*(MONTH($E153)-1)/12)*$H153</f>
        <v>-274.76629421231252</v>
      </c>
      <c r="N153" s="230">
        <f>(SUM('1.  LRAMVA Summary'!I$54:I$80)+SUM('1.  LRAMVA Summary'!I$81:I$82)*(MONTH($E153)-1)/12)*$H153</f>
        <v>-478.53081173333334</v>
      </c>
      <c r="O153" s="230">
        <f>(SUM('1.  LRAMVA Summary'!J$54:J$80)+SUM('1.  LRAMVA Summary'!J$81:J$82)*(MONTH($E153)-1)/12)*$H153</f>
        <v>0</v>
      </c>
      <c r="P153" s="230">
        <f>(SUM('1.  LRAMVA Summary'!K$54:K$80)+SUM('1.  LRAMVA Summary'!K$81:K$82)*(MONTH($E153)-1)/12)*$H153</f>
        <v>0</v>
      </c>
      <c r="Q153" s="230">
        <f>(SUM('1.  LRAMVA Summary'!L$54:L$80)+SUM('1.  LRAMVA Summary'!L$81:L$82)*(MONTH($E153)-1)/12)*$H153</f>
        <v>0</v>
      </c>
      <c r="R153" s="230">
        <f>(SUM('1.  LRAMVA Summary'!M$54:M$80)+SUM('1.  LRAMVA Summary'!M$81:M$82)*(MONTH($E153)-1)/12)*$H153</f>
        <v>0</v>
      </c>
      <c r="S153" s="230">
        <f>(SUM('1.  LRAMVA Summary'!N$54:N$80)+SUM('1.  LRAMVA Summary'!N$81:N$82)*(MONTH($E153)-1)/12)*$H153</f>
        <v>0</v>
      </c>
      <c r="T153" s="230">
        <f>(SUM('1.  LRAMVA Summary'!O$54:O$80)+SUM('1.  LRAMVA Summary'!O$81:O$82)*(MONTH($E153)-1)/12)*$H153</f>
        <v>0</v>
      </c>
      <c r="U153" s="230">
        <f>(SUM('1.  LRAMVA Summary'!P$54:P$80)+SUM('1.  LRAMVA Summary'!P$81:P$82)*(MONTH($E153)-1)/12)*$H153</f>
        <v>0</v>
      </c>
      <c r="V153" s="230">
        <f>(SUM('1.  LRAMVA Summary'!Q$54:Q$80)+SUM('1.  LRAMVA Summary'!Q$81:Q$82)*(MONTH($E153)-1)/12)*$H153</f>
        <v>0</v>
      </c>
      <c r="W153" s="231">
        <f t="shared" si="89"/>
        <v>2676.5048218126281</v>
      </c>
    </row>
    <row r="154" spans="2:23" s="9" customFormat="1">
      <c r="B154" s="66"/>
      <c r="E154" s="214">
        <v>43952</v>
      </c>
      <c r="F154" s="214" t="s">
        <v>187</v>
      </c>
      <c r="G154" s="215" t="s">
        <v>66</v>
      </c>
      <c r="H154" s="240">
        <f>$C$52/12</f>
        <v>1.8166666666666667E-3</v>
      </c>
      <c r="I154" s="230">
        <f>(SUM('1.  LRAMVA Summary'!D$54:D$80)+SUM('1.  LRAMVA Summary'!D$81:D$82)*(MONTH($E154)-1)/12)*$H154</f>
        <v>675.16088636566917</v>
      </c>
      <c r="J154" s="230">
        <f>(SUM('1.  LRAMVA Summary'!E$54:E$80)+SUM('1.  LRAMVA Summary'!E$81:E$82)*(MONTH($E154)-1)/12)*$H154</f>
        <v>518.29919099464064</v>
      </c>
      <c r="K154" s="230">
        <f>(SUM('1.  LRAMVA Summary'!F$54:F$80)+SUM('1.  LRAMVA Summary'!F$81:F$82)*(MONTH($E154)-1)/12)*$H154</f>
        <v>2136.7956127690463</v>
      </c>
      <c r="L154" s="230">
        <f>(SUM('1.  LRAMVA Summary'!G$54:G$80)+SUM('1.  LRAMVA Summary'!G$81:G$82)*(MONTH($E154)-1)/12)*$H154</f>
        <v>99.54623762891778</v>
      </c>
      <c r="M154" s="230">
        <f>(SUM('1.  LRAMVA Summary'!H$54:H$80)+SUM('1.  LRAMVA Summary'!H$81:H$82)*(MONTH($E154)-1)/12)*$H154</f>
        <v>-274.76629421231252</v>
      </c>
      <c r="N154" s="230">
        <f>(SUM('1.  LRAMVA Summary'!I$54:I$80)+SUM('1.  LRAMVA Summary'!I$81:I$82)*(MONTH($E154)-1)/12)*$H154</f>
        <v>-478.53081173333334</v>
      </c>
      <c r="O154" s="230">
        <f>(SUM('1.  LRAMVA Summary'!J$54:J$80)+SUM('1.  LRAMVA Summary'!J$81:J$82)*(MONTH($E154)-1)/12)*$H154</f>
        <v>0</v>
      </c>
      <c r="P154" s="230">
        <f>(SUM('1.  LRAMVA Summary'!K$54:K$80)+SUM('1.  LRAMVA Summary'!K$81:K$82)*(MONTH($E154)-1)/12)*$H154</f>
        <v>0</v>
      </c>
      <c r="Q154" s="230">
        <f>(SUM('1.  LRAMVA Summary'!L$54:L$80)+SUM('1.  LRAMVA Summary'!L$81:L$82)*(MONTH($E154)-1)/12)*$H154</f>
        <v>0</v>
      </c>
      <c r="R154" s="230">
        <f>(SUM('1.  LRAMVA Summary'!M$54:M$80)+SUM('1.  LRAMVA Summary'!M$81:M$82)*(MONTH($E154)-1)/12)*$H154</f>
        <v>0</v>
      </c>
      <c r="S154" s="230">
        <f>(SUM('1.  LRAMVA Summary'!N$54:N$80)+SUM('1.  LRAMVA Summary'!N$81:N$82)*(MONTH($E154)-1)/12)*$H154</f>
        <v>0</v>
      </c>
      <c r="T154" s="230">
        <f>(SUM('1.  LRAMVA Summary'!O$54:O$80)+SUM('1.  LRAMVA Summary'!O$81:O$82)*(MONTH($E154)-1)/12)*$H154</f>
        <v>0</v>
      </c>
      <c r="U154" s="230">
        <f>(SUM('1.  LRAMVA Summary'!P$54:P$80)+SUM('1.  LRAMVA Summary'!P$81:P$82)*(MONTH($E154)-1)/12)*$H154</f>
        <v>0</v>
      </c>
      <c r="V154" s="230">
        <f>(SUM('1.  LRAMVA Summary'!Q$54:Q$80)+SUM('1.  LRAMVA Summary'!Q$81:Q$82)*(MONTH($E154)-1)/12)*$H154</f>
        <v>0</v>
      </c>
      <c r="W154" s="231">
        <f t="shared" si="89"/>
        <v>2676.5048218126281</v>
      </c>
    </row>
    <row r="155" spans="2:23" s="9" customFormat="1">
      <c r="B155" s="66"/>
      <c r="E155" s="214">
        <v>43983</v>
      </c>
      <c r="F155" s="214" t="s">
        <v>187</v>
      </c>
      <c r="G155" s="215" t="s">
        <v>66</v>
      </c>
      <c r="H155" s="240">
        <f>$C$52/12</f>
        <v>1.8166666666666667E-3</v>
      </c>
      <c r="I155" s="230">
        <f>(SUM('1.  LRAMVA Summary'!D$54:D$80)+SUM('1.  LRAMVA Summary'!D$81:D$82)*(MONTH($E155)-1)/12)*$H155</f>
        <v>675.16088636566917</v>
      </c>
      <c r="J155" s="230">
        <f>(SUM('1.  LRAMVA Summary'!E$54:E$80)+SUM('1.  LRAMVA Summary'!E$81:E$82)*(MONTH($E155)-1)/12)*$H155</f>
        <v>518.29919099464064</v>
      </c>
      <c r="K155" s="230">
        <f>(SUM('1.  LRAMVA Summary'!F$54:F$80)+SUM('1.  LRAMVA Summary'!F$81:F$82)*(MONTH($E155)-1)/12)*$H155</f>
        <v>2136.7956127690463</v>
      </c>
      <c r="L155" s="230">
        <f>(SUM('1.  LRAMVA Summary'!G$54:G$80)+SUM('1.  LRAMVA Summary'!G$81:G$82)*(MONTH($E155)-1)/12)*$H155</f>
        <v>99.54623762891778</v>
      </c>
      <c r="M155" s="230">
        <f>(SUM('1.  LRAMVA Summary'!H$54:H$80)+SUM('1.  LRAMVA Summary'!H$81:H$82)*(MONTH($E155)-1)/12)*$H155</f>
        <v>-274.76629421231252</v>
      </c>
      <c r="N155" s="230">
        <f>(SUM('1.  LRAMVA Summary'!I$54:I$80)+SUM('1.  LRAMVA Summary'!I$81:I$82)*(MONTH($E155)-1)/12)*$H155</f>
        <v>-478.53081173333334</v>
      </c>
      <c r="O155" s="230">
        <f>(SUM('1.  LRAMVA Summary'!J$54:J$80)+SUM('1.  LRAMVA Summary'!J$81:J$82)*(MONTH($E155)-1)/12)*$H155</f>
        <v>0</v>
      </c>
      <c r="P155" s="230">
        <f>(SUM('1.  LRAMVA Summary'!K$54:K$80)+SUM('1.  LRAMVA Summary'!K$81:K$82)*(MONTH($E155)-1)/12)*$H155</f>
        <v>0</v>
      </c>
      <c r="Q155" s="230">
        <f>(SUM('1.  LRAMVA Summary'!L$54:L$80)+SUM('1.  LRAMVA Summary'!L$81:L$82)*(MONTH($E155)-1)/12)*$H155</f>
        <v>0</v>
      </c>
      <c r="R155" s="230">
        <f>(SUM('1.  LRAMVA Summary'!M$54:M$80)+SUM('1.  LRAMVA Summary'!M$81:M$82)*(MONTH($E155)-1)/12)*$H155</f>
        <v>0</v>
      </c>
      <c r="S155" s="230">
        <f>(SUM('1.  LRAMVA Summary'!N$54:N$80)+SUM('1.  LRAMVA Summary'!N$81:N$82)*(MONTH($E155)-1)/12)*$H155</f>
        <v>0</v>
      </c>
      <c r="T155" s="230">
        <f>(SUM('1.  LRAMVA Summary'!O$54:O$80)+SUM('1.  LRAMVA Summary'!O$81:O$82)*(MONTH($E155)-1)/12)*$H155</f>
        <v>0</v>
      </c>
      <c r="U155" s="230">
        <f>(SUM('1.  LRAMVA Summary'!P$54:P$80)+SUM('1.  LRAMVA Summary'!P$81:P$82)*(MONTH($E155)-1)/12)*$H155</f>
        <v>0</v>
      </c>
      <c r="V155" s="230">
        <f>(SUM('1.  LRAMVA Summary'!Q$54:Q$80)+SUM('1.  LRAMVA Summary'!Q$81:Q$82)*(MONTH($E155)-1)/12)*$H155</f>
        <v>0</v>
      </c>
      <c r="W155" s="231">
        <f t="shared" si="89"/>
        <v>2676.5048218126281</v>
      </c>
    </row>
    <row r="156" spans="2:23" s="9" customFormat="1">
      <c r="B156" s="66"/>
      <c r="E156" s="214">
        <v>44013</v>
      </c>
      <c r="F156" s="214" t="s">
        <v>187</v>
      </c>
      <c r="G156" s="215" t="s">
        <v>68</v>
      </c>
      <c r="H156" s="240">
        <f>$C$53/12</f>
        <v>4.75E-4</v>
      </c>
      <c r="I156" s="230">
        <f>(SUM('1.  LRAMVA Summary'!D$54:D$80)+SUM('1.  LRAMVA Summary'!D$81:D$82)*(MONTH($E156)-1)/12)*$H156</f>
        <v>176.53289230661991</v>
      </c>
      <c r="J156" s="230">
        <f>(SUM('1.  LRAMVA Summary'!E$54:E$80)+SUM('1.  LRAMVA Summary'!E$81:E$82)*(MONTH($E156)-1)/12)*$H156</f>
        <v>135.51859581052528</v>
      </c>
      <c r="K156" s="230">
        <f>(SUM('1.  LRAMVA Summary'!F$54:F$80)+SUM('1.  LRAMVA Summary'!F$81:F$82)*(MONTH($E156)-1)/12)*$H156</f>
        <v>558.70344003594323</v>
      </c>
      <c r="L156" s="230">
        <f>(SUM('1.  LRAMVA Summary'!G$54:G$80)+SUM('1.  LRAMVA Summary'!G$81:G$82)*(MONTH($E156)-1)/12)*$H156</f>
        <v>26.028144701139052</v>
      </c>
      <c r="M156" s="230">
        <f>(SUM('1.  LRAMVA Summary'!H$54:H$80)+SUM('1.  LRAMVA Summary'!H$81:H$82)*(MONTH($E156)-1)/12)*$H156</f>
        <v>-71.842563165604645</v>
      </c>
      <c r="N156" s="230">
        <f>(SUM('1.  LRAMVA Summary'!I$54:I$80)+SUM('1.  LRAMVA Summary'!I$81:I$82)*(MONTH($E156)-1)/12)*$H156</f>
        <v>-125.12044160000001</v>
      </c>
      <c r="O156" s="230">
        <f>(SUM('1.  LRAMVA Summary'!J$54:J$80)+SUM('1.  LRAMVA Summary'!J$81:J$82)*(MONTH($E156)-1)/12)*$H156</f>
        <v>0</v>
      </c>
      <c r="P156" s="230">
        <f>(SUM('1.  LRAMVA Summary'!K$54:K$80)+SUM('1.  LRAMVA Summary'!K$81:K$82)*(MONTH($E156)-1)/12)*$H156</f>
        <v>0</v>
      </c>
      <c r="Q156" s="230">
        <f>(SUM('1.  LRAMVA Summary'!L$54:L$80)+SUM('1.  LRAMVA Summary'!L$81:L$82)*(MONTH($E156)-1)/12)*$H156</f>
        <v>0</v>
      </c>
      <c r="R156" s="230">
        <f>(SUM('1.  LRAMVA Summary'!M$54:M$80)+SUM('1.  LRAMVA Summary'!M$81:M$82)*(MONTH($E156)-1)/12)*$H156</f>
        <v>0</v>
      </c>
      <c r="S156" s="230">
        <f>(SUM('1.  LRAMVA Summary'!N$54:N$80)+SUM('1.  LRAMVA Summary'!N$81:N$82)*(MONTH($E156)-1)/12)*$H156</f>
        <v>0</v>
      </c>
      <c r="T156" s="230">
        <f>(SUM('1.  LRAMVA Summary'!O$54:O$80)+SUM('1.  LRAMVA Summary'!O$81:O$82)*(MONTH($E156)-1)/12)*$H156</f>
        <v>0</v>
      </c>
      <c r="U156" s="230">
        <f>(SUM('1.  LRAMVA Summary'!P$54:P$80)+SUM('1.  LRAMVA Summary'!P$81:P$82)*(MONTH($E156)-1)/12)*$H156</f>
        <v>0</v>
      </c>
      <c r="V156" s="230">
        <f>(SUM('1.  LRAMVA Summary'!Q$54:Q$80)+SUM('1.  LRAMVA Summary'!Q$81:Q$82)*(MONTH($E156)-1)/12)*$H156</f>
        <v>0</v>
      </c>
      <c r="W156" s="231">
        <f t="shared" si="89"/>
        <v>699.82006808862275</v>
      </c>
    </row>
    <row r="157" spans="2:23" s="9" customFormat="1">
      <c r="B157" s="66"/>
      <c r="E157" s="214">
        <v>44044</v>
      </c>
      <c r="F157" s="214" t="s">
        <v>187</v>
      </c>
      <c r="G157" s="215" t="s">
        <v>68</v>
      </c>
      <c r="H157" s="240">
        <f>$C$53/12</f>
        <v>4.75E-4</v>
      </c>
      <c r="I157" s="230">
        <f>(SUM('1.  LRAMVA Summary'!D$54:D$80)+SUM('1.  LRAMVA Summary'!D$81:D$82)*(MONTH($E157)-1)/12)*$H157</f>
        <v>176.53289230661991</v>
      </c>
      <c r="J157" s="230">
        <f>(SUM('1.  LRAMVA Summary'!E$54:E$80)+SUM('1.  LRAMVA Summary'!E$81:E$82)*(MONTH($E157)-1)/12)*$H157</f>
        <v>135.51859581052528</v>
      </c>
      <c r="K157" s="230">
        <f>(SUM('1.  LRAMVA Summary'!F$54:F$80)+SUM('1.  LRAMVA Summary'!F$81:F$82)*(MONTH($E157)-1)/12)*$H157</f>
        <v>558.70344003594323</v>
      </c>
      <c r="L157" s="230">
        <f>(SUM('1.  LRAMVA Summary'!G$54:G$80)+SUM('1.  LRAMVA Summary'!G$81:G$82)*(MONTH($E157)-1)/12)*$H157</f>
        <v>26.028144701139052</v>
      </c>
      <c r="M157" s="230">
        <f>(SUM('1.  LRAMVA Summary'!H$54:H$80)+SUM('1.  LRAMVA Summary'!H$81:H$82)*(MONTH($E157)-1)/12)*$H157</f>
        <v>-71.842563165604645</v>
      </c>
      <c r="N157" s="230">
        <f>(SUM('1.  LRAMVA Summary'!I$54:I$80)+SUM('1.  LRAMVA Summary'!I$81:I$82)*(MONTH($E157)-1)/12)*$H157</f>
        <v>-125.12044160000001</v>
      </c>
      <c r="O157" s="230">
        <f>(SUM('1.  LRAMVA Summary'!J$54:J$80)+SUM('1.  LRAMVA Summary'!J$81:J$82)*(MONTH($E157)-1)/12)*$H157</f>
        <v>0</v>
      </c>
      <c r="P157" s="230">
        <f>(SUM('1.  LRAMVA Summary'!K$54:K$80)+SUM('1.  LRAMVA Summary'!K$81:K$82)*(MONTH($E157)-1)/12)*$H157</f>
        <v>0</v>
      </c>
      <c r="Q157" s="230">
        <f>(SUM('1.  LRAMVA Summary'!L$54:L$80)+SUM('1.  LRAMVA Summary'!L$81:L$82)*(MONTH($E157)-1)/12)*$H157</f>
        <v>0</v>
      </c>
      <c r="R157" s="230">
        <f>(SUM('1.  LRAMVA Summary'!M$54:M$80)+SUM('1.  LRAMVA Summary'!M$81:M$82)*(MONTH($E157)-1)/12)*$H157</f>
        <v>0</v>
      </c>
      <c r="S157" s="230">
        <f>(SUM('1.  LRAMVA Summary'!N$54:N$80)+SUM('1.  LRAMVA Summary'!N$81:N$82)*(MONTH($E157)-1)/12)*$H157</f>
        <v>0</v>
      </c>
      <c r="T157" s="230">
        <f>(SUM('1.  LRAMVA Summary'!O$54:O$80)+SUM('1.  LRAMVA Summary'!O$81:O$82)*(MONTH($E157)-1)/12)*$H157</f>
        <v>0</v>
      </c>
      <c r="U157" s="230">
        <f>(SUM('1.  LRAMVA Summary'!P$54:P$80)+SUM('1.  LRAMVA Summary'!P$81:P$82)*(MONTH($E157)-1)/12)*$H157</f>
        <v>0</v>
      </c>
      <c r="V157" s="230">
        <f>(SUM('1.  LRAMVA Summary'!Q$54:Q$80)+SUM('1.  LRAMVA Summary'!Q$81:Q$82)*(MONTH($E157)-1)/12)*$H157</f>
        <v>0</v>
      </c>
      <c r="W157" s="231">
        <f t="shared" si="89"/>
        <v>699.82006808862275</v>
      </c>
    </row>
    <row r="158" spans="2:23" s="9" customFormat="1">
      <c r="B158" s="66"/>
      <c r="E158" s="214">
        <v>44075</v>
      </c>
      <c r="F158" s="214" t="s">
        <v>187</v>
      </c>
      <c r="G158" s="215" t="s">
        <v>68</v>
      </c>
      <c r="H158" s="240">
        <f>$C$53/12</f>
        <v>4.75E-4</v>
      </c>
      <c r="I158" s="230">
        <f>(SUM('1.  LRAMVA Summary'!D$54:D$80)+SUM('1.  LRAMVA Summary'!D$81:D$82)*(MONTH($E158)-1)/12)*$H158</f>
        <v>176.53289230661991</v>
      </c>
      <c r="J158" s="230">
        <f>(SUM('1.  LRAMVA Summary'!E$54:E$80)+SUM('1.  LRAMVA Summary'!E$81:E$82)*(MONTH($E158)-1)/12)*$H158</f>
        <v>135.51859581052528</v>
      </c>
      <c r="K158" s="230">
        <f>(SUM('1.  LRAMVA Summary'!F$54:F$80)+SUM('1.  LRAMVA Summary'!F$81:F$82)*(MONTH($E158)-1)/12)*$H158</f>
        <v>558.70344003594323</v>
      </c>
      <c r="L158" s="230">
        <f>(SUM('1.  LRAMVA Summary'!G$54:G$80)+SUM('1.  LRAMVA Summary'!G$81:G$82)*(MONTH($E158)-1)/12)*$H158</f>
        <v>26.028144701139052</v>
      </c>
      <c r="M158" s="230">
        <f>(SUM('1.  LRAMVA Summary'!H$54:H$80)+SUM('1.  LRAMVA Summary'!H$81:H$82)*(MONTH($E158)-1)/12)*$H158</f>
        <v>-71.842563165604645</v>
      </c>
      <c r="N158" s="230">
        <f>(SUM('1.  LRAMVA Summary'!I$54:I$80)+SUM('1.  LRAMVA Summary'!I$81:I$82)*(MONTH($E158)-1)/12)*$H158</f>
        <v>-125.12044160000001</v>
      </c>
      <c r="O158" s="230">
        <f>(SUM('1.  LRAMVA Summary'!J$54:J$80)+SUM('1.  LRAMVA Summary'!J$81:J$82)*(MONTH($E158)-1)/12)*$H158</f>
        <v>0</v>
      </c>
      <c r="P158" s="230">
        <f>(SUM('1.  LRAMVA Summary'!K$54:K$80)+SUM('1.  LRAMVA Summary'!K$81:K$82)*(MONTH($E158)-1)/12)*$H158</f>
        <v>0</v>
      </c>
      <c r="Q158" s="230">
        <f>(SUM('1.  LRAMVA Summary'!L$54:L$80)+SUM('1.  LRAMVA Summary'!L$81:L$82)*(MONTH($E158)-1)/12)*$H158</f>
        <v>0</v>
      </c>
      <c r="R158" s="230">
        <f>(SUM('1.  LRAMVA Summary'!M$54:M$80)+SUM('1.  LRAMVA Summary'!M$81:M$82)*(MONTH($E158)-1)/12)*$H158</f>
        <v>0</v>
      </c>
      <c r="S158" s="230">
        <f>(SUM('1.  LRAMVA Summary'!N$54:N$80)+SUM('1.  LRAMVA Summary'!N$81:N$82)*(MONTH($E158)-1)/12)*$H158</f>
        <v>0</v>
      </c>
      <c r="T158" s="230">
        <f>(SUM('1.  LRAMVA Summary'!O$54:O$80)+SUM('1.  LRAMVA Summary'!O$81:O$82)*(MONTH($E158)-1)/12)*$H158</f>
        <v>0</v>
      </c>
      <c r="U158" s="230">
        <f>(SUM('1.  LRAMVA Summary'!P$54:P$80)+SUM('1.  LRAMVA Summary'!P$81:P$82)*(MONTH($E158)-1)/12)*$H158</f>
        <v>0</v>
      </c>
      <c r="V158" s="230">
        <f>(SUM('1.  LRAMVA Summary'!Q$54:Q$80)+SUM('1.  LRAMVA Summary'!Q$81:Q$82)*(MONTH($E158)-1)/12)*$H158</f>
        <v>0</v>
      </c>
      <c r="W158" s="231">
        <f t="shared" si="89"/>
        <v>699.82006808862275</v>
      </c>
    </row>
    <row r="159" spans="2:23" s="9" customFormat="1">
      <c r="B159" s="66"/>
      <c r="E159" s="214">
        <v>44105</v>
      </c>
      <c r="F159" s="214" t="s">
        <v>187</v>
      </c>
      <c r="G159" s="215" t="s">
        <v>69</v>
      </c>
      <c r="H159" s="240">
        <f>$C$54/12</f>
        <v>4.75E-4</v>
      </c>
      <c r="I159" s="230">
        <f>(SUM('1.  LRAMVA Summary'!D$54:D$80)+SUM('1.  LRAMVA Summary'!D$81:D$82)*(MONTH($E159)-1)/12)*$H159</f>
        <v>176.53289230661991</v>
      </c>
      <c r="J159" s="230">
        <f>(SUM('1.  LRAMVA Summary'!E$54:E$80)+SUM('1.  LRAMVA Summary'!E$81:E$82)*(MONTH($E159)-1)/12)*$H159</f>
        <v>135.51859581052528</v>
      </c>
      <c r="K159" s="230">
        <f>(SUM('1.  LRAMVA Summary'!F$54:F$80)+SUM('1.  LRAMVA Summary'!F$81:F$82)*(MONTH($E159)-1)/12)*$H159</f>
        <v>558.70344003594323</v>
      </c>
      <c r="L159" s="230">
        <f>(SUM('1.  LRAMVA Summary'!G$54:G$80)+SUM('1.  LRAMVA Summary'!G$81:G$82)*(MONTH($E159)-1)/12)*$H159</f>
        <v>26.028144701139052</v>
      </c>
      <c r="M159" s="230">
        <f>(SUM('1.  LRAMVA Summary'!H$54:H$80)+SUM('1.  LRAMVA Summary'!H$81:H$82)*(MONTH($E159)-1)/12)*$H159</f>
        <v>-71.842563165604645</v>
      </c>
      <c r="N159" s="230">
        <f>(SUM('1.  LRAMVA Summary'!I$54:I$80)+SUM('1.  LRAMVA Summary'!I$81:I$82)*(MONTH($E159)-1)/12)*$H159</f>
        <v>-125.12044160000001</v>
      </c>
      <c r="O159" s="230">
        <f>(SUM('1.  LRAMVA Summary'!J$54:J$80)+SUM('1.  LRAMVA Summary'!J$81:J$82)*(MONTH($E159)-1)/12)*$H159</f>
        <v>0</v>
      </c>
      <c r="P159" s="230">
        <f>(SUM('1.  LRAMVA Summary'!K$54:K$80)+SUM('1.  LRAMVA Summary'!K$81:K$82)*(MONTH($E159)-1)/12)*$H159</f>
        <v>0</v>
      </c>
      <c r="Q159" s="230">
        <f>(SUM('1.  LRAMVA Summary'!L$54:L$80)+SUM('1.  LRAMVA Summary'!L$81:L$82)*(MONTH($E159)-1)/12)*$H159</f>
        <v>0</v>
      </c>
      <c r="R159" s="230">
        <f>(SUM('1.  LRAMVA Summary'!M$54:M$80)+SUM('1.  LRAMVA Summary'!M$81:M$82)*(MONTH($E159)-1)/12)*$H159</f>
        <v>0</v>
      </c>
      <c r="S159" s="230">
        <f>(SUM('1.  LRAMVA Summary'!N$54:N$80)+SUM('1.  LRAMVA Summary'!N$81:N$82)*(MONTH($E159)-1)/12)*$H159</f>
        <v>0</v>
      </c>
      <c r="T159" s="230">
        <f>(SUM('1.  LRAMVA Summary'!O$54:O$80)+SUM('1.  LRAMVA Summary'!O$81:O$82)*(MONTH($E159)-1)/12)*$H159</f>
        <v>0</v>
      </c>
      <c r="U159" s="230">
        <f>(SUM('1.  LRAMVA Summary'!P$54:P$80)+SUM('1.  LRAMVA Summary'!P$81:P$82)*(MONTH($E159)-1)/12)*$H159</f>
        <v>0</v>
      </c>
      <c r="V159" s="230">
        <f>(SUM('1.  LRAMVA Summary'!Q$54:Q$80)+SUM('1.  LRAMVA Summary'!Q$81:Q$82)*(MONTH($E159)-1)/12)*$H159</f>
        <v>0</v>
      </c>
      <c r="W159" s="231">
        <f t="shared" si="89"/>
        <v>699.82006808862275</v>
      </c>
    </row>
    <row r="160" spans="2:23" s="9" customFormat="1">
      <c r="B160" s="66"/>
      <c r="E160" s="214">
        <v>44136</v>
      </c>
      <c r="F160" s="214" t="s">
        <v>187</v>
      </c>
      <c r="G160" s="215" t="s">
        <v>69</v>
      </c>
      <c r="H160" s="240">
        <f>$C$54/12</f>
        <v>4.75E-4</v>
      </c>
      <c r="I160" s="230">
        <f>(SUM('1.  LRAMVA Summary'!D$54:D$80)+SUM('1.  LRAMVA Summary'!D$81:D$82)*(MONTH($E160)-1)/12)*$H160</f>
        <v>176.53289230661991</v>
      </c>
      <c r="J160" s="230">
        <f>(SUM('1.  LRAMVA Summary'!E$54:E$80)+SUM('1.  LRAMVA Summary'!E$81:E$82)*(MONTH($E160)-1)/12)*$H160</f>
        <v>135.51859581052528</v>
      </c>
      <c r="K160" s="230">
        <f>(SUM('1.  LRAMVA Summary'!F$54:F$80)+SUM('1.  LRAMVA Summary'!F$81:F$82)*(MONTH($E160)-1)/12)*$H160</f>
        <v>558.70344003594323</v>
      </c>
      <c r="L160" s="230">
        <f>(SUM('1.  LRAMVA Summary'!G$54:G$80)+SUM('1.  LRAMVA Summary'!G$81:G$82)*(MONTH($E160)-1)/12)*$H160</f>
        <v>26.028144701139052</v>
      </c>
      <c r="M160" s="230">
        <f>(SUM('1.  LRAMVA Summary'!H$54:H$80)+SUM('1.  LRAMVA Summary'!H$81:H$82)*(MONTH($E160)-1)/12)*$H160</f>
        <v>-71.842563165604645</v>
      </c>
      <c r="N160" s="230">
        <f>(SUM('1.  LRAMVA Summary'!I$54:I$80)+SUM('1.  LRAMVA Summary'!I$81:I$82)*(MONTH($E160)-1)/12)*$H160</f>
        <v>-125.12044160000001</v>
      </c>
      <c r="O160" s="230">
        <f>(SUM('1.  LRAMVA Summary'!J$54:J$80)+SUM('1.  LRAMVA Summary'!J$81:J$82)*(MONTH($E160)-1)/12)*$H160</f>
        <v>0</v>
      </c>
      <c r="P160" s="230">
        <f>(SUM('1.  LRAMVA Summary'!K$54:K$80)+SUM('1.  LRAMVA Summary'!K$81:K$82)*(MONTH($E160)-1)/12)*$H160</f>
        <v>0</v>
      </c>
      <c r="Q160" s="230">
        <f>(SUM('1.  LRAMVA Summary'!L$54:L$80)+SUM('1.  LRAMVA Summary'!L$81:L$82)*(MONTH($E160)-1)/12)*$H160</f>
        <v>0</v>
      </c>
      <c r="R160" s="230">
        <f>(SUM('1.  LRAMVA Summary'!M$54:M$80)+SUM('1.  LRAMVA Summary'!M$81:M$82)*(MONTH($E160)-1)/12)*$H160</f>
        <v>0</v>
      </c>
      <c r="S160" s="230">
        <f>(SUM('1.  LRAMVA Summary'!N$54:N$80)+SUM('1.  LRAMVA Summary'!N$81:N$82)*(MONTH($E160)-1)/12)*$H160</f>
        <v>0</v>
      </c>
      <c r="T160" s="230">
        <f>(SUM('1.  LRAMVA Summary'!O$54:O$80)+SUM('1.  LRAMVA Summary'!O$81:O$82)*(MONTH($E160)-1)/12)*$H160</f>
        <v>0</v>
      </c>
      <c r="U160" s="230">
        <f>(SUM('1.  LRAMVA Summary'!P$54:P$80)+SUM('1.  LRAMVA Summary'!P$81:P$82)*(MONTH($E160)-1)/12)*$H160</f>
        <v>0</v>
      </c>
      <c r="V160" s="230">
        <f>(SUM('1.  LRAMVA Summary'!Q$54:Q$80)+SUM('1.  LRAMVA Summary'!Q$81:Q$82)*(MONTH($E160)-1)/12)*$H160</f>
        <v>0</v>
      </c>
      <c r="W160" s="231">
        <f t="shared" si="89"/>
        <v>699.82006808862275</v>
      </c>
    </row>
    <row r="161" spans="2:23" s="9" customFormat="1">
      <c r="B161" s="66"/>
      <c r="E161" s="214">
        <v>44166</v>
      </c>
      <c r="F161" s="214" t="s">
        <v>187</v>
      </c>
      <c r="G161" s="215" t="s">
        <v>69</v>
      </c>
      <c r="H161" s="240">
        <f>$C$54/12</f>
        <v>4.75E-4</v>
      </c>
      <c r="I161" s="230">
        <f>(SUM('1.  LRAMVA Summary'!D$54:D$80)+SUM('1.  LRAMVA Summary'!D$81:D$82)*(MONTH($E161)-1)/12)*$H161</f>
        <v>176.53289230661991</v>
      </c>
      <c r="J161" s="230">
        <f>(SUM('1.  LRAMVA Summary'!E$54:E$80)+SUM('1.  LRAMVA Summary'!E$81:E$82)*(MONTH($E161)-1)/12)*$H161</f>
        <v>135.51859581052528</v>
      </c>
      <c r="K161" s="230">
        <f>(SUM('1.  LRAMVA Summary'!F$54:F$80)+SUM('1.  LRAMVA Summary'!F$81:F$82)*(MONTH($E161)-1)/12)*$H161</f>
        <v>558.70344003594323</v>
      </c>
      <c r="L161" s="230">
        <f>(SUM('1.  LRAMVA Summary'!G$54:G$80)+SUM('1.  LRAMVA Summary'!G$81:G$82)*(MONTH($E161)-1)/12)*$H161</f>
        <v>26.028144701139052</v>
      </c>
      <c r="M161" s="230">
        <f>(SUM('1.  LRAMVA Summary'!H$54:H$80)+SUM('1.  LRAMVA Summary'!H$81:H$82)*(MONTH($E161)-1)/12)*$H161</f>
        <v>-71.842563165604645</v>
      </c>
      <c r="N161" s="230">
        <f>(SUM('1.  LRAMVA Summary'!I$54:I$80)+SUM('1.  LRAMVA Summary'!I$81:I$82)*(MONTH($E161)-1)/12)*$H161</f>
        <v>-125.12044160000001</v>
      </c>
      <c r="O161" s="230">
        <f>(SUM('1.  LRAMVA Summary'!J$54:J$80)+SUM('1.  LRAMVA Summary'!J$81:J$82)*(MONTH($E161)-1)/12)*$H161</f>
        <v>0</v>
      </c>
      <c r="P161" s="230">
        <f>(SUM('1.  LRAMVA Summary'!K$54:K$80)+SUM('1.  LRAMVA Summary'!K$81:K$82)*(MONTH($E161)-1)/12)*$H161</f>
        <v>0</v>
      </c>
      <c r="Q161" s="230">
        <f>(SUM('1.  LRAMVA Summary'!L$54:L$80)+SUM('1.  LRAMVA Summary'!L$81:L$82)*(MONTH($E161)-1)/12)*$H161</f>
        <v>0</v>
      </c>
      <c r="R161" s="230">
        <f>(SUM('1.  LRAMVA Summary'!M$54:M$80)+SUM('1.  LRAMVA Summary'!M$81:M$82)*(MONTH($E161)-1)/12)*$H161</f>
        <v>0</v>
      </c>
      <c r="S161" s="230">
        <f>(SUM('1.  LRAMVA Summary'!N$54:N$80)+SUM('1.  LRAMVA Summary'!N$81:N$82)*(MONTH($E161)-1)/12)*$H161</f>
        <v>0</v>
      </c>
      <c r="T161" s="230">
        <f>(SUM('1.  LRAMVA Summary'!O$54:O$80)+SUM('1.  LRAMVA Summary'!O$81:O$82)*(MONTH($E161)-1)/12)*$H161</f>
        <v>0</v>
      </c>
      <c r="U161" s="230">
        <f>(SUM('1.  LRAMVA Summary'!P$54:P$80)+SUM('1.  LRAMVA Summary'!P$81:P$82)*(MONTH($E161)-1)/12)*$H161</f>
        <v>0</v>
      </c>
      <c r="V161" s="230">
        <f>(SUM('1.  LRAMVA Summary'!Q$54:Q$80)+SUM('1.  LRAMVA Summary'!Q$81:Q$82)*(MONTH($E161)-1)/12)*$H161</f>
        <v>0</v>
      </c>
      <c r="W161" s="231">
        <f>SUM(I161:V161)</f>
        <v>699.82006808862275</v>
      </c>
    </row>
    <row r="162" spans="2:23" s="9" customFormat="1" ht="15.75" thickBot="1">
      <c r="B162" s="66"/>
      <c r="E162" s="216" t="s">
        <v>469</v>
      </c>
      <c r="F162" s="216"/>
      <c r="G162" s="217"/>
      <c r="H162" s="218"/>
      <c r="I162" s="219">
        <f>SUM(I149:I161)</f>
        <v>15283.078605582408</v>
      </c>
      <c r="J162" s="219">
        <f>SUM(J149:J161)</f>
        <v>9678.4002094505395</v>
      </c>
      <c r="K162" s="219">
        <f t="shared" ref="K162:O162" si="90">SUM(K149:K161)</f>
        <v>40216.350692202388</v>
      </c>
      <c r="L162" s="219">
        <f t="shared" si="90"/>
        <v>1882.9359555849894</v>
      </c>
      <c r="M162" s="219">
        <f t="shared" si="90"/>
        <v>-5237.1745041504046</v>
      </c>
      <c r="N162" s="219">
        <f t="shared" si="90"/>
        <v>-9090.3838293333338</v>
      </c>
      <c r="O162" s="219">
        <f t="shared" si="90"/>
        <v>0</v>
      </c>
      <c r="P162" s="219">
        <f t="shared" ref="P162:V162" si="91">SUM(P149:P161)</f>
        <v>0</v>
      </c>
      <c r="Q162" s="219">
        <f t="shared" si="91"/>
        <v>0</v>
      </c>
      <c r="R162" s="219">
        <f t="shared" si="91"/>
        <v>0</v>
      </c>
      <c r="S162" s="219">
        <f t="shared" si="91"/>
        <v>0</v>
      </c>
      <c r="T162" s="219">
        <f t="shared" si="91"/>
        <v>0</v>
      </c>
      <c r="U162" s="219">
        <f t="shared" si="91"/>
        <v>0</v>
      </c>
      <c r="V162" s="219">
        <f t="shared" si="91"/>
        <v>0</v>
      </c>
      <c r="W162" s="219">
        <f>SUM(W149:W161)</f>
        <v>52733.207129336588</v>
      </c>
    </row>
    <row r="163" spans="2:23" s="9" customFormat="1" ht="15.75" thickTop="1">
      <c r="B163" s="66"/>
      <c r="E163" s="220" t="s">
        <v>67</v>
      </c>
      <c r="F163" s="220"/>
      <c r="G163" s="221"/>
      <c r="H163" s="222"/>
      <c r="I163" s="223"/>
      <c r="J163" s="223"/>
      <c r="K163" s="223"/>
      <c r="L163" s="223"/>
      <c r="M163" s="223"/>
      <c r="N163" s="223"/>
      <c r="O163" s="223"/>
      <c r="P163" s="223"/>
      <c r="Q163" s="223"/>
      <c r="R163" s="223"/>
      <c r="S163" s="223"/>
      <c r="T163" s="223"/>
      <c r="U163" s="223"/>
      <c r="V163" s="223"/>
      <c r="W163" s="224"/>
    </row>
    <row r="164" spans="2:23" s="9" customFormat="1">
      <c r="B164" s="66"/>
      <c r="E164" s="225" t="s">
        <v>719</v>
      </c>
      <c r="F164" s="225"/>
      <c r="G164" s="226"/>
      <c r="H164" s="227"/>
      <c r="I164" s="228">
        <f>I162+I163</f>
        <v>15283.078605582408</v>
      </c>
      <c r="J164" s="228">
        <f t="shared" ref="J164:U164" si="92">J162+J163</f>
        <v>9678.4002094505395</v>
      </c>
      <c r="K164" s="228">
        <f t="shared" si="92"/>
        <v>40216.350692202388</v>
      </c>
      <c r="L164" s="228">
        <f t="shared" si="92"/>
        <v>1882.9359555849894</v>
      </c>
      <c r="M164" s="228">
        <f t="shared" si="92"/>
        <v>-5237.1745041504046</v>
      </c>
      <c r="N164" s="228">
        <f t="shared" si="92"/>
        <v>-9090.3838293333338</v>
      </c>
      <c r="O164" s="228">
        <f t="shared" si="92"/>
        <v>0</v>
      </c>
      <c r="P164" s="228">
        <f t="shared" si="92"/>
        <v>0</v>
      </c>
      <c r="Q164" s="228">
        <f t="shared" si="92"/>
        <v>0</v>
      </c>
      <c r="R164" s="228">
        <f t="shared" si="92"/>
        <v>0</v>
      </c>
      <c r="S164" s="228">
        <f t="shared" si="92"/>
        <v>0</v>
      </c>
      <c r="T164" s="228">
        <f t="shared" si="92"/>
        <v>0</v>
      </c>
      <c r="U164" s="228">
        <f t="shared" si="92"/>
        <v>0</v>
      </c>
      <c r="V164" s="228">
        <f>V162+V163</f>
        <v>0</v>
      </c>
      <c r="W164" s="228">
        <f>W162+W163</f>
        <v>52733.207129336588</v>
      </c>
    </row>
    <row r="165" spans="2:23">
      <c r="E165" s="214">
        <v>44197</v>
      </c>
      <c r="F165" s="214" t="s">
        <v>725</v>
      </c>
      <c r="G165" s="215" t="s">
        <v>65</v>
      </c>
      <c r="H165" s="240">
        <f>$C$55/12</f>
        <v>4.75E-4</v>
      </c>
      <c r="I165" s="230">
        <f>(SUM('1.  LRAMVA Summary'!D$54:D$80)+SUM('1.  LRAMVA Summary'!D$81:D$82)*(MONTH($E165)-1)/12)*$H165</f>
        <v>176.53289230661991</v>
      </c>
      <c r="J165" s="230">
        <f>(SUM('1.  LRAMVA Summary'!E$54:E$80)+SUM('1.  LRAMVA Summary'!E$81:E$82)*(MONTH($E165)-1)/12)*$H165</f>
        <v>135.51859581052528</v>
      </c>
      <c r="K165" s="230">
        <f>(SUM('1.  LRAMVA Summary'!F$54:F$80)+SUM('1.  LRAMVA Summary'!F$81:F$82)*(MONTH($E165)-1)/12)*$H165</f>
        <v>558.70344003594323</v>
      </c>
      <c r="L165" s="230">
        <f>(SUM('1.  LRAMVA Summary'!G$54:G$80)+SUM('1.  LRAMVA Summary'!G$81:G$82)*(MONTH($E165)-1)/12)*$H165</f>
        <v>26.028144701139052</v>
      </c>
      <c r="M165" s="230">
        <f>(SUM('1.  LRAMVA Summary'!H$54:H$80)+SUM('1.  LRAMVA Summary'!H$81:H$82)*(MONTH($E165)-1)/12)*$H165</f>
        <v>-71.842563165604645</v>
      </c>
      <c r="N165" s="230">
        <f>(SUM('1.  LRAMVA Summary'!I$54:I$80)+SUM('1.  LRAMVA Summary'!I$81:I$82)*(MONTH($E165)-1)/12)*$H165</f>
        <v>-125.12044160000001</v>
      </c>
      <c r="O165" s="230">
        <f>(SUM('1.  LRAMVA Summary'!J$54:J$80)+SUM('1.  LRAMVA Summary'!J$81:J$82)*(MONTH($E165)-1)/12)*$H165</f>
        <v>0</v>
      </c>
      <c r="P165" s="230">
        <f>(SUM('1.  LRAMVA Summary'!K$54:K$80)+SUM('1.  LRAMVA Summary'!K$81:K$82)*(MONTH($E165)-1)/12)*$H165</f>
        <v>0</v>
      </c>
      <c r="Q165" s="230">
        <f>(SUM('1.  LRAMVA Summary'!L$54:L$80)+SUM('1.  LRAMVA Summary'!L$81:L$82)*(MONTH($E165)-1)/12)*$H165</f>
        <v>0</v>
      </c>
      <c r="R165" s="230">
        <f>(SUM('1.  LRAMVA Summary'!M$54:M$80)+SUM('1.  LRAMVA Summary'!M$81:M$82)*(MONTH($E165)-1)/12)*$H165</f>
        <v>0</v>
      </c>
      <c r="S165" s="230">
        <f>(SUM('1.  LRAMVA Summary'!N$54:N$80)+SUM('1.  LRAMVA Summary'!N$81:N$82)*(MONTH($E165)-1)/12)*$H165</f>
        <v>0</v>
      </c>
      <c r="T165" s="230">
        <f>(SUM('1.  LRAMVA Summary'!O$54:O$80)+SUM('1.  LRAMVA Summary'!O$81:O$82)*(MONTH($E165)-1)/12)*$H165</f>
        <v>0</v>
      </c>
      <c r="U165" s="230">
        <f>(SUM('1.  LRAMVA Summary'!P$54:P$80)+SUM('1.  LRAMVA Summary'!P$81:P$82)*(MONTH($E165)-1)/12)*$H165</f>
        <v>0</v>
      </c>
      <c r="V165" s="230">
        <f>(SUM('1.  LRAMVA Summary'!Q$54:Q$80)+SUM('1.  LRAMVA Summary'!Q$81:Q$82)*(MONTH($E165)-1)/12)*$H165</f>
        <v>0</v>
      </c>
      <c r="W165" s="231">
        <f>SUM(I165:V165)</f>
        <v>699.82006808862275</v>
      </c>
    </row>
    <row r="166" spans="2:23">
      <c r="E166" s="214">
        <v>44228</v>
      </c>
      <c r="F166" s="214" t="s">
        <v>725</v>
      </c>
      <c r="G166" s="215" t="s">
        <v>65</v>
      </c>
      <c r="H166" s="240">
        <f t="shared" ref="H166:H167" si="93">$C$55/12</f>
        <v>4.75E-4</v>
      </c>
      <c r="I166" s="230">
        <f>(SUM('1.  LRAMVA Summary'!D$54:D$80)+SUM('1.  LRAMVA Summary'!D$81:D$82)*(MONTH($E166)-1)/12)*$H166</f>
        <v>176.53289230661991</v>
      </c>
      <c r="J166" s="230">
        <f>(SUM('1.  LRAMVA Summary'!E$54:E$80)+SUM('1.  LRAMVA Summary'!E$81:E$82)*(MONTH($E166)-1)/12)*$H166</f>
        <v>135.51859581052528</v>
      </c>
      <c r="K166" s="230">
        <f>(SUM('1.  LRAMVA Summary'!F$54:F$80)+SUM('1.  LRAMVA Summary'!F$81:F$82)*(MONTH($E166)-1)/12)*$H166</f>
        <v>558.70344003594323</v>
      </c>
      <c r="L166" s="230">
        <f>(SUM('1.  LRAMVA Summary'!G$54:G$80)+SUM('1.  LRAMVA Summary'!G$81:G$82)*(MONTH($E166)-1)/12)*$H166</f>
        <v>26.028144701139052</v>
      </c>
      <c r="M166" s="230">
        <f>(SUM('1.  LRAMVA Summary'!H$54:H$80)+SUM('1.  LRAMVA Summary'!H$81:H$82)*(MONTH($E166)-1)/12)*$H166</f>
        <v>-71.842563165604645</v>
      </c>
      <c r="N166" s="230">
        <f>(SUM('1.  LRAMVA Summary'!I$54:I$80)+SUM('1.  LRAMVA Summary'!I$81:I$82)*(MONTH($E166)-1)/12)*$H166</f>
        <v>-125.12044160000001</v>
      </c>
      <c r="O166" s="230">
        <f>(SUM('1.  LRAMVA Summary'!J$54:J$80)+SUM('1.  LRAMVA Summary'!J$81:J$82)*(MONTH($E166)-1)/12)*$H166</f>
        <v>0</v>
      </c>
      <c r="P166" s="230">
        <f>(SUM('1.  LRAMVA Summary'!K$54:K$80)+SUM('1.  LRAMVA Summary'!K$81:K$82)*(MONTH($E166)-1)/12)*$H166</f>
        <v>0</v>
      </c>
      <c r="Q166" s="230">
        <f>(SUM('1.  LRAMVA Summary'!L$54:L$80)+SUM('1.  LRAMVA Summary'!L$81:L$82)*(MONTH($E166)-1)/12)*$H166</f>
        <v>0</v>
      </c>
      <c r="R166" s="230">
        <f>(SUM('1.  LRAMVA Summary'!M$54:M$80)+SUM('1.  LRAMVA Summary'!M$81:M$82)*(MONTH($E166)-1)/12)*$H166</f>
        <v>0</v>
      </c>
      <c r="S166" s="230">
        <f>(SUM('1.  LRAMVA Summary'!N$54:N$80)+SUM('1.  LRAMVA Summary'!N$81:N$82)*(MONTH($E166)-1)/12)*$H166</f>
        <v>0</v>
      </c>
      <c r="T166" s="230">
        <f>(SUM('1.  LRAMVA Summary'!O$54:O$80)+SUM('1.  LRAMVA Summary'!O$81:O$82)*(MONTH($E166)-1)/12)*$H166</f>
        <v>0</v>
      </c>
      <c r="U166" s="230">
        <f>(SUM('1.  LRAMVA Summary'!P$54:P$80)+SUM('1.  LRAMVA Summary'!P$81:P$82)*(MONTH($E166)-1)/12)*$H166</f>
        <v>0</v>
      </c>
      <c r="V166" s="230">
        <f>(SUM('1.  LRAMVA Summary'!Q$54:Q$80)+SUM('1.  LRAMVA Summary'!Q$81:Q$82)*(MONTH($E166)-1)/12)*$H166</f>
        <v>0</v>
      </c>
      <c r="W166" s="231">
        <f t="shared" ref="W166:W175" si="94">SUM(I166:V166)</f>
        <v>699.82006808862275</v>
      </c>
    </row>
    <row r="167" spans="2:23">
      <c r="E167" s="214">
        <v>44256</v>
      </c>
      <c r="F167" s="214" t="s">
        <v>725</v>
      </c>
      <c r="G167" s="215" t="s">
        <v>65</v>
      </c>
      <c r="H167" s="240">
        <f t="shared" si="93"/>
        <v>4.75E-4</v>
      </c>
      <c r="I167" s="230">
        <f>(SUM('1.  LRAMVA Summary'!D$54:D$80)+SUM('1.  LRAMVA Summary'!D$81:D$82)*(MONTH($E167)-1)/12)*$H167</f>
        <v>176.53289230661991</v>
      </c>
      <c r="J167" s="230">
        <f>(SUM('1.  LRAMVA Summary'!E$54:E$80)+SUM('1.  LRAMVA Summary'!E$81:E$82)*(MONTH($E167)-1)/12)*$H167</f>
        <v>135.51859581052528</v>
      </c>
      <c r="K167" s="230">
        <f>(SUM('1.  LRAMVA Summary'!F$54:F$80)+SUM('1.  LRAMVA Summary'!F$81:F$82)*(MONTH($E167)-1)/12)*$H167</f>
        <v>558.70344003594323</v>
      </c>
      <c r="L167" s="230">
        <f>(SUM('1.  LRAMVA Summary'!G$54:G$80)+SUM('1.  LRAMVA Summary'!G$81:G$82)*(MONTH($E167)-1)/12)*$H167</f>
        <v>26.028144701139052</v>
      </c>
      <c r="M167" s="230">
        <f>(SUM('1.  LRAMVA Summary'!H$54:H$80)+SUM('1.  LRAMVA Summary'!H$81:H$82)*(MONTH($E167)-1)/12)*$H167</f>
        <v>-71.842563165604645</v>
      </c>
      <c r="N167" s="230">
        <f>(SUM('1.  LRAMVA Summary'!I$54:I$80)+SUM('1.  LRAMVA Summary'!I$81:I$82)*(MONTH($E167)-1)/12)*$H167</f>
        <v>-125.12044160000001</v>
      </c>
      <c r="O167" s="230">
        <f>(SUM('1.  LRAMVA Summary'!J$54:J$80)+SUM('1.  LRAMVA Summary'!J$81:J$82)*(MONTH($E167)-1)/12)*$H167</f>
        <v>0</v>
      </c>
      <c r="P167" s="230">
        <f>(SUM('1.  LRAMVA Summary'!K$54:K$80)+SUM('1.  LRAMVA Summary'!K$81:K$82)*(MONTH($E167)-1)/12)*$H167</f>
        <v>0</v>
      </c>
      <c r="Q167" s="230">
        <f>(SUM('1.  LRAMVA Summary'!L$54:L$80)+SUM('1.  LRAMVA Summary'!L$81:L$82)*(MONTH($E167)-1)/12)*$H167</f>
        <v>0</v>
      </c>
      <c r="R167" s="230">
        <f>(SUM('1.  LRAMVA Summary'!M$54:M$80)+SUM('1.  LRAMVA Summary'!M$81:M$82)*(MONTH($E167)-1)/12)*$H167</f>
        <v>0</v>
      </c>
      <c r="S167" s="230">
        <f>(SUM('1.  LRAMVA Summary'!N$54:N$80)+SUM('1.  LRAMVA Summary'!N$81:N$82)*(MONTH($E167)-1)/12)*$H167</f>
        <v>0</v>
      </c>
      <c r="T167" s="230">
        <f>(SUM('1.  LRAMVA Summary'!O$54:O$80)+SUM('1.  LRAMVA Summary'!O$81:O$82)*(MONTH($E167)-1)/12)*$H167</f>
        <v>0</v>
      </c>
      <c r="U167" s="230">
        <f>(SUM('1.  LRAMVA Summary'!P$54:P$80)+SUM('1.  LRAMVA Summary'!P$81:P$82)*(MONTH($E167)-1)/12)*$H167</f>
        <v>0</v>
      </c>
      <c r="V167" s="230">
        <f>(SUM('1.  LRAMVA Summary'!Q$54:Q$80)+SUM('1.  LRAMVA Summary'!Q$81:Q$82)*(MONTH($E167)-1)/12)*$H167</f>
        <v>0</v>
      </c>
      <c r="W167" s="231">
        <f t="shared" si="94"/>
        <v>699.82006808862275</v>
      </c>
    </row>
    <row r="168" spans="2:23">
      <c r="E168" s="214">
        <v>44287</v>
      </c>
      <c r="F168" s="214" t="s">
        <v>725</v>
      </c>
      <c r="G168" s="215" t="s">
        <v>66</v>
      </c>
      <c r="H168" s="240">
        <f>$C$56/12</f>
        <v>4.75E-4</v>
      </c>
      <c r="I168" s="230">
        <f>(SUM('1.  LRAMVA Summary'!D$54:D$80)+SUM('1.  LRAMVA Summary'!D$81:D$82)*(MONTH($E168)-1)/12)*$H168</f>
        <v>176.53289230661991</v>
      </c>
      <c r="J168" s="230">
        <f>(SUM('1.  LRAMVA Summary'!E$54:E$80)+SUM('1.  LRAMVA Summary'!E$81:E$82)*(MONTH($E168)-1)/12)*$H168</f>
        <v>135.51859581052528</v>
      </c>
      <c r="K168" s="230">
        <f>(SUM('1.  LRAMVA Summary'!F$54:F$80)+SUM('1.  LRAMVA Summary'!F$81:F$82)*(MONTH($E168)-1)/12)*$H168</f>
        <v>558.70344003594323</v>
      </c>
      <c r="L168" s="230">
        <f>(SUM('1.  LRAMVA Summary'!G$54:G$80)+SUM('1.  LRAMVA Summary'!G$81:G$82)*(MONTH($E168)-1)/12)*$H168</f>
        <v>26.028144701139052</v>
      </c>
      <c r="M168" s="230">
        <f>(SUM('1.  LRAMVA Summary'!H$54:H$80)+SUM('1.  LRAMVA Summary'!H$81:H$82)*(MONTH($E168)-1)/12)*$H168</f>
        <v>-71.842563165604645</v>
      </c>
      <c r="N168" s="230">
        <f>(SUM('1.  LRAMVA Summary'!I$54:I$80)+SUM('1.  LRAMVA Summary'!I$81:I$82)*(MONTH($E168)-1)/12)*$H168</f>
        <v>-125.12044160000001</v>
      </c>
      <c r="O168" s="230">
        <f>(SUM('1.  LRAMVA Summary'!J$54:J$80)+SUM('1.  LRAMVA Summary'!J$81:J$82)*(MONTH($E168)-1)/12)*$H168</f>
        <v>0</v>
      </c>
      <c r="P168" s="230">
        <f>(SUM('1.  LRAMVA Summary'!K$54:K$80)+SUM('1.  LRAMVA Summary'!K$81:K$82)*(MONTH($E168)-1)/12)*$H168</f>
        <v>0</v>
      </c>
      <c r="Q168" s="230">
        <f>(SUM('1.  LRAMVA Summary'!L$54:L$80)+SUM('1.  LRAMVA Summary'!L$81:L$82)*(MONTH($E168)-1)/12)*$H168</f>
        <v>0</v>
      </c>
      <c r="R168" s="230">
        <f>(SUM('1.  LRAMVA Summary'!M$54:M$80)+SUM('1.  LRAMVA Summary'!M$81:M$82)*(MONTH($E168)-1)/12)*$H168</f>
        <v>0</v>
      </c>
      <c r="S168" s="230">
        <f>(SUM('1.  LRAMVA Summary'!N$54:N$80)+SUM('1.  LRAMVA Summary'!N$81:N$82)*(MONTH($E168)-1)/12)*$H168</f>
        <v>0</v>
      </c>
      <c r="T168" s="230">
        <f>(SUM('1.  LRAMVA Summary'!O$54:O$80)+SUM('1.  LRAMVA Summary'!O$81:O$82)*(MONTH($E168)-1)/12)*$H168</f>
        <v>0</v>
      </c>
      <c r="U168" s="230">
        <f>(SUM('1.  LRAMVA Summary'!P$54:P$80)+SUM('1.  LRAMVA Summary'!P$81:P$82)*(MONTH($E168)-1)/12)*$H168</f>
        <v>0</v>
      </c>
      <c r="V168" s="230">
        <f>(SUM('1.  LRAMVA Summary'!Q$54:Q$80)+SUM('1.  LRAMVA Summary'!Q$81:Q$82)*(MONTH($E168)-1)/12)*$H168</f>
        <v>0</v>
      </c>
      <c r="W168" s="231">
        <f t="shared" si="94"/>
        <v>699.82006808862275</v>
      </c>
    </row>
    <row r="169" spans="2:23">
      <c r="E169" s="214">
        <v>44317</v>
      </c>
      <c r="F169" s="214" t="s">
        <v>725</v>
      </c>
      <c r="G169" s="215" t="s">
        <v>66</v>
      </c>
      <c r="H169" s="240">
        <f t="shared" ref="H169:H170" si="95">$C$56/12</f>
        <v>4.75E-4</v>
      </c>
      <c r="I169" s="230">
        <f>(SUM('1.  LRAMVA Summary'!D$54:D$80)+SUM('1.  LRAMVA Summary'!D$81:D$82)*(MONTH($E169)-1)/12)*$H169</f>
        <v>176.53289230661991</v>
      </c>
      <c r="J169" s="230">
        <f>(SUM('1.  LRAMVA Summary'!E$54:E$80)+SUM('1.  LRAMVA Summary'!E$81:E$82)*(MONTH($E169)-1)/12)*$H169</f>
        <v>135.51859581052528</v>
      </c>
      <c r="K169" s="230">
        <f>(SUM('1.  LRAMVA Summary'!F$54:F$80)+SUM('1.  LRAMVA Summary'!F$81:F$82)*(MONTH($E169)-1)/12)*$H169</f>
        <v>558.70344003594323</v>
      </c>
      <c r="L169" s="230">
        <f>(SUM('1.  LRAMVA Summary'!G$54:G$80)+SUM('1.  LRAMVA Summary'!G$81:G$82)*(MONTH($E169)-1)/12)*$H169</f>
        <v>26.028144701139052</v>
      </c>
      <c r="M169" s="230">
        <f>(SUM('1.  LRAMVA Summary'!H$54:H$80)+SUM('1.  LRAMVA Summary'!H$81:H$82)*(MONTH($E169)-1)/12)*$H169</f>
        <v>-71.842563165604645</v>
      </c>
      <c r="N169" s="230">
        <f>(SUM('1.  LRAMVA Summary'!I$54:I$80)+SUM('1.  LRAMVA Summary'!I$81:I$82)*(MONTH($E169)-1)/12)*$H169</f>
        <v>-125.12044160000001</v>
      </c>
      <c r="O169" s="230">
        <f>(SUM('1.  LRAMVA Summary'!J$54:J$80)+SUM('1.  LRAMVA Summary'!J$81:J$82)*(MONTH($E169)-1)/12)*$H169</f>
        <v>0</v>
      </c>
      <c r="P169" s="230">
        <f>(SUM('1.  LRAMVA Summary'!K$54:K$80)+SUM('1.  LRAMVA Summary'!K$81:K$82)*(MONTH($E169)-1)/12)*$H169</f>
        <v>0</v>
      </c>
      <c r="Q169" s="230">
        <f>(SUM('1.  LRAMVA Summary'!L$54:L$80)+SUM('1.  LRAMVA Summary'!L$81:L$82)*(MONTH($E169)-1)/12)*$H169</f>
        <v>0</v>
      </c>
      <c r="R169" s="230">
        <f>(SUM('1.  LRAMVA Summary'!M$54:M$80)+SUM('1.  LRAMVA Summary'!M$81:M$82)*(MONTH($E169)-1)/12)*$H169</f>
        <v>0</v>
      </c>
      <c r="S169" s="230">
        <f>(SUM('1.  LRAMVA Summary'!N$54:N$80)+SUM('1.  LRAMVA Summary'!N$81:N$82)*(MONTH($E169)-1)/12)*$H169</f>
        <v>0</v>
      </c>
      <c r="T169" s="230">
        <f>(SUM('1.  LRAMVA Summary'!O$54:O$80)+SUM('1.  LRAMVA Summary'!O$81:O$82)*(MONTH($E169)-1)/12)*$H169</f>
        <v>0</v>
      </c>
      <c r="U169" s="230">
        <f>(SUM('1.  LRAMVA Summary'!P$54:P$80)+SUM('1.  LRAMVA Summary'!P$81:P$82)*(MONTH($E169)-1)/12)*$H169</f>
        <v>0</v>
      </c>
      <c r="V169" s="230">
        <f>(SUM('1.  LRAMVA Summary'!Q$54:Q$80)+SUM('1.  LRAMVA Summary'!Q$81:Q$82)*(MONTH($E169)-1)/12)*$H169</f>
        <v>0</v>
      </c>
      <c r="W169" s="231">
        <f t="shared" si="94"/>
        <v>699.82006808862275</v>
      </c>
    </row>
    <row r="170" spans="2:23">
      <c r="E170" s="214">
        <v>44348</v>
      </c>
      <c r="F170" s="214" t="s">
        <v>725</v>
      </c>
      <c r="G170" s="215" t="s">
        <v>66</v>
      </c>
      <c r="H170" s="240">
        <f t="shared" si="95"/>
        <v>4.75E-4</v>
      </c>
      <c r="I170" s="230">
        <f>(SUM('1.  LRAMVA Summary'!D$54:D$80)+SUM('1.  LRAMVA Summary'!D$81:D$82)*(MONTH($E170)-1)/12)*$H170</f>
        <v>176.53289230661991</v>
      </c>
      <c r="J170" s="230">
        <f>(SUM('1.  LRAMVA Summary'!E$54:E$80)+SUM('1.  LRAMVA Summary'!E$81:E$82)*(MONTH($E170)-1)/12)*$H170</f>
        <v>135.51859581052528</v>
      </c>
      <c r="K170" s="230">
        <f>(SUM('1.  LRAMVA Summary'!F$54:F$80)+SUM('1.  LRAMVA Summary'!F$81:F$82)*(MONTH($E170)-1)/12)*$H170</f>
        <v>558.70344003594323</v>
      </c>
      <c r="L170" s="230">
        <f>(SUM('1.  LRAMVA Summary'!G$54:G$80)+SUM('1.  LRAMVA Summary'!G$81:G$82)*(MONTH($E170)-1)/12)*$H170</f>
        <v>26.028144701139052</v>
      </c>
      <c r="M170" s="230">
        <f>(SUM('1.  LRAMVA Summary'!H$54:H$80)+SUM('1.  LRAMVA Summary'!H$81:H$82)*(MONTH($E170)-1)/12)*$H170</f>
        <v>-71.842563165604645</v>
      </c>
      <c r="N170" s="230">
        <f>(SUM('1.  LRAMVA Summary'!I$54:I$80)+SUM('1.  LRAMVA Summary'!I$81:I$82)*(MONTH($E170)-1)/12)*$H170</f>
        <v>-125.12044160000001</v>
      </c>
      <c r="O170" s="230">
        <f>(SUM('1.  LRAMVA Summary'!J$54:J$80)+SUM('1.  LRAMVA Summary'!J$81:J$82)*(MONTH($E170)-1)/12)*$H170</f>
        <v>0</v>
      </c>
      <c r="P170" s="230">
        <f>(SUM('1.  LRAMVA Summary'!K$54:K$80)+SUM('1.  LRAMVA Summary'!K$81:K$82)*(MONTH($E170)-1)/12)*$H170</f>
        <v>0</v>
      </c>
      <c r="Q170" s="230">
        <f>(SUM('1.  LRAMVA Summary'!L$54:L$80)+SUM('1.  LRAMVA Summary'!L$81:L$82)*(MONTH($E170)-1)/12)*$H170</f>
        <v>0</v>
      </c>
      <c r="R170" s="230">
        <f>(SUM('1.  LRAMVA Summary'!M$54:M$80)+SUM('1.  LRAMVA Summary'!M$81:M$82)*(MONTH($E170)-1)/12)*$H170</f>
        <v>0</v>
      </c>
      <c r="S170" s="230">
        <f>(SUM('1.  LRAMVA Summary'!N$54:N$80)+SUM('1.  LRAMVA Summary'!N$81:N$82)*(MONTH($E170)-1)/12)*$H170</f>
        <v>0</v>
      </c>
      <c r="T170" s="230">
        <f>(SUM('1.  LRAMVA Summary'!O$54:O$80)+SUM('1.  LRAMVA Summary'!O$81:O$82)*(MONTH($E170)-1)/12)*$H170</f>
        <v>0</v>
      </c>
      <c r="U170" s="230">
        <f>(SUM('1.  LRAMVA Summary'!P$54:P$80)+SUM('1.  LRAMVA Summary'!P$81:P$82)*(MONTH($E170)-1)/12)*$H170</f>
        <v>0</v>
      </c>
      <c r="V170" s="230">
        <f>(SUM('1.  LRAMVA Summary'!Q$54:Q$80)+SUM('1.  LRAMVA Summary'!Q$81:Q$82)*(MONTH($E170)-1)/12)*$H170</f>
        <v>0</v>
      </c>
      <c r="W170" s="231">
        <f t="shared" si="94"/>
        <v>699.82006808862275</v>
      </c>
    </row>
    <row r="171" spans="2:23">
      <c r="E171" s="214">
        <v>44378</v>
      </c>
      <c r="F171" s="214" t="s">
        <v>725</v>
      </c>
      <c r="G171" s="215" t="s">
        <v>68</v>
      </c>
      <c r="H171" s="240">
        <f>$C$57/12</f>
        <v>4.75E-4</v>
      </c>
      <c r="I171" s="230">
        <f>(SUM('1.  LRAMVA Summary'!D$54:D$80)+SUM('1.  LRAMVA Summary'!D$81:D$82)*(MONTH($E171)-1)/12)*$H171</f>
        <v>176.53289230661991</v>
      </c>
      <c r="J171" s="230">
        <f>(SUM('1.  LRAMVA Summary'!E$54:E$80)+SUM('1.  LRAMVA Summary'!E$81:E$82)*(MONTH($E171)-1)/12)*$H171</f>
        <v>135.51859581052528</v>
      </c>
      <c r="K171" s="230">
        <f>(SUM('1.  LRAMVA Summary'!F$54:F$80)+SUM('1.  LRAMVA Summary'!F$81:F$82)*(MONTH($E171)-1)/12)*$H171</f>
        <v>558.70344003594323</v>
      </c>
      <c r="L171" s="230">
        <f>(SUM('1.  LRAMVA Summary'!G$54:G$80)+SUM('1.  LRAMVA Summary'!G$81:G$82)*(MONTH($E171)-1)/12)*$H171</f>
        <v>26.028144701139052</v>
      </c>
      <c r="M171" s="230">
        <f>(SUM('1.  LRAMVA Summary'!H$54:H$80)+SUM('1.  LRAMVA Summary'!H$81:H$82)*(MONTH($E171)-1)/12)*$H171</f>
        <v>-71.842563165604645</v>
      </c>
      <c r="N171" s="230">
        <f>(SUM('1.  LRAMVA Summary'!I$54:I$80)+SUM('1.  LRAMVA Summary'!I$81:I$82)*(MONTH($E171)-1)/12)*$H171</f>
        <v>-125.12044160000001</v>
      </c>
      <c r="O171" s="230">
        <f>(SUM('1.  LRAMVA Summary'!J$54:J$80)+SUM('1.  LRAMVA Summary'!J$81:J$82)*(MONTH($E171)-1)/12)*$H171</f>
        <v>0</v>
      </c>
      <c r="P171" s="230">
        <f>(SUM('1.  LRAMVA Summary'!K$54:K$80)+SUM('1.  LRAMVA Summary'!K$81:K$82)*(MONTH($E171)-1)/12)*$H171</f>
        <v>0</v>
      </c>
      <c r="Q171" s="230">
        <f>(SUM('1.  LRAMVA Summary'!L$54:L$80)+SUM('1.  LRAMVA Summary'!L$81:L$82)*(MONTH($E171)-1)/12)*$H171</f>
        <v>0</v>
      </c>
      <c r="R171" s="230">
        <f>(SUM('1.  LRAMVA Summary'!M$54:M$80)+SUM('1.  LRAMVA Summary'!M$81:M$82)*(MONTH($E171)-1)/12)*$H171</f>
        <v>0</v>
      </c>
      <c r="S171" s="230">
        <f>(SUM('1.  LRAMVA Summary'!N$54:N$80)+SUM('1.  LRAMVA Summary'!N$81:N$82)*(MONTH($E171)-1)/12)*$H171</f>
        <v>0</v>
      </c>
      <c r="T171" s="230">
        <f>(SUM('1.  LRAMVA Summary'!O$54:O$80)+SUM('1.  LRAMVA Summary'!O$81:O$82)*(MONTH($E171)-1)/12)*$H171</f>
        <v>0</v>
      </c>
      <c r="U171" s="230">
        <f>(SUM('1.  LRAMVA Summary'!P$54:P$80)+SUM('1.  LRAMVA Summary'!P$81:P$82)*(MONTH($E171)-1)/12)*$H171</f>
        <v>0</v>
      </c>
      <c r="V171" s="230">
        <f>(SUM('1.  LRAMVA Summary'!Q$54:Q$80)+SUM('1.  LRAMVA Summary'!Q$81:Q$82)*(MONTH($E171)-1)/12)*$H171</f>
        <v>0</v>
      </c>
      <c r="W171" s="231">
        <f t="shared" si="94"/>
        <v>699.82006808862275</v>
      </c>
    </row>
    <row r="172" spans="2:23">
      <c r="E172" s="214">
        <v>44409</v>
      </c>
      <c r="F172" s="214" t="s">
        <v>725</v>
      </c>
      <c r="G172" s="215" t="s">
        <v>68</v>
      </c>
      <c r="H172" s="240">
        <f t="shared" ref="H172:H173" si="96">$C$57/12</f>
        <v>4.75E-4</v>
      </c>
      <c r="I172" s="230">
        <f>(SUM('1.  LRAMVA Summary'!D$54:D$80)+SUM('1.  LRAMVA Summary'!D$81:D$82)*(MONTH($E172)-1)/12)*$H172</f>
        <v>176.53289230661991</v>
      </c>
      <c r="J172" s="230">
        <f>(SUM('1.  LRAMVA Summary'!E$54:E$80)+SUM('1.  LRAMVA Summary'!E$81:E$82)*(MONTH($E172)-1)/12)*$H172</f>
        <v>135.51859581052528</v>
      </c>
      <c r="K172" s="230">
        <f>(SUM('1.  LRAMVA Summary'!F$54:F$80)+SUM('1.  LRAMVA Summary'!F$81:F$82)*(MONTH($E172)-1)/12)*$H172</f>
        <v>558.70344003594323</v>
      </c>
      <c r="L172" s="230">
        <f>(SUM('1.  LRAMVA Summary'!G$54:G$80)+SUM('1.  LRAMVA Summary'!G$81:G$82)*(MONTH($E172)-1)/12)*$H172</f>
        <v>26.028144701139052</v>
      </c>
      <c r="M172" s="230">
        <f>(SUM('1.  LRAMVA Summary'!H$54:H$80)+SUM('1.  LRAMVA Summary'!H$81:H$82)*(MONTH($E172)-1)/12)*$H172</f>
        <v>-71.842563165604645</v>
      </c>
      <c r="N172" s="230">
        <f>(SUM('1.  LRAMVA Summary'!I$54:I$80)+SUM('1.  LRAMVA Summary'!I$81:I$82)*(MONTH($E172)-1)/12)*$H172</f>
        <v>-125.12044160000001</v>
      </c>
      <c r="O172" s="230">
        <f>(SUM('1.  LRAMVA Summary'!J$54:J$80)+SUM('1.  LRAMVA Summary'!J$81:J$82)*(MONTH($E172)-1)/12)*$H172</f>
        <v>0</v>
      </c>
      <c r="P172" s="230">
        <f>(SUM('1.  LRAMVA Summary'!K$54:K$80)+SUM('1.  LRAMVA Summary'!K$81:K$82)*(MONTH($E172)-1)/12)*$H172</f>
        <v>0</v>
      </c>
      <c r="Q172" s="230">
        <f>(SUM('1.  LRAMVA Summary'!L$54:L$80)+SUM('1.  LRAMVA Summary'!L$81:L$82)*(MONTH($E172)-1)/12)*$H172</f>
        <v>0</v>
      </c>
      <c r="R172" s="230">
        <f>(SUM('1.  LRAMVA Summary'!M$54:M$80)+SUM('1.  LRAMVA Summary'!M$81:M$82)*(MONTH($E172)-1)/12)*$H172</f>
        <v>0</v>
      </c>
      <c r="S172" s="230">
        <f>(SUM('1.  LRAMVA Summary'!N$54:N$80)+SUM('1.  LRAMVA Summary'!N$81:N$82)*(MONTH($E172)-1)/12)*$H172</f>
        <v>0</v>
      </c>
      <c r="T172" s="230">
        <f>(SUM('1.  LRAMVA Summary'!O$54:O$80)+SUM('1.  LRAMVA Summary'!O$81:O$82)*(MONTH($E172)-1)/12)*$H172</f>
        <v>0</v>
      </c>
      <c r="U172" s="230">
        <f>(SUM('1.  LRAMVA Summary'!P$54:P$80)+SUM('1.  LRAMVA Summary'!P$81:P$82)*(MONTH($E172)-1)/12)*$H172</f>
        <v>0</v>
      </c>
      <c r="V172" s="230">
        <f>(SUM('1.  LRAMVA Summary'!Q$54:Q$80)+SUM('1.  LRAMVA Summary'!Q$81:Q$82)*(MONTH($E172)-1)/12)*$H172</f>
        <v>0</v>
      </c>
      <c r="W172" s="231">
        <f t="shared" si="94"/>
        <v>699.82006808862275</v>
      </c>
    </row>
    <row r="173" spans="2:23">
      <c r="E173" s="214">
        <v>44440</v>
      </c>
      <c r="F173" s="214" t="s">
        <v>725</v>
      </c>
      <c r="G173" s="215" t="s">
        <v>68</v>
      </c>
      <c r="H173" s="240">
        <f t="shared" si="96"/>
        <v>4.75E-4</v>
      </c>
      <c r="I173" s="230">
        <f>(SUM('1.  LRAMVA Summary'!D$54:D$80)+SUM('1.  LRAMVA Summary'!D$81:D$82)*(MONTH($E173)-1)/12)*$H173</f>
        <v>176.53289230661991</v>
      </c>
      <c r="J173" s="230">
        <f>(SUM('1.  LRAMVA Summary'!E$54:E$80)+SUM('1.  LRAMVA Summary'!E$81:E$82)*(MONTH($E173)-1)/12)*$H173</f>
        <v>135.51859581052528</v>
      </c>
      <c r="K173" s="230">
        <f>(SUM('1.  LRAMVA Summary'!F$54:F$80)+SUM('1.  LRAMVA Summary'!F$81:F$82)*(MONTH($E173)-1)/12)*$H173</f>
        <v>558.70344003594323</v>
      </c>
      <c r="L173" s="230">
        <f>(SUM('1.  LRAMVA Summary'!G$54:G$80)+SUM('1.  LRAMVA Summary'!G$81:G$82)*(MONTH($E173)-1)/12)*$H173</f>
        <v>26.028144701139052</v>
      </c>
      <c r="M173" s="230">
        <f>(SUM('1.  LRAMVA Summary'!H$54:H$80)+SUM('1.  LRAMVA Summary'!H$81:H$82)*(MONTH($E173)-1)/12)*$H173</f>
        <v>-71.842563165604645</v>
      </c>
      <c r="N173" s="230">
        <f>(SUM('1.  LRAMVA Summary'!I$54:I$80)+SUM('1.  LRAMVA Summary'!I$81:I$82)*(MONTH($E173)-1)/12)*$H173</f>
        <v>-125.12044160000001</v>
      </c>
      <c r="O173" s="230">
        <f>(SUM('1.  LRAMVA Summary'!J$54:J$80)+SUM('1.  LRAMVA Summary'!J$81:J$82)*(MONTH($E173)-1)/12)*$H173</f>
        <v>0</v>
      </c>
      <c r="P173" s="230">
        <f>(SUM('1.  LRAMVA Summary'!K$54:K$80)+SUM('1.  LRAMVA Summary'!K$81:K$82)*(MONTH($E173)-1)/12)*$H173</f>
        <v>0</v>
      </c>
      <c r="Q173" s="230">
        <f>(SUM('1.  LRAMVA Summary'!L$54:L$80)+SUM('1.  LRAMVA Summary'!L$81:L$82)*(MONTH($E173)-1)/12)*$H173</f>
        <v>0</v>
      </c>
      <c r="R173" s="230">
        <f>(SUM('1.  LRAMVA Summary'!M$54:M$80)+SUM('1.  LRAMVA Summary'!M$81:M$82)*(MONTH($E173)-1)/12)*$H173</f>
        <v>0</v>
      </c>
      <c r="S173" s="230">
        <f>(SUM('1.  LRAMVA Summary'!N$54:N$80)+SUM('1.  LRAMVA Summary'!N$81:N$82)*(MONTH($E173)-1)/12)*$H173</f>
        <v>0</v>
      </c>
      <c r="T173" s="230">
        <f>(SUM('1.  LRAMVA Summary'!O$54:O$80)+SUM('1.  LRAMVA Summary'!O$81:O$82)*(MONTH($E173)-1)/12)*$H173</f>
        <v>0</v>
      </c>
      <c r="U173" s="230">
        <f>(SUM('1.  LRAMVA Summary'!P$54:P$80)+SUM('1.  LRAMVA Summary'!P$81:P$82)*(MONTH($E173)-1)/12)*$H173</f>
        <v>0</v>
      </c>
      <c r="V173" s="230">
        <f>(SUM('1.  LRAMVA Summary'!Q$54:Q$80)+SUM('1.  LRAMVA Summary'!Q$81:Q$82)*(MONTH($E173)-1)/12)*$H173</f>
        <v>0</v>
      </c>
      <c r="W173" s="231">
        <f t="shared" si="94"/>
        <v>699.82006808862275</v>
      </c>
    </row>
    <row r="174" spans="2:23">
      <c r="E174" s="214">
        <v>44470</v>
      </c>
      <c r="F174" s="214" t="s">
        <v>725</v>
      </c>
      <c r="G174" s="215" t="s">
        <v>69</v>
      </c>
      <c r="H174" s="240">
        <f>$C$58/12</f>
        <v>4.75E-4</v>
      </c>
      <c r="I174" s="230">
        <f>(SUM('1.  LRAMVA Summary'!D$54:D$80)+SUM('1.  LRAMVA Summary'!D$81:D$82)*(MONTH($E174)-1)/12)*$H174</f>
        <v>176.53289230661991</v>
      </c>
      <c r="J174" s="230">
        <f>(SUM('1.  LRAMVA Summary'!E$54:E$80)+SUM('1.  LRAMVA Summary'!E$81:E$82)*(MONTH($E174)-1)/12)*$H174</f>
        <v>135.51859581052528</v>
      </c>
      <c r="K174" s="230">
        <f>(SUM('1.  LRAMVA Summary'!F$54:F$80)+SUM('1.  LRAMVA Summary'!F$81:F$82)*(MONTH($E174)-1)/12)*$H174</f>
        <v>558.70344003594323</v>
      </c>
      <c r="L174" s="230">
        <f>(SUM('1.  LRAMVA Summary'!G$54:G$80)+SUM('1.  LRAMVA Summary'!G$81:G$82)*(MONTH($E174)-1)/12)*$H174</f>
        <v>26.028144701139052</v>
      </c>
      <c r="M174" s="230">
        <f>(SUM('1.  LRAMVA Summary'!H$54:H$80)+SUM('1.  LRAMVA Summary'!H$81:H$82)*(MONTH($E174)-1)/12)*$H174</f>
        <v>-71.842563165604645</v>
      </c>
      <c r="N174" s="230">
        <f>(SUM('1.  LRAMVA Summary'!I$54:I$80)+SUM('1.  LRAMVA Summary'!I$81:I$82)*(MONTH($E174)-1)/12)*$H174</f>
        <v>-125.12044160000001</v>
      </c>
      <c r="O174" s="230">
        <f>(SUM('1.  LRAMVA Summary'!J$54:J$80)+SUM('1.  LRAMVA Summary'!J$81:J$82)*(MONTH($E174)-1)/12)*$H174</f>
        <v>0</v>
      </c>
      <c r="P174" s="230">
        <f>(SUM('1.  LRAMVA Summary'!K$54:K$80)+SUM('1.  LRAMVA Summary'!K$81:K$82)*(MONTH($E174)-1)/12)*$H174</f>
        <v>0</v>
      </c>
      <c r="Q174" s="230">
        <f>(SUM('1.  LRAMVA Summary'!L$54:L$80)+SUM('1.  LRAMVA Summary'!L$81:L$82)*(MONTH($E174)-1)/12)*$H174</f>
        <v>0</v>
      </c>
      <c r="R174" s="230">
        <f>(SUM('1.  LRAMVA Summary'!M$54:M$80)+SUM('1.  LRAMVA Summary'!M$81:M$82)*(MONTH($E174)-1)/12)*$H174</f>
        <v>0</v>
      </c>
      <c r="S174" s="230">
        <f>(SUM('1.  LRAMVA Summary'!N$54:N$80)+SUM('1.  LRAMVA Summary'!N$81:N$82)*(MONTH($E174)-1)/12)*$H174</f>
        <v>0</v>
      </c>
      <c r="T174" s="230">
        <f>(SUM('1.  LRAMVA Summary'!O$54:O$80)+SUM('1.  LRAMVA Summary'!O$81:O$82)*(MONTH($E174)-1)/12)*$H174</f>
        <v>0</v>
      </c>
      <c r="U174" s="230">
        <f>(SUM('1.  LRAMVA Summary'!P$54:P$80)+SUM('1.  LRAMVA Summary'!P$81:P$82)*(MONTH($E174)-1)/12)*$H174</f>
        <v>0</v>
      </c>
      <c r="V174" s="230">
        <f>(SUM('1.  LRAMVA Summary'!Q$54:Q$80)+SUM('1.  LRAMVA Summary'!Q$81:Q$82)*(MONTH($E174)-1)/12)*$H174</f>
        <v>0</v>
      </c>
      <c r="W174" s="231">
        <f t="shared" si="94"/>
        <v>699.82006808862275</v>
      </c>
    </row>
    <row r="175" spans="2:23">
      <c r="E175" s="214">
        <v>44501</v>
      </c>
      <c r="F175" s="214" t="s">
        <v>725</v>
      </c>
      <c r="G175" s="215" t="s">
        <v>69</v>
      </c>
      <c r="H175" s="240">
        <f t="shared" ref="H175:H176" si="97">$C$58/12</f>
        <v>4.75E-4</v>
      </c>
      <c r="I175" s="230">
        <f>(SUM('1.  LRAMVA Summary'!D$54:D$80)+SUM('1.  LRAMVA Summary'!D$81:D$82)*(MONTH($E175)-1)/12)*$H175</f>
        <v>176.53289230661991</v>
      </c>
      <c r="J175" s="230">
        <f>(SUM('1.  LRAMVA Summary'!E$54:E$80)+SUM('1.  LRAMVA Summary'!E$81:E$82)*(MONTH($E175)-1)/12)*$H175</f>
        <v>135.51859581052528</v>
      </c>
      <c r="K175" s="230">
        <f>(SUM('1.  LRAMVA Summary'!F$54:F$80)+SUM('1.  LRAMVA Summary'!F$81:F$82)*(MONTH($E175)-1)/12)*$H175</f>
        <v>558.70344003594323</v>
      </c>
      <c r="L175" s="230">
        <f>(SUM('1.  LRAMVA Summary'!G$54:G$80)+SUM('1.  LRAMVA Summary'!G$81:G$82)*(MONTH($E175)-1)/12)*$H175</f>
        <v>26.028144701139052</v>
      </c>
      <c r="M175" s="230">
        <f>(SUM('1.  LRAMVA Summary'!H$54:H$80)+SUM('1.  LRAMVA Summary'!H$81:H$82)*(MONTH($E175)-1)/12)*$H175</f>
        <v>-71.842563165604645</v>
      </c>
      <c r="N175" s="230">
        <f>(SUM('1.  LRAMVA Summary'!I$54:I$80)+SUM('1.  LRAMVA Summary'!I$81:I$82)*(MONTH($E175)-1)/12)*$H175</f>
        <v>-125.12044160000001</v>
      </c>
      <c r="O175" s="230">
        <f>(SUM('1.  LRAMVA Summary'!J$54:J$80)+SUM('1.  LRAMVA Summary'!J$81:J$82)*(MONTH($E175)-1)/12)*$H175</f>
        <v>0</v>
      </c>
      <c r="P175" s="230">
        <f>(SUM('1.  LRAMVA Summary'!K$54:K$80)+SUM('1.  LRAMVA Summary'!K$81:K$82)*(MONTH($E175)-1)/12)*$H175</f>
        <v>0</v>
      </c>
      <c r="Q175" s="230">
        <f>(SUM('1.  LRAMVA Summary'!L$54:L$80)+SUM('1.  LRAMVA Summary'!L$81:L$82)*(MONTH($E175)-1)/12)*$H175</f>
        <v>0</v>
      </c>
      <c r="R175" s="230">
        <f>(SUM('1.  LRAMVA Summary'!M$54:M$80)+SUM('1.  LRAMVA Summary'!M$81:M$82)*(MONTH($E175)-1)/12)*$H175</f>
        <v>0</v>
      </c>
      <c r="S175" s="230">
        <f>(SUM('1.  LRAMVA Summary'!N$54:N$80)+SUM('1.  LRAMVA Summary'!N$81:N$82)*(MONTH($E175)-1)/12)*$H175</f>
        <v>0</v>
      </c>
      <c r="T175" s="230">
        <f>(SUM('1.  LRAMVA Summary'!O$54:O$80)+SUM('1.  LRAMVA Summary'!O$81:O$82)*(MONTH($E175)-1)/12)*$H175</f>
        <v>0</v>
      </c>
      <c r="U175" s="230">
        <f>(SUM('1.  LRAMVA Summary'!P$54:P$80)+SUM('1.  LRAMVA Summary'!P$81:P$82)*(MONTH($E175)-1)/12)*$H175</f>
        <v>0</v>
      </c>
      <c r="V175" s="230">
        <f>(SUM('1.  LRAMVA Summary'!Q$54:Q$80)+SUM('1.  LRAMVA Summary'!Q$81:Q$82)*(MONTH($E175)-1)/12)*$H175</f>
        <v>0</v>
      </c>
      <c r="W175" s="231">
        <f t="shared" si="94"/>
        <v>699.82006808862275</v>
      </c>
    </row>
    <row r="176" spans="2:23">
      <c r="E176" s="214">
        <v>44531</v>
      </c>
      <c r="F176" s="214" t="s">
        <v>725</v>
      </c>
      <c r="G176" s="215" t="s">
        <v>69</v>
      </c>
      <c r="H176" s="240">
        <f t="shared" si="97"/>
        <v>4.75E-4</v>
      </c>
      <c r="I176" s="230">
        <f>(SUM('1.  LRAMVA Summary'!D$54:D$80)+SUM('1.  LRAMVA Summary'!D$81:D$82)*(MONTH($E176)-1)/12)*$H176</f>
        <v>176.53289230661991</v>
      </c>
      <c r="J176" s="230">
        <f>(SUM('1.  LRAMVA Summary'!E$54:E$80)+SUM('1.  LRAMVA Summary'!E$81:E$82)*(MONTH($E176)-1)/12)*$H176</f>
        <v>135.51859581052528</v>
      </c>
      <c r="K176" s="230">
        <f>(SUM('1.  LRAMVA Summary'!F$54:F$80)+SUM('1.  LRAMVA Summary'!F$81:F$82)*(MONTH($E176)-1)/12)*$H176</f>
        <v>558.70344003594323</v>
      </c>
      <c r="L176" s="230">
        <f>(SUM('1.  LRAMVA Summary'!G$54:G$80)+SUM('1.  LRAMVA Summary'!G$81:G$82)*(MONTH($E176)-1)/12)*$H176</f>
        <v>26.028144701139052</v>
      </c>
      <c r="M176" s="230">
        <f>(SUM('1.  LRAMVA Summary'!H$54:H$80)+SUM('1.  LRAMVA Summary'!H$81:H$82)*(MONTH($E176)-1)/12)*$H176</f>
        <v>-71.842563165604645</v>
      </c>
      <c r="N176" s="230">
        <f>(SUM('1.  LRAMVA Summary'!I$54:I$80)+SUM('1.  LRAMVA Summary'!I$81:I$82)*(MONTH($E176)-1)/12)*$H176</f>
        <v>-125.12044160000001</v>
      </c>
      <c r="O176" s="230">
        <f>(SUM('1.  LRAMVA Summary'!J$54:J$80)+SUM('1.  LRAMVA Summary'!J$81:J$82)*(MONTH($E176)-1)/12)*$H176</f>
        <v>0</v>
      </c>
      <c r="P176" s="230">
        <f>(SUM('1.  LRAMVA Summary'!K$54:K$80)+SUM('1.  LRAMVA Summary'!K$81:K$82)*(MONTH($E176)-1)/12)*$H176</f>
        <v>0</v>
      </c>
      <c r="Q176" s="230">
        <f>(SUM('1.  LRAMVA Summary'!L$54:L$80)+SUM('1.  LRAMVA Summary'!L$81:L$82)*(MONTH($E176)-1)/12)*$H176</f>
        <v>0</v>
      </c>
      <c r="R176" s="230">
        <f>(SUM('1.  LRAMVA Summary'!M$54:M$80)+SUM('1.  LRAMVA Summary'!M$81:M$82)*(MONTH($E176)-1)/12)*$H176</f>
        <v>0</v>
      </c>
      <c r="S176" s="230">
        <f>(SUM('1.  LRAMVA Summary'!N$54:N$80)+SUM('1.  LRAMVA Summary'!N$81:N$82)*(MONTH($E176)-1)/12)*$H176</f>
        <v>0</v>
      </c>
      <c r="T176" s="230">
        <f>(SUM('1.  LRAMVA Summary'!O$54:O$80)+SUM('1.  LRAMVA Summary'!O$81:O$82)*(MONTH($E176)-1)/12)*$H176</f>
        <v>0</v>
      </c>
      <c r="U176" s="230">
        <f>(SUM('1.  LRAMVA Summary'!P$54:P$80)+SUM('1.  LRAMVA Summary'!P$81:P$82)*(MONTH($E176)-1)/12)*$H176</f>
        <v>0</v>
      </c>
      <c r="V176" s="230">
        <f>(SUM('1.  LRAMVA Summary'!Q$54:Q$80)+SUM('1.  LRAMVA Summary'!Q$81:Q$82)*(MONTH($E176)-1)/12)*$H176</f>
        <v>0</v>
      </c>
      <c r="W176" s="231">
        <f>SUM(I176:V176)</f>
        <v>699.82006808862275</v>
      </c>
    </row>
    <row r="177" spans="5:23" ht="15.75" thickBot="1">
      <c r="E177" s="216" t="s">
        <v>720</v>
      </c>
      <c r="F177" s="216"/>
      <c r="G177" s="217"/>
      <c r="H177" s="218"/>
      <c r="I177" s="219">
        <f>SUM(I164:I176)</f>
        <v>17401.473313261838</v>
      </c>
      <c r="J177" s="219">
        <f>SUM(J164:J176)</f>
        <v>11304.623359176838</v>
      </c>
      <c r="K177" s="219">
        <f t="shared" ref="K177:V177" si="98">SUM(K164:K176)</f>
        <v>46920.791972633677</v>
      </c>
      <c r="L177" s="219">
        <f t="shared" si="98"/>
        <v>2195.2736919986578</v>
      </c>
      <c r="M177" s="219">
        <f t="shared" si="98"/>
        <v>-6099.2852621376596</v>
      </c>
      <c r="N177" s="219">
        <f t="shared" si="98"/>
        <v>-10591.829128533334</v>
      </c>
      <c r="O177" s="219">
        <f t="shared" si="98"/>
        <v>0</v>
      </c>
      <c r="P177" s="219">
        <f t="shared" si="98"/>
        <v>0</v>
      </c>
      <c r="Q177" s="219">
        <f t="shared" si="98"/>
        <v>0</v>
      </c>
      <c r="R177" s="219">
        <f t="shared" si="98"/>
        <v>0</v>
      </c>
      <c r="S177" s="219">
        <f t="shared" si="98"/>
        <v>0</v>
      </c>
      <c r="T177" s="219">
        <f t="shared" si="98"/>
        <v>0</v>
      </c>
      <c r="U177" s="219">
        <f t="shared" si="98"/>
        <v>0</v>
      </c>
      <c r="V177" s="219">
        <f t="shared" si="98"/>
        <v>0</v>
      </c>
      <c r="W177" s="219">
        <f>SUM(W164:W176)</f>
        <v>61131.047946400053</v>
      </c>
    </row>
    <row r="178" spans="5:23" ht="15.75" thickTop="1">
      <c r="E178" s="220" t="s">
        <v>67</v>
      </c>
      <c r="F178" s="220"/>
      <c r="G178" s="221"/>
      <c r="H178" s="222"/>
      <c r="I178" s="223"/>
      <c r="J178" s="223"/>
      <c r="K178" s="223"/>
      <c r="L178" s="223"/>
      <c r="M178" s="223"/>
      <c r="N178" s="223"/>
      <c r="O178" s="223"/>
      <c r="P178" s="223"/>
      <c r="Q178" s="223"/>
      <c r="R178" s="223"/>
      <c r="S178" s="223"/>
      <c r="T178" s="223"/>
      <c r="U178" s="223"/>
      <c r="V178" s="223"/>
      <c r="W178" s="224"/>
    </row>
    <row r="179" spans="5:23">
      <c r="E179" s="225" t="s">
        <v>721</v>
      </c>
      <c r="F179" s="225"/>
      <c r="G179" s="226"/>
      <c r="H179" s="227"/>
      <c r="I179" s="228">
        <f>I177+I178</f>
        <v>17401.473313261838</v>
      </c>
      <c r="J179" s="228">
        <f t="shared" ref="J179:U179" si="99">J177+J178</f>
        <v>11304.623359176838</v>
      </c>
      <c r="K179" s="228">
        <f t="shared" si="99"/>
        <v>46920.791972633677</v>
      </c>
      <c r="L179" s="228">
        <f t="shared" si="99"/>
        <v>2195.2736919986578</v>
      </c>
      <c r="M179" s="228">
        <f t="shared" si="99"/>
        <v>-6099.2852621376596</v>
      </c>
      <c r="N179" s="228">
        <f t="shared" si="99"/>
        <v>-10591.829128533334</v>
      </c>
      <c r="O179" s="228">
        <f t="shared" si="99"/>
        <v>0</v>
      </c>
      <c r="P179" s="228">
        <f t="shared" si="99"/>
        <v>0</v>
      </c>
      <c r="Q179" s="228">
        <f t="shared" si="99"/>
        <v>0</v>
      </c>
      <c r="R179" s="228">
        <f t="shared" si="99"/>
        <v>0</v>
      </c>
      <c r="S179" s="228">
        <f t="shared" si="99"/>
        <v>0</v>
      </c>
      <c r="T179" s="228">
        <f t="shared" si="99"/>
        <v>0</v>
      </c>
      <c r="U179" s="228">
        <f t="shared" si="99"/>
        <v>0</v>
      </c>
      <c r="V179" s="228">
        <f>V177+V178</f>
        <v>0</v>
      </c>
      <c r="W179" s="228">
        <f>W177+W178</f>
        <v>61131.047946400053</v>
      </c>
    </row>
    <row r="180" spans="5:23">
      <c r="E180" s="214">
        <v>44562</v>
      </c>
      <c r="F180" s="214" t="s">
        <v>726</v>
      </c>
      <c r="G180" s="215" t="s">
        <v>65</v>
      </c>
      <c r="H180" s="240">
        <f>$C$59/12</f>
        <v>4.75E-4</v>
      </c>
      <c r="I180" s="230">
        <f>(SUM('1.  LRAMVA Summary'!D$54:D$80)+SUM('1.  LRAMVA Summary'!D$81:D$82)*(MONTH($E180)-1)/12)*$H180</f>
        <v>176.53289230661991</v>
      </c>
      <c r="J180" s="230">
        <f>(SUM('1.  LRAMVA Summary'!E$54:E$80)+SUM('1.  LRAMVA Summary'!E$81:E$82)*(MONTH($E180)-1)/12)*$H180</f>
        <v>135.51859581052528</v>
      </c>
      <c r="K180" s="230">
        <f>(SUM('1.  LRAMVA Summary'!F$54:F$80)+SUM('1.  LRAMVA Summary'!F$81:F$82)*(MONTH($E180)-1)/12)*$H180</f>
        <v>558.70344003594323</v>
      </c>
      <c r="L180" s="230">
        <f>(SUM('1.  LRAMVA Summary'!G$54:G$80)+SUM('1.  LRAMVA Summary'!G$81:G$82)*(MONTH($E180)-1)/12)*$H180</f>
        <v>26.028144701139052</v>
      </c>
      <c r="M180" s="230">
        <f>(SUM('1.  LRAMVA Summary'!H$54:H$80)+SUM('1.  LRAMVA Summary'!H$81:H$82)*(MONTH($E180)-1)/12)*$H180</f>
        <v>-71.842563165604645</v>
      </c>
      <c r="N180" s="230">
        <f>(SUM('1.  LRAMVA Summary'!I$54:I$80)+SUM('1.  LRAMVA Summary'!I$81:I$82)*(MONTH($E180)-1)/12)*$H180</f>
        <v>-125.12044160000001</v>
      </c>
      <c r="O180" s="230">
        <f>(SUM('1.  LRAMVA Summary'!J$54:J$80)+SUM('1.  LRAMVA Summary'!J$81:J$82)*(MONTH($E180)-1)/12)*$H180</f>
        <v>0</v>
      </c>
      <c r="P180" s="230">
        <f>(SUM('1.  LRAMVA Summary'!K$54:K$80)+SUM('1.  LRAMVA Summary'!K$81:K$82)*(MONTH($E180)-1)/12)*$H180</f>
        <v>0</v>
      </c>
      <c r="Q180" s="230">
        <f>(SUM('1.  LRAMVA Summary'!L$54:L$80)+SUM('1.  LRAMVA Summary'!L$81:L$82)*(MONTH($E180)-1)/12)*$H180</f>
        <v>0</v>
      </c>
      <c r="R180" s="230">
        <f>(SUM('1.  LRAMVA Summary'!M$54:M$80)+SUM('1.  LRAMVA Summary'!M$81:M$82)*(MONTH($E180)-1)/12)*$H180</f>
        <v>0</v>
      </c>
      <c r="S180" s="230">
        <f>(SUM('1.  LRAMVA Summary'!N$54:N$80)+SUM('1.  LRAMVA Summary'!N$81:N$82)*(MONTH($E180)-1)/12)*$H180</f>
        <v>0</v>
      </c>
      <c r="T180" s="230">
        <f>(SUM('1.  LRAMVA Summary'!O$54:O$80)+SUM('1.  LRAMVA Summary'!O$81:O$82)*(MONTH($E180)-1)/12)*$H180</f>
        <v>0</v>
      </c>
      <c r="U180" s="230">
        <f>(SUM('1.  LRAMVA Summary'!P$54:P$80)+SUM('1.  LRAMVA Summary'!P$81:P$82)*(MONTH($E180)-1)/12)*$H180</f>
        <v>0</v>
      </c>
      <c r="V180" s="230">
        <f>(SUM('1.  LRAMVA Summary'!Q$54:Q$80)+SUM('1.  LRAMVA Summary'!Q$81:Q$82)*(MONTH($E180)-1)/12)*$H180</f>
        <v>0</v>
      </c>
      <c r="W180" s="231">
        <f>SUM(I180:V180)</f>
        <v>699.82006808862275</v>
      </c>
    </row>
    <row r="181" spans="5:23">
      <c r="E181" s="214">
        <v>44593</v>
      </c>
      <c r="F181" s="214" t="s">
        <v>726</v>
      </c>
      <c r="G181" s="215" t="s">
        <v>65</v>
      </c>
      <c r="H181" s="240">
        <f t="shared" ref="H181:H182" si="100">$C$59/12</f>
        <v>4.75E-4</v>
      </c>
      <c r="I181" s="230">
        <f>(SUM('1.  LRAMVA Summary'!D$54:D$80)+SUM('1.  LRAMVA Summary'!D$81:D$82)*(MONTH($E181)-1)/12)*$H181</f>
        <v>176.53289230661991</v>
      </c>
      <c r="J181" s="230">
        <f>(SUM('1.  LRAMVA Summary'!E$54:E$80)+SUM('1.  LRAMVA Summary'!E$81:E$82)*(MONTH($E181)-1)/12)*$H181</f>
        <v>135.51859581052528</v>
      </c>
      <c r="K181" s="230">
        <f>(SUM('1.  LRAMVA Summary'!F$54:F$80)+SUM('1.  LRAMVA Summary'!F$81:F$82)*(MONTH($E181)-1)/12)*$H181</f>
        <v>558.70344003594323</v>
      </c>
      <c r="L181" s="230">
        <f>(SUM('1.  LRAMVA Summary'!G$54:G$80)+SUM('1.  LRAMVA Summary'!G$81:G$82)*(MONTH($E181)-1)/12)*$H181</f>
        <v>26.028144701139052</v>
      </c>
      <c r="M181" s="230">
        <f>(SUM('1.  LRAMVA Summary'!H$54:H$80)+SUM('1.  LRAMVA Summary'!H$81:H$82)*(MONTH($E181)-1)/12)*$H181</f>
        <v>-71.842563165604645</v>
      </c>
      <c r="N181" s="230">
        <f>(SUM('1.  LRAMVA Summary'!I$54:I$80)+SUM('1.  LRAMVA Summary'!I$81:I$82)*(MONTH($E181)-1)/12)*$H181</f>
        <v>-125.12044160000001</v>
      </c>
      <c r="O181" s="230">
        <f>(SUM('1.  LRAMVA Summary'!J$54:J$80)+SUM('1.  LRAMVA Summary'!J$81:J$82)*(MONTH($E181)-1)/12)*$H181</f>
        <v>0</v>
      </c>
      <c r="P181" s="230">
        <f>(SUM('1.  LRAMVA Summary'!K$54:K$80)+SUM('1.  LRAMVA Summary'!K$81:K$82)*(MONTH($E181)-1)/12)*$H181</f>
        <v>0</v>
      </c>
      <c r="Q181" s="230">
        <f>(SUM('1.  LRAMVA Summary'!L$54:L$80)+SUM('1.  LRAMVA Summary'!L$81:L$82)*(MONTH($E181)-1)/12)*$H181</f>
        <v>0</v>
      </c>
      <c r="R181" s="230">
        <f>(SUM('1.  LRAMVA Summary'!M$54:M$80)+SUM('1.  LRAMVA Summary'!M$81:M$82)*(MONTH($E181)-1)/12)*$H181</f>
        <v>0</v>
      </c>
      <c r="S181" s="230">
        <f>(SUM('1.  LRAMVA Summary'!N$54:N$80)+SUM('1.  LRAMVA Summary'!N$81:N$82)*(MONTH($E181)-1)/12)*$H181</f>
        <v>0</v>
      </c>
      <c r="T181" s="230">
        <f>(SUM('1.  LRAMVA Summary'!O$54:O$80)+SUM('1.  LRAMVA Summary'!O$81:O$82)*(MONTH($E181)-1)/12)*$H181</f>
        <v>0</v>
      </c>
      <c r="U181" s="230">
        <f>(SUM('1.  LRAMVA Summary'!P$54:P$80)+SUM('1.  LRAMVA Summary'!P$81:P$82)*(MONTH($E181)-1)/12)*$H181</f>
        <v>0</v>
      </c>
      <c r="V181" s="230">
        <f>(SUM('1.  LRAMVA Summary'!Q$54:Q$80)+SUM('1.  LRAMVA Summary'!Q$81:Q$82)*(MONTH($E181)-1)/12)*$H181</f>
        <v>0</v>
      </c>
      <c r="W181" s="231">
        <f t="shared" ref="W181:W190" si="101">SUM(I181:V181)</f>
        <v>699.82006808862275</v>
      </c>
    </row>
    <row r="182" spans="5:23">
      <c r="E182" s="214">
        <v>44621</v>
      </c>
      <c r="F182" s="214" t="s">
        <v>726</v>
      </c>
      <c r="G182" s="215" t="s">
        <v>65</v>
      </c>
      <c r="H182" s="240">
        <f t="shared" si="100"/>
        <v>4.75E-4</v>
      </c>
      <c r="I182" s="230">
        <f>(SUM('1.  LRAMVA Summary'!D$54:D$80)+SUM('1.  LRAMVA Summary'!D$81:D$82)*(MONTH($E182)-1)/12)*$H182</f>
        <v>176.53289230661991</v>
      </c>
      <c r="J182" s="230">
        <f>(SUM('1.  LRAMVA Summary'!E$54:E$80)+SUM('1.  LRAMVA Summary'!E$81:E$82)*(MONTH($E182)-1)/12)*$H182</f>
        <v>135.51859581052528</v>
      </c>
      <c r="K182" s="230">
        <f>(SUM('1.  LRAMVA Summary'!F$54:F$80)+SUM('1.  LRAMVA Summary'!F$81:F$82)*(MONTH($E182)-1)/12)*$H182</f>
        <v>558.70344003594323</v>
      </c>
      <c r="L182" s="230">
        <f>(SUM('1.  LRAMVA Summary'!G$54:G$80)+SUM('1.  LRAMVA Summary'!G$81:G$82)*(MONTH($E182)-1)/12)*$H182</f>
        <v>26.028144701139052</v>
      </c>
      <c r="M182" s="230">
        <f>(SUM('1.  LRAMVA Summary'!H$54:H$80)+SUM('1.  LRAMVA Summary'!H$81:H$82)*(MONTH($E182)-1)/12)*$H182</f>
        <v>-71.842563165604645</v>
      </c>
      <c r="N182" s="230">
        <f>(SUM('1.  LRAMVA Summary'!I$54:I$80)+SUM('1.  LRAMVA Summary'!I$81:I$82)*(MONTH($E182)-1)/12)*$H182</f>
        <v>-125.12044160000001</v>
      </c>
      <c r="O182" s="230">
        <f>(SUM('1.  LRAMVA Summary'!J$54:J$80)+SUM('1.  LRAMVA Summary'!J$81:J$82)*(MONTH($E182)-1)/12)*$H182</f>
        <v>0</v>
      </c>
      <c r="P182" s="230">
        <f>(SUM('1.  LRAMVA Summary'!K$54:K$80)+SUM('1.  LRAMVA Summary'!K$81:K$82)*(MONTH($E182)-1)/12)*$H182</f>
        <v>0</v>
      </c>
      <c r="Q182" s="230">
        <f>(SUM('1.  LRAMVA Summary'!L$54:L$80)+SUM('1.  LRAMVA Summary'!L$81:L$82)*(MONTH($E182)-1)/12)*$H182</f>
        <v>0</v>
      </c>
      <c r="R182" s="230">
        <f>(SUM('1.  LRAMVA Summary'!M$54:M$80)+SUM('1.  LRAMVA Summary'!M$81:M$82)*(MONTH($E182)-1)/12)*$H182</f>
        <v>0</v>
      </c>
      <c r="S182" s="230">
        <f>(SUM('1.  LRAMVA Summary'!N$54:N$80)+SUM('1.  LRAMVA Summary'!N$81:N$82)*(MONTH($E182)-1)/12)*$H182</f>
        <v>0</v>
      </c>
      <c r="T182" s="230">
        <f>(SUM('1.  LRAMVA Summary'!O$54:O$80)+SUM('1.  LRAMVA Summary'!O$81:O$82)*(MONTH($E182)-1)/12)*$H182</f>
        <v>0</v>
      </c>
      <c r="U182" s="230">
        <f>(SUM('1.  LRAMVA Summary'!P$54:P$80)+SUM('1.  LRAMVA Summary'!P$81:P$82)*(MONTH($E182)-1)/12)*$H182</f>
        <v>0</v>
      </c>
      <c r="V182" s="230">
        <f>(SUM('1.  LRAMVA Summary'!Q$54:Q$80)+SUM('1.  LRAMVA Summary'!Q$81:Q$82)*(MONTH($E182)-1)/12)*$H182</f>
        <v>0</v>
      </c>
      <c r="W182" s="231">
        <f t="shared" si="101"/>
        <v>699.82006808862275</v>
      </c>
    </row>
    <row r="183" spans="5:23">
      <c r="E183" s="214">
        <v>44652</v>
      </c>
      <c r="F183" s="214" t="s">
        <v>726</v>
      </c>
      <c r="G183" s="215" t="s">
        <v>66</v>
      </c>
      <c r="H183" s="240">
        <f>$C$60/12</f>
        <v>4.75E-4</v>
      </c>
      <c r="I183" s="230">
        <f>(SUM('1.  LRAMVA Summary'!D$54:D$80)+SUM('1.  LRAMVA Summary'!D$81:D$82)*(MONTH($E183)-1)/12)*$H183</f>
        <v>176.53289230661991</v>
      </c>
      <c r="J183" s="230">
        <f>(SUM('1.  LRAMVA Summary'!E$54:E$80)+SUM('1.  LRAMVA Summary'!E$81:E$82)*(MONTH($E183)-1)/12)*$H183</f>
        <v>135.51859581052528</v>
      </c>
      <c r="K183" s="230">
        <f>(SUM('1.  LRAMVA Summary'!F$54:F$80)+SUM('1.  LRAMVA Summary'!F$81:F$82)*(MONTH($E183)-1)/12)*$H183</f>
        <v>558.70344003594323</v>
      </c>
      <c r="L183" s="230">
        <f>(SUM('1.  LRAMVA Summary'!G$54:G$80)+SUM('1.  LRAMVA Summary'!G$81:G$82)*(MONTH($E183)-1)/12)*$H183</f>
        <v>26.028144701139052</v>
      </c>
      <c r="M183" s="230">
        <f>(SUM('1.  LRAMVA Summary'!H$54:H$80)+SUM('1.  LRAMVA Summary'!H$81:H$82)*(MONTH($E183)-1)/12)*$H183</f>
        <v>-71.842563165604645</v>
      </c>
      <c r="N183" s="230">
        <f>(SUM('1.  LRAMVA Summary'!I$54:I$80)+SUM('1.  LRAMVA Summary'!I$81:I$82)*(MONTH($E183)-1)/12)*$H183</f>
        <v>-125.12044160000001</v>
      </c>
      <c r="O183" s="230">
        <f>(SUM('1.  LRAMVA Summary'!J$54:J$80)+SUM('1.  LRAMVA Summary'!J$81:J$82)*(MONTH($E183)-1)/12)*$H183</f>
        <v>0</v>
      </c>
      <c r="P183" s="230">
        <f>(SUM('1.  LRAMVA Summary'!K$54:K$80)+SUM('1.  LRAMVA Summary'!K$81:K$82)*(MONTH($E183)-1)/12)*$H183</f>
        <v>0</v>
      </c>
      <c r="Q183" s="230">
        <f>(SUM('1.  LRAMVA Summary'!L$54:L$80)+SUM('1.  LRAMVA Summary'!L$81:L$82)*(MONTH($E183)-1)/12)*$H183</f>
        <v>0</v>
      </c>
      <c r="R183" s="230">
        <f>(SUM('1.  LRAMVA Summary'!M$54:M$80)+SUM('1.  LRAMVA Summary'!M$81:M$82)*(MONTH($E183)-1)/12)*$H183</f>
        <v>0</v>
      </c>
      <c r="S183" s="230">
        <f>(SUM('1.  LRAMVA Summary'!N$54:N$80)+SUM('1.  LRAMVA Summary'!N$81:N$82)*(MONTH($E183)-1)/12)*$H183</f>
        <v>0</v>
      </c>
      <c r="T183" s="230">
        <f>(SUM('1.  LRAMVA Summary'!O$54:O$80)+SUM('1.  LRAMVA Summary'!O$81:O$82)*(MONTH($E183)-1)/12)*$H183</f>
        <v>0</v>
      </c>
      <c r="U183" s="230">
        <f>(SUM('1.  LRAMVA Summary'!P$54:P$80)+SUM('1.  LRAMVA Summary'!P$81:P$82)*(MONTH($E183)-1)/12)*$H183</f>
        <v>0</v>
      </c>
      <c r="V183" s="230">
        <f>(SUM('1.  LRAMVA Summary'!Q$54:Q$80)+SUM('1.  LRAMVA Summary'!Q$81:Q$82)*(MONTH($E183)-1)/12)*$H183</f>
        <v>0</v>
      </c>
      <c r="W183" s="231">
        <f t="shared" si="101"/>
        <v>699.82006808862275</v>
      </c>
    </row>
    <row r="184" spans="5:23">
      <c r="E184" s="214">
        <v>44682</v>
      </c>
      <c r="F184" s="214" t="s">
        <v>726</v>
      </c>
      <c r="G184" s="215" t="s">
        <v>66</v>
      </c>
      <c r="H184" s="240"/>
      <c r="I184" s="230">
        <f>(SUM('1.  LRAMVA Summary'!D$54:D$80)+SUM('1.  LRAMVA Summary'!D$81:D$82)*(MONTH($E184)-1)/12)*$H184</f>
        <v>0</v>
      </c>
      <c r="J184" s="230">
        <f>(SUM('1.  LRAMVA Summary'!E$54:E$80)+SUM('1.  LRAMVA Summary'!E$81:E$82)*(MONTH($E184)-1)/12)*$H184</f>
        <v>0</v>
      </c>
      <c r="K184" s="230">
        <f>(SUM('1.  LRAMVA Summary'!F$54:F$80)+SUM('1.  LRAMVA Summary'!F$81:F$82)*(MONTH($E184)-1)/12)*$H184</f>
        <v>0</v>
      </c>
      <c r="L184" s="230">
        <f>(SUM('1.  LRAMVA Summary'!G$54:G$80)+SUM('1.  LRAMVA Summary'!G$81:G$82)*(MONTH($E184)-1)/12)*$H184</f>
        <v>0</v>
      </c>
      <c r="M184" s="230">
        <f>(SUM('1.  LRAMVA Summary'!H$54:H$80)+SUM('1.  LRAMVA Summary'!H$81:H$82)*(MONTH($E184)-1)/12)*$H184</f>
        <v>0</v>
      </c>
      <c r="N184" s="230">
        <f>(SUM('1.  LRAMVA Summary'!I$54:I$80)+SUM('1.  LRAMVA Summary'!I$81:I$82)*(MONTH($E184)-1)/12)*$H184</f>
        <v>0</v>
      </c>
      <c r="O184" s="230">
        <f>(SUM('1.  LRAMVA Summary'!J$54:J$80)+SUM('1.  LRAMVA Summary'!J$81:J$82)*(MONTH($E184)-1)/12)*$H184</f>
        <v>0</v>
      </c>
      <c r="P184" s="230">
        <f>(SUM('1.  LRAMVA Summary'!K$54:K$80)+SUM('1.  LRAMVA Summary'!K$81:K$82)*(MONTH($E184)-1)/12)*$H184</f>
        <v>0</v>
      </c>
      <c r="Q184" s="230">
        <f>(SUM('1.  LRAMVA Summary'!L$54:L$80)+SUM('1.  LRAMVA Summary'!L$81:L$82)*(MONTH($E184)-1)/12)*$H184</f>
        <v>0</v>
      </c>
      <c r="R184" s="230">
        <f>(SUM('1.  LRAMVA Summary'!M$54:M$80)+SUM('1.  LRAMVA Summary'!M$81:M$82)*(MONTH($E184)-1)/12)*$H184</f>
        <v>0</v>
      </c>
      <c r="S184" s="230">
        <f>(SUM('1.  LRAMVA Summary'!N$54:N$80)+SUM('1.  LRAMVA Summary'!N$81:N$82)*(MONTH($E184)-1)/12)*$H184</f>
        <v>0</v>
      </c>
      <c r="T184" s="230">
        <f>(SUM('1.  LRAMVA Summary'!O$54:O$80)+SUM('1.  LRAMVA Summary'!O$81:O$82)*(MONTH($E184)-1)/12)*$H184</f>
        <v>0</v>
      </c>
      <c r="U184" s="230">
        <f>(SUM('1.  LRAMVA Summary'!P$54:P$80)+SUM('1.  LRAMVA Summary'!P$81:P$82)*(MONTH($E184)-1)/12)*$H184</f>
        <v>0</v>
      </c>
      <c r="V184" s="230">
        <f>(SUM('1.  LRAMVA Summary'!Q$54:Q$80)+SUM('1.  LRAMVA Summary'!Q$81:Q$82)*(MONTH($E184)-1)/12)*$H184</f>
        <v>0</v>
      </c>
      <c r="W184" s="231">
        <f t="shared" si="101"/>
        <v>0</v>
      </c>
    </row>
    <row r="185" spans="5:23">
      <c r="E185" s="214">
        <v>44713</v>
      </c>
      <c r="F185" s="214" t="s">
        <v>726</v>
      </c>
      <c r="G185" s="215" t="s">
        <v>66</v>
      </c>
      <c r="H185" s="240"/>
      <c r="I185" s="230">
        <f>(SUM('1.  LRAMVA Summary'!D$54:D$80)+SUM('1.  LRAMVA Summary'!D$81:D$82)*(MONTH($E185)-1)/12)*$H185</f>
        <v>0</v>
      </c>
      <c r="J185" s="230">
        <f>(SUM('1.  LRAMVA Summary'!E$54:E$80)+SUM('1.  LRAMVA Summary'!E$81:E$82)*(MONTH($E185)-1)/12)*$H185</f>
        <v>0</v>
      </c>
      <c r="K185" s="230">
        <f>(SUM('1.  LRAMVA Summary'!F$54:F$80)+SUM('1.  LRAMVA Summary'!F$81:F$82)*(MONTH($E185)-1)/12)*$H185</f>
        <v>0</v>
      </c>
      <c r="L185" s="230">
        <f>(SUM('1.  LRAMVA Summary'!G$54:G$80)+SUM('1.  LRAMVA Summary'!G$81:G$82)*(MONTH($E185)-1)/12)*$H185</f>
        <v>0</v>
      </c>
      <c r="M185" s="230">
        <f>(SUM('1.  LRAMVA Summary'!H$54:H$80)+SUM('1.  LRAMVA Summary'!H$81:H$82)*(MONTH($E185)-1)/12)*$H185</f>
        <v>0</v>
      </c>
      <c r="N185" s="230">
        <f>(SUM('1.  LRAMVA Summary'!I$54:I$80)+SUM('1.  LRAMVA Summary'!I$81:I$82)*(MONTH($E185)-1)/12)*$H185</f>
        <v>0</v>
      </c>
      <c r="O185" s="230">
        <f>(SUM('1.  LRAMVA Summary'!J$54:J$80)+SUM('1.  LRAMVA Summary'!J$81:J$82)*(MONTH($E185)-1)/12)*$H185</f>
        <v>0</v>
      </c>
      <c r="P185" s="230">
        <f>(SUM('1.  LRAMVA Summary'!K$54:K$80)+SUM('1.  LRAMVA Summary'!K$81:K$82)*(MONTH($E185)-1)/12)*$H185</f>
        <v>0</v>
      </c>
      <c r="Q185" s="230">
        <f>(SUM('1.  LRAMVA Summary'!L$54:L$80)+SUM('1.  LRAMVA Summary'!L$81:L$82)*(MONTH($E185)-1)/12)*$H185</f>
        <v>0</v>
      </c>
      <c r="R185" s="230">
        <f>(SUM('1.  LRAMVA Summary'!M$54:M$80)+SUM('1.  LRAMVA Summary'!M$81:M$82)*(MONTH($E185)-1)/12)*$H185</f>
        <v>0</v>
      </c>
      <c r="S185" s="230">
        <f>(SUM('1.  LRAMVA Summary'!N$54:N$80)+SUM('1.  LRAMVA Summary'!N$81:N$82)*(MONTH($E185)-1)/12)*$H185</f>
        <v>0</v>
      </c>
      <c r="T185" s="230">
        <f>(SUM('1.  LRAMVA Summary'!O$54:O$80)+SUM('1.  LRAMVA Summary'!O$81:O$82)*(MONTH($E185)-1)/12)*$H185</f>
        <v>0</v>
      </c>
      <c r="U185" s="230">
        <f>(SUM('1.  LRAMVA Summary'!P$54:P$80)+SUM('1.  LRAMVA Summary'!P$81:P$82)*(MONTH($E185)-1)/12)*$H185</f>
        <v>0</v>
      </c>
      <c r="V185" s="230">
        <f>(SUM('1.  LRAMVA Summary'!Q$54:Q$80)+SUM('1.  LRAMVA Summary'!Q$81:Q$82)*(MONTH($E185)-1)/12)*$H185</f>
        <v>0</v>
      </c>
      <c r="W185" s="231">
        <f t="shared" si="101"/>
        <v>0</v>
      </c>
    </row>
    <row r="186" spans="5:23">
      <c r="E186" s="214">
        <v>44743</v>
      </c>
      <c r="F186" s="214" t="s">
        <v>726</v>
      </c>
      <c r="G186" s="215" t="s">
        <v>68</v>
      </c>
      <c r="H186" s="240"/>
      <c r="I186" s="230">
        <f>(SUM('1.  LRAMVA Summary'!D$54:D$80)+SUM('1.  LRAMVA Summary'!D$81:D$82)*(MONTH($E186)-1)/12)*$H186</f>
        <v>0</v>
      </c>
      <c r="J186" s="230">
        <f>(SUM('1.  LRAMVA Summary'!E$54:E$80)+SUM('1.  LRAMVA Summary'!E$81:E$82)*(MONTH($E186)-1)/12)*$H186</f>
        <v>0</v>
      </c>
      <c r="K186" s="230">
        <f>(SUM('1.  LRAMVA Summary'!F$54:F$80)+SUM('1.  LRAMVA Summary'!F$81:F$82)*(MONTH($E186)-1)/12)*$H186</f>
        <v>0</v>
      </c>
      <c r="L186" s="230">
        <f>(SUM('1.  LRAMVA Summary'!G$54:G$80)+SUM('1.  LRAMVA Summary'!G$81:G$82)*(MONTH($E186)-1)/12)*$H186</f>
        <v>0</v>
      </c>
      <c r="M186" s="230">
        <f>(SUM('1.  LRAMVA Summary'!H$54:H$80)+SUM('1.  LRAMVA Summary'!H$81:H$82)*(MONTH($E186)-1)/12)*$H186</f>
        <v>0</v>
      </c>
      <c r="N186" s="230">
        <f>(SUM('1.  LRAMVA Summary'!I$54:I$80)+SUM('1.  LRAMVA Summary'!I$81:I$82)*(MONTH($E186)-1)/12)*$H186</f>
        <v>0</v>
      </c>
      <c r="O186" s="230">
        <f>(SUM('1.  LRAMVA Summary'!J$54:J$80)+SUM('1.  LRAMVA Summary'!J$81:J$82)*(MONTH($E186)-1)/12)*$H186</f>
        <v>0</v>
      </c>
      <c r="P186" s="230">
        <f>(SUM('1.  LRAMVA Summary'!K$54:K$80)+SUM('1.  LRAMVA Summary'!K$81:K$82)*(MONTH($E186)-1)/12)*$H186</f>
        <v>0</v>
      </c>
      <c r="Q186" s="230">
        <f>(SUM('1.  LRAMVA Summary'!L$54:L$80)+SUM('1.  LRAMVA Summary'!L$81:L$82)*(MONTH($E186)-1)/12)*$H186</f>
        <v>0</v>
      </c>
      <c r="R186" s="230">
        <f>(SUM('1.  LRAMVA Summary'!M$54:M$80)+SUM('1.  LRAMVA Summary'!M$81:M$82)*(MONTH($E186)-1)/12)*$H186</f>
        <v>0</v>
      </c>
      <c r="S186" s="230">
        <f>(SUM('1.  LRAMVA Summary'!N$54:N$80)+SUM('1.  LRAMVA Summary'!N$81:N$82)*(MONTH($E186)-1)/12)*$H186</f>
        <v>0</v>
      </c>
      <c r="T186" s="230">
        <f>(SUM('1.  LRAMVA Summary'!O$54:O$80)+SUM('1.  LRAMVA Summary'!O$81:O$82)*(MONTH($E186)-1)/12)*$H186</f>
        <v>0</v>
      </c>
      <c r="U186" s="230">
        <f>(SUM('1.  LRAMVA Summary'!P$54:P$80)+SUM('1.  LRAMVA Summary'!P$81:P$82)*(MONTH($E186)-1)/12)*$H186</f>
        <v>0</v>
      </c>
      <c r="V186" s="230">
        <f>(SUM('1.  LRAMVA Summary'!Q$54:Q$80)+SUM('1.  LRAMVA Summary'!Q$81:Q$82)*(MONTH($E186)-1)/12)*$H186</f>
        <v>0</v>
      </c>
      <c r="W186" s="231">
        <f t="shared" si="101"/>
        <v>0</v>
      </c>
    </row>
    <row r="187" spans="5:23">
      <c r="E187" s="214">
        <v>44774</v>
      </c>
      <c r="F187" s="214" t="s">
        <v>726</v>
      </c>
      <c r="G187" s="215" t="s">
        <v>68</v>
      </c>
      <c r="H187" s="240"/>
      <c r="I187" s="230">
        <f>(SUM('1.  LRAMVA Summary'!D$54:D$80)+SUM('1.  LRAMVA Summary'!D$81:D$82)*(MONTH($E187)-1)/12)*$H187</f>
        <v>0</v>
      </c>
      <c r="J187" s="230">
        <f>(SUM('1.  LRAMVA Summary'!E$54:E$80)+SUM('1.  LRAMVA Summary'!E$81:E$82)*(MONTH($E187)-1)/12)*$H187</f>
        <v>0</v>
      </c>
      <c r="K187" s="230">
        <f>(SUM('1.  LRAMVA Summary'!F$54:F$80)+SUM('1.  LRAMVA Summary'!F$81:F$82)*(MONTH($E187)-1)/12)*$H187</f>
        <v>0</v>
      </c>
      <c r="L187" s="230">
        <f>(SUM('1.  LRAMVA Summary'!G$54:G$80)+SUM('1.  LRAMVA Summary'!G$81:G$82)*(MONTH($E187)-1)/12)*$H187</f>
        <v>0</v>
      </c>
      <c r="M187" s="230">
        <f>(SUM('1.  LRAMVA Summary'!H$54:H$80)+SUM('1.  LRAMVA Summary'!H$81:H$82)*(MONTH($E187)-1)/12)*$H187</f>
        <v>0</v>
      </c>
      <c r="N187" s="230">
        <f>(SUM('1.  LRAMVA Summary'!I$54:I$80)+SUM('1.  LRAMVA Summary'!I$81:I$82)*(MONTH($E187)-1)/12)*$H187</f>
        <v>0</v>
      </c>
      <c r="O187" s="230">
        <f>(SUM('1.  LRAMVA Summary'!J$54:J$80)+SUM('1.  LRAMVA Summary'!J$81:J$82)*(MONTH($E187)-1)/12)*$H187</f>
        <v>0</v>
      </c>
      <c r="P187" s="230">
        <f>(SUM('1.  LRAMVA Summary'!K$54:K$80)+SUM('1.  LRAMVA Summary'!K$81:K$82)*(MONTH($E187)-1)/12)*$H187</f>
        <v>0</v>
      </c>
      <c r="Q187" s="230">
        <f>(SUM('1.  LRAMVA Summary'!L$54:L$80)+SUM('1.  LRAMVA Summary'!L$81:L$82)*(MONTH($E187)-1)/12)*$H187</f>
        <v>0</v>
      </c>
      <c r="R187" s="230">
        <f>(SUM('1.  LRAMVA Summary'!M$54:M$80)+SUM('1.  LRAMVA Summary'!M$81:M$82)*(MONTH($E187)-1)/12)*$H187</f>
        <v>0</v>
      </c>
      <c r="S187" s="230">
        <f>(SUM('1.  LRAMVA Summary'!N$54:N$80)+SUM('1.  LRAMVA Summary'!N$81:N$82)*(MONTH($E187)-1)/12)*$H187</f>
        <v>0</v>
      </c>
      <c r="T187" s="230">
        <f>(SUM('1.  LRAMVA Summary'!O$54:O$80)+SUM('1.  LRAMVA Summary'!O$81:O$82)*(MONTH($E187)-1)/12)*$H187</f>
        <v>0</v>
      </c>
      <c r="U187" s="230">
        <f>(SUM('1.  LRAMVA Summary'!P$54:P$80)+SUM('1.  LRAMVA Summary'!P$81:P$82)*(MONTH($E187)-1)/12)*$H187</f>
        <v>0</v>
      </c>
      <c r="V187" s="230">
        <f>(SUM('1.  LRAMVA Summary'!Q$54:Q$80)+SUM('1.  LRAMVA Summary'!Q$81:Q$82)*(MONTH($E187)-1)/12)*$H187</f>
        <v>0</v>
      </c>
      <c r="W187" s="231">
        <f t="shared" si="101"/>
        <v>0</v>
      </c>
    </row>
    <row r="188" spans="5:23">
      <c r="E188" s="214">
        <v>44805</v>
      </c>
      <c r="F188" s="214" t="s">
        <v>726</v>
      </c>
      <c r="G188" s="215" t="s">
        <v>68</v>
      </c>
      <c r="H188" s="240"/>
      <c r="I188" s="230">
        <f>(SUM('1.  LRAMVA Summary'!D$54:D$80)+SUM('1.  LRAMVA Summary'!D$81:D$82)*(MONTH($E188)-1)/12)*$H188</f>
        <v>0</v>
      </c>
      <c r="J188" s="230">
        <f>(SUM('1.  LRAMVA Summary'!E$54:E$80)+SUM('1.  LRAMVA Summary'!E$81:E$82)*(MONTH($E188)-1)/12)*$H188</f>
        <v>0</v>
      </c>
      <c r="K188" s="230">
        <f>(SUM('1.  LRAMVA Summary'!F$54:F$80)+SUM('1.  LRAMVA Summary'!F$81:F$82)*(MONTH($E188)-1)/12)*$H188</f>
        <v>0</v>
      </c>
      <c r="L188" s="230">
        <f>(SUM('1.  LRAMVA Summary'!G$54:G$80)+SUM('1.  LRAMVA Summary'!G$81:G$82)*(MONTH($E188)-1)/12)*$H188</f>
        <v>0</v>
      </c>
      <c r="M188" s="230">
        <f>(SUM('1.  LRAMVA Summary'!H$54:H$80)+SUM('1.  LRAMVA Summary'!H$81:H$82)*(MONTH($E188)-1)/12)*$H188</f>
        <v>0</v>
      </c>
      <c r="N188" s="230">
        <f>(SUM('1.  LRAMVA Summary'!I$54:I$80)+SUM('1.  LRAMVA Summary'!I$81:I$82)*(MONTH($E188)-1)/12)*$H188</f>
        <v>0</v>
      </c>
      <c r="O188" s="230">
        <f>(SUM('1.  LRAMVA Summary'!J$54:J$80)+SUM('1.  LRAMVA Summary'!J$81:J$82)*(MONTH($E188)-1)/12)*$H188</f>
        <v>0</v>
      </c>
      <c r="P188" s="230">
        <f>(SUM('1.  LRAMVA Summary'!K$54:K$80)+SUM('1.  LRAMVA Summary'!K$81:K$82)*(MONTH($E188)-1)/12)*$H188</f>
        <v>0</v>
      </c>
      <c r="Q188" s="230">
        <f>(SUM('1.  LRAMVA Summary'!L$54:L$80)+SUM('1.  LRAMVA Summary'!L$81:L$82)*(MONTH($E188)-1)/12)*$H188</f>
        <v>0</v>
      </c>
      <c r="R188" s="230">
        <f>(SUM('1.  LRAMVA Summary'!M$54:M$80)+SUM('1.  LRAMVA Summary'!M$81:M$82)*(MONTH($E188)-1)/12)*$H188</f>
        <v>0</v>
      </c>
      <c r="S188" s="230">
        <f>(SUM('1.  LRAMVA Summary'!N$54:N$80)+SUM('1.  LRAMVA Summary'!N$81:N$82)*(MONTH($E188)-1)/12)*$H188</f>
        <v>0</v>
      </c>
      <c r="T188" s="230">
        <f>(SUM('1.  LRAMVA Summary'!O$54:O$80)+SUM('1.  LRAMVA Summary'!O$81:O$82)*(MONTH($E188)-1)/12)*$H188</f>
        <v>0</v>
      </c>
      <c r="U188" s="230">
        <f>(SUM('1.  LRAMVA Summary'!P$54:P$80)+SUM('1.  LRAMVA Summary'!P$81:P$82)*(MONTH($E188)-1)/12)*$H188</f>
        <v>0</v>
      </c>
      <c r="V188" s="230">
        <f>(SUM('1.  LRAMVA Summary'!Q$54:Q$80)+SUM('1.  LRAMVA Summary'!Q$81:Q$82)*(MONTH($E188)-1)/12)*$H188</f>
        <v>0</v>
      </c>
      <c r="W188" s="231">
        <f t="shared" si="101"/>
        <v>0</v>
      </c>
    </row>
    <row r="189" spans="5:23">
      <c r="E189" s="214">
        <v>44835</v>
      </c>
      <c r="F189" s="214" t="s">
        <v>726</v>
      </c>
      <c r="G189" s="215" t="s">
        <v>69</v>
      </c>
      <c r="H189" s="240"/>
      <c r="I189" s="230">
        <f>(SUM('1.  LRAMVA Summary'!D$54:D$80)+SUM('1.  LRAMVA Summary'!D$81:D$82)*(MONTH($E189)-1)/12)*$H189</f>
        <v>0</v>
      </c>
      <c r="J189" s="230">
        <f>(SUM('1.  LRAMVA Summary'!E$54:E$80)+SUM('1.  LRAMVA Summary'!E$81:E$82)*(MONTH($E189)-1)/12)*$H189</f>
        <v>0</v>
      </c>
      <c r="K189" s="230">
        <f>(SUM('1.  LRAMVA Summary'!F$54:F$80)+SUM('1.  LRAMVA Summary'!F$81:F$82)*(MONTH($E189)-1)/12)*$H189</f>
        <v>0</v>
      </c>
      <c r="L189" s="230">
        <f>(SUM('1.  LRAMVA Summary'!G$54:G$80)+SUM('1.  LRAMVA Summary'!G$81:G$82)*(MONTH($E189)-1)/12)*$H189</f>
        <v>0</v>
      </c>
      <c r="M189" s="230">
        <f>(SUM('1.  LRAMVA Summary'!H$54:H$80)+SUM('1.  LRAMVA Summary'!H$81:H$82)*(MONTH($E189)-1)/12)*$H189</f>
        <v>0</v>
      </c>
      <c r="N189" s="230">
        <f>(SUM('1.  LRAMVA Summary'!I$54:I$80)+SUM('1.  LRAMVA Summary'!I$81:I$82)*(MONTH($E189)-1)/12)*$H189</f>
        <v>0</v>
      </c>
      <c r="O189" s="230">
        <f>(SUM('1.  LRAMVA Summary'!J$54:J$80)+SUM('1.  LRAMVA Summary'!J$81:J$82)*(MONTH($E189)-1)/12)*$H189</f>
        <v>0</v>
      </c>
      <c r="P189" s="230">
        <f>(SUM('1.  LRAMVA Summary'!K$54:K$80)+SUM('1.  LRAMVA Summary'!K$81:K$82)*(MONTH($E189)-1)/12)*$H189</f>
        <v>0</v>
      </c>
      <c r="Q189" s="230">
        <f>(SUM('1.  LRAMVA Summary'!L$54:L$80)+SUM('1.  LRAMVA Summary'!L$81:L$82)*(MONTH($E189)-1)/12)*$H189</f>
        <v>0</v>
      </c>
      <c r="R189" s="230">
        <f>(SUM('1.  LRAMVA Summary'!M$54:M$80)+SUM('1.  LRAMVA Summary'!M$81:M$82)*(MONTH($E189)-1)/12)*$H189</f>
        <v>0</v>
      </c>
      <c r="S189" s="230">
        <f>(SUM('1.  LRAMVA Summary'!N$54:N$80)+SUM('1.  LRAMVA Summary'!N$81:N$82)*(MONTH($E189)-1)/12)*$H189</f>
        <v>0</v>
      </c>
      <c r="T189" s="230">
        <f>(SUM('1.  LRAMVA Summary'!O$54:O$80)+SUM('1.  LRAMVA Summary'!O$81:O$82)*(MONTH($E189)-1)/12)*$H189</f>
        <v>0</v>
      </c>
      <c r="U189" s="230">
        <f>(SUM('1.  LRAMVA Summary'!P$54:P$80)+SUM('1.  LRAMVA Summary'!P$81:P$82)*(MONTH($E189)-1)/12)*$H189</f>
        <v>0</v>
      </c>
      <c r="V189" s="230">
        <f>(SUM('1.  LRAMVA Summary'!Q$54:Q$80)+SUM('1.  LRAMVA Summary'!Q$81:Q$82)*(MONTH($E189)-1)/12)*$H189</f>
        <v>0</v>
      </c>
      <c r="W189" s="231">
        <f t="shared" si="101"/>
        <v>0</v>
      </c>
    </row>
    <row r="190" spans="5:23">
      <c r="E190" s="214">
        <v>44866</v>
      </c>
      <c r="F190" s="214" t="s">
        <v>726</v>
      </c>
      <c r="G190" s="215" t="s">
        <v>69</v>
      </c>
      <c r="H190" s="240"/>
      <c r="I190" s="230">
        <f>(SUM('1.  LRAMVA Summary'!D$54:D$80)+SUM('1.  LRAMVA Summary'!D$81:D$82)*(MONTH($E190)-1)/12)*$H190</f>
        <v>0</v>
      </c>
      <c r="J190" s="230">
        <f>(SUM('1.  LRAMVA Summary'!E$54:E$80)+SUM('1.  LRAMVA Summary'!E$81:E$82)*(MONTH($E190)-1)/12)*$H190</f>
        <v>0</v>
      </c>
      <c r="K190" s="230">
        <f>(SUM('1.  LRAMVA Summary'!F$54:F$80)+SUM('1.  LRAMVA Summary'!F$81:F$82)*(MONTH($E190)-1)/12)*$H190</f>
        <v>0</v>
      </c>
      <c r="L190" s="230">
        <f>(SUM('1.  LRAMVA Summary'!G$54:G$80)+SUM('1.  LRAMVA Summary'!G$81:G$82)*(MONTH($E190)-1)/12)*$H190</f>
        <v>0</v>
      </c>
      <c r="M190" s="230">
        <f>(SUM('1.  LRAMVA Summary'!H$54:H$80)+SUM('1.  LRAMVA Summary'!H$81:H$82)*(MONTH($E190)-1)/12)*$H190</f>
        <v>0</v>
      </c>
      <c r="N190" s="230">
        <f>(SUM('1.  LRAMVA Summary'!I$54:I$80)+SUM('1.  LRAMVA Summary'!I$81:I$82)*(MONTH($E190)-1)/12)*$H190</f>
        <v>0</v>
      </c>
      <c r="O190" s="230">
        <f>(SUM('1.  LRAMVA Summary'!J$54:J$80)+SUM('1.  LRAMVA Summary'!J$81:J$82)*(MONTH($E190)-1)/12)*$H190</f>
        <v>0</v>
      </c>
      <c r="P190" s="230">
        <f>(SUM('1.  LRAMVA Summary'!K$54:K$80)+SUM('1.  LRAMVA Summary'!K$81:K$82)*(MONTH($E190)-1)/12)*$H190</f>
        <v>0</v>
      </c>
      <c r="Q190" s="230">
        <f>(SUM('1.  LRAMVA Summary'!L$54:L$80)+SUM('1.  LRAMVA Summary'!L$81:L$82)*(MONTH($E190)-1)/12)*$H190</f>
        <v>0</v>
      </c>
      <c r="R190" s="230">
        <f>(SUM('1.  LRAMVA Summary'!M$54:M$80)+SUM('1.  LRAMVA Summary'!M$81:M$82)*(MONTH($E190)-1)/12)*$H190</f>
        <v>0</v>
      </c>
      <c r="S190" s="230">
        <f>(SUM('1.  LRAMVA Summary'!N$54:N$80)+SUM('1.  LRAMVA Summary'!N$81:N$82)*(MONTH($E190)-1)/12)*$H190</f>
        <v>0</v>
      </c>
      <c r="T190" s="230">
        <f>(SUM('1.  LRAMVA Summary'!O$54:O$80)+SUM('1.  LRAMVA Summary'!O$81:O$82)*(MONTH($E190)-1)/12)*$H190</f>
        <v>0</v>
      </c>
      <c r="U190" s="230">
        <f>(SUM('1.  LRAMVA Summary'!P$54:P$80)+SUM('1.  LRAMVA Summary'!P$81:P$82)*(MONTH($E190)-1)/12)*$H190</f>
        <v>0</v>
      </c>
      <c r="V190" s="230">
        <f>(SUM('1.  LRAMVA Summary'!Q$54:Q$80)+SUM('1.  LRAMVA Summary'!Q$81:Q$82)*(MONTH($E190)-1)/12)*$H190</f>
        <v>0</v>
      </c>
      <c r="W190" s="231">
        <f t="shared" si="101"/>
        <v>0</v>
      </c>
    </row>
    <row r="191" spans="5:23">
      <c r="E191" s="214">
        <v>44896</v>
      </c>
      <c r="F191" s="214" t="s">
        <v>726</v>
      </c>
      <c r="G191" s="215" t="s">
        <v>69</v>
      </c>
      <c r="H191" s="240"/>
      <c r="I191" s="230">
        <f>(SUM('1.  LRAMVA Summary'!D$54:D$80)+SUM('1.  LRAMVA Summary'!D$81:D$82)*(MONTH($E191)-1)/12)*$H191</f>
        <v>0</v>
      </c>
      <c r="J191" s="230">
        <f>(SUM('1.  LRAMVA Summary'!E$54:E$80)+SUM('1.  LRAMVA Summary'!E$81:E$82)*(MONTH($E191)-1)/12)*$H191</f>
        <v>0</v>
      </c>
      <c r="K191" s="230">
        <f>(SUM('1.  LRAMVA Summary'!F$54:F$80)+SUM('1.  LRAMVA Summary'!F$81:F$82)*(MONTH($E191)-1)/12)*$H191</f>
        <v>0</v>
      </c>
      <c r="L191" s="230">
        <f>(SUM('1.  LRAMVA Summary'!G$54:G$80)+SUM('1.  LRAMVA Summary'!G$81:G$82)*(MONTH($E191)-1)/12)*$H191</f>
        <v>0</v>
      </c>
      <c r="M191" s="230">
        <f>(SUM('1.  LRAMVA Summary'!H$54:H$80)+SUM('1.  LRAMVA Summary'!H$81:H$82)*(MONTH($E191)-1)/12)*$H191</f>
        <v>0</v>
      </c>
      <c r="N191" s="230">
        <f>(SUM('1.  LRAMVA Summary'!I$54:I$80)+SUM('1.  LRAMVA Summary'!I$81:I$82)*(MONTH($E191)-1)/12)*$H191</f>
        <v>0</v>
      </c>
      <c r="O191" s="230">
        <f>(SUM('1.  LRAMVA Summary'!J$54:J$80)+SUM('1.  LRAMVA Summary'!J$81:J$82)*(MONTH($E191)-1)/12)*$H191</f>
        <v>0</v>
      </c>
      <c r="P191" s="230">
        <f>(SUM('1.  LRAMVA Summary'!K$54:K$80)+SUM('1.  LRAMVA Summary'!K$81:K$82)*(MONTH($E191)-1)/12)*$H191</f>
        <v>0</v>
      </c>
      <c r="Q191" s="230">
        <f>(SUM('1.  LRAMVA Summary'!L$54:L$80)+SUM('1.  LRAMVA Summary'!L$81:L$82)*(MONTH($E191)-1)/12)*$H191</f>
        <v>0</v>
      </c>
      <c r="R191" s="230">
        <f>(SUM('1.  LRAMVA Summary'!M$54:M$80)+SUM('1.  LRAMVA Summary'!M$81:M$82)*(MONTH($E191)-1)/12)*$H191</f>
        <v>0</v>
      </c>
      <c r="S191" s="230">
        <f>(SUM('1.  LRAMVA Summary'!N$54:N$80)+SUM('1.  LRAMVA Summary'!N$81:N$82)*(MONTH($E191)-1)/12)*$H191</f>
        <v>0</v>
      </c>
      <c r="T191" s="230">
        <f>(SUM('1.  LRAMVA Summary'!O$54:O$80)+SUM('1.  LRAMVA Summary'!O$81:O$82)*(MONTH($E191)-1)/12)*$H191</f>
        <v>0</v>
      </c>
      <c r="U191" s="230">
        <f>(SUM('1.  LRAMVA Summary'!P$54:P$80)+SUM('1.  LRAMVA Summary'!P$81:P$82)*(MONTH($E191)-1)/12)*$H191</f>
        <v>0</v>
      </c>
      <c r="V191" s="230">
        <f>(SUM('1.  LRAMVA Summary'!Q$54:Q$80)+SUM('1.  LRAMVA Summary'!Q$81:Q$82)*(MONTH($E191)-1)/12)*$H191</f>
        <v>0</v>
      </c>
      <c r="W191" s="231">
        <f>SUM(I191:V191)</f>
        <v>0</v>
      </c>
    </row>
    <row r="192" spans="5:23" ht="15.75" thickBot="1">
      <c r="E192" s="216" t="s">
        <v>722</v>
      </c>
      <c r="F192" s="216"/>
      <c r="G192" s="217"/>
      <c r="H192" s="218"/>
      <c r="I192" s="219">
        <f>SUM(I179:I191)</f>
        <v>18107.604882488315</v>
      </c>
      <c r="J192" s="219">
        <f>SUM(J179:J191)</f>
        <v>11846.697742418937</v>
      </c>
      <c r="K192" s="219">
        <f t="shared" ref="K192:V192" si="102">SUM(K179:K191)</f>
        <v>49155.60573277744</v>
      </c>
      <c r="L192" s="219">
        <f t="shared" si="102"/>
        <v>2299.3862708032134</v>
      </c>
      <c r="M192" s="219">
        <f t="shared" si="102"/>
        <v>-6386.655514800078</v>
      </c>
      <c r="N192" s="219">
        <f t="shared" si="102"/>
        <v>-11092.310894933335</v>
      </c>
      <c r="O192" s="219">
        <f t="shared" si="102"/>
        <v>0</v>
      </c>
      <c r="P192" s="219">
        <f t="shared" si="102"/>
        <v>0</v>
      </c>
      <c r="Q192" s="219">
        <f t="shared" si="102"/>
        <v>0</v>
      </c>
      <c r="R192" s="219">
        <f t="shared" si="102"/>
        <v>0</v>
      </c>
      <c r="S192" s="219">
        <f t="shared" si="102"/>
        <v>0</v>
      </c>
      <c r="T192" s="219">
        <f t="shared" si="102"/>
        <v>0</v>
      </c>
      <c r="U192" s="219">
        <f t="shared" si="102"/>
        <v>0</v>
      </c>
      <c r="V192" s="219">
        <f t="shared" si="102"/>
        <v>0</v>
      </c>
      <c r="W192" s="219">
        <f>SUM(W179:W191)</f>
        <v>63930.328218754541</v>
      </c>
    </row>
    <row r="193" spans="5:23" ht="15.75" thickTop="1">
      <c r="E193" s="220" t="s">
        <v>67</v>
      </c>
      <c r="F193" s="220"/>
      <c r="G193" s="221"/>
      <c r="H193" s="222"/>
      <c r="I193" s="223"/>
      <c r="J193" s="223"/>
      <c r="K193" s="223"/>
      <c r="L193" s="223"/>
      <c r="M193" s="223"/>
      <c r="N193" s="223"/>
      <c r="O193" s="223"/>
      <c r="P193" s="223"/>
      <c r="Q193" s="223"/>
      <c r="R193" s="223"/>
      <c r="S193" s="223"/>
      <c r="T193" s="223"/>
      <c r="U193" s="223"/>
      <c r="V193" s="223"/>
      <c r="W193" s="224"/>
    </row>
    <row r="194" spans="5:23">
      <c r="E194" s="225" t="s">
        <v>723</v>
      </c>
      <c r="F194" s="225"/>
      <c r="G194" s="226"/>
      <c r="H194" s="227"/>
      <c r="I194" s="228">
        <f>I192+I193</f>
        <v>18107.604882488315</v>
      </c>
      <c r="J194" s="228">
        <f t="shared" ref="J194:U194" si="103">J192+J193</f>
        <v>11846.697742418937</v>
      </c>
      <c r="K194" s="228">
        <f t="shared" si="103"/>
        <v>49155.60573277744</v>
      </c>
      <c r="L194" s="228">
        <f t="shared" si="103"/>
        <v>2299.3862708032134</v>
      </c>
      <c r="M194" s="228">
        <f t="shared" si="103"/>
        <v>-6386.655514800078</v>
      </c>
      <c r="N194" s="228">
        <f t="shared" si="103"/>
        <v>-11092.310894933335</v>
      </c>
      <c r="O194" s="228">
        <f t="shared" si="103"/>
        <v>0</v>
      </c>
      <c r="P194" s="228">
        <f t="shared" si="103"/>
        <v>0</v>
      </c>
      <c r="Q194" s="228">
        <f t="shared" si="103"/>
        <v>0</v>
      </c>
      <c r="R194" s="228">
        <f t="shared" si="103"/>
        <v>0</v>
      </c>
      <c r="S194" s="228">
        <f t="shared" si="103"/>
        <v>0</v>
      </c>
      <c r="T194" s="228">
        <f t="shared" si="103"/>
        <v>0</v>
      </c>
      <c r="U194" s="228">
        <f t="shared" si="103"/>
        <v>0</v>
      </c>
      <c r="V194" s="228">
        <f>V192+V193</f>
        <v>0</v>
      </c>
      <c r="W194" s="228">
        <f>W192+W193</f>
        <v>63930.328218754541</v>
      </c>
    </row>
    <row r="195" spans="5:23">
      <c r="E195" s="214">
        <v>44927</v>
      </c>
      <c r="F195" s="214" t="s">
        <v>727</v>
      </c>
      <c r="G195" s="215" t="s">
        <v>65</v>
      </c>
      <c r="H195" s="240"/>
      <c r="I195" s="230">
        <f>(SUM('1.  LRAMVA Summary'!D$54:D$80)+SUM('1.  LRAMVA Summary'!D$81:D$82)*(MONTH($E195)-1)/12)*$H195</f>
        <v>0</v>
      </c>
      <c r="J195" s="230">
        <f>(SUM('1.  LRAMVA Summary'!E$54:E$80)+SUM('1.  LRAMVA Summary'!E$81:E$82)*(MONTH($E195)-1)/12)*$H195</f>
        <v>0</v>
      </c>
      <c r="K195" s="230">
        <f>(SUM('1.  LRAMVA Summary'!F$54:F$80)+SUM('1.  LRAMVA Summary'!F$81:F$82)*(MONTH($E195)-1)/12)*$H195</f>
        <v>0</v>
      </c>
      <c r="L195" s="230">
        <f>(SUM('1.  LRAMVA Summary'!G$54:G$80)+SUM('1.  LRAMVA Summary'!G$81:G$82)*(MONTH($E195)-1)/12)*$H195</f>
        <v>0</v>
      </c>
      <c r="M195" s="230">
        <f>(SUM('1.  LRAMVA Summary'!H$54:H$80)+SUM('1.  LRAMVA Summary'!H$81:H$82)*(MONTH($E195)-1)/12)*$H195</f>
        <v>0</v>
      </c>
      <c r="N195" s="230">
        <f>(SUM('1.  LRAMVA Summary'!I$54:I$80)+SUM('1.  LRAMVA Summary'!I$81:I$82)*(MONTH($E195)-1)/12)*$H195</f>
        <v>0</v>
      </c>
      <c r="O195" s="230">
        <f>(SUM('1.  LRAMVA Summary'!J$54:J$80)+SUM('1.  LRAMVA Summary'!J$81:J$82)*(MONTH($E195)-1)/12)*$H195</f>
        <v>0</v>
      </c>
      <c r="P195" s="230">
        <f>(SUM('1.  LRAMVA Summary'!K$54:K$80)+SUM('1.  LRAMVA Summary'!K$81:K$82)*(MONTH($E195)-1)/12)*$H195</f>
        <v>0</v>
      </c>
      <c r="Q195" s="230">
        <f>(SUM('1.  LRAMVA Summary'!L$54:L$80)+SUM('1.  LRAMVA Summary'!L$81:L$82)*(MONTH($E195)-1)/12)*$H195</f>
        <v>0</v>
      </c>
      <c r="R195" s="230">
        <f>(SUM('1.  LRAMVA Summary'!M$54:M$80)+SUM('1.  LRAMVA Summary'!M$81:M$82)*(MONTH($E195)-1)/12)*$H195</f>
        <v>0</v>
      </c>
      <c r="S195" s="230">
        <f>(SUM('1.  LRAMVA Summary'!N$54:N$80)+SUM('1.  LRAMVA Summary'!N$81:N$82)*(MONTH($E195)-1)/12)*$H195</f>
        <v>0</v>
      </c>
      <c r="T195" s="230">
        <f>(SUM('1.  LRAMVA Summary'!O$54:O$80)+SUM('1.  LRAMVA Summary'!O$81:O$82)*(MONTH($E195)-1)/12)*$H195</f>
        <v>0</v>
      </c>
      <c r="U195" s="230">
        <f>(SUM('1.  LRAMVA Summary'!P$54:P$80)+SUM('1.  LRAMVA Summary'!P$81:P$82)*(MONTH($E195)-1)/12)*$H195</f>
        <v>0</v>
      </c>
      <c r="V195" s="230">
        <f>(SUM('1.  LRAMVA Summary'!Q$54:Q$80)+SUM('1.  LRAMVA Summary'!Q$81:Q$82)*(MONTH($E195)-1)/12)*$H195</f>
        <v>0</v>
      </c>
      <c r="W195" s="231">
        <f>SUM(I195:V195)</f>
        <v>0</v>
      </c>
    </row>
    <row r="196" spans="5:23">
      <c r="E196" s="214">
        <v>44958</v>
      </c>
      <c r="F196" s="214" t="s">
        <v>727</v>
      </c>
      <c r="G196" s="215" t="s">
        <v>65</v>
      </c>
      <c r="H196" s="240"/>
      <c r="I196" s="230">
        <f>(SUM('1.  LRAMVA Summary'!D$54:D$80)+SUM('1.  LRAMVA Summary'!D$81:D$82)*(MONTH($E196)-1)/12)*$H196</f>
        <v>0</v>
      </c>
      <c r="J196" s="230">
        <f>(SUM('1.  LRAMVA Summary'!E$54:E$80)+SUM('1.  LRAMVA Summary'!E$81:E$82)*(MONTH($E196)-1)/12)*$H196</f>
        <v>0</v>
      </c>
      <c r="K196" s="230">
        <f>(SUM('1.  LRAMVA Summary'!F$54:F$80)+SUM('1.  LRAMVA Summary'!F$81:F$82)*(MONTH($E196)-1)/12)*$H196</f>
        <v>0</v>
      </c>
      <c r="L196" s="230">
        <f>(SUM('1.  LRAMVA Summary'!G$54:G$80)+SUM('1.  LRAMVA Summary'!G$81:G$82)*(MONTH($E196)-1)/12)*$H196</f>
        <v>0</v>
      </c>
      <c r="M196" s="230">
        <f>(SUM('1.  LRAMVA Summary'!H$54:H$80)+SUM('1.  LRAMVA Summary'!H$81:H$82)*(MONTH($E196)-1)/12)*$H196</f>
        <v>0</v>
      </c>
      <c r="N196" s="230">
        <f>(SUM('1.  LRAMVA Summary'!I$54:I$80)+SUM('1.  LRAMVA Summary'!I$81:I$82)*(MONTH($E196)-1)/12)*$H196</f>
        <v>0</v>
      </c>
      <c r="O196" s="230">
        <f>(SUM('1.  LRAMVA Summary'!J$54:J$80)+SUM('1.  LRAMVA Summary'!J$81:J$82)*(MONTH($E196)-1)/12)*$H196</f>
        <v>0</v>
      </c>
      <c r="P196" s="230">
        <f>(SUM('1.  LRAMVA Summary'!K$54:K$80)+SUM('1.  LRAMVA Summary'!K$81:K$82)*(MONTH($E196)-1)/12)*$H196</f>
        <v>0</v>
      </c>
      <c r="Q196" s="230">
        <f>(SUM('1.  LRAMVA Summary'!L$54:L$80)+SUM('1.  LRAMVA Summary'!L$81:L$82)*(MONTH($E196)-1)/12)*$H196</f>
        <v>0</v>
      </c>
      <c r="R196" s="230">
        <f>(SUM('1.  LRAMVA Summary'!M$54:M$80)+SUM('1.  LRAMVA Summary'!M$81:M$82)*(MONTH($E196)-1)/12)*$H196</f>
        <v>0</v>
      </c>
      <c r="S196" s="230">
        <f>(SUM('1.  LRAMVA Summary'!N$54:N$80)+SUM('1.  LRAMVA Summary'!N$81:N$82)*(MONTH($E196)-1)/12)*$H196</f>
        <v>0</v>
      </c>
      <c r="T196" s="230">
        <f>(SUM('1.  LRAMVA Summary'!O$54:O$80)+SUM('1.  LRAMVA Summary'!O$81:O$82)*(MONTH($E196)-1)/12)*$H196</f>
        <v>0</v>
      </c>
      <c r="U196" s="230">
        <f>(SUM('1.  LRAMVA Summary'!P$54:P$80)+SUM('1.  LRAMVA Summary'!P$81:P$82)*(MONTH($E196)-1)/12)*$H196</f>
        <v>0</v>
      </c>
      <c r="V196" s="230">
        <f>(SUM('1.  LRAMVA Summary'!Q$54:Q$80)+SUM('1.  LRAMVA Summary'!Q$81:Q$82)*(MONTH($E196)-1)/12)*$H196</f>
        <v>0</v>
      </c>
      <c r="W196" s="231">
        <f t="shared" ref="W196:W205" si="104">SUM(I196:V196)</f>
        <v>0</v>
      </c>
    </row>
    <row r="197" spans="5:23">
      <c r="E197" s="214">
        <v>44986</v>
      </c>
      <c r="F197" s="214" t="s">
        <v>727</v>
      </c>
      <c r="G197" s="215" t="s">
        <v>65</v>
      </c>
      <c r="H197" s="240"/>
      <c r="I197" s="230">
        <f>(SUM('1.  LRAMVA Summary'!D$54:D$80)+SUM('1.  LRAMVA Summary'!D$81:D$82)*(MONTH($E197)-1)/12)*$H197</f>
        <v>0</v>
      </c>
      <c r="J197" s="230">
        <f>(SUM('1.  LRAMVA Summary'!E$54:E$80)+SUM('1.  LRAMVA Summary'!E$81:E$82)*(MONTH($E197)-1)/12)*$H197</f>
        <v>0</v>
      </c>
      <c r="K197" s="230">
        <f>(SUM('1.  LRAMVA Summary'!F$54:F$80)+SUM('1.  LRAMVA Summary'!F$81:F$82)*(MONTH($E197)-1)/12)*$H197</f>
        <v>0</v>
      </c>
      <c r="L197" s="230">
        <f>(SUM('1.  LRAMVA Summary'!G$54:G$80)+SUM('1.  LRAMVA Summary'!G$81:G$82)*(MONTH($E197)-1)/12)*$H197</f>
        <v>0</v>
      </c>
      <c r="M197" s="230">
        <f>(SUM('1.  LRAMVA Summary'!H$54:H$80)+SUM('1.  LRAMVA Summary'!H$81:H$82)*(MONTH($E197)-1)/12)*$H197</f>
        <v>0</v>
      </c>
      <c r="N197" s="230">
        <f>(SUM('1.  LRAMVA Summary'!I$54:I$80)+SUM('1.  LRAMVA Summary'!I$81:I$82)*(MONTH($E197)-1)/12)*$H197</f>
        <v>0</v>
      </c>
      <c r="O197" s="230">
        <f>(SUM('1.  LRAMVA Summary'!J$54:J$80)+SUM('1.  LRAMVA Summary'!J$81:J$82)*(MONTH($E197)-1)/12)*$H197</f>
        <v>0</v>
      </c>
      <c r="P197" s="230">
        <f>(SUM('1.  LRAMVA Summary'!K$54:K$80)+SUM('1.  LRAMVA Summary'!K$81:K$82)*(MONTH($E197)-1)/12)*$H197</f>
        <v>0</v>
      </c>
      <c r="Q197" s="230">
        <f>(SUM('1.  LRAMVA Summary'!L$54:L$80)+SUM('1.  LRAMVA Summary'!L$81:L$82)*(MONTH($E197)-1)/12)*$H197</f>
        <v>0</v>
      </c>
      <c r="R197" s="230">
        <f>(SUM('1.  LRAMVA Summary'!M$54:M$80)+SUM('1.  LRAMVA Summary'!M$81:M$82)*(MONTH($E197)-1)/12)*$H197</f>
        <v>0</v>
      </c>
      <c r="S197" s="230">
        <f>(SUM('1.  LRAMVA Summary'!N$54:N$80)+SUM('1.  LRAMVA Summary'!N$81:N$82)*(MONTH($E197)-1)/12)*$H197</f>
        <v>0</v>
      </c>
      <c r="T197" s="230">
        <f>(SUM('1.  LRAMVA Summary'!O$54:O$80)+SUM('1.  LRAMVA Summary'!O$81:O$82)*(MONTH($E197)-1)/12)*$H197</f>
        <v>0</v>
      </c>
      <c r="U197" s="230">
        <f>(SUM('1.  LRAMVA Summary'!P$54:P$80)+SUM('1.  LRAMVA Summary'!P$81:P$82)*(MONTH($E197)-1)/12)*$H197</f>
        <v>0</v>
      </c>
      <c r="V197" s="230">
        <f>(SUM('1.  LRAMVA Summary'!Q$54:Q$80)+SUM('1.  LRAMVA Summary'!Q$81:Q$82)*(MONTH($E197)-1)/12)*$H197</f>
        <v>0</v>
      </c>
      <c r="W197" s="231">
        <f t="shared" si="104"/>
        <v>0</v>
      </c>
    </row>
    <row r="198" spans="5:23">
      <c r="E198" s="214">
        <v>45017</v>
      </c>
      <c r="F198" s="214" t="s">
        <v>727</v>
      </c>
      <c r="G198" s="215" t="s">
        <v>66</v>
      </c>
      <c r="H198" s="240"/>
      <c r="I198" s="230">
        <f>(SUM('1.  LRAMVA Summary'!D$54:D$80)+SUM('1.  LRAMVA Summary'!D$81:D$82)*(MONTH($E198)-1)/12)*$H198</f>
        <v>0</v>
      </c>
      <c r="J198" s="230">
        <f>(SUM('1.  LRAMVA Summary'!E$54:E$80)+SUM('1.  LRAMVA Summary'!E$81:E$82)*(MONTH($E198)-1)/12)*$H198</f>
        <v>0</v>
      </c>
      <c r="K198" s="230">
        <f>(SUM('1.  LRAMVA Summary'!F$54:F$80)+SUM('1.  LRAMVA Summary'!F$81:F$82)*(MONTH($E198)-1)/12)*$H198</f>
        <v>0</v>
      </c>
      <c r="L198" s="230">
        <f>(SUM('1.  LRAMVA Summary'!G$54:G$80)+SUM('1.  LRAMVA Summary'!G$81:G$82)*(MONTH($E198)-1)/12)*$H198</f>
        <v>0</v>
      </c>
      <c r="M198" s="230">
        <f>(SUM('1.  LRAMVA Summary'!H$54:H$80)+SUM('1.  LRAMVA Summary'!H$81:H$82)*(MONTH($E198)-1)/12)*$H198</f>
        <v>0</v>
      </c>
      <c r="N198" s="230">
        <f>(SUM('1.  LRAMVA Summary'!I$54:I$80)+SUM('1.  LRAMVA Summary'!I$81:I$82)*(MONTH($E198)-1)/12)*$H198</f>
        <v>0</v>
      </c>
      <c r="O198" s="230">
        <f>(SUM('1.  LRAMVA Summary'!J$54:J$80)+SUM('1.  LRAMVA Summary'!J$81:J$82)*(MONTH($E198)-1)/12)*$H198</f>
        <v>0</v>
      </c>
      <c r="P198" s="230">
        <f>(SUM('1.  LRAMVA Summary'!K$54:K$80)+SUM('1.  LRAMVA Summary'!K$81:K$82)*(MONTH($E198)-1)/12)*$H198</f>
        <v>0</v>
      </c>
      <c r="Q198" s="230">
        <f>(SUM('1.  LRAMVA Summary'!L$54:L$80)+SUM('1.  LRAMVA Summary'!L$81:L$82)*(MONTH($E198)-1)/12)*$H198</f>
        <v>0</v>
      </c>
      <c r="R198" s="230">
        <f>(SUM('1.  LRAMVA Summary'!M$54:M$80)+SUM('1.  LRAMVA Summary'!M$81:M$82)*(MONTH($E198)-1)/12)*$H198</f>
        <v>0</v>
      </c>
      <c r="S198" s="230">
        <f>(SUM('1.  LRAMVA Summary'!N$54:N$80)+SUM('1.  LRAMVA Summary'!N$81:N$82)*(MONTH($E198)-1)/12)*$H198</f>
        <v>0</v>
      </c>
      <c r="T198" s="230">
        <f>(SUM('1.  LRAMVA Summary'!O$54:O$80)+SUM('1.  LRAMVA Summary'!O$81:O$82)*(MONTH($E198)-1)/12)*$H198</f>
        <v>0</v>
      </c>
      <c r="U198" s="230">
        <f>(SUM('1.  LRAMVA Summary'!P$54:P$80)+SUM('1.  LRAMVA Summary'!P$81:P$82)*(MONTH($E198)-1)/12)*$H198</f>
        <v>0</v>
      </c>
      <c r="V198" s="230">
        <f>(SUM('1.  LRAMVA Summary'!Q$54:Q$80)+SUM('1.  LRAMVA Summary'!Q$81:Q$82)*(MONTH($E198)-1)/12)*$H198</f>
        <v>0</v>
      </c>
      <c r="W198" s="231">
        <f t="shared" si="104"/>
        <v>0</v>
      </c>
    </row>
    <row r="199" spans="5:23">
      <c r="E199" s="214">
        <v>45047</v>
      </c>
      <c r="F199" s="214" t="s">
        <v>727</v>
      </c>
      <c r="G199" s="215" t="s">
        <v>66</v>
      </c>
      <c r="H199" s="240"/>
      <c r="I199" s="230">
        <f>(SUM('1.  LRAMVA Summary'!D$54:D$80)+SUM('1.  LRAMVA Summary'!D$81:D$82)*(MONTH($E199)-1)/12)*$H199</f>
        <v>0</v>
      </c>
      <c r="J199" s="230">
        <f>(SUM('1.  LRAMVA Summary'!E$54:E$80)+SUM('1.  LRAMVA Summary'!E$81:E$82)*(MONTH($E199)-1)/12)*$H199</f>
        <v>0</v>
      </c>
      <c r="K199" s="230">
        <f>(SUM('1.  LRAMVA Summary'!F$54:F$80)+SUM('1.  LRAMVA Summary'!F$81:F$82)*(MONTH($E199)-1)/12)*$H199</f>
        <v>0</v>
      </c>
      <c r="L199" s="230">
        <f>(SUM('1.  LRAMVA Summary'!G$54:G$80)+SUM('1.  LRAMVA Summary'!G$81:G$82)*(MONTH($E199)-1)/12)*$H199</f>
        <v>0</v>
      </c>
      <c r="M199" s="230">
        <f>(SUM('1.  LRAMVA Summary'!H$54:H$80)+SUM('1.  LRAMVA Summary'!H$81:H$82)*(MONTH($E199)-1)/12)*$H199</f>
        <v>0</v>
      </c>
      <c r="N199" s="230">
        <f>(SUM('1.  LRAMVA Summary'!I$54:I$80)+SUM('1.  LRAMVA Summary'!I$81:I$82)*(MONTH($E199)-1)/12)*$H199</f>
        <v>0</v>
      </c>
      <c r="O199" s="230">
        <f>(SUM('1.  LRAMVA Summary'!J$54:J$80)+SUM('1.  LRAMVA Summary'!J$81:J$82)*(MONTH($E199)-1)/12)*$H199</f>
        <v>0</v>
      </c>
      <c r="P199" s="230">
        <f>(SUM('1.  LRAMVA Summary'!K$54:K$80)+SUM('1.  LRAMVA Summary'!K$81:K$82)*(MONTH($E199)-1)/12)*$H199</f>
        <v>0</v>
      </c>
      <c r="Q199" s="230">
        <f>(SUM('1.  LRAMVA Summary'!L$54:L$80)+SUM('1.  LRAMVA Summary'!L$81:L$82)*(MONTH($E199)-1)/12)*$H199</f>
        <v>0</v>
      </c>
      <c r="R199" s="230">
        <f>(SUM('1.  LRAMVA Summary'!M$54:M$80)+SUM('1.  LRAMVA Summary'!M$81:M$82)*(MONTH($E199)-1)/12)*$H199</f>
        <v>0</v>
      </c>
      <c r="S199" s="230">
        <f>(SUM('1.  LRAMVA Summary'!N$54:N$80)+SUM('1.  LRAMVA Summary'!N$81:N$82)*(MONTH($E199)-1)/12)*$H199</f>
        <v>0</v>
      </c>
      <c r="T199" s="230">
        <f>(SUM('1.  LRAMVA Summary'!O$54:O$80)+SUM('1.  LRAMVA Summary'!O$81:O$82)*(MONTH($E199)-1)/12)*$H199</f>
        <v>0</v>
      </c>
      <c r="U199" s="230">
        <f>(SUM('1.  LRAMVA Summary'!P$54:P$80)+SUM('1.  LRAMVA Summary'!P$81:P$82)*(MONTH($E199)-1)/12)*$H199</f>
        <v>0</v>
      </c>
      <c r="V199" s="230">
        <f>(SUM('1.  LRAMVA Summary'!Q$54:Q$80)+SUM('1.  LRAMVA Summary'!Q$81:Q$82)*(MONTH($E199)-1)/12)*$H199</f>
        <v>0</v>
      </c>
      <c r="W199" s="231">
        <f t="shared" si="104"/>
        <v>0</v>
      </c>
    </row>
    <row r="200" spans="5:23">
      <c r="E200" s="214">
        <v>45078</v>
      </c>
      <c r="F200" s="214" t="s">
        <v>727</v>
      </c>
      <c r="G200" s="215" t="s">
        <v>66</v>
      </c>
      <c r="H200" s="240"/>
      <c r="I200" s="230">
        <f>(SUM('1.  LRAMVA Summary'!D$54:D$80)+SUM('1.  LRAMVA Summary'!D$81:D$82)*(MONTH($E200)-1)/12)*$H200</f>
        <v>0</v>
      </c>
      <c r="J200" s="230">
        <f>(SUM('1.  LRAMVA Summary'!E$54:E$80)+SUM('1.  LRAMVA Summary'!E$81:E$82)*(MONTH($E200)-1)/12)*$H200</f>
        <v>0</v>
      </c>
      <c r="K200" s="230">
        <f>(SUM('1.  LRAMVA Summary'!F$54:F$80)+SUM('1.  LRAMVA Summary'!F$81:F$82)*(MONTH($E200)-1)/12)*$H200</f>
        <v>0</v>
      </c>
      <c r="L200" s="230">
        <f>(SUM('1.  LRAMVA Summary'!G$54:G$80)+SUM('1.  LRAMVA Summary'!G$81:G$82)*(MONTH($E200)-1)/12)*$H200</f>
        <v>0</v>
      </c>
      <c r="M200" s="230">
        <f>(SUM('1.  LRAMVA Summary'!H$54:H$80)+SUM('1.  LRAMVA Summary'!H$81:H$82)*(MONTH($E200)-1)/12)*$H200</f>
        <v>0</v>
      </c>
      <c r="N200" s="230">
        <f>(SUM('1.  LRAMVA Summary'!I$54:I$80)+SUM('1.  LRAMVA Summary'!I$81:I$82)*(MONTH($E200)-1)/12)*$H200</f>
        <v>0</v>
      </c>
      <c r="O200" s="230">
        <f>(SUM('1.  LRAMVA Summary'!J$54:J$80)+SUM('1.  LRAMVA Summary'!J$81:J$82)*(MONTH($E200)-1)/12)*$H200</f>
        <v>0</v>
      </c>
      <c r="P200" s="230">
        <f>(SUM('1.  LRAMVA Summary'!K$54:K$80)+SUM('1.  LRAMVA Summary'!K$81:K$82)*(MONTH($E200)-1)/12)*$H200</f>
        <v>0</v>
      </c>
      <c r="Q200" s="230">
        <f>(SUM('1.  LRAMVA Summary'!L$54:L$80)+SUM('1.  LRAMVA Summary'!L$81:L$82)*(MONTH($E200)-1)/12)*$H200</f>
        <v>0</v>
      </c>
      <c r="R200" s="230">
        <f>(SUM('1.  LRAMVA Summary'!M$54:M$80)+SUM('1.  LRAMVA Summary'!M$81:M$82)*(MONTH($E200)-1)/12)*$H200</f>
        <v>0</v>
      </c>
      <c r="S200" s="230">
        <f>(SUM('1.  LRAMVA Summary'!N$54:N$80)+SUM('1.  LRAMVA Summary'!N$81:N$82)*(MONTH($E200)-1)/12)*$H200</f>
        <v>0</v>
      </c>
      <c r="T200" s="230">
        <f>(SUM('1.  LRAMVA Summary'!O$54:O$80)+SUM('1.  LRAMVA Summary'!O$81:O$82)*(MONTH($E200)-1)/12)*$H200</f>
        <v>0</v>
      </c>
      <c r="U200" s="230">
        <f>(SUM('1.  LRAMVA Summary'!P$54:P$80)+SUM('1.  LRAMVA Summary'!P$81:P$82)*(MONTH($E200)-1)/12)*$H200</f>
        <v>0</v>
      </c>
      <c r="V200" s="230">
        <f>(SUM('1.  LRAMVA Summary'!Q$54:Q$80)+SUM('1.  LRAMVA Summary'!Q$81:Q$82)*(MONTH($E200)-1)/12)*$H200</f>
        <v>0</v>
      </c>
      <c r="W200" s="231">
        <f t="shared" si="104"/>
        <v>0</v>
      </c>
    </row>
    <row r="201" spans="5:23">
      <c r="E201" s="214">
        <v>45108</v>
      </c>
      <c r="F201" s="214" t="s">
        <v>727</v>
      </c>
      <c r="G201" s="215" t="s">
        <v>68</v>
      </c>
      <c r="H201" s="240"/>
      <c r="I201" s="230">
        <f>(SUM('1.  LRAMVA Summary'!D$54:D$80)+SUM('1.  LRAMVA Summary'!D$81:D$82)*(MONTH($E201)-1)/12)*$H201</f>
        <v>0</v>
      </c>
      <c r="J201" s="230">
        <f>(SUM('1.  LRAMVA Summary'!E$54:E$80)+SUM('1.  LRAMVA Summary'!E$81:E$82)*(MONTH($E201)-1)/12)*$H201</f>
        <v>0</v>
      </c>
      <c r="K201" s="230">
        <f>(SUM('1.  LRAMVA Summary'!F$54:F$80)+SUM('1.  LRAMVA Summary'!F$81:F$82)*(MONTH($E201)-1)/12)*$H201</f>
        <v>0</v>
      </c>
      <c r="L201" s="230">
        <f>(SUM('1.  LRAMVA Summary'!G$54:G$80)+SUM('1.  LRAMVA Summary'!G$81:G$82)*(MONTH($E201)-1)/12)*$H201</f>
        <v>0</v>
      </c>
      <c r="M201" s="230">
        <f>(SUM('1.  LRAMVA Summary'!H$54:H$80)+SUM('1.  LRAMVA Summary'!H$81:H$82)*(MONTH($E201)-1)/12)*$H201</f>
        <v>0</v>
      </c>
      <c r="N201" s="230">
        <f>(SUM('1.  LRAMVA Summary'!I$54:I$80)+SUM('1.  LRAMVA Summary'!I$81:I$82)*(MONTH($E201)-1)/12)*$H201</f>
        <v>0</v>
      </c>
      <c r="O201" s="230">
        <f>(SUM('1.  LRAMVA Summary'!J$54:J$80)+SUM('1.  LRAMVA Summary'!J$81:J$82)*(MONTH($E201)-1)/12)*$H201</f>
        <v>0</v>
      </c>
      <c r="P201" s="230">
        <f>(SUM('1.  LRAMVA Summary'!K$54:K$80)+SUM('1.  LRAMVA Summary'!K$81:K$82)*(MONTH($E201)-1)/12)*$H201</f>
        <v>0</v>
      </c>
      <c r="Q201" s="230">
        <f>(SUM('1.  LRAMVA Summary'!L$54:L$80)+SUM('1.  LRAMVA Summary'!L$81:L$82)*(MONTH($E201)-1)/12)*$H201</f>
        <v>0</v>
      </c>
      <c r="R201" s="230">
        <f>(SUM('1.  LRAMVA Summary'!M$54:M$80)+SUM('1.  LRAMVA Summary'!M$81:M$82)*(MONTH($E201)-1)/12)*$H201</f>
        <v>0</v>
      </c>
      <c r="S201" s="230">
        <f>(SUM('1.  LRAMVA Summary'!N$54:N$80)+SUM('1.  LRAMVA Summary'!N$81:N$82)*(MONTH($E201)-1)/12)*$H201</f>
        <v>0</v>
      </c>
      <c r="T201" s="230">
        <f>(SUM('1.  LRAMVA Summary'!O$54:O$80)+SUM('1.  LRAMVA Summary'!O$81:O$82)*(MONTH($E201)-1)/12)*$H201</f>
        <v>0</v>
      </c>
      <c r="U201" s="230">
        <f>(SUM('1.  LRAMVA Summary'!P$54:P$80)+SUM('1.  LRAMVA Summary'!P$81:P$82)*(MONTH($E201)-1)/12)*$H201</f>
        <v>0</v>
      </c>
      <c r="V201" s="230">
        <f>(SUM('1.  LRAMVA Summary'!Q$54:Q$80)+SUM('1.  LRAMVA Summary'!Q$81:Q$82)*(MONTH($E201)-1)/12)*$H201</f>
        <v>0</v>
      </c>
      <c r="W201" s="231">
        <f t="shared" si="104"/>
        <v>0</v>
      </c>
    </row>
    <row r="202" spans="5:23">
      <c r="E202" s="214">
        <v>45139</v>
      </c>
      <c r="F202" s="214" t="s">
        <v>727</v>
      </c>
      <c r="G202" s="215" t="s">
        <v>68</v>
      </c>
      <c r="H202" s="240"/>
      <c r="I202" s="230">
        <f>(SUM('1.  LRAMVA Summary'!D$54:D$80)+SUM('1.  LRAMVA Summary'!D$81:D$82)*(MONTH($E202)-1)/12)*$H202</f>
        <v>0</v>
      </c>
      <c r="J202" s="230">
        <f>(SUM('1.  LRAMVA Summary'!E$54:E$80)+SUM('1.  LRAMVA Summary'!E$81:E$82)*(MONTH($E202)-1)/12)*$H202</f>
        <v>0</v>
      </c>
      <c r="K202" s="230">
        <f>(SUM('1.  LRAMVA Summary'!F$54:F$80)+SUM('1.  LRAMVA Summary'!F$81:F$82)*(MONTH($E202)-1)/12)*$H202</f>
        <v>0</v>
      </c>
      <c r="L202" s="230">
        <f>(SUM('1.  LRAMVA Summary'!G$54:G$80)+SUM('1.  LRAMVA Summary'!G$81:G$82)*(MONTH($E202)-1)/12)*$H202</f>
        <v>0</v>
      </c>
      <c r="M202" s="230">
        <f>(SUM('1.  LRAMVA Summary'!H$54:H$80)+SUM('1.  LRAMVA Summary'!H$81:H$82)*(MONTH($E202)-1)/12)*$H202</f>
        <v>0</v>
      </c>
      <c r="N202" s="230">
        <f>(SUM('1.  LRAMVA Summary'!I$54:I$80)+SUM('1.  LRAMVA Summary'!I$81:I$82)*(MONTH($E202)-1)/12)*$H202</f>
        <v>0</v>
      </c>
      <c r="O202" s="230">
        <f>(SUM('1.  LRAMVA Summary'!J$54:J$80)+SUM('1.  LRAMVA Summary'!J$81:J$82)*(MONTH($E202)-1)/12)*$H202</f>
        <v>0</v>
      </c>
      <c r="P202" s="230">
        <f>(SUM('1.  LRAMVA Summary'!K$54:K$80)+SUM('1.  LRAMVA Summary'!K$81:K$82)*(MONTH($E202)-1)/12)*$H202</f>
        <v>0</v>
      </c>
      <c r="Q202" s="230">
        <f>(SUM('1.  LRAMVA Summary'!L$54:L$80)+SUM('1.  LRAMVA Summary'!L$81:L$82)*(MONTH($E202)-1)/12)*$H202</f>
        <v>0</v>
      </c>
      <c r="R202" s="230">
        <f>(SUM('1.  LRAMVA Summary'!M$54:M$80)+SUM('1.  LRAMVA Summary'!M$81:M$82)*(MONTH($E202)-1)/12)*$H202</f>
        <v>0</v>
      </c>
      <c r="S202" s="230">
        <f>(SUM('1.  LRAMVA Summary'!N$54:N$80)+SUM('1.  LRAMVA Summary'!N$81:N$82)*(MONTH($E202)-1)/12)*$H202</f>
        <v>0</v>
      </c>
      <c r="T202" s="230">
        <f>(SUM('1.  LRAMVA Summary'!O$54:O$80)+SUM('1.  LRAMVA Summary'!O$81:O$82)*(MONTH($E202)-1)/12)*$H202</f>
        <v>0</v>
      </c>
      <c r="U202" s="230">
        <f>(SUM('1.  LRAMVA Summary'!P$54:P$80)+SUM('1.  LRAMVA Summary'!P$81:P$82)*(MONTH($E202)-1)/12)*$H202</f>
        <v>0</v>
      </c>
      <c r="V202" s="230">
        <f>(SUM('1.  LRAMVA Summary'!Q$54:Q$80)+SUM('1.  LRAMVA Summary'!Q$81:Q$82)*(MONTH($E202)-1)/12)*$H202</f>
        <v>0</v>
      </c>
      <c r="W202" s="231">
        <f t="shared" si="104"/>
        <v>0</v>
      </c>
    </row>
    <row r="203" spans="5:23">
      <c r="E203" s="214">
        <v>45170</v>
      </c>
      <c r="F203" s="214" t="s">
        <v>727</v>
      </c>
      <c r="G203" s="215" t="s">
        <v>68</v>
      </c>
      <c r="H203" s="240"/>
      <c r="I203" s="230">
        <f>(SUM('1.  LRAMVA Summary'!D$54:D$80)+SUM('1.  LRAMVA Summary'!D$81:D$82)*(MONTH($E203)-1)/12)*$H203</f>
        <v>0</v>
      </c>
      <c r="J203" s="230">
        <f>(SUM('1.  LRAMVA Summary'!E$54:E$80)+SUM('1.  LRAMVA Summary'!E$81:E$82)*(MONTH($E203)-1)/12)*$H203</f>
        <v>0</v>
      </c>
      <c r="K203" s="230">
        <f>(SUM('1.  LRAMVA Summary'!F$54:F$80)+SUM('1.  LRAMVA Summary'!F$81:F$82)*(MONTH($E203)-1)/12)*$H203</f>
        <v>0</v>
      </c>
      <c r="L203" s="230">
        <f>(SUM('1.  LRAMVA Summary'!G$54:G$80)+SUM('1.  LRAMVA Summary'!G$81:G$82)*(MONTH($E203)-1)/12)*$H203</f>
        <v>0</v>
      </c>
      <c r="M203" s="230">
        <f>(SUM('1.  LRAMVA Summary'!H$54:H$80)+SUM('1.  LRAMVA Summary'!H$81:H$82)*(MONTH($E203)-1)/12)*$H203</f>
        <v>0</v>
      </c>
      <c r="N203" s="230">
        <f>(SUM('1.  LRAMVA Summary'!I$54:I$80)+SUM('1.  LRAMVA Summary'!I$81:I$82)*(MONTH($E203)-1)/12)*$H203</f>
        <v>0</v>
      </c>
      <c r="O203" s="230">
        <f>(SUM('1.  LRAMVA Summary'!J$54:J$80)+SUM('1.  LRAMVA Summary'!J$81:J$82)*(MONTH($E203)-1)/12)*$H203</f>
        <v>0</v>
      </c>
      <c r="P203" s="230">
        <f>(SUM('1.  LRAMVA Summary'!K$54:K$80)+SUM('1.  LRAMVA Summary'!K$81:K$82)*(MONTH($E203)-1)/12)*$H203</f>
        <v>0</v>
      </c>
      <c r="Q203" s="230">
        <f>(SUM('1.  LRAMVA Summary'!L$54:L$80)+SUM('1.  LRAMVA Summary'!L$81:L$82)*(MONTH($E203)-1)/12)*$H203</f>
        <v>0</v>
      </c>
      <c r="R203" s="230">
        <f>(SUM('1.  LRAMVA Summary'!M$54:M$80)+SUM('1.  LRAMVA Summary'!M$81:M$82)*(MONTH($E203)-1)/12)*$H203</f>
        <v>0</v>
      </c>
      <c r="S203" s="230">
        <f>(SUM('1.  LRAMVA Summary'!N$54:N$80)+SUM('1.  LRAMVA Summary'!N$81:N$82)*(MONTH($E203)-1)/12)*$H203</f>
        <v>0</v>
      </c>
      <c r="T203" s="230">
        <f>(SUM('1.  LRAMVA Summary'!O$54:O$80)+SUM('1.  LRAMVA Summary'!O$81:O$82)*(MONTH($E203)-1)/12)*$H203</f>
        <v>0</v>
      </c>
      <c r="U203" s="230">
        <f>(SUM('1.  LRAMVA Summary'!P$54:P$80)+SUM('1.  LRAMVA Summary'!P$81:P$82)*(MONTH($E203)-1)/12)*$H203</f>
        <v>0</v>
      </c>
      <c r="V203" s="230">
        <f>(SUM('1.  LRAMVA Summary'!Q$54:Q$80)+SUM('1.  LRAMVA Summary'!Q$81:Q$82)*(MONTH($E203)-1)/12)*$H203</f>
        <v>0</v>
      </c>
      <c r="W203" s="231">
        <f t="shared" si="104"/>
        <v>0</v>
      </c>
    </row>
    <row r="204" spans="5:23">
      <c r="E204" s="214">
        <v>45200</v>
      </c>
      <c r="F204" s="214" t="s">
        <v>727</v>
      </c>
      <c r="G204" s="215" t="s">
        <v>69</v>
      </c>
      <c r="H204" s="240"/>
      <c r="I204" s="230">
        <f>(SUM('1.  LRAMVA Summary'!D$54:D$80)+SUM('1.  LRAMVA Summary'!D$81:D$82)*(MONTH($E204)-1)/12)*$H204</f>
        <v>0</v>
      </c>
      <c r="J204" s="230">
        <f>(SUM('1.  LRAMVA Summary'!E$54:E$80)+SUM('1.  LRAMVA Summary'!E$81:E$82)*(MONTH($E204)-1)/12)*$H204</f>
        <v>0</v>
      </c>
      <c r="K204" s="230">
        <f>(SUM('1.  LRAMVA Summary'!F$54:F$80)+SUM('1.  LRAMVA Summary'!F$81:F$82)*(MONTH($E204)-1)/12)*$H204</f>
        <v>0</v>
      </c>
      <c r="L204" s="230">
        <f>(SUM('1.  LRAMVA Summary'!G$54:G$80)+SUM('1.  LRAMVA Summary'!G$81:G$82)*(MONTH($E204)-1)/12)*$H204</f>
        <v>0</v>
      </c>
      <c r="M204" s="230">
        <f>(SUM('1.  LRAMVA Summary'!H$54:H$80)+SUM('1.  LRAMVA Summary'!H$81:H$82)*(MONTH($E204)-1)/12)*$H204</f>
        <v>0</v>
      </c>
      <c r="N204" s="230">
        <f>(SUM('1.  LRAMVA Summary'!I$54:I$80)+SUM('1.  LRAMVA Summary'!I$81:I$82)*(MONTH($E204)-1)/12)*$H204</f>
        <v>0</v>
      </c>
      <c r="O204" s="230">
        <f>(SUM('1.  LRAMVA Summary'!J$54:J$80)+SUM('1.  LRAMVA Summary'!J$81:J$82)*(MONTH($E204)-1)/12)*$H204</f>
        <v>0</v>
      </c>
      <c r="P204" s="230">
        <f>(SUM('1.  LRAMVA Summary'!K$54:K$80)+SUM('1.  LRAMVA Summary'!K$81:K$82)*(MONTH($E204)-1)/12)*$H204</f>
        <v>0</v>
      </c>
      <c r="Q204" s="230">
        <f>(SUM('1.  LRAMVA Summary'!L$54:L$80)+SUM('1.  LRAMVA Summary'!L$81:L$82)*(MONTH($E204)-1)/12)*$H204</f>
        <v>0</v>
      </c>
      <c r="R204" s="230">
        <f>(SUM('1.  LRAMVA Summary'!M$54:M$80)+SUM('1.  LRAMVA Summary'!M$81:M$82)*(MONTH($E204)-1)/12)*$H204</f>
        <v>0</v>
      </c>
      <c r="S204" s="230">
        <f>(SUM('1.  LRAMVA Summary'!N$54:N$80)+SUM('1.  LRAMVA Summary'!N$81:N$82)*(MONTH($E204)-1)/12)*$H204</f>
        <v>0</v>
      </c>
      <c r="T204" s="230">
        <f>(SUM('1.  LRAMVA Summary'!O$54:O$80)+SUM('1.  LRAMVA Summary'!O$81:O$82)*(MONTH($E204)-1)/12)*$H204</f>
        <v>0</v>
      </c>
      <c r="U204" s="230">
        <f>(SUM('1.  LRAMVA Summary'!P$54:P$80)+SUM('1.  LRAMVA Summary'!P$81:P$82)*(MONTH($E204)-1)/12)*$H204</f>
        <v>0</v>
      </c>
      <c r="V204" s="230">
        <f>(SUM('1.  LRAMVA Summary'!Q$54:Q$80)+SUM('1.  LRAMVA Summary'!Q$81:Q$82)*(MONTH($E204)-1)/12)*$H204</f>
        <v>0</v>
      </c>
      <c r="W204" s="231">
        <f t="shared" si="104"/>
        <v>0</v>
      </c>
    </row>
    <row r="205" spans="5:23">
      <c r="E205" s="214">
        <v>45231</v>
      </c>
      <c r="F205" s="214" t="s">
        <v>727</v>
      </c>
      <c r="G205" s="215" t="s">
        <v>69</v>
      </c>
      <c r="H205" s="240"/>
      <c r="I205" s="230">
        <f>(SUM('1.  LRAMVA Summary'!D$54:D$80)+SUM('1.  LRAMVA Summary'!D$81:D$82)*(MONTH($E205)-1)/12)*$H205</f>
        <v>0</v>
      </c>
      <c r="J205" s="230">
        <f>(SUM('1.  LRAMVA Summary'!E$54:E$80)+SUM('1.  LRAMVA Summary'!E$81:E$82)*(MONTH($E205)-1)/12)*$H205</f>
        <v>0</v>
      </c>
      <c r="K205" s="230">
        <f>(SUM('1.  LRAMVA Summary'!F$54:F$80)+SUM('1.  LRAMVA Summary'!F$81:F$82)*(MONTH($E205)-1)/12)*$H205</f>
        <v>0</v>
      </c>
      <c r="L205" s="230">
        <f>(SUM('1.  LRAMVA Summary'!G$54:G$80)+SUM('1.  LRAMVA Summary'!G$81:G$82)*(MONTH($E205)-1)/12)*$H205</f>
        <v>0</v>
      </c>
      <c r="M205" s="230">
        <f>(SUM('1.  LRAMVA Summary'!H$54:H$80)+SUM('1.  LRAMVA Summary'!H$81:H$82)*(MONTH($E205)-1)/12)*$H205</f>
        <v>0</v>
      </c>
      <c r="N205" s="230">
        <f>(SUM('1.  LRAMVA Summary'!I$54:I$80)+SUM('1.  LRAMVA Summary'!I$81:I$82)*(MONTH($E205)-1)/12)*$H205</f>
        <v>0</v>
      </c>
      <c r="O205" s="230">
        <f>(SUM('1.  LRAMVA Summary'!J$54:J$80)+SUM('1.  LRAMVA Summary'!J$81:J$82)*(MONTH($E205)-1)/12)*$H205</f>
        <v>0</v>
      </c>
      <c r="P205" s="230">
        <f>(SUM('1.  LRAMVA Summary'!K$54:K$80)+SUM('1.  LRAMVA Summary'!K$81:K$82)*(MONTH($E205)-1)/12)*$H205</f>
        <v>0</v>
      </c>
      <c r="Q205" s="230">
        <f>(SUM('1.  LRAMVA Summary'!L$54:L$80)+SUM('1.  LRAMVA Summary'!L$81:L$82)*(MONTH($E205)-1)/12)*$H205</f>
        <v>0</v>
      </c>
      <c r="R205" s="230">
        <f>(SUM('1.  LRAMVA Summary'!M$54:M$80)+SUM('1.  LRAMVA Summary'!M$81:M$82)*(MONTH($E205)-1)/12)*$H205</f>
        <v>0</v>
      </c>
      <c r="S205" s="230">
        <f>(SUM('1.  LRAMVA Summary'!N$54:N$80)+SUM('1.  LRAMVA Summary'!N$81:N$82)*(MONTH($E205)-1)/12)*$H205</f>
        <v>0</v>
      </c>
      <c r="T205" s="230">
        <f>(SUM('1.  LRAMVA Summary'!O$54:O$80)+SUM('1.  LRAMVA Summary'!O$81:O$82)*(MONTH($E205)-1)/12)*$H205</f>
        <v>0</v>
      </c>
      <c r="U205" s="230">
        <f>(SUM('1.  LRAMVA Summary'!P$54:P$80)+SUM('1.  LRAMVA Summary'!P$81:P$82)*(MONTH($E205)-1)/12)*$H205</f>
        <v>0</v>
      </c>
      <c r="V205" s="230">
        <f>(SUM('1.  LRAMVA Summary'!Q$54:Q$80)+SUM('1.  LRAMVA Summary'!Q$81:Q$82)*(MONTH($E205)-1)/12)*$H205</f>
        <v>0</v>
      </c>
      <c r="W205" s="231">
        <f t="shared" si="104"/>
        <v>0</v>
      </c>
    </row>
    <row r="206" spans="5:23">
      <c r="E206" s="214">
        <v>45261</v>
      </c>
      <c r="F206" s="214" t="s">
        <v>727</v>
      </c>
      <c r="G206" s="215" t="s">
        <v>69</v>
      </c>
      <c r="H206" s="240"/>
      <c r="I206" s="230">
        <f>(SUM('1.  LRAMVA Summary'!D$54:D$80)+SUM('1.  LRAMVA Summary'!D$81:D$82)*(MONTH($E206)-1)/12)*$H206</f>
        <v>0</v>
      </c>
      <c r="J206" s="230">
        <f>(SUM('1.  LRAMVA Summary'!E$54:E$80)+SUM('1.  LRAMVA Summary'!E$81:E$82)*(MONTH($E206)-1)/12)*$H206</f>
        <v>0</v>
      </c>
      <c r="K206" s="230">
        <f>(SUM('1.  LRAMVA Summary'!F$54:F$80)+SUM('1.  LRAMVA Summary'!F$81:F$82)*(MONTH($E206)-1)/12)*$H206</f>
        <v>0</v>
      </c>
      <c r="L206" s="230">
        <f>(SUM('1.  LRAMVA Summary'!G$54:G$80)+SUM('1.  LRAMVA Summary'!G$81:G$82)*(MONTH($E206)-1)/12)*$H206</f>
        <v>0</v>
      </c>
      <c r="M206" s="230">
        <f>(SUM('1.  LRAMVA Summary'!H$54:H$80)+SUM('1.  LRAMVA Summary'!H$81:H$82)*(MONTH($E206)-1)/12)*$H206</f>
        <v>0</v>
      </c>
      <c r="N206" s="230">
        <f>(SUM('1.  LRAMVA Summary'!I$54:I$80)+SUM('1.  LRAMVA Summary'!I$81:I$82)*(MONTH($E206)-1)/12)*$H206</f>
        <v>0</v>
      </c>
      <c r="O206" s="230">
        <f>(SUM('1.  LRAMVA Summary'!J$54:J$80)+SUM('1.  LRAMVA Summary'!J$81:J$82)*(MONTH($E206)-1)/12)*$H206</f>
        <v>0</v>
      </c>
      <c r="P206" s="230">
        <f>(SUM('1.  LRAMVA Summary'!K$54:K$80)+SUM('1.  LRAMVA Summary'!K$81:K$82)*(MONTH($E206)-1)/12)*$H206</f>
        <v>0</v>
      </c>
      <c r="Q206" s="230">
        <f>(SUM('1.  LRAMVA Summary'!L$54:L$80)+SUM('1.  LRAMVA Summary'!L$81:L$82)*(MONTH($E206)-1)/12)*$H206</f>
        <v>0</v>
      </c>
      <c r="R206" s="230">
        <f>(SUM('1.  LRAMVA Summary'!M$54:M$80)+SUM('1.  LRAMVA Summary'!M$81:M$82)*(MONTH($E206)-1)/12)*$H206</f>
        <v>0</v>
      </c>
      <c r="S206" s="230">
        <f>(SUM('1.  LRAMVA Summary'!N$54:N$80)+SUM('1.  LRAMVA Summary'!N$81:N$82)*(MONTH($E206)-1)/12)*$H206</f>
        <v>0</v>
      </c>
      <c r="T206" s="230">
        <f>(SUM('1.  LRAMVA Summary'!O$54:O$80)+SUM('1.  LRAMVA Summary'!O$81:O$82)*(MONTH($E206)-1)/12)*$H206</f>
        <v>0</v>
      </c>
      <c r="U206" s="230">
        <f>(SUM('1.  LRAMVA Summary'!P$54:P$80)+SUM('1.  LRAMVA Summary'!P$81:P$82)*(MONTH($E206)-1)/12)*$H206</f>
        <v>0</v>
      </c>
      <c r="V206" s="230">
        <f>(SUM('1.  LRAMVA Summary'!Q$54:Q$80)+SUM('1.  LRAMVA Summary'!Q$81:Q$82)*(MONTH($E206)-1)/12)*$H206</f>
        <v>0</v>
      </c>
      <c r="W206" s="231">
        <f>SUM(I206:V206)</f>
        <v>0</v>
      </c>
    </row>
    <row r="207" spans="5:23" ht="15.75" thickBot="1">
      <c r="E207" s="216" t="s">
        <v>724</v>
      </c>
      <c r="F207" s="216"/>
      <c r="G207" s="217"/>
      <c r="H207" s="218"/>
      <c r="I207" s="219">
        <f>SUM(I194:I206)</f>
        <v>18107.604882488315</v>
      </c>
      <c r="J207" s="219">
        <f>SUM(J194:J206)</f>
        <v>11846.697742418937</v>
      </c>
      <c r="K207" s="219">
        <f t="shared" ref="K207:V207" si="105">SUM(K194:K206)</f>
        <v>49155.60573277744</v>
      </c>
      <c r="L207" s="219">
        <f t="shared" si="105"/>
        <v>2299.3862708032134</v>
      </c>
      <c r="M207" s="219">
        <f t="shared" si="105"/>
        <v>-6386.655514800078</v>
      </c>
      <c r="N207" s="219">
        <f t="shared" si="105"/>
        <v>-11092.310894933335</v>
      </c>
      <c r="O207" s="219">
        <f t="shared" si="105"/>
        <v>0</v>
      </c>
      <c r="P207" s="219">
        <f t="shared" si="105"/>
        <v>0</v>
      </c>
      <c r="Q207" s="219">
        <f t="shared" si="105"/>
        <v>0</v>
      </c>
      <c r="R207" s="219">
        <f t="shared" si="105"/>
        <v>0</v>
      </c>
      <c r="S207" s="219">
        <f t="shared" si="105"/>
        <v>0</v>
      </c>
      <c r="T207" s="219">
        <f t="shared" si="105"/>
        <v>0</v>
      </c>
      <c r="U207" s="219">
        <f t="shared" si="105"/>
        <v>0</v>
      </c>
      <c r="V207" s="219">
        <f t="shared" si="105"/>
        <v>0</v>
      </c>
      <c r="W207" s="219">
        <f>SUM(W194:W206)</f>
        <v>63930.328218754541</v>
      </c>
    </row>
    <row r="208" spans="5:23" ht="15.75" thickTop="1">
      <c r="E208" s="220" t="s">
        <v>67</v>
      </c>
      <c r="F208" s="220"/>
      <c r="G208" s="221"/>
      <c r="H208" s="222"/>
      <c r="I208" s="223"/>
      <c r="J208" s="223"/>
      <c r="K208" s="223"/>
      <c r="L208" s="223"/>
      <c r="M208" s="223"/>
      <c r="N208" s="223"/>
      <c r="O208" s="223"/>
      <c r="P208" s="223"/>
      <c r="Q208" s="223"/>
      <c r="R208" s="223"/>
      <c r="S208" s="223"/>
      <c r="T208" s="223"/>
      <c r="U208" s="223"/>
      <c r="V208" s="223"/>
      <c r="W208" s="224"/>
    </row>
    <row r="209" spans="5:23">
      <c r="E209" s="225" t="s">
        <v>742</v>
      </c>
      <c r="F209" s="225"/>
      <c r="G209" s="226"/>
      <c r="H209" s="227"/>
      <c r="I209" s="228">
        <f>I207+I208</f>
        <v>18107.604882488315</v>
      </c>
      <c r="J209" s="228">
        <f t="shared" ref="J209:U209" si="106">J207+J208</f>
        <v>11846.697742418937</v>
      </c>
      <c r="K209" s="228">
        <f t="shared" si="106"/>
        <v>49155.60573277744</v>
      </c>
      <c r="L209" s="228">
        <f t="shared" si="106"/>
        <v>2299.3862708032134</v>
      </c>
      <c r="M209" s="228">
        <f t="shared" si="106"/>
        <v>-6386.655514800078</v>
      </c>
      <c r="N209" s="228">
        <f t="shared" si="106"/>
        <v>-11092.310894933335</v>
      </c>
      <c r="O209" s="228">
        <f t="shared" si="106"/>
        <v>0</v>
      </c>
      <c r="P209" s="228">
        <f t="shared" si="106"/>
        <v>0</v>
      </c>
      <c r="Q209" s="228">
        <f t="shared" si="106"/>
        <v>0</v>
      </c>
      <c r="R209" s="228">
        <f t="shared" si="106"/>
        <v>0</v>
      </c>
      <c r="S209" s="228">
        <f t="shared" si="106"/>
        <v>0</v>
      </c>
      <c r="T209" s="228">
        <f t="shared" si="106"/>
        <v>0</v>
      </c>
      <c r="U209" s="228">
        <f t="shared" si="106"/>
        <v>0</v>
      </c>
      <c r="V209" s="228">
        <f>V207+V208</f>
        <v>0</v>
      </c>
      <c r="W209" s="228">
        <f>W207+W208</f>
        <v>63930.328218754541</v>
      </c>
    </row>
    <row r="210" spans="5:23">
      <c r="E210" s="214">
        <v>45292</v>
      </c>
      <c r="F210" s="214" t="s">
        <v>746</v>
      </c>
      <c r="G210" s="215" t="s">
        <v>65</v>
      </c>
      <c r="H210" s="240"/>
      <c r="I210" s="230">
        <f>(SUM('1.  LRAMVA Summary'!D$54:D$80)+SUM('1.  LRAMVA Summary'!D$81:D$82)*(MONTH($E210)-1)/12)*$H210</f>
        <v>0</v>
      </c>
      <c r="J210" s="230">
        <f>(SUM('1.  LRAMVA Summary'!E$54:E$80)+SUM('1.  LRAMVA Summary'!E$81:E$82)*(MONTH($E210)-1)/12)*$H210</f>
        <v>0</v>
      </c>
      <c r="K210" s="230">
        <f>(SUM('1.  LRAMVA Summary'!F$54:F$80)+SUM('1.  LRAMVA Summary'!F$81:F$82)*(MONTH($E210)-1)/12)*$H210</f>
        <v>0</v>
      </c>
      <c r="L210" s="230">
        <f>(SUM('1.  LRAMVA Summary'!G$54:G$80)+SUM('1.  LRAMVA Summary'!G$81:G$82)*(MONTH($E210)-1)/12)*$H210</f>
        <v>0</v>
      </c>
      <c r="M210" s="230">
        <f>(SUM('1.  LRAMVA Summary'!H$54:H$80)+SUM('1.  LRAMVA Summary'!H$81:H$82)*(MONTH($E210)-1)/12)*$H210</f>
        <v>0</v>
      </c>
      <c r="N210" s="230">
        <f>(SUM('1.  LRAMVA Summary'!I$54:I$80)+SUM('1.  LRAMVA Summary'!I$81:I$82)*(MONTH($E210)-1)/12)*$H210</f>
        <v>0</v>
      </c>
      <c r="O210" s="230">
        <f>(SUM('1.  LRAMVA Summary'!J$54:J$80)+SUM('1.  LRAMVA Summary'!J$81:J$82)*(MONTH($E210)-1)/12)*$H210</f>
        <v>0</v>
      </c>
      <c r="P210" s="230">
        <f>(SUM('1.  LRAMVA Summary'!K$54:K$80)+SUM('1.  LRAMVA Summary'!K$81:K$82)*(MONTH($E210)-1)/12)*$H210</f>
        <v>0</v>
      </c>
      <c r="Q210" s="230">
        <f>(SUM('1.  LRAMVA Summary'!L$54:L$80)+SUM('1.  LRAMVA Summary'!L$81:L$82)*(MONTH($E210)-1)/12)*$H210</f>
        <v>0</v>
      </c>
      <c r="R210" s="230">
        <f>(SUM('1.  LRAMVA Summary'!M$54:M$80)+SUM('1.  LRAMVA Summary'!M$81:M$82)*(MONTH($E210)-1)/12)*$H210</f>
        <v>0</v>
      </c>
      <c r="S210" s="230">
        <f>(SUM('1.  LRAMVA Summary'!N$54:N$80)+SUM('1.  LRAMVA Summary'!N$81:N$82)*(MONTH($E210)-1)/12)*$H210</f>
        <v>0</v>
      </c>
      <c r="T210" s="230">
        <f>(SUM('1.  LRAMVA Summary'!O$54:O$80)+SUM('1.  LRAMVA Summary'!O$81:O$82)*(MONTH($E210)-1)/12)*$H210</f>
        <v>0</v>
      </c>
      <c r="U210" s="230">
        <f>(SUM('1.  LRAMVA Summary'!P$54:P$80)+SUM('1.  LRAMVA Summary'!P$81:P$82)*(MONTH($E210)-1)/12)*$H210</f>
        <v>0</v>
      </c>
      <c r="V210" s="230">
        <f>(SUM('1.  LRAMVA Summary'!Q$54:Q$80)+SUM('1.  LRAMVA Summary'!Q$81:Q$82)*(MONTH($E210)-1)/12)*$H210</f>
        <v>0</v>
      </c>
      <c r="W210" s="231">
        <f>SUM(I210:V210)</f>
        <v>0</v>
      </c>
    </row>
    <row r="211" spans="5:23">
      <c r="E211" s="214">
        <v>45323</v>
      </c>
      <c r="F211" s="214" t="s">
        <v>746</v>
      </c>
      <c r="G211" s="215" t="s">
        <v>65</v>
      </c>
      <c r="H211" s="240"/>
      <c r="I211" s="230">
        <f>(SUM('1.  LRAMVA Summary'!D$54:D$80)+SUM('1.  LRAMVA Summary'!D$81:D$82)*(MONTH($E211)-1)/12)*$H211</f>
        <v>0</v>
      </c>
      <c r="J211" s="230">
        <f>(SUM('1.  LRAMVA Summary'!E$54:E$80)+SUM('1.  LRAMVA Summary'!E$81:E$82)*(MONTH($E211)-1)/12)*$H211</f>
        <v>0</v>
      </c>
      <c r="K211" s="230">
        <f>(SUM('1.  LRAMVA Summary'!F$54:F$80)+SUM('1.  LRAMVA Summary'!F$81:F$82)*(MONTH($E211)-1)/12)*$H211</f>
        <v>0</v>
      </c>
      <c r="L211" s="230">
        <f>(SUM('1.  LRAMVA Summary'!G$54:G$80)+SUM('1.  LRAMVA Summary'!G$81:G$82)*(MONTH($E211)-1)/12)*$H211</f>
        <v>0</v>
      </c>
      <c r="M211" s="230">
        <f>(SUM('1.  LRAMVA Summary'!H$54:H$80)+SUM('1.  LRAMVA Summary'!H$81:H$82)*(MONTH($E211)-1)/12)*$H211</f>
        <v>0</v>
      </c>
      <c r="N211" s="230">
        <f>(SUM('1.  LRAMVA Summary'!I$54:I$80)+SUM('1.  LRAMVA Summary'!I$81:I$82)*(MONTH($E211)-1)/12)*$H211</f>
        <v>0</v>
      </c>
      <c r="O211" s="230">
        <f>(SUM('1.  LRAMVA Summary'!J$54:J$80)+SUM('1.  LRAMVA Summary'!J$81:J$82)*(MONTH($E211)-1)/12)*$H211</f>
        <v>0</v>
      </c>
      <c r="P211" s="230">
        <f>(SUM('1.  LRAMVA Summary'!K$54:K$80)+SUM('1.  LRAMVA Summary'!K$81:K$82)*(MONTH($E211)-1)/12)*$H211</f>
        <v>0</v>
      </c>
      <c r="Q211" s="230">
        <f>(SUM('1.  LRAMVA Summary'!L$54:L$80)+SUM('1.  LRAMVA Summary'!L$81:L$82)*(MONTH($E211)-1)/12)*$H211</f>
        <v>0</v>
      </c>
      <c r="R211" s="230">
        <f>(SUM('1.  LRAMVA Summary'!M$54:M$80)+SUM('1.  LRAMVA Summary'!M$81:M$82)*(MONTH($E211)-1)/12)*$H211</f>
        <v>0</v>
      </c>
      <c r="S211" s="230">
        <f>(SUM('1.  LRAMVA Summary'!N$54:N$80)+SUM('1.  LRAMVA Summary'!N$81:N$82)*(MONTH($E211)-1)/12)*$H211</f>
        <v>0</v>
      </c>
      <c r="T211" s="230">
        <f>(SUM('1.  LRAMVA Summary'!O$54:O$80)+SUM('1.  LRAMVA Summary'!O$81:O$82)*(MONTH($E211)-1)/12)*$H211</f>
        <v>0</v>
      </c>
      <c r="U211" s="230">
        <f>(SUM('1.  LRAMVA Summary'!P$54:P$80)+SUM('1.  LRAMVA Summary'!P$81:P$82)*(MONTH($E211)-1)/12)*$H211</f>
        <v>0</v>
      </c>
      <c r="V211" s="230">
        <f>(SUM('1.  LRAMVA Summary'!Q$54:Q$80)+SUM('1.  LRAMVA Summary'!Q$81:Q$82)*(MONTH($E211)-1)/12)*$H211</f>
        <v>0</v>
      </c>
      <c r="W211" s="231">
        <f t="shared" ref="W211:W220" si="107">SUM(I211:V211)</f>
        <v>0</v>
      </c>
    </row>
    <row r="212" spans="5:23">
      <c r="E212" s="214">
        <v>45352</v>
      </c>
      <c r="F212" s="214" t="s">
        <v>746</v>
      </c>
      <c r="G212" s="215" t="s">
        <v>65</v>
      </c>
      <c r="H212" s="240"/>
      <c r="I212" s="230">
        <f>(SUM('1.  LRAMVA Summary'!D$54:D$80)+SUM('1.  LRAMVA Summary'!D$81:D$82)*(MONTH($E212)-1)/12)*$H212</f>
        <v>0</v>
      </c>
      <c r="J212" s="230">
        <f>(SUM('1.  LRAMVA Summary'!E$54:E$80)+SUM('1.  LRAMVA Summary'!E$81:E$82)*(MONTH($E212)-1)/12)*$H212</f>
        <v>0</v>
      </c>
      <c r="K212" s="230">
        <f>(SUM('1.  LRAMVA Summary'!F$54:F$80)+SUM('1.  LRAMVA Summary'!F$81:F$82)*(MONTH($E212)-1)/12)*$H212</f>
        <v>0</v>
      </c>
      <c r="L212" s="230">
        <f>(SUM('1.  LRAMVA Summary'!G$54:G$80)+SUM('1.  LRAMVA Summary'!G$81:G$82)*(MONTH($E212)-1)/12)*$H212</f>
        <v>0</v>
      </c>
      <c r="M212" s="230">
        <f>(SUM('1.  LRAMVA Summary'!H$54:H$80)+SUM('1.  LRAMVA Summary'!H$81:H$82)*(MONTH($E212)-1)/12)*$H212</f>
        <v>0</v>
      </c>
      <c r="N212" s="230">
        <f>(SUM('1.  LRAMVA Summary'!I$54:I$80)+SUM('1.  LRAMVA Summary'!I$81:I$82)*(MONTH($E212)-1)/12)*$H212</f>
        <v>0</v>
      </c>
      <c r="O212" s="230">
        <f>(SUM('1.  LRAMVA Summary'!J$54:J$80)+SUM('1.  LRAMVA Summary'!J$81:J$82)*(MONTH($E212)-1)/12)*$H212</f>
        <v>0</v>
      </c>
      <c r="P212" s="230">
        <f>(SUM('1.  LRAMVA Summary'!K$54:K$80)+SUM('1.  LRAMVA Summary'!K$81:K$82)*(MONTH($E212)-1)/12)*$H212</f>
        <v>0</v>
      </c>
      <c r="Q212" s="230">
        <f>(SUM('1.  LRAMVA Summary'!L$54:L$80)+SUM('1.  LRAMVA Summary'!L$81:L$82)*(MONTH($E212)-1)/12)*$H212</f>
        <v>0</v>
      </c>
      <c r="R212" s="230">
        <f>(SUM('1.  LRAMVA Summary'!M$54:M$80)+SUM('1.  LRAMVA Summary'!M$81:M$82)*(MONTH($E212)-1)/12)*$H212</f>
        <v>0</v>
      </c>
      <c r="S212" s="230">
        <f>(SUM('1.  LRAMVA Summary'!N$54:N$80)+SUM('1.  LRAMVA Summary'!N$81:N$82)*(MONTH($E212)-1)/12)*$H212</f>
        <v>0</v>
      </c>
      <c r="T212" s="230">
        <f>(SUM('1.  LRAMVA Summary'!O$54:O$80)+SUM('1.  LRAMVA Summary'!O$81:O$82)*(MONTH($E212)-1)/12)*$H212</f>
        <v>0</v>
      </c>
      <c r="U212" s="230">
        <f>(SUM('1.  LRAMVA Summary'!P$54:P$80)+SUM('1.  LRAMVA Summary'!P$81:P$82)*(MONTH($E212)-1)/12)*$H212</f>
        <v>0</v>
      </c>
      <c r="V212" s="230">
        <f>(SUM('1.  LRAMVA Summary'!Q$54:Q$80)+SUM('1.  LRAMVA Summary'!Q$81:Q$82)*(MONTH($E212)-1)/12)*$H212</f>
        <v>0</v>
      </c>
      <c r="W212" s="231">
        <f t="shared" si="107"/>
        <v>0</v>
      </c>
    </row>
    <row r="213" spans="5:23">
      <c r="E213" s="214">
        <v>45383</v>
      </c>
      <c r="F213" s="214" t="s">
        <v>746</v>
      </c>
      <c r="G213" s="215" t="s">
        <v>66</v>
      </c>
      <c r="H213" s="240"/>
      <c r="I213" s="230">
        <f>(SUM('1.  LRAMVA Summary'!D$54:D$80)+SUM('1.  LRAMVA Summary'!D$81:D$82)*(MONTH($E213)-1)/12)*$H213</f>
        <v>0</v>
      </c>
      <c r="J213" s="230">
        <f>(SUM('1.  LRAMVA Summary'!E$54:E$80)+SUM('1.  LRAMVA Summary'!E$81:E$82)*(MONTH($E213)-1)/12)*$H213</f>
        <v>0</v>
      </c>
      <c r="K213" s="230">
        <f>(SUM('1.  LRAMVA Summary'!F$54:F$80)+SUM('1.  LRAMVA Summary'!F$81:F$82)*(MONTH($E213)-1)/12)*$H213</f>
        <v>0</v>
      </c>
      <c r="L213" s="230">
        <f>(SUM('1.  LRAMVA Summary'!G$54:G$80)+SUM('1.  LRAMVA Summary'!G$81:G$82)*(MONTH($E213)-1)/12)*$H213</f>
        <v>0</v>
      </c>
      <c r="M213" s="230">
        <f>(SUM('1.  LRAMVA Summary'!H$54:H$80)+SUM('1.  LRAMVA Summary'!H$81:H$82)*(MONTH($E213)-1)/12)*$H213</f>
        <v>0</v>
      </c>
      <c r="N213" s="230">
        <f>(SUM('1.  LRAMVA Summary'!I$54:I$80)+SUM('1.  LRAMVA Summary'!I$81:I$82)*(MONTH($E213)-1)/12)*$H213</f>
        <v>0</v>
      </c>
      <c r="O213" s="230">
        <f>(SUM('1.  LRAMVA Summary'!J$54:J$80)+SUM('1.  LRAMVA Summary'!J$81:J$82)*(MONTH($E213)-1)/12)*$H213</f>
        <v>0</v>
      </c>
      <c r="P213" s="230">
        <f>(SUM('1.  LRAMVA Summary'!K$54:K$80)+SUM('1.  LRAMVA Summary'!K$81:K$82)*(MONTH($E213)-1)/12)*$H213</f>
        <v>0</v>
      </c>
      <c r="Q213" s="230">
        <f>(SUM('1.  LRAMVA Summary'!L$54:L$80)+SUM('1.  LRAMVA Summary'!L$81:L$82)*(MONTH($E213)-1)/12)*$H213</f>
        <v>0</v>
      </c>
      <c r="R213" s="230">
        <f>(SUM('1.  LRAMVA Summary'!M$54:M$80)+SUM('1.  LRAMVA Summary'!M$81:M$82)*(MONTH($E213)-1)/12)*$H213</f>
        <v>0</v>
      </c>
      <c r="S213" s="230">
        <f>(SUM('1.  LRAMVA Summary'!N$54:N$80)+SUM('1.  LRAMVA Summary'!N$81:N$82)*(MONTH($E213)-1)/12)*$H213</f>
        <v>0</v>
      </c>
      <c r="T213" s="230">
        <f>(SUM('1.  LRAMVA Summary'!O$54:O$80)+SUM('1.  LRAMVA Summary'!O$81:O$82)*(MONTH($E213)-1)/12)*$H213</f>
        <v>0</v>
      </c>
      <c r="U213" s="230">
        <f>(SUM('1.  LRAMVA Summary'!P$54:P$80)+SUM('1.  LRAMVA Summary'!P$81:P$82)*(MONTH($E213)-1)/12)*$H213</f>
        <v>0</v>
      </c>
      <c r="V213" s="230">
        <f>(SUM('1.  LRAMVA Summary'!Q$54:Q$80)+SUM('1.  LRAMVA Summary'!Q$81:Q$82)*(MONTH($E213)-1)/12)*$H213</f>
        <v>0</v>
      </c>
      <c r="W213" s="231">
        <f t="shared" si="107"/>
        <v>0</v>
      </c>
    </row>
    <row r="214" spans="5:23">
      <c r="E214" s="214">
        <v>45413</v>
      </c>
      <c r="F214" s="214" t="s">
        <v>746</v>
      </c>
      <c r="G214" s="215" t="s">
        <v>66</v>
      </c>
      <c r="H214" s="240"/>
      <c r="I214" s="230">
        <f>(SUM('1.  LRAMVA Summary'!D$54:D$80)+SUM('1.  LRAMVA Summary'!D$81:D$82)*(MONTH($E214)-1)/12)*$H214</f>
        <v>0</v>
      </c>
      <c r="J214" s="230">
        <f>(SUM('1.  LRAMVA Summary'!E$54:E$80)+SUM('1.  LRAMVA Summary'!E$81:E$82)*(MONTH($E214)-1)/12)*$H214</f>
        <v>0</v>
      </c>
      <c r="K214" s="230">
        <f>(SUM('1.  LRAMVA Summary'!F$54:F$80)+SUM('1.  LRAMVA Summary'!F$81:F$82)*(MONTH($E214)-1)/12)*$H214</f>
        <v>0</v>
      </c>
      <c r="L214" s="230">
        <f>(SUM('1.  LRAMVA Summary'!G$54:G$80)+SUM('1.  LRAMVA Summary'!G$81:G$82)*(MONTH($E214)-1)/12)*$H214</f>
        <v>0</v>
      </c>
      <c r="M214" s="230">
        <f>(SUM('1.  LRAMVA Summary'!H$54:H$80)+SUM('1.  LRAMVA Summary'!H$81:H$82)*(MONTH($E214)-1)/12)*$H214</f>
        <v>0</v>
      </c>
      <c r="N214" s="230">
        <f>(SUM('1.  LRAMVA Summary'!I$54:I$80)+SUM('1.  LRAMVA Summary'!I$81:I$82)*(MONTH($E214)-1)/12)*$H214</f>
        <v>0</v>
      </c>
      <c r="O214" s="230">
        <f>(SUM('1.  LRAMVA Summary'!J$54:J$80)+SUM('1.  LRAMVA Summary'!J$81:J$82)*(MONTH($E214)-1)/12)*$H214</f>
        <v>0</v>
      </c>
      <c r="P214" s="230">
        <f>(SUM('1.  LRAMVA Summary'!K$54:K$80)+SUM('1.  LRAMVA Summary'!K$81:K$82)*(MONTH($E214)-1)/12)*$H214</f>
        <v>0</v>
      </c>
      <c r="Q214" s="230">
        <f>(SUM('1.  LRAMVA Summary'!L$54:L$80)+SUM('1.  LRAMVA Summary'!L$81:L$82)*(MONTH($E214)-1)/12)*$H214</f>
        <v>0</v>
      </c>
      <c r="R214" s="230">
        <f>(SUM('1.  LRAMVA Summary'!M$54:M$80)+SUM('1.  LRAMVA Summary'!M$81:M$82)*(MONTH($E214)-1)/12)*$H214</f>
        <v>0</v>
      </c>
      <c r="S214" s="230">
        <f>(SUM('1.  LRAMVA Summary'!N$54:N$80)+SUM('1.  LRAMVA Summary'!N$81:N$82)*(MONTH($E214)-1)/12)*$H214</f>
        <v>0</v>
      </c>
      <c r="T214" s="230">
        <f>(SUM('1.  LRAMVA Summary'!O$54:O$80)+SUM('1.  LRAMVA Summary'!O$81:O$82)*(MONTH($E214)-1)/12)*$H214</f>
        <v>0</v>
      </c>
      <c r="U214" s="230">
        <f>(SUM('1.  LRAMVA Summary'!P$54:P$80)+SUM('1.  LRAMVA Summary'!P$81:P$82)*(MONTH($E214)-1)/12)*$H214</f>
        <v>0</v>
      </c>
      <c r="V214" s="230">
        <f>(SUM('1.  LRAMVA Summary'!Q$54:Q$80)+SUM('1.  LRAMVA Summary'!Q$81:Q$82)*(MONTH($E214)-1)/12)*$H214</f>
        <v>0</v>
      </c>
      <c r="W214" s="231">
        <f t="shared" si="107"/>
        <v>0</v>
      </c>
    </row>
    <row r="215" spans="5:23">
      <c r="E215" s="214">
        <v>45444</v>
      </c>
      <c r="F215" s="214" t="s">
        <v>746</v>
      </c>
      <c r="G215" s="215" t="s">
        <v>66</v>
      </c>
      <c r="H215" s="240"/>
      <c r="I215" s="230">
        <f>(SUM('1.  LRAMVA Summary'!D$54:D$80)+SUM('1.  LRAMVA Summary'!D$81:D$82)*(MONTH($E215)-1)/12)*$H215</f>
        <v>0</v>
      </c>
      <c r="J215" s="230">
        <f>(SUM('1.  LRAMVA Summary'!E$54:E$80)+SUM('1.  LRAMVA Summary'!E$81:E$82)*(MONTH($E215)-1)/12)*$H215</f>
        <v>0</v>
      </c>
      <c r="K215" s="230">
        <f>(SUM('1.  LRAMVA Summary'!F$54:F$80)+SUM('1.  LRAMVA Summary'!F$81:F$82)*(MONTH($E215)-1)/12)*$H215</f>
        <v>0</v>
      </c>
      <c r="L215" s="230">
        <f>(SUM('1.  LRAMVA Summary'!G$54:G$80)+SUM('1.  LRAMVA Summary'!G$81:G$82)*(MONTH($E215)-1)/12)*$H215</f>
        <v>0</v>
      </c>
      <c r="M215" s="230">
        <f>(SUM('1.  LRAMVA Summary'!H$54:H$80)+SUM('1.  LRAMVA Summary'!H$81:H$82)*(MONTH($E215)-1)/12)*$H215</f>
        <v>0</v>
      </c>
      <c r="N215" s="230">
        <f>(SUM('1.  LRAMVA Summary'!I$54:I$80)+SUM('1.  LRAMVA Summary'!I$81:I$82)*(MONTH($E215)-1)/12)*$H215</f>
        <v>0</v>
      </c>
      <c r="O215" s="230">
        <f>(SUM('1.  LRAMVA Summary'!J$54:J$80)+SUM('1.  LRAMVA Summary'!J$81:J$82)*(MONTH($E215)-1)/12)*$H215</f>
        <v>0</v>
      </c>
      <c r="P215" s="230">
        <f>(SUM('1.  LRAMVA Summary'!K$54:K$80)+SUM('1.  LRAMVA Summary'!K$81:K$82)*(MONTH($E215)-1)/12)*$H215</f>
        <v>0</v>
      </c>
      <c r="Q215" s="230">
        <f>(SUM('1.  LRAMVA Summary'!L$54:L$80)+SUM('1.  LRAMVA Summary'!L$81:L$82)*(MONTH($E215)-1)/12)*$H215</f>
        <v>0</v>
      </c>
      <c r="R215" s="230">
        <f>(SUM('1.  LRAMVA Summary'!M$54:M$80)+SUM('1.  LRAMVA Summary'!M$81:M$82)*(MONTH($E215)-1)/12)*$H215</f>
        <v>0</v>
      </c>
      <c r="S215" s="230">
        <f>(SUM('1.  LRAMVA Summary'!N$54:N$80)+SUM('1.  LRAMVA Summary'!N$81:N$82)*(MONTH($E215)-1)/12)*$H215</f>
        <v>0</v>
      </c>
      <c r="T215" s="230">
        <f>(SUM('1.  LRAMVA Summary'!O$54:O$80)+SUM('1.  LRAMVA Summary'!O$81:O$82)*(MONTH($E215)-1)/12)*$H215</f>
        <v>0</v>
      </c>
      <c r="U215" s="230">
        <f>(SUM('1.  LRAMVA Summary'!P$54:P$80)+SUM('1.  LRAMVA Summary'!P$81:P$82)*(MONTH($E215)-1)/12)*$H215</f>
        <v>0</v>
      </c>
      <c r="V215" s="230">
        <f>(SUM('1.  LRAMVA Summary'!Q$54:Q$80)+SUM('1.  LRAMVA Summary'!Q$81:Q$82)*(MONTH($E215)-1)/12)*$H215</f>
        <v>0</v>
      </c>
      <c r="W215" s="231">
        <f t="shared" si="107"/>
        <v>0</v>
      </c>
    </row>
    <row r="216" spans="5:23">
      <c r="E216" s="214">
        <v>45474</v>
      </c>
      <c r="F216" s="214" t="s">
        <v>746</v>
      </c>
      <c r="G216" s="215" t="s">
        <v>68</v>
      </c>
      <c r="H216" s="240"/>
      <c r="I216" s="230">
        <f>(SUM('1.  LRAMVA Summary'!D$54:D$80)+SUM('1.  LRAMVA Summary'!D$81:D$82)*(MONTH($E216)-1)/12)*$H216</f>
        <v>0</v>
      </c>
      <c r="J216" s="230">
        <f>(SUM('1.  LRAMVA Summary'!E$54:E$80)+SUM('1.  LRAMVA Summary'!E$81:E$82)*(MONTH($E216)-1)/12)*$H216</f>
        <v>0</v>
      </c>
      <c r="K216" s="230">
        <f>(SUM('1.  LRAMVA Summary'!F$54:F$80)+SUM('1.  LRAMVA Summary'!F$81:F$82)*(MONTH($E216)-1)/12)*$H216</f>
        <v>0</v>
      </c>
      <c r="L216" s="230">
        <f>(SUM('1.  LRAMVA Summary'!G$54:G$80)+SUM('1.  LRAMVA Summary'!G$81:G$82)*(MONTH($E216)-1)/12)*$H216</f>
        <v>0</v>
      </c>
      <c r="M216" s="230">
        <f>(SUM('1.  LRAMVA Summary'!H$54:H$80)+SUM('1.  LRAMVA Summary'!H$81:H$82)*(MONTH($E216)-1)/12)*$H216</f>
        <v>0</v>
      </c>
      <c r="N216" s="230">
        <f>(SUM('1.  LRAMVA Summary'!I$54:I$80)+SUM('1.  LRAMVA Summary'!I$81:I$82)*(MONTH($E216)-1)/12)*$H216</f>
        <v>0</v>
      </c>
      <c r="O216" s="230">
        <f>(SUM('1.  LRAMVA Summary'!J$54:J$80)+SUM('1.  LRAMVA Summary'!J$81:J$82)*(MONTH($E216)-1)/12)*$H216</f>
        <v>0</v>
      </c>
      <c r="P216" s="230">
        <f>(SUM('1.  LRAMVA Summary'!K$54:K$80)+SUM('1.  LRAMVA Summary'!K$81:K$82)*(MONTH($E216)-1)/12)*$H216</f>
        <v>0</v>
      </c>
      <c r="Q216" s="230">
        <f>(SUM('1.  LRAMVA Summary'!L$54:L$80)+SUM('1.  LRAMVA Summary'!L$81:L$82)*(MONTH($E216)-1)/12)*$H216</f>
        <v>0</v>
      </c>
      <c r="R216" s="230">
        <f>(SUM('1.  LRAMVA Summary'!M$54:M$80)+SUM('1.  LRAMVA Summary'!M$81:M$82)*(MONTH($E216)-1)/12)*$H216</f>
        <v>0</v>
      </c>
      <c r="S216" s="230">
        <f>(SUM('1.  LRAMVA Summary'!N$54:N$80)+SUM('1.  LRAMVA Summary'!N$81:N$82)*(MONTH($E216)-1)/12)*$H216</f>
        <v>0</v>
      </c>
      <c r="T216" s="230">
        <f>(SUM('1.  LRAMVA Summary'!O$54:O$80)+SUM('1.  LRAMVA Summary'!O$81:O$82)*(MONTH($E216)-1)/12)*$H216</f>
        <v>0</v>
      </c>
      <c r="U216" s="230">
        <f>(SUM('1.  LRAMVA Summary'!P$54:P$80)+SUM('1.  LRAMVA Summary'!P$81:P$82)*(MONTH($E216)-1)/12)*$H216</f>
        <v>0</v>
      </c>
      <c r="V216" s="230">
        <f>(SUM('1.  LRAMVA Summary'!Q$54:Q$80)+SUM('1.  LRAMVA Summary'!Q$81:Q$82)*(MONTH($E216)-1)/12)*$H216</f>
        <v>0</v>
      </c>
      <c r="W216" s="231">
        <f t="shared" si="107"/>
        <v>0</v>
      </c>
    </row>
    <row r="217" spans="5:23">
      <c r="E217" s="214">
        <v>45505</v>
      </c>
      <c r="F217" s="214" t="s">
        <v>746</v>
      </c>
      <c r="G217" s="215" t="s">
        <v>68</v>
      </c>
      <c r="H217" s="240"/>
      <c r="I217" s="230">
        <f>(SUM('1.  LRAMVA Summary'!D$54:D$80)+SUM('1.  LRAMVA Summary'!D$81:D$82)*(MONTH($E217)-1)/12)*$H217</f>
        <v>0</v>
      </c>
      <c r="J217" s="230">
        <f>(SUM('1.  LRAMVA Summary'!E$54:E$80)+SUM('1.  LRAMVA Summary'!E$81:E$82)*(MONTH($E217)-1)/12)*$H217</f>
        <v>0</v>
      </c>
      <c r="K217" s="230">
        <f>(SUM('1.  LRAMVA Summary'!F$54:F$80)+SUM('1.  LRAMVA Summary'!F$81:F$82)*(MONTH($E217)-1)/12)*$H217</f>
        <v>0</v>
      </c>
      <c r="L217" s="230">
        <f>(SUM('1.  LRAMVA Summary'!G$54:G$80)+SUM('1.  LRAMVA Summary'!G$81:G$82)*(MONTH($E217)-1)/12)*$H217</f>
        <v>0</v>
      </c>
      <c r="M217" s="230">
        <f>(SUM('1.  LRAMVA Summary'!H$54:H$80)+SUM('1.  LRAMVA Summary'!H$81:H$82)*(MONTH($E217)-1)/12)*$H217</f>
        <v>0</v>
      </c>
      <c r="N217" s="230">
        <f>(SUM('1.  LRAMVA Summary'!I$54:I$80)+SUM('1.  LRAMVA Summary'!I$81:I$82)*(MONTH($E217)-1)/12)*$H217</f>
        <v>0</v>
      </c>
      <c r="O217" s="230">
        <f>(SUM('1.  LRAMVA Summary'!J$54:J$80)+SUM('1.  LRAMVA Summary'!J$81:J$82)*(MONTH($E217)-1)/12)*$H217</f>
        <v>0</v>
      </c>
      <c r="P217" s="230">
        <f>(SUM('1.  LRAMVA Summary'!K$54:K$80)+SUM('1.  LRAMVA Summary'!K$81:K$82)*(MONTH($E217)-1)/12)*$H217</f>
        <v>0</v>
      </c>
      <c r="Q217" s="230">
        <f>(SUM('1.  LRAMVA Summary'!L$54:L$80)+SUM('1.  LRAMVA Summary'!L$81:L$82)*(MONTH($E217)-1)/12)*$H217</f>
        <v>0</v>
      </c>
      <c r="R217" s="230">
        <f>(SUM('1.  LRAMVA Summary'!M$54:M$80)+SUM('1.  LRAMVA Summary'!M$81:M$82)*(MONTH($E217)-1)/12)*$H217</f>
        <v>0</v>
      </c>
      <c r="S217" s="230">
        <f>(SUM('1.  LRAMVA Summary'!N$54:N$80)+SUM('1.  LRAMVA Summary'!N$81:N$82)*(MONTH($E217)-1)/12)*$H217</f>
        <v>0</v>
      </c>
      <c r="T217" s="230">
        <f>(SUM('1.  LRAMVA Summary'!O$54:O$80)+SUM('1.  LRAMVA Summary'!O$81:O$82)*(MONTH($E217)-1)/12)*$H217</f>
        <v>0</v>
      </c>
      <c r="U217" s="230">
        <f>(SUM('1.  LRAMVA Summary'!P$54:P$80)+SUM('1.  LRAMVA Summary'!P$81:P$82)*(MONTH($E217)-1)/12)*$H217</f>
        <v>0</v>
      </c>
      <c r="V217" s="230">
        <f>(SUM('1.  LRAMVA Summary'!Q$54:Q$80)+SUM('1.  LRAMVA Summary'!Q$81:Q$82)*(MONTH($E217)-1)/12)*$H217</f>
        <v>0</v>
      </c>
      <c r="W217" s="231">
        <f t="shared" si="107"/>
        <v>0</v>
      </c>
    </row>
    <row r="218" spans="5:23">
      <c r="E218" s="214">
        <v>45536</v>
      </c>
      <c r="F218" s="214" t="s">
        <v>746</v>
      </c>
      <c r="G218" s="215" t="s">
        <v>68</v>
      </c>
      <c r="H218" s="240"/>
      <c r="I218" s="230">
        <f>(SUM('1.  LRAMVA Summary'!D$54:D$80)+SUM('1.  LRAMVA Summary'!D$81:D$82)*(MONTH($E218)-1)/12)*$H218</f>
        <v>0</v>
      </c>
      <c r="J218" s="230">
        <f>(SUM('1.  LRAMVA Summary'!E$54:E$80)+SUM('1.  LRAMVA Summary'!E$81:E$82)*(MONTH($E218)-1)/12)*$H218</f>
        <v>0</v>
      </c>
      <c r="K218" s="230">
        <f>(SUM('1.  LRAMVA Summary'!F$54:F$80)+SUM('1.  LRAMVA Summary'!F$81:F$82)*(MONTH($E218)-1)/12)*$H218</f>
        <v>0</v>
      </c>
      <c r="L218" s="230">
        <f>(SUM('1.  LRAMVA Summary'!G$54:G$80)+SUM('1.  LRAMVA Summary'!G$81:G$82)*(MONTH($E218)-1)/12)*$H218</f>
        <v>0</v>
      </c>
      <c r="M218" s="230">
        <f>(SUM('1.  LRAMVA Summary'!H$54:H$80)+SUM('1.  LRAMVA Summary'!H$81:H$82)*(MONTH($E218)-1)/12)*$H218</f>
        <v>0</v>
      </c>
      <c r="N218" s="230">
        <f>(SUM('1.  LRAMVA Summary'!I$54:I$80)+SUM('1.  LRAMVA Summary'!I$81:I$82)*(MONTH($E218)-1)/12)*$H218</f>
        <v>0</v>
      </c>
      <c r="O218" s="230">
        <f>(SUM('1.  LRAMVA Summary'!J$54:J$80)+SUM('1.  LRAMVA Summary'!J$81:J$82)*(MONTH($E218)-1)/12)*$H218</f>
        <v>0</v>
      </c>
      <c r="P218" s="230">
        <f>(SUM('1.  LRAMVA Summary'!K$54:K$80)+SUM('1.  LRAMVA Summary'!K$81:K$82)*(MONTH($E218)-1)/12)*$H218</f>
        <v>0</v>
      </c>
      <c r="Q218" s="230">
        <f>(SUM('1.  LRAMVA Summary'!L$54:L$80)+SUM('1.  LRAMVA Summary'!L$81:L$82)*(MONTH($E218)-1)/12)*$H218</f>
        <v>0</v>
      </c>
      <c r="R218" s="230">
        <f>(SUM('1.  LRAMVA Summary'!M$54:M$80)+SUM('1.  LRAMVA Summary'!M$81:M$82)*(MONTH($E218)-1)/12)*$H218</f>
        <v>0</v>
      </c>
      <c r="S218" s="230">
        <f>(SUM('1.  LRAMVA Summary'!N$54:N$80)+SUM('1.  LRAMVA Summary'!N$81:N$82)*(MONTH($E218)-1)/12)*$H218</f>
        <v>0</v>
      </c>
      <c r="T218" s="230">
        <f>(SUM('1.  LRAMVA Summary'!O$54:O$80)+SUM('1.  LRAMVA Summary'!O$81:O$82)*(MONTH($E218)-1)/12)*$H218</f>
        <v>0</v>
      </c>
      <c r="U218" s="230">
        <f>(SUM('1.  LRAMVA Summary'!P$54:P$80)+SUM('1.  LRAMVA Summary'!P$81:P$82)*(MONTH($E218)-1)/12)*$H218</f>
        <v>0</v>
      </c>
      <c r="V218" s="230">
        <f>(SUM('1.  LRAMVA Summary'!Q$54:Q$80)+SUM('1.  LRAMVA Summary'!Q$81:Q$82)*(MONTH($E218)-1)/12)*$H218</f>
        <v>0</v>
      </c>
      <c r="W218" s="231">
        <f t="shared" si="107"/>
        <v>0</v>
      </c>
    </row>
    <row r="219" spans="5:23">
      <c r="E219" s="214">
        <v>45566</v>
      </c>
      <c r="F219" s="214" t="s">
        <v>746</v>
      </c>
      <c r="G219" s="215" t="s">
        <v>69</v>
      </c>
      <c r="H219" s="240"/>
      <c r="I219" s="230">
        <f>(SUM('1.  LRAMVA Summary'!D$54:D$80)+SUM('1.  LRAMVA Summary'!D$81:D$82)*(MONTH($E219)-1)/12)*$H219</f>
        <v>0</v>
      </c>
      <c r="J219" s="230">
        <f>(SUM('1.  LRAMVA Summary'!E$54:E$80)+SUM('1.  LRAMVA Summary'!E$81:E$82)*(MONTH($E219)-1)/12)*$H219</f>
        <v>0</v>
      </c>
      <c r="K219" s="230">
        <f>(SUM('1.  LRAMVA Summary'!F$54:F$80)+SUM('1.  LRAMVA Summary'!F$81:F$82)*(MONTH($E219)-1)/12)*$H219</f>
        <v>0</v>
      </c>
      <c r="L219" s="230">
        <f>(SUM('1.  LRAMVA Summary'!G$54:G$80)+SUM('1.  LRAMVA Summary'!G$81:G$82)*(MONTH($E219)-1)/12)*$H219</f>
        <v>0</v>
      </c>
      <c r="M219" s="230">
        <f>(SUM('1.  LRAMVA Summary'!H$54:H$80)+SUM('1.  LRAMVA Summary'!H$81:H$82)*(MONTH($E219)-1)/12)*$H219</f>
        <v>0</v>
      </c>
      <c r="N219" s="230">
        <f>(SUM('1.  LRAMVA Summary'!I$54:I$80)+SUM('1.  LRAMVA Summary'!I$81:I$82)*(MONTH($E219)-1)/12)*$H219</f>
        <v>0</v>
      </c>
      <c r="O219" s="230">
        <f>(SUM('1.  LRAMVA Summary'!J$54:J$80)+SUM('1.  LRAMVA Summary'!J$81:J$82)*(MONTH($E219)-1)/12)*$H219</f>
        <v>0</v>
      </c>
      <c r="P219" s="230">
        <f>(SUM('1.  LRAMVA Summary'!K$54:K$80)+SUM('1.  LRAMVA Summary'!K$81:K$82)*(MONTH($E219)-1)/12)*$H219</f>
        <v>0</v>
      </c>
      <c r="Q219" s="230">
        <f>(SUM('1.  LRAMVA Summary'!L$54:L$80)+SUM('1.  LRAMVA Summary'!L$81:L$82)*(MONTH($E219)-1)/12)*$H219</f>
        <v>0</v>
      </c>
      <c r="R219" s="230">
        <f>(SUM('1.  LRAMVA Summary'!M$54:M$80)+SUM('1.  LRAMVA Summary'!M$81:M$82)*(MONTH($E219)-1)/12)*$H219</f>
        <v>0</v>
      </c>
      <c r="S219" s="230">
        <f>(SUM('1.  LRAMVA Summary'!N$54:N$80)+SUM('1.  LRAMVA Summary'!N$81:N$82)*(MONTH($E219)-1)/12)*$H219</f>
        <v>0</v>
      </c>
      <c r="T219" s="230">
        <f>(SUM('1.  LRAMVA Summary'!O$54:O$80)+SUM('1.  LRAMVA Summary'!O$81:O$82)*(MONTH($E219)-1)/12)*$H219</f>
        <v>0</v>
      </c>
      <c r="U219" s="230">
        <f>(SUM('1.  LRAMVA Summary'!P$54:P$80)+SUM('1.  LRAMVA Summary'!P$81:P$82)*(MONTH($E219)-1)/12)*$H219</f>
        <v>0</v>
      </c>
      <c r="V219" s="230">
        <f>(SUM('1.  LRAMVA Summary'!Q$54:Q$80)+SUM('1.  LRAMVA Summary'!Q$81:Q$82)*(MONTH($E219)-1)/12)*$H219</f>
        <v>0</v>
      </c>
      <c r="W219" s="231">
        <f t="shared" si="107"/>
        <v>0</v>
      </c>
    </row>
    <row r="220" spans="5:23">
      <c r="E220" s="214">
        <v>45597</v>
      </c>
      <c r="F220" s="214" t="s">
        <v>746</v>
      </c>
      <c r="G220" s="215" t="s">
        <v>69</v>
      </c>
      <c r="H220" s="240"/>
      <c r="I220" s="230">
        <f>(SUM('1.  LRAMVA Summary'!D$54:D$80)+SUM('1.  LRAMVA Summary'!D$81:D$82)*(MONTH($E220)-1)/12)*$H220</f>
        <v>0</v>
      </c>
      <c r="J220" s="230">
        <f>(SUM('1.  LRAMVA Summary'!E$54:E$80)+SUM('1.  LRAMVA Summary'!E$81:E$82)*(MONTH($E220)-1)/12)*$H220</f>
        <v>0</v>
      </c>
      <c r="K220" s="230">
        <f>(SUM('1.  LRAMVA Summary'!F$54:F$80)+SUM('1.  LRAMVA Summary'!F$81:F$82)*(MONTH($E220)-1)/12)*$H220</f>
        <v>0</v>
      </c>
      <c r="L220" s="230">
        <f>(SUM('1.  LRAMVA Summary'!G$54:G$80)+SUM('1.  LRAMVA Summary'!G$81:G$82)*(MONTH($E220)-1)/12)*$H220</f>
        <v>0</v>
      </c>
      <c r="M220" s="230">
        <f>(SUM('1.  LRAMVA Summary'!H$54:H$80)+SUM('1.  LRAMVA Summary'!H$81:H$82)*(MONTH($E220)-1)/12)*$H220</f>
        <v>0</v>
      </c>
      <c r="N220" s="230">
        <f>(SUM('1.  LRAMVA Summary'!I$54:I$80)+SUM('1.  LRAMVA Summary'!I$81:I$82)*(MONTH($E220)-1)/12)*$H220</f>
        <v>0</v>
      </c>
      <c r="O220" s="230">
        <f>(SUM('1.  LRAMVA Summary'!J$54:J$80)+SUM('1.  LRAMVA Summary'!J$81:J$82)*(MONTH($E220)-1)/12)*$H220</f>
        <v>0</v>
      </c>
      <c r="P220" s="230">
        <f>(SUM('1.  LRAMVA Summary'!K$54:K$80)+SUM('1.  LRAMVA Summary'!K$81:K$82)*(MONTH($E220)-1)/12)*$H220</f>
        <v>0</v>
      </c>
      <c r="Q220" s="230">
        <f>(SUM('1.  LRAMVA Summary'!L$54:L$80)+SUM('1.  LRAMVA Summary'!L$81:L$82)*(MONTH($E220)-1)/12)*$H220</f>
        <v>0</v>
      </c>
      <c r="R220" s="230">
        <f>(SUM('1.  LRAMVA Summary'!M$54:M$80)+SUM('1.  LRAMVA Summary'!M$81:M$82)*(MONTH($E220)-1)/12)*$H220</f>
        <v>0</v>
      </c>
      <c r="S220" s="230">
        <f>(SUM('1.  LRAMVA Summary'!N$54:N$80)+SUM('1.  LRAMVA Summary'!N$81:N$82)*(MONTH($E220)-1)/12)*$H220</f>
        <v>0</v>
      </c>
      <c r="T220" s="230">
        <f>(SUM('1.  LRAMVA Summary'!O$54:O$80)+SUM('1.  LRAMVA Summary'!O$81:O$82)*(MONTH($E220)-1)/12)*$H220</f>
        <v>0</v>
      </c>
      <c r="U220" s="230">
        <f>(SUM('1.  LRAMVA Summary'!P$54:P$80)+SUM('1.  LRAMVA Summary'!P$81:P$82)*(MONTH($E220)-1)/12)*$H220</f>
        <v>0</v>
      </c>
      <c r="V220" s="230">
        <f>(SUM('1.  LRAMVA Summary'!Q$54:Q$80)+SUM('1.  LRAMVA Summary'!Q$81:Q$82)*(MONTH($E220)-1)/12)*$H220</f>
        <v>0</v>
      </c>
      <c r="W220" s="231">
        <f t="shared" si="107"/>
        <v>0</v>
      </c>
    </row>
    <row r="221" spans="5:23">
      <c r="E221" s="214">
        <v>45627</v>
      </c>
      <c r="F221" s="214" t="s">
        <v>746</v>
      </c>
      <c r="G221" s="215" t="s">
        <v>69</v>
      </c>
      <c r="H221" s="240"/>
      <c r="I221" s="230">
        <f>(SUM('1.  LRAMVA Summary'!D$54:D$80)+SUM('1.  LRAMVA Summary'!D$81:D$82)*(MONTH($E221)-1)/12)*$H221</f>
        <v>0</v>
      </c>
      <c r="J221" s="230">
        <f>(SUM('1.  LRAMVA Summary'!E$54:E$80)+SUM('1.  LRAMVA Summary'!E$81:E$82)*(MONTH($E221)-1)/12)*$H221</f>
        <v>0</v>
      </c>
      <c r="K221" s="230">
        <f>(SUM('1.  LRAMVA Summary'!F$54:F$80)+SUM('1.  LRAMVA Summary'!F$81:F$82)*(MONTH($E221)-1)/12)*$H221</f>
        <v>0</v>
      </c>
      <c r="L221" s="230">
        <f>(SUM('1.  LRAMVA Summary'!G$54:G$80)+SUM('1.  LRAMVA Summary'!G$81:G$82)*(MONTH($E221)-1)/12)*$H221</f>
        <v>0</v>
      </c>
      <c r="M221" s="230">
        <f>(SUM('1.  LRAMVA Summary'!H$54:H$80)+SUM('1.  LRAMVA Summary'!H$81:H$82)*(MONTH($E221)-1)/12)*$H221</f>
        <v>0</v>
      </c>
      <c r="N221" s="230">
        <f>(SUM('1.  LRAMVA Summary'!I$54:I$80)+SUM('1.  LRAMVA Summary'!I$81:I$82)*(MONTH($E221)-1)/12)*$H221</f>
        <v>0</v>
      </c>
      <c r="O221" s="230">
        <f>(SUM('1.  LRAMVA Summary'!J$54:J$80)+SUM('1.  LRAMVA Summary'!J$81:J$82)*(MONTH($E221)-1)/12)*$H221</f>
        <v>0</v>
      </c>
      <c r="P221" s="230">
        <f>(SUM('1.  LRAMVA Summary'!K$54:K$80)+SUM('1.  LRAMVA Summary'!K$81:K$82)*(MONTH($E221)-1)/12)*$H221</f>
        <v>0</v>
      </c>
      <c r="Q221" s="230">
        <f>(SUM('1.  LRAMVA Summary'!L$54:L$80)+SUM('1.  LRAMVA Summary'!L$81:L$82)*(MONTH($E221)-1)/12)*$H221</f>
        <v>0</v>
      </c>
      <c r="R221" s="230">
        <f>(SUM('1.  LRAMVA Summary'!M$54:M$80)+SUM('1.  LRAMVA Summary'!M$81:M$82)*(MONTH($E221)-1)/12)*$H221</f>
        <v>0</v>
      </c>
      <c r="S221" s="230">
        <f>(SUM('1.  LRAMVA Summary'!N$54:N$80)+SUM('1.  LRAMVA Summary'!N$81:N$82)*(MONTH($E221)-1)/12)*$H221</f>
        <v>0</v>
      </c>
      <c r="T221" s="230">
        <f>(SUM('1.  LRAMVA Summary'!O$54:O$80)+SUM('1.  LRAMVA Summary'!O$81:O$82)*(MONTH($E221)-1)/12)*$H221</f>
        <v>0</v>
      </c>
      <c r="U221" s="230">
        <f>(SUM('1.  LRAMVA Summary'!P$54:P$80)+SUM('1.  LRAMVA Summary'!P$81:P$82)*(MONTH($E221)-1)/12)*$H221</f>
        <v>0</v>
      </c>
      <c r="V221" s="230">
        <f>(SUM('1.  LRAMVA Summary'!Q$54:Q$80)+SUM('1.  LRAMVA Summary'!Q$81:Q$82)*(MONTH($E221)-1)/12)*$H221</f>
        <v>0</v>
      </c>
      <c r="W221" s="231">
        <f>SUM(I221:V221)</f>
        <v>0</v>
      </c>
    </row>
    <row r="222" spans="5:23" ht="15.75" thickBot="1">
      <c r="E222" s="216" t="s">
        <v>744</v>
      </c>
      <c r="F222" s="216"/>
      <c r="G222" s="217"/>
      <c r="H222" s="218"/>
      <c r="I222" s="219">
        <f>SUM(I209:I221)</f>
        <v>18107.604882488315</v>
      </c>
      <c r="J222" s="219">
        <f>SUM(J209:J221)</f>
        <v>11846.697742418937</v>
      </c>
      <c r="K222" s="219">
        <f t="shared" ref="K222:V222" si="108">SUM(K209:K221)</f>
        <v>49155.60573277744</v>
      </c>
      <c r="L222" s="219">
        <f t="shared" si="108"/>
        <v>2299.3862708032134</v>
      </c>
      <c r="M222" s="219">
        <f t="shared" si="108"/>
        <v>-6386.655514800078</v>
      </c>
      <c r="N222" s="219">
        <f t="shared" si="108"/>
        <v>-11092.310894933335</v>
      </c>
      <c r="O222" s="219">
        <f t="shared" si="108"/>
        <v>0</v>
      </c>
      <c r="P222" s="219">
        <f t="shared" si="108"/>
        <v>0</v>
      </c>
      <c r="Q222" s="219">
        <f t="shared" si="108"/>
        <v>0</v>
      </c>
      <c r="R222" s="219">
        <f t="shared" si="108"/>
        <v>0</v>
      </c>
      <c r="S222" s="219">
        <f t="shared" si="108"/>
        <v>0</v>
      </c>
      <c r="T222" s="219">
        <f t="shared" si="108"/>
        <v>0</v>
      </c>
      <c r="U222" s="219">
        <f t="shared" si="108"/>
        <v>0</v>
      </c>
      <c r="V222" s="219">
        <f t="shared" si="108"/>
        <v>0</v>
      </c>
      <c r="W222" s="219">
        <f>SUM(W209:W221)</f>
        <v>63930.328218754541</v>
      </c>
    </row>
    <row r="223" spans="5:23" ht="15.75" thickTop="1">
      <c r="E223" s="220" t="s">
        <v>67</v>
      </c>
      <c r="F223" s="220"/>
      <c r="G223" s="221"/>
      <c r="H223" s="222"/>
      <c r="I223" s="223"/>
      <c r="J223" s="223"/>
      <c r="K223" s="223"/>
      <c r="L223" s="223"/>
      <c r="M223" s="223"/>
      <c r="N223" s="223"/>
      <c r="O223" s="223"/>
      <c r="P223" s="223"/>
      <c r="Q223" s="223"/>
      <c r="R223" s="223"/>
      <c r="S223" s="223"/>
      <c r="T223" s="223"/>
      <c r="U223" s="223"/>
      <c r="V223" s="223"/>
      <c r="W223" s="224"/>
    </row>
    <row r="224" spans="5:23">
      <c r="E224" s="225" t="s">
        <v>743</v>
      </c>
      <c r="F224" s="225"/>
      <c r="G224" s="226"/>
      <c r="H224" s="227"/>
      <c r="I224" s="228">
        <f>I222+I223</f>
        <v>18107.604882488315</v>
      </c>
      <c r="J224" s="228">
        <f t="shared" ref="J224:U224" si="109">J222+J223</f>
        <v>11846.697742418937</v>
      </c>
      <c r="K224" s="228">
        <f t="shared" si="109"/>
        <v>49155.60573277744</v>
      </c>
      <c r="L224" s="228">
        <f t="shared" si="109"/>
        <v>2299.3862708032134</v>
      </c>
      <c r="M224" s="228">
        <f t="shared" si="109"/>
        <v>-6386.655514800078</v>
      </c>
      <c r="N224" s="228">
        <f t="shared" si="109"/>
        <v>-11092.310894933335</v>
      </c>
      <c r="O224" s="228">
        <f t="shared" si="109"/>
        <v>0</v>
      </c>
      <c r="P224" s="228">
        <f t="shared" si="109"/>
        <v>0</v>
      </c>
      <c r="Q224" s="228">
        <f t="shared" si="109"/>
        <v>0</v>
      </c>
      <c r="R224" s="228">
        <f t="shared" si="109"/>
        <v>0</v>
      </c>
      <c r="S224" s="228">
        <f t="shared" si="109"/>
        <v>0</v>
      </c>
      <c r="T224" s="228">
        <f t="shared" si="109"/>
        <v>0</v>
      </c>
      <c r="U224" s="228">
        <f t="shared" si="109"/>
        <v>0</v>
      </c>
      <c r="V224" s="228">
        <f>V222+V223</f>
        <v>0</v>
      </c>
      <c r="W224" s="228">
        <f>W222+W223</f>
        <v>63930.328218754541</v>
      </c>
    </row>
    <row r="225" spans="5:23">
      <c r="E225" s="214">
        <v>45658</v>
      </c>
      <c r="F225" s="214" t="s">
        <v>747</v>
      </c>
      <c r="G225" s="215" t="s">
        <v>65</v>
      </c>
      <c r="H225" s="240"/>
      <c r="I225" s="230">
        <f>(SUM('1.  LRAMVA Summary'!D$54:D$80)+SUM('1.  LRAMVA Summary'!D$81:D$82)*(MONTH($E225)-1)/12)*$H225</f>
        <v>0</v>
      </c>
      <c r="J225" s="230">
        <f>(SUM('1.  LRAMVA Summary'!E$54:E$80)+SUM('1.  LRAMVA Summary'!E$81:E$82)*(MONTH($E225)-1)/12)*$H225</f>
        <v>0</v>
      </c>
      <c r="K225" s="230">
        <f>(SUM('1.  LRAMVA Summary'!F$54:F$80)+SUM('1.  LRAMVA Summary'!F$81:F$82)*(MONTH($E225)-1)/12)*$H225</f>
        <v>0</v>
      </c>
      <c r="L225" s="230">
        <f>(SUM('1.  LRAMVA Summary'!G$54:G$80)+SUM('1.  LRAMVA Summary'!G$81:G$82)*(MONTH($E225)-1)/12)*$H225</f>
        <v>0</v>
      </c>
      <c r="M225" s="230">
        <f>(SUM('1.  LRAMVA Summary'!H$54:H$80)+SUM('1.  LRAMVA Summary'!H$81:H$82)*(MONTH($E225)-1)/12)*$H225</f>
        <v>0</v>
      </c>
      <c r="N225" s="230">
        <f>(SUM('1.  LRAMVA Summary'!I$54:I$80)+SUM('1.  LRAMVA Summary'!I$81:I$82)*(MONTH($E225)-1)/12)*$H225</f>
        <v>0</v>
      </c>
      <c r="O225" s="230">
        <f>(SUM('1.  LRAMVA Summary'!J$54:J$80)+SUM('1.  LRAMVA Summary'!J$81:J$82)*(MONTH($E225)-1)/12)*$H225</f>
        <v>0</v>
      </c>
      <c r="P225" s="230">
        <f>(SUM('1.  LRAMVA Summary'!K$54:K$80)+SUM('1.  LRAMVA Summary'!K$81:K$82)*(MONTH($E225)-1)/12)*$H225</f>
        <v>0</v>
      </c>
      <c r="Q225" s="230">
        <f>(SUM('1.  LRAMVA Summary'!L$54:L$80)+SUM('1.  LRAMVA Summary'!L$81:L$82)*(MONTH($E225)-1)/12)*$H225</f>
        <v>0</v>
      </c>
      <c r="R225" s="230">
        <f>(SUM('1.  LRAMVA Summary'!M$54:M$80)+SUM('1.  LRAMVA Summary'!M$81:M$82)*(MONTH($E225)-1)/12)*$H225</f>
        <v>0</v>
      </c>
      <c r="S225" s="230">
        <f>(SUM('1.  LRAMVA Summary'!N$54:N$80)+SUM('1.  LRAMVA Summary'!N$81:N$82)*(MONTH($E225)-1)/12)*$H225</f>
        <v>0</v>
      </c>
      <c r="T225" s="230">
        <f>(SUM('1.  LRAMVA Summary'!O$54:O$80)+SUM('1.  LRAMVA Summary'!O$81:O$82)*(MONTH($E225)-1)/12)*$H225</f>
        <v>0</v>
      </c>
      <c r="U225" s="230">
        <f>(SUM('1.  LRAMVA Summary'!P$54:P$80)+SUM('1.  LRAMVA Summary'!P$81:P$82)*(MONTH($E225)-1)/12)*$H225</f>
        <v>0</v>
      </c>
      <c r="V225" s="230">
        <f>(SUM('1.  LRAMVA Summary'!Q$54:Q$80)+SUM('1.  LRAMVA Summary'!Q$81:Q$82)*(MONTH($E225)-1)/12)*$H225</f>
        <v>0</v>
      </c>
      <c r="W225" s="231">
        <f>SUM(I225:V225)</f>
        <v>0</v>
      </c>
    </row>
    <row r="226" spans="5:23">
      <c r="E226" s="214">
        <v>45689</v>
      </c>
      <c r="F226" s="214" t="s">
        <v>747</v>
      </c>
      <c r="G226" s="215" t="s">
        <v>65</v>
      </c>
      <c r="H226" s="240"/>
      <c r="I226" s="230">
        <f>(SUM('1.  LRAMVA Summary'!D$54:D$80)+SUM('1.  LRAMVA Summary'!D$81:D$82)*(MONTH($E226)-1)/12)*$H226</f>
        <v>0</v>
      </c>
      <c r="J226" s="230">
        <f>(SUM('1.  LRAMVA Summary'!E$54:E$80)+SUM('1.  LRAMVA Summary'!E$81:E$82)*(MONTH($E226)-1)/12)*$H226</f>
        <v>0</v>
      </c>
      <c r="K226" s="230">
        <f>(SUM('1.  LRAMVA Summary'!F$54:F$80)+SUM('1.  LRAMVA Summary'!F$81:F$82)*(MONTH($E226)-1)/12)*$H226</f>
        <v>0</v>
      </c>
      <c r="L226" s="230">
        <f>(SUM('1.  LRAMVA Summary'!G$54:G$80)+SUM('1.  LRAMVA Summary'!G$81:G$82)*(MONTH($E226)-1)/12)*$H226</f>
        <v>0</v>
      </c>
      <c r="M226" s="230">
        <f>(SUM('1.  LRAMVA Summary'!H$54:H$80)+SUM('1.  LRAMVA Summary'!H$81:H$82)*(MONTH($E226)-1)/12)*$H226</f>
        <v>0</v>
      </c>
      <c r="N226" s="230">
        <f>(SUM('1.  LRAMVA Summary'!I$54:I$80)+SUM('1.  LRAMVA Summary'!I$81:I$82)*(MONTH($E226)-1)/12)*$H226</f>
        <v>0</v>
      </c>
      <c r="O226" s="230">
        <f>(SUM('1.  LRAMVA Summary'!J$54:J$80)+SUM('1.  LRAMVA Summary'!J$81:J$82)*(MONTH($E226)-1)/12)*$H226</f>
        <v>0</v>
      </c>
      <c r="P226" s="230">
        <f>(SUM('1.  LRAMVA Summary'!K$54:K$80)+SUM('1.  LRAMVA Summary'!K$81:K$82)*(MONTH($E226)-1)/12)*$H226</f>
        <v>0</v>
      </c>
      <c r="Q226" s="230">
        <f>(SUM('1.  LRAMVA Summary'!L$54:L$80)+SUM('1.  LRAMVA Summary'!L$81:L$82)*(MONTH($E226)-1)/12)*$H226</f>
        <v>0</v>
      </c>
      <c r="R226" s="230">
        <f>(SUM('1.  LRAMVA Summary'!M$54:M$80)+SUM('1.  LRAMVA Summary'!M$81:M$82)*(MONTH($E226)-1)/12)*$H226</f>
        <v>0</v>
      </c>
      <c r="S226" s="230">
        <f>(SUM('1.  LRAMVA Summary'!N$54:N$80)+SUM('1.  LRAMVA Summary'!N$81:N$82)*(MONTH($E226)-1)/12)*$H226</f>
        <v>0</v>
      </c>
      <c r="T226" s="230">
        <f>(SUM('1.  LRAMVA Summary'!O$54:O$80)+SUM('1.  LRAMVA Summary'!O$81:O$82)*(MONTH($E226)-1)/12)*$H226</f>
        <v>0</v>
      </c>
      <c r="U226" s="230">
        <f>(SUM('1.  LRAMVA Summary'!P$54:P$80)+SUM('1.  LRAMVA Summary'!P$81:P$82)*(MONTH($E226)-1)/12)*$H226</f>
        <v>0</v>
      </c>
      <c r="V226" s="230">
        <f>(SUM('1.  LRAMVA Summary'!Q$54:Q$80)+SUM('1.  LRAMVA Summary'!Q$81:Q$82)*(MONTH($E226)-1)/12)*$H226</f>
        <v>0</v>
      </c>
      <c r="W226" s="231">
        <f t="shared" ref="W226:W235" si="110">SUM(I226:V226)</f>
        <v>0</v>
      </c>
    </row>
    <row r="227" spans="5:23">
      <c r="E227" s="214">
        <v>45717</v>
      </c>
      <c r="F227" s="214" t="s">
        <v>747</v>
      </c>
      <c r="G227" s="215" t="s">
        <v>65</v>
      </c>
      <c r="H227" s="240"/>
      <c r="I227" s="230">
        <f>(SUM('1.  LRAMVA Summary'!D$54:D$80)+SUM('1.  LRAMVA Summary'!D$81:D$82)*(MONTH($E227)-1)/12)*$H227</f>
        <v>0</v>
      </c>
      <c r="J227" s="230">
        <f>(SUM('1.  LRAMVA Summary'!E$54:E$80)+SUM('1.  LRAMVA Summary'!E$81:E$82)*(MONTH($E227)-1)/12)*$H227</f>
        <v>0</v>
      </c>
      <c r="K227" s="230">
        <f>(SUM('1.  LRAMVA Summary'!F$54:F$80)+SUM('1.  LRAMVA Summary'!F$81:F$82)*(MONTH($E227)-1)/12)*$H227</f>
        <v>0</v>
      </c>
      <c r="L227" s="230">
        <f>(SUM('1.  LRAMVA Summary'!G$54:G$80)+SUM('1.  LRAMVA Summary'!G$81:G$82)*(MONTH($E227)-1)/12)*$H227</f>
        <v>0</v>
      </c>
      <c r="M227" s="230">
        <f>(SUM('1.  LRAMVA Summary'!H$54:H$80)+SUM('1.  LRAMVA Summary'!H$81:H$82)*(MONTH($E227)-1)/12)*$H227</f>
        <v>0</v>
      </c>
      <c r="N227" s="230">
        <f>(SUM('1.  LRAMVA Summary'!I$54:I$80)+SUM('1.  LRAMVA Summary'!I$81:I$82)*(MONTH($E227)-1)/12)*$H227</f>
        <v>0</v>
      </c>
      <c r="O227" s="230">
        <f>(SUM('1.  LRAMVA Summary'!J$54:J$80)+SUM('1.  LRAMVA Summary'!J$81:J$82)*(MONTH($E227)-1)/12)*$H227</f>
        <v>0</v>
      </c>
      <c r="P227" s="230">
        <f>(SUM('1.  LRAMVA Summary'!K$54:K$80)+SUM('1.  LRAMVA Summary'!K$81:K$82)*(MONTH($E227)-1)/12)*$H227</f>
        <v>0</v>
      </c>
      <c r="Q227" s="230">
        <f>(SUM('1.  LRAMVA Summary'!L$54:L$80)+SUM('1.  LRAMVA Summary'!L$81:L$82)*(MONTH($E227)-1)/12)*$H227</f>
        <v>0</v>
      </c>
      <c r="R227" s="230">
        <f>(SUM('1.  LRAMVA Summary'!M$54:M$80)+SUM('1.  LRAMVA Summary'!M$81:M$82)*(MONTH($E227)-1)/12)*$H227</f>
        <v>0</v>
      </c>
      <c r="S227" s="230">
        <f>(SUM('1.  LRAMVA Summary'!N$54:N$80)+SUM('1.  LRAMVA Summary'!N$81:N$82)*(MONTH($E227)-1)/12)*$H227</f>
        <v>0</v>
      </c>
      <c r="T227" s="230">
        <f>(SUM('1.  LRAMVA Summary'!O$54:O$80)+SUM('1.  LRAMVA Summary'!O$81:O$82)*(MONTH($E227)-1)/12)*$H227</f>
        <v>0</v>
      </c>
      <c r="U227" s="230">
        <f>(SUM('1.  LRAMVA Summary'!P$54:P$80)+SUM('1.  LRAMVA Summary'!P$81:P$82)*(MONTH($E227)-1)/12)*$H227</f>
        <v>0</v>
      </c>
      <c r="V227" s="230">
        <f>(SUM('1.  LRAMVA Summary'!Q$54:Q$80)+SUM('1.  LRAMVA Summary'!Q$81:Q$82)*(MONTH($E227)-1)/12)*$H227</f>
        <v>0</v>
      </c>
      <c r="W227" s="231">
        <f t="shared" si="110"/>
        <v>0</v>
      </c>
    </row>
    <row r="228" spans="5:23">
      <c r="E228" s="214">
        <v>45748</v>
      </c>
      <c r="F228" s="214" t="s">
        <v>747</v>
      </c>
      <c r="G228" s="215" t="s">
        <v>66</v>
      </c>
      <c r="H228" s="240"/>
      <c r="I228" s="230">
        <f>(SUM('1.  LRAMVA Summary'!D$54:D$80)+SUM('1.  LRAMVA Summary'!D$81:D$82)*(MONTH($E228)-1)/12)*$H228</f>
        <v>0</v>
      </c>
      <c r="J228" s="230">
        <f>(SUM('1.  LRAMVA Summary'!E$54:E$80)+SUM('1.  LRAMVA Summary'!E$81:E$82)*(MONTH($E228)-1)/12)*$H228</f>
        <v>0</v>
      </c>
      <c r="K228" s="230">
        <f>(SUM('1.  LRAMVA Summary'!F$54:F$80)+SUM('1.  LRAMVA Summary'!F$81:F$82)*(MONTH($E228)-1)/12)*$H228</f>
        <v>0</v>
      </c>
      <c r="L228" s="230">
        <f>(SUM('1.  LRAMVA Summary'!G$54:G$80)+SUM('1.  LRAMVA Summary'!G$81:G$82)*(MONTH($E228)-1)/12)*$H228</f>
        <v>0</v>
      </c>
      <c r="M228" s="230">
        <f>(SUM('1.  LRAMVA Summary'!H$54:H$80)+SUM('1.  LRAMVA Summary'!H$81:H$82)*(MONTH($E228)-1)/12)*$H228</f>
        <v>0</v>
      </c>
      <c r="N228" s="230">
        <f>(SUM('1.  LRAMVA Summary'!I$54:I$80)+SUM('1.  LRAMVA Summary'!I$81:I$82)*(MONTH($E228)-1)/12)*$H228</f>
        <v>0</v>
      </c>
      <c r="O228" s="230">
        <f>(SUM('1.  LRAMVA Summary'!J$54:J$80)+SUM('1.  LRAMVA Summary'!J$81:J$82)*(MONTH($E228)-1)/12)*$H228</f>
        <v>0</v>
      </c>
      <c r="P228" s="230">
        <f>(SUM('1.  LRAMVA Summary'!K$54:K$80)+SUM('1.  LRAMVA Summary'!K$81:K$82)*(MONTH($E228)-1)/12)*$H228</f>
        <v>0</v>
      </c>
      <c r="Q228" s="230">
        <f>(SUM('1.  LRAMVA Summary'!L$54:L$80)+SUM('1.  LRAMVA Summary'!L$81:L$82)*(MONTH($E228)-1)/12)*$H228</f>
        <v>0</v>
      </c>
      <c r="R228" s="230">
        <f>(SUM('1.  LRAMVA Summary'!M$54:M$80)+SUM('1.  LRAMVA Summary'!M$81:M$82)*(MONTH($E228)-1)/12)*$H228</f>
        <v>0</v>
      </c>
      <c r="S228" s="230">
        <f>(SUM('1.  LRAMVA Summary'!N$54:N$80)+SUM('1.  LRAMVA Summary'!N$81:N$82)*(MONTH($E228)-1)/12)*$H228</f>
        <v>0</v>
      </c>
      <c r="T228" s="230">
        <f>(SUM('1.  LRAMVA Summary'!O$54:O$80)+SUM('1.  LRAMVA Summary'!O$81:O$82)*(MONTH($E228)-1)/12)*$H228</f>
        <v>0</v>
      </c>
      <c r="U228" s="230">
        <f>(SUM('1.  LRAMVA Summary'!P$54:P$80)+SUM('1.  LRAMVA Summary'!P$81:P$82)*(MONTH($E228)-1)/12)*$H228</f>
        <v>0</v>
      </c>
      <c r="V228" s="230">
        <f>(SUM('1.  LRAMVA Summary'!Q$54:Q$80)+SUM('1.  LRAMVA Summary'!Q$81:Q$82)*(MONTH($E228)-1)/12)*$H228</f>
        <v>0</v>
      </c>
      <c r="W228" s="231">
        <f t="shared" si="110"/>
        <v>0</v>
      </c>
    </row>
    <row r="229" spans="5:23">
      <c r="E229" s="214">
        <v>45778</v>
      </c>
      <c r="F229" s="214" t="s">
        <v>747</v>
      </c>
      <c r="G229" s="215" t="s">
        <v>66</v>
      </c>
      <c r="H229" s="240"/>
      <c r="I229" s="230">
        <f>(SUM('1.  LRAMVA Summary'!D$54:D$80)+SUM('1.  LRAMVA Summary'!D$81:D$82)*(MONTH($E229)-1)/12)*$H229</f>
        <v>0</v>
      </c>
      <c r="J229" s="230">
        <f>(SUM('1.  LRAMVA Summary'!E$54:E$80)+SUM('1.  LRAMVA Summary'!E$81:E$82)*(MONTH($E229)-1)/12)*$H229</f>
        <v>0</v>
      </c>
      <c r="K229" s="230">
        <f>(SUM('1.  LRAMVA Summary'!F$54:F$80)+SUM('1.  LRAMVA Summary'!F$81:F$82)*(MONTH($E229)-1)/12)*$H229</f>
        <v>0</v>
      </c>
      <c r="L229" s="230">
        <f>(SUM('1.  LRAMVA Summary'!G$54:G$80)+SUM('1.  LRAMVA Summary'!G$81:G$82)*(MONTH($E229)-1)/12)*$H229</f>
        <v>0</v>
      </c>
      <c r="M229" s="230">
        <f>(SUM('1.  LRAMVA Summary'!H$54:H$80)+SUM('1.  LRAMVA Summary'!H$81:H$82)*(MONTH($E229)-1)/12)*$H229</f>
        <v>0</v>
      </c>
      <c r="N229" s="230">
        <f>(SUM('1.  LRAMVA Summary'!I$54:I$80)+SUM('1.  LRAMVA Summary'!I$81:I$82)*(MONTH($E229)-1)/12)*$H229</f>
        <v>0</v>
      </c>
      <c r="O229" s="230">
        <f>(SUM('1.  LRAMVA Summary'!J$54:J$80)+SUM('1.  LRAMVA Summary'!J$81:J$82)*(MONTH($E229)-1)/12)*$H229</f>
        <v>0</v>
      </c>
      <c r="P229" s="230">
        <f>(SUM('1.  LRAMVA Summary'!K$54:K$80)+SUM('1.  LRAMVA Summary'!K$81:K$82)*(MONTH($E229)-1)/12)*$H229</f>
        <v>0</v>
      </c>
      <c r="Q229" s="230">
        <f>(SUM('1.  LRAMVA Summary'!L$54:L$80)+SUM('1.  LRAMVA Summary'!L$81:L$82)*(MONTH($E229)-1)/12)*$H229</f>
        <v>0</v>
      </c>
      <c r="R229" s="230">
        <f>(SUM('1.  LRAMVA Summary'!M$54:M$80)+SUM('1.  LRAMVA Summary'!M$81:M$82)*(MONTH($E229)-1)/12)*$H229</f>
        <v>0</v>
      </c>
      <c r="S229" s="230">
        <f>(SUM('1.  LRAMVA Summary'!N$54:N$80)+SUM('1.  LRAMVA Summary'!N$81:N$82)*(MONTH($E229)-1)/12)*$H229</f>
        <v>0</v>
      </c>
      <c r="T229" s="230">
        <f>(SUM('1.  LRAMVA Summary'!O$54:O$80)+SUM('1.  LRAMVA Summary'!O$81:O$82)*(MONTH($E229)-1)/12)*$H229</f>
        <v>0</v>
      </c>
      <c r="U229" s="230">
        <f>(SUM('1.  LRAMVA Summary'!P$54:P$80)+SUM('1.  LRAMVA Summary'!P$81:P$82)*(MONTH($E229)-1)/12)*$H229</f>
        <v>0</v>
      </c>
      <c r="V229" s="230">
        <f>(SUM('1.  LRAMVA Summary'!Q$54:Q$80)+SUM('1.  LRAMVA Summary'!Q$81:Q$82)*(MONTH($E229)-1)/12)*$H229</f>
        <v>0</v>
      </c>
      <c r="W229" s="231">
        <f t="shared" si="110"/>
        <v>0</v>
      </c>
    </row>
    <row r="230" spans="5:23">
      <c r="E230" s="214">
        <v>45809</v>
      </c>
      <c r="F230" s="214" t="s">
        <v>747</v>
      </c>
      <c r="G230" s="215" t="s">
        <v>66</v>
      </c>
      <c r="H230" s="240"/>
      <c r="I230" s="230">
        <f>(SUM('1.  LRAMVA Summary'!D$54:D$80)+SUM('1.  LRAMVA Summary'!D$81:D$82)*(MONTH($E230)-1)/12)*$H230</f>
        <v>0</v>
      </c>
      <c r="J230" s="230">
        <f>(SUM('1.  LRAMVA Summary'!E$54:E$80)+SUM('1.  LRAMVA Summary'!E$81:E$82)*(MONTH($E230)-1)/12)*$H230</f>
        <v>0</v>
      </c>
      <c r="K230" s="230">
        <f>(SUM('1.  LRAMVA Summary'!F$54:F$80)+SUM('1.  LRAMVA Summary'!F$81:F$82)*(MONTH($E230)-1)/12)*$H230</f>
        <v>0</v>
      </c>
      <c r="L230" s="230">
        <f>(SUM('1.  LRAMVA Summary'!G$54:G$80)+SUM('1.  LRAMVA Summary'!G$81:G$82)*(MONTH($E230)-1)/12)*$H230</f>
        <v>0</v>
      </c>
      <c r="M230" s="230">
        <f>(SUM('1.  LRAMVA Summary'!H$54:H$80)+SUM('1.  LRAMVA Summary'!H$81:H$82)*(MONTH($E230)-1)/12)*$H230</f>
        <v>0</v>
      </c>
      <c r="N230" s="230">
        <f>(SUM('1.  LRAMVA Summary'!I$54:I$80)+SUM('1.  LRAMVA Summary'!I$81:I$82)*(MONTH($E230)-1)/12)*$H230</f>
        <v>0</v>
      </c>
      <c r="O230" s="230">
        <f>(SUM('1.  LRAMVA Summary'!J$54:J$80)+SUM('1.  LRAMVA Summary'!J$81:J$82)*(MONTH($E230)-1)/12)*$H230</f>
        <v>0</v>
      </c>
      <c r="P230" s="230">
        <f>(SUM('1.  LRAMVA Summary'!K$54:K$80)+SUM('1.  LRAMVA Summary'!K$81:K$82)*(MONTH($E230)-1)/12)*$H230</f>
        <v>0</v>
      </c>
      <c r="Q230" s="230">
        <f>(SUM('1.  LRAMVA Summary'!L$54:L$80)+SUM('1.  LRAMVA Summary'!L$81:L$82)*(MONTH($E230)-1)/12)*$H230</f>
        <v>0</v>
      </c>
      <c r="R230" s="230">
        <f>(SUM('1.  LRAMVA Summary'!M$54:M$80)+SUM('1.  LRAMVA Summary'!M$81:M$82)*(MONTH($E230)-1)/12)*$H230</f>
        <v>0</v>
      </c>
      <c r="S230" s="230">
        <f>(SUM('1.  LRAMVA Summary'!N$54:N$80)+SUM('1.  LRAMVA Summary'!N$81:N$82)*(MONTH($E230)-1)/12)*$H230</f>
        <v>0</v>
      </c>
      <c r="T230" s="230">
        <f>(SUM('1.  LRAMVA Summary'!O$54:O$80)+SUM('1.  LRAMVA Summary'!O$81:O$82)*(MONTH($E230)-1)/12)*$H230</f>
        <v>0</v>
      </c>
      <c r="U230" s="230">
        <f>(SUM('1.  LRAMVA Summary'!P$54:P$80)+SUM('1.  LRAMVA Summary'!P$81:P$82)*(MONTH($E230)-1)/12)*$H230</f>
        <v>0</v>
      </c>
      <c r="V230" s="230">
        <f>(SUM('1.  LRAMVA Summary'!Q$54:Q$80)+SUM('1.  LRAMVA Summary'!Q$81:Q$82)*(MONTH($E230)-1)/12)*$H230</f>
        <v>0</v>
      </c>
      <c r="W230" s="231">
        <f t="shared" si="110"/>
        <v>0</v>
      </c>
    </row>
    <row r="231" spans="5:23">
      <c r="E231" s="214">
        <v>45839</v>
      </c>
      <c r="F231" s="214" t="s">
        <v>747</v>
      </c>
      <c r="G231" s="215" t="s">
        <v>68</v>
      </c>
      <c r="H231" s="240"/>
      <c r="I231" s="230">
        <f>(SUM('1.  LRAMVA Summary'!D$54:D$80)+SUM('1.  LRAMVA Summary'!D$81:D$82)*(MONTH($E231)-1)/12)*$H231</f>
        <v>0</v>
      </c>
      <c r="J231" s="230">
        <f>(SUM('1.  LRAMVA Summary'!E$54:E$80)+SUM('1.  LRAMVA Summary'!E$81:E$82)*(MONTH($E231)-1)/12)*$H231</f>
        <v>0</v>
      </c>
      <c r="K231" s="230">
        <f>(SUM('1.  LRAMVA Summary'!F$54:F$80)+SUM('1.  LRAMVA Summary'!F$81:F$82)*(MONTH($E231)-1)/12)*$H231</f>
        <v>0</v>
      </c>
      <c r="L231" s="230">
        <f>(SUM('1.  LRAMVA Summary'!G$54:G$80)+SUM('1.  LRAMVA Summary'!G$81:G$82)*(MONTH($E231)-1)/12)*$H231</f>
        <v>0</v>
      </c>
      <c r="M231" s="230">
        <f>(SUM('1.  LRAMVA Summary'!H$54:H$80)+SUM('1.  LRAMVA Summary'!H$81:H$82)*(MONTH($E231)-1)/12)*$H231</f>
        <v>0</v>
      </c>
      <c r="N231" s="230">
        <f>(SUM('1.  LRAMVA Summary'!I$54:I$80)+SUM('1.  LRAMVA Summary'!I$81:I$82)*(MONTH($E231)-1)/12)*$H231</f>
        <v>0</v>
      </c>
      <c r="O231" s="230">
        <f>(SUM('1.  LRAMVA Summary'!J$54:J$80)+SUM('1.  LRAMVA Summary'!J$81:J$82)*(MONTH($E231)-1)/12)*$H231</f>
        <v>0</v>
      </c>
      <c r="P231" s="230">
        <f>(SUM('1.  LRAMVA Summary'!K$54:K$80)+SUM('1.  LRAMVA Summary'!K$81:K$82)*(MONTH($E231)-1)/12)*$H231</f>
        <v>0</v>
      </c>
      <c r="Q231" s="230">
        <f>(SUM('1.  LRAMVA Summary'!L$54:L$80)+SUM('1.  LRAMVA Summary'!L$81:L$82)*(MONTH($E231)-1)/12)*$H231</f>
        <v>0</v>
      </c>
      <c r="R231" s="230">
        <f>(SUM('1.  LRAMVA Summary'!M$54:M$80)+SUM('1.  LRAMVA Summary'!M$81:M$82)*(MONTH($E231)-1)/12)*$H231</f>
        <v>0</v>
      </c>
      <c r="S231" s="230">
        <f>(SUM('1.  LRAMVA Summary'!N$54:N$80)+SUM('1.  LRAMVA Summary'!N$81:N$82)*(MONTH($E231)-1)/12)*$H231</f>
        <v>0</v>
      </c>
      <c r="T231" s="230">
        <f>(SUM('1.  LRAMVA Summary'!O$54:O$80)+SUM('1.  LRAMVA Summary'!O$81:O$82)*(MONTH($E231)-1)/12)*$H231</f>
        <v>0</v>
      </c>
      <c r="U231" s="230">
        <f>(SUM('1.  LRAMVA Summary'!P$54:P$80)+SUM('1.  LRAMVA Summary'!P$81:P$82)*(MONTH($E231)-1)/12)*$H231</f>
        <v>0</v>
      </c>
      <c r="V231" s="230">
        <f>(SUM('1.  LRAMVA Summary'!Q$54:Q$80)+SUM('1.  LRAMVA Summary'!Q$81:Q$82)*(MONTH($E231)-1)/12)*$H231</f>
        <v>0</v>
      </c>
      <c r="W231" s="231">
        <f t="shared" si="110"/>
        <v>0</v>
      </c>
    </row>
    <row r="232" spans="5:23">
      <c r="E232" s="214">
        <v>45870</v>
      </c>
      <c r="F232" s="214" t="s">
        <v>747</v>
      </c>
      <c r="G232" s="215" t="s">
        <v>68</v>
      </c>
      <c r="H232" s="240"/>
      <c r="I232" s="230">
        <f>(SUM('1.  LRAMVA Summary'!D$54:D$80)+SUM('1.  LRAMVA Summary'!D$81:D$82)*(MONTH($E232)-1)/12)*$H232</f>
        <v>0</v>
      </c>
      <c r="J232" s="230">
        <f>(SUM('1.  LRAMVA Summary'!E$54:E$80)+SUM('1.  LRAMVA Summary'!E$81:E$82)*(MONTH($E232)-1)/12)*$H232</f>
        <v>0</v>
      </c>
      <c r="K232" s="230">
        <f>(SUM('1.  LRAMVA Summary'!F$54:F$80)+SUM('1.  LRAMVA Summary'!F$81:F$82)*(MONTH($E232)-1)/12)*$H232</f>
        <v>0</v>
      </c>
      <c r="L232" s="230">
        <f>(SUM('1.  LRAMVA Summary'!G$54:G$80)+SUM('1.  LRAMVA Summary'!G$81:G$82)*(MONTH($E232)-1)/12)*$H232</f>
        <v>0</v>
      </c>
      <c r="M232" s="230">
        <f>(SUM('1.  LRAMVA Summary'!H$54:H$80)+SUM('1.  LRAMVA Summary'!H$81:H$82)*(MONTH($E232)-1)/12)*$H232</f>
        <v>0</v>
      </c>
      <c r="N232" s="230">
        <f>(SUM('1.  LRAMVA Summary'!I$54:I$80)+SUM('1.  LRAMVA Summary'!I$81:I$82)*(MONTH($E232)-1)/12)*$H232</f>
        <v>0</v>
      </c>
      <c r="O232" s="230">
        <f>(SUM('1.  LRAMVA Summary'!J$54:J$80)+SUM('1.  LRAMVA Summary'!J$81:J$82)*(MONTH($E232)-1)/12)*$H232</f>
        <v>0</v>
      </c>
      <c r="P232" s="230">
        <f>(SUM('1.  LRAMVA Summary'!K$54:K$80)+SUM('1.  LRAMVA Summary'!K$81:K$82)*(MONTH($E232)-1)/12)*$H232</f>
        <v>0</v>
      </c>
      <c r="Q232" s="230">
        <f>(SUM('1.  LRAMVA Summary'!L$54:L$80)+SUM('1.  LRAMVA Summary'!L$81:L$82)*(MONTH($E232)-1)/12)*$H232</f>
        <v>0</v>
      </c>
      <c r="R232" s="230">
        <f>(SUM('1.  LRAMVA Summary'!M$54:M$80)+SUM('1.  LRAMVA Summary'!M$81:M$82)*(MONTH($E232)-1)/12)*$H232</f>
        <v>0</v>
      </c>
      <c r="S232" s="230">
        <f>(SUM('1.  LRAMVA Summary'!N$54:N$80)+SUM('1.  LRAMVA Summary'!N$81:N$82)*(MONTH($E232)-1)/12)*$H232</f>
        <v>0</v>
      </c>
      <c r="T232" s="230">
        <f>(SUM('1.  LRAMVA Summary'!O$54:O$80)+SUM('1.  LRAMVA Summary'!O$81:O$82)*(MONTH($E232)-1)/12)*$H232</f>
        <v>0</v>
      </c>
      <c r="U232" s="230">
        <f>(SUM('1.  LRAMVA Summary'!P$54:P$80)+SUM('1.  LRAMVA Summary'!P$81:P$82)*(MONTH($E232)-1)/12)*$H232</f>
        <v>0</v>
      </c>
      <c r="V232" s="230">
        <f>(SUM('1.  LRAMVA Summary'!Q$54:Q$80)+SUM('1.  LRAMVA Summary'!Q$81:Q$82)*(MONTH($E232)-1)/12)*$H232</f>
        <v>0</v>
      </c>
      <c r="W232" s="231">
        <f t="shared" si="110"/>
        <v>0</v>
      </c>
    </row>
    <row r="233" spans="5:23">
      <c r="E233" s="214">
        <v>45901</v>
      </c>
      <c r="F233" s="214" t="s">
        <v>747</v>
      </c>
      <c r="G233" s="215" t="s">
        <v>68</v>
      </c>
      <c r="H233" s="240"/>
      <c r="I233" s="230">
        <f>(SUM('1.  LRAMVA Summary'!D$54:D$80)+SUM('1.  LRAMVA Summary'!D$81:D$82)*(MONTH($E233)-1)/12)*$H233</f>
        <v>0</v>
      </c>
      <c r="J233" s="230">
        <f>(SUM('1.  LRAMVA Summary'!E$54:E$80)+SUM('1.  LRAMVA Summary'!E$81:E$82)*(MONTH($E233)-1)/12)*$H233</f>
        <v>0</v>
      </c>
      <c r="K233" s="230">
        <f>(SUM('1.  LRAMVA Summary'!F$54:F$80)+SUM('1.  LRAMVA Summary'!F$81:F$82)*(MONTH($E233)-1)/12)*$H233</f>
        <v>0</v>
      </c>
      <c r="L233" s="230">
        <f>(SUM('1.  LRAMVA Summary'!G$54:G$80)+SUM('1.  LRAMVA Summary'!G$81:G$82)*(MONTH($E233)-1)/12)*$H233</f>
        <v>0</v>
      </c>
      <c r="M233" s="230">
        <f>(SUM('1.  LRAMVA Summary'!H$54:H$80)+SUM('1.  LRAMVA Summary'!H$81:H$82)*(MONTH($E233)-1)/12)*$H233</f>
        <v>0</v>
      </c>
      <c r="N233" s="230">
        <f>(SUM('1.  LRAMVA Summary'!I$54:I$80)+SUM('1.  LRAMVA Summary'!I$81:I$82)*(MONTH($E233)-1)/12)*$H233</f>
        <v>0</v>
      </c>
      <c r="O233" s="230">
        <f>(SUM('1.  LRAMVA Summary'!J$54:J$80)+SUM('1.  LRAMVA Summary'!J$81:J$82)*(MONTH($E233)-1)/12)*$H233</f>
        <v>0</v>
      </c>
      <c r="P233" s="230">
        <f>(SUM('1.  LRAMVA Summary'!K$54:K$80)+SUM('1.  LRAMVA Summary'!K$81:K$82)*(MONTH($E233)-1)/12)*$H233</f>
        <v>0</v>
      </c>
      <c r="Q233" s="230">
        <f>(SUM('1.  LRAMVA Summary'!L$54:L$80)+SUM('1.  LRAMVA Summary'!L$81:L$82)*(MONTH($E233)-1)/12)*$H233</f>
        <v>0</v>
      </c>
      <c r="R233" s="230">
        <f>(SUM('1.  LRAMVA Summary'!M$54:M$80)+SUM('1.  LRAMVA Summary'!M$81:M$82)*(MONTH($E233)-1)/12)*$H233</f>
        <v>0</v>
      </c>
      <c r="S233" s="230">
        <f>(SUM('1.  LRAMVA Summary'!N$54:N$80)+SUM('1.  LRAMVA Summary'!N$81:N$82)*(MONTH($E233)-1)/12)*$H233</f>
        <v>0</v>
      </c>
      <c r="T233" s="230">
        <f>(SUM('1.  LRAMVA Summary'!O$54:O$80)+SUM('1.  LRAMVA Summary'!O$81:O$82)*(MONTH($E233)-1)/12)*$H233</f>
        <v>0</v>
      </c>
      <c r="U233" s="230">
        <f>(SUM('1.  LRAMVA Summary'!P$54:P$80)+SUM('1.  LRAMVA Summary'!P$81:P$82)*(MONTH($E233)-1)/12)*$H233</f>
        <v>0</v>
      </c>
      <c r="V233" s="230">
        <f>(SUM('1.  LRAMVA Summary'!Q$54:Q$80)+SUM('1.  LRAMVA Summary'!Q$81:Q$82)*(MONTH($E233)-1)/12)*$H233</f>
        <v>0</v>
      </c>
      <c r="W233" s="231">
        <f t="shared" si="110"/>
        <v>0</v>
      </c>
    </row>
    <row r="234" spans="5:23">
      <c r="E234" s="214">
        <v>45931</v>
      </c>
      <c r="F234" s="214" t="s">
        <v>747</v>
      </c>
      <c r="G234" s="215" t="s">
        <v>69</v>
      </c>
      <c r="H234" s="240"/>
      <c r="I234" s="230">
        <f>(SUM('1.  LRAMVA Summary'!D$54:D$80)+SUM('1.  LRAMVA Summary'!D$81:D$82)*(MONTH($E234)-1)/12)*$H234</f>
        <v>0</v>
      </c>
      <c r="J234" s="230">
        <f>(SUM('1.  LRAMVA Summary'!E$54:E$80)+SUM('1.  LRAMVA Summary'!E$81:E$82)*(MONTH($E234)-1)/12)*$H234</f>
        <v>0</v>
      </c>
      <c r="K234" s="230">
        <f>(SUM('1.  LRAMVA Summary'!F$54:F$80)+SUM('1.  LRAMVA Summary'!F$81:F$82)*(MONTH($E234)-1)/12)*$H234</f>
        <v>0</v>
      </c>
      <c r="L234" s="230">
        <f>(SUM('1.  LRAMVA Summary'!G$54:G$80)+SUM('1.  LRAMVA Summary'!G$81:G$82)*(MONTH($E234)-1)/12)*$H234</f>
        <v>0</v>
      </c>
      <c r="M234" s="230">
        <f>(SUM('1.  LRAMVA Summary'!H$54:H$80)+SUM('1.  LRAMVA Summary'!H$81:H$82)*(MONTH($E234)-1)/12)*$H234</f>
        <v>0</v>
      </c>
      <c r="N234" s="230">
        <f>(SUM('1.  LRAMVA Summary'!I$54:I$80)+SUM('1.  LRAMVA Summary'!I$81:I$82)*(MONTH($E234)-1)/12)*$H234</f>
        <v>0</v>
      </c>
      <c r="O234" s="230">
        <f>(SUM('1.  LRAMVA Summary'!J$54:J$80)+SUM('1.  LRAMVA Summary'!J$81:J$82)*(MONTH($E234)-1)/12)*$H234</f>
        <v>0</v>
      </c>
      <c r="P234" s="230">
        <f>(SUM('1.  LRAMVA Summary'!K$54:K$80)+SUM('1.  LRAMVA Summary'!K$81:K$82)*(MONTH($E234)-1)/12)*$H234</f>
        <v>0</v>
      </c>
      <c r="Q234" s="230">
        <f>(SUM('1.  LRAMVA Summary'!L$54:L$80)+SUM('1.  LRAMVA Summary'!L$81:L$82)*(MONTH($E234)-1)/12)*$H234</f>
        <v>0</v>
      </c>
      <c r="R234" s="230">
        <f>(SUM('1.  LRAMVA Summary'!M$54:M$80)+SUM('1.  LRAMVA Summary'!M$81:M$82)*(MONTH($E234)-1)/12)*$H234</f>
        <v>0</v>
      </c>
      <c r="S234" s="230">
        <f>(SUM('1.  LRAMVA Summary'!N$54:N$80)+SUM('1.  LRAMVA Summary'!N$81:N$82)*(MONTH($E234)-1)/12)*$H234</f>
        <v>0</v>
      </c>
      <c r="T234" s="230">
        <f>(SUM('1.  LRAMVA Summary'!O$54:O$80)+SUM('1.  LRAMVA Summary'!O$81:O$82)*(MONTH($E234)-1)/12)*$H234</f>
        <v>0</v>
      </c>
      <c r="U234" s="230">
        <f>(SUM('1.  LRAMVA Summary'!P$54:P$80)+SUM('1.  LRAMVA Summary'!P$81:P$82)*(MONTH($E234)-1)/12)*$H234</f>
        <v>0</v>
      </c>
      <c r="V234" s="230">
        <f>(SUM('1.  LRAMVA Summary'!Q$54:Q$80)+SUM('1.  LRAMVA Summary'!Q$81:Q$82)*(MONTH($E234)-1)/12)*$H234</f>
        <v>0</v>
      </c>
      <c r="W234" s="231">
        <f t="shared" si="110"/>
        <v>0</v>
      </c>
    </row>
    <row r="235" spans="5:23">
      <c r="E235" s="214">
        <v>45962</v>
      </c>
      <c r="F235" s="214" t="s">
        <v>747</v>
      </c>
      <c r="G235" s="215" t="s">
        <v>69</v>
      </c>
      <c r="H235" s="240"/>
      <c r="I235" s="230">
        <f>(SUM('1.  LRAMVA Summary'!D$54:D$80)+SUM('1.  LRAMVA Summary'!D$81:D$82)*(MONTH($E235)-1)/12)*$H235</f>
        <v>0</v>
      </c>
      <c r="J235" s="230">
        <f>(SUM('1.  LRAMVA Summary'!E$54:E$80)+SUM('1.  LRAMVA Summary'!E$81:E$82)*(MONTH($E235)-1)/12)*$H235</f>
        <v>0</v>
      </c>
      <c r="K235" s="230">
        <f>(SUM('1.  LRAMVA Summary'!F$54:F$80)+SUM('1.  LRAMVA Summary'!F$81:F$82)*(MONTH($E235)-1)/12)*$H235</f>
        <v>0</v>
      </c>
      <c r="L235" s="230">
        <f>(SUM('1.  LRAMVA Summary'!G$54:G$80)+SUM('1.  LRAMVA Summary'!G$81:G$82)*(MONTH($E235)-1)/12)*$H235</f>
        <v>0</v>
      </c>
      <c r="M235" s="230">
        <f>(SUM('1.  LRAMVA Summary'!H$54:H$80)+SUM('1.  LRAMVA Summary'!H$81:H$82)*(MONTH($E235)-1)/12)*$H235</f>
        <v>0</v>
      </c>
      <c r="N235" s="230">
        <f>(SUM('1.  LRAMVA Summary'!I$54:I$80)+SUM('1.  LRAMVA Summary'!I$81:I$82)*(MONTH($E235)-1)/12)*$H235</f>
        <v>0</v>
      </c>
      <c r="O235" s="230">
        <f>(SUM('1.  LRAMVA Summary'!J$54:J$80)+SUM('1.  LRAMVA Summary'!J$81:J$82)*(MONTH($E235)-1)/12)*$H235</f>
        <v>0</v>
      </c>
      <c r="P235" s="230">
        <f>(SUM('1.  LRAMVA Summary'!K$54:K$80)+SUM('1.  LRAMVA Summary'!K$81:K$82)*(MONTH($E235)-1)/12)*$H235</f>
        <v>0</v>
      </c>
      <c r="Q235" s="230">
        <f>(SUM('1.  LRAMVA Summary'!L$54:L$80)+SUM('1.  LRAMVA Summary'!L$81:L$82)*(MONTH($E235)-1)/12)*$H235</f>
        <v>0</v>
      </c>
      <c r="R235" s="230">
        <f>(SUM('1.  LRAMVA Summary'!M$54:M$80)+SUM('1.  LRAMVA Summary'!M$81:M$82)*(MONTH($E235)-1)/12)*$H235</f>
        <v>0</v>
      </c>
      <c r="S235" s="230">
        <f>(SUM('1.  LRAMVA Summary'!N$54:N$80)+SUM('1.  LRAMVA Summary'!N$81:N$82)*(MONTH($E235)-1)/12)*$H235</f>
        <v>0</v>
      </c>
      <c r="T235" s="230">
        <f>(SUM('1.  LRAMVA Summary'!O$54:O$80)+SUM('1.  LRAMVA Summary'!O$81:O$82)*(MONTH($E235)-1)/12)*$H235</f>
        <v>0</v>
      </c>
      <c r="U235" s="230">
        <f>(SUM('1.  LRAMVA Summary'!P$54:P$80)+SUM('1.  LRAMVA Summary'!P$81:P$82)*(MONTH($E235)-1)/12)*$H235</f>
        <v>0</v>
      </c>
      <c r="V235" s="230">
        <f>(SUM('1.  LRAMVA Summary'!Q$54:Q$80)+SUM('1.  LRAMVA Summary'!Q$81:Q$82)*(MONTH($E235)-1)/12)*$H235</f>
        <v>0</v>
      </c>
      <c r="W235" s="231">
        <f t="shared" si="110"/>
        <v>0</v>
      </c>
    </row>
    <row r="236" spans="5:23">
      <c r="E236" s="214">
        <v>45992</v>
      </c>
      <c r="F236" s="214" t="s">
        <v>747</v>
      </c>
      <c r="G236" s="215" t="s">
        <v>69</v>
      </c>
      <c r="H236" s="240"/>
      <c r="I236" s="230">
        <f>(SUM('1.  LRAMVA Summary'!D$54:D$80)+SUM('1.  LRAMVA Summary'!D$81:D$82)*(MONTH($E236)-1)/12)*$H236</f>
        <v>0</v>
      </c>
      <c r="J236" s="230">
        <f>(SUM('1.  LRAMVA Summary'!E$54:E$80)+SUM('1.  LRAMVA Summary'!E$81:E$82)*(MONTH($E236)-1)/12)*$H236</f>
        <v>0</v>
      </c>
      <c r="K236" s="230">
        <f>(SUM('1.  LRAMVA Summary'!F$54:F$80)+SUM('1.  LRAMVA Summary'!F$81:F$82)*(MONTH($E236)-1)/12)*$H236</f>
        <v>0</v>
      </c>
      <c r="L236" s="230">
        <f>(SUM('1.  LRAMVA Summary'!G$54:G$80)+SUM('1.  LRAMVA Summary'!G$81:G$82)*(MONTH($E236)-1)/12)*$H236</f>
        <v>0</v>
      </c>
      <c r="M236" s="230">
        <f>(SUM('1.  LRAMVA Summary'!H$54:H$80)+SUM('1.  LRAMVA Summary'!H$81:H$82)*(MONTH($E236)-1)/12)*$H236</f>
        <v>0</v>
      </c>
      <c r="N236" s="230">
        <f>(SUM('1.  LRAMVA Summary'!I$54:I$80)+SUM('1.  LRAMVA Summary'!I$81:I$82)*(MONTH($E236)-1)/12)*$H236</f>
        <v>0</v>
      </c>
      <c r="O236" s="230">
        <f>(SUM('1.  LRAMVA Summary'!J$54:J$80)+SUM('1.  LRAMVA Summary'!J$81:J$82)*(MONTH($E236)-1)/12)*$H236</f>
        <v>0</v>
      </c>
      <c r="P236" s="230">
        <f>(SUM('1.  LRAMVA Summary'!K$54:K$80)+SUM('1.  LRAMVA Summary'!K$81:K$82)*(MONTH($E236)-1)/12)*$H236</f>
        <v>0</v>
      </c>
      <c r="Q236" s="230">
        <f>(SUM('1.  LRAMVA Summary'!L$54:L$80)+SUM('1.  LRAMVA Summary'!L$81:L$82)*(MONTH($E236)-1)/12)*$H236</f>
        <v>0</v>
      </c>
      <c r="R236" s="230">
        <f>(SUM('1.  LRAMVA Summary'!M$54:M$80)+SUM('1.  LRAMVA Summary'!M$81:M$82)*(MONTH($E236)-1)/12)*$H236</f>
        <v>0</v>
      </c>
      <c r="S236" s="230">
        <f>(SUM('1.  LRAMVA Summary'!N$54:N$80)+SUM('1.  LRAMVA Summary'!N$81:N$82)*(MONTH($E236)-1)/12)*$H236</f>
        <v>0</v>
      </c>
      <c r="T236" s="230">
        <f>(SUM('1.  LRAMVA Summary'!O$54:O$80)+SUM('1.  LRAMVA Summary'!O$81:O$82)*(MONTH($E236)-1)/12)*$H236</f>
        <v>0</v>
      </c>
      <c r="U236" s="230">
        <f>(SUM('1.  LRAMVA Summary'!P$54:P$80)+SUM('1.  LRAMVA Summary'!P$81:P$82)*(MONTH($E236)-1)/12)*$H236</f>
        <v>0</v>
      </c>
      <c r="V236" s="230">
        <f>(SUM('1.  LRAMVA Summary'!Q$54:Q$80)+SUM('1.  LRAMVA Summary'!Q$81:Q$82)*(MONTH($E236)-1)/12)*$H236</f>
        <v>0</v>
      </c>
      <c r="W236" s="231">
        <f>SUM(I236:V236)</f>
        <v>0</v>
      </c>
    </row>
    <row r="237" spans="5:23" ht="15.75" thickBot="1">
      <c r="E237" s="216" t="s">
        <v>745</v>
      </c>
      <c r="F237" s="216"/>
      <c r="G237" s="217"/>
      <c r="H237" s="218"/>
      <c r="I237" s="219">
        <f>SUM(I224:I236)</f>
        <v>18107.604882488315</v>
      </c>
      <c r="J237" s="219">
        <f>SUM(J224:J236)</f>
        <v>11846.697742418937</v>
      </c>
      <c r="K237" s="219">
        <f t="shared" ref="K237:U237" si="111">SUM(K224:K236)</f>
        <v>49155.60573277744</v>
      </c>
      <c r="L237" s="219">
        <f t="shared" si="111"/>
        <v>2299.3862708032134</v>
      </c>
      <c r="M237" s="219">
        <f>SUM(M224:M236)</f>
        <v>-6386.655514800078</v>
      </c>
      <c r="N237" s="219">
        <f t="shared" si="111"/>
        <v>-11092.310894933335</v>
      </c>
      <c r="O237" s="219">
        <f t="shared" si="111"/>
        <v>0</v>
      </c>
      <c r="P237" s="219">
        <f t="shared" si="111"/>
        <v>0</v>
      </c>
      <c r="Q237" s="219">
        <f t="shared" si="111"/>
        <v>0</v>
      </c>
      <c r="R237" s="219">
        <f t="shared" si="111"/>
        <v>0</v>
      </c>
      <c r="S237" s="219">
        <f t="shared" si="111"/>
        <v>0</v>
      </c>
      <c r="T237" s="219">
        <f t="shared" si="111"/>
        <v>0</v>
      </c>
      <c r="U237" s="219">
        <f t="shared" si="111"/>
        <v>0</v>
      </c>
      <c r="V237" s="219">
        <f>SUM(V224:V236)</f>
        <v>0</v>
      </c>
      <c r="W237" s="219">
        <f>SUM(W224:W236)</f>
        <v>63930.328218754541</v>
      </c>
    </row>
    <row r="238" spans="5:23" ht="15.75" thickTop="1">
      <c r="E238" s="220" t="s">
        <v>67</v>
      </c>
      <c r="F238" s="220"/>
      <c r="G238" s="221"/>
      <c r="H238" s="222"/>
      <c r="I238" s="223"/>
      <c r="J238" s="223"/>
      <c r="K238" s="223"/>
      <c r="L238" s="223"/>
      <c r="M238" s="223"/>
      <c r="N238" s="223"/>
      <c r="O238" s="223"/>
      <c r="P238" s="223"/>
      <c r="Q238" s="223"/>
      <c r="R238" s="223"/>
      <c r="S238" s="223"/>
      <c r="T238" s="223"/>
      <c r="U238" s="223"/>
      <c r="V238" s="223"/>
      <c r="W238" s="224"/>
    </row>
  </sheetData>
  <dataConsolidate/>
  <mergeCells count="4">
    <mergeCell ref="B12:C12"/>
    <mergeCell ref="C8:S8"/>
    <mergeCell ref="C9:S9"/>
    <mergeCell ref="C10:S10"/>
  </mergeCells>
  <hyperlinks>
    <hyperlink ref="B77" r:id="rId1"/>
    <hyperlink ref="K12" location="Table_1_b.__Annual_LRAMVA_Breakdown_by_Year_and_Rate_Class" display="Go to Tab 1: Summary"/>
  </hyperlinks>
  <pageMargins left="0.7" right="0.7" top="0.75" bottom="0.75" header="0.3" footer="0.3"/>
  <pageSetup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BU356"/>
  <sheetViews>
    <sheetView topLeftCell="A169" zoomScale="54" zoomScaleNormal="54" workbookViewId="0">
      <pane xSplit="4" topLeftCell="E1" activePane="topRight" state="frozen"/>
      <selection activeCell="A10" sqref="A10"/>
      <selection pane="topRight" activeCell="B212" sqref="B212"/>
    </sheetView>
  </sheetViews>
  <sheetFormatPr defaultColWidth="9" defaultRowHeight="15" outlineLevelRow="1"/>
  <cols>
    <col min="1" max="1" width="6" style="12" customWidth="1"/>
    <col min="2" max="2" width="24.28515625" style="12" customWidth="1"/>
    <col min="3" max="3" width="11.42578125" style="12" customWidth="1"/>
    <col min="4" max="4" width="37.5703125" style="12" customWidth="1"/>
    <col min="5" max="5" width="35" style="12" bestFit="1" customWidth="1"/>
    <col min="6" max="6" width="26.5703125" style="12" customWidth="1"/>
    <col min="7" max="7" width="17" style="12" customWidth="1"/>
    <col min="8" max="8" width="19.42578125" style="12" customWidth="1"/>
    <col min="9" max="10" width="23" style="634" customWidth="1"/>
    <col min="11" max="11" width="2" style="16" customWidth="1"/>
    <col min="12" max="41" width="9" style="12"/>
    <col min="42" max="42" width="2" style="12" customWidth="1"/>
    <col min="43" max="43" width="12.5703125" style="12" customWidth="1"/>
    <col min="44" max="50" width="12" style="12" bestFit="1" customWidth="1"/>
    <col min="51" max="54" width="13.85546875" style="12" customWidth="1"/>
    <col min="55" max="64" width="12" style="12" bestFit="1" customWidth="1"/>
    <col min="65" max="65" width="12.5703125" style="12" customWidth="1"/>
    <col min="66"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75" thickBot="1">
      <c r="I11" s="12"/>
      <c r="J11" s="12"/>
    </row>
    <row r="12" spans="2:73" s="9" customFormat="1" ht="25.5" customHeight="1" outlineLevel="1" thickBot="1">
      <c r="B12" s="550" t="s">
        <v>171</v>
      </c>
      <c r="D12" s="126" t="s">
        <v>175</v>
      </c>
      <c r="E12" s="17"/>
      <c r="F12" s="177"/>
      <c r="G12" s="178"/>
      <c r="H12" s="179"/>
      <c r="K12" s="179"/>
      <c r="L12" s="177"/>
      <c r="M12" s="177"/>
      <c r="N12" s="177"/>
      <c r="O12" s="177"/>
      <c r="P12" s="177"/>
      <c r="Q12" s="180"/>
    </row>
    <row r="13" spans="2:73" s="9" customFormat="1" ht="25.5" customHeight="1" outlineLevel="1" thickBot="1">
      <c r="B13" s="550"/>
      <c r="D13" s="636" t="s">
        <v>406</v>
      </c>
      <c r="E13" s="17"/>
      <c r="F13" s="177"/>
      <c r="G13" s="178"/>
      <c r="H13" s="179"/>
      <c r="K13" s="179"/>
      <c r="L13" s="177"/>
      <c r="M13" s="177"/>
      <c r="N13" s="177"/>
      <c r="O13" s="177"/>
      <c r="P13" s="177"/>
      <c r="Q13" s="180"/>
    </row>
    <row r="14" spans="2:73" ht="30" customHeight="1" outlineLevel="1" thickBot="1">
      <c r="B14" s="90"/>
      <c r="D14" s="609" t="s">
        <v>550</v>
      </c>
      <c r="I14" s="12"/>
      <c r="J14" s="12"/>
      <c r="BU14" s="12"/>
    </row>
    <row r="15" spans="2:73" ht="26.25" customHeight="1" outlineLevel="1">
      <c r="C15" s="90"/>
      <c r="I15" s="12"/>
      <c r="J15" s="12"/>
    </row>
    <row r="16" spans="2:73" ht="23.25" customHeight="1" outlineLevel="1">
      <c r="B16" s="116" t="s">
        <v>504</v>
      </c>
      <c r="C16" s="90"/>
      <c r="D16" s="614" t="s">
        <v>610</v>
      </c>
      <c r="E16" s="604"/>
      <c r="F16" s="604"/>
      <c r="G16" s="615"/>
      <c r="H16" s="604"/>
      <c r="I16" s="604"/>
      <c r="J16" s="604"/>
      <c r="K16" s="639"/>
      <c r="L16" s="604"/>
      <c r="M16" s="604"/>
      <c r="N16" s="604"/>
      <c r="O16" s="604"/>
      <c r="P16" s="604"/>
      <c r="Q16" s="604"/>
      <c r="R16" s="604"/>
      <c r="S16" s="604"/>
      <c r="T16" s="604"/>
      <c r="U16" s="604"/>
      <c r="V16" s="604"/>
      <c r="W16" s="604"/>
      <c r="X16" s="604"/>
      <c r="Y16" s="604"/>
      <c r="Z16" s="604"/>
      <c r="AA16" s="604"/>
      <c r="AB16" s="604"/>
      <c r="AC16" s="604"/>
      <c r="AD16" s="604"/>
      <c r="AE16" s="604"/>
      <c r="AF16" s="604"/>
      <c r="AG16" s="604"/>
    </row>
    <row r="17" spans="2:73" ht="23.25" customHeight="1" outlineLevel="1">
      <c r="B17" s="689" t="s">
        <v>604</v>
      </c>
      <c r="C17" s="90"/>
      <c r="D17" s="610" t="s">
        <v>584</v>
      </c>
      <c r="E17" s="604"/>
      <c r="F17" s="604"/>
      <c r="G17" s="615"/>
      <c r="H17" s="604"/>
      <c r="I17" s="604"/>
      <c r="J17" s="604"/>
      <c r="K17" s="639"/>
      <c r="L17" s="604"/>
      <c r="M17" s="604"/>
      <c r="N17" s="604"/>
      <c r="O17" s="604"/>
      <c r="P17" s="604"/>
      <c r="Q17" s="604"/>
      <c r="R17" s="604"/>
      <c r="S17" s="604"/>
      <c r="T17" s="604"/>
      <c r="U17" s="604"/>
      <c r="V17" s="604"/>
      <c r="W17" s="604"/>
      <c r="X17" s="604"/>
      <c r="Y17" s="604"/>
      <c r="Z17" s="604"/>
      <c r="AA17" s="604"/>
      <c r="AB17" s="604"/>
      <c r="AC17" s="604"/>
      <c r="AD17" s="604"/>
      <c r="AE17" s="604"/>
      <c r="AF17" s="604"/>
      <c r="AG17" s="604"/>
    </row>
    <row r="18" spans="2:73" ht="23.25" customHeight="1" outlineLevel="1">
      <c r="C18" s="90"/>
      <c r="D18" s="610" t="s">
        <v>617</v>
      </c>
      <c r="E18" s="604"/>
      <c r="F18" s="604"/>
      <c r="G18" s="615"/>
      <c r="H18" s="604"/>
      <c r="I18" s="604"/>
      <c r="J18" s="604"/>
      <c r="K18" s="639"/>
      <c r="L18" s="604"/>
      <c r="M18" s="604"/>
      <c r="N18" s="604"/>
      <c r="O18" s="604"/>
      <c r="P18" s="604"/>
      <c r="Q18" s="604"/>
      <c r="R18" s="604"/>
      <c r="S18" s="604"/>
      <c r="T18" s="604"/>
      <c r="U18" s="604"/>
      <c r="V18" s="604"/>
      <c r="W18" s="604"/>
      <c r="X18" s="604"/>
      <c r="Y18" s="604"/>
      <c r="Z18" s="604"/>
      <c r="AA18" s="604"/>
      <c r="AB18" s="604"/>
      <c r="AC18" s="604"/>
      <c r="AD18" s="604"/>
      <c r="AE18" s="604"/>
      <c r="AF18" s="604"/>
      <c r="AG18" s="604"/>
    </row>
    <row r="19" spans="2:73" ht="23.25" customHeight="1" outlineLevel="1">
      <c r="C19" s="90"/>
      <c r="D19" s="610" t="s">
        <v>616</v>
      </c>
      <c r="E19" s="604"/>
      <c r="F19" s="604"/>
      <c r="G19" s="615"/>
      <c r="H19" s="604"/>
      <c r="I19" s="604"/>
      <c r="J19" s="604"/>
      <c r="K19" s="639"/>
      <c r="L19" s="604"/>
      <c r="M19" s="604"/>
      <c r="N19" s="604"/>
      <c r="O19" s="604"/>
      <c r="P19" s="604"/>
      <c r="Q19" s="604"/>
      <c r="R19" s="604"/>
      <c r="S19" s="604"/>
      <c r="T19" s="604"/>
      <c r="U19" s="604"/>
      <c r="V19" s="604"/>
      <c r="W19" s="604"/>
      <c r="X19" s="604"/>
      <c r="Y19" s="604"/>
      <c r="Z19" s="604"/>
      <c r="AA19" s="604"/>
      <c r="AB19" s="604"/>
      <c r="AC19" s="604"/>
      <c r="AD19" s="604"/>
      <c r="AE19" s="604"/>
      <c r="AF19" s="604"/>
      <c r="AG19" s="604"/>
    </row>
    <row r="20" spans="2:73" ht="23.25" customHeight="1" outlineLevel="1">
      <c r="C20" s="90"/>
      <c r="D20" s="610" t="s">
        <v>618</v>
      </c>
      <c r="E20" s="604"/>
      <c r="F20" s="604"/>
      <c r="G20" s="615"/>
      <c r="H20" s="604"/>
      <c r="I20" s="604"/>
      <c r="J20" s="604"/>
      <c r="K20" s="639"/>
      <c r="L20" s="604"/>
      <c r="M20" s="604"/>
      <c r="N20" s="604"/>
      <c r="O20" s="604"/>
      <c r="P20" s="604"/>
      <c r="Q20" s="604"/>
      <c r="R20" s="604"/>
      <c r="S20" s="604"/>
      <c r="T20" s="604"/>
      <c r="U20" s="604"/>
      <c r="V20" s="604"/>
      <c r="W20" s="604"/>
      <c r="X20" s="604"/>
      <c r="Y20" s="604"/>
      <c r="Z20" s="604"/>
      <c r="AA20" s="604"/>
      <c r="AB20" s="604"/>
      <c r="AC20" s="604"/>
      <c r="AD20" s="604"/>
      <c r="AE20" s="604"/>
      <c r="AF20" s="604"/>
      <c r="AG20" s="604"/>
    </row>
    <row r="21" spans="2:73" ht="23.25" customHeight="1" outlineLevel="1">
      <c r="C21" s="90"/>
      <c r="D21" s="702" t="s">
        <v>627</v>
      </c>
      <c r="E21" s="604"/>
      <c r="F21" s="604"/>
      <c r="G21" s="615"/>
      <c r="H21" s="604"/>
      <c r="I21" s="604"/>
      <c r="J21" s="604"/>
      <c r="K21" s="639"/>
      <c r="L21" s="604"/>
      <c r="M21" s="604"/>
      <c r="N21" s="604"/>
      <c r="O21" s="604"/>
      <c r="P21" s="604"/>
      <c r="Q21" s="604"/>
      <c r="R21" s="604"/>
      <c r="S21" s="604"/>
      <c r="T21" s="604"/>
      <c r="U21" s="604"/>
      <c r="V21" s="604"/>
      <c r="W21" s="604"/>
      <c r="X21" s="604"/>
      <c r="Y21" s="604"/>
      <c r="Z21" s="604"/>
      <c r="AA21" s="604"/>
      <c r="AB21" s="604"/>
      <c r="AC21" s="604"/>
      <c r="AD21" s="604"/>
      <c r="AE21" s="604"/>
      <c r="AF21" s="604"/>
      <c r="AG21" s="604"/>
    </row>
    <row r="22" spans="2:73">
      <c r="I22" s="12"/>
      <c r="J22" s="12"/>
    </row>
    <row r="23" spans="2:73" ht="15.75">
      <c r="B23" s="182" t="s">
        <v>589</v>
      </c>
      <c r="H23" s="10"/>
      <c r="I23" s="10"/>
      <c r="J23" s="10"/>
    </row>
    <row r="24" spans="2:73" s="669" customFormat="1" ht="21" customHeight="1">
      <c r="B24" s="701" t="s">
        <v>593</v>
      </c>
      <c r="C24" s="1184" t="s">
        <v>594</v>
      </c>
      <c r="D24" s="1184"/>
      <c r="E24" s="1184"/>
      <c r="F24" s="1184"/>
      <c r="G24" s="1184"/>
      <c r="H24" s="677" t="s">
        <v>591</v>
      </c>
      <c r="I24" s="677" t="s">
        <v>590</v>
      </c>
      <c r="J24" s="677" t="s">
        <v>592</v>
      </c>
      <c r="K24" s="668"/>
      <c r="L24" s="669" t="s">
        <v>594</v>
      </c>
      <c r="AQ24" s="669" t="s">
        <v>594</v>
      </c>
      <c r="BU24" s="668"/>
    </row>
    <row r="25" spans="2:73" s="249" customFormat="1" ht="49.5" customHeight="1">
      <c r="B25" s="627" t="s">
        <v>472</v>
      </c>
      <c r="C25" s="627" t="s">
        <v>211</v>
      </c>
      <c r="D25" s="627" t="s">
        <v>473</v>
      </c>
      <c r="E25" s="627" t="s">
        <v>208</v>
      </c>
      <c r="F25" s="627" t="s">
        <v>474</v>
      </c>
      <c r="G25" s="627" t="s">
        <v>475</v>
      </c>
      <c r="H25" s="627" t="s">
        <v>476</v>
      </c>
      <c r="I25" s="635" t="s">
        <v>582</v>
      </c>
      <c r="J25" s="642" t="s">
        <v>583</v>
      </c>
      <c r="K25" s="640"/>
      <c r="L25" s="245" t="s">
        <v>477</v>
      </c>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7"/>
      <c r="AP25" s="248"/>
      <c r="AQ25" s="245" t="s">
        <v>478</v>
      </c>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7"/>
      <c r="BU25" s="248"/>
    </row>
    <row r="26" spans="2:73" s="249" customFormat="1" ht="30" customHeight="1">
      <c r="B26" s="250"/>
      <c r="C26" s="250"/>
      <c r="D26" s="250"/>
      <c r="E26" s="250"/>
      <c r="F26" s="250"/>
      <c r="G26" s="250"/>
      <c r="H26" s="690"/>
      <c r="I26" s="633"/>
      <c r="J26" s="633"/>
      <c r="K26" s="641"/>
      <c r="L26" s="251">
        <v>2011</v>
      </c>
      <c r="M26" s="251">
        <v>2012</v>
      </c>
      <c r="N26" s="251">
        <v>2013</v>
      </c>
      <c r="O26" s="251">
        <v>2014</v>
      </c>
      <c r="P26" s="251">
        <v>2015</v>
      </c>
      <c r="Q26" s="251">
        <v>2016</v>
      </c>
      <c r="R26" s="251">
        <v>2017</v>
      </c>
      <c r="S26" s="251">
        <v>2018</v>
      </c>
      <c r="T26" s="251">
        <v>2019</v>
      </c>
      <c r="U26" s="251">
        <v>2020</v>
      </c>
      <c r="V26" s="251">
        <v>2021</v>
      </c>
      <c r="W26" s="251">
        <v>2022</v>
      </c>
      <c r="X26" s="251">
        <v>2023</v>
      </c>
      <c r="Y26" s="251">
        <v>2024</v>
      </c>
      <c r="Z26" s="251">
        <v>2025</v>
      </c>
      <c r="AA26" s="251">
        <v>2026</v>
      </c>
      <c r="AB26" s="251">
        <v>2027</v>
      </c>
      <c r="AC26" s="251">
        <v>2028</v>
      </c>
      <c r="AD26" s="251">
        <v>2029</v>
      </c>
      <c r="AE26" s="251">
        <v>2030</v>
      </c>
      <c r="AF26" s="251">
        <v>2031</v>
      </c>
      <c r="AG26" s="251">
        <v>2032</v>
      </c>
      <c r="AH26" s="251">
        <v>2033</v>
      </c>
      <c r="AI26" s="251">
        <v>2034</v>
      </c>
      <c r="AJ26" s="251">
        <v>2035</v>
      </c>
      <c r="AK26" s="251">
        <v>2036</v>
      </c>
      <c r="AL26" s="251">
        <v>2037</v>
      </c>
      <c r="AM26" s="251">
        <v>2038</v>
      </c>
      <c r="AN26" s="251">
        <v>2039</v>
      </c>
      <c r="AO26" s="251">
        <v>2040</v>
      </c>
      <c r="AP26" s="248"/>
      <c r="AQ26" s="251">
        <v>2011</v>
      </c>
      <c r="AR26" s="251">
        <v>2012</v>
      </c>
      <c r="AS26" s="251">
        <v>2013</v>
      </c>
      <c r="AT26" s="251">
        <v>2014</v>
      </c>
      <c r="AU26" s="251">
        <v>2015</v>
      </c>
      <c r="AV26" s="251">
        <v>2016</v>
      </c>
      <c r="AW26" s="251">
        <v>2017</v>
      </c>
      <c r="AX26" s="251">
        <v>2018</v>
      </c>
      <c r="AY26" s="251">
        <v>2019</v>
      </c>
      <c r="AZ26" s="251">
        <v>2020</v>
      </c>
      <c r="BA26" s="251">
        <v>2021</v>
      </c>
      <c r="BB26" s="251">
        <v>2022</v>
      </c>
      <c r="BC26" s="251">
        <v>2023</v>
      </c>
      <c r="BD26" s="251">
        <v>2024</v>
      </c>
      <c r="BE26" s="251">
        <v>2025</v>
      </c>
      <c r="BF26" s="251">
        <v>2026</v>
      </c>
      <c r="BG26" s="251">
        <v>2027</v>
      </c>
      <c r="BH26" s="251">
        <v>2028</v>
      </c>
      <c r="BI26" s="251">
        <v>2029</v>
      </c>
      <c r="BJ26" s="251">
        <v>2030</v>
      </c>
      <c r="BK26" s="251">
        <v>2031</v>
      </c>
      <c r="BL26" s="251">
        <v>2032</v>
      </c>
      <c r="BM26" s="251">
        <v>2033</v>
      </c>
      <c r="BN26" s="251">
        <v>2034</v>
      </c>
      <c r="BO26" s="251">
        <v>2035</v>
      </c>
      <c r="BP26" s="251">
        <v>2036</v>
      </c>
      <c r="BQ26" s="251">
        <v>2037</v>
      </c>
      <c r="BR26" s="251">
        <v>2038</v>
      </c>
      <c r="BS26" s="251">
        <v>2039</v>
      </c>
      <c r="BT26" s="251">
        <v>2040</v>
      </c>
      <c r="BU26" s="248"/>
    </row>
    <row r="27" spans="2:73" s="17" customFormat="1" ht="15.75">
      <c r="B27" s="691" t="s">
        <v>766</v>
      </c>
      <c r="C27" s="691" t="s">
        <v>767</v>
      </c>
      <c r="D27" s="757" t="s">
        <v>2</v>
      </c>
      <c r="E27" s="691" t="s">
        <v>768</v>
      </c>
      <c r="F27" s="691" t="s">
        <v>29</v>
      </c>
      <c r="G27" s="691" t="s">
        <v>769</v>
      </c>
      <c r="H27" s="691">
        <v>2011</v>
      </c>
      <c r="I27" s="643" t="s">
        <v>570</v>
      </c>
      <c r="J27" s="643" t="s">
        <v>588</v>
      </c>
      <c r="K27" s="632"/>
      <c r="L27" s="695">
        <v>12.347649701395289</v>
      </c>
      <c r="M27" s="696">
        <v>12.347649701395289</v>
      </c>
      <c r="N27" s="696">
        <v>12.347649701395289</v>
      </c>
      <c r="O27" s="696">
        <v>5.4767620208709475</v>
      </c>
      <c r="P27" s="696">
        <v>0</v>
      </c>
      <c r="Q27" s="696">
        <v>0</v>
      </c>
      <c r="R27" s="696">
        <v>0</v>
      </c>
      <c r="S27" s="696">
        <v>0</v>
      </c>
      <c r="T27" s="696">
        <v>0</v>
      </c>
      <c r="U27" s="696">
        <v>0</v>
      </c>
      <c r="V27" s="696">
        <v>0</v>
      </c>
      <c r="W27" s="696">
        <v>0</v>
      </c>
      <c r="X27" s="696">
        <v>0</v>
      </c>
      <c r="Y27" s="696">
        <v>0</v>
      </c>
      <c r="Z27" s="696">
        <v>0</v>
      </c>
      <c r="AA27" s="696">
        <v>0</v>
      </c>
      <c r="AB27" s="696">
        <v>0</v>
      </c>
      <c r="AC27" s="696">
        <v>0</v>
      </c>
      <c r="AD27" s="696">
        <v>0</v>
      </c>
      <c r="AE27" s="696">
        <v>0</v>
      </c>
      <c r="AF27" s="696">
        <v>0</v>
      </c>
      <c r="AG27" s="696">
        <v>0</v>
      </c>
      <c r="AH27" s="696">
        <v>0</v>
      </c>
      <c r="AI27" s="696">
        <v>0</v>
      </c>
      <c r="AJ27" s="696">
        <v>0</v>
      </c>
      <c r="AK27" s="696">
        <v>0</v>
      </c>
      <c r="AL27" s="696">
        <v>0</v>
      </c>
      <c r="AM27" s="696">
        <v>0</v>
      </c>
      <c r="AN27" s="696">
        <v>0</v>
      </c>
      <c r="AO27" s="697">
        <v>0</v>
      </c>
      <c r="AP27" s="632"/>
      <c r="AQ27" s="784">
        <v>15909.726688812758</v>
      </c>
      <c r="AR27" s="785">
        <v>15909.726688812758</v>
      </c>
      <c r="AS27" s="786">
        <v>15909.726688812758</v>
      </c>
      <c r="AT27" s="785">
        <v>9765.405008980455</v>
      </c>
      <c r="AU27" s="786">
        <v>0</v>
      </c>
      <c r="AV27" s="785">
        <v>0</v>
      </c>
      <c r="AW27" s="786">
        <v>0</v>
      </c>
      <c r="AX27" s="785">
        <v>0</v>
      </c>
      <c r="AY27" s="786">
        <v>0</v>
      </c>
      <c r="AZ27" s="785">
        <v>0</v>
      </c>
      <c r="BA27" s="786">
        <v>0</v>
      </c>
      <c r="BB27" s="785">
        <v>0</v>
      </c>
      <c r="BC27" s="786">
        <v>0</v>
      </c>
      <c r="BD27" s="785">
        <v>0</v>
      </c>
      <c r="BE27" s="786">
        <v>0</v>
      </c>
      <c r="BF27" s="785">
        <v>0</v>
      </c>
      <c r="BG27" s="786">
        <v>0</v>
      </c>
      <c r="BH27" s="785">
        <v>0</v>
      </c>
      <c r="BI27" s="786">
        <v>0</v>
      </c>
      <c r="BJ27" s="785">
        <v>0</v>
      </c>
      <c r="BK27" s="786">
        <v>0</v>
      </c>
      <c r="BL27" s="785">
        <v>0</v>
      </c>
      <c r="BM27" s="786">
        <v>0</v>
      </c>
      <c r="BN27" s="785">
        <v>0</v>
      </c>
      <c r="BO27" s="786">
        <v>0</v>
      </c>
      <c r="BP27" s="785">
        <v>0</v>
      </c>
      <c r="BQ27" s="786">
        <v>0</v>
      </c>
      <c r="BR27" s="785">
        <v>0</v>
      </c>
      <c r="BS27" s="786">
        <v>0</v>
      </c>
      <c r="BT27" s="787">
        <v>0</v>
      </c>
      <c r="BU27" s="16"/>
    </row>
    <row r="28" spans="2:73" s="17" customFormat="1" ht="15.75">
      <c r="B28" s="691" t="s">
        <v>766</v>
      </c>
      <c r="C28" s="691" t="s">
        <v>767</v>
      </c>
      <c r="D28" s="757" t="s">
        <v>1</v>
      </c>
      <c r="E28" s="691" t="s">
        <v>768</v>
      </c>
      <c r="F28" s="691" t="s">
        <v>29</v>
      </c>
      <c r="G28" s="691" t="s">
        <v>769</v>
      </c>
      <c r="H28" s="691">
        <v>2011</v>
      </c>
      <c r="I28" s="643" t="s">
        <v>570</v>
      </c>
      <c r="J28" s="643" t="s">
        <v>588</v>
      </c>
      <c r="K28" s="632"/>
      <c r="L28" s="695">
        <v>166.58710682609188</v>
      </c>
      <c r="M28" s="696">
        <v>166.58710682609188</v>
      </c>
      <c r="N28" s="696">
        <v>166.58710682609188</v>
      </c>
      <c r="O28" s="696">
        <v>153.26953664588436</v>
      </c>
      <c r="P28" s="696">
        <v>84.246907234997494</v>
      </c>
      <c r="Q28" s="696">
        <v>0</v>
      </c>
      <c r="R28" s="696">
        <v>0</v>
      </c>
      <c r="S28" s="696">
        <v>0</v>
      </c>
      <c r="T28" s="696">
        <v>0</v>
      </c>
      <c r="U28" s="696">
        <v>0</v>
      </c>
      <c r="V28" s="696">
        <v>0</v>
      </c>
      <c r="W28" s="696">
        <v>0</v>
      </c>
      <c r="X28" s="696">
        <v>0</v>
      </c>
      <c r="Y28" s="696">
        <v>0</v>
      </c>
      <c r="Z28" s="696">
        <v>0</v>
      </c>
      <c r="AA28" s="696">
        <v>0</v>
      </c>
      <c r="AB28" s="696">
        <v>0</v>
      </c>
      <c r="AC28" s="696">
        <v>0</v>
      </c>
      <c r="AD28" s="696">
        <v>0</v>
      </c>
      <c r="AE28" s="696">
        <v>0</v>
      </c>
      <c r="AF28" s="696">
        <v>0</v>
      </c>
      <c r="AG28" s="696">
        <v>0</v>
      </c>
      <c r="AH28" s="696">
        <v>0</v>
      </c>
      <c r="AI28" s="696">
        <v>0</v>
      </c>
      <c r="AJ28" s="696">
        <v>0</v>
      </c>
      <c r="AK28" s="696">
        <v>0</v>
      </c>
      <c r="AL28" s="696">
        <v>0</v>
      </c>
      <c r="AM28" s="696">
        <v>0</v>
      </c>
      <c r="AN28" s="696">
        <v>0</v>
      </c>
      <c r="AO28" s="697">
        <v>0</v>
      </c>
      <c r="AP28" s="632"/>
      <c r="AQ28" s="788">
        <v>1002610.1028071475</v>
      </c>
      <c r="AR28" s="789">
        <v>1002610.1028071475</v>
      </c>
      <c r="AS28" s="790">
        <v>1002610.1028071475</v>
      </c>
      <c r="AT28" s="789">
        <v>990700.80680557282</v>
      </c>
      <c r="AU28" s="790">
        <v>640759.69350864447</v>
      </c>
      <c r="AV28" s="789">
        <v>0</v>
      </c>
      <c r="AW28" s="790">
        <v>0</v>
      </c>
      <c r="AX28" s="789">
        <v>0</v>
      </c>
      <c r="AY28" s="790">
        <v>0</v>
      </c>
      <c r="AZ28" s="789">
        <v>0</v>
      </c>
      <c r="BA28" s="790">
        <v>0</v>
      </c>
      <c r="BB28" s="789">
        <v>0</v>
      </c>
      <c r="BC28" s="790">
        <v>0</v>
      </c>
      <c r="BD28" s="789">
        <v>0</v>
      </c>
      <c r="BE28" s="790">
        <v>0</v>
      </c>
      <c r="BF28" s="789">
        <v>0</v>
      </c>
      <c r="BG28" s="790">
        <v>0</v>
      </c>
      <c r="BH28" s="789">
        <v>0</v>
      </c>
      <c r="BI28" s="790">
        <v>0</v>
      </c>
      <c r="BJ28" s="789">
        <v>0</v>
      </c>
      <c r="BK28" s="790">
        <v>0</v>
      </c>
      <c r="BL28" s="789">
        <v>0</v>
      </c>
      <c r="BM28" s="790">
        <v>0</v>
      </c>
      <c r="BN28" s="789">
        <v>0</v>
      </c>
      <c r="BO28" s="790">
        <v>0</v>
      </c>
      <c r="BP28" s="789">
        <v>0</v>
      </c>
      <c r="BQ28" s="790">
        <v>0</v>
      </c>
      <c r="BR28" s="789">
        <v>0</v>
      </c>
      <c r="BS28" s="790">
        <v>0</v>
      </c>
      <c r="BT28" s="791">
        <v>0</v>
      </c>
      <c r="BU28" s="16"/>
    </row>
    <row r="29" spans="2:73" s="17" customFormat="1" ht="16.5" customHeight="1">
      <c r="B29" s="691" t="s">
        <v>766</v>
      </c>
      <c r="C29" s="691" t="s">
        <v>767</v>
      </c>
      <c r="D29" s="757" t="s">
        <v>5</v>
      </c>
      <c r="E29" s="691" t="s">
        <v>768</v>
      </c>
      <c r="F29" s="691" t="s">
        <v>29</v>
      </c>
      <c r="G29" s="691" t="s">
        <v>769</v>
      </c>
      <c r="H29" s="691">
        <v>2011</v>
      </c>
      <c r="I29" s="643" t="s">
        <v>570</v>
      </c>
      <c r="J29" s="643" t="s">
        <v>588</v>
      </c>
      <c r="K29" s="632"/>
      <c r="L29" s="695">
        <v>45.918256791882662</v>
      </c>
      <c r="M29" s="696">
        <v>45.918256791882662</v>
      </c>
      <c r="N29" s="696">
        <v>45.918256791882662</v>
      </c>
      <c r="O29" s="696">
        <v>45.918256791882662</v>
      </c>
      <c r="P29" s="696">
        <v>42.71983887140923</v>
      </c>
      <c r="Q29" s="696">
        <v>39.225702020079787</v>
      </c>
      <c r="R29" s="696">
        <v>31.728993286556491</v>
      </c>
      <c r="S29" s="696">
        <v>31.522410126473282</v>
      </c>
      <c r="T29" s="696">
        <v>38.214964898276165</v>
      </c>
      <c r="U29" s="696">
        <v>18.127890923388634</v>
      </c>
      <c r="V29" s="696">
        <v>2.5779589330773209</v>
      </c>
      <c r="W29" s="696">
        <v>2.5768866268777861</v>
      </c>
      <c r="X29" s="696">
        <v>2.5768866268777861</v>
      </c>
      <c r="Y29" s="696">
        <v>2.3918073677410403</v>
      </c>
      <c r="Z29" s="696">
        <v>2.3918073677410403</v>
      </c>
      <c r="AA29" s="696">
        <v>2.0187740831258933</v>
      </c>
      <c r="AB29" s="696">
        <v>0</v>
      </c>
      <c r="AC29" s="696">
        <v>0</v>
      </c>
      <c r="AD29" s="696">
        <v>0</v>
      </c>
      <c r="AE29" s="696">
        <v>0</v>
      </c>
      <c r="AF29" s="696">
        <v>0</v>
      </c>
      <c r="AG29" s="696">
        <v>0</v>
      </c>
      <c r="AH29" s="696">
        <v>0</v>
      </c>
      <c r="AI29" s="696">
        <v>0</v>
      </c>
      <c r="AJ29" s="696">
        <v>0</v>
      </c>
      <c r="AK29" s="696">
        <v>0</v>
      </c>
      <c r="AL29" s="696">
        <v>0</v>
      </c>
      <c r="AM29" s="696">
        <v>0</v>
      </c>
      <c r="AN29" s="696">
        <v>0</v>
      </c>
      <c r="AO29" s="697">
        <v>0</v>
      </c>
      <c r="AP29" s="632"/>
      <c r="AQ29" s="792">
        <v>802520.90508921072</v>
      </c>
      <c r="AR29" s="793">
        <v>802520.90508921072</v>
      </c>
      <c r="AS29" s="794">
        <v>802520.90508921072</v>
      </c>
      <c r="AT29" s="793">
        <v>802520.90508921072</v>
      </c>
      <c r="AU29" s="794">
        <v>733445.00574889511</v>
      </c>
      <c r="AV29" s="793">
        <v>657982.49540003017</v>
      </c>
      <c r="AW29" s="794">
        <v>496076.85619454773</v>
      </c>
      <c r="AX29" s="793">
        <v>494267.18771221885</v>
      </c>
      <c r="AY29" s="794">
        <v>638805.59740139928</v>
      </c>
      <c r="AZ29" s="793">
        <v>204987.14889626345</v>
      </c>
      <c r="BA29" s="794">
        <v>73809.240517128099</v>
      </c>
      <c r="BB29" s="793">
        <v>64972.210753015177</v>
      </c>
      <c r="BC29" s="794">
        <v>64972.210753015177</v>
      </c>
      <c r="BD29" s="793">
        <v>47984.706583553329</v>
      </c>
      <c r="BE29" s="794">
        <v>47984.706583553329</v>
      </c>
      <c r="BF29" s="793">
        <v>43599.254013747232</v>
      </c>
      <c r="BG29" s="794">
        <v>0</v>
      </c>
      <c r="BH29" s="793">
        <v>0</v>
      </c>
      <c r="BI29" s="794">
        <v>0</v>
      </c>
      <c r="BJ29" s="793">
        <v>0</v>
      </c>
      <c r="BK29" s="794">
        <v>0</v>
      </c>
      <c r="BL29" s="793">
        <v>0</v>
      </c>
      <c r="BM29" s="794">
        <v>0</v>
      </c>
      <c r="BN29" s="793">
        <v>0</v>
      </c>
      <c r="BO29" s="794">
        <v>0</v>
      </c>
      <c r="BP29" s="793">
        <v>0</v>
      </c>
      <c r="BQ29" s="794">
        <v>0</v>
      </c>
      <c r="BR29" s="793">
        <v>0</v>
      </c>
      <c r="BS29" s="794">
        <v>0</v>
      </c>
      <c r="BT29" s="795">
        <v>0</v>
      </c>
      <c r="BU29" s="16"/>
    </row>
    <row r="30" spans="2:73" s="17" customFormat="1" ht="15.75">
      <c r="B30" s="691" t="s">
        <v>766</v>
      </c>
      <c r="C30" s="691" t="s">
        <v>767</v>
      </c>
      <c r="D30" s="757" t="s">
        <v>4</v>
      </c>
      <c r="E30" s="691" t="s">
        <v>768</v>
      </c>
      <c r="F30" s="691" t="s">
        <v>29</v>
      </c>
      <c r="G30" s="691" t="s">
        <v>769</v>
      </c>
      <c r="H30" s="691">
        <v>2011</v>
      </c>
      <c r="I30" s="643" t="s">
        <v>570</v>
      </c>
      <c r="J30" s="643" t="s">
        <v>588</v>
      </c>
      <c r="K30" s="632"/>
      <c r="L30" s="695">
        <v>31.770678402816777</v>
      </c>
      <c r="M30" s="696">
        <v>31.770678402816777</v>
      </c>
      <c r="N30" s="696">
        <v>31.770678402816777</v>
      </c>
      <c r="O30" s="696">
        <v>31.770678402816777</v>
      </c>
      <c r="P30" s="696">
        <v>29.872703267353447</v>
      </c>
      <c r="Q30" s="696">
        <v>27.799245380165342</v>
      </c>
      <c r="R30" s="696">
        <v>23.504325918708858</v>
      </c>
      <c r="S30" s="696">
        <v>23.259705224388114</v>
      </c>
      <c r="T30" s="696">
        <v>27.231138247039549</v>
      </c>
      <c r="U30" s="696">
        <v>15.311255387295622</v>
      </c>
      <c r="V30" s="696">
        <v>1.8872912208333121</v>
      </c>
      <c r="W30" s="696">
        <v>1.886143460738273</v>
      </c>
      <c r="X30" s="696">
        <v>1.886143460738273</v>
      </c>
      <c r="Y30" s="696">
        <v>1.8507665442976375</v>
      </c>
      <c r="Z30" s="696">
        <v>1.8507665442976375</v>
      </c>
      <c r="AA30" s="696">
        <v>1.7498661295740274</v>
      </c>
      <c r="AB30" s="696">
        <v>0</v>
      </c>
      <c r="AC30" s="696">
        <v>0</v>
      </c>
      <c r="AD30" s="696">
        <v>0</v>
      </c>
      <c r="AE30" s="696">
        <v>0</v>
      </c>
      <c r="AF30" s="696">
        <v>0</v>
      </c>
      <c r="AG30" s="696">
        <v>0</v>
      </c>
      <c r="AH30" s="696">
        <v>0</v>
      </c>
      <c r="AI30" s="696">
        <v>0</v>
      </c>
      <c r="AJ30" s="696">
        <v>0</v>
      </c>
      <c r="AK30" s="696">
        <v>0</v>
      </c>
      <c r="AL30" s="696">
        <v>0</v>
      </c>
      <c r="AM30" s="696">
        <v>0</v>
      </c>
      <c r="AN30" s="696">
        <v>0</v>
      </c>
      <c r="AO30" s="697">
        <v>0</v>
      </c>
      <c r="AP30" s="632"/>
      <c r="AQ30" s="788">
        <v>512644.05706321611</v>
      </c>
      <c r="AR30" s="789">
        <v>512644.05706321611</v>
      </c>
      <c r="AS30" s="790">
        <v>512644.05706321611</v>
      </c>
      <c r="AT30" s="789">
        <v>512644.05706321611</v>
      </c>
      <c r="AU30" s="790">
        <v>471653.68536461063</v>
      </c>
      <c r="AV30" s="789">
        <v>426873.43091912864</v>
      </c>
      <c r="AW30" s="790">
        <v>334116.50178385893</v>
      </c>
      <c r="AX30" s="789">
        <v>331973.62450160919</v>
      </c>
      <c r="AY30" s="790">
        <v>417744.25064569671</v>
      </c>
      <c r="AZ30" s="789">
        <v>160311.77964261107</v>
      </c>
      <c r="BA30" s="790">
        <v>51683.809280899877</v>
      </c>
      <c r="BB30" s="789">
        <v>42224.953101272025</v>
      </c>
      <c r="BC30" s="790">
        <v>42224.953101272025</v>
      </c>
      <c r="BD30" s="789">
        <v>38977.881990543341</v>
      </c>
      <c r="BE30" s="790">
        <v>38977.881990543341</v>
      </c>
      <c r="BF30" s="789">
        <v>37791.676894929224</v>
      </c>
      <c r="BG30" s="790">
        <v>0</v>
      </c>
      <c r="BH30" s="789">
        <v>0</v>
      </c>
      <c r="BI30" s="790">
        <v>0</v>
      </c>
      <c r="BJ30" s="789">
        <v>0</v>
      </c>
      <c r="BK30" s="790">
        <v>0</v>
      </c>
      <c r="BL30" s="789">
        <v>0</v>
      </c>
      <c r="BM30" s="790">
        <v>0</v>
      </c>
      <c r="BN30" s="789">
        <v>0</v>
      </c>
      <c r="BO30" s="790">
        <v>0</v>
      </c>
      <c r="BP30" s="789">
        <v>0</v>
      </c>
      <c r="BQ30" s="790">
        <v>0</v>
      </c>
      <c r="BR30" s="789">
        <v>0</v>
      </c>
      <c r="BS30" s="790">
        <v>0</v>
      </c>
      <c r="BT30" s="791">
        <v>0</v>
      </c>
      <c r="BU30" s="16"/>
    </row>
    <row r="31" spans="2:73" s="17" customFormat="1" ht="15.75">
      <c r="B31" s="691" t="s">
        <v>766</v>
      </c>
      <c r="C31" s="691" t="s">
        <v>767</v>
      </c>
      <c r="D31" s="757" t="s">
        <v>3</v>
      </c>
      <c r="E31" s="691" t="s">
        <v>768</v>
      </c>
      <c r="F31" s="691" t="s">
        <v>29</v>
      </c>
      <c r="G31" s="691" t="s">
        <v>769</v>
      </c>
      <c r="H31" s="691">
        <v>2011</v>
      </c>
      <c r="I31" s="643" t="s">
        <v>570</v>
      </c>
      <c r="J31" s="643" t="s">
        <v>588</v>
      </c>
      <c r="K31" s="632"/>
      <c r="L31" s="695">
        <v>1052.0535760732341</v>
      </c>
      <c r="M31" s="696">
        <v>1052.0535760732341</v>
      </c>
      <c r="N31" s="696">
        <v>1052.0535760732341</v>
      </c>
      <c r="O31" s="696">
        <v>1052.0535760732341</v>
      </c>
      <c r="P31" s="696">
        <v>1052.0535760732341</v>
      </c>
      <c r="Q31" s="696">
        <v>1052.0535760732341</v>
      </c>
      <c r="R31" s="696">
        <v>1052.0535760732341</v>
      </c>
      <c r="S31" s="696">
        <v>1052.0535760732341</v>
      </c>
      <c r="T31" s="696">
        <v>1052.0535760732341</v>
      </c>
      <c r="U31" s="696">
        <v>1052.0535760732341</v>
      </c>
      <c r="V31" s="696">
        <v>1052.0535760732341</v>
      </c>
      <c r="W31" s="696">
        <v>1052.0535760732341</v>
      </c>
      <c r="X31" s="696">
        <v>1052.0535760732341</v>
      </c>
      <c r="Y31" s="696">
        <v>1052.0535760732341</v>
      </c>
      <c r="Z31" s="696">
        <v>1052.0535760732341</v>
      </c>
      <c r="AA31" s="696">
        <v>1052.0535760732341</v>
      </c>
      <c r="AB31" s="696">
        <v>1052.0535760732341</v>
      </c>
      <c r="AC31" s="696">
        <v>1052.0535760732341</v>
      </c>
      <c r="AD31" s="696">
        <v>828.03568769161529</v>
      </c>
      <c r="AE31" s="696">
        <v>0</v>
      </c>
      <c r="AF31" s="696">
        <v>0</v>
      </c>
      <c r="AG31" s="696">
        <v>0</v>
      </c>
      <c r="AH31" s="696">
        <v>0</v>
      </c>
      <c r="AI31" s="696">
        <v>0</v>
      </c>
      <c r="AJ31" s="696">
        <v>0</v>
      </c>
      <c r="AK31" s="696">
        <v>0</v>
      </c>
      <c r="AL31" s="696">
        <v>0</v>
      </c>
      <c r="AM31" s="696">
        <v>0</v>
      </c>
      <c r="AN31" s="696">
        <v>0</v>
      </c>
      <c r="AO31" s="697">
        <v>0</v>
      </c>
      <c r="AP31" s="632"/>
      <c r="AQ31" s="792">
        <v>1901868.190360378</v>
      </c>
      <c r="AR31" s="793">
        <v>1901868.190360378</v>
      </c>
      <c r="AS31" s="794">
        <v>1901868.190360378</v>
      </c>
      <c r="AT31" s="793">
        <v>1901868.190360378</v>
      </c>
      <c r="AU31" s="794">
        <v>1901868.190360378</v>
      </c>
      <c r="AV31" s="793">
        <v>1901868.190360378</v>
      </c>
      <c r="AW31" s="794">
        <v>1901868.190360378</v>
      </c>
      <c r="AX31" s="793">
        <v>1901868.190360378</v>
      </c>
      <c r="AY31" s="794">
        <v>1901868.190360378</v>
      </c>
      <c r="AZ31" s="793">
        <v>1901868.190360378</v>
      </c>
      <c r="BA31" s="794">
        <v>1901868.190360378</v>
      </c>
      <c r="BB31" s="793">
        <v>1901868.190360378</v>
      </c>
      <c r="BC31" s="794">
        <v>1901868.190360378</v>
      </c>
      <c r="BD31" s="793">
        <v>1901868.190360378</v>
      </c>
      <c r="BE31" s="794">
        <v>1901868.190360378</v>
      </c>
      <c r="BF31" s="793">
        <v>1901868.190360378</v>
      </c>
      <c r="BG31" s="794">
        <v>1901868.190360378</v>
      </c>
      <c r="BH31" s="793">
        <v>1901868.190360378</v>
      </c>
      <c r="BI31" s="794">
        <v>1701514.6113076357</v>
      </c>
      <c r="BJ31" s="793">
        <v>0</v>
      </c>
      <c r="BK31" s="794">
        <v>0</v>
      </c>
      <c r="BL31" s="793">
        <v>0</v>
      </c>
      <c r="BM31" s="794">
        <v>0</v>
      </c>
      <c r="BN31" s="793">
        <v>0</v>
      </c>
      <c r="BO31" s="794">
        <v>0</v>
      </c>
      <c r="BP31" s="793">
        <v>0</v>
      </c>
      <c r="BQ31" s="794">
        <v>0</v>
      </c>
      <c r="BR31" s="793">
        <v>0</v>
      </c>
      <c r="BS31" s="794">
        <v>0</v>
      </c>
      <c r="BT31" s="795">
        <v>0</v>
      </c>
      <c r="BU31" s="16"/>
    </row>
    <row r="32" spans="2:73" s="17" customFormat="1" ht="15.75">
      <c r="B32" s="758" t="s">
        <v>766</v>
      </c>
      <c r="C32" s="758" t="s">
        <v>767</v>
      </c>
      <c r="D32" s="758" t="s">
        <v>6</v>
      </c>
      <c r="E32" s="758" t="s">
        <v>768</v>
      </c>
      <c r="F32" s="758" t="s">
        <v>29</v>
      </c>
      <c r="G32" s="758" t="s">
        <v>769</v>
      </c>
      <c r="H32" s="758">
        <v>2011</v>
      </c>
      <c r="I32" s="915" t="s">
        <v>570</v>
      </c>
      <c r="J32" s="915" t="s">
        <v>588</v>
      </c>
      <c r="K32" s="799"/>
      <c r="L32" s="796">
        <v>0</v>
      </c>
      <c r="M32" s="797">
        <v>0</v>
      </c>
      <c r="N32" s="797">
        <v>0</v>
      </c>
      <c r="O32" s="797">
        <v>0</v>
      </c>
      <c r="P32" s="797">
        <v>0</v>
      </c>
      <c r="Q32" s="797">
        <v>0</v>
      </c>
      <c r="R32" s="797">
        <v>0</v>
      </c>
      <c r="S32" s="797">
        <v>0</v>
      </c>
      <c r="T32" s="797">
        <v>0</v>
      </c>
      <c r="U32" s="797">
        <v>0</v>
      </c>
      <c r="V32" s="797">
        <v>0</v>
      </c>
      <c r="W32" s="797">
        <v>0</v>
      </c>
      <c r="X32" s="797">
        <v>0</v>
      </c>
      <c r="Y32" s="797">
        <v>0</v>
      </c>
      <c r="Z32" s="797">
        <v>0</v>
      </c>
      <c r="AA32" s="797">
        <v>0</v>
      </c>
      <c r="AB32" s="797">
        <v>0</v>
      </c>
      <c r="AC32" s="797">
        <v>0</v>
      </c>
      <c r="AD32" s="797">
        <v>0</v>
      </c>
      <c r="AE32" s="797">
        <v>0</v>
      </c>
      <c r="AF32" s="797">
        <v>0</v>
      </c>
      <c r="AG32" s="797">
        <v>0</v>
      </c>
      <c r="AH32" s="797">
        <v>0</v>
      </c>
      <c r="AI32" s="797">
        <v>0</v>
      </c>
      <c r="AJ32" s="797">
        <v>0</v>
      </c>
      <c r="AK32" s="797">
        <v>0</v>
      </c>
      <c r="AL32" s="797">
        <v>0</v>
      </c>
      <c r="AM32" s="797">
        <v>0</v>
      </c>
      <c r="AN32" s="797">
        <v>0</v>
      </c>
      <c r="AO32" s="798">
        <v>0</v>
      </c>
      <c r="AP32" s="799"/>
      <c r="AQ32" s="800">
        <v>0</v>
      </c>
      <c r="AR32" s="801">
        <v>0</v>
      </c>
      <c r="AS32" s="802">
        <v>0</v>
      </c>
      <c r="AT32" s="801">
        <v>0</v>
      </c>
      <c r="AU32" s="802">
        <v>0</v>
      </c>
      <c r="AV32" s="801">
        <v>0</v>
      </c>
      <c r="AW32" s="802">
        <v>0</v>
      </c>
      <c r="AX32" s="801">
        <v>0</v>
      </c>
      <c r="AY32" s="802">
        <v>0</v>
      </c>
      <c r="AZ32" s="801">
        <v>0</v>
      </c>
      <c r="BA32" s="802">
        <v>0</v>
      </c>
      <c r="BB32" s="801">
        <v>0</v>
      </c>
      <c r="BC32" s="802">
        <v>0</v>
      </c>
      <c r="BD32" s="801">
        <v>0</v>
      </c>
      <c r="BE32" s="802">
        <v>0</v>
      </c>
      <c r="BF32" s="801">
        <v>0</v>
      </c>
      <c r="BG32" s="802">
        <v>0</v>
      </c>
      <c r="BH32" s="801">
        <v>0</v>
      </c>
      <c r="BI32" s="802">
        <v>0</v>
      </c>
      <c r="BJ32" s="801">
        <v>0</v>
      </c>
      <c r="BK32" s="802">
        <v>0</v>
      </c>
      <c r="BL32" s="801">
        <v>0</v>
      </c>
      <c r="BM32" s="802">
        <v>0</v>
      </c>
      <c r="BN32" s="801">
        <v>0</v>
      </c>
      <c r="BO32" s="802">
        <v>0</v>
      </c>
      <c r="BP32" s="801">
        <v>0</v>
      </c>
      <c r="BQ32" s="802">
        <v>0</v>
      </c>
      <c r="BR32" s="801">
        <v>0</v>
      </c>
      <c r="BS32" s="802">
        <v>0</v>
      </c>
      <c r="BT32" s="803">
        <v>0</v>
      </c>
      <c r="BU32" s="16"/>
    </row>
    <row r="33" spans="2:73" s="17" customFormat="1" ht="15.75">
      <c r="B33" s="691" t="s">
        <v>766</v>
      </c>
      <c r="C33" s="691" t="s">
        <v>770</v>
      </c>
      <c r="D33" s="757" t="s">
        <v>771</v>
      </c>
      <c r="E33" s="691" t="s">
        <v>768</v>
      </c>
      <c r="F33" s="691" t="s">
        <v>772</v>
      </c>
      <c r="G33" s="691" t="s">
        <v>773</v>
      </c>
      <c r="H33" s="691">
        <v>2011</v>
      </c>
      <c r="I33" s="643" t="s">
        <v>570</v>
      </c>
      <c r="J33" s="643" t="s">
        <v>588</v>
      </c>
      <c r="K33" s="632"/>
      <c r="L33" s="695">
        <v>486.93769999999995</v>
      </c>
      <c r="M33" s="696">
        <v>0</v>
      </c>
      <c r="N33" s="696">
        <v>0</v>
      </c>
      <c r="O33" s="696">
        <v>0</v>
      </c>
      <c r="P33" s="696">
        <v>0</v>
      </c>
      <c r="Q33" s="696">
        <v>0</v>
      </c>
      <c r="R33" s="696">
        <v>0</v>
      </c>
      <c r="S33" s="696">
        <v>0</v>
      </c>
      <c r="T33" s="696">
        <v>0</v>
      </c>
      <c r="U33" s="696">
        <v>0</v>
      </c>
      <c r="V33" s="696">
        <v>0</v>
      </c>
      <c r="W33" s="696">
        <v>0</v>
      </c>
      <c r="X33" s="696">
        <v>0</v>
      </c>
      <c r="Y33" s="696">
        <v>0</v>
      </c>
      <c r="Z33" s="696">
        <v>0</v>
      </c>
      <c r="AA33" s="696">
        <v>0</v>
      </c>
      <c r="AB33" s="696">
        <v>0</v>
      </c>
      <c r="AC33" s="696">
        <v>0</v>
      </c>
      <c r="AD33" s="696">
        <v>0</v>
      </c>
      <c r="AE33" s="696">
        <v>0</v>
      </c>
      <c r="AF33" s="696">
        <v>0</v>
      </c>
      <c r="AG33" s="696">
        <v>0</v>
      </c>
      <c r="AH33" s="696">
        <v>0</v>
      </c>
      <c r="AI33" s="696">
        <v>0</v>
      </c>
      <c r="AJ33" s="696">
        <v>0</v>
      </c>
      <c r="AK33" s="696">
        <v>0</v>
      </c>
      <c r="AL33" s="696">
        <v>0</v>
      </c>
      <c r="AM33" s="696">
        <v>0</v>
      </c>
      <c r="AN33" s="696">
        <v>0</v>
      </c>
      <c r="AO33" s="697">
        <v>0</v>
      </c>
      <c r="AP33" s="632"/>
      <c r="AQ33" s="784">
        <v>19011.5</v>
      </c>
      <c r="AR33" s="785">
        <v>0</v>
      </c>
      <c r="AS33" s="786">
        <v>0</v>
      </c>
      <c r="AT33" s="785">
        <v>0</v>
      </c>
      <c r="AU33" s="786">
        <v>0</v>
      </c>
      <c r="AV33" s="785">
        <v>0</v>
      </c>
      <c r="AW33" s="786">
        <v>0</v>
      </c>
      <c r="AX33" s="785">
        <v>0</v>
      </c>
      <c r="AY33" s="786">
        <v>0</v>
      </c>
      <c r="AZ33" s="785">
        <v>0</v>
      </c>
      <c r="BA33" s="786">
        <v>0</v>
      </c>
      <c r="BB33" s="785">
        <v>0</v>
      </c>
      <c r="BC33" s="786">
        <v>0</v>
      </c>
      <c r="BD33" s="785">
        <v>0</v>
      </c>
      <c r="BE33" s="786">
        <v>0</v>
      </c>
      <c r="BF33" s="785">
        <v>0</v>
      </c>
      <c r="BG33" s="786">
        <v>0</v>
      </c>
      <c r="BH33" s="785">
        <v>0</v>
      </c>
      <c r="BI33" s="786">
        <v>0</v>
      </c>
      <c r="BJ33" s="785">
        <v>0</v>
      </c>
      <c r="BK33" s="786">
        <v>0</v>
      </c>
      <c r="BL33" s="785">
        <v>0</v>
      </c>
      <c r="BM33" s="786">
        <v>0</v>
      </c>
      <c r="BN33" s="785">
        <v>0</v>
      </c>
      <c r="BO33" s="786">
        <v>0</v>
      </c>
      <c r="BP33" s="785">
        <v>0</v>
      </c>
      <c r="BQ33" s="786">
        <v>0</v>
      </c>
      <c r="BR33" s="785">
        <v>0</v>
      </c>
      <c r="BS33" s="786">
        <v>0</v>
      </c>
      <c r="BT33" s="787">
        <v>0</v>
      </c>
      <c r="BU33" s="16"/>
    </row>
    <row r="34" spans="2:73" s="17" customFormat="1" ht="15.75">
      <c r="B34" s="691" t="s">
        <v>766</v>
      </c>
      <c r="C34" s="691" t="s">
        <v>770</v>
      </c>
      <c r="D34" s="757" t="s">
        <v>21</v>
      </c>
      <c r="E34" s="691" t="s">
        <v>768</v>
      </c>
      <c r="F34" s="691" t="s">
        <v>772</v>
      </c>
      <c r="G34" s="691" t="s">
        <v>769</v>
      </c>
      <c r="H34" s="691">
        <v>2011</v>
      </c>
      <c r="I34" s="643" t="s">
        <v>570</v>
      </c>
      <c r="J34" s="643" t="s">
        <v>588</v>
      </c>
      <c r="K34" s="632"/>
      <c r="L34" s="695">
        <v>55.929686802310655</v>
      </c>
      <c r="M34" s="696">
        <v>55.886480950753047</v>
      </c>
      <c r="N34" s="696">
        <v>55.886480950753047</v>
      </c>
      <c r="O34" s="696">
        <v>51.523266021455612</v>
      </c>
      <c r="P34" s="696">
        <v>51.523266021455612</v>
      </c>
      <c r="Q34" s="696">
        <v>51.484092716043385</v>
      </c>
      <c r="R34" s="696">
        <v>9.1757707147939929</v>
      </c>
      <c r="S34" s="696">
        <v>9.1757707147939929</v>
      </c>
      <c r="T34" s="696">
        <v>9.1757707147939929</v>
      </c>
      <c r="U34" s="696">
        <v>9.1757707147939929</v>
      </c>
      <c r="V34" s="696">
        <v>8.6469310917288951</v>
      </c>
      <c r="W34" s="696">
        <v>8.6469310917288951</v>
      </c>
      <c r="X34" s="696">
        <v>0</v>
      </c>
      <c r="Y34" s="696">
        <v>0</v>
      </c>
      <c r="Z34" s="696">
        <v>0</v>
      </c>
      <c r="AA34" s="696">
        <v>0</v>
      </c>
      <c r="AB34" s="696">
        <v>0</v>
      </c>
      <c r="AC34" s="696">
        <v>0</v>
      </c>
      <c r="AD34" s="696">
        <v>0</v>
      </c>
      <c r="AE34" s="696">
        <v>0</v>
      </c>
      <c r="AF34" s="696">
        <v>0</v>
      </c>
      <c r="AG34" s="696">
        <v>0</v>
      </c>
      <c r="AH34" s="696">
        <v>0</v>
      </c>
      <c r="AI34" s="696">
        <v>0</v>
      </c>
      <c r="AJ34" s="696">
        <v>0</v>
      </c>
      <c r="AK34" s="696">
        <v>0</v>
      </c>
      <c r="AL34" s="696">
        <v>0</v>
      </c>
      <c r="AM34" s="696">
        <v>0</v>
      </c>
      <c r="AN34" s="696">
        <v>0</v>
      </c>
      <c r="AO34" s="697">
        <v>0</v>
      </c>
      <c r="AP34" s="632"/>
      <c r="AQ34" s="788">
        <v>145929.31798808309</v>
      </c>
      <c r="AR34" s="789">
        <v>145808.63898511758</v>
      </c>
      <c r="AS34" s="790">
        <v>145808.63898511758</v>
      </c>
      <c r="AT34" s="789">
        <v>133724.13097455451</v>
      </c>
      <c r="AU34" s="790">
        <v>133724.13097455451</v>
      </c>
      <c r="AV34" s="789">
        <v>133694.72607550709</v>
      </c>
      <c r="AW34" s="790">
        <v>25775.032905748096</v>
      </c>
      <c r="AX34" s="789">
        <v>25775.032905748096</v>
      </c>
      <c r="AY34" s="790">
        <v>25775.032905748096</v>
      </c>
      <c r="AZ34" s="789">
        <v>25775.032905748096</v>
      </c>
      <c r="BA34" s="790">
        <v>22297.60954440189</v>
      </c>
      <c r="BB34" s="789">
        <v>22297.60954440189</v>
      </c>
      <c r="BC34" s="790">
        <v>0</v>
      </c>
      <c r="BD34" s="789">
        <v>0</v>
      </c>
      <c r="BE34" s="790">
        <v>0</v>
      </c>
      <c r="BF34" s="789">
        <v>0</v>
      </c>
      <c r="BG34" s="790">
        <v>0</v>
      </c>
      <c r="BH34" s="789">
        <v>0</v>
      </c>
      <c r="BI34" s="790">
        <v>0</v>
      </c>
      <c r="BJ34" s="789">
        <v>0</v>
      </c>
      <c r="BK34" s="790">
        <v>0</v>
      </c>
      <c r="BL34" s="789">
        <v>0</v>
      </c>
      <c r="BM34" s="790">
        <v>0</v>
      </c>
      <c r="BN34" s="789">
        <v>0</v>
      </c>
      <c r="BO34" s="790">
        <v>0</v>
      </c>
      <c r="BP34" s="789">
        <v>0</v>
      </c>
      <c r="BQ34" s="790">
        <v>0</v>
      </c>
      <c r="BR34" s="789">
        <v>0</v>
      </c>
      <c r="BS34" s="790">
        <v>0</v>
      </c>
      <c r="BT34" s="791">
        <v>0</v>
      </c>
      <c r="BU34" s="16"/>
    </row>
    <row r="35" spans="2:73" s="17" customFormat="1" ht="15.75">
      <c r="B35" s="691" t="s">
        <v>766</v>
      </c>
      <c r="C35" s="691" t="s">
        <v>770</v>
      </c>
      <c r="D35" s="757" t="s">
        <v>22</v>
      </c>
      <c r="E35" s="691" t="s">
        <v>768</v>
      </c>
      <c r="F35" s="691" t="s">
        <v>772</v>
      </c>
      <c r="G35" s="691" t="s">
        <v>769</v>
      </c>
      <c r="H35" s="691">
        <v>2011</v>
      </c>
      <c r="I35" s="643" t="s">
        <v>570</v>
      </c>
      <c r="J35" s="643" t="s">
        <v>588</v>
      </c>
      <c r="K35" s="632"/>
      <c r="L35" s="695">
        <v>1033.790126365408</v>
      </c>
      <c r="M35" s="696">
        <v>1033.790126365408</v>
      </c>
      <c r="N35" s="696">
        <v>1033.790126365408</v>
      </c>
      <c r="O35" s="696">
        <v>1024.4983947403766</v>
      </c>
      <c r="P35" s="696">
        <v>860.51588354302521</v>
      </c>
      <c r="Q35" s="696">
        <v>765.02679116126899</v>
      </c>
      <c r="R35" s="696">
        <v>639.73889490811018</v>
      </c>
      <c r="S35" s="696">
        <v>583.51773106103292</v>
      </c>
      <c r="T35" s="696">
        <v>500.18507117671152</v>
      </c>
      <c r="U35" s="696">
        <v>500.18507117671152</v>
      </c>
      <c r="V35" s="696">
        <v>497.33113223815775</v>
      </c>
      <c r="W35" s="696">
        <v>415.81507522125059</v>
      </c>
      <c r="X35" s="696">
        <v>158.67377983080291</v>
      </c>
      <c r="Y35" s="696">
        <v>103.213958835566</v>
      </c>
      <c r="Z35" s="696">
        <v>102.06423063350337</v>
      </c>
      <c r="AA35" s="696">
        <v>33.977964352268053</v>
      </c>
      <c r="AB35" s="696">
        <v>32.315637636453225</v>
      </c>
      <c r="AC35" s="696">
        <v>31.519775881681088</v>
      </c>
      <c r="AD35" s="696">
        <v>31.519775881681088</v>
      </c>
      <c r="AE35" s="696">
        <v>31.519775881681088</v>
      </c>
      <c r="AF35" s="696">
        <v>0</v>
      </c>
      <c r="AG35" s="696">
        <v>0</v>
      </c>
      <c r="AH35" s="696">
        <v>0</v>
      </c>
      <c r="AI35" s="696">
        <v>0</v>
      </c>
      <c r="AJ35" s="696">
        <v>0</v>
      </c>
      <c r="AK35" s="696">
        <v>0</v>
      </c>
      <c r="AL35" s="696">
        <v>0</v>
      </c>
      <c r="AM35" s="696">
        <v>0</v>
      </c>
      <c r="AN35" s="696">
        <v>0</v>
      </c>
      <c r="AO35" s="697">
        <v>0</v>
      </c>
      <c r="AP35" s="632"/>
      <c r="AQ35" s="792">
        <v>5260353.2070921771</v>
      </c>
      <c r="AR35" s="793">
        <v>5260353.2070921771</v>
      </c>
      <c r="AS35" s="794">
        <v>5260353.2070921771</v>
      </c>
      <c r="AT35" s="793">
        <v>5224701.1992085502</v>
      </c>
      <c r="AU35" s="794">
        <v>4362380.7742387922</v>
      </c>
      <c r="AV35" s="793">
        <v>3995992.8917881618</v>
      </c>
      <c r="AW35" s="794">
        <v>3496930.6005774019</v>
      </c>
      <c r="AX35" s="793">
        <v>3223770.0424540779</v>
      </c>
      <c r="AY35" s="794">
        <v>2853944.9025876089</v>
      </c>
      <c r="AZ35" s="793">
        <v>2853944.9025876089</v>
      </c>
      <c r="BA35" s="794">
        <v>2816964.9672229257</v>
      </c>
      <c r="BB35" s="793">
        <v>2383564.9922527107</v>
      </c>
      <c r="BC35" s="794">
        <v>636497.23979497526</v>
      </c>
      <c r="BD35" s="793">
        <v>423700.09334918868</v>
      </c>
      <c r="BE35" s="794">
        <v>415687.03883761435</v>
      </c>
      <c r="BF35" s="793">
        <v>310764.0141486075</v>
      </c>
      <c r="BG35" s="794">
        <v>165471.96928394207</v>
      </c>
      <c r="BH35" s="793">
        <v>95911.406561622542</v>
      </c>
      <c r="BI35" s="794">
        <v>95911.406561622542</v>
      </c>
      <c r="BJ35" s="793">
        <v>95911.406561622542</v>
      </c>
      <c r="BK35" s="794">
        <v>0</v>
      </c>
      <c r="BL35" s="793">
        <v>0</v>
      </c>
      <c r="BM35" s="794">
        <v>0</v>
      </c>
      <c r="BN35" s="793">
        <v>0</v>
      </c>
      <c r="BO35" s="794">
        <v>0</v>
      </c>
      <c r="BP35" s="793">
        <v>0</v>
      </c>
      <c r="BQ35" s="794">
        <v>0</v>
      </c>
      <c r="BR35" s="793">
        <v>0</v>
      </c>
      <c r="BS35" s="794">
        <v>0</v>
      </c>
      <c r="BT35" s="795">
        <v>0</v>
      </c>
      <c r="BU35" s="16"/>
    </row>
    <row r="36" spans="2:73" s="17" customFormat="1" ht="15.75">
      <c r="B36" s="691" t="s">
        <v>766</v>
      </c>
      <c r="C36" s="691" t="s">
        <v>774</v>
      </c>
      <c r="D36" s="757" t="s">
        <v>9</v>
      </c>
      <c r="E36" s="691" t="s">
        <v>768</v>
      </c>
      <c r="F36" s="691" t="s">
        <v>774</v>
      </c>
      <c r="G36" s="691" t="s">
        <v>773</v>
      </c>
      <c r="H36" s="691">
        <v>2011</v>
      </c>
      <c r="I36" s="643" t="s">
        <v>570</v>
      </c>
      <c r="J36" s="643" t="s">
        <v>588</v>
      </c>
      <c r="K36" s="632"/>
      <c r="L36" s="695">
        <v>2137.239</v>
      </c>
      <c r="M36" s="696">
        <v>0</v>
      </c>
      <c r="N36" s="696">
        <v>0</v>
      </c>
      <c r="O36" s="696">
        <v>0</v>
      </c>
      <c r="P36" s="696">
        <v>0</v>
      </c>
      <c r="Q36" s="696">
        <v>0</v>
      </c>
      <c r="R36" s="696">
        <v>0</v>
      </c>
      <c r="S36" s="696">
        <v>0</v>
      </c>
      <c r="T36" s="696">
        <v>0</v>
      </c>
      <c r="U36" s="696">
        <v>0</v>
      </c>
      <c r="V36" s="696">
        <v>0</v>
      </c>
      <c r="W36" s="696">
        <v>0</v>
      </c>
      <c r="X36" s="696">
        <v>0</v>
      </c>
      <c r="Y36" s="696">
        <v>0</v>
      </c>
      <c r="Z36" s="696">
        <v>0</v>
      </c>
      <c r="AA36" s="696">
        <v>0</v>
      </c>
      <c r="AB36" s="696">
        <v>0</v>
      </c>
      <c r="AC36" s="696">
        <v>0</v>
      </c>
      <c r="AD36" s="696">
        <v>0</v>
      </c>
      <c r="AE36" s="696">
        <v>0</v>
      </c>
      <c r="AF36" s="696">
        <v>0</v>
      </c>
      <c r="AG36" s="696">
        <v>0</v>
      </c>
      <c r="AH36" s="696">
        <v>0</v>
      </c>
      <c r="AI36" s="696">
        <v>0</v>
      </c>
      <c r="AJ36" s="696">
        <v>0</v>
      </c>
      <c r="AK36" s="696">
        <v>0</v>
      </c>
      <c r="AL36" s="696">
        <v>0</v>
      </c>
      <c r="AM36" s="696">
        <v>0</v>
      </c>
      <c r="AN36" s="696">
        <v>0</v>
      </c>
      <c r="AO36" s="697">
        <v>0</v>
      </c>
      <c r="AP36" s="632"/>
      <c r="AQ36" s="792">
        <v>125453.59999999999</v>
      </c>
      <c r="AR36" s="793">
        <v>0</v>
      </c>
      <c r="AS36" s="794">
        <v>0</v>
      </c>
      <c r="AT36" s="793">
        <v>0</v>
      </c>
      <c r="AU36" s="794">
        <v>0</v>
      </c>
      <c r="AV36" s="793">
        <v>0</v>
      </c>
      <c r="AW36" s="794">
        <v>0</v>
      </c>
      <c r="AX36" s="793">
        <v>0</v>
      </c>
      <c r="AY36" s="794">
        <v>0</v>
      </c>
      <c r="AZ36" s="793">
        <v>0</v>
      </c>
      <c r="BA36" s="794">
        <v>0</v>
      </c>
      <c r="BB36" s="793">
        <v>0</v>
      </c>
      <c r="BC36" s="794">
        <v>0</v>
      </c>
      <c r="BD36" s="793">
        <v>0</v>
      </c>
      <c r="BE36" s="794">
        <v>0</v>
      </c>
      <c r="BF36" s="793">
        <v>0</v>
      </c>
      <c r="BG36" s="794">
        <v>0</v>
      </c>
      <c r="BH36" s="793">
        <v>0</v>
      </c>
      <c r="BI36" s="794">
        <v>0</v>
      </c>
      <c r="BJ36" s="793">
        <v>0</v>
      </c>
      <c r="BK36" s="794">
        <v>0</v>
      </c>
      <c r="BL36" s="793">
        <v>0</v>
      </c>
      <c r="BM36" s="794">
        <v>0</v>
      </c>
      <c r="BN36" s="793">
        <v>0</v>
      </c>
      <c r="BO36" s="794">
        <v>0</v>
      </c>
      <c r="BP36" s="793">
        <v>0</v>
      </c>
      <c r="BQ36" s="794">
        <v>0</v>
      </c>
      <c r="BR36" s="793">
        <v>0</v>
      </c>
      <c r="BS36" s="794">
        <v>0</v>
      </c>
      <c r="BT36" s="795">
        <v>0</v>
      </c>
      <c r="BU36" s="16"/>
    </row>
    <row r="37" spans="2:73" s="17" customFormat="1" ht="15.75">
      <c r="B37" s="691" t="s">
        <v>766</v>
      </c>
      <c r="C37" s="691" t="s">
        <v>774</v>
      </c>
      <c r="D37" s="757" t="s">
        <v>22</v>
      </c>
      <c r="E37" s="691" t="s">
        <v>768</v>
      </c>
      <c r="F37" s="691" t="s">
        <v>774</v>
      </c>
      <c r="G37" s="691" t="s">
        <v>769</v>
      </c>
      <c r="H37" s="691">
        <v>2011</v>
      </c>
      <c r="I37" s="643" t="s">
        <v>570</v>
      </c>
      <c r="J37" s="643" t="s">
        <v>588</v>
      </c>
      <c r="K37" s="632"/>
      <c r="L37" s="695">
        <v>128.07239331829879</v>
      </c>
      <c r="M37" s="696">
        <v>128.07239331829879</v>
      </c>
      <c r="N37" s="696">
        <v>128.07239331829879</v>
      </c>
      <c r="O37" s="696">
        <v>127.29633446925551</v>
      </c>
      <c r="P37" s="696">
        <v>127.29633446925551</v>
      </c>
      <c r="Q37" s="696">
        <v>127.29633446925551</v>
      </c>
      <c r="R37" s="696">
        <v>110.7646020326866</v>
      </c>
      <c r="S37" s="696">
        <v>103.8464296206716</v>
      </c>
      <c r="T37" s="696">
        <v>85.946769651251671</v>
      </c>
      <c r="U37" s="696">
        <v>85.946769651251671</v>
      </c>
      <c r="V37" s="696">
        <v>84.801558484825662</v>
      </c>
      <c r="W37" s="696">
        <v>84.801558484825662</v>
      </c>
      <c r="X37" s="696">
        <v>0</v>
      </c>
      <c r="Y37" s="696">
        <v>0</v>
      </c>
      <c r="Z37" s="696">
        <v>0</v>
      </c>
      <c r="AA37" s="696">
        <v>0</v>
      </c>
      <c r="AB37" s="696">
        <v>0</v>
      </c>
      <c r="AC37" s="696">
        <v>0</v>
      </c>
      <c r="AD37" s="696">
        <v>0</v>
      </c>
      <c r="AE37" s="696">
        <v>0</v>
      </c>
      <c r="AF37" s="696">
        <v>0</v>
      </c>
      <c r="AG37" s="696">
        <v>0</v>
      </c>
      <c r="AH37" s="696">
        <v>0</v>
      </c>
      <c r="AI37" s="696">
        <v>0</v>
      </c>
      <c r="AJ37" s="696">
        <v>0</v>
      </c>
      <c r="AK37" s="696">
        <v>0</v>
      </c>
      <c r="AL37" s="696">
        <v>0</v>
      </c>
      <c r="AM37" s="696">
        <v>0</v>
      </c>
      <c r="AN37" s="696">
        <v>0</v>
      </c>
      <c r="AO37" s="697">
        <v>0</v>
      </c>
      <c r="AP37" s="632"/>
      <c r="AQ37" s="788">
        <v>756174.20009140868</v>
      </c>
      <c r="AR37" s="789">
        <v>756174.20009140868</v>
      </c>
      <c r="AS37" s="790">
        <v>756174.20009140868</v>
      </c>
      <c r="AT37" s="789">
        <v>753196.49288668134</v>
      </c>
      <c r="AU37" s="790">
        <v>753196.49288668134</v>
      </c>
      <c r="AV37" s="789">
        <v>753196.49288668134</v>
      </c>
      <c r="AW37" s="790">
        <v>691185.78818136337</v>
      </c>
      <c r="AX37" s="789">
        <v>669580.58272756718</v>
      </c>
      <c r="AY37" s="790">
        <v>606177.72785132204</v>
      </c>
      <c r="AZ37" s="789">
        <v>606177.72785132204</v>
      </c>
      <c r="BA37" s="790">
        <v>591338.64550753182</v>
      </c>
      <c r="BB37" s="789">
        <v>591338.64550753182</v>
      </c>
      <c r="BC37" s="790">
        <v>0</v>
      </c>
      <c r="BD37" s="789">
        <v>0</v>
      </c>
      <c r="BE37" s="790">
        <v>0</v>
      </c>
      <c r="BF37" s="789">
        <v>0</v>
      </c>
      <c r="BG37" s="790">
        <v>0</v>
      </c>
      <c r="BH37" s="789">
        <v>0</v>
      </c>
      <c r="BI37" s="790">
        <v>0</v>
      </c>
      <c r="BJ37" s="789">
        <v>0</v>
      </c>
      <c r="BK37" s="790">
        <v>0</v>
      </c>
      <c r="BL37" s="789">
        <v>0</v>
      </c>
      <c r="BM37" s="790">
        <v>0</v>
      </c>
      <c r="BN37" s="789">
        <v>0</v>
      </c>
      <c r="BO37" s="790">
        <v>0</v>
      </c>
      <c r="BP37" s="789">
        <v>0</v>
      </c>
      <c r="BQ37" s="790">
        <v>0</v>
      </c>
      <c r="BR37" s="789">
        <v>0</v>
      </c>
      <c r="BS37" s="790">
        <v>0</v>
      </c>
      <c r="BT37" s="791">
        <v>0</v>
      </c>
      <c r="BU37" s="16"/>
    </row>
    <row r="38" spans="2:73" s="17" customFormat="1" ht="15.75">
      <c r="B38" s="691" t="s">
        <v>766</v>
      </c>
      <c r="C38" s="691" t="s">
        <v>775</v>
      </c>
      <c r="D38" s="757" t="s">
        <v>16</v>
      </c>
      <c r="E38" s="691" t="s">
        <v>768</v>
      </c>
      <c r="F38" s="691" t="s">
        <v>772</v>
      </c>
      <c r="G38" s="691" t="s">
        <v>769</v>
      </c>
      <c r="H38" s="691">
        <v>2011</v>
      </c>
      <c r="I38" s="643" t="s">
        <v>570</v>
      </c>
      <c r="J38" s="643" t="s">
        <v>588</v>
      </c>
      <c r="K38" s="632"/>
      <c r="L38" s="695">
        <v>1359.1766759999996</v>
      </c>
      <c r="M38" s="696">
        <v>1359.1766759999996</v>
      </c>
      <c r="N38" s="696">
        <v>1359.1766759999996</v>
      </c>
      <c r="O38" s="696">
        <v>1359.1766759999996</v>
      </c>
      <c r="P38" s="696">
        <v>1359.1766759999996</v>
      </c>
      <c r="Q38" s="696">
        <v>1359.1766759999996</v>
      </c>
      <c r="R38" s="696">
        <v>1359.1766759999996</v>
      </c>
      <c r="S38" s="696">
        <v>1359.1766759999996</v>
      </c>
      <c r="T38" s="696">
        <v>1359.1766759999996</v>
      </c>
      <c r="U38" s="696">
        <v>1359.1766759999996</v>
      </c>
      <c r="V38" s="696">
        <v>1359.1766759999996</v>
      </c>
      <c r="W38" s="696">
        <v>1359.1766759999996</v>
      </c>
      <c r="X38" s="696">
        <v>1359.1766759999996</v>
      </c>
      <c r="Y38" s="696">
        <v>0</v>
      </c>
      <c r="Z38" s="696">
        <v>0</v>
      </c>
      <c r="AA38" s="696">
        <v>0</v>
      </c>
      <c r="AB38" s="696">
        <v>0</v>
      </c>
      <c r="AC38" s="696">
        <v>0</v>
      </c>
      <c r="AD38" s="696">
        <v>0</v>
      </c>
      <c r="AE38" s="696">
        <v>0</v>
      </c>
      <c r="AF38" s="696">
        <v>0</v>
      </c>
      <c r="AG38" s="696">
        <v>0</v>
      </c>
      <c r="AH38" s="696">
        <v>0</v>
      </c>
      <c r="AI38" s="696">
        <v>0</v>
      </c>
      <c r="AJ38" s="696">
        <v>0</v>
      </c>
      <c r="AK38" s="696">
        <v>0</v>
      </c>
      <c r="AL38" s="696">
        <v>0</v>
      </c>
      <c r="AM38" s="696">
        <v>0</v>
      </c>
      <c r="AN38" s="696">
        <v>0</v>
      </c>
      <c r="AO38" s="697">
        <v>0</v>
      </c>
      <c r="AP38" s="632"/>
      <c r="AQ38" s="792">
        <v>9726531.2293120399</v>
      </c>
      <c r="AR38" s="793">
        <v>9726531.2293120399</v>
      </c>
      <c r="AS38" s="794">
        <v>9726531.2293120399</v>
      </c>
      <c r="AT38" s="793">
        <v>9726531.2293120399</v>
      </c>
      <c r="AU38" s="794">
        <v>9726531.2293120399</v>
      </c>
      <c r="AV38" s="793">
        <v>9726531.2293120399</v>
      </c>
      <c r="AW38" s="794">
        <v>9726531.2293120399</v>
      </c>
      <c r="AX38" s="793">
        <v>9726531.2293120399</v>
      </c>
      <c r="AY38" s="794">
        <v>9726531.2293120399</v>
      </c>
      <c r="AZ38" s="793">
        <v>9726531.2293120399</v>
      </c>
      <c r="BA38" s="794">
        <v>9726531.2293120399</v>
      </c>
      <c r="BB38" s="793">
        <v>9726531.2293120399</v>
      </c>
      <c r="BC38" s="794">
        <v>9726531.2293120399</v>
      </c>
      <c r="BD38" s="793">
        <v>0</v>
      </c>
      <c r="BE38" s="794">
        <v>0</v>
      </c>
      <c r="BF38" s="793">
        <v>0</v>
      </c>
      <c r="BG38" s="794">
        <v>0</v>
      </c>
      <c r="BH38" s="793">
        <v>0</v>
      </c>
      <c r="BI38" s="794">
        <v>0</v>
      </c>
      <c r="BJ38" s="793">
        <v>0</v>
      </c>
      <c r="BK38" s="794">
        <v>0</v>
      </c>
      <c r="BL38" s="793">
        <v>0</v>
      </c>
      <c r="BM38" s="794">
        <v>0</v>
      </c>
      <c r="BN38" s="793">
        <v>0</v>
      </c>
      <c r="BO38" s="794">
        <v>0</v>
      </c>
      <c r="BP38" s="793">
        <v>0</v>
      </c>
      <c r="BQ38" s="794">
        <v>0</v>
      </c>
      <c r="BR38" s="793">
        <v>0</v>
      </c>
      <c r="BS38" s="794">
        <v>0</v>
      </c>
      <c r="BT38" s="795">
        <v>0</v>
      </c>
      <c r="BU38" s="16"/>
    </row>
    <row r="39" spans="2:73" s="918" customFormat="1" ht="16.5" thickBot="1">
      <c r="B39" s="759" t="s">
        <v>766</v>
      </c>
      <c r="C39" s="759" t="s">
        <v>775</v>
      </c>
      <c r="D39" s="760" t="s">
        <v>17</v>
      </c>
      <c r="E39" s="759" t="s">
        <v>768</v>
      </c>
      <c r="F39" s="759" t="s">
        <v>772</v>
      </c>
      <c r="G39" s="759" t="s">
        <v>769</v>
      </c>
      <c r="H39" s="759">
        <v>2011</v>
      </c>
      <c r="I39" s="916" t="s">
        <v>570</v>
      </c>
      <c r="J39" s="916" t="s">
        <v>588</v>
      </c>
      <c r="K39" s="807"/>
      <c r="L39" s="804">
        <v>168.59511961909956</v>
      </c>
      <c r="M39" s="805">
        <v>168.59511961909956</v>
      </c>
      <c r="N39" s="805">
        <v>168.59511961909956</v>
      </c>
      <c r="O39" s="805">
        <v>168.59511961909956</v>
      </c>
      <c r="P39" s="805">
        <v>168.59511961909956</v>
      </c>
      <c r="Q39" s="805">
        <v>168.59511961909956</v>
      </c>
      <c r="R39" s="805">
        <v>168.59511961909956</v>
      </c>
      <c r="S39" s="805">
        <v>168.59511961909956</v>
      </c>
      <c r="T39" s="805">
        <v>168.59511961909956</v>
      </c>
      <c r="U39" s="805">
        <v>168.59511961909956</v>
      </c>
      <c r="V39" s="805">
        <v>168.59511961909956</v>
      </c>
      <c r="W39" s="805">
        <v>168.59511961909956</v>
      </c>
      <c r="X39" s="805">
        <v>168.59511961909956</v>
      </c>
      <c r="Y39" s="805">
        <v>168.59511961909956</v>
      </c>
      <c r="Z39" s="805">
        <v>168.59511961909956</v>
      </c>
      <c r="AA39" s="805">
        <v>45.78011961909958</v>
      </c>
      <c r="AB39" s="805">
        <v>45.78011961909958</v>
      </c>
      <c r="AC39" s="805">
        <v>45.78011961909958</v>
      </c>
      <c r="AD39" s="805">
        <v>45.78011961909958</v>
      </c>
      <c r="AE39" s="805">
        <v>45.78011961909958</v>
      </c>
      <c r="AF39" s="805">
        <v>45.78011961909958</v>
      </c>
      <c r="AG39" s="805">
        <v>45.78011961909958</v>
      </c>
      <c r="AH39" s="805">
        <v>45.78011961909958</v>
      </c>
      <c r="AI39" s="805">
        <v>45.78011961909958</v>
      </c>
      <c r="AJ39" s="805">
        <v>45.78011961909958</v>
      </c>
      <c r="AK39" s="805">
        <v>45.78011961909958</v>
      </c>
      <c r="AL39" s="805">
        <v>0</v>
      </c>
      <c r="AM39" s="805">
        <v>0</v>
      </c>
      <c r="AN39" s="805">
        <v>0</v>
      </c>
      <c r="AO39" s="806">
        <v>0</v>
      </c>
      <c r="AP39" s="807"/>
      <c r="AQ39" s="808">
        <v>865904.53436369542</v>
      </c>
      <c r="AR39" s="809">
        <v>865904.53436369542</v>
      </c>
      <c r="AS39" s="810">
        <v>865904.53436369542</v>
      </c>
      <c r="AT39" s="809">
        <v>865904.53436369542</v>
      </c>
      <c r="AU39" s="810">
        <v>865904.53436369542</v>
      </c>
      <c r="AV39" s="809">
        <v>865904.53436369542</v>
      </c>
      <c r="AW39" s="810">
        <v>865904.53436369542</v>
      </c>
      <c r="AX39" s="809">
        <v>865904.53436369542</v>
      </c>
      <c r="AY39" s="810">
        <v>865904.53436369542</v>
      </c>
      <c r="AZ39" s="809">
        <v>865904.53436369542</v>
      </c>
      <c r="BA39" s="810">
        <v>865904.53436369542</v>
      </c>
      <c r="BB39" s="809">
        <v>865904.53436369542</v>
      </c>
      <c r="BC39" s="810">
        <v>865904.53436369542</v>
      </c>
      <c r="BD39" s="809">
        <v>865904.53436369542</v>
      </c>
      <c r="BE39" s="810">
        <v>865904.53436369542</v>
      </c>
      <c r="BF39" s="809">
        <v>235126.69436369545</v>
      </c>
      <c r="BG39" s="810">
        <v>235126.69436369545</v>
      </c>
      <c r="BH39" s="809">
        <v>235126.69436369545</v>
      </c>
      <c r="BI39" s="810">
        <v>235126.69436369545</v>
      </c>
      <c r="BJ39" s="809">
        <v>235126.69436369545</v>
      </c>
      <c r="BK39" s="810">
        <v>235126.69436369545</v>
      </c>
      <c r="BL39" s="809">
        <v>235126.69436369545</v>
      </c>
      <c r="BM39" s="810">
        <v>235126.69436369545</v>
      </c>
      <c r="BN39" s="809">
        <v>235126.69436369545</v>
      </c>
      <c r="BO39" s="810">
        <v>235126.69436369545</v>
      </c>
      <c r="BP39" s="809">
        <v>235126.69436369545</v>
      </c>
      <c r="BQ39" s="810">
        <v>0</v>
      </c>
      <c r="BR39" s="809">
        <v>0</v>
      </c>
      <c r="BS39" s="810">
        <v>0</v>
      </c>
      <c r="BT39" s="811">
        <v>0</v>
      </c>
      <c r="BU39" s="917"/>
    </row>
    <row r="40" spans="2:73" s="17" customFormat="1" ht="15.75">
      <c r="B40" s="691" t="s">
        <v>766</v>
      </c>
      <c r="C40" s="691" t="s">
        <v>770</v>
      </c>
      <c r="D40" s="757" t="s">
        <v>21</v>
      </c>
      <c r="E40" s="691" t="s">
        <v>768</v>
      </c>
      <c r="F40" s="691" t="s">
        <v>776</v>
      </c>
      <c r="G40" s="691" t="s">
        <v>769</v>
      </c>
      <c r="H40" s="691">
        <v>2012</v>
      </c>
      <c r="I40" s="643" t="s">
        <v>571</v>
      </c>
      <c r="J40" s="643" t="s">
        <v>588</v>
      </c>
      <c r="K40" s="632"/>
      <c r="L40" s="695">
        <v>0</v>
      </c>
      <c r="M40" s="696">
        <v>60.597877903871876</v>
      </c>
      <c r="N40" s="696">
        <v>60.597877903871876</v>
      </c>
      <c r="O40" s="696">
        <v>58.312486695509399</v>
      </c>
      <c r="P40" s="696">
        <v>51.846945127027354</v>
      </c>
      <c r="Q40" s="696">
        <v>51.671715661284473</v>
      </c>
      <c r="R40" s="696">
        <v>12.506483820348905</v>
      </c>
      <c r="S40" s="696">
        <v>12.506483820348905</v>
      </c>
      <c r="T40" s="696">
        <v>12.506483820348905</v>
      </c>
      <c r="U40" s="696">
        <v>12.506483820348905</v>
      </c>
      <c r="V40" s="696">
        <v>12.506483820348905</v>
      </c>
      <c r="W40" s="696">
        <v>11.259500481757385</v>
      </c>
      <c r="X40" s="696">
        <v>11.259500481757385</v>
      </c>
      <c r="Y40" s="696">
        <v>0</v>
      </c>
      <c r="Z40" s="696">
        <v>0</v>
      </c>
      <c r="AA40" s="696">
        <v>0</v>
      </c>
      <c r="AB40" s="696">
        <v>0</v>
      </c>
      <c r="AC40" s="696">
        <v>0</v>
      </c>
      <c r="AD40" s="696">
        <v>0</v>
      </c>
      <c r="AE40" s="696">
        <v>0</v>
      </c>
      <c r="AF40" s="696">
        <v>0</v>
      </c>
      <c r="AG40" s="696">
        <v>0</v>
      </c>
      <c r="AH40" s="696">
        <v>0</v>
      </c>
      <c r="AI40" s="696">
        <v>0</v>
      </c>
      <c r="AJ40" s="696">
        <v>0</v>
      </c>
      <c r="AK40" s="696">
        <v>0</v>
      </c>
      <c r="AL40" s="696">
        <v>0</v>
      </c>
      <c r="AM40" s="696">
        <v>0</v>
      </c>
      <c r="AN40" s="696">
        <v>0</v>
      </c>
      <c r="AO40" s="697">
        <v>0</v>
      </c>
      <c r="AP40" s="632"/>
      <c r="AQ40" s="788">
        <v>0</v>
      </c>
      <c r="AR40" s="789">
        <v>228413.92503895517</v>
      </c>
      <c r="AS40" s="790">
        <v>228413.92503895526</v>
      </c>
      <c r="AT40" s="789">
        <v>217602.94739341774</v>
      </c>
      <c r="AU40" s="790">
        <v>190951.8184831925</v>
      </c>
      <c r="AV40" s="789">
        <v>190007.42819420126</v>
      </c>
      <c r="AW40" s="790">
        <v>53569.059090019931</v>
      </c>
      <c r="AX40" s="789">
        <v>53569.059090019931</v>
      </c>
      <c r="AY40" s="790">
        <v>53569.059090019931</v>
      </c>
      <c r="AZ40" s="789">
        <v>53569.059090019931</v>
      </c>
      <c r="BA40" s="790">
        <v>53569.059090019931</v>
      </c>
      <c r="BB40" s="789">
        <v>41367.598681671028</v>
      </c>
      <c r="BC40" s="790">
        <v>41367.598681671028</v>
      </c>
      <c r="BD40" s="789">
        <v>0</v>
      </c>
      <c r="BE40" s="790">
        <v>0</v>
      </c>
      <c r="BF40" s="789">
        <v>0</v>
      </c>
      <c r="BG40" s="790">
        <v>0</v>
      </c>
      <c r="BH40" s="789">
        <v>0</v>
      </c>
      <c r="BI40" s="790">
        <v>0</v>
      </c>
      <c r="BJ40" s="789">
        <v>0</v>
      </c>
      <c r="BK40" s="790">
        <v>0</v>
      </c>
      <c r="BL40" s="789">
        <v>0</v>
      </c>
      <c r="BM40" s="790">
        <v>0</v>
      </c>
      <c r="BN40" s="789">
        <v>0</v>
      </c>
      <c r="BO40" s="790">
        <v>0</v>
      </c>
      <c r="BP40" s="789">
        <v>0</v>
      </c>
      <c r="BQ40" s="790">
        <v>0</v>
      </c>
      <c r="BR40" s="789">
        <v>0</v>
      </c>
      <c r="BS40" s="790">
        <v>0</v>
      </c>
      <c r="BT40" s="791">
        <v>0</v>
      </c>
      <c r="BU40" s="16"/>
    </row>
    <row r="41" spans="2:73" s="17" customFormat="1" ht="15.75">
      <c r="B41" s="691" t="s">
        <v>766</v>
      </c>
      <c r="C41" s="691" t="s">
        <v>770</v>
      </c>
      <c r="D41" s="757" t="s">
        <v>22</v>
      </c>
      <c r="E41" s="691" t="s">
        <v>768</v>
      </c>
      <c r="F41" s="691" t="s">
        <v>776</v>
      </c>
      <c r="G41" s="691" t="s">
        <v>769</v>
      </c>
      <c r="H41" s="691">
        <v>2012</v>
      </c>
      <c r="I41" s="643" t="s">
        <v>571</v>
      </c>
      <c r="J41" s="643" t="s">
        <v>588</v>
      </c>
      <c r="K41" s="632"/>
      <c r="L41" s="695">
        <v>0</v>
      </c>
      <c r="M41" s="696">
        <v>2147.8007640231222</v>
      </c>
      <c r="N41" s="696">
        <v>2077.7601688220866</v>
      </c>
      <c r="O41" s="696">
        <v>2010.2171528662875</v>
      </c>
      <c r="P41" s="696">
        <v>1777.859409371169</v>
      </c>
      <c r="Q41" s="696">
        <v>1777.859409371169</v>
      </c>
      <c r="R41" s="696">
        <v>1615.4367891983309</v>
      </c>
      <c r="S41" s="696">
        <v>1589.5444163404886</v>
      </c>
      <c r="T41" s="696">
        <v>1589.5444163404886</v>
      </c>
      <c r="U41" s="696">
        <v>1548.1472928915218</v>
      </c>
      <c r="V41" s="696">
        <v>1198.9918104695578</v>
      </c>
      <c r="W41" s="696">
        <v>1164.7547141741404</v>
      </c>
      <c r="X41" s="696">
        <v>1164.7547141741404</v>
      </c>
      <c r="Y41" s="696">
        <v>601.76155246498877</v>
      </c>
      <c r="Z41" s="696">
        <v>366.35380074583645</v>
      </c>
      <c r="AA41" s="696">
        <v>366.35380074583645</v>
      </c>
      <c r="AB41" s="696">
        <v>130.5154700020382</v>
      </c>
      <c r="AC41" s="696">
        <v>85.183190300206277</v>
      </c>
      <c r="AD41" s="696">
        <v>85.183190300206277</v>
      </c>
      <c r="AE41" s="696">
        <v>85.183190300206277</v>
      </c>
      <c r="AF41" s="696">
        <v>85.183190300206277</v>
      </c>
      <c r="AG41" s="696">
        <v>0</v>
      </c>
      <c r="AH41" s="696">
        <v>0</v>
      </c>
      <c r="AI41" s="696">
        <v>0</v>
      </c>
      <c r="AJ41" s="696">
        <v>0</v>
      </c>
      <c r="AK41" s="696">
        <v>0</v>
      </c>
      <c r="AL41" s="696">
        <v>0</v>
      </c>
      <c r="AM41" s="696">
        <v>0</v>
      </c>
      <c r="AN41" s="696">
        <v>0</v>
      </c>
      <c r="AO41" s="697">
        <v>0</v>
      </c>
      <c r="AP41" s="632"/>
      <c r="AQ41" s="792">
        <v>0</v>
      </c>
      <c r="AR41" s="793">
        <v>10433794.649767514</v>
      </c>
      <c r="AS41" s="794">
        <v>10191231.50266424</v>
      </c>
      <c r="AT41" s="793">
        <v>9970144.801926963</v>
      </c>
      <c r="AU41" s="794">
        <v>9212345.3767926339</v>
      </c>
      <c r="AV41" s="793">
        <v>9212345.3767926339</v>
      </c>
      <c r="AW41" s="794">
        <v>8677299.2204352934</v>
      </c>
      <c r="AX41" s="793">
        <v>8489687.8775433712</v>
      </c>
      <c r="AY41" s="794">
        <v>8489687.8775433712</v>
      </c>
      <c r="AZ41" s="793">
        <v>8313162.262314003</v>
      </c>
      <c r="BA41" s="794">
        <v>6393104.3015342597</v>
      </c>
      <c r="BB41" s="793">
        <v>5950388.5875340523</v>
      </c>
      <c r="BC41" s="794">
        <v>5766799.0569843967</v>
      </c>
      <c r="BD41" s="793">
        <v>2505791.2683338756</v>
      </c>
      <c r="BE41" s="794">
        <v>1734300.0080142277</v>
      </c>
      <c r="BF41" s="793">
        <v>1734300.0080142277</v>
      </c>
      <c r="BG41" s="794">
        <v>367456.32838519895</v>
      </c>
      <c r="BH41" s="793">
        <v>253581.74837859569</v>
      </c>
      <c r="BI41" s="794">
        <v>253581.74837859569</v>
      </c>
      <c r="BJ41" s="793">
        <v>253581.74837859569</v>
      </c>
      <c r="BK41" s="794">
        <v>253581.74837859569</v>
      </c>
      <c r="BL41" s="793">
        <v>0</v>
      </c>
      <c r="BM41" s="794">
        <v>0</v>
      </c>
      <c r="BN41" s="793">
        <v>0</v>
      </c>
      <c r="BO41" s="794">
        <v>0</v>
      </c>
      <c r="BP41" s="793">
        <v>0</v>
      </c>
      <c r="BQ41" s="794">
        <v>0</v>
      </c>
      <c r="BR41" s="793">
        <v>0</v>
      </c>
      <c r="BS41" s="794">
        <v>0</v>
      </c>
      <c r="BT41" s="795">
        <v>0</v>
      </c>
      <c r="BU41" s="16"/>
    </row>
    <row r="42" spans="2:73" s="17" customFormat="1" ht="15.75">
      <c r="B42" s="691" t="s">
        <v>766</v>
      </c>
      <c r="C42" s="691" t="s">
        <v>770</v>
      </c>
      <c r="D42" s="757" t="s">
        <v>17</v>
      </c>
      <c r="E42" s="691" t="s">
        <v>768</v>
      </c>
      <c r="F42" s="691" t="s">
        <v>776</v>
      </c>
      <c r="G42" s="691" t="s">
        <v>769</v>
      </c>
      <c r="H42" s="691">
        <v>2012</v>
      </c>
      <c r="I42" s="643" t="s">
        <v>571</v>
      </c>
      <c r="J42" s="643" t="s">
        <v>588</v>
      </c>
      <c r="K42" s="632"/>
      <c r="L42" s="695">
        <v>0</v>
      </c>
      <c r="M42" s="696">
        <v>4.8441399999999994</v>
      </c>
      <c r="N42" s="696">
        <v>4.8441399999999994</v>
      </c>
      <c r="O42" s="696">
        <v>4.8441399999999994</v>
      </c>
      <c r="P42" s="696">
        <v>4.8441399999999994</v>
      </c>
      <c r="Q42" s="696">
        <v>4.8441399999999994</v>
      </c>
      <c r="R42" s="696">
        <v>4.8441399999999994</v>
      </c>
      <c r="S42" s="696">
        <v>4.8441399999999994</v>
      </c>
      <c r="T42" s="696">
        <v>4.8441399999999994</v>
      </c>
      <c r="U42" s="696">
        <v>4.8441399999999994</v>
      </c>
      <c r="V42" s="696">
        <v>2.989E-2</v>
      </c>
      <c r="W42" s="696">
        <v>2.989E-2</v>
      </c>
      <c r="X42" s="696">
        <v>2.989E-2</v>
      </c>
      <c r="Y42" s="696">
        <v>2.989E-2</v>
      </c>
      <c r="Z42" s="696">
        <v>2.989E-2</v>
      </c>
      <c r="AA42" s="696">
        <v>2.989E-2</v>
      </c>
      <c r="AB42" s="696">
        <v>0</v>
      </c>
      <c r="AC42" s="696">
        <v>0</v>
      </c>
      <c r="AD42" s="696">
        <v>0</v>
      </c>
      <c r="AE42" s="696">
        <v>0</v>
      </c>
      <c r="AF42" s="696">
        <v>0</v>
      </c>
      <c r="AG42" s="696">
        <v>0</v>
      </c>
      <c r="AH42" s="696">
        <v>0</v>
      </c>
      <c r="AI42" s="696">
        <v>0</v>
      </c>
      <c r="AJ42" s="696">
        <v>0</v>
      </c>
      <c r="AK42" s="696">
        <v>0</v>
      </c>
      <c r="AL42" s="696">
        <v>0</v>
      </c>
      <c r="AM42" s="696">
        <v>0</v>
      </c>
      <c r="AN42" s="696">
        <v>0</v>
      </c>
      <c r="AO42" s="697">
        <v>0</v>
      </c>
      <c r="AP42" s="632"/>
      <c r="AQ42" s="812">
        <v>0</v>
      </c>
      <c r="AR42" s="813">
        <v>19535.32</v>
      </c>
      <c r="AS42" s="814">
        <v>19535.32</v>
      </c>
      <c r="AT42" s="813">
        <v>19535.32</v>
      </c>
      <c r="AU42" s="814">
        <v>19535.32</v>
      </c>
      <c r="AV42" s="813">
        <v>19535.32</v>
      </c>
      <c r="AW42" s="814">
        <v>19535.32</v>
      </c>
      <c r="AX42" s="813">
        <v>19535.32</v>
      </c>
      <c r="AY42" s="814">
        <v>19535.32</v>
      </c>
      <c r="AZ42" s="813">
        <v>19535.32</v>
      </c>
      <c r="BA42" s="814">
        <v>120.53999999999999</v>
      </c>
      <c r="BB42" s="813">
        <v>120.53999999999999</v>
      </c>
      <c r="BC42" s="814">
        <v>120.53999999999999</v>
      </c>
      <c r="BD42" s="813">
        <v>120.53999999999999</v>
      </c>
      <c r="BE42" s="814">
        <v>120.53999999999999</v>
      </c>
      <c r="BF42" s="813">
        <v>120.53999999999999</v>
      </c>
      <c r="BG42" s="814">
        <v>0</v>
      </c>
      <c r="BH42" s="813">
        <v>0</v>
      </c>
      <c r="BI42" s="814">
        <v>0</v>
      </c>
      <c r="BJ42" s="813">
        <v>0</v>
      </c>
      <c r="BK42" s="814">
        <v>0</v>
      </c>
      <c r="BL42" s="813">
        <v>0</v>
      </c>
      <c r="BM42" s="814">
        <v>0</v>
      </c>
      <c r="BN42" s="813">
        <v>0</v>
      </c>
      <c r="BO42" s="814">
        <v>0</v>
      </c>
      <c r="BP42" s="813">
        <v>0</v>
      </c>
      <c r="BQ42" s="814">
        <v>0</v>
      </c>
      <c r="BR42" s="813">
        <v>0</v>
      </c>
      <c r="BS42" s="814">
        <v>0</v>
      </c>
      <c r="BT42" s="815">
        <v>0</v>
      </c>
      <c r="BU42" s="16"/>
    </row>
    <row r="43" spans="2:73" s="17" customFormat="1" ht="15.75">
      <c r="B43" s="691" t="s">
        <v>766</v>
      </c>
      <c r="C43" s="691" t="s">
        <v>767</v>
      </c>
      <c r="D43" s="757" t="s">
        <v>2</v>
      </c>
      <c r="E43" s="691" t="s">
        <v>768</v>
      </c>
      <c r="F43" s="691" t="s">
        <v>29</v>
      </c>
      <c r="G43" s="691" t="s">
        <v>769</v>
      </c>
      <c r="H43" s="691">
        <v>2012</v>
      </c>
      <c r="I43" s="643" t="s">
        <v>571</v>
      </c>
      <c r="J43" s="643" t="s">
        <v>588</v>
      </c>
      <c r="K43" s="632"/>
      <c r="L43" s="695">
        <v>0</v>
      </c>
      <c r="M43" s="696">
        <v>9.6838200119798508</v>
      </c>
      <c r="N43" s="696">
        <v>9.6838200119798508</v>
      </c>
      <c r="O43" s="696">
        <v>9.6838200119798508</v>
      </c>
      <c r="P43" s="696">
        <v>9.6257654099822609</v>
      </c>
      <c r="Q43" s="696">
        <v>0</v>
      </c>
      <c r="R43" s="696">
        <v>0</v>
      </c>
      <c r="S43" s="696">
        <v>0</v>
      </c>
      <c r="T43" s="696">
        <v>0</v>
      </c>
      <c r="U43" s="696">
        <v>0</v>
      </c>
      <c r="V43" s="696">
        <v>0</v>
      </c>
      <c r="W43" s="696">
        <v>0</v>
      </c>
      <c r="X43" s="696">
        <v>0</v>
      </c>
      <c r="Y43" s="696">
        <v>0</v>
      </c>
      <c r="Z43" s="696">
        <v>0</v>
      </c>
      <c r="AA43" s="696">
        <v>0</v>
      </c>
      <c r="AB43" s="696">
        <v>0</v>
      </c>
      <c r="AC43" s="696">
        <v>0</v>
      </c>
      <c r="AD43" s="696">
        <v>0</v>
      </c>
      <c r="AE43" s="696">
        <v>0</v>
      </c>
      <c r="AF43" s="696">
        <v>0</v>
      </c>
      <c r="AG43" s="696">
        <v>0</v>
      </c>
      <c r="AH43" s="696">
        <v>0</v>
      </c>
      <c r="AI43" s="696">
        <v>0</v>
      </c>
      <c r="AJ43" s="696">
        <v>0</v>
      </c>
      <c r="AK43" s="696">
        <v>0</v>
      </c>
      <c r="AL43" s="696">
        <v>0</v>
      </c>
      <c r="AM43" s="696">
        <v>0</v>
      </c>
      <c r="AN43" s="696">
        <v>0</v>
      </c>
      <c r="AO43" s="697">
        <v>0</v>
      </c>
      <c r="AP43" s="632"/>
      <c r="AQ43" s="695">
        <v>0</v>
      </c>
      <c r="AR43" s="696">
        <v>17215.249939992696</v>
      </c>
      <c r="AS43" s="696">
        <v>17215.249939992696</v>
      </c>
      <c r="AT43" s="696">
        <v>17215.249939992696</v>
      </c>
      <c r="AU43" s="696">
        <v>17163.334355536423</v>
      </c>
      <c r="AV43" s="696">
        <v>0</v>
      </c>
      <c r="AW43" s="696">
        <v>0</v>
      </c>
      <c r="AX43" s="696">
        <v>0</v>
      </c>
      <c r="AY43" s="696">
        <v>0</v>
      </c>
      <c r="AZ43" s="696">
        <v>0</v>
      </c>
      <c r="BA43" s="696">
        <v>0</v>
      </c>
      <c r="BB43" s="696">
        <v>0</v>
      </c>
      <c r="BC43" s="696">
        <v>0</v>
      </c>
      <c r="BD43" s="696">
        <v>0</v>
      </c>
      <c r="BE43" s="696">
        <v>0</v>
      </c>
      <c r="BF43" s="696">
        <v>0</v>
      </c>
      <c r="BG43" s="696">
        <v>0</v>
      </c>
      <c r="BH43" s="696">
        <v>0</v>
      </c>
      <c r="BI43" s="696">
        <v>0</v>
      </c>
      <c r="BJ43" s="696">
        <v>0</v>
      </c>
      <c r="BK43" s="696">
        <v>0</v>
      </c>
      <c r="BL43" s="696">
        <v>0</v>
      </c>
      <c r="BM43" s="696">
        <v>0</v>
      </c>
      <c r="BN43" s="696">
        <v>0</v>
      </c>
      <c r="BO43" s="696">
        <v>0</v>
      </c>
      <c r="BP43" s="696">
        <v>0</v>
      </c>
      <c r="BQ43" s="696">
        <v>0</v>
      </c>
      <c r="BR43" s="696">
        <v>0</v>
      </c>
      <c r="BS43" s="696">
        <v>0</v>
      </c>
      <c r="BT43" s="697">
        <v>0</v>
      </c>
      <c r="BU43" s="16"/>
    </row>
    <row r="44" spans="2:73" s="17" customFormat="1" ht="15.75">
      <c r="B44" s="691" t="s">
        <v>766</v>
      </c>
      <c r="C44" s="691" t="s">
        <v>767</v>
      </c>
      <c r="D44" s="757" t="s">
        <v>1</v>
      </c>
      <c r="E44" s="691" t="s">
        <v>768</v>
      </c>
      <c r="F44" s="691" t="s">
        <v>29</v>
      </c>
      <c r="G44" s="691" t="s">
        <v>769</v>
      </c>
      <c r="H44" s="691">
        <v>2012</v>
      </c>
      <c r="I44" s="643" t="s">
        <v>571</v>
      </c>
      <c r="J44" s="643" t="s">
        <v>588</v>
      </c>
      <c r="K44" s="632"/>
      <c r="L44" s="695">
        <v>0</v>
      </c>
      <c r="M44" s="696">
        <v>178.8497180755846</v>
      </c>
      <c r="N44" s="696">
        <v>178.8497180755846</v>
      </c>
      <c r="O44" s="696">
        <v>178.8497180755846</v>
      </c>
      <c r="P44" s="696">
        <v>153.75146132113238</v>
      </c>
      <c r="Q44" s="696">
        <v>61.312620439510439</v>
      </c>
      <c r="R44" s="696">
        <v>0</v>
      </c>
      <c r="S44" s="696">
        <v>0</v>
      </c>
      <c r="T44" s="696">
        <v>0</v>
      </c>
      <c r="U44" s="696">
        <v>0</v>
      </c>
      <c r="V44" s="696">
        <v>0</v>
      </c>
      <c r="W44" s="696">
        <v>0</v>
      </c>
      <c r="X44" s="696">
        <v>0</v>
      </c>
      <c r="Y44" s="696">
        <v>0</v>
      </c>
      <c r="Z44" s="696">
        <v>0</v>
      </c>
      <c r="AA44" s="696">
        <v>0</v>
      </c>
      <c r="AB44" s="696">
        <v>0</v>
      </c>
      <c r="AC44" s="696">
        <v>0</v>
      </c>
      <c r="AD44" s="696">
        <v>0</v>
      </c>
      <c r="AE44" s="696">
        <v>0</v>
      </c>
      <c r="AF44" s="696">
        <v>0</v>
      </c>
      <c r="AG44" s="696">
        <v>0</v>
      </c>
      <c r="AH44" s="696">
        <v>0</v>
      </c>
      <c r="AI44" s="696">
        <v>0</v>
      </c>
      <c r="AJ44" s="696">
        <v>0</v>
      </c>
      <c r="AK44" s="696">
        <v>0</v>
      </c>
      <c r="AL44" s="696">
        <v>0</v>
      </c>
      <c r="AM44" s="696">
        <v>0</v>
      </c>
      <c r="AN44" s="696">
        <v>0</v>
      </c>
      <c r="AO44" s="697">
        <v>0</v>
      </c>
      <c r="AP44" s="632"/>
      <c r="AQ44" s="695">
        <v>0</v>
      </c>
      <c r="AR44" s="696">
        <v>855872.57084482047</v>
      </c>
      <c r="AS44" s="696">
        <v>855872.57084482047</v>
      </c>
      <c r="AT44" s="696">
        <v>855872.57084482047</v>
      </c>
      <c r="AU44" s="696">
        <v>833428.34379982296</v>
      </c>
      <c r="AV44" s="696">
        <v>466327.5741558944</v>
      </c>
      <c r="AW44" s="696">
        <v>0</v>
      </c>
      <c r="AX44" s="696">
        <v>0</v>
      </c>
      <c r="AY44" s="696">
        <v>0</v>
      </c>
      <c r="AZ44" s="696">
        <v>0</v>
      </c>
      <c r="BA44" s="696">
        <v>0</v>
      </c>
      <c r="BB44" s="696">
        <v>0</v>
      </c>
      <c r="BC44" s="696">
        <v>0</v>
      </c>
      <c r="BD44" s="696">
        <v>0</v>
      </c>
      <c r="BE44" s="696">
        <v>0</v>
      </c>
      <c r="BF44" s="696">
        <v>0</v>
      </c>
      <c r="BG44" s="696">
        <v>0</v>
      </c>
      <c r="BH44" s="696">
        <v>0</v>
      </c>
      <c r="BI44" s="696">
        <v>0</v>
      </c>
      <c r="BJ44" s="696">
        <v>0</v>
      </c>
      <c r="BK44" s="696">
        <v>0</v>
      </c>
      <c r="BL44" s="696">
        <v>0</v>
      </c>
      <c r="BM44" s="696">
        <v>0</v>
      </c>
      <c r="BN44" s="696">
        <v>0</v>
      </c>
      <c r="BO44" s="696">
        <v>0</v>
      </c>
      <c r="BP44" s="696">
        <v>0</v>
      </c>
      <c r="BQ44" s="696">
        <v>0</v>
      </c>
      <c r="BR44" s="696">
        <v>0</v>
      </c>
      <c r="BS44" s="696">
        <v>0</v>
      </c>
      <c r="BT44" s="697">
        <v>0</v>
      </c>
      <c r="BU44" s="16"/>
    </row>
    <row r="45" spans="2:73" s="17" customFormat="1" ht="15.75">
      <c r="B45" s="691" t="s">
        <v>766</v>
      </c>
      <c r="C45" s="691" t="s">
        <v>767</v>
      </c>
      <c r="D45" s="757" t="s">
        <v>5</v>
      </c>
      <c r="E45" s="691" t="s">
        <v>768</v>
      </c>
      <c r="F45" s="691" t="s">
        <v>29</v>
      </c>
      <c r="G45" s="691" t="s">
        <v>769</v>
      </c>
      <c r="H45" s="691">
        <v>2012</v>
      </c>
      <c r="I45" s="643" t="s">
        <v>571</v>
      </c>
      <c r="J45" s="643" t="s">
        <v>588</v>
      </c>
      <c r="K45" s="632"/>
      <c r="L45" s="695">
        <v>0</v>
      </c>
      <c r="M45" s="696">
        <v>40.415784665990714</v>
      </c>
      <c r="N45" s="696">
        <v>40.415784665990714</v>
      </c>
      <c r="O45" s="696">
        <v>40.415784665990714</v>
      </c>
      <c r="P45" s="696">
        <v>40.415784665990714</v>
      </c>
      <c r="Q45" s="696">
        <v>36.99334819658025</v>
      </c>
      <c r="R45" s="696">
        <v>31.305090275645391</v>
      </c>
      <c r="S45" s="696">
        <v>23.436020652933301</v>
      </c>
      <c r="T45" s="696">
        <v>23.349491655724535</v>
      </c>
      <c r="U45" s="696">
        <v>23.349491655724535</v>
      </c>
      <c r="V45" s="696">
        <v>15.05834470526683</v>
      </c>
      <c r="W45" s="696">
        <v>5.8914148575533023</v>
      </c>
      <c r="X45" s="696">
        <v>5.8908975805624051</v>
      </c>
      <c r="Y45" s="696">
        <v>5.8908975805624051</v>
      </c>
      <c r="Z45" s="696">
        <v>5.7898054268342518</v>
      </c>
      <c r="AA45" s="696">
        <v>5.7898054268342518</v>
      </c>
      <c r="AB45" s="696">
        <v>5.6459539771819713</v>
      </c>
      <c r="AC45" s="696">
        <v>1.5841457827676633</v>
      </c>
      <c r="AD45" s="696">
        <v>1.5841457827676633</v>
      </c>
      <c r="AE45" s="696">
        <v>1.5841457827676633</v>
      </c>
      <c r="AF45" s="696">
        <v>1.5841457827676633</v>
      </c>
      <c r="AG45" s="696">
        <v>0</v>
      </c>
      <c r="AH45" s="696">
        <v>0</v>
      </c>
      <c r="AI45" s="696">
        <v>0</v>
      </c>
      <c r="AJ45" s="696">
        <v>0</v>
      </c>
      <c r="AK45" s="696">
        <v>0</v>
      </c>
      <c r="AL45" s="696">
        <v>0</v>
      </c>
      <c r="AM45" s="696">
        <v>0</v>
      </c>
      <c r="AN45" s="696">
        <v>0</v>
      </c>
      <c r="AO45" s="697">
        <v>0</v>
      </c>
      <c r="AP45" s="632"/>
      <c r="AQ45" s="695">
        <v>0</v>
      </c>
      <c r="AR45" s="696">
        <v>731361.17532777414</v>
      </c>
      <c r="AS45" s="696">
        <v>731361.17532777414</v>
      </c>
      <c r="AT45" s="696">
        <v>731361.17532777414</v>
      </c>
      <c r="AU45" s="696">
        <v>731361.17532777414</v>
      </c>
      <c r="AV45" s="696">
        <v>657447.17067367653</v>
      </c>
      <c r="AW45" s="696">
        <v>534598.4556720769</v>
      </c>
      <c r="AX45" s="696">
        <v>364650.97705116658</v>
      </c>
      <c r="AY45" s="696">
        <v>363892.98303561774</v>
      </c>
      <c r="AZ45" s="696">
        <v>363892.98303561774</v>
      </c>
      <c r="BA45" s="696">
        <v>184829.94424398663</v>
      </c>
      <c r="BB45" s="696">
        <v>137167.92689326682</v>
      </c>
      <c r="BC45" s="696">
        <v>132904.97274190193</v>
      </c>
      <c r="BD45" s="696">
        <v>132904.97274190193</v>
      </c>
      <c r="BE45" s="696">
        <v>123626.22702524613</v>
      </c>
      <c r="BF45" s="696">
        <v>123626.22702524613</v>
      </c>
      <c r="BG45" s="696">
        <v>121935.0811260303</v>
      </c>
      <c r="BH45" s="696">
        <v>34212.631792235406</v>
      </c>
      <c r="BI45" s="696">
        <v>34212.631792235406</v>
      </c>
      <c r="BJ45" s="696">
        <v>34212.631792235406</v>
      </c>
      <c r="BK45" s="696">
        <v>34212.631792235406</v>
      </c>
      <c r="BL45" s="696">
        <v>0</v>
      </c>
      <c r="BM45" s="696">
        <v>0</v>
      </c>
      <c r="BN45" s="696">
        <v>0</v>
      </c>
      <c r="BO45" s="696">
        <v>0</v>
      </c>
      <c r="BP45" s="696">
        <v>0</v>
      </c>
      <c r="BQ45" s="696">
        <v>0</v>
      </c>
      <c r="BR45" s="696">
        <v>0</v>
      </c>
      <c r="BS45" s="696">
        <v>0</v>
      </c>
      <c r="BT45" s="697">
        <v>0</v>
      </c>
      <c r="BU45" s="16"/>
    </row>
    <row r="46" spans="2:73" s="17" customFormat="1" ht="15.75">
      <c r="B46" s="691" t="s">
        <v>766</v>
      </c>
      <c r="C46" s="691" t="s">
        <v>767</v>
      </c>
      <c r="D46" s="757" t="s">
        <v>4</v>
      </c>
      <c r="E46" s="691" t="s">
        <v>768</v>
      </c>
      <c r="F46" s="691" t="s">
        <v>29</v>
      </c>
      <c r="G46" s="691" t="s">
        <v>769</v>
      </c>
      <c r="H46" s="691">
        <v>2012</v>
      </c>
      <c r="I46" s="643" t="s">
        <v>571</v>
      </c>
      <c r="J46" s="643" t="s">
        <v>588</v>
      </c>
      <c r="K46" s="632"/>
      <c r="L46" s="695">
        <v>0</v>
      </c>
      <c r="M46" s="696">
        <v>6.2922503370783707</v>
      </c>
      <c r="N46" s="696">
        <v>6.2922503370783707</v>
      </c>
      <c r="O46" s="696">
        <v>6.2922503370783707</v>
      </c>
      <c r="P46" s="696">
        <v>6.2922503370783707</v>
      </c>
      <c r="Q46" s="696">
        <v>6.2656893916396879</v>
      </c>
      <c r="R46" s="696">
        <v>6.2656893916396879</v>
      </c>
      <c r="S46" s="696">
        <v>5.3443086311186079</v>
      </c>
      <c r="T46" s="696">
        <v>5.3331509446364249</v>
      </c>
      <c r="U46" s="696">
        <v>5.3331509446364249</v>
      </c>
      <c r="V46" s="696">
        <v>5.3331509446364249</v>
      </c>
      <c r="W46" s="696">
        <v>9.8101649855027562E-2</v>
      </c>
      <c r="X46" s="696">
        <v>9.8034088686570486E-2</v>
      </c>
      <c r="Y46" s="696">
        <v>9.8034088686570486E-2</v>
      </c>
      <c r="Z46" s="696">
        <v>9.4503968850406406E-2</v>
      </c>
      <c r="AA46" s="696">
        <v>9.4503968850406406E-2</v>
      </c>
      <c r="AB46" s="696">
        <v>8.8274181660740747E-2</v>
      </c>
      <c r="AC46" s="696">
        <v>0</v>
      </c>
      <c r="AD46" s="696">
        <v>0</v>
      </c>
      <c r="AE46" s="696">
        <v>0</v>
      </c>
      <c r="AF46" s="696">
        <v>0</v>
      </c>
      <c r="AG46" s="696">
        <v>0</v>
      </c>
      <c r="AH46" s="696">
        <v>0</v>
      </c>
      <c r="AI46" s="696">
        <v>0</v>
      </c>
      <c r="AJ46" s="696">
        <v>0</v>
      </c>
      <c r="AK46" s="696">
        <v>0</v>
      </c>
      <c r="AL46" s="696">
        <v>0</v>
      </c>
      <c r="AM46" s="696">
        <v>0</v>
      </c>
      <c r="AN46" s="696">
        <v>0</v>
      </c>
      <c r="AO46" s="697">
        <v>0</v>
      </c>
      <c r="AP46" s="632"/>
      <c r="AQ46" s="695">
        <v>0</v>
      </c>
      <c r="AR46" s="696">
        <v>38182.472865509808</v>
      </c>
      <c r="AS46" s="696">
        <v>38182.472865509808</v>
      </c>
      <c r="AT46" s="696">
        <v>38182.472865509808</v>
      </c>
      <c r="AU46" s="696">
        <v>38182.472865509808</v>
      </c>
      <c r="AV46" s="696">
        <v>37608.838887985548</v>
      </c>
      <c r="AW46" s="696">
        <v>37608.838887985548</v>
      </c>
      <c r="AX46" s="696">
        <v>17709.87438417333</v>
      </c>
      <c r="AY46" s="696">
        <v>17612.1330505894</v>
      </c>
      <c r="AZ46" s="696">
        <v>17612.1330505894</v>
      </c>
      <c r="BA46" s="696">
        <v>17612.1330505894</v>
      </c>
      <c r="BB46" s="696">
        <v>2860.4803749655839</v>
      </c>
      <c r="BC46" s="696">
        <v>2303.6990593185092</v>
      </c>
      <c r="BD46" s="696">
        <v>2303.6990593185092</v>
      </c>
      <c r="BE46" s="696">
        <v>1979.6869268124576</v>
      </c>
      <c r="BF46" s="696">
        <v>1979.6869268124576</v>
      </c>
      <c r="BG46" s="696">
        <v>1906.4483248779131</v>
      </c>
      <c r="BH46" s="696">
        <v>0</v>
      </c>
      <c r="BI46" s="696">
        <v>0</v>
      </c>
      <c r="BJ46" s="696">
        <v>0</v>
      </c>
      <c r="BK46" s="696">
        <v>0</v>
      </c>
      <c r="BL46" s="696">
        <v>0</v>
      </c>
      <c r="BM46" s="696">
        <v>0</v>
      </c>
      <c r="BN46" s="696">
        <v>0</v>
      </c>
      <c r="BO46" s="696">
        <v>0</v>
      </c>
      <c r="BP46" s="696">
        <v>0</v>
      </c>
      <c r="BQ46" s="696">
        <v>0</v>
      </c>
      <c r="BR46" s="696">
        <v>0</v>
      </c>
      <c r="BS46" s="696">
        <v>0</v>
      </c>
      <c r="BT46" s="697">
        <v>0</v>
      </c>
      <c r="BU46" s="16"/>
    </row>
    <row r="47" spans="2:73" s="17" customFormat="1" ht="15.75">
      <c r="B47" s="691" t="s">
        <v>766</v>
      </c>
      <c r="C47" s="691" t="s">
        <v>767</v>
      </c>
      <c r="D47" s="757" t="s">
        <v>3</v>
      </c>
      <c r="E47" s="691" t="s">
        <v>768</v>
      </c>
      <c r="F47" s="691" t="s">
        <v>29</v>
      </c>
      <c r="G47" s="691" t="s">
        <v>769</v>
      </c>
      <c r="H47" s="691">
        <v>2012</v>
      </c>
      <c r="I47" s="643" t="s">
        <v>571</v>
      </c>
      <c r="J47" s="643" t="s">
        <v>588</v>
      </c>
      <c r="K47" s="632"/>
      <c r="L47" s="695">
        <v>0</v>
      </c>
      <c r="M47" s="696">
        <v>651.58252157138111</v>
      </c>
      <c r="N47" s="696">
        <v>651.58252157138111</v>
      </c>
      <c r="O47" s="696">
        <v>651.58252157138111</v>
      </c>
      <c r="P47" s="696">
        <v>651.58252157138111</v>
      </c>
      <c r="Q47" s="696">
        <v>651.58252157138111</v>
      </c>
      <c r="R47" s="696">
        <v>651.58252157138111</v>
      </c>
      <c r="S47" s="696">
        <v>651.58252157138111</v>
      </c>
      <c r="T47" s="696">
        <v>651.58252157138111</v>
      </c>
      <c r="U47" s="696">
        <v>651.58252157138111</v>
      </c>
      <c r="V47" s="696">
        <v>651.58252157138111</v>
      </c>
      <c r="W47" s="696">
        <v>651.58252157138111</v>
      </c>
      <c r="X47" s="696">
        <v>651.58252157138111</v>
      </c>
      <c r="Y47" s="696">
        <v>651.58252157138111</v>
      </c>
      <c r="Z47" s="696">
        <v>651.58252157138111</v>
      </c>
      <c r="AA47" s="696">
        <v>651.58252157138111</v>
      </c>
      <c r="AB47" s="696">
        <v>651.58252157138111</v>
      </c>
      <c r="AC47" s="696">
        <v>651.58252157138111</v>
      </c>
      <c r="AD47" s="696">
        <v>651.58252157138111</v>
      </c>
      <c r="AE47" s="696">
        <v>500.20049960462086</v>
      </c>
      <c r="AF47" s="696">
        <v>0</v>
      </c>
      <c r="AG47" s="696">
        <v>0</v>
      </c>
      <c r="AH47" s="696">
        <v>0</v>
      </c>
      <c r="AI47" s="696">
        <v>0</v>
      </c>
      <c r="AJ47" s="696">
        <v>0</v>
      </c>
      <c r="AK47" s="696">
        <v>0</v>
      </c>
      <c r="AL47" s="696">
        <v>0</v>
      </c>
      <c r="AM47" s="696">
        <v>0</v>
      </c>
      <c r="AN47" s="696">
        <v>0</v>
      </c>
      <c r="AO47" s="697">
        <v>0</v>
      </c>
      <c r="AP47" s="632"/>
      <c r="AQ47" s="695">
        <v>0</v>
      </c>
      <c r="AR47" s="696">
        <v>1100981.4338764725</v>
      </c>
      <c r="AS47" s="696">
        <v>1100981.4338764725</v>
      </c>
      <c r="AT47" s="696">
        <v>1100981.4338764725</v>
      </c>
      <c r="AU47" s="696">
        <v>1100981.4338764725</v>
      </c>
      <c r="AV47" s="696">
        <v>1100981.4338764725</v>
      </c>
      <c r="AW47" s="696">
        <v>1100981.4338764725</v>
      </c>
      <c r="AX47" s="696">
        <v>1100981.4338764725</v>
      </c>
      <c r="AY47" s="696">
        <v>1100981.4338764725</v>
      </c>
      <c r="AZ47" s="696">
        <v>1100981.4338764725</v>
      </c>
      <c r="BA47" s="696">
        <v>1100981.4338764725</v>
      </c>
      <c r="BB47" s="696">
        <v>1100981.4338764725</v>
      </c>
      <c r="BC47" s="696">
        <v>1100981.4338764725</v>
      </c>
      <c r="BD47" s="696">
        <v>1100981.4338764725</v>
      </c>
      <c r="BE47" s="696">
        <v>1100981.4338764725</v>
      </c>
      <c r="BF47" s="696">
        <v>1100981.4338764725</v>
      </c>
      <c r="BG47" s="696">
        <v>1100981.4338764725</v>
      </c>
      <c r="BH47" s="696">
        <v>1100981.4338764725</v>
      </c>
      <c r="BI47" s="696">
        <v>1100981.4338764725</v>
      </c>
      <c r="BJ47" s="696">
        <v>965607.39157572726</v>
      </c>
      <c r="BK47" s="696">
        <v>0</v>
      </c>
      <c r="BL47" s="696">
        <v>0</v>
      </c>
      <c r="BM47" s="696">
        <v>0</v>
      </c>
      <c r="BN47" s="696">
        <v>0</v>
      </c>
      <c r="BO47" s="696">
        <v>0</v>
      </c>
      <c r="BP47" s="696">
        <v>0</v>
      </c>
      <c r="BQ47" s="696">
        <v>0</v>
      </c>
      <c r="BR47" s="696">
        <v>0</v>
      </c>
      <c r="BS47" s="696">
        <v>0</v>
      </c>
      <c r="BT47" s="697">
        <v>0</v>
      </c>
      <c r="BU47" s="16"/>
    </row>
    <row r="48" spans="2:73" s="17" customFormat="1" ht="15.75">
      <c r="B48" s="691" t="s">
        <v>766</v>
      </c>
      <c r="C48" s="691" t="s">
        <v>777</v>
      </c>
      <c r="D48" s="757" t="s">
        <v>14</v>
      </c>
      <c r="E48" s="691" t="s">
        <v>768</v>
      </c>
      <c r="F48" s="691" t="s">
        <v>29</v>
      </c>
      <c r="G48" s="691" t="s">
        <v>769</v>
      </c>
      <c r="H48" s="691">
        <v>2012</v>
      </c>
      <c r="I48" s="643" t="s">
        <v>571</v>
      </c>
      <c r="J48" s="643" t="s">
        <v>588</v>
      </c>
      <c r="K48" s="632"/>
      <c r="L48" s="695">
        <v>0</v>
      </c>
      <c r="M48" s="696">
        <v>28.958367743529347</v>
      </c>
      <c r="N48" s="696">
        <v>28.958367743529347</v>
      </c>
      <c r="O48" s="696">
        <v>28.958367743529347</v>
      </c>
      <c r="P48" s="696">
        <v>28.958367743529347</v>
      </c>
      <c r="Q48" s="696">
        <v>28.958367743529347</v>
      </c>
      <c r="R48" s="696">
        <v>28.958367743529347</v>
      </c>
      <c r="S48" s="696">
        <v>28.958367743529347</v>
      </c>
      <c r="T48" s="696">
        <v>28.958367743529347</v>
      </c>
      <c r="U48" s="696">
        <v>17.445824098307664</v>
      </c>
      <c r="V48" s="696">
        <v>11.271970149595285</v>
      </c>
      <c r="W48" s="696">
        <v>11.26961481571197</v>
      </c>
      <c r="X48" s="696">
        <v>11.26961481571197</v>
      </c>
      <c r="Y48" s="696">
        <v>9.3731775432825</v>
      </c>
      <c r="Z48" s="696">
        <v>9.3731775432825</v>
      </c>
      <c r="AA48" s="696">
        <v>5.8385554254054988</v>
      </c>
      <c r="AB48" s="696">
        <v>5.8385554254054988</v>
      </c>
      <c r="AC48" s="696">
        <v>5.8385554254054988</v>
      </c>
      <c r="AD48" s="696">
        <v>5.8385554254054988</v>
      </c>
      <c r="AE48" s="696">
        <v>5.8385554254054988</v>
      </c>
      <c r="AF48" s="696">
        <v>5.8385554254054988</v>
      </c>
      <c r="AG48" s="696">
        <v>5.8385554254054988</v>
      </c>
      <c r="AH48" s="696">
        <v>0</v>
      </c>
      <c r="AI48" s="696">
        <v>0</v>
      </c>
      <c r="AJ48" s="696">
        <v>0</v>
      </c>
      <c r="AK48" s="696">
        <v>0</v>
      </c>
      <c r="AL48" s="696">
        <v>0</v>
      </c>
      <c r="AM48" s="696">
        <v>0</v>
      </c>
      <c r="AN48" s="696">
        <v>0</v>
      </c>
      <c r="AO48" s="697">
        <v>0</v>
      </c>
      <c r="AP48" s="632"/>
      <c r="AQ48" s="695">
        <v>0</v>
      </c>
      <c r="AR48" s="696">
        <v>304467</v>
      </c>
      <c r="AS48" s="696">
        <v>304467</v>
      </c>
      <c r="AT48" s="696">
        <v>304467</v>
      </c>
      <c r="AU48" s="696">
        <v>304467</v>
      </c>
      <c r="AV48" s="696">
        <v>304467</v>
      </c>
      <c r="AW48" s="696">
        <v>304467</v>
      </c>
      <c r="AX48" s="696">
        <v>304467</v>
      </c>
      <c r="AY48" s="696">
        <v>304467</v>
      </c>
      <c r="AZ48" s="696">
        <v>82843</v>
      </c>
      <c r="BA48" s="696">
        <v>77077</v>
      </c>
      <c r="BB48" s="696">
        <v>77024</v>
      </c>
      <c r="BC48" s="696">
        <v>77024</v>
      </c>
      <c r="BD48" s="696">
        <v>70719</v>
      </c>
      <c r="BE48" s="696">
        <v>70719</v>
      </c>
      <c r="BF48" s="696">
        <v>43044.000000000007</v>
      </c>
      <c r="BG48" s="696">
        <v>43044.000000000007</v>
      </c>
      <c r="BH48" s="696">
        <v>43044.000000000007</v>
      </c>
      <c r="BI48" s="696">
        <v>43044.000000000007</v>
      </c>
      <c r="BJ48" s="696">
        <v>43044.000000000007</v>
      </c>
      <c r="BK48" s="696">
        <v>43044.000000000007</v>
      </c>
      <c r="BL48" s="696">
        <v>43044.000000000007</v>
      </c>
      <c r="BM48" s="696">
        <v>0</v>
      </c>
      <c r="BN48" s="696">
        <v>0</v>
      </c>
      <c r="BO48" s="696">
        <v>0</v>
      </c>
      <c r="BP48" s="696">
        <v>0</v>
      </c>
      <c r="BQ48" s="696">
        <v>0</v>
      </c>
      <c r="BR48" s="696">
        <v>0</v>
      </c>
      <c r="BS48" s="696">
        <v>0</v>
      </c>
      <c r="BT48" s="697">
        <v>0</v>
      </c>
      <c r="BU48" s="16"/>
    </row>
    <row r="49" spans="2:73" s="17" customFormat="1" ht="15.75">
      <c r="B49" s="691" t="s">
        <v>766</v>
      </c>
      <c r="C49" s="691" t="s">
        <v>774</v>
      </c>
      <c r="D49" s="757" t="s">
        <v>9</v>
      </c>
      <c r="E49" s="691" t="s">
        <v>768</v>
      </c>
      <c r="F49" s="691" t="s">
        <v>774</v>
      </c>
      <c r="G49" s="691" t="s">
        <v>773</v>
      </c>
      <c r="H49" s="691">
        <v>2012</v>
      </c>
      <c r="I49" s="643" t="s">
        <v>571</v>
      </c>
      <c r="J49" s="643" t="s">
        <v>588</v>
      </c>
      <c r="K49" s="632"/>
      <c r="L49" s="695">
        <v>0</v>
      </c>
      <c r="M49" s="696">
        <v>994.35941510000009</v>
      </c>
      <c r="N49" s="696">
        <v>0</v>
      </c>
      <c r="O49" s="696">
        <v>0</v>
      </c>
      <c r="P49" s="696">
        <v>0</v>
      </c>
      <c r="Q49" s="696">
        <v>0</v>
      </c>
      <c r="R49" s="696">
        <v>0</v>
      </c>
      <c r="S49" s="696">
        <v>0</v>
      </c>
      <c r="T49" s="696">
        <v>0</v>
      </c>
      <c r="U49" s="696">
        <v>0</v>
      </c>
      <c r="V49" s="696">
        <v>0</v>
      </c>
      <c r="W49" s="696">
        <v>0</v>
      </c>
      <c r="X49" s="696">
        <v>0</v>
      </c>
      <c r="Y49" s="696">
        <v>0</v>
      </c>
      <c r="Z49" s="696">
        <v>0</v>
      </c>
      <c r="AA49" s="696">
        <v>0</v>
      </c>
      <c r="AB49" s="696">
        <v>0</v>
      </c>
      <c r="AC49" s="696">
        <v>0</v>
      </c>
      <c r="AD49" s="696">
        <v>0</v>
      </c>
      <c r="AE49" s="696">
        <v>0</v>
      </c>
      <c r="AF49" s="696">
        <v>0</v>
      </c>
      <c r="AG49" s="696">
        <v>0</v>
      </c>
      <c r="AH49" s="696">
        <v>0</v>
      </c>
      <c r="AI49" s="696">
        <v>0</v>
      </c>
      <c r="AJ49" s="696">
        <v>0</v>
      </c>
      <c r="AK49" s="696">
        <v>0</v>
      </c>
      <c r="AL49" s="696">
        <v>0</v>
      </c>
      <c r="AM49" s="696">
        <v>0</v>
      </c>
      <c r="AN49" s="696">
        <v>0</v>
      </c>
      <c r="AO49" s="697">
        <v>0</v>
      </c>
      <c r="AP49" s="632"/>
      <c r="AQ49" s="695">
        <v>0</v>
      </c>
      <c r="AR49" s="696">
        <v>23963.63</v>
      </c>
      <c r="AS49" s="696">
        <v>0</v>
      </c>
      <c r="AT49" s="696">
        <v>0</v>
      </c>
      <c r="AU49" s="696">
        <v>0</v>
      </c>
      <c r="AV49" s="696">
        <v>0</v>
      </c>
      <c r="AW49" s="696">
        <v>0</v>
      </c>
      <c r="AX49" s="696">
        <v>0</v>
      </c>
      <c r="AY49" s="696">
        <v>0</v>
      </c>
      <c r="AZ49" s="696">
        <v>0</v>
      </c>
      <c r="BA49" s="696">
        <v>0</v>
      </c>
      <c r="BB49" s="696">
        <v>0</v>
      </c>
      <c r="BC49" s="696">
        <v>0</v>
      </c>
      <c r="BD49" s="696">
        <v>0</v>
      </c>
      <c r="BE49" s="696">
        <v>0</v>
      </c>
      <c r="BF49" s="696">
        <v>0</v>
      </c>
      <c r="BG49" s="696">
        <v>0</v>
      </c>
      <c r="BH49" s="696">
        <v>0</v>
      </c>
      <c r="BI49" s="696">
        <v>0</v>
      </c>
      <c r="BJ49" s="696">
        <v>0</v>
      </c>
      <c r="BK49" s="696">
        <v>0</v>
      </c>
      <c r="BL49" s="696">
        <v>0</v>
      </c>
      <c r="BM49" s="696">
        <v>0</v>
      </c>
      <c r="BN49" s="696">
        <v>0</v>
      </c>
      <c r="BO49" s="696">
        <v>0</v>
      </c>
      <c r="BP49" s="696">
        <v>0</v>
      </c>
      <c r="BQ49" s="696">
        <v>0</v>
      </c>
      <c r="BR49" s="696">
        <v>0</v>
      </c>
      <c r="BS49" s="696">
        <v>0</v>
      </c>
      <c r="BT49" s="697">
        <v>0</v>
      </c>
      <c r="BU49" s="16"/>
    </row>
    <row r="50" spans="2:73" s="17" customFormat="1" ht="15.75">
      <c r="B50" s="691" t="s">
        <v>766</v>
      </c>
      <c r="C50" s="691" t="s">
        <v>775</v>
      </c>
      <c r="D50" s="757" t="s">
        <v>17</v>
      </c>
      <c r="E50" s="691" t="s">
        <v>768</v>
      </c>
      <c r="F50" s="691" t="s">
        <v>776</v>
      </c>
      <c r="G50" s="691" t="s">
        <v>769</v>
      </c>
      <c r="H50" s="691">
        <v>2012</v>
      </c>
      <c r="I50" s="643" t="s">
        <v>571</v>
      </c>
      <c r="J50" s="643" t="s">
        <v>588</v>
      </c>
      <c r="K50" s="632"/>
      <c r="L50" s="695">
        <v>0</v>
      </c>
      <c r="M50" s="696">
        <v>94.875834437197753</v>
      </c>
      <c r="N50" s="696">
        <v>94.875834437197753</v>
      </c>
      <c r="O50" s="696">
        <v>94.875834437197753</v>
      </c>
      <c r="P50" s="696">
        <v>94.875834437197753</v>
      </c>
      <c r="Q50" s="696">
        <v>94.875834437197753</v>
      </c>
      <c r="R50" s="696">
        <v>94.875834437197753</v>
      </c>
      <c r="S50" s="696">
        <v>94.875834437197753</v>
      </c>
      <c r="T50" s="696">
        <v>94.875834437197753</v>
      </c>
      <c r="U50" s="696">
        <v>94.875834437197753</v>
      </c>
      <c r="V50" s="696">
        <v>94.875834437197753</v>
      </c>
      <c r="W50" s="696">
        <v>94.875834437197753</v>
      </c>
      <c r="X50" s="696">
        <v>94.875834437197753</v>
      </c>
      <c r="Y50" s="696">
        <v>0</v>
      </c>
      <c r="Z50" s="696">
        <v>0</v>
      </c>
      <c r="AA50" s="696">
        <v>0</v>
      </c>
      <c r="AB50" s="696">
        <v>0</v>
      </c>
      <c r="AC50" s="696">
        <v>0</v>
      </c>
      <c r="AD50" s="696">
        <v>0</v>
      </c>
      <c r="AE50" s="696">
        <v>0</v>
      </c>
      <c r="AF50" s="696">
        <v>0</v>
      </c>
      <c r="AG50" s="696">
        <v>0</v>
      </c>
      <c r="AH50" s="696">
        <v>0</v>
      </c>
      <c r="AI50" s="696">
        <v>0</v>
      </c>
      <c r="AJ50" s="696">
        <v>0</v>
      </c>
      <c r="AK50" s="696">
        <v>0</v>
      </c>
      <c r="AL50" s="696">
        <v>0</v>
      </c>
      <c r="AM50" s="696">
        <v>0</v>
      </c>
      <c r="AN50" s="696">
        <v>0</v>
      </c>
      <c r="AO50" s="697">
        <v>0</v>
      </c>
      <c r="AP50" s="632"/>
      <c r="AQ50" s="695">
        <v>0</v>
      </c>
      <c r="AR50" s="696">
        <v>273104.10836666153</v>
      </c>
      <c r="AS50" s="696">
        <v>273104.10836666153</v>
      </c>
      <c r="AT50" s="696">
        <v>273104.10836666153</v>
      </c>
      <c r="AU50" s="696">
        <v>273104.10836666153</v>
      </c>
      <c r="AV50" s="696">
        <v>273104.10836666153</v>
      </c>
      <c r="AW50" s="696">
        <v>273104.10836666153</v>
      </c>
      <c r="AX50" s="696">
        <v>273104.10836666153</v>
      </c>
      <c r="AY50" s="696">
        <v>273104.10836666153</v>
      </c>
      <c r="AZ50" s="696">
        <v>273104.10836666153</v>
      </c>
      <c r="BA50" s="696">
        <v>273104.10836666153</v>
      </c>
      <c r="BB50" s="696">
        <v>273104.10836666153</v>
      </c>
      <c r="BC50" s="696">
        <v>273104.10836666153</v>
      </c>
      <c r="BD50" s="696">
        <v>0</v>
      </c>
      <c r="BE50" s="696">
        <v>0</v>
      </c>
      <c r="BF50" s="696">
        <v>0</v>
      </c>
      <c r="BG50" s="696">
        <v>0</v>
      </c>
      <c r="BH50" s="696">
        <v>0</v>
      </c>
      <c r="BI50" s="696">
        <v>0</v>
      </c>
      <c r="BJ50" s="696">
        <v>0</v>
      </c>
      <c r="BK50" s="696">
        <v>0</v>
      </c>
      <c r="BL50" s="696">
        <v>0</v>
      </c>
      <c r="BM50" s="696">
        <v>0</v>
      </c>
      <c r="BN50" s="696">
        <v>0</v>
      </c>
      <c r="BO50" s="696">
        <v>0</v>
      </c>
      <c r="BP50" s="696">
        <v>0</v>
      </c>
      <c r="BQ50" s="696">
        <v>0</v>
      </c>
      <c r="BR50" s="696">
        <v>0</v>
      </c>
      <c r="BS50" s="696">
        <v>0</v>
      </c>
      <c r="BT50" s="697">
        <v>0</v>
      </c>
      <c r="BU50" s="16"/>
    </row>
    <row r="51" spans="2:73" s="17" customFormat="1" ht="15.75">
      <c r="B51" s="691" t="s">
        <v>766</v>
      </c>
      <c r="C51" s="691" t="s">
        <v>770</v>
      </c>
      <c r="D51" s="757" t="s">
        <v>771</v>
      </c>
      <c r="E51" s="691" t="s">
        <v>768</v>
      </c>
      <c r="F51" s="691" t="s">
        <v>776</v>
      </c>
      <c r="G51" s="691" t="s">
        <v>773</v>
      </c>
      <c r="H51" s="691">
        <v>2012</v>
      </c>
      <c r="I51" s="643" t="s">
        <v>571</v>
      </c>
      <c r="J51" s="643" t="s">
        <v>588</v>
      </c>
      <c r="K51" s="632"/>
      <c r="L51" s="695">
        <v>0</v>
      </c>
      <c r="M51" s="696">
        <v>533.25455550000004</v>
      </c>
      <c r="N51" s="696">
        <v>0</v>
      </c>
      <c r="O51" s="696">
        <v>0</v>
      </c>
      <c r="P51" s="696">
        <v>0</v>
      </c>
      <c r="Q51" s="696">
        <v>0</v>
      </c>
      <c r="R51" s="696">
        <v>0</v>
      </c>
      <c r="S51" s="696">
        <v>0</v>
      </c>
      <c r="T51" s="696">
        <v>0</v>
      </c>
      <c r="U51" s="696">
        <v>0</v>
      </c>
      <c r="V51" s="696">
        <v>0</v>
      </c>
      <c r="W51" s="696">
        <v>0</v>
      </c>
      <c r="X51" s="696">
        <v>0</v>
      </c>
      <c r="Y51" s="696">
        <v>0</v>
      </c>
      <c r="Z51" s="696">
        <v>0</v>
      </c>
      <c r="AA51" s="696">
        <v>0</v>
      </c>
      <c r="AB51" s="696">
        <v>0</v>
      </c>
      <c r="AC51" s="696">
        <v>0</v>
      </c>
      <c r="AD51" s="696">
        <v>0</v>
      </c>
      <c r="AE51" s="696">
        <v>0</v>
      </c>
      <c r="AF51" s="696">
        <v>0</v>
      </c>
      <c r="AG51" s="696">
        <v>0</v>
      </c>
      <c r="AH51" s="696">
        <v>0</v>
      </c>
      <c r="AI51" s="696">
        <v>0</v>
      </c>
      <c r="AJ51" s="696">
        <v>0</v>
      </c>
      <c r="AK51" s="696">
        <v>0</v>
      </c>
      <c r="AL51" s="696">
        <v>0</v>
      </c>
      <c r="AM51" s="696">
        <v>0</v>
      </c>
      <c r="AN51" s="696">
        <v>0</v>
      </c>
      <c r="AO51" s="697">
        <v>0</v>
      </c>
      <c r="AP51" s="632"/>
      <c r="AQ51" s="695">
        <v>0</v>
      </c>
      <c r="AR51" s="696">
        <v>7751.0259999999998</v>
      </c>
      <c r="AS51" s="696">
        <v>0</v>
      </c>
      <c r="AT51" s="696">
        <v>0</v>
      </c>
      <c r="AU51" s="696">
        <v>0</v>
      </c>
      <c r="AV51" s="696">
        <v>0</v>
      </c>
      <c r="AW51" s="696">
        <v>0</v>
      </c>
      <c r="AX51" s="696">
        <v>0</v>
      </c>
      <c r="AY51" s="696">
        <v>0</v>
      </c>
      <c r="AZ51" s="696">
        <v>0</v>
      </c>
      <c r="BA51" s="696">
        <v>0</v>
      </c>
      <c r="BB51" s="696">
        <v>0</v>
      </c>
      <c r="BC51" s="696">
        <v>0</v>
      </c>
      <c r="BD51" s="696">
        <v>0</v>
      </c>
      <c r="BE51" s="696">
        <v>0</v>
      </c>
      <c r="BF51" s="696">
        <v>0</v>
      </c>
      <c r="BG51" s="696">
        <v>0</v>
      </c>
      <c r="BH51" s="696">
        <v>0</v>
      </c>
      <c r="BI51" s="696">
        <v>0</v>
      </c>
      <c r="BJ51" s="696">
        <v>0</v>
      </c>
      <c r="BK51" s="696">
        <v>0</v>
      </c>
      <c r="BL51" s="696">
        <v>0</v>
      </c>
      <c r="BM51" s="696">
        <v>0</v>
      </c>
      <c r="BN51" s="696">
        <v>0</v>
      </c>
      <c r="BO51" s="696">
        <v>0</v>
      </c>
      <c r="BP51" s="696">
        <v>0</v>
      </c>
      <c r="BQ51" s="696">
        <v>0</v>
      </c>
      <c r="BR51" s="696">
        <v>0</v>
      </c>
      <c r="BS51" s="696">
        <v>0</v>
      </c>
      <c r="BT51" s="697">
        <v>0</v>
      </c>
      <c r="BU51" s="16"/>
    </row>
    <row r="52" spans="2:73">
      <c r="B52" s="691" t="s">
        <v>766</v>
      </c>
      <c r="C52" s="691" t="s">
        <v>774</v>
      </c>
      <c r="D52" s="757" t="s">
        <v>13</v>
      </c>
      <c r="E52" s="691" t="s">
        <v>768</v>
      </c>
      <c r="F52" s="691" t="s">
        <v>774</v>
      </c>
      <c r="G52" s="691"/>
      <c r="H52" s="691">
        <v>2012</v>
      </c>
      <c r="I52" s="643" t="s">
        <v>571</v>
      </c>
      <c r="J52" s="643" t="s">
        <v>588</v>
      </c>
      <c r="K52" s="632"/>
      <c r="L52" s="695">
        <v>0</v>
      </c>
      <c r="M52" s="696">
        <v>1.3593331359699423</v>
      </c>
      <c r="N52" s="696">
        <v>1.3593331359699423</v>
      </c>
      <c r="O52" s="696">
        <v>1.3593331359699423</v>
      </c>
      <c r="P52" s="696">
        <v>1.3593331359699423</v>
      </c>
      <c r="Q52" s="696">
        <v>1.3593331359699423</v>
      </c>
      <c r="R52" s="696">
        <v>1.3593331359699423</v>
      </c>
      <c r="S52" s="696">
        <v>1.3593331359699423</v>
      </c>
      <c r="T52" s="696">
        <v>1.3593331359699423</v>
      </c>
      <c r="U52" s="696">
        <v>1.3593331359699423</v>
      </c>
      <c r="V52" s="696">
        <v>1.3593331359699423</v>
      </c>
      <c r="W52" s="696">
        <v>1.3593331359699423</v>
      </c>
      <c r="X52" s="696">
        <v>1.3593331359699423</v>
      </c>
      <c r="Y52" s="696">
        <v>1.3593331359699423</v>
      </c>
      <c r="Z52" s="696">
        <v>1.3593331359699423</v>
      </c>
      <c r="AA52" s="696">
        <v>1.3593331359699423</v>
      </c>
      <c r="AB52" s="696">
        <v>1.3593331359699423</v>
      </c>
      <c r="AC52" s="696">
        <v>1.3593331359699423</v>
      </c>
      <c r="AD52" s="696">
        <v>1.3593331359699423</v>
      </c>
      <c r="AE52" s="696">
        <v>1.3593331359699423</v>
      </c>
      <c r="AF52" s="696">
        <v>1.3593331359699423</v>
      </c>
      <c r="AG52" s="696">
        <v>0</v>
      </c>
      <c r="AH52" s="696">
        <v>0</v>
      </c>
      <c r="AI52" s="696">
        <v>0</v>
      </c>
      <c r="AJ52" s="696">
        <v>0</v>
      </c>
      <c r="AK52" s="696">
        <v>0</v>
      </c>
      <c r="AL52" s="696">
        <v>0</v>
      </c>
      <c r="AM52" s="696">
        <v>0</v>
      </c>
      <c r="AN52" s="696">
        <v>0</v>
      </c>
      <c r="AO52" s="697">
        <v>0</v>
      </c>
      <c r="AP52" s="632"/>
      <c r="AQ52" s="695">
        <v>0</v>
      </c>
      <c r="AR52" s="696">
        <v>30445.024802451677</v>
      </c>
      <c r="AS52" s="696">
        <v>30445.024802451677</v>
      </c>
      <c r="AT52" s="696">
        <v>30445.024802451677</v>
      </c>
      <c r="AU52" s="696">
        <v>30445.024802451677</v>
      </c>
      <c r="AV52" s="696">
        <v>30445.024802451677</v>
      </c>
      <c r="AW52" s="696">
        <v>30445.024802451677</v>
      </c>
      <c r="AX52" s="696">
        <v>30445.024802451677</v>
      </c>
      <c r="AY52" s="696">
        <v>30445.024802451677</v>
      </c>
      <c r="AZ52" s="696">
        <v>30445.024802451677</v>
      </c>
      <c r="BA52" s="696">
        <v>30445.024802451677</v>
      </c>
      <c r="BB52" s="696">
        <v>30445.024802451677</v>
      </c>
      <c r="BC52" s="696">
        <v>30445.024802451677</v>
      </c>
      <c r="BD52" s="696">
        <v>30445.024802451677</v>
      </c>
      <c r="BE52" s="696">
        <v>30445.024802451677</v>
      </c>
      <c r="BF52" s="696">
        <v>30445.024802451677</v>
      </c>
      <c r="BG52" s="696">
        <v>30445.024802451677</v>
      </c>
      <c r="BH52" s="696">
        <v>30445.024802451677</v>
      </c>
      <c r="BI52" s="696">
        <v>30445.024802451677</v>
      </c>
      <c r="BJ52" s="696">
        <v>30445.024802451677</v>
      </c>
      <c r="BK52" s="696">
        <v>30445.024802451677</v>
      </c>
      <c r="BL52" s="696">
        <v>0</v>
      </c>
      <c r="BM52" s="696">
        <v>0</v>
      </c>
      <c r="BN52" s="696">
        <v>0</v>
      </c>
      <c r="BO52" s="696">
        <v>0</v>
      </c>
      <c r="BP52" s="696">
        <v>0</v>
      </c>
      <c r="BQ52" s="696">
        <v>0</v>
      </c>
      <c r="BR52" s="696">
        <v>0</v>
      </c>
      <c r="BS52" s="696">
        <v>0</v>
      </c>
      <c r="BT52" s="697">
        <v>0</v>
      </c>
    </row>
    <row r="53" spans="2:73">
      <c r="B53" s="691" t="s">
        <v>778</v>
      </c>
      <c r="C53" s="691" t="s">
        <v>774</v>
      </c>
      <c r="D53" s="769" t="s">
        <v>9</v>
      </c>
      <c r="E53" s="691" t="s">
        <v>768</v>
      </c>
      <c r="F53" s="691" t="s">
        <v>774</v>
      </c>
      <c r="G53" s="691" t="s">
        <v>773</v>
      </c>
      <c r="H53" s="691">
        <v>2012</v>
      </c>
      <c r="I53" s="643" t="s">
        <v>571</v>
      </c>
      <c r="J53" s="643" t="s">
        <v>588</v>
      </c>
      <c r="K53" s="632"/>
      <c r="L53" s="695">
        <v>0</v>
      </c>
      <c r="M53" s="696">
        <v>827.61433320000003</v>
      </c>
      <c r="N53" s="696">
        <v>0</v>
      </c>
      <c r="O53" s="696">
        <v>0</v>
      </c>
      <c r="P53" s="696">
        <v>0</v>
      </c>
      <c r="Q53" s="696">
        <v>0</v>
      </c>
      <c r="R53" s="696">
        <v>0</v>
      </c>
      <c r="S53" s="696">
        <v>0</v>
      </c>
      <c r="T53" s="696">
        <v>0</v>
      </c>
      <c r="U53" s="696">
        <v>0</v>
      </c>
      <c r="V53" s="696">
        <v>0</v>
      </c>
      <c r="W53" s="696">
        <v>0</v>
      </c>
      <c r="X53" s="696">
        <v>0</v>
      </c>
      <c r="Y53" s="696">
        <v>0</v>
      </c>
      <c r="Z53" s="696">
        <v>0</v>
      </c>
      <c r="AA53" s="696">
        <v>0</v>
      </c>
      <c r="AB53" s="696">
        <v>0</v>
      </c>
      <c r="AC53" s="696">
        <v>0</v>
      </c>
      <c r="AD53" s="696">
        <v>0</v>
      </c>
      <c r="AE53" s="696">
        <v>0</v>
      </c>
      <c r="AF53" s="696">
        <v>0</v>
      </c>
      <c r="AG53" s="696">
        <v>0</v>
      </c>
      <c r="AH53" s="696">
        <v>0</v>
      </c>
      <c r="AI53" s="696">
        <v>0</v>
      </c>
      <c r="AJ53" s="696">
        <v>0</v>
      </c>
      <c r="AK53" s="696">
        <v>0</v>
      </c>
      <c r="AL53" s="696">
        <v>0</v>
      </c>
      <c r="AM53" s="696">
        <v>0</v>
      </c>
      <c r="AN53" s="696">
        <v>0</v>
      </c>
      <c r="AO53" s="697">
        <v>0</v>
      </c>
      <c r="AP53" s="632"/>
      <c r="AQ53" s="695">
        <v>0</v>
      </c>
      <c r="AR53" s="696">
        <v>19945.14</v>
      </c>
      <c r="AS53" s="696">
        <v>0</v>
      </c>
      <c r="AT53" s="696">
        <v>0</v>
      </c>
      <c r="AU53" s="696">
        <v>0</v>
      </c>
      <c r="AV53" s="696">
        <v>0</v>
      </c>
      <c r="AW53" s="696">
        <v>0</v>
      </c>
      <c r="AX53" s="696">
        <v>0</v>
      </c>
      <c r="AY53" s="696">
        <v>0</v>
      </c>
      <c r="AZ53" s="696">
        <v>0</v>
      </c>
      <c r="BA53" s="696">
        <v>0</v>
      </c>
      <c r="BB53" s="696">
        <v>0</v>
      </c>
      <c r="BC53" s="696">
        <v>0</v>
      </c>
      <c r="BD53" s="696">
        <v>0</v>
      </c>
      <c r="BE53" s="696">
        <v>0</v>
      </c>
      <c r="BF53" s="696">
        <v>0</v>
      </c>
      <c r="BG53" s="696">
        <v>0</v>
      </c>
      <c r="BH53" s="696">
        <v>0</v>
      </c>
      <c r="BI53" s="696">
        <v>0</v>
      </c>
      <c r="BJ53" s="696">
        <v>0</v>
      </c>
      <c r="BK53" s="696">
        <v>0</v>
      </c>
      <c r="BL53" s="696">
        <v>0</v>
      </c>
      <c r="BM53" s="696">
        <v>0</v>
      </c>
      <c r="BN53" s="696">
        <v>0</v>
      </c>
      <c r="BO53" s="696">
        <v>0</v>
      </c>
      <c r="BP53" s="696">
        <v>0</v>
      </c>
      <c r="BQ53" s="696">
        <v>0</v>
      </c>
      <c r="BR53" s="696">
        <v>0</v>
      </c>
      <c r="BS53" s="696">
        <v>0</v>
      </c>
      <c r="BT53" s="697">
        <v>0</v>
      </c>
    </row>
    <row r="54" spans="2:73">
      <c r="B54" s="691" t="s">
        <v>778</v>
      </c>
      <c r="C54" s="691" t="s">
        <v>770</v>
      </c>
      <c r="D54" s="769" t="s">
        <v>9</v>
      </c>
      <c r="E54" s="691" t="s">
        <v>768</v>
      </c>
      <c r="F54" s="691" t="s">
        <v>770</v>
      </c>
      <c r="G54" s="691" t="s">
        <v>773</v>
      </c>
      <c r="H54" s="691">
        <v>2012</v>
      </c>
      <c r="I54" s="643" t="s">
        <v>571</v>
      </c>
      <c r="J54" s="643" t="s">
        <v>588</v>
      </c>
      <c r="K54" s="632"/>
      <c r="L54" s="695">
        <v>0</v>
      </c>
      <c r="M54" s="696">
        <v>604.00016700000003</v>
      </c>
      <c r="N54" s="696">
        <v>0</v>
      </c>
      <c r="O54" s="696">
        <v>0</v>
      </c>
      <c r="P54" s="696">
        <v>0</v>
      </c>
      <c r="Q54" s="696">
        <v>0</v>
      </c>
      <c r="R54" s="696">
        <v>0</v>
      </c>
      <c r="S54" s="696">
        <v>0</v>
      </c>
      <c r="T54" s="696">
        <v>0</v>
      </c>
      <c r="U54" s="696">
        <v>0</v>
      </c>
      <c r="V54" s="696">
        <v>0</v>
      </c>
      <c r="W54" s="696">
        <v>0</v>
      </c>
      <c r="X54" s="696">
        <v>0</v>
      </c>
      <c r="Y54" s="696">
        <v>0</v>
      </c>
      <c r="Z54" s="696">
        <v>0</v>
      </c>
      <c r="AA54" s="696">
        <v>0</v>
      </c>
      <c r="AB54" s="696">
        <v>0</v>
      </c>
      <c r="AC54" s="696">
        <v>0</v>
      </c>
      <c r="AD54" s="696">
        <v>0</v>
      </c>
      <c r="AE54" s="696">
        <v>0</v>
      </c>
      <c r="AF54" s="696">
        <v>0</v>
      </c>
      <c r="AG54" s="696">
        <v>0</v>
      </c>
      <c r="AH54" s="696">
        <v>0</v>
      </c>
      <c r="AI54" s="696">
        <v>0</v>
      </c>
      <c r="AJ54" s="696">
        <v>0</v>
      </c>
      <c r="AK54" s="696">
        <v>0</v>
      </c>
      <c r="AL54" s="696">
        <v>0</v>
      </c>
      <c r="AM54" s="696">
        <v>0</v>
      </c>
      <c r="AN54" s="696">
        <v>0</v>
      </c>
      <c r="AO54" s="697">
        <v>0</v>
      </c>
      <c r="AP54" s="632"/>
      <c r="AQ54" s="695">
        <v>0</v>
      </c>
      <c r="AR54" s="696">
        <v>8779.3359999999993</v>
      </c>
      <c r="AS54" s="696">
        <v>0</v>
      </c>
      <c r="AT54" s="696">
        <v>0</v>
      </c>
      <c r="AU54" s="696">
        <v>0</v>
      </c>
      <c r="AV54" s="696">
        <v>0</v>
      </c>
      <c r="AW54" s="696">
        <v>0</v>
      </c>
      <c r="AX54" s="696">
        <v>0</v>
      </c>
      <c r="AY54" s="696">
        <v>0</v>
      </c>
      <c r="AZ54" s="696">
        <v>0</v>
      </c>
      <c r="BA54" s="696">
        <v>0</v>
      </c>
      <c r="BB54" s="696">
        <v>0</v>
      </c>
      <c r="BC54" s="696">
        <v>0</v>
      </c>
      <c r="BD54" s="696">
        <v>0</v>
      </c>
      <c r="BE54" s="696">
        <v>0</v>
      </c>
      <c r="BF54" s="696">
        <v>0</v>
      </c>
      <c r="BG54" s="696">
        <v>0</v>
      </c>
      <c r="BH54" s="696">
        <v>0</v>
      </c>
      <c r="BI54" s="696">
        <v>0</v>
      </c>
      <c r="BJ54" s="696">
        <v>0</v>
      </c>
      <c r="BK54" s="696">
        <v>0</v>
      </c>
      <c r="BL54" s="696">
        <v>0</v>
      </c>
      <c r="BM54" s="696">
        <v>0</v>
      </c>
      <c r="BN54" s="696">
        <v>0</v>
      </c>
      <c r="BO54" s="696">
        <v>0</v>
      </c>
      <c r="BP54" s="696">
        <v>0</v>
      </c>
      <c r="BQ54" s="696">
        <v>0</v>
      </c>
      <c r="BR54" s="696">
        <v>0</v>
      </c>
      <c r="BS54" s="696">
        <v>0</v>
      </c>
      <c r="BT54" s="697">
        <v>0</v>
      </c>
    </row>
    <row r="55" spans="2:73">
      <c r="B55" s="691" t="s">
        <v>779</v>
      </c>
      <c r="C55" s="691" t="s">
        <v>770</v>
      </c>
      <c r="D55" s="757" t="s">
        <v>22</v>
      </c>
      <c r="E55" s="691" t="s">
        <v>768</v>
      </c>
      <c r="F55" s="691" t="s">
        <v>776</v>
      </c>
      <c r="G55" s="691" t="s">
        <v>769</v>
      </c>
      <c r="H55" s="691">
        <v>2011</v>
      </c>
      <c r="I55" s="643" t="s">
        <v>571</v>
      </c>
      <c r="J55" s="643" t="s">
        <v>581</v>
      </c>
      <c r="K55" s="632"/>
      <c r="L55" s="695">
        <v>56.32952183393251</v>
      </c>
      <c r="M55" s="696">
        <v>56.32952183393251</v>
      </c>
      <c r="N55" s="696">
        <v>56.32952183393251</v>
      </c>
      <c r="O55" s="696">
        <v>52.45339069324676</v>
      </c>
      <c r="P55" s="696">
        <v>47.460492873925205</v>
      </c>
      <c r="Q55" s="696">
        <v>43.340641711909164</v>
      </c>
      <c r="R55" s="696">
        <v>36.686503080336692</v>
      </c>
      <c r="S55" s="696">
        <v>36.686503080336692</v>
      </c>
      <c r="T55" s="696">
        <v>31.556597346582762</v>
      </c>
      <c r="U55" s="696">
        <v>31.556597346582762</v>
      </c>
      <c r="V55" s="696">
        <v>30.921391292190194</v>
      </c>
      <c r="W55" s="696">
        <v>29.774956804066271</v>
      </c>
      <c r="X55" s="696">
        <v>8.8776044273556263</v>
      </c>
      <c r="Y55" s="696">
        <v>8.8776044273556263</v>
      </c>
      <c r="Z55" s="696">
        <v>8.8776044273556263</v>
      </c>
      <c r="AA55" s="696">
        <v>8.8776044273556263</v>
      </c>
      <c r="AB55" s="696">
        <v>8.3784102895415042</v>
      </c>
      <c r="AC55" s="696">
        <v>8.3784102895415042</v>
      </c>
      <c r="AD55" s="696">
        <v>8.3784102895415042</v>
      </c>
      <c r="AE55" s="696">
        <v>8.3784102895415042</v>
      </c>
      <c r="AF55" s="696">
        <v>0</v>
      </c>
      <c r="AG55" s="696">
        <v>0</v>
      </c>
      <c r="AH55" s="696">
        <v>0</v>
      </c>
      <c r="AI55" s="696">
        <v>0</v>
      </c>
      <c r="AJ55" s="696">
        <v>0</v>
      </c>
      <c r="AK55" s="696">
        <v>0</v>
      </c>
      <c r="AL55" s="696">
        <v>0</v>
      </c>
      <c r="AM55" s="696">
        <v>0</v>
      </c>
      <c r="AN55" s="696">
        <v>0</v>
      </c>
      <c r="AO55" s="697">
        <v>0</v>
      </c>
      <c r="AP55" s="632"/>
      <c r="AQ55" s="695">
        <v>297630.48032766144</v>
      </c>
      <c r="AR55" s="696">
        <v>297630.48032766144</v>
      </c>
      <c r="AS55" s="696">
        <v>297630.48032766144</v>
      </c>
      <c r="AT55" s="696">
        <v>282788.57278358418</v>
      </c>
      <c r="AU55" s="696">
        <v>263665.20897658088</v>
      </c>
      <c r="AV55" s="696">
        <v>247873.22034083944</v>
      </c>
      <c r="AW55" s="696">
        <v>220043.23454668917</v>
      </c>
      <c r="AX55" s="696">
        <v>220043.23454668917</v>
      </c>
      <c r="AY55" s="696">
        <v>200292.1445136347</v>
      </c>
      <c r="AZ55" s="696">
        <v>200292.1445136347</v>
      </c>
      <c r="BA55" s="696">
        <v>192065.83070809281</v>
      </c>
      <c r="BB55" s="696">
        <v>178725.41671720191</v>
      </c>
      <c r="BC55" s="696">
        <v>36026.777470096276</v>
      </c>
      <c r="BD55" s="696">
        <v>36026.777470096276</v>
      </c>
      <c r="BE55" s="696">
        <v>36026.777470096276</v>
      </c>
      <c r="BF55" s="696">
        <v>36026.777470096276</v>
      </c>
      <c r="BG55" s="696">
        <v>32088.459944048482</v>
      </c>
      <c r="BH55" s="696">
        <v>32088.459944048482</v>
      </c>
      <c r="BI55" s="696">
        <v>32088.459944048482</v>
      </c>
      <c r="BJ55" s="696">
        <v>32088.459944048482</v>
      </c>
      <c r="BK55" s="696">
        <v>0</v>
      </c>
      <c r="BL55" s="696">
        <v>0</v>
      </c>
      <c r="BM55" s="696">
        <v>0</v>
      </c>
      <c r="BN55" s="696">
        <v>0</v>
      </c>
      <c r="BO55" s="696">
        <v>0</v>
      </c>
      <c r="BP55" s="696">
        <v>0</v>
      </c>
      <c r="BQ55" s="696">
        <v>0</v>
      </c>
      <c r="BR55" s="696">
        <v>0</v>
      </c>
      <c r="BS55" s="696">
        <v>0</v>
      </c>
      <c r="BT55" s="697">
        <v>0</v>
      </c>
    </row>
    <row r="56" spans="2:73">
      <c r="B56" s="691" t="s">
        <v>779</v>
      </c>
      <c r="C56" s="691" t="s">
        <v>770</v>
      </c>
      <c r="D56" s="757" t="s">
        <v>21</v>
      </c>
      <c r="E56" s="691" t="s">
        <v>768</v>
      </c>
      <c r="F56" s="691" t="s">
        <v>776</v>
      </c>
      <c r="G56" s="691" t="s">
        <v>769</v>
      </c>
      <c r="H56" s="691">
        <v>2011</v>
      </c>
      <c r="I56" s="643" t="s">
        <v>571</v>
      </c>
      <c r="J56" s="643" t="s">
        <v>581</v>
      </c>
      <c r="K56" s="632"/>
      <c r="L56" s="695">
        <v>9.1319887852156345</v>
      </c>
      <c r="M56" s="696">
        <v>9.1319887852156345</v>
      </c>
      <c r="N56" s="696">
        <v>9.1319887852156345</v>
      </c>
      <c r="O56" s="696">
        <v>2.4160712191013354</v>
      </c>
      <c r="P56" s="696">
        <v>2.4160712191013354</v>
      </c>
      <c r="Q56" s="696">
        <v>2.4160712191013354</v>
      </c>
      <c r="R56" s="696">
        <v>0.28688685434250483</v>
      </c>
      <c r="S56" s="696">
        <v>0.28688685434250483</v>
      </c>
      <c r="T56" s="696">
        <v>0.28688685434250483</v>
      </c>
      <c r="U56" s="696">
        <v>0.28688685434250483</v>
      </c>
      <c r="V56" s="696">
        <v>0.28688685434250483</v>
      </c>
      <c r="W56" s="696">
        <v>0.28688685434250483</v>
      </c>
      <c r="X56" s="696">
        <v>0</v>
      </c>
      <c r="Y56" s="696">
        <v>0</v>
      </c>
      <c r="Z56" s="696">
        <v>0</v>
      </c>
      <c r="AA56" s="696">
        <v>0</v>
      </c>
      <c r="AB56" s="696">
        <v>0</v>
      </c>
      <c r="AC56" s="696">
        <v>0</v>
      </c>
      <c r="AD56" s="696">
        <v>0</v>
      </c>
      <c r="AE56" s="696">
        <v>0</v>
      </c>
      <c r="AF56" s="696">
        <v>0</v>
      </c>
      <c r="AG56" s="696">
        <v>0</v>
      </c>
      <c r="AH56" s="696">
        <v>0</v>
      </c>
      <c r="AI56" s="696">
        <v>0</v>
      </c>
      <c r="AJ56" s="696">
        <v>0</v>
      </c>
      <c r="AK56" s="696">
        <v>0</v>
      </c>
      <c r="AL56" s="696">
        <v>0</v>
      </c>
      <c r="AM56" s="696">
        <v>0</v>
      </c>
      <c r="AN56" s="696">
        <v>0</v>
      </c>
      <c r="AO56" s="697">
        <v>0</v>
      </c>
      <c r="AP56" s="632"/>
      <c r="AQ56" s="695">
        <v>23307.595179282634</v>
      </c>
      <c r="AR56" s="696">
        <v>23307.595179282634</v>
      </c>
      <c r="AS56" s="696">
        <v>23307.595179282634</v>
      </c>
      <c r="AT56" s="696">
        <v>5599.4728733007951</v>
      </c>
      <c r="AU56" s="696">
        <v>5599.4728733007951</v>
      </c>
      <c r="AV56" s="696">
        <v>5599.4728733007951</v>
      </c>
      <c r="AW56" s="696">
        <v>669.42414806349291</v>
      </c>
      <c r="AX56" s="696">
        <v>669.42414806349291</v>
      </c>
      <c r="AY56" s="696">
        <v>669.42414806349291</v>
      </c>
      <c r="AZ56" s="696">
        <v>669.42414806349291</v>
      </c>
      <c r="BA56" s="696">
        <v>669.42414806349291</v>
      </c>
      <c r="BB56" s="696">
        <v>669.42414806349291</v>
      </c>
      <c r="BC56" s="696">
        <v>0</v>
      </c>
      <c r="BD56" s="696">
        <v>0</v>
      </c>
      <c r="BE56" s="696">
        <v>0</v>
      </c>
      <c r="BF56" s="696">
        <v>0</v>
      </c>
      <c r="BG56" s="696">
        <v>0</v>
      </c>
      <c r="BH56" s="696">
        <v>0</v>
      </c>
      <c r="BI56" s="696">
        <v>0</v>
      </c>
      <c r="BJ56" s="696">
        <v>0</v>
      </c>
      <c r="BK56" s="696">
        <v>0</v>
      </c>
      <c r="BL56" s="696">
        <v>0</v>
      </c>
      <c r="BM56" s="696">
        <v>0</v>
      </c>
      <c r="BN56" s="696">
        <v>0</v>
      </c>
      <c r="BO56" s="696">
        <v>0</v>
      </c>
      <c r="BP56" s="696">
        <v>0</v>
      </c>
      <c r="BQ56" s="696">
        <v>0</v>
      </c>
      <c r="BR56" s="696">
        <v>0</v>
      </c>
      <c r="BS56" s="696">
        <v>0</v>
      </c>
      <c r="BT56" s="697">
        <v>0</v>
      </c>
    </row>
    <row r="57" spans="2:73">
      <c r="B57" s="919" t="s">
        <v>779</v>
      </c>
      <c r="C57" s="919" t="s">
        <v>770</v>
      </c>
      <c r="D57" s="920" t="s">
        <v>20</v>
      </c>
      <c r="E57" s="919" t="s">
        <v>768</v>
      </c>
      <c r="F57" s="919" t="s">
        <v>776</v>
      </c>
      <c r="G57" s="919" t="s">
        <v>769</v>
      </c>
      <c r="H57" s="919">
        <v>2011</v>
      </c>
      <c r="I57" s="921" t="s">
        <v>571</v>
      </c>
      <c r="J57" s="921" t="s">
        <v>581</v>
      </c>
      <c r="K57" s="819"/>
      <c r="L57" s="816">
        <v>46.594571666083041</v>
      </c>
      <c r="M57" s="817">
        <v>46.594571666083041</v>
      </c>
      <c r="N57" s="817">
        <v>46.594571666083041</v>
      </c>
      <c r="O57" s="817">
        <v>46.594571666083041</v>
      </c>
      <c r="P57" s="817">
        <v>46.594571666083041</v>
      </c>
      <c r="Q57" s="817">
        <v>0</v>
      </c>
      <c r="R57" s="817">
        <v>0</v>
      </c>
      <c r="S57" s="817">
        <v>0</v>
      </c>
      <c r="T57" s="817">
        <v>0</v>
      </c>
      <c r="U57" s="817">
        <v>0</v>
      </c>
      <c r="V57" s="817">
        <v>0</v>
      </c>
      <c r="W57" s="817">
        <v>0</v>
      </c>
      <c r="X57" s="817">
        <v>0</v>
      </c>
      <c r="Y57" s="817">
        <v>0</v>
      </c>
      <c r="Z57" s="817">
        <v>0</v>
      </c>
      <c r="AA57" s="817">
        <v>0</v>
      </c>
      <c r="AB57" s="817">
        <v>0</v>
      </c>
      <c r="AC57" s="817">
        <v>0</v>
      </c>
      <c r="AD57" s="817">
        <v>0</v>
      </c>
      <c r="AE57" s="817">
        <v>0</v>
      </c>
      <c r="AF57" s="817">
        <v>0</v>
      </c>
      <c r="AG57" s="817">
        <v>0</v>
      </c>
      <c r="AH57" s="817">
        <v>0</v>
      </c>
      <c r="AI57" s="817">
        <v>0</v>
      </c>
      <c r="AJ57" s="817">
        <v>0</v>
      </c>
      <c r="AK57" s="817">
        <v>0</v>
      </c>
      <c r="AL57" s="817">
        <v>0</v>
      </c>
      <c r="AM57" s="817">
        <v>0</v>
      </c>
      <c r="AN57" s="817">
        <v>0</v>
      </c>
      <c r="AO57" s="818">
        <v>0</v>
      </c>
      <c r="AP57" s="819"/>
      <c r="AQ57" s="816">
        <v>226586.29016306772</v>
      </c>
      <c r="AR57" s="820">
        <v>226586.29016306772</v>
      </c>
      <c r="AS57" s="817">
        <v>226586.29016306772</v>
      </c>
      <c r="AT57" s="817">
        <v>226586.29016306772</v>
      </c>
      <c r="AU57" s="817">
        <v>226586.29016306772</v>
      </c>
      <c r="AV57" s="817">
        <v>0</v>
      </c>
      <c r="AW57" s="817">
        <v>0</v>
      </c>
      <c r="AX57" s="817">
        <v>0</v>
      </c>
      <c r="AY57" s="817">
        <v>0</v>
      </c>
      <c r="AZ57" s="817">
        <v>0</v>
      </c>
      <c r="BA57" s="817">
        <v>0</v>
      </c>
      <c r="BB57" s="817">
        <v>0</v>
      </c>
      <c r="BC57" s="817">
        <v>0</v>
      </c>
      <c r="BD57" s="817">
        <v>0</v>
      </c>
      <c r="BE57" s="817">
        <v>0</v>
      </c>
      <c r="BF57" s="817">
        <v>0</v>
      </c>
      <c r="BG57" s="817">
        <v>0</v>
      </c>
      <c r="BH57" s="817">
        <v>0</v>
      </c>
      <c r="BI57" s="817">
        <v>0</v>
      </c>
      <c r="BJ57" s="817">
        <v>0</v>
      </c>
      <c r="BK57" s="817">
        <v>0</v>
      </c>
      <c r="BL57" s="817">
        <v>0</v>
      </c>
      <c r="BM57" s="817">
        <v>0</v>
      </c>
      <c r="BN57" s="817">
        <v>0</v>
      </c>
      <c r="BO57" s="817">
        <v>0</v>
      </c>
      <c r="BP57" s="817">
        <v>0</v>
      </c>
      <c r="BQ57" s="817">
        <v>0</v>
      </c>
      <c r="BR57" s="817">
        <v>0</v>
      </c>
      <c r="BS57" s="817">
        <v>0</v>
      </c>
      <c r="BT57" s="818">
        <v>0</v>
      </c>
    </row>
    <row r="58" spans="2:73">
      <c r="B58" s="691" t="s">
        <v>779</v>
      </c>
      <c r="C58" s="691" t="s">
        <v>775</v>
      </c>
      <c r="D58" s="757" t="s">
        <v>17</v>
      </c>
      <c r="E58" s="691" t="s">
        <v>768</v>
      </c>
      <c r="F58" s="691" t="s">
        <v>776</v>
      </c>
      <c r="G58" s="691" t="s">
        <v>769</v>
      </c>
      <c r="H58" s="691">
        <v>2011</v>
      </c>
      <c r="I58" s="643" t="s">
        <v>571</v>
      </c>
      <c r="J58" s="643" t="s">
        <v>581</v>
      </c>
      <c r="K58" s="632"/>
      <c r="L58" s="695">
        <v>-1.7801196190995738</v>
      </c>
      <c r="M58" s="696">
        <v>-1.7801196190995738</v>
      </c>
      <c r="N58" s="696">
        <v>-1.7801196190995738</v>
      </c>
      <c r="O58" s="696">
        <v>-1.7801196190995738</v>
      </c>
      <c r="P58" s="696">
        <v>-1.7801196190995698</v>
      </c>
      <c r="Q58" s="696">
        <v>-1.7801196190995698</v>
      </c>
      <c r="R58" s="696">
        <v>-1.7801196190995698</v>
      </c>
      <c r="S58" s="696">
        <v>-1.7801196190995698</v>
      </c>
      <c r="T58" s="696">
        <v>-1.7801196190995698</v>
      </c>
      <c r="U58" s="696">
        <v>-1.7801196190995698</v>
      </c>
      <c r="V58" s="696">
        <v>-1.7801196190995698</v>
      </c>
      <c r="W58" s="696">
        <v>-1.7801196190995698</v>
      </c>
      <c r="X58" s="696">
        <v>-1.7801196190995698</v>
      </c>
      <c r="Y58" s="696">
        <v>-1.7801196190995698</v>
      </c>
      <c r="Z58" s="696">
        <v>-1.7801196190995698</v>
      </c>
      <c r="AA58" s="696">
        <v>0</v>
      </c>
      <c r="AB58" s="696">
        <v>0</v>
      </c>
      <c r="AC58" s="696">
        <v>0</v>
      </c>
      <c r="AD58" s="696">
        <v>0</v>
      </c>
      <c r="AE58" s="696">
        <v>0</v>
      </c>
      <c r="AF58" s="696">
        <v>0</v>
      </c>
      <c r="AG58" s="696">
        <v>0</v>
      </c>
      <c r="AH58" s="696">
        <v>0</v>
      </c>
      <c r="AI58" s="696">
        <v>0</v>
      </c>
      <c r="AJ58" s="696">
        <v>0</v>
      </c>
      <c r="AK58" s="696">
        <v>0</v>
      </c>
      <c r="AL58" s="696">
        <v>0</v>
      </c>
      <c r="AM58" s="696">
        <v>0</v>
      </c>
      <c r="AN58" s="696">
        <v>0</v>
      </c>
      <c r="AO58" s="697">
        <v>0</v>
      </c>
      <c r="AP58" s="632"/>
      <c r="AQ58" s="695">
        <v>-33544.694363695387</v>
      </c>
      <c r="AR58" s="696">
        <v>-33544.694363695387</v>
      </c>
      <c r="AS58" s="696">
        <v>-33544.694363695387</v>
      </c>
      <c r="AT58" s="696">
        <v>-33544.694363695387</v>
      </c>
      <c r="AU58" s="696">
        <v>-33544.694363695402</v>
      </c>
      <c r="AV58" s="696">
        <v>-33544.694363695402</v>
      </c>
      <c r="AW58" s="696">
        <v>-33544.694363695402</v>
      </c>
      <c r="AX58" s="696">
        <v>-33544.694363695402</v>
      </c>
      <c r="AY58" s="696">
        <v>-33544.694363695402</v>
      </c>
      <c r="AZ58" s="696">
        <v>-33544.694363695402</v>
      </c>
      <c r="BA58" s="696">
        <v>-33544.694363695402</v>
      </c>
      <c r="BB58" s="696">
        <v>-33544.694363695402</v>
      </c>
      <c r="BC58" s="696">
        <v>-33544.694363695402</v>
      </c>
      <c r="BD58" s="696">
        <v>-33544.694363695402</v>
      </c>
      <c r="BE58" s="696">
        <v>-33544.694363695402</v>
      </c>
      <c r="BF58" s="696">
        <v>0</v>
      </c>
      <c r="BG58" s="696">
        <v>0</v>
      </c>
      <c r="BH58" s="696">
        <v>0</v>
      </c>
      <c r="BI58" s="696">
        <v>0</v>
      </c>
      <c r="BJ58" s="696">
        <v>0</v>
      </c>
      <c r="BK58" s="696">
        <v>0</v>
      </c>
      <c r="BL58" s="696">
        <v>0</v>
      </c>
      <c r="BM58" s="696">
        <v>0</v>
      </c>
      <c r="BN58" s="696">
        <v>0</v>
      </c>
      <c r="BO58" s="696">
        <v>0</v>
      </c>
      <c r="BP58" s="696">
        <v>0</v>
      </c>
      <c r="BQ58" s="696">
        <v>0</v>
      </c>
      <c r="BR58" s="696">
        <v>0</v>
      </c>
      <c r="BS58" s="696">
        <v>0</v>
      </c>
      <c r="BT58" s="697">
        <v>0</v>
      </c>
    </row>
    <row r="59" spans="2:73" ht="15.75">
      <c r="B59" s="691" t="s">
        <v>779</v>
      </c>
      <c r="C59" s="691" t="s">
        <v>767</v>
      </c>
      <c r="D59" s="757" t="s">
        <v>3</v>
      </c>
      <c r="E59" s="691" t="s">
        <v>768</v>
      </c>
      <c r="F59" s="691" t="s">
        <v>29</v>
      </c>
      <c r="G59" s="691" t="s">
        <v>769</v>
      </c>
      <c r="H59" s="691">
        <v>2011</v>
      </c>
      <c r="I59" s="643" t="s">
        <v>571</v>
      </c>
      <c r="J59" s="643" t="s">
        <v>581</v>
      </c>
      <c r="K59" s="632"/>
      <c r="L59" s="695">
        <v>-136.99677966259429</v>
      </c>
      <c r="M59" s="696">
        <v>-136.99677966259429</v>
      </c>
      <c r="N59" s="696">
        <v>-136.99677966259429</v>
      </c>
      <c r="O59" s="696">
        <v>-136.99677966259429</v>
      </c>
      <c r="P59" s="696">
        <v>-136.99677966259429</v>
      </c>
      <c r="Q59" s="696">
        <v>-136.99677966259429</v>
      </c>
      <c r="R59" s="696">
        <v>-136.99677966259429</v>
      </c>
      <c r="S59" s="696">
        <v>-136.99677966259429</v>
      </c>
      <c r="T59" s="696">
        <v>-136.99677966259429</v>
      </c>
      <c r="U59" s="696">
        <v>-136.99677966259429</v>
      </c>
      <c r="V59" s="696">
        <v>-136.99677966259429</v>
      </c>
      <c r="W59" s="696">
        <v>-136.99677966259429</v>
      </c>
      <c r="X59" s="696">
        <v>-136.99677966259429</v>
      </c>
      <c r="Y59" s="696">
        <v>-136.99677966259429</v>
      </c>
      <c r="Z59" s="696">
        <v>-136.99677966259429</v>
      </c>
      <c r="AA59" s="696">
        <v>-136.99677966259429</v>
      </c>
      <c r="AB59" s="696">
        <v>-136.99677966259429</v>
      </c>
      <c r="AC59" s="696">
        <v>-136.99677966259429</v>
      </c>
      <c r="AD59" s="696">
        <v>-105.55975211742526</v>
      </c>
      <c r="AE59" s="696">
        <v>0</v>
      </c>
      <c r="AF59" s="696">
        <v>0</v>
      </c>
      <c r="AG59" s="696">
        <v>0</v>
      </c>
      <c r="AH59" s="696">
        <v>0</v>
      </c>
      <c r="AI59" s="696">
        <v>0</v>
      </c>
      <c r="AJ59" s="696">
        <v>0</v>
      </c>
      <c r="AK59" s="696">
        <v>0</v>
      </c>
      <c r="AL59" s="696">
        <v>0</v>
      </c>
      <c r="AM59" s="696">
        <v>0</v>
      </c>
      <c r="AN59" s="696">
        <v>0</v>
      </c>
      <c r="AO59" s="697">
        <v>0</v>
      </c>
      <c r="AP59" s="632"/>
      <c r="AQ59" s="695">
        <v>-245123.94888494851</v>
      </c>
      <c r="AR59" s="696">
        <v>-245123.94888494851</v>
      </c>
      <c r="AS59" s="696">
        <v>-245123.94888494851</v>
      </c>
      <c r="AT59" s="696">
        <v>-245123.94888494851</v>
      </c>
      <c r="AU59" s="696">
        <v>-245123.94888494851</v>
      </c>
      <c r="AV59" s="696">
        <v>-245123.94888494851</v>
      </c>
      <c r="AW59" s="696">
        <v>-245123.94888494851</v>
      </c>
      <c r="AX59" s="696">
        <v>-245123.94888494851</v>
      </c>
      <c r="AY59" s="696">
        <v>-245123.94888494851</v>
      </c>
      <c r="AZ59" s="696">
        <v>-245123.94888494851</v>
      </c>
      <c r="BA59" s="696">
        <v>-245123.94888494851</v>
      </c>
      <c r="BB59" s="696">
        <v>-245123.94888494851</v>
      </c>
      <c r="BC59" s="696">
        <v>-245123.94888494851</v>
      </c>
      <c r="BD59" s="696">
        <v>-245123.94888494851</v>
      </c>
      <c r="BE59" s="696">
        <v>-245123.94888494851</v>
      </c>
      <c r="BF59" s="696">
        <v>-245123.94888494851</v>
      </c>
      <c r="BG59" s="696">
        <v>-245123.94888494851</v>
      </c>
      <c r="BH59" s="696">
        <v>-245123.94888494851</v>
      </c>
      <c r="BI59" s="696">
        <v>-217059.36166911176</v>
      </c>
      <c r="BJ59" s="696">
        <v>0</v>
      </c>
      <c r="BK59" s="696">
        <v>0</v>
      </c>
      <c r="BL59" s="696">
        <v>0</v>
      </c>
      <c r="BM59" s="696">
        <v>0</v>
      </c>
      <c r="BN59" s="696">
        <v>0</v>
      </c>
      <c r="BO59" s="696">
        <v>0</v>
      </c>
      <c r="BP59" s="696">
        <v>0</v>
      </c>
      <c r="BQ59" s="696">
        <v>0</v>
      </c>
      <c r="BR59" s="696">
        <v>0</v>
      </c>
      <c r="BS59" s="696">
        <v>0</v>
      </c>
      <c r="BT59" s="697">
        <v>0</v>
      </c>
      <c r="BU59" s="163"/>
    </row>
    <row r="60" spans="2:73">
      <c r="B60" s="691" t="s">
        <v>779</v>
      </c>
      <c r="C60" s="691" t="s">
        <v>767</v>
      </c>
      <c r="D60" s="757" t="s">
        <v>5</v>
      </c>
      <c r="E60" s="691" t="s">
        <v>768</v>
      </c>
      <c r="F60" s="691" t="s">
        <v>29</v>
      </c>
      <c r="G60" s="691" t="s">
        <v>769</v>
      </c>
      <c r="H60" s="691">
        <v>2011</v>
      </c>
      <c r="I60" s="643" t="s">
        <v>571</v>
      </c>
      <c r="J60" s="643" t="s">
        <v>581</v>
      </c>
      <c r="K60" s="632"/>
      <c r="L60" s="695">
        <v>2.9455811146351376</v>
      </c>
      <c r="M60" s="696">
        <v>2.9455811146351376</v>
      </c>
      <c r="N60" s="696">
        <v>2.9455811146351376</v>
      </c>
      <c r="O60" s="696">
        <v>2.9455811146351376</v>
      </c>
      <c r="P60" s="696">
        <v>2.9455811146351376</v>
      </c>
      <c r="Q60" s="696">
        <v>2.6935573386667295</v>
      </c>
      <c r="R60" s="696">
        <v>1.5392440497859243</v>
      </c>
      <c r="S60" s="696">
        <v>1.5385637555337</v>
      </c>
      <c r="T60" s="696">
        <v>1.5385637555337</v>
      </c>
      <c r="U60" s="696">
        <v>0.48312403790509451</v>
      </c>
      <c r="V60" s="696">
        <v>0.20073204961721641</v>
      </c>
      <c r="W60" s="696">
        <v>0.20067831543586187</v>
      </c>
      <c r="X60" s="696">
        <v>0.20067831543586187</v>
      </c>
      <c r="Y60" s="696">
        <v>0.19145118692144472</v>
      </c>
      <c r="Z60" s="696">
        <v>0.19145118692144472</v>
      </c>
      <c r="AA60" s="696">
        <v>0.19102868867781783</v>
      </c>
      <c r="AB60" s="696">
        <v>0</v>
      </c>
      <c r="AC60" s="696">
        <v>0</v>
      </c>
      <c r="AD60" s="696">
        <v>0</v>
      </c>
      <c r="AE60" s="696">
        <v>0</v>
      </c>
      <c r="AF60" s="696">
        <v>0</v>
      </c>
      <c r="AG60" s="696">
        <v>0</v>
      </c>
      <c r="AH60" s="696">
        <v>0</v>
      </c>
      <c r="AI60" s="696">
        <v>0</v>
      </c>
      <c r="AJ60" s="696">
        <v>0</v>
      </c>
      <c r="AK60" s="696">
        <v>0</v>
      </c>
      <c r="AL60" s="696">
        <v>0</v>
      </c>
      <c r="AM60" s="696">
        <v>0</v>
      </c>
      <c r="AN60" s="696">
        <v>0</v>
      </c>
      <c r="AO60" s="697">
        <v>0</v>
      </c>
      <c r="AP60" s="632"/>
      <c r="AQ60" s="695">
        <v>59624.623371841466</v>
      </c>
      <c r="AR60" s="696">
        <v>59624.623371841466</v>
      </c>
      <c r="AS60" s="696">
        <v>59624.623371841466</v>
      </c>
      <c r="AT60" s="696">
        <v>59624.623371841466</v>
      </c>
      <c r="AU60" s="696">
        <v>59624.623371841466</v>
      </c>
      <c r="AV60" s="696">
        <v>54181.692081116591</v>
      </c>
      <c r="AW60" s="696">
        <v>29252.107976573792</v>
      </c>
      <c r="AX60" s="696">
        <v>29246.148598924308</v>
      </c>
      <c r="AY60" s="696">
        <v>29246.148598924308</v>
      </c>
      <c r="AZ60" s="696">
        <v>6451.9267344178397</v>
      </c>
      <c r="BA60" s="696">
        <v>5420.3370364196371</v>
      </c>
      <c r="BB60" s="696">
        <v>4977.5059120762207</v>
      </c>
      <c r="BC60" s="696">
        <v>4977.5059120762207</v>
      </c>
      <c r="BD60" s="696">
        <v>4130.5937035342031</v>
      </c>
      <c r="BE60" s="696">
        <v>4130.5937035342031</v>
      </c>
      <c r="BF60" s="696">
        <v>4125.6267311897291</v>
      </c>
      <c r="BG60" s="696">
        <v>0</v>
      </c>
      <c r="BH60" s="696">
        <v>0</v>
      </c>
      <c r="BI60" s="696">
        <v>0</v>
      </c>
      <c r="BJ60" s="696">
        <v>0</v>
      </c>
      <c r="BK60" s="696">
        <v>0</v>
      </c>
      <c r="BL60" s="696">
        <v>0</v>
      </c>
      <c r="BM60" s="696">
        <v>0</v>
      </c>
      <c r="BN60" s="696">
        <v>0</v>
      </c>
      <c r="BO60" s="696">
        <v>0</v>
      </c>
      <c r="BP60" s="696">
        <v>0</v>
      </c>
      <c r="BQ60" s="696">
        <v>0</v>
      </c>
      <c r="BR60" s="696">
        <v>0</v>
      </c>
      <c r="BS60" s="696">
        <v>0</v>
      </c>
      <c r="BT60" s="697">
        <v>0</v>
      </c>
    </row>
    <row r="61" spans="2:73" s="917" customFormat="1" ht="15.75" thickBot="1">
      <c r="B61" s="759" t="s">
        <v>779</v>
      </c>
      <c r="C61" s="759" t="s">
        <v>767</v>
      </c>
      <c r="D61" s="760" t="s">
        <v>4</v>
      </c>
      <c r="E61" s="759" t="s">
        <v>768</v>
      </c>
      <c r="F61" s="759" t="s">
        <v>29</v>
      </c>
      <c r="G61" s="759" t="s">
        <v>769</v>
      </c>
      <c r="H61" s="759">
        <v>2011</v>
      </c>
      <c r="I61" s="916" t="s">
        <v>571</v>
      </c>
      <c r="J61" s="916" t="s">
        <v>581</v>
      </c>
      <c r="K61" s="807"/>
      <c r="L61" s="804">
        <v>0.43963560258204665</v>
      </c>
      <c r="M61" s="805">
        <v>0.43963560258204665</v>
      </c>
      <c r="N61" s="805">
        <v>0.43963560258204665</v>
      </c>
      <c r="O61" s="805">
        <v>0.43963560258204665</v>
      </c>
      <c r="P61" s="805">
        <v>0.43963560258204665</v>
      </c>
      <c r="Q61" s="805">
        <v>0.40954877192100159</v>
      </c>
      <c r="R61" s="805">
        <v>0.28645881214891011</v>
      </c>
      <c r="S61" s="805">
        <v>0.28580299259309039</v>
      </c>
      <c r="T61" s="805">
        <v>0.28580299259309039</v>
      </c>
      <c r="U61" s="805">
        <v>0.15980362632213338</v>
      </c>
      <c r="V61" s="805">
        <v>2.1123870757139535E-2</v>
      </c>
      <c r="W61" s="805">
        <v>2.1101589069876473E-2</v>
      </c>
      <c r="X61" s="805">
        <v>2.1101589069876473E-2</v>
      </c>
      <c r="Y61" s="805">
        <v>2.0553702964386685E-2</v>
      </c>
      <c r="Z61" s="805">
        <v>2.0553702964386685E-2</v>
      </c>
      <c r="AA61" s="805">
        <v>2.0177787662456738E-2</v>
      </c>
      <c r="AB61" s="805">
        <v>0</v>
      </c>
      <c r="AC61" s="805">
        <v>0</v>
      </c>
      <c r="AD61" s="805">
        <v>0</v>
      </c>
      <c r="AE61" s="805">
        <v>0</v>
      </c>
      <c r="AF61" s="805">
        <v>0</v>
      </c>
      <c r="AG61" s="805">
        <v>0</v>
      </c>
      <c r="AH61" s="805">
        <v>0</v>
      </c>
      <c r="AI61" s="805">
        <v>0</v>
      </c>
      <c r="AJ61" s="805">
        <v>0</v>
      </c>
      <c r="AK61" s="805">
        <v>0</v>
      </c>
      <c r="AL61" s="805">
        <v>0</v>
      </c>
      <c r="AM61" s="805">
        <v>0</v>
      </c>
      <c r="AN61" s="805">
        <v>0</v>
      </c>
      <c r="AO61" s="806">
        <v>0</v>
      </c>
      <c r="AP61" s="807"/>
      <c r="AQ61" s="804">
        <v>7527.6647101171238</v>
      </c>
      <c r="AR61" s="805">
        <v>7527.6647101171238</v>
      </c>
      <c r="AS61" s="805">
        <v>7527.6647101171238</v>
      </c>
      <c r="AT61" s="805">
        <v>7527.6647101171238</v>
      </c>
      <c r="AU61" s="805">
        <v>7527.6647101171238</v>
      </c>
      <c r="AV61" s="805">
        <v>6877.882555975164</v>
      </c>
      <c r="AW61" s="805">
        <v>4219.521490463766</v>
      </c>
      <c r="AX61" s="805">
        <v>4213.7765111547851</v>
      </c>
      <c r="AY61" s="805">
        <v>4213.7765111547851</v>
      </c>
      <c r="AZ61" s="805">
        <v>1492.5812959316615</v>
      </c>
      <c r="BA61" s="805">
        <v>674.11124834564407</v>
      </c>
      <c r="BB61" s="805">
        <v>490.48465584460246</v>
      </c>
      <c r="BC61" s="805">
        <v>490.48465584460246</v>
      </c>
      <c r="BD61" s="805">
        <v>440.19691671700326</v>
      </c>
      <c r="BE61" s="805">
        <v>440.19691671700326</v>
      </c>
      <c r="BF61" s="805">
        <v>435.77758258552251</v>
      </c>
      <c r="BG61" s="805">
        <v>0</v>
      </c>
      <c r="BH61" s="805">
        <v>0</v>
      </c>
      <c r="BI61" s="805">
        <v>0</v>
      </c>
      <c r="BJ61" s="805">
        <v>0</v>
      </c>
      <c r="BK61" s="805">
        <v>0</v>
      </c>
      <c r="BL61" s="805">
        <v>0</v>
      </c>
      <c r="BM61" s="805">
        <v>0</v>
      </c>
      <c r="BN61" s="805">
        <v>0</v>
      </c>
      <c r="BO61" s="805">
        <v>0</v>
      </c>
      <c r="BP61" s="805">
        <v>0</v>
      </c>
      <c r="BQ61" s="805">
        <v>0</v>
      </c>
      <c r="BR61" s="805">
        <v>0</v>
      </c>
      <c r="BS61" s="805">
        <v>0</v>
      </c>
      <c r="BT61" s="806">
        <v>0</v>
      </c>
    </row>
    <row r="62" spans="2:73">
      <c r="B62" s="922" t="s">
        <v>208</v>
      </c>
      <c r="C62" s="922" t="s">
        <v>770</v>
      </c>
      <c r="D62" s="923" t="s">
        <v>780</v>
      </c>
      <c r="E62" s="922" t="s">
        <v>768</v>
      </c>
      <c r="F62" s="922" t="s">
        <v>772</v>
      </c>
      <c r="G62" s="922" t="s">
        <v>769</v>
      </c>
      <c r="H62" s="922">
        <v>2012</v>
      </c>
      <c r="I62" s="924" t="s">
        <v>572</v>
      </c>
      <c r="J62" s="924" t="s">
        <v>581</v>
      </c>
      <c r="K62" s="824"/>
      <c r="L62" s="821">
        <v>0</v>
      </c>
      <c r="M62" s="822">
        <v>5.1771746299999997</v>
      </c>
      <c r="N62" s="822">
        <v>5.1771746299999997</v>
      </c>
      <c r="O62" s="822">
        <v>5.1771746299999997</v>
      </c>
      <c r="P62" s="822">
        <v>5.1771746299999997</v>
      </c>
      <c r="Q62" s="822">
        <v>0</v>
      </c>
      <c r="R62" s="822">
        <v>0</v>
      </c>
      <c r="S62" s="822">
        <v>0</v>
      </c>
      <c r="T62" s="822">
        <v>0</v>
      </c>
      <c r="U62" s="822">
        <v>0</v>
      </c>
      <c r="V62" s="822">
        <v>0</v>
      </c>
      <c r="W62" s="822">
        <v>0</v>
      </c>
      <c r="X62" s="822">
        <v>0</v>
      </c>
      <c r="Y62" s="822">
        <v>0</v>
      </c>
      <c r="Z62" s="822">
        <v>0</v>
      </c>
      <c r="AA62" s="822">
        <v>0</v>
      </c>
      <c r="AB62" s="822">
        <v>0</v>
      </c>
      <c r="AC62" s="822">
        <v>0</v>
      </c>
      <c r="AD62" s="822">
        <v>0</v>
      </c>
      <c r="AE62" s="822">
        <v>0</v>
      </c>
      <c r="AF62" s="822">
        <v>0</v>
      </c>
      <c r="AG62" s="822">
        <v>0</v>
      </c>
      <c r="AH62" s="822">
        <v>0</v>
      </c>
      <c r="AI62" s="822">
        <v>0</v>
      </c>
      <c r="AJ62" s="822">
        <v>0</v>
      </c>
      <c r="AK62" s="822">
        <v>0</v>
      </c>
      <c r="AL62" s="822">
        <v>0</v>
      </c>
      <c r="AM62" s="822">
        <v>0</v>
      </c>
      <c r="AN62" s="822">
        <v>0</v>
      </c>
      <c r="AO62" s="823">
        <v>0</v>
      </c>
      <c r="AP62" s="824"/>
      <c r="AQ62" s="821">
        <v>0</v>
      </c>
      <c r="AR62" s="822">
        <v>25176.254462563</v>
      </c>
      <c r="AS62" s="822">
        <v>25176.254462563</v>
      </c>
      <c r="AT62" s="822">
        <v>25176.254462563</v>
      </c>
      <c r="AU62" s="822">
        <v>25176.254462563</v>
      </c>
      <c r="AV62" s="822">
        <v>0</v>
      </c>
      <c r="AW62" s="822">
        <v>0</v>
      </c>
      <c r="AX62" s="822">
        <v>0</v>
      </c>
      <c r="AY62" s="822">
        <v>0</v>
      </c>
      <c r="AZ62" s="822">
        <v>0</v>
      </c>
      <c r="BA62" s="822">
        <v>0</v>
      </c>
      <c r="BB62" s="822">
        <v>0</v>
      </c>
      <c r="BC62" s="822">
        <v>0</v>
      </c>
      <c r="BD62" s="822">
        <v>0</v>
      </c>
      <c r="BE62" s="822">
        <v>0</v>
      </c>
      <c r="BF62" s="822">
        <v>0</v>
      </c>
      <c r="BG62" s="822">
        <v>0</v>
      </c>
      <c r="BH62" s="822">
        <v>0</v>
      </c>
      <c r="BI62" s="822">
        <v>0</v>
      </c>
      <c r="BJ62" s="822">
        <v>0</v>
      </c>
      <c r="BK62" s="822">
        <v>0</v>
      </c>
      <c r="BL62" s="822">
        <v>0</v>
      </c>
      <c r="BM62" s="822">
        <v>0</v>
      </c>
      <c r="BN62" s="822">
        <v>0</v>
      </c>
      <c r="BO62" s="822">
        <v>0</v>
      </c>
      <c r="BP62" s="822">
        <v>0</v>
      </c>
      <c r="BQ62" s="822">
        <v>0</v>
      </c>
      <c r="BR62" s="822">
        <v>0</v>
      </c>
      <c r="BS62" s="822">
        <v>0</v>
      </c>
      <c r="BT62" s="823">
        <v>0</v>
      </c>
    </row>
    <row r="63" spans="2:73">
      <c r="B63" s="691" t="s">
        <v>208</v>
      </c>
      <c r="C63" s="691" t="s">
        <v>770</v>
      </c>
      <c r="D63" s="757" t="s">
        <v>780</v>
      </c>
      <c r="E63" s="691" t="s">
        <v>768</v>
      </c>
      <c r="F63" s="691" t="s">
        <v>772</v>
      </c>
      <c r="G63" s="691" t="s">
        <v>769</v>
      </c>
      <c r="H63" s="691">
        <v>2013</v>
      </c>
      <c r="I63" s="643" t="s">
        <v>572</v>
      </c>
      <c r="J63" s="643" t="s">
        <v>588</v>
      </c>
      <c r="K63" s="632"/>
      <c r="L63" s="695">
        <v>0</v>
      </c>
      <c r="M63" s="696">
        <v>0</v>
      </c>
      <c r="N63" s="696">
        <v>149.815502587</v>
      </c>
      <c r="O63" s="696">
        <v>149.815502587</v>
      </c>
      <c r="P63" s="696">
        <v>149.815502587</v>
      </c>
      <c r="Q63" s="696">
        <v>149.815502587</v>
      </c>
      <c r="R63" s="696">
        <v>0</v>
      </c>
      <c r="S63" s="696">
        <v>0</v>
      </c>
      <c r="T63" s="696">
        <v>0</v>
      </c>
      <c r="U63" s="696">
        <v>0</v>
      </c>
      <c r="V63" s="696">
        <v>0</v>
      </c>
      <c r="W63" s="696">
        <v>0</v>
      </c>
      <c r="X63" s="696">
        <v>0</v>
      </c>
      <c r="Y63" s="696">
        <v>0</v>
      </c>
      <c r="Z63" s="696">
        <v>0</v>
      </c>
      <c r="AA63" s="696">
        <v>0</v>
      </c>
      <c r="AB63" s="696">
        <v>0</v>
      </c>
      <c r="AC63" s="696">
        <v>0</v>
      </c>
      <c r="AD63" s="696">
        <v>0</v>
      </c>
      <c r="AE63" s="696">
        <v>0</v>
      </c>
      <c r="AF63" s="696">
        <v>0</v>
      </c>
      <c r="AG63" s="696">
        <v>0</v>
      </c>
      <c r="AH63" s="696">
        <v>0</v>
      </c>
      <c r="AI63" s="696">
        <v>0</v>
      </c>
      <c r="AJ63" s="696">
        <v>0</v>
      </c>
      <c r="AK63" s="696">
        <v>0</v>
      </c>
      <c r="AL63" s="696">
        <v>0</v>
      </c>
      <c r="AM63" s="696">
        <v>0</v>
      </c>
      <c r="AN63" s="696">
        <v>0</v>
      </c>
      <c r="AO63" s="697">
        <v>0</v>
      </c>
      <c r="AP63" s="632"/>
      <c r="AQ63" s="695">
        <v>0</v>
      </c>
      <c r="AR63" s="696">
        <v>0</v>
      </c>
      <c r="AS63" s="696">
        <v>823663.05254856602</v>
      </c>
      <c r="AT63" s="696">
        <v>823663.05254856602</v>
      </c>
      <c r="AU63" s="696">
        <v>823663.05254856602</v>
      </c>
      <c r="AV63" s="696">
        <v>823663.05254856602</v>
      </c>
      <c r="AW63" s="696">
        <v>0</v>
      </c>
      <c r="AX63" s="696">
        <v>0</v>
      </c>
      <c r="AY63" s="696">
        <v>0</v>
      </c>
      <c r="AZ63" s="696">
        <v>0</v>
      </c>
      <c r="BA63" s="696">
        <v>0</v>
      </c>
      <c r="BB63" s="696">
        <v>0</v>
      </c>
      <c r="BC63" s="696">
        <v>0</v>
      </c>
      <c r="BD63" s="696">
        <v>0</v>
      </c>
      <c r="BE63" s="696">
        <v>0</v>
      </c>
      <c r="BF63" s="696">
        <v>0</v>
      </c>
      <c r="BG63" s="696">
        <v>0</v>
      </c>
      <c r="BH63" s="696">
        <v>0</v>
      </c>
      <c r="BI63" s="696">
        <v>0</v>
      </c>
      <c r="BJ63" s="696">
        <v>0</v>
      </c>
      <c r="BK63" s="696">
        <v>0</v>
      </c>
      <c r="BL63" s="696">
        <v>0</v>
      </c>
      <c r="BM63" s="696">
        <v>0</v>
      </c>
      <c r="BN63" s="696">
        <v>0</v>
      </c>
      <c r="BO63" s="696">
        <v>0</v>
      </c>
      <c r="BP63" s="696">
        <v>0</v>
      </c>
      <c r="BQ63" s="696">
        <v>0</v>
      </c>
      <c r="BR63" s="696">
        <v>0</v>
      </c>
      <c r="BS63" s="696">
        <v>0</v>
      </c>
      <c r="BT63" s="697">
        <v>0</v>
      </c>
    </row>
    <row r="64" spans="2:73">
      <c r="B64" s="691" t="s">
        <v>208</v>
      </c>
      <c r="C64" s="691" t="s">
        <v>770</v>
      </c>
      <c r="D64" s="757" t="s">
        <v>781</v>
      </c>
      <c r="E64" s="691" t="s">
        <v>768</v>
      </c>
      <c r="F64" s="691" t="s">
        <v>772</v>
      </c>
      <c r="G64" s="691" t="s">
        <v>773</v>
      </c>
      <c r="H64" s="691">
        <v>2013</v>
      </c>
      <c r="I64" s="643" t="s">
        <v>572</v>
      </c>
      <c r="J64" s="643" t="s">
        <v>588</v>
      </c>
      <c r="K64" s="632"/>
      <c r="L64" s="695">
        <v>0</v>
      </c>
      <c r="M64" s="696">
        <v>0</v>
      </c>
      <c r="N64" s="696">
        <v>547.08699999999999</v>
      </c>
      <c r="O64" s="696">
        <v>0</v>
      </c>
      <c r="P64" s="696">
        <v>0</v>
      </c>
      <c r="Q64" s="696">
        <v>0</v>
      </c>
      <c r="R64" s="696">
        <v>0</v>
      </c>
      <c r="S64" s="696">
        <v>0</v>
      </c>
      <c r="T64" s="696">
        <v>0</v>
      </c>
      <c r="U64" s="696">
        <v>0</v>
      </c>
      <c r="V64" s="696">
        <v>0</v>
      </c>
      <c r="W64" s="696">
        <v>0</v>
      </c>
      <c r="X64" s="696">
        <v>0</v>
      </c>
      <c r="Y64" s="696">
        <v>0</v>
      </c>
      <c r="Z64" s="696">
        <v>0</v>
      </c>
      <c r="AA64" s="696">
        <v>0</v>
      </c>
      <c r="AB64" s="696">
        <v>0</v>
      </c>
      <c r="AC64" s="696">
        <v>0</v>
      </c>
      <c r="AD64" s="696">
        <v>0</v>
      </c>
      <c r="AE64" s="696">
        <v>0</v>
      </c>
      <c r="AF64" s="696">
        <v>0</v>
      </c>
      <c r="AG64" s="696">
        <v>0</v>
      </c>
      <c r="AH64" s="696">
        <v>0</v>
      </c>
      <c r="AI64" s="696">
        <v>0</v>
      </c>
      <c r="AJ64" s="696">
        <v>0</v>
      </c>
      <c r="AK64" s="696">
        <v>0</v>
      </c>
      <c r="AL64" s="696">
        <v>0</v>
      </c>
      <c r="AM64" s="696">
        <v>0</v>
      </c>
      <c r="AN64" s="696">
        <v>0</v>
      </c>
      <c r="AO64" s="697">
        <v>0</v>
      </c>
      <c r="AP64" s="632"/>
      <c r="AQ64" s="695">
        <v>0</v>
      </c>
      <c r="AR64" s="696">
        <v>0</v>
      </c>
      <c r="AS64" s="696">
        <v>8162.6809999999996</v>
      </c>
      <c r="AT64" s="696">
        <v>0</v>
      </c>
      <c r="AU64" s="696">
        <v>0</v>
      </c>
      <c r="AV64" s="696">
        <v>0</v>
      </c>
      <c r="AW64" s="696">
        <v>0</v>
      </c>
      <c r="AX64" s="696">
        <v>0</v>
      </c>
      <c r="AY64" s="696">
        <v>0</v>
      </c>
      <c r="AZ64" s="696">
        <v>0</v>
      </c>
      <c r="BA64" s="696">
        <v>0</v>
      </c>
      <c r="BB64" s="696">
        <v>0</v>
      </c>
      <c r="BC64" s="696">
        <v>0</v>
      </c>
      <c r="BD64" s="696">
        <v>0</v>
      </c>
      <c r="BE64" s="696">
        <v>0</v>
      </c>
      <c r="BF64" s="696">
        <v>0</v>
      </c>
      <c r="BG64" s="696">
        <v>0</v>
      </c>
      <c r="BH64" s="696">
        <v>0</v>
      </c>
      <c r="BI64" s="696">
        <v>0</v>
      </c>
      <c r="BJ64" s="696">
        <v>0</v>
      </c>
      <c r="BK64" s="696">
        <v>0</v>
      </c>
      <c r="BL64" s="696">
        <v>0</v>
      </c>
      <c r="BM64" s="696">
        <v>0</v>
      </c>
      <c r="BN64" s="696">
        <v>0</v>
      </c>
      <c r="BO64" s="696">
        <v>0</v>
      </c>
      <c r="BP64" s="696">
        <v>0</v>
      </c>
      <c r="BQ64" s="696">
        <v>0</v>
      </c>
      <c r="BR64" s="696">
        <v>0</v>
      </c>
      <c r="BS64" s="696">
        <v>0</v>
      </c>
      <c r="BT64" s="697">
        <v>0</v>
      </c>
    </row>
    <row r="65" spans="2:73">
      <c r="B65" s="691" t="s">
        <v>208</v>
      </c>
      <c r="C65" s="691" t="s">
        <v>770</v>
      </c>
      <c r="D65" s="757" t="s">
        <v>24</v>
      </c>
      <c r="E65" s="691" t="s">
        <v>768</v>
      </c>
      <c r="F65" s="691" t="s">
        <v>772</v>
      </c>
      <c r="G65" s="691" t="s">
        <v>769</v>
      </c>
      <c r="H65" s="691">
        <v>2013</v>
      </c>
      <c r="I65" s="643" t="s">
        <v>572</v>
      </c>
      <c r="J65" s="643" t="s">
        <v>588</v>
      </c>
      <c r="K65" s="632"/>
      <c r="L65" s="695">
        <v>0</v>
      </c>
      <c r="M65" s="696">
        <v>0</v>
      </c>
      <c r="N65" s="696">
        <v>5.7213767630000003</v>
      </c>
      <c r="O65" s="696">
        <v>5.7213767630000003</v>
      </c>
      <c r="P65" s="696">
        <v>5.7213767630000003</v>
      </c>
      <c r="Q65" s="696">
        <v>5.7213767630000003</v>
      </c>
      <c r="R65" s="696">
        <v>5.7213767630000003</v>
      </c>
      <c r="S65" s="696">
        <v>5.7213767630000003</v>
      </c>
      <c r="T65" s="696">
        <v>5.7213767630000003</v>
      </c>
      <c r="U65" s="696">
        <v>5.7213767630000003</v>
      </c>
      <c r="V65" s="696">
        <v>5.7213767630000003</v>
      </c>
      <c r="W65" s="696">
        <v>5.7213767630000003</v>
      </c>
      <c r="X65" s="696">
        <v>5.7213767630000003</v>
      </c>
      <c r="Y65" s="696">
        <v>5.7213767630000003</v>
      </c>
      <c r="Z65" s="696">
        <v>5.7213767630000003</v>
      </c>
      <c r="AA65" s="696">
        <v>5.7213767630000003</v>
      </c>
      <c r="AB65" s="696">
        <v>0</v>
      </c>
      <c r="AC65" s="696">
        <v>0</v>
      </c>
      <c r="AD65" s="696">
        <v>0</v>
      </c>
      <c r="AE65" s="696">
        <v>0</v>
      </c>
      <c r="AF65" s="696">
        <v>0</v>
      </c>
      <c r="AG65" s="696">
        <v>0</v>
      </c>
      <c r="AH65" s="696">
        <v>0</v>
      </c>
      <c r="AI65" s="696">
        <v>0</v>
      </c>
      <c r="AJ65" s="696">
        <v>0</v>
      </c>
      <c r="AK65" s="696">
        <v>0</v>
      </c>
      <c r="AL65" s="696">
        <v>0</v>
      </c>
      <c r="AM65" s="696">
        <v>0</v>
      </c>
      <c r="AN65" s="696">
        <v>0</v>
      </c>
      <c r="AO65" s="697">
        <v>0</v>
      </c>
      <c r="AP65" s="632"/>
      <c r="AQ65" s="695">
        <v>0</v>
      </c>
      <c r="AR65" s="696">
        <v>0</v>
      </c>
      <c r="AS65" s="696">
        <v>9175.4477740950006</v>
      </c>
      <c r="AT65" s="696">
        <v>9175.4477740950006</v>
      </c>
      <c r="AU65" s="696">
        <v>9175.4477740950006</v>
      </c>
      <c r="AV65" s="696">
        <v>9175.4477740950006</v>
      </c>
      <c r="AW65" s="696">
        <v>9175.4477740950006</v>
      </c>
      <c r="AX65" s="696">
        <v>9175.4477740950006</v>
      </c>
      <c r="AY65" s="696">
        <v>9175.4477740950006</v>
      </c>
      <c r="AZ65" s="696">
        <v>9175.4477740950006</v>
      </c>
      <c r="BA65" s="696">
        <v>9175.4477740950006</v>
      </c>
      <c r="BB65" s="696">
        <v>9175.4477740950006</v>
      </c>
      <c r="BC65" s="696">
        <v>9175.4477740950006</v>
      </c>
      <c r="BD65" s="696">
        <v>9175.4477740950006</v>
      </c>
      <c r="BE65" s="696">
        <v>9175.4477740950006</v>
      </c>
      <c r="BF65" s="696">
        <v>9175.4477740950006</v>
      </c>
      <c r="BG65" s="696">
        <v>0</v>
      </c>
      <c r="BH65" s="696">
        <v>0</v>
      </c>
      <c r="BI65" s="696">
        <v>0</v>
      </c>
      <c r="BJ65" s="696">
        <v>0</v>
      </c>
      <c r="BK65" s="696">
        <v>0</v>
      </c>
      <c r="BL65" s="696">
        <v>0</v>
      </c>
      <c r="BM65" s="696">
        <v>0</v>
      </c>
      <c r="BN65" s="696">
        <v>0</v>
      </c>
      <c r="BO65" s="696">
        <v>0</v>
      </c>
      <c r="BP65" s="696">
        <v>0</v>
      </c>
      <c r="BQ65" s="696">
        <v>0</v>
      </c>
      <c r="BR65" s="696">
        <v>0</v>
      </c>
      <c r="BS65" s="696">
        <v>0</v>
      </c>
      <c r="BT65" s="697">
        <v>0</v>
      </c>
    </row>
    <row r="66" spans="2:73">
      <c r="B66" s="925" t="s">
        <v>208</v>
      </c>
      <c r="C66" s="925" t="s">
        <v>770</v>
      </c>
      <c r="D66" s="926" t="s">
        <v>22</v>
      </c>
      <c r="E66" s="925" t="s">
        <v>768</v>
      </c>
      <c r="F66" s="925" t="s">
        <v>772</v>
      </c>
      <c r="G66" s="925" t="s">
        <v>769</v>
      </c>
      <c r="H66" s="925">
        <v>2012</v>
      </c>
      <c r="I66" s="927" t="s">
        <v>572</v>
      </c>
      <c r="J66" s="927" t="s">
        <v>581</v>
      </c>
      <c r="K66" s="828"/>
      <c r="L66" s="825">
        <v>0</v>
      </c>
      <c r="M66" s="826">
        <v>161.26140199400001</v>
      </c>
      <c r="N66" s="826">
        <v>161.26140199400001</v>
      </c>
      <c r="O66" s="826">
        <v>138.061053429</v>
      </c>
      <c r="P66" s="826">
        <v>135.67244090599999</v>
      </c>
      <c r="Q66" s="826">
        <v>135.67244090599999</v>
      </c>
      <c r="R66" s="826">
        <v>106.383149081</v>
      </c>
      <c r="S66" s="826">
        <v>105.988119947</v>
      </c>
      <c r="T66" s="826">
        <v>105.988119947</v>
      </c>
      <c r="U66" s="826">
        <v>105.92392278</v>
      </c>
      <c r="V66" s="826">
        <v>103.53896809</v>
      </c>
      <c r="W66" s="826">
        <v>98.082832963000001</v>
      </c>
      <c r="X66" s="826">
        <v>97.987751484</v>
      </c>
      <c r="Y66" s="826">
        <v>66.039469715999999</v>
      </c>
      <c r="Z66" s="826">
        <v>28.947933118000002</v>
      </c>
      <c r="AA66" s="826">
        <v>28.947933118000002</v>
      </c>
      <c r="AB66" s="826">
        <v>24.468109048999999</v>
      </c>
      <c r="AC66" s="826">
        <v>6.3160445010000004</v>
      </c>
      <c r="AD66" s="826">
        <v>3.7120122499999999</v>
      </c>
      <c r="AE66" s="826">
        <v>3.7120122499999999</v>
      </c>
      <c r="AF66" s="826">
        <v>3.7120122499999999</v>
      </c>
      <c r="AG66" s="826">
        <v>0</v>
      </c>
      <c r="AH66" s="826">
        <v>0</v>
      </c>
      <c r="AI66" s="826">
        <v>0</v>
      </c>
      <c r="AJ66" s="826">
        <v>0</v>
      </c>
      <c r="AK66" s="826">
        <v>0</v>
      </c>
      <c r="AL66" s="826">
        <v>0</v>
      </c>
      <c r="AM66" s="826">
        <v>0</v>
      </c>
      <c r="AN66" s="826">
        <v>0</v>
      </c>
      <c r="AO66" s="827">
        <v>0</v>
      </c>
      <c r="AP66" s="828"/>
      <c r="AQ66" s="825">
        <v>0</v>
      </c>
      <c r="AR66" s="826">
        <v>695902.50956143101</v>
      </c>
      <c r="AS66" s="826">
        <v>695902.50956143101</v>
      </c>
      <c r="AT66" s="826">
        <v>619527.29742567695</v>
      </c>
      <c r="AU66" s="826">
        <v>610897.63560050004</v>
      </c>
      <c r="AV66" s="826">
        <v>610897.63560050004</v>
      </c>
      <c r="AW66" s="826">
        <v>514935.65992833395</v>
      </c>
      <c r="AX66" s="826">
        <v>510898.65111757099</v>
      </c>
      <c r="AY66" s="826">
        <v>510898.65111757099</v>
      </c>
      <c r="AZ66" s="826">
        <v>510500.29783756501</v>
      </c>
      <c r="BA66" s="826">
        <v>486225.197687315</v>
      </c>
      <c r="BB66" s="826">
        <v>430686.557087728</v>
      </c>
      <c r="BC66" s="826">
        <v>430096.561908748</v>
      </c>
      <c r="BD66" s="826">
        <v>265078.26569673303</v>
      </c>
      <c r="BE66" s="826">
        <v>139631.016549691</v>
      </c>
      <c r="BF66" s="826">
        <v>139631.016549691</v>
      </c>
      <c r="BG66" s="826">
        <v>112364.69873644901</v>
      </c>
      <c r="BH66" s="826">
        <v>21064.090039088002</v>
      </c>
      <c r="BI66" s="826">
        <v>12443.08261514</v>
      </c>
      <c r="BJ66" s="826">
        <v>12443.08261514</v>
      </c>
      <c r="BK66" s="826">
        <v>12443.08261514</v>
      </c>
      <c r="BL66" s="826">
        <v>0</v>
      </c>
      <c r="BM66" s="826">
        <v>0</v>
      </c>
      <c r="BN66" s="826">
        <v>0</v>
      </c>
      <c r="BO66" s="826">
        <v>0</v>
      </c>
      <c r="BP66" s="826">
        <v>0</v>
      </c>
      <c r="BQ66" s="826">
        <v>0</v>
      </c>
      <c r="BR66" s="826">
        <v>0</v>
      </c>
      <c r="BS66" s="826">
        <v>0</v>
      </c>
      <c r="BT66" s="827">
        <v>0</v>
      </c>
    </row>
    <row r="67" spans="2:73">
      <c r="B67" s="691" t="s">
        <v>208</v>
      </c>
      <c r="C67" s="691" t="s">
        <v>770</v>
      </c>
      <c r="D67" s="757" t="s">
        <v>22</v>
      </c>
      <c r="E67" s="691" t="s">
        <v>768</v>
      </c>
      <c r="F67" s="691" t="s">
        <v>772</v>
      </c>
      <c r="G67" s="691" t="s">
        <v>769</v>
      </c>
      <c r="H67" s="691">
        <v>2013</v>
      </c>
      <c r="I67" s="643" t="s">
        <v>572</v>
      </c>
      <c r="J67" s="643" t="s">
        <v>588</v>
      </c>
      <c r="K67" s="632"/>
      <c r="L67" s="695">
        <v>0</v>
      </c>
      <c r="M67" s="696">
        <v>0</v>
      </c>
      <c r="N67" s="696">
        <v>1823.3070957580001</v>
      </c>
      <c r="O67" s="696">
        <v>1754.661221757</v>
      </c>
      <c r="P67" s="696">
        <v>1725.9113764829999</v>
      </c>
      <c r="Q67" s="696">
        <v>1565.544292286</v>
      </c>
      <c r="R67" s="696">
        <v>1427.672077623</v>
      </c>
      <c r="S67" s="696">
        <v>1403.1866799510001</v>
      </c>
      <c r="T67" s="696">
        <v>1403.1866799510001</v>
      </c>
      <c r="U67" s="696">
        <v>1403.1659256810001</v>
      </c>
      <c r="V67" s="696">
        <v>1353.714057035</v>
      </c>
      <c r="W67" s="696">
        <v>1227.393442347</v>
      </c>
      <c r="X67" s="696">
        <v>1069.107951229</v>
      </c>
      <c r="Y67" s="696">
        <v>1068.935867959</v>
      </c>
      <c r="Z67" s="696">
        <v>629.095970588</v>
      </c>
      <c r="AA67" s="696">
        <v>332.11073735799999</v>
      </c>
      <c r="AB67" s="696">
        <v>332.11073735799999</v>
      </c>
      <c r="AC67" s="696">
        <v>308.75309355799999</v>
      </c>
      <c r="AD67" s="696">
        <v>153.79060574499999</v>
      </c>
      <c r="AE67" s="696">
        <v>139.60794981999999</v>
      </c>
      <c r="AF67" s="696">
        <v>139.60794981999999</v>
      </c>
      <c r="AG67" s="696">
        <v>139.60794981999999</v>
      </c>
      <c r="AH67" s="696">
        <v>0</v>
      </c>
      <c r="AI67" s="696">
        <v>0</v>
      </c>
      <c r="AJ67" s="696">
        <v>0</v>
      </c>
      <c r="AK67" s="696">
        <v>0</v>
      </c>
      <c r="AL67" s="696">
        <v>0</v>
      </c>
      <c r="AM67" s="696">
        <v>0</v>
      </c>
      <c r="AN67" s="696">
        <v>0</v>
      </c>
      <c r="AO67" s="697">
        <v>0</v>
      </c>
      <c r="AP67" s="632"/>
      <c r="AQ67" s="695">
        <v>0</v>
      </c>
      <c r="AR67" s="696">
        <v>0</v>
      </c>
      <c r="AS67" s="696">
        <v>8544439.9465894997</v>
      </c>
      <c r="AT67" s="696">
        <v>8327788.0189838903</v>
      </c>
      <c r="AU67" s="696">
        <v>8238130.2631594101</v>
      </c>
      <c r="AV67" s="696">
        <v>7651649.2500729105</v>
      </c>
      <c r="AW67" s="696">
        <v>7208068.2477147104</v>
      </c>
      <c r="AX67" s="696">
        <v>7087160.5146556301</v>
      </c>
      <c r="AY67" s="696">
        <v>7087160.5146556301</v>
      </c>
      <c r="AZ67" s="696">
        <v>7076260.5444547404</v>
      </c>
      <c r="BA67" s="696">
        <v>6902552.1287732404</v>
      </c>
      <c r="BB67" s="696">
        <v>6205107.1431855299</v>
      </c>
      <c r="BC67" s="696">
        <v>5163362.4227377903</v>
      </c>
      <c r="BD67" s="696">
        <v>5072985.7223895499</v>
      </c>
      <c r="BE67" s="696">
        <v>2508852.3318875502</v>
      </c>
      <c r="BF67" s="696">
        <v>1545597.2192254399</v>
      </c>
      <c r="BG67" s="696">
        <v>1545597.2192254399</v>
      </c>
      <c r="BH67" s="696">
        <v>1335377.5303623099</v>
      </c>
      <c r="BI67" s="696">
        <v>354703.66532573901</v>
      </c>
      <c r="BJ67" s="696">
        <v>326546.02517546102</v>
      </c>
      <c r="BK67" s="696">
        <v>326546.02517546102</v>
      </c>
      <c r="BL67" s="696">
        <v>326546.02517546102</v>
      </c>
      <c r="BM67" s="696">
        <v>0</v>
      </c>
      <c r="BN67" s="696">
        <v>0</v>
      </c>
      <c r="BO67" s="696">
        <v>0</v>
      </c>
      <c r="BP67" s="696">
        <v>0</v>
      </c>
      <c r="BQ67" s="696">
        <v>0</v>
      </c>
      <c r="BR67" s="696">
        <v>0</v>
      </c>
      <c r="BS67" s="696">
        <v>0</v>
      </c>
      <c r="BT67" s="697">
        <v>0</v>
      </c>
    </row>
    <row r="68" spans="2:73">
      <c r="B68" s="691" t="s">
        <v>208</v>
      </c>
      <c r="C68" s="691" t="s">
        <v>770</v>
      </c>
      <c r="D68" s="757" t="s">
        <v>782</v>
      </c>
      <c r="E68" s="691" t="s">
        <v>768</v>
      </c>
      <c r="F68" s="691" t="s">
        <v>772</v>
      </c>
      <c r="G68" s="691" t="s">
        <v>769</v>
      </c>
      <c r="H68" s="691">
        <v>2012</v>
      </c>
      <c r="I68" s="643" t="s">
        <v>572</v>
      </c>
      <c r="J68" s="643" t="s">
        <v>581</v>
      </c>
      <c r="K68" s="632"/>
      <c r="L68" s="695">
        <v>0</v>
      </c>
      <c r="M68" s="696">
        <v>6.2334268679999996</v>
      </c>
      <c r="N68" s="696">
        <v>6.2334268679999996</v>
      </c>
      <c r="O68" s="696">
        <v>6.2334268679999996</v>
      </c>
      <c r="P68" s="696">
        <v>5.1808656629999996</v>
      </c>
      <c r="Q68" s="696">
        <v>5.1808656629999996</v>
      </c>
      <c r="R68" s="696">
        <v>0.75810478699999995</v>
      </c>
      <c r="S68" s="696">
        <v>0.75810478699999995</v>
      </c>
      <c r="T68" s="696">
        <v>0.75810478699999995</v>
      </c>
      <c r="U68" s="696">
        <v>0.75810478699999995</v>
      </c>
      <c r="V68" s="696">
        <v>0.75810478699999995</v>
      </c>
      <c r="W68" s="696">
        <v>0.59720371100000003</v>
      </c>
      <c r="X68" s="696">
        <v>0.59720371100000003</v>
      </c>
      <c r="Y68" s="696">
        <v>0</v>
      </c>
      <c r="Z68" s="696">
        <v>0</v>
      </c>
      <c r="AA68" s="696">
        <v>0</v>
      </c>
      <c r="AB68" s="696">
        <v>0</v>
      </c>
      <c r="AC68" s="696">
        <v>0</v>
      </c>
      <c r="AD68" s="696">
        <v>0</v>
      </c>
      <c r="AE68" s="696">
        <v>0</v>
      </c>
      <c r="AF68" s="696">
        <v>0</v>
      </c>
      <c r="AG68" s="696">
        <v>0</v>
      </c>
      <c r="AH68" s="696">
        <v>0</v>
      </c>
      <c r="AI68" s="696">
        <v>0</v>
      </c>
      <c r="AJ68" s="696">
        <v>0</v>
      </c>
      <c r="AK68" s="696">
        <v>0</v>
      </c>
      <c r="AL68" s="696">
        <v>0</v>
      </c>
      <c r="AM68" s="696">
        <v>0</v>
      </c>
      <c r="AN68" s="696">
        <v>0</v>
      </c>
      <c r="AO68" s="697">
        <v>0</v>
      </c>
      <c r="AP68" s="632"/>
      <c r="AQ68" s="695">
        <v>0</v>
      </c>
      <c r="AR68" s="696">
        <v>23807.008547515001</v>
      </c>
      <c r="AS68" s="696">
        <v>23807.008547515001</v>
      </c>
      <c r="AT68" s="696">
        <v>23807.008547515001</v>
      </c>
      <c r="AU68" s="696">
        <v>19986.795814567002</v>
      </c>
      <c r="AV68" s="696">
        <v>19986.795814567002</v>
      </c>
      <c r="AW68" s="696">
        <v>3662.8759933050001</v>
      </c>
      <c r="AX68" s="696">
        <v>3662.8759933050001</v>
      </c>
      <c r="AY68" s="696">
        <v>3662.8759933050001</v>
      </c>
      <c r="AZ68" s="696">
        <v>3662.8759933050001</v>
      </c>
      <c r="BA68" s="696">
        <v>3662.8759933050001</v>
      </c>
      <c r="BB68" s="696">
        <v>2088.494005131</v>
      </c>
      <c r="BC68" s="696">
        <v>2088.494005131</v>
      </c>
      <c r="BD68" s="696">
        <v>0</v>
      </c>
      <c r="BE68" s="696">
        <v>0</v>
      </c>
      <c r="BF68" s="696">
        <v>0</v>
      </c>
      <c r="BG68" s="696">
        <v>0</v>
      </c>
      <c r="BH68" s="696">
        <v>0</v>
      </c>
      <c r="BI68" s="696">
        <v>0</v>
      </c>
      <c r="BJ68" s="696">
        <v>0</v>
      </c>
      <c r="BK68" s="696">
        <v>0</v>
      </c>
      <c r="BL68" s="696">
        <v>0</v>
      </c>
      <c r="BM68" s="696">
        <v>0</v>
      </c>
      <c r="BN68" s="696">
        <v>0</v>
      </c>
      <c r="BO68" s="696">
        <v>0</v>
      </c>
      <c r="BP68" s="696">
        <v>0</v>
      </c>
      <c r="BQ68" s="696">
        <v>0</v>
      </c>
      <c r="BR68" s="696">
        <v>0</v>
      </c>
      <c r="BS68" s="696">
        <v>0</v>
      </c>
      <c r="BT68" s="697">
        <v>0</v>
      </c>
    </row>
    <row r="69" spans="2:73">
      <c r="B69" s="691" t="s">
        <v>208</v>
      </c>
      <c r="C69" s="691" t="s">
        <v>770</v>
      </c>
      <c r="D69" s="757" t="s">
        <v>782</v>
      </c>
      <c r="E69" s="691" t="s">
        <v>768</v>
      </c>
      <c r="F69" s="691" t="s">
        <v>772</v>
      </c>
      <c r="G69" s="691" t="s">
        <v>769</v>
      </c>
      <c r="H69" s="691">
        <v>2013</v>
      </c>
      <c r="I69" s="643" t="s">
        <v>572</v>
      </c>
      <c r="J69" s="643" t="s">
        <v>588</v>
      </c>
      <c r="K69" s="632"/>
      <c r="L69" s="695">
        <v>0</v>
      </c>
      <c r="M69" s="696">
        <v>0</v>
      </c>
      <c r="N69" s="696">
        <v>167.35331883399999</v>
      </c>
      <c r="O69" s="696">
        <v>167.35331883399999</v>
      </c>
      <c r="P69" s="696">
        <v>162.497100668</v>
      </c>
      <c r="Q69" s="696">
        <v>146.617033322</v>
      </c>
      <c r="R69" s="696">
        <v>78.312600118999995</v>
      </c>
      <c r="S69" s="696">
        <v>78.312600118999995</v>
      </c>
      <c r="T69" s="696">
        <v>78.312600118999995</v>
      </c>
      <c r="U69" s="696">
        <v>78.312600118999995</v>
      </c>
      <c r="V69" s="696">
        <v>78.312600118999995</v>
      </c>
      <c r="W69" s="696">
        <v>78.312600118999995</v>
      </c>
      <c r="X69" s="696">
        <v>76.299078546999993</v>
      </c>
      <c r="Y69" s="696">
        <v>25.735685916000001</v>
      </c>
      <c r="Z69" s="696">
        <v>0</v>
      </c>
      <c r="AA69" s="696">
        <v>0</v>
      </c>
      <c r="AB69" s="696">
        <v>0</v>
      </c>
      <c r="AC69" s="696">
        <v>0</v>
      </c>
      <c r="AD69" s="696">
        <v>0</v>
      </c>
      <c r="AE69" s="696">
        <v>0</v>
      </c>
      <c r="AF69" s="696">
        <v>0</v>
      </c>
      <c r="AG69" s="696">
        <v>0</v>
      </c>
      <c r="AH69" s="696">
        <v>0</v>
      </c>
      <c r="AI69" s="696">
        <v>0</v>
      </c>
      <c r="AJ69" s="696">
        <v>0</v>
      </c>
      <c r="AK69" s="696">
        <v>0</v>
      </c>
      <c r="AL69" s="696">
        <v>0</v>
      </c>
      <c r="AM69" s="696">
        <v>0</v>
      </c>
      <c r="AN69" s="696">
        <v>0</v>
      </c>
      <c r="AO69" s="697">
        <v>0</v>
      </c>
      <c r="AP69" s="632"/>
      <c r="AQ69" s="698">
        <v>0</v>
      </c>
      <c r="AR69" s="699">
        <v>0</v>
      </c>
      <c r="AS69" s="699">
        <v>628090.09998858895</v>
      </c>
      <c r="AT69" s="699">
        <v>628090.09998858895</v>
      </c>
      <c r="AU69" s="699">
        <v>609273.87904485897</v>
      </c>
      <c r="AV69" s="699">
        <v>552216.14943970297</v>
      </c>
      <c r="AW69" s="699">
        <v>316349.254957286</v>
      </c>
      <c r="AX69" s="699">
        <v>316349.254957286</v>
      </c>
      <c r="AY69" s="699">
        <v>316349.254957286</v>
      </c>
      <c r="AZ69" s="699">
        <v>316349.254957286</v>
      </c>
      <c r="BA69" s="699">
        <v>316349.254957286</v>
      </c>
      <c r="BB69" s="699">
        <v>316349.254957286</v>
      </c>
      <c r="BC69" s="699">
        <v>298082.83916552598</v>
      </c>
      <c r="BD69" s="699">
        <v>89091.731913177995</v>
      </c>
      <c r="BE69" s="699">
        <v>0</v>
      </c>
      <c r="BF69" s="699">
        <v>0</v>
      </c>
      <c r="BG69" s="699">
        <v>0</v>
      </c>
      <c r="BH69" s="699">
        <v>0</v>
      </c>
      <c r="BI69" s="699">
        <v>0</v>
      </c>
      <c r="BJ69" s="699">
        <v>0</v>
      </c>
      <c r="BK69" s="699">
        <v>0</v>
      </c>
      <c r="BL69" s="699">
        <v>0</v>
      </c>
      <c r="BM69" s="699">
        <v>0</v>
      </c>
      <c r="BN69" s="699">
        <v>0</v>
      </c>
      <c r="BO69" s="699">
        <v>0</v>
      </c>
      <c r="BP69" s="699">
        <v>0</v>
      </c>
      <c r="BQ69" s="699">
        <v>0</v>
      </c>
      <c r="BR69" s="699">
        <v>0</v>
      </c>
      <c r="BS69" s="699">
        <v>0</v>
      </c>
      <c r="BT69" s="700">
        <v>0</v>
      </c>
    </row>
    <row r="70" spans="2:73">
      <c r="B70" s="691" t="s">
        <v>208</v>
      </c>
      <c r="C70" s="691" t="s">
        <v>767</v>
      </c>
      <c r="D70" s="757" t="s">
        <v>783</v>
      </c>
      <c r="E70" s="691" t="s">
        <v>768</v>
      </c>
      <c r="F70" s="691" t="s">
        <v>29</v>
      </c>
      <c r="G70" s="691" t="s">
        <v>769</v>
      </c>
      <c r="H70" s="691">
        <v>2013</v>
      </c>
      <c r="I70" s="643" t="s">
        <v>572</v>
      </c>
      <c r="J70" s="643" t="s">
        <v>588</v>
      </c>
      <c r="K70" s="632"/>
      <c r="L70" s="695">
        <v>0</v>
      </c>
      <c r="M70" s="696">
        <v>0</v>
      </c>
      <c r="N70" s="696">
        <v>14.107065099</v>
      </c>
      <c r="O70" s="696">
        <v>14.107065099</v>
      </c>
      <c r="P70" s="696">
        <v>13.597875290999999</v>
      </c>
      <c r="Q70" s="696">
        <v>11.656753409</v>
      </c>
      <c r="R70" s="696">
        <v>11.656753409</v>
      </c>
      <c r="S70" s="696">
        <v>11.656753409</v>
      </c>
      <c r="T70" s="696">
        <v>11.656753409</v>
      </c>
      <c r="U70" s="696">
        <v>11.640442396999999</v>
      </c>
      <c r="V70" s="696">
        <v>8.7063767589999994</v>
      </c>
      <c r="W70" s="696">
        <v>8.7063767589999994</v>
      </c>
      <c r="X70" s="696">
        <v>6.9935355240000003</v>
      </c>
      <c r="Y70" s="696">
        <v>6.993339808</v>
      </c>
      <c r="Z70" s="696">
        <v>6.993339808</v>
      </c>
      <c r="AA70" s="696">
        <v>6.9829140880000002</v>
      </c>
      <c r="AB70" s="696">
        <v>6.9829140880000002</v>
      </c>
      <c r="AC70" s="696">
        <v>6.9743734289999999</v>
      </c>
      <c r="AD70" s="696">
        <v>6.7588563109999997</v>
      </c>
      <c r="AE70" s="696">
        <v>3.967298692</v>
      </c>
      <c r="AF70" s="696">
        <v>3.967298692</v>
      </c>
      <c r="AG70" s="696">
        <v>3.967298692</v>
      </c>
      <c r="AH70" s="696">
        <v>0</v>
      </c>
      <c r="AI70" s="696">
        <v>0</v>
      </c>
      <c r="AJ70" s="696">
        <v>0</v>
      </c>
      <c r="AK70" s="696">
        <v>0</v>
      </c>
      <c r="AL70" s="696">
        <v>0</v>
      </c>
      <c r="AM70" s="696">
        <v>0</v>
      </c>
      <c r="AN70" s="696">
        <v>0</v>
      </c>
      <c r="AO70" s="697">
        <v>0</v>
      </c>
      <c r="AP70" s="632"/>
      <c r="AQ70" s="692">
        <v>0</v>
      </c>
      <c r="AR70" s="693">
        <v>0</v>
      </c>
      <c r="AS70" s="693">
        <v>210480.47810314799</v>
      </c>
      <c r="AT70" s="693">
        <v>210480.47810314799</v>
      </c>
      <c r="AU70" s="693">
        <v>202369.42815675901</v>
      </c>
      <c r="AV70" s="693">
        <v>171448.66680721601</v>
      </c>
      <c r="AW70" s="693">
        <v>171448.66680721601</v>
      </c>
      <c r="AX70" s="693">
        <v>171448.66680721601</v>
      </c>
      <c r="AY70" s="693">
        <v>171448.66680721601</v>
      </c>
      <c r="AZ70" s="693">
        <v>171305.78233794501</v>
      </c>
      <c r="BA70" s="693">
        <v>124568.097182103</v>
      </c>
      <c r="BB70" s="693">
        <v>124568.097182103</v>
      </c>
      <c r="BC70" s="693">
        <v>113263.059699235</v>
      </c>
      <c r="BD70" s="693">
        <v>111650.143911625</v>
      </c>
      <c r="BE70" s="693">
        <v>111650.143911625</v>
      </c>
      <c r="BF70" s="693">
        <v>111191.167090446</v>
      </c>
      <c r="BG70" s="693">
        <v>111191.167090446</v>
      </c>
      <c r="BH70" s="693">
        <v>111097.061119301</v>
      </c>
      <c r="BI70" s="693">
        <v>107664.018902029</v>
      </c>
      <c r="BJ70" s="693">
        <v>63196.390284647998</v>
      </c>
      <c r="BK70" s="693">
        <v>63196.390284647998</v>
      </c>
      <c r="BL70" s="693">
        <v>63196.390284647998</v>
      </c>
      <c r="BM70" s="693">
        <v>0</v>
      </c>
      <c r="BN70" s="693">
        <v>0</v>
      </c>
      <c r="BO70" s="693">
        <v>0</v>
      </c>
      <c r="BP70" s="693">
        <v>0</v>
      </c>
      <c r="BQ70" s="693">
        <v>0</v>
      </c>
      <c r="BR70" s="693">
        <v>0</v>
      </c>
      <c r="BS70" s="693">
        <v>0</v>
      </c>
      <c r="BT70" s="694">
        <v>0</v>
      </c>
    </row>
    <row r="71" spans="2:73">
      <c r="B71" s="691" t="s">
        <v>208</v>
      </c>
      <c r="C71" s="691" t="s">
        <v>767</v>
      </c>
      <c r="D71" s="757" t="s">
        <v>2</v>
      </c>
      <c r="E71" s="691" t="s">
        <v>768</v>
      </c>
      <c r="F71" s="691" t="s">
        <v>29</v>
      </c>
      <c r="G71" s="691" t="s">
        <v>769</v>
      </c>
      <c r="H71" s="691">
        <v>2013</v>
      </c>
      <c r="I71" s="643" t="s">
        <v>572</v>
      </c>
      <c r="J71" s="643" t="s">
        <v>588</v>
      </c>
      <c r="K71" s="632"/>
      <c r="L71" s="695">
        <v>0</v>
      </c>
      <c r="M71" s="696">
        <v>0</v>
      </c>
      <c r="N71" s="696">
        <v>22.3769627</v>
      </c>
      <c r="O71" s="696">
        <v>22.3769627</v>
      </c>
      <c r="P71" s="696">
        <v>22.3769627</v>
      </c>
      <c r="Q71" s="696">
        <v>22.3769627</v>
      </c>
      <c r="R71" s="696">
        <v>0</v>
      </c>
      <c r="S71" s="696">
        <v>0</v>
      </c>
      <c r="T71" s="696">
        <v>0</v>
      </c>
      <c r="U71" s="696">
        <v>0</v>
      </c>
      <c r="V71" s="696">
        <v>0</v>
      </c>
      <c r="W71" s="696">
        <v>0</v>
      </c>
      <c r="X71" s="696">
        <v>0</v>
      </c>
      <c r="Y71" s="696">
        <v>0</v>
      </c>
      <c r="Z71" s="696">
        <v>0</v>
      </c>
      <c r="AA71" s="696">
        <v>0</v>
      </c>
      <c r="AB71" s="696">
        <v>0</v>
      </c>
      <c r="AC71" s="696">
        <v>0</v>
      </c>
      <c r="AD71" s="696">
        <v>0</v>
      </c>
      <c r="AE71" s="696">
        <v>0</v>
      </c>
      <c r="AF71" s="696">
        <v>0</v>
      </c>
      <c r="AG71" s="696">
        <v>0</v>
      </c>
      <c r="AH71" s="696">
        <v>0</v>
      </c>
      <c r="AI71" s="696">
        <v>0</v>
      </c>
      <c r="AJ71" s="696">
        <v>0</v>
      </c>
      <c r="AK71" s="696">
        <v>0</v>
      </c>
      <c r="AL71" s="696">
        <v>0</v>
      </c>
      <c r="AM71" s="696">
        <v>0</v>
      </c>
      <c r="AN71" s="696">
        <v>0</v>
      </c>
      <c r="AO71" s="697">
        <v>0</v>
      </c>
      <c r="AP71" s="632"/>
      <c r="AQ71" s="695">
        <v>0</v>
      </c>
      <c r="AR71" s="696">
        <v>0</v>
      </c>
      <c r="AS71" s="696">
        <v>39899.506820000002</v>
      </c>
      <c r="AT71" s="696">
        <v>39899.506820000002</v>
      </c>
      <c r="AU71" s="696">
        <v>39899.506820000002</v>
      </c>
      <c r="AV71" s="696">
        <v>39899.506820000002</v>
      </c>
      <c r="AW71" s="696">
        <v>0</v>
      </c>
      <c r="AX71" s="696">
        <v>0</v>
      </c>
      <c r="AY71" s="696">
        <v>0</v>
      </c>
      <c r="AZ71" s="696">
        <v>0</v>
      </c>
      <c r="BA71" s="696">
        <v>0</v>
      </c>
      <c r="BB71" s="696">
        <v>0</v>
      </c>
      <c r="BC71" s="696">
        <v>0</v>
      </c>
      <c r="BD71" s="696">
        <v>0</v>
      </c>
      <c r="BE71" s="696">
        <v>0</v>
      </c>
      <c r="BF71" s="696">
        <v>0</v>
      </c>
      <c r="BG71" s="696">
        <v>0</v>
      </c>
      <c r="BH71" s="696">
        <v>0</v>
      </c>
      <c r="BI71" s="696">
        <v>0</v>
      </c>
      <c r="BJ71" s="696">
        <v>0</v>
      </c>
      <c r="BK71" s="696">
        <v>0</v>
      </c>
      <c r="BL71" s="696">
        <v>0</v>
      </c>
      <c r="BM71" s="696">
        <v>0</v>
      </c>
      <c r="BN71" s="696">
        <v>0</v>
      </c>
      <c r="BO71" s="696">
        <v>0</v>
      </c>
      <c r="BP71" s="696">
        <v>0</v>
      </c>
      <c r="BQ71" s="696">
        <v>0</v>
      </c>
      <c r="BR71" s="696">
        <v>0</v>
      </c>
      <c r="BS71" s="696">
        <v>0</v>
      </c>
      <c r="BT71" s="697">
        <v>0</v>
      </c>
    </row>
    <row r="72" spans="2:73">
      <c r="B72" s="691" t="s">
        <v>208</v>
      </c>
      <c r="C72" s="691" t="s">
        <v>767</v>
      </c>
      <c r="D72" s="757" t="s">
        <v>1</v>
      </c>
      <c r="E72" s="691" t="s">
        <v>768</v>
      </c>
      <c r="F72" s="691" t="s">
        <v>29</v>
      </c>
      <c r="G72" s="691" t="s">
        <v>769</v>
      </c>
      <c r="H72" s="691">
        <v>2013</v>
      </c>
      <c r="I72" s="643" t="s">
        <v>572</v>
      </c>
      <c r="J72" s="643" t="s">
        <v>588</v>
      </c>
      <c r="K72" s="632"/>
      <c r="L72" s="695">
        <v>0</v>
      </c>
      <c r="M72" s="696">
        <v>0</v>
      </c>
      <c r="N72" s="696">
        <v>174.48975833099999</v>
      </c>
      <c r="O72" s="696">
        <v>174.48975833099999</v>
      </c>
      <c r="P72" s="696">
        <v>174.48975833099999</v>
      </c>
      <c r="Q72" s="696">
        <v>143.15933347499998</v>
      </c>
      <c r="R72" s="696">
        <v>50.673025719999998</v>
      </c>
      <c r="S72" s="696">
        <v>0</v>
      </c>
      <c r="T72" s="696">
        <v>0</v>
      </c>
      <c r="U72" s="696">
        <v>0</v>
      </c>
      <c r="V72" s="696">
        <v>0</v>
      </c>
      <c r="W72" s="696">
        <v>0</v>
      </c>
      <c r="X72" s="696">
        <v>0</v>
      </c>
      <c r="Y72" s="696">
        <v>0</v>
      </c>
      <c r="Z72" s="696">
        <v>0</v>
      </c>
      <c r="AA72" s="696">
        <v>0</v>
      </c>
      <c r="AB72" s="696">
        <v>0</v>
      </c>
      <c r="AC72" s="696">
        <v>0</v>
      </c>
      <c r="AD72" s="696">
        <v>0</v>
      </c>
      <c r="AE72" s="696">
        <v>0</v>
      </c>
      <c r="AF72" s="696">
        <v>0</v>
      </c>
      <c r="AG72" s="696">
        <v>0</v>
      </c>
      <c r="AH72" s="696">
        <v>0</v>
      </c>
      <c r="AI72" s="696">
        <v>0</v>
      </c>
      <c r="AJ72" s="696">
        <v>0</v>
      </c>
      <c r="AK72" s="696">
        <v>0</v>
      </c>
      <c r="AL72" s="696">
        <v>0</v>
      </c>
      <c r="AM72" s="696">
        <v>0</v>
      </c>
      <c r="AN72" s="696">
        <v>0</v>
      </c>
      <c r="AO72" s="697">
        <v>0</v>
      </c>
      <c r="AP72" s="632"/>
      <c r="AQ72" s="695">
        <v>0</v>
      </c>
      <c r="AR72" s="696">
        <v>0</v>
      </c>
      <c r="AS72" s="696">
        <v>711079.25236130494</v>
      </c>
      <c r="AT72" s="696">
        <v>711079.25236130494</v>
      </c>
      <c r="AU72" s="696">
        <v>711079.25236130494</v>
      </c>
      <c r="AV72" s="696">
        <v>680418.44137963792</v>
      </c>
      <c r="AW72" s="696">
        <v>344787.639054492</v>
      </c>
      <c r="AX72" s="696">
        <v>0</v>
      </c>
      <c r="AY72" s="696">
        <v>0</v>
      </c>
      <c r="AZ72" s="696">
        <v>0</v>
      </c>
      <c r="BA72" s="696">
        <v>0</v>
      </c>
      <c r="BB72" s="696">
        <v>0</v>
      </c>
      <c r="BC72" s="696">
        <v>0</v>
      </c>
      <c r="BD72" s="696">
        <v>0</v>
      </c>
      <c r="BE72" s="696">
        <v>0</v>
      </c>
      <c r="BF72" s="696">
        <v>0</v>
      </c>
      <c r="BG72" s="696">
        <v>0</v>
      </c>
      <c r="BH72" s="696">
        <v>0</v>
      </c>
      <c r="BI72" s="696">
        <v>0</v>
      </c>
      <c r="BJ72" s="696">
        <v>0</v>
      </c>
      <c r="BK72" s="696">
        <v>0</v>
      </c>
      <c r="BL72" s="696">
        <v>0</v>
      </c>
      <c r="BM72" s="696">
        <v>0</v>
      </c>
      <c r="BN72" s="696">
        <v>0</v>
      </c>
      <c r="BO72" s="696">
        <v>0</v>
      </c>
      <c r="BP72" s="696">
        <v>0</v>
      </c>
      <c r="BQ72" s="696">
        <v>0</v>
      </c>
      <c r="BR72" s="696">
        <v>0</v>
      </c>
      <c r="BS72" s="696">
        <v>0</v>
      </c>
      <c r="BT72" s="697">
        <v>0</v>
      </c>
    </row>
    <row r="73" spans="2:73">
      <c r="B73" s="691" t="s">
        <v>208</v>
      </c>
      <c r="C73" s="691" t="s">
        <v>767</v>
      </c>
      <c r="D73" s="757" t="s">
        <v>784</v>
      </c>
      <c r="E73" s="691" t="s">
        <v>768</v>
      </c>
      <c r="F73" s="691" t="s">
        <v>29</v>
      </c>
      <c r="G73" s="691" t="s">
        <v>769</v>
      </c>
      <c r="H73" s="691">
        <v>2013</v>
      </c>
      <c r="I73" s="643" t="s">
        <v>572</v>
      </c>
      <c r="J73" s="643" t="s">
        <v>588</v>
      </c>
      <c r="K73" s="632"/>
      <c r="L73" s="695">
        <v>0</v>
      </c>
      <c r="M73" s="696">
        <v>0</v>
      </c>
      <c r="N73" s="696">
        <v>32.323748854000002</v>
      </c>
      <c r="O73" s="696">
        <v>32.323748854000002</v>
      </c>
      <c r="P73" s="696">
        <v>30.549190234000001</v>
      </c>
      <c r="Q73" s="696">
        <v>24.493072100999999</v>
      </c>
      <c r="R73" s="696">
        <v>24.493072100999999</v>
      </c>
      <c r="S73" s="696">
        <v>24.493072100999999</v>
      </c>
      <c r="T73" s="696">
        <v>24.493072100999999</v>
      </c>
      <c r="U73" s="696">
        <v>24.44673937</v>
      </c>
      <c r="V73" s="696">
        <v>21.011733126999999</v>
      </c>
      <c r="W73" s="696">
        <v>21.011733126999999</v>
      </c>
      <c r="X73" s="696">
        <v>15.246719779999999</v>
      </c>
      <c r="Y73" s="696">
        <v>9.8482768329999999</v>
      </c>
      <c r="Z73" s="696">
        <v>9.8482768329999999</v>
      </c>
      <c r="AA73" s="696">
        <v>9.6542727549999992</v>
      </c>
      <c r="AB73" s="696">
        <v>9.6542727549999992</v>
      </c>
      <c r="AC73" s="696">
        <v>9.5547433799999997</v>
      </c>
      <c r="AD73" s="696">
        <v>8.2473489509999993</v>
      </c>
      <c r="AE73" s="696">
        <v>4.8410075790000002</v>
      </c>
      <c r="AF73" s="696">
        <v>4.8410075790000002</v>
      </c>
      <c r="AG73" s="696">
        <v>4.8410075790000002</v>
      </c>
      <c r="AH73" s="696">
        <v>0</v>
      </c>
      <c r="AI73" s="696">
        <v>0</v>
      </c>
      <c r="AJ73" s="696">
        <v>0</v>
      </c>
      <c r="AK73" s="696">
        <v>0</v>
      </c>
      <c r="AL73" s="696">
        <v>0</v>
      </c>
      <c r="AM73" s="696">
        <v>0</v>
      </c>
      <c r="AN73" s="696">
        <v>0</v>
      </c>
      <c r="AO73" s="697">
        <v>0</v>
      </c>
      <c r="AP73" s="632"/>
      <c r="AQ73" s="695">
        <v>0</v>
      </c>
      <c r="AR73" s="696">
        <v>0</v>
      </c>
      <c r="AS73" s="696">
        <v>469151.72430744098</v>
      </c>
      <c r="AT73" s="696">
        <v>469151.72430744098</v>
      </c>
      <c r="AU73" s="696">
        <v>440884.20329487801</v>
      </c>
      <c r="AV73" s="696">
        <v>344414.32924201398</v>
      </c>
      <c r="AW73" s="696">
        <v>344414.32924201398</v>
      </c>
      <c r="AX73" s="696">
        <v>344414.32924201398</v>
      </c>
      <c r="AY73" s="696">
        <v>344414.32924201398</v>
      </c>
      <c r="AZ73" s="696">
        <v>344008.454517707</v>
      </c>
      <c r="BA73" s="696">
        <v>289291.12365174497</v>
      </c>
      <c r="BB73" s="696">
        <v>289291.12365174497</v>
      </c>
      <c r="BC73" s="696">
        <v>251729.94530918499</v>
      </c>
      <c r="BD73" s="696">
        <v>161838.02610611799</v>
      </c>
      <c r="BE73" s="696">
        <v>161838.02610611799</v>
      </c>
      <c r="BF73" s="696">
        <v>153297.28558085</v>
      </c>
      <c r="BG73" s="696">
        <v>153297.28558085</v>
      </c>
      <c r="BH73" s="696">
        <v>152200.61272756901</v>
      </c>
      <c r="BI73" s="696">
        <v>131374.70193235099</v>
      </c>
      <c r="BJ73" s="696">
        <v>77113.983126624997</v>
      </c>
      <c r="BK73" s="696">
        <v>77113.983126624997</v>
      </c>
      <c r="BL73" s="696">
        <v>77113.983126624997</v>
      </c>
      <c r="BM73" s="696">
        <v>0</v>
      </c>
      <c r="BN73" s="696">
        <v>0</v>
      </c>
      <c r="BO73" s="696">
        <v>0</v>
      </c>
      <c r="BP73" s="696">
        <v>0</v>
      </c>
      <c r="BQ73" s="696">
        <v>0</v>
      </c>
      <c r="BR73" s="696">
        <v>0</v>
      </c>
      <c r="BS73" s="696">
        <v>0</v>
      </c>
      <c r="BT73" s="697">
        <v>0</v>
      </c>
    </row>
    <row r="74" spans="2:73">
      <c r="B74" s="691" t="s">
        <v>208</v>
      </c>
      <c r="C74" s="691" t="s">
        <v>767</v>
      </c>
      <c r="D74" s="757" t="s">
        <v>14</v>
      </c>
      <c r="E74" s="691" t="s">
        <v>768</v>
      </c>
      <c r="F74" s="691" t="s">
        <v>29</v>
      </c>
      <c r="G74" s="691" t="s">
        <v>769</v>
      </c>
      <c r="H74" s="691">
        <v>2013</v>
      </c>
      <c r="I74" s="643" t="s">
        <v>572</v>
      </c>
      <c r="J74" s="643" t="s">
        <v>588</v>
      </c>
      <c r="K74" s="632"/>
      <c r="L74" s="695">
        <v>0</v>
      </c>
      <c r="M74" s="696">
        <v>0</v>
      </c>
      <c r="N74" s="696">
        <v>41.579641756000001</v>
      </c>
      <c r="O74" s="696">
        <v>41.579641756000001</v>
      </c>
      <c r="P74" s="696">
        <v>41.579641756000001</v>
      </c>
      <c r="Q74" s="696">
        <v>38.952995692000002</v>
      </c>
      <c r="R74" s="696">
        <v>37.639672668000003</v>
      </c>
      <c r="S74" s="696">
        <v>36.326349704999998</v>
      </c>
      <c r="T74" s="696">
        <v>36.326349704999998</v>
      </c>
      <c r="U74" s="696">
        <v>36.326349704999998</v>
      </c>
      <c r="V74" s="696">
        <v>27.055834409999999</v>
      </c>
      <c r="W74" s="696">
        <v>18.897523400000001</v>
      </c>
      <c r="X74" s="696">
        <v>18.115321931</v>
      </c>
      <c r="Y74" s="696">
        <v>18.109553476999999</v>
      </c>
      <c r="Z74" s="696">
        <v>16.122184804</v>
      </c>
      <c r="AA74" s="696">
        <v>16.122184804</v>
      </c>
      <c r="AB74" s="696">
        <v>7.7812331669999999</v>
      </c>
      <c r="AC74" s="696">
        <v>7.7076809849999997</v>
      </c>
      <c r="AD74" s="696">
        <v>7.7076809849999997</v>
      </c>
      <c r="AE74" s="696">
        <v>7.7076809849999997</v>
      </c>
      <c r="AF74" s="696">
        <v>7.7076809849999997</v>
      </c>
      <c r="AG74" s="696">
        <v>7.7076809849999997</v>
      </c>
      <c r="AH74" s="696">
        <v>7.7076809849999997</v>
      </c>
      <c r="AI74" s="696">
        <v>0</v>
      </c>
      <c r="AJ74" s="696">
        <v>0</v>
      </c>
      <c r="AK74" s="696">
        <v>0</v>
      </c>
      <c r="AL74" s="696">
        <v>0</v>
      </c>
      <c r="AM74" s="696">
        <v>0</v>
      </c>
      <c r="AN74" s="696">
        <v>0</v>
      </c>
      <c r="AO74" s="697">
        <v>0</v>
      </c>
      <c r="AP74" s="632"/>
      <c r="AQ74" s="695">
        <v>0</v>
      </c>
      <c r="AR74" s="696">
        <v>0</v>
      </c>
      <c r="AS74" s="696">
        <v>427264.479164124</v>
      </c>
      <c r="AT74" s="696">
        <v>427264.479164124</v>
      </c>
      <c r="AU74" s="696">
        <v>427264.479164124</v>
      </c>
      <c r="AV74" s="696">
        <v>376699.82314491301</v>
      </c>
      <c r="AW74" s="696">
        <v>351417.50137138402</v>
      </c>
      <c r="AX74" s="696">
        <v>326135.173906326</v>
      </c>
      <c r="AY74" s="696">
        <v>326135.173906326</v>
      </c>
      <c r="AZ74" s="696">
        <v>326135.173906326</v>
      </c>
      <c r="BA74" s="696">
        <v>147671.68682861299</v>
      </c>
      <c r="BB74" s="696">
        <v>140052.32577514599</v>
      </c>
      <c r="BC74" s="696">
        <v>133602.06116485599</v>
      </c>
      <c r="BD74" s="696">
        <v>129344.821060181</v>
      </c>
      <c r="BE74" s="696">
        <v>122737.50526428199</v>
      </c>
      <c r="BF74" s="696">
        <v>122737.50526428199</v>
      </c>
      <c r="BG74" s="696">
        <v>57430.425857544004</v>
      </c>
      <c r="BH74" s="696">
        <v>56823.892822266003</v>
      </c>
      <c r="BI74" s="696">
        <v>56823.892822266003</v>
      </c>
      <c r="BJ74" s="696">
        <v>56823.892822266003</v>
      </c>
      <c r="BK74" s="696">
        <v>56823.892822266003</v>
      </c>
      <c r="BL74" s="696">
        <v>56823.892822266003</v>
      </c>
      <c r="BM74" s="696">
        <v>56823.892822266003</v>
      </c>
      <c r="BN74" s="696">
        <v>0</v>
      </c>
      <c r="BO74" s="696">
        <v>0</v>
      </c>
      <c r="BP74" s="696">
        <v>0</v>
      </c>
      <c r="BQ74" s="696">
        <v>0</v>
      </c>
      <c r="BR74" s="696">
        <v>0</v>
      </c>
      <c r="BS74" s="696">
        <v>0</v>
      </c>
      <c r="BT74" s="697">
        <v>0</v>
      </c>
    </row>
    <row r="75" spans="2:73">
      <c r="B75" s="691" t="s">
        <v>208</v>
      </c>
      <c r="C75" s="691" t="s">
        <v>767</v>
      </c>
      <c r="D75" s="757" t="s">
        <v>785</v>
      </c>
      <c r="E75" s="691" t="s">
        <v>768</v>
      </c>
      <c r="F75" s="691" t="s">
        <v>29</v>
      </c>
      <c r="G75" s="691" t="s">
        <v>769</v>
      </c>
      <c r="H75" s="691">
        <v>2013</v>
      </c>
      <c r="I75" s="643" t="s">
        <v>572</v>
      </c>
      <c r="J75" s="643" t="s">
        <v>588</v>
      </c>
      <c r="K75" s="632"/>
      <c r="L75" s="695">
        <v>0</v>
      </c>
      <c r="M75" s="696">
        <v>0</v>
      </c>
      <c r="N75" s="696">
        <v>591.27537650600004</v>
      </c>
      <c r="O75" s="696">
        <v>591.27537650600004</v>
      </c>
      <c r="P75" s="696">
        <v>591.27537650600004</v>
      </c>
      <c r="Q75" s="696">
        <v>591.27537650600004</v>
      </c>
      <c r="R75" s="696">
        <v>591.27537650600004</v>
      </c>
      <c r="S75" s="696">
        <v>591.27537650600004</v>
      </c>
      <c r="T75" s="696">
        <v>591.27537650600004</v>
      </c>
      <c r="U75" s="696">
        <v>591.27537650600004</v>
      </c>
      <c r="V75" s="696">
        <v>591.27537650600004</v>
      </c>
      <c r="W75" s="696">
        <v>591.27537650600004</v>
      </c>
      <c r="X75" s="696">
        <v>591.27537650600004</v>
      </c>
      <c r="Y75" s="696">
        <v>591.27537650600004</v>
      </c>
      <c r="Z75" s="696">
        <v>591.27537650600004</v>
      </c>
      <c r="AA75" s="696">
        <v>591.27537650600004</v>
      </c>
      <c r="AB75" s="696">
        <v>591.27537650600004</v>
      </c>
      <c r="AC75" s="696">
        <v>591.27537650600004</v>
      </c>
      <c r="AD75" s="696">
        <v>591.27537650600004</v>
      </c>
      <c r="AE75" s="696">
        <v>591.27537650600004</v>
      </c>
      <c r="AF75" s="696">
        <v>443.837619152</v>
      </c>
      <c r="AG75" s="696">
        <v>0</v>
      </c>
      <c r="AH75" s="696">
        <v>0</v>
      </c>
      <c r="AI75" s="696">
        <v>0</v>
      </c>
      <c r="AJ75" s="696">
        <v>0</v>
      </c>
      <c r="AK75" s="696">
        <v>0</v>
      </c>
      <c r="AL75" s="696">
        <v>0</v>
      </c>
      <c r="AM75" s="696">
        <v>0</v>
      </c>
      <c r="AN75" s="696">
        <v>0</v>
      </c>
      <c r="AO75" s="697">
        <v>0</v>
      </c>
      <c r="AP75" s="632"/>
      <c r="AQ75" s="695">
        <v>0</v>
      </c>
      <c r="AR75" s="696">
        <v>0</v>
      </c>
      <c r="AS75" s="696">
        <v>993659.18548502598</v>
      </c>
      <c r="AT75" s="696">
        <v>993659.18548502598</v>
      </c>
      <c r="AU75" s="696">
        <v>993659.18548502598</v>
      </c>
      <c r="AV75" s="696">
        <v>993659.18548502598</v>
      </c>
      <c r="AW75" s="696">
        <v>993659.18548502598</v>
      </c>
      <c r="AX75" s="696">
        <v>993659.18548502598</v>
      </c>
      <c r="AY75" s="696">
        <v>993659.18548502598</v>
      </c>
      <c r="AZ75" s="696">
        <v>993659.18548502598</v>
      </c>
      <c r="BA75" s="696">
        <v>993659.18548502598</v>
      </c>
      <c r="BB75" s="696">
        <v>993659.18548502598</v>
      </c>
      <c r="BC75" s="696">
        <v>993659.18548502598</v>
      </c>
      <c r="BD75" s="696">
        <v>993659.18548502598</v>
      </c>
      <c r="BE75" s="696">
        <v>993659.18548502598</v>
      </c>
      <c r="BF75" s="696">
        <v>993659.18548502598</v>
      </c>
      <c r="BG75" s="696">
        <v>993659.18548502598</v>
      </c>
      <c r="BH75" s="696">
        <v>993659.18548502598</v>
      </c>
      <c r="BI75" s="696">
        <v>993659.18548502598</v>
      </c>
      <c r="BJ75" s="696">
        <v>993659.18548502598</v>
      </c>
      <c r="BK75" s="696">
        <v>861812.31924915395</v>
      </c>
      <c r="BL75" s="696">
        <v>0</v>
      </c>
      <c r="BM75" s="696">
        <v>0</v>
      </c>
      <c r="BN75" s="696">
        <v>0</v>
      </c>
      <c r="BO75" s="696">
        <v>0</v>
      </c>
      <c r="BP75" s="696">
        <v>0</v>
      </c>
      <c r="BQ75" s="696">
        <v>0</v>
      </c>
      <c r="BR75" s="696">
        <v>0</v>
      </c>
      <c r="BS75" s="696">
        <v>0</v>
      </c>
      <c r="BT75" s="697">
        <v>0</v>
      </c>
    </row>
    <row r="76" spans="2:73">
      <c r="B76" s="928" t="s">
        <v>208</v>
      </c>
      <c r="C76" s="928" t="s">
        <v>767</v>
      </c>
      <c r="D76" s="929" t="s">
        <v>785</v>
      </c>
      <c r="E76" s="928" t="s">
        <v>768</v>
      </c>
      <c r="F76" s="928" t="s">
        <v>29</v>
      </c>
      <c r="G76" s="928" t="s">
        <v>769</v>
      </c>
      <c r="H76" s="928">
        <v>2012</v>
      </c>
      <c r="I76" s="930" t="s">
        <v>572</v>
      </c>
      <c r="J76" s="930" t="s">
        <v>581</v>
      </c>
      <c r="K76" s="832"/>
      <c r="L76" s="829">
        <v>0</v>
      </c>
      <c r="M76" s="830">
        <v>6.9338533370000004</v>
      </c>
      <c r="N76" s="830">
        <v>6.9338533370000004</v>
      </c>
      <c r="O76" s="830">
        <v>6.9338533370000004</v>
      </c>
      <c r="P76" s="830">
        <v>6.9338533370000004</v>
      </c>
      <c r="Q76" s="830">
        <v>6.9338533370000004</v>
      </c>
      <c r="R76" s="830">
        <v>6.9338533370000004</v>
      </c>
      <c r="S76" s="830">
        <v>6.9338533370000004</v>
      </c>
      <c r="T76" s="830">
        <v>6.9338533370000004</v>
      </c>
      <c r="U76" s="830">
        <v>6.9338533370000004</v>
      </c>
      <c r="V76" s="830">
        <v>6.9338533370000004</v>
      </c>
      <c r="W76" s="830">
        <v>6.9338533370000004</v>
      </c>
      <c r="X76" s="830">
        <v>6.9338533370000004</v>
      </c>
      <c r="Y76" s="830">
        <v>6.9338533370000004</v>
      </c>
      <c r="Z76" s="830">
        <v>6.9338533370000004</v>
      </c>
      <c r="AA76" s="830">
        <v>6.9338533370000004</v>
      </c>
      <c r="AB76" s="830">
        <v>6.9338533370000004</v>
      </c>
      <c r="AC76" s="830">
        <v>6.9338533370000004</v>
      </c>
      <c r="AD76" s="830">
        <v>6.9338533370000004</v>
      </c>
      <c r="AE76" s="830">
        <v>6.9338533370000004</v>
      </c>
      <c r="AF76" s="830">
        <v>5.5138906969999999</v>
      </c>
      <c r="AG76" s="830">
        <v>0</v>
      </c>
      <c r="AH76" s="830">
        <v>0</v>
      </c>
      <c r="AI76" s="830">
        <v>0</v>
      </c>
      <c r="AJ76" s="830">
        <v>0</v>
      </c>
      <c r="AK76" s="830">
        <v>0</v>
      </c>
      <c r="AL76" s="830">
        <v>0</v>
      </c>
      <c r="AM76" s="830">
        <v>0</v>
      </c>
      <c r="AN76" s="830">
        <v>0</v>
      </c>
      <c r="AO76" s="831">
        <v>0</v>
      </c>
      <c r="AP76" s="832"/>
      <c r="AQ76" s="829">
        <v>0</v>
      </c>
      <c r="AR76" s="830">
        <v>13556.052625643</v>
      </c>
      <c r="AS76" s="830">
        <v>13556.052625643</v>
      </c>
      <c r="AT76" s="830">
        <v>13556.052625643</v>
      </c>
      <c r="AU76" s="830">
        <v>13556.052625643</v>
      </c>
      <c r="AV76" s="830">
        <v>13556.052625643</v>
      </c>
      <c r="AW76" s="830">
        <v>13556.052625643</v>
      </c>
      <c r="AX76" s="830">
        <v>13556.052625643</v>
      </c>
      <c r="AY76" s="830">
        <v>13556.052625643</v>
      </c>
      <c r="AZ76" s="830">
        <v>13556.052625643</v>
      </c>
      <c r="BA76" s="830">
        <v>13556.052625643</v>
      </c>
      <c r="BB76" s="830">
        <v>13556.052625643</v>
      </c>
      <c r="BC76" s="830">
        <v>13556.052625643</v>
      </c>
      <c r="BD76" s="830">
        <v>13556.052625643</v>
      </c>
      <c r="BE76" s="830">
        <v>13556.052625643</v>
      </c>
      <c r="BF76" s="830">
        <v>13556.052625643</v>
      </c>
      <c r="BG76" s="830">
        <v>13556.052625643</v>
      </c>
      <c r="BH76" s="830">
        <v>13556.052625643</v>
      </c>
      <c r="BI76" s="830">
        <v>13556.052625643</v>
      </c>
      <c r="BJ76" s="830">
        <v>12139.454239995999</v>
      </c>
      <c r="BK76" s="830">
        <v>0</v>
      </c>
      <c r="BL76" s="830">
        <v>0</v>
      </c>
      <c r="BM76" s="830">
        <v>0</v>
      </c>
      <c r="BN76" s="830">
        <v>0</v>
      </c>
      <c r="BO76" s="830">
        <v>0</v>
      </c>
      <c r="BP76" s="830">
        <v>0</v>
      </c>
      <c r="BQ76" s="830">
        <v>0</v>
      </c>
      <c r="BR76" s="830">
        <v>0</v>
      </c>
      <c r="BS76" s="830">
        <v>0</v>
      </c>
      <c r="BT76" s="831">
        <v>0</v>
      </c>
    </row>
    <row r="77" spans="2:73" ht="15.75">
      <c r="B77" s="691" t="s">
        <v>208</v>
      </c>
      <c r="C77" s="691" t="s">
        <v>774</v>
      </c>
      <c r="D77" s="757" t="s">
        <v>781</v>
      </c>
      <c r="E77" s="691" t="s">
        <v>768</v>
      </c>
      <c r="F77" s="691" t="s">
        <v>774</v>
      </c>
      <c r="G77" s="691" t="s">
        <v>773</v>
      </c>
      <c r="H77" s="691">
        <v>2013</v>
      </c>
      <c r="I77" s="643" t="s">
        <v>572</v>
      </c>
      <c r="J77" s="643" t="s">
        <v>588</v>
      </c>
      <c r="K77" s="632"/>
      <c r="L77" s="695">
        <v>0</v>
      </c>
      <c r="M77" s="696">
        <v>0</v>
      </c>
      <c r="N77" s="696">
        <v>1905.0170000000001</v>
      </c>
      <c r="O77" s="696">
        <v>0</v>
      </c>
      <c r="P77" s="696">
        <v>0</v>
      </c>
      <c r="Q77" s="696">
        <v>0</v>
      </c>
      <c r="R77" s="696">
        <v>0</v>
      </c>
      <c r="S77" s="696">
        <v>0</v>
      </c>
      <c r="T77" s="696">
        <v>0</v>
      </c>
      <c r="U77" s="696">
        <v>0</v>
      </c>
      <c r="V77" s="696">
        <v>0</v>
      </c>
      <c r="W77" s="696">
        <v>0</v>
      </c>
      <c r="X77" s="696">
        <v>0</v>
      </c>
      <c r="Y77" s="696">
        <v>0</v>
      </c>
      <c r="Z77" s="696">
        <v>0</v>
      </c>
      <c r="AA77" s="696">
        <v>0</v>
      </c>
      <c r="AB77" s="696">
        <v>0</v>
      </c>
      <c r="AC77" s="696">
        <v>0</v>
      </c>
      <c r="AD77" s="696">
        <v>0</v>
      </c>
      <c r="AE77" s="696">
        <v>0</v>
      </c>
      <c r="AF77" s="696">
        <v>0</v>
      </c>
      <c r="AG77" s="696">
        <v>0</v>
      </c>
      <c r="AH77" s="696">
        <v>0</v>
      </c>
      <c r="AI77" s="696">
        <v>0</v>
      </c>
      <c r="AJ77" s="696">
        <v>0</v>
      </c>
      <c r="AK77" s="696">
        <v>0</v>
      </c>
      <c r="AL77" s="696">
        <v>0</v>
      </c>
      <c r="AM77" s="696">
        <v>0</v>
      </c>
      <c r="AN77" s="696">
        <v>0</v>
      </c>
      <c r="AO77" s="697">
        <v>0</v>
      </c>
      <c r="AP77" s="632"/>
      <c r="AQ77" s="695">
        <v>0</v>
      </c>
      <c r="AR77" s="696">
        <v>0</v>
      </c>
      <c r="AS77" s="696">
        <v>43378.41</v>
      </c>
      <c r="AT77" s="696">
        <v>0</v>
      </c>
      <c r="AU77" s="696">
        <v>0</v>
      </c>
      <c r="AV77" s="696">
        <v>0</v>
      </c>
      <c r="AW77" s="696">
        <v>0</v>
      </c>
      <c r="AX77" s="696">
        <v>0</v>
      </c>
      <c r="AY77" s="696">
        <v>0</v>
      </c>
      <c r="AZ77" s="696">
        <v>0</v>
      </c>
      <c r="BA77" s="696">
        <v>0</v>
      </c>
      <c r="BB77" s="696">
        <v>0</v>
      </c>
      <c r="BC77" s="696">
        <v>0</v>
      </c>
      <c r="BD77" s="696">
        <v>0</v>
      </c>
      <c r="BE77" s="696">
        <v>0</v>
      </c>
      <c r="BF77" s="696">
        <v>0</v>
      </c>
      <c r="BG77" s="696">
        <v>0</v>
      </c>
      <c r="BH77" s="696">
        <v>0</v>
      </c>
      <c r="BI77" s="696">
        <v>0</v>
      </c>
      <c r="BJ77" s="696">
        <v>0</v>
      </c>
      <c r="BK77" s="696">
        <v>0</v>
      </c>
      <c r="BL77" s="696">
        <v>0</v>
      </c>
      <c r="BM77" s="696">
        <v>0</v>
      </c>
      <c r="BN77" s="696">
        <v>0</v>
      </c>
      <c r="BO77" s="696">
        <v>0</v>
      </c>
      <c r="BP77" s="696">
        <v>0</v>
      </c>
      <c r="BQ77" s="696">
        <v>0</v>
      </c>
      <c r="BR77" s="696">
        <v>0</v>
      </c>
      <c r="BS77" s="696">
        <v>0</v>
      </c>
      <c r="BT77" s="697">
        <v>0</v>
      </c>
      <c r="BU77" s="163"/>
    </row>
    <row r="78" spans="2:73" ht="15.75">
      <c r="B78" s="691" t="s">
        <v>208</v>
      </c>
      <c r="C78" s="691" t="s">
        <v>774</v>
      </c>
      <c r="D78" s="757" t="s">
        <v>13</v>
      </c>
      <c r="E78" s="691" t="s">
        <v>768</v>
      </c>
      <c r="F78" s="691" t="s">
        <v>774</v>
      </c>
      <c r="G78" s="691" t="s">
        <v>769</v>
      </c>
      <c r="H78" s="691">
        <v>2013</v>
      </c>
      <c r="I78" s="643" t="s">
        <v>572</v>
      </c>
      <c r="J78" s="643" t="s">
        <v>588</v>
      </c>
      <c r="K78" s="632"/>
      <c r="L78" s="695">
        <v>0</v>
      </c>
      <c r="M78" s="696">
        <v>0</v>
      </c>
      <c r="N78" s="696">
        <v>272.97000000000003</v>
      </c>
      <c r="O78" s="696">
        <v>8.91</v>
      </c>
      <c r="P78" s="696">
        <v>8.91</v>
      </c>
      <c r="Q78" s="696">
        <v>8.91</v>
      </c>
      <c r="R78" s="696">
        <v>0</v>
      </c>
      <c r="S78" s="696">
        <v>0</v>
      </c>
      <c r="T78" s="696">
        <v>0</v>
      </c>
      <c r="U78" s="696">
        <v>0</v>
      </c>
      <c r="V78" s="696">
        <v>0</v>
      </c>
      <c r="W78" s="696">
        <v>0</v>
      </c>
      <c r="X78" s="696">
        <v>0</v>
      </c>
      <c r="Y78" s="696">
        <v>0</v>
      </c>
      <c r="Z78" s="696">
        <v>0</v>
      </c>
      <c r="AA78" s="696">
        <v>0</v>
      </c>
      <c r="AB78" s="696">
        <v>0</v>
      </c>
      <c r="AC78" s="696">
        <v>0</v>
      </c>
      <c r="AD78" s="696">
        <v>0</v>
      </c>
      <c r="AE78" s="696">
        <v>0</v>
      </c>
      <c r="AF78" s="696">
        <v>0</v>
      </c>
      <c r="AG78" s="696">
        <v>0</v>
      </c>
      <c r="AH78" s="696">
        <v>0</v>
      </c>
      <c r="AI78" s="696">
        <v>0</v>
      </c>
      <c r="AJ78" s="696">
        <v>0</v>
      </c>
      <c r="AK78" s="696">
        <v>0</v>
      </c>
      <c r="AL78" s="696">
        <v>0</v>
      </c>
      <c r="AM78" s="696">
        <v>0</v>
      </c>
      <c r="AN78" s="696">
        <v>0</v>
      </c>
      <c r="AO78" s="697">
        <v>0</v>
      </c>
      <c r="AP78" s="632"/>
      <c r="AQ78" s="695">
        <v>0</v>
      </c>
      <c r="AR78" s="696">
        <v>0</v>
      </c>
      <c r="AS78" s="696">
        <v>2171119.14</v>
      </c>
      <c r="AT78" s="696">
        <v>46962.99</v>
      </c>
      <c r="AU78" s="696">
        <v>46962.99</v>
      </c>
      <c r="AV78" s="696">
        <v>46962.99</v>
      </c>
      <c r="AW78" s="696">
        <v>0</v>
      </c>
      <c r="AX78" s="696">
        <v>0</v>
      </c>
      <c r="AY78" s="696">
        <v>0</v>
      </c>
      <c r="AZ78" s="696">
        <v>0</v>
      </c>
      <c r="BA78" s="696">
        <v>0</v>
      </c>
      <c r="BB78" s="696">
        <v>0</v>
      </c>
      <c r="BC78" s="696">
        <v>0</v>
      </c>
      <c r="BD78" s="696">
        <v>0</v>
      </c>
      <c r="BE78" s="696">
        <v>0</v>
      </c>
      <c r="BF78" s="696">
        <v>0</v>
      </c>
      <c r="BG78" s="696">
        <v>0</v>
      </c>
      <c r="BH78" s="696">
        <v>0</v>
      </c>
      <c r="BI78" s="696">
        <v>0</v>
      </c>
      <c r="BJ78" s="696">
        <v>0</v>
      </c>
      <c r="BK78" s="696">
        <v>0</v>
      </c>
      <c r="BL78" s="696">
        <v>0</v>
      </c>
      <c r="BM78" s="696">
        <v>0</v>
      </c>
      <c r="BN78" s="696">
        <v>0</v>
      </c>
      <c r="BO78" s="696">
        <v>0</v>
      </c>
      <c r="BP78" s="696">
        <v>0</v>
      </c>
      <c r="BQ78" s="696">
        <v>0</v>
      </c>
      <c r="BR78" s="696">
        <v>0</v>
      </c>
      <c r="BS78" s="696">
        <v>0</v>
      </c>
      <c r="BT78" s="697">
        <v>0</v>
      </c>
      <c r="BU78" s="163"/>
    </row>
    <row r="79" spans="2:73">
      <c r="B79" s="770" t="s">
        <v>208</v>
      </c>
      <c r="C79" s="770" t="s">
        <v>774</v>
      </c>
      <c r="D79" s="771" t="s">
        <v>13</v>
      </c>
      <c r="E79" s="770" t="s">
        <v>768</v>
      </c>
      <c r="F79" s="770" t="s">
        <v>774</v>
      </c>
      <c r="G79" s="770" t="s">
        <v>769</v>
      </c>
      <c r="H79" s="770">
        <v>2012</v>
      </c>
      <c r="I79" s="931" t="s">
        <v>572</v>
      </c>
      <c r="J79" s="931" t="s">
        <v>581</v>
      </c>
      <c r="K79" s="836"/>
      <c r="L79" s="833">
        <v>0</v>
      </c>
      <c r="M79" s="834">
        <v>67.796999999999997</v>
      </c>
      <c r="N79" s="834">
        <v>0</v>
      </c>
      <c r="O79" s="834">
        <v>0</v>
      </c>
      <c r="P79" s="834">
        <v>0</v>
      </c>
      <c r="Q79" s="834">
        <v>0</v>
      </c>
      <c r="R79" s="834">
        <v>0</v>
      </c>
      <c r="S79" s="834">
        <v>0</v>
      </c>
      <c r="T79" s="834">
        <v>0</v>
      </c>
      <c r="U79" s="834">
        <v>0</v>
      </c>
      <c r="V79" s="834">
        <v>0</v>
      </c>
      <c r="W79" s="834">
        <v>0</v>
      </c>
      <c r="X79" s="834">
        <v>0</v>
      </c>
      <c r="Y79" s="834">
        <v>0</v>
      </c>
      <c r="Z79" s="834">
        <v>0</v>
      </c>
      <c r="AA79" s="834">
        <v>0</v>
      </c>
      <c r="AB79" s="834">
        <v>0</v>
      </c>
      <c r="AC79" s="834">
        <v>0</v>
      </c>
      <c r="AD79" s="834">
        <v>0</v>
      </c>
      <c r="AE79" s="834">
        <v>0</v>
      </c>
      <c r="AF79" s="834">
        <v>0</v>
      </c>
      <c r="AG79" s="834">
        <v>0</v>
      </c>
      <c r="AH79" s="834">
        <v>0</v>
      </c>
      <c r="AI79" s="834">
        <v>0</v>
      </c>
      <c r="AJ79" s="834">
        <v>0</v>
      </c>
      <c r="AK79" s="834">
        <v>0</v>
      </c>
      <c r="AL79" s="834">
        <v>0</v>
      </c>
      <c r="AM79" s="834">
        <v>0</v>
      </c>
      <c r="AN79" s="834">
        <v>0</v>
      </c>
      <c r="AO79" s="835">
        <v>0</v>
      </c>
      <c r="AP79" s="836"/>
      <c r="AQ79" s="833">
        <v>0</v>
      </c>
      <c r="AR79" s="834">
        <v>719235.45</v>
      </c>
      <c r="AS79" s="834">
        <v>0</v>
      </c>
      <c r="AT79" s="834">
        <v>0</v>
      </c>
      <c r="AU79" s="834">
        <v>0</v>
      </c>
      <c r="AV79" s="834">
        <v>0</v>
      </c>
      <c r="AW79" s="834">
        <v>0</v>
      </c>
      <c r="AX79" s="834">
        <v>0</v>
      </c>
      <c r="AY79" s="834">
        <v>0</v>
      </c>
      <c r="AZ79" s="834">
        <v>0</v>
      </c>
      <c r="BA79" s="834">
        <v>0</v>
      </c>
      <c r="BB79" s="834">
        <v>0</v>
      </c>
      <c r="BC79" s="834">
        <v>0</v>
      </c>
      <c r="BD79" s="834">
        <v>0</v>
      </c>
      <c r="BE79" s="834">
        <v>0</v>
      </c>
      <c r="BF79" s="834">
        <v>0</v>
      </c>
      <c r="BG79" s="834">
        <v>0</v>
      </c>
      <c r="BH79" s="834">
        <v>0</v>
      </c>
      <c r="BI79" s="834">
        <v>0</v>
      </c>
      <c r="BJ79" s="834">
        <v>0</v>
      </c>
      <c r="BK79" s="834">
        <v>0</v>
      </c>
      <c r="BL79" s="834">
        <v>0</v>
      </c>
      <c r="BM79" s="834">
        <v>0</v>
      </c>
      <c r="BN79" s="834">
        <v>0</v>
      </c>
      <c r="BO79" s="834">
        <v>0</v>
      </c>
      <c r="BP79" s="834">
        <v>0</v>
      </c>
      <c r="BQ79" s="834">
        <v>0</v>
      </c>
      <c r="BR79" s="834">
        <v>0</v>
      </c>
      <c r="BS79" s="834">
        <v>0</v>
      </c>
      <c r="BT79" s="835">
        <v>0</v>
      </c>
    </row>
    <row r="80" spans="2:73" ht="15.75">
      <c r="B80" s="691" t="s">
        <v>786</v>
      </c>
      <c r="C80" s="691" t="s">
        <v>770</v>
      </c>
      <c r="D80" s="769" t="s">
        <v>781</v>
      </c>
      <c r="E80" s="691" t="s">
        <v>768</v>
      </c>
      <c r="F80" s="691" t="s">
        <v>772</v>
      </c>
      <c r="G80" s="691" t="s">
        <v>773</v>
      </c>
      <c r="H80" s="691">
        <v>2013</v>
      </c>
      <c r="I80" s="643" t="s">
        <v>572</v>
      </c>
      <c r="J80" s="643" t="s">
        <v>588</v>
      </c>
      <c r="K80" s="632"/>
      <c r="L80" s="695">
        <v>0</v>
      </c>
      <c r="M80" s="696">
        <v>0</v>
      </c>
      <c r="N80" s="696">
        <v>398.27499999999998</v>
      </c>
      <c r="O80" s="696">
        <v>0</v>
      </c>
      <c r="P80" s="696">
        <v>0</v>
      </c>
      <c r="Q80" s="696">
        <v>0</v>
      </c>
      <c r="R80" s="696">
        <v>0</v>
      </c>
      <c r="S80" s="696">
        <v>0</v>
      </c>
      <c r="T80" s="696">
        <v>0</v>
      </c>
      <c r="U80" s="696">
        <v>0</v>
      </c>
      <c r="V80" s="696">
        <v>0</v>
      </c>
      <c r="W80" s="696">
        <v>0</v>
      </c>
      <c r="X80" s="696">
        <v>0</v>
      </c>
      <c r="Y80" s="696">
        <v>0</v>
      </c>
      <c r="Z80" s="696">
        <v>0</v>
      </c>
      <c r="AA80" s="696">
        <v>0</v>
      </c>
      <c r="AB80" s="696">
        <v>0</v>
      </c>
      <c r="AC80" s="696">
        <v>0</v>
      </c>
      <c r="AD80" s="696">
        <v>0</v>
      </c>
      <c r="AE80" s="696">
        <v>0</v>
      </c>
      <c r="AF80" s="696">
        <v>0</v>
      </c>
      <c r="AG80" s="696">
        <v>0</v>
      </c>
      <c r="AH80" s="696">
        <v>0</v>
      </c>
      <c r="AI80" s="696">
        <v>0</v>
      </c>
      <c r="AJ80" s="696">
        <v>0</v>
      </c>
      <c r="AK80" s="696">
        <v>0</v>
      </c>
      <c r="AL80" s="696">
        <v>0</v>
      </c>
      <c r="AM80" s="696">
        <v>0</v>
      </c>
      <c r="AN80" s="696">
        <v>0</v>
      </c>
      <c r="AO80" s="697">
        <v>0</v>
      </c>
      <c r="AP80" s="632"/>
      <c r="AQ80" s="695">
        <v>0</v>
      </c>
      <c r="AR80" s="696">
        <v>0</v>
      </c>
      <c r="AS80" s="696">
        <v>-15625.44</v>
      </c>
      <c r="AT80" s="696">
        <v>0</v>
      </c>
      <c r="AU80" s="696">
        <v>0</v>
      </c>
      <c r="AV80" s="696">
        <v>0</v>
      </c>
      <c r="AW80" s="696">
        <v>0</v>
      </c>
      <c r="AX80" s="696">
        <v>0</v>
      </c>
      <c r="AY80" s="696">
        <v>0</v>
      </c>
      <c r="AZ80" s="696">
        <v>0</v>
      </c>
      <c r="BA80" s="696">
        <v>0</v>
      </c>
      <c r="BB80" s="696">
        <v>0</v>
      </c>
      <c r="BC80" s="696">
        <v>0</v>
      </c>
      <c r="BD80" s="696">
        <v>0</v>
      </c>
      <c r="BE80" s="696">
        <v>0</v>
      </c>
      <c r="BF80" s="696">
        <v>0</v>
      </c>
      <c r="BG80" s="696">
        <v>0</v>
      </c>
      <c r="BH80" s="696">
        <v>0</v>
      </c>
      <c r="BI80" s="696">
        <v>0</v>
      </c>
      <c r="BJ80" s="696">
        <v>0</v>
      </c>
      <c r="BK80" s="696">
        <v>0</v>
      </c>
      <c r="BL80" s="696">
        <v>0</v>
      </c>
      <c r="BM80" s="696">
        <v>0</v>
      </c>
      <c r="BN80" s="696">
        <v>0</v>
      </c>
      <c r="BO80" s="696">
        <v>0</v>
      </c>
      <c r="BP80" s="696">
        <v>0</v>
      </c>
      <c r="BQ80" s="696">
        <v>0</v>
      </c>
      <c r="BR80" s="696">
        <v>0</v>
      </c>
      <c r="BS80" s="696">
        <v>0</v>
      </c>
      <c r="BT80" s="697">
        <v>0</v>
      </c>
      <c r="BU80" s="163"/>
    </row>
    <row r="81" spans="2:73" ht="15.75">
      <c r="B81" s="691" t="s">
        <v>786</v>
      </c>
      <c r="C81" s="691" t="s">
        <v>774</v>
      </c>
      <c r="D81" s="769" t="s">
        <v>781</v>
      </c>
      <c r="E81" s="691" t="s">
        <v>768</v>
      </c>
      <c r="F81" s="691" t="s">
        <v>774</v>
      </c>
      <c r="G81" s="691" t="s">
        <v>773</v>
      </c>
      <c r="H81" s="691">
        <v>2013</v>
      </c>
      <c r="I81" s="643" t="s">
        <v>572</v>
      </c>
      <c r="J81" s="643" t="s">
        <v>588</v>
      </c>
      <c r="K81" s="632"/>
      <c r="L81" s="695">
        <v>0</v>
      </c>
      <c r="M81" s="696">
        <v>0</v>
      </c>
      <c r="N81" s="696">
        <v>224.16589999999999</v>
      </c>
      <c r="O81" s="696">
        <v>0</v>
      </c>
      <c r="P81" s="696">
        <v>0</v>
      </c>
      <c r="Q81" s="696">
        <v>0</v>
      </c>
      <c r="R81" s="696">
        <v>0</v>
      </c>
      <c r="S81" s="696">
        <v>0</v>
      </c>
      <c r="T81" s="696">
        <v>0</v>
      </c>
      <c r="U81" s="696">
        <v>0</v>
      </c>
      <c r="V81" s="696">
        <v>0</v>
      </c>
      <c r="W81" s="696">
        <v>0</v>
      </c>
      <c r="X81" s="696">
        <v>0</v>
      </c>
      <c r="Y81" s="696">
        <v>0</v>
      </c>
      <c r="Z81" s="696">
        <v>0</v>
      </c>
      <c r="AA81" s="696">
        <v>0</v>
      </c>
      <c r="AB81" s="696">
        <v>0</v>
      </c>
      <c r="AC81" s="696">
        <v>0</v>
      </c>
      <c r="AD81" s="696">
        <v>0</v>
      </c>
      <c r="AE81" s="696">
        <v>0</v>
      </c>
      <c r="AF81" s="696">
        <v>0</v>
      </c>
      <c r="AG81" s="696">
        <v>0</v>
      </c>
      <c r="AH81" s="696">
        <v>0</v>
      </c>
      <c r="AI81" s="696">
        <v>0</v>
      </c>
      <c r="AJ81" s="696">
        <v>0</v>
      </c>
      <c r="AK81" s="696">
        <v>0</v>
      </c>
      <c r="AL81" s="696">
        <v>0</v>
      </c>
      <c r="AM81" s="696">
        <v>0</v>
      </c>
      <c r="AN81" s="696">
        <v>0</v>
      </c>
      <c r="AO81" s="697">
        <v>0</v>
      </c>
      <c r="AP81" s="632"/>
      <c r="AQ81" s="695">
        <v>0</v>
      </c>
      <c r="AR81" s="696">
        <v>0</v>
      </c>
      <c r="AS81" s="696">
        <v>8676.1939999999995</v>
      </c>
      <c r="AT81" s="696">
        <v>0</v>
      </c>
      <c r="AU81" s="696">
        <v>0</v>
      </c>
      <c r="AV81" s="696">
        <v>0</v>
      </c>
      <c r="AW81" s="696">
        <v>0</v>
      </c>
      <c r="AX81" s="696">
        <v>0</v>
      </c>
      <c r="AY81" s="696">
        <v>0</v>
      </c>
      <c r="AZ81" s="696">
        <v>0</v>
      </c>
      <c r="BA81" s="696">
        <v>0</v>
      </c>
      <c r="BB81" s="696">
        <v>0</v>
      </c>
      <c r="BC81" s="696">
        <v>0</v>
      </c>
      <c r="BD81" s="696">
        <v>0</v>
      </c>
      <c r="BE81" s="696">
        <v>0</v>
      </c>
      <c r="BF81" s="696">
        <v>0</v>
      </c>
      <c r="BG81" s="696">
        <v>0</v>
      </c>
      <c r="BH81" s="696">
        <v>0</v>
      </c>
      <c r="BI81" s="696">
        <v>0</v>
      </c>
      <c r="BJ81" s="696">
        <v>0</v>
      </c>
      <c r="BK81" s="696">
        <v>0</v>
      </c>
      <c r="BL81" s="696">
        <v>0</v>
      </c>
      <c r="BM81" s="696">
        <v>0</v>
      </c>
      <c r="BN81" s="696">
        <v>0</v>
      </c>
      <c r="BO81" s="696">
        <v>0</v>
      </c>
      <c r="BP81" s="696">
        <v>0</v>
      </c>
      <c r="BQ81" s="696">
        <v>0</v>
      </c>
      <c r="BR81" s="696">
        <v>0</v>
      </c>
      <c r="BS81" s="696">
        <v>0</v>
      </c>
      <c r="BT81" s="697">
        <v>0</v>
      </c>
      <c r="BU81" s="163"/>
    </row>
    <row r="82" spans="2:73" ht="15.75">
      <c r="B82" s="691" t="s">
        <v>208</v>
      </c>
      <c r="C82" s="691" t="s">
        <v>767</v>
      </c>
      <c r="D82" s="769" t="s">
        <v>1</v>
      </c>
      <c r="E82" s="691" t="s">
        <v>768</v>
      </c>
      <c r="F82" s="691" t="s">
        <v>29</v>
      </c>
      <c r="G82" s="691" t="s">
        <v>769</v>
      </c>
      <c r="H82" s="691">
        <v>2013</v>
      </c>
      <c r="I82" s="643" t="s">
        <v>572</v>
      </c>
      <c r="J82" s="643" t="s">
        <v>588</v>
      </c>
      <c r="K82" s="632"/>
      <c r="L82" s="695">
        <v>0</v>
      </c>
      <c r="M82" s="696">
        <v>0</v>
      </c>
      <c r="N82" s="696">
        <v>2.3863863988150165E-2</v>
      </c>
      <c r="O82" s="696">
        <v>2.3863863988150165E-2</v>
      </c>
      <c r="P82" s="696">
        <v>2.3863863988150165E-2</v>
      </c>
      <c r="Q82" s="696">
        <v>2.3863863988150165E-2</v>
      </c>
      <c r="R82" s="696">
        <v>1.3257893519168572E-2</v>
      </c>
      <c r="S82" s="696">
        <v>0</v>
      </c>
      <c r="T82" s="696">
        <v>0</v>
      </c>
      <c r="U82" s="696">
        <v>0</v>
      </c>
      <c r="V82" s="696">
        <v>0</v>
      </c>
      <c r="W82" s="696">
        <v>0</v>
      </c>
      <c r="X82" s="696">
        <v>0</v>
      </c>
      <c r="Y82" s="696">
        <v>0</v>
      </c>
      <c r="Z82" s="696">
        <v>0</v>
      </c>
      <c r="AA82" s="696">
        <v>0</v>
      </c>
      <c r="AB82" s="696">
        <v>0</v>
      </c>
      <c r="AC82" s="696">
        <v>0</v>
      </c>
      <c r="AD82" s="696">
        <v>0</v>
      </c>
      <c r="AE82" s="696">
        <v>0</v>
      </c>
      <c r="AF82" s="696">
        <v>0</v>
      </c>
      <c r="AG82" s="696">
        <v>0</v>
      </c>
      <c r="AH82" s="696">
        <v>0</v>
      </c>
      <c r="AI82" s="696">
        <v>0</v>
      </c>
      <c r="AJ82" s="696">
        <v>0</v>
      </c>
      <c r="AK82" s="696">
        <v>0</v>
      </c>
      <c r="AL82" s="696">
        <v>0</v>
      </c>
      <c r="AM82" s="696">
        <v>0</v>
      </c>
      <c r="AN82" s="696">
        <v>0</v>
      </c>
      <c r="AO82" s="697">
        <v>0</v>
      </c>
      <c r="AP82" s="632"/>
      <c r="AQ82" s="695">
        <v>0</v>
      </c>
      <c r="AR82" s="696">
        <v>0</v>
      </c>
      <c r="AS82" s="696">
        <v>167.00215423621651</v>
      </c>
      <c r="AT82" s="696">
        <v>167.00215423621651</v>
      </c>
      <c r="AU82" s="696">
        <v>167.00215423621651</v>
      </c>
      <c r="AV82" s="696">
        <v>167.00215423621651</v>
      </c>
      <c r="AW82" s="696">
        <v>90.208897895355562</v>
      </c>
      <c r="AX82" s="696">
        <v>0</v>
      </c>
      <c r="AY82" s="696">
        <v>0</v>
      </c>
      <c r="AZ82" s="696">
        <v>0</v>
      </c>
      <c r="BA82" s="696">
        <v>0</v>
      </c>
      <c r="BB82" s="696">
        <v>0</v>
      </c>
      <c r="BC82" s="696">
        <v>0</v>
      </c>
      <c r="BD82" s="696">
        <v>0</v>
      </c>
      <c r="BE82" s="696">
        <v>0</v>
      </c>
      <c r="BF82" s="696">
        <v>0</v>
      </c>
      <c r="BG82" s="696">
        <v>0</v>
      </c>
      <c r="BH82" s="696">
        <v>0</v>
      </c>
      <c r="BI82" s="696">
        <v>0</v>
      </c>
      <c r="BJ82" s="696">
        <v>0</v>
      </c>
      <c r="BK82" s="696">
        <v>0</v>
      </c>
      <c r="BL82" s="696">
        <v>0</v>
      </c>
      <c r="BM82" s="696">
        <v>0</v>
      </c>
      <c r="BN82" s="696">
        <v>0</v>
      </c>
      <c r="BO82" s="696">
        <v>0</v>
      </c>
      <c r="BP82" s="696">
        <v>0</v>
      </c>
      <c r="BQ82" s="696">
        <v>0</v>
      </c>
      <c r="BR82" s="696">
        <v>0</v>
      </c>
      <c r="BS82" s="696">
        <v>0</v>
      </c>
      <c r="BT82" s="697">
        <v>0</v>
      </c>
      <c r="BU82" s="163"/>
    </row>
    <row r="83" spans="2:73" s="917" customFormat="1" ht="15.75" thickBot="1">
      <c r="B83" s="761" t="s">
        <v>208</v>
      </c>
      <c r="C83" s="761" t="s">
        <v>767</v>
      </c>
      <c r="D83" s="762" t="s">
        <v>785</v>
      </c>
      <c r="E83" s="761" t="s">
        <v>768</v>
      </c>
      <c r="F83" s="761" t="s">
        <v>29</v>
      </c>
      <c r="G83" s="761" t="s">
        <v>769</v>
      </c>
      <c r="H83" s="761">
        <v>2012</v>
      </c>
      <c r="I83" s="932" t="s">
        <v>572</v>
      </c>
      <c r="J83" s="932" t="s">
        <v>581</v>
      </c>
      <c r="K83" s="840"/>
      <c r="L83" s="837">
        <v>0</v>
      </c>
      <c r="M83" s="838">
        <v>0.11148177760035066</v>
      </c>
      <c r="N83" s="838">
        <v>0.11148177760035066</v>
      </c>
      <c r="O83" s="838">
        <v>0.11148177760035066</v>
      </c>
      <c r="P83" s="838">
        <v>0.11148177760035066</v>
      </c>
      <c r="Q83" s="838">
        <v>0.11148177760035066</v>
      </c>
      <c r="R83" s="838">
        <v>0.11148177760035066</v>
      </c>
      <c r="S83" s="838">
        <v>0.11148177760035066</v>
      </c>
      <c r="T83" s="838">
        <v>0.11148177760035066</v>
      </c>
      <c r="U83" s="838">
        <v>0.11148177760035066</v>
      </c>
      <c r="V83" s="838">
        <v>0.11148177760035066</v>
      </c>
      <c r="W83" s="838">
        <v>0.11148177760035066</v>
      </c>
      <c r="X83" s="838">
        <v>0.11148177760035066</v>
      </c>
      <c r="Y83" s="838">
        <v>0.11148177760035066</v>
      </c>
      <c r="Z83" s="838">
        <v>0.11148177760035066</v>
      </c>
      <c r="AA83" s="838">
        <v>0.11148177760035066</v>
      </c>
      <c r="AB83" s="838">
        <v>0.11148177760035066</v>
      </c>
      <c r="AC83" s="838">
        <v>0.11148177760035066</v>
      </c>
      <c r="AD83" s="838">
        <v>0.11148177760035066</v>
      </c>
      <c r="AE83" s="838">
        <v>0.11148177760035066</v>
      </c>
      <c r="AF83" s="838">
        <v>9.582033514782283E-2</v>
      </c>
      <c r="AG83" s="838">
        <v>0</v>
      </c>
      <c r="AH83" s="838">
        <v>0</v>
      </c>
      <c r="AI83" s="838">
        <v>0</v>
      </c>
      <c r="AJ83" s="838">
        <v>0</v>
      </c>
      <c r="AK83" s="838">
        <v>0</v>
      </c>
      <c r="AL83" s="838">
        <v>0</v>
      </c>
      <c r="AM83" s="838">
        <v>0</v>
      </c>
      <c r="AN83" s="838">
        <v>0</v>
      </c>
      <c r="AO83" s="839">
        <v>0</v>
      </c>
      <c r="AP83" s="840"/>
      <c r="AQ83" s="837">
        <v>0</v>
      </c>
      <c r="AR83" s="838">
        <v>226.65713353997722</v>
      </c>
      <c r="AS83" s="838">
        <v>226.65713353997722</v>
      </c>
      <c r="AT83" s="838">
        <v>226.65713353997722</v>
      </c>
      <c r="AU83" s="838">
        <v>226.65713353997722</v>
      </c>
      <c r="AV83" s="838">
        <v>226.65713353997722</v>
      </c>
      <c r="AW83" s="838">
        <v>226.65713353997722</v>
      </c>
      <c r="AX83" s="838">
        <v>226.65713353997722</v>
      </c>
      <c r="AY83" s="838">
        <v>226.65713353997722</v>
      </c>
      <c r="AZ83" s="838">
        <v>226.65713353997722</v>
      </c>
      <c r="BA83" s="838">
        <v>226.65713353997722</v>
      </c>
      <c r="BB83" s="838">
        <v>226.65713353997722</v>
      </c>
      <c r="BC83" s="838">
        <v>226.65713353997722</v>
      </c>
      <c r="BD83" s="838">
        <v>226.65713353997722</v>
      </c>
      <c r="BE83" s="838">
        <v>226.65713353997722</v>
      </c>
      <c r="BF83" s="838">
        <v>226.65713353997722</v>
      </c>
      <c r="BG83" s="838">
        <v>226.65713353997722</v>
      </c>
      <c r="BH83" s="838">
        <v>226.65713353997722</v>
      </c>
      <c r="BI83" s="838">
        <v>226.65713353997722</v>
      </c>
      <c r="BJ83" s="838">
        <v>210.95930941107676</v>
      </c>
      <c r="BK83" s="838">
        <v>0</v>
      </c>
      <c r="BL83" s="838">
        <v>0</v>
      </c>
      <c r="BM83" s="838">
        <v>0</v>
      </c>
      <c r="BN83" s="838">
        <v>0</v>
      </c>
      <c r="BO83" s="838">
        <v>0</v>
      </c>
      <c r="BP83" s="838">
        <v>0</v>
      </c>
      <c r="BQ83" s="838">
        <v>0</v>
      </c>
      <c r="BR83" s="838">
        <v>0</v>
      </c>
      <c r="BS83" s="838">
        <v>0</v>
      </c>
      <c r="BT83" s="839">
        <v>0</v>
      </c>
    </row>
    <row r="84" spans="2:73">
      <c r="B84" s="691" t="s">
        <v>208</v>
      </c>
      <c r="C84" s="691" t="s">
        <v>770</v>
      </c>
      <c r="D84" s="757" t="s">
        <v>21</v>
      </c>
      <c r="E84" s="691" t="s">
        <v>768</v>
      </c>
      <c r="F84" s="691" t="s">
        <v>787</v>
      </c>
      <c r="G84" s="691" t="s">
        <v>769</v>
      </c>
      <c r="H84" s="691">
        <v>2013</v>
      </c>
      <c r="I84" s="643" t="s">
        <v>573</v>
      </c>
      <c r="J84" s="643" t="s">
        <v>581</v>
      </c>
      <c r="K84" s="632"/>
      <c r="L84" s="695">
        <v>0</v>
      </c>
      <c r="M84" s="696">
        <v>0</v>
      </c>
      <c r="N84" s="696">
        <v>3.4596590589999998</v>
      </c>
      <c r="O84" s="696">
        <v>3.4596590589999998</v>
      </c>
      <c r="P84" s="696">
        <v>3.4596590589999998</v>
      </c>
      <c r="Q84" s="696">
        <v>3.3059043159999999</v>
      </c>
      <c r="R84" s="696">
        <v>1.263936658</v>
      </c>
      <c r="S84" s="696">
        <v>1.263936658</v>
      </c>
      <c r="T84" s="696">
        <v>1.263936658</v>
      </c>
      <c r="U84" s="696">
        <v>1.263936658</v>
      </c>
      <c r="V84" s="696">
        <v>1.263936658</v>
      </c>
      <c r="W84" s="696">
        <v>1.263936658</v>
      </c>
      <c r="X84" s="696">
        <v>1.077115069</v>
      </c>
      <c r="Y84" s="696">
        <v>0.45744380899999998</v>
      </c>
      <c r="Z84" s="696">
        <v>0</v>
      </c>
      <c r="AA84" s="696">
        <v>0</v>
      </c>
      <c r="AB84" s="696">
        <v>0</v>
      </c>
      <c r="AC84" s="696">
        <v>0</v>
      </c>
      <c r="AD84" s="696">
        <v>0</v>
      </c>
      <c r="AE84" s="696">
        <v>0</v>
      </c>
      <c r="AF84" s="696">
        <v>0</v>
      </c>
      <c r="AG84" s="696">
        <v>0</v>
      </c>
      <c r="AH84" s="696">
        <v>0</v>
      </c>
      <c r="AI84" s="696">
        <v>0</v>
      </c>
      <c r="AJ84" s="696">
        <v>0</v>
      </c>
      <c r="AK84" s="696">
        <v>0</v>
      </c>
      <c r="AL84" s="696">
        <v>0</v>
      </c>
      <c r="AM84" s="696">
        <v>0</v>
      </c>
      <c r="AN84" s="696">
        <v>0</v>
      </c>
      <c r="AO84" s="697">
        <v>0</v>
      </c>
      <c r="AP84" s="632"/>
      <c r="AQ84" s="695">
        <v>0</v>
      </c>
      <c r="AR84" s="696">
        <v>0</v>
      </c>
      <c r="AS84" s="696">
        <v>11413.91351</v>
      </c>
      <c r="AT84" s="696">
        <v>11413.91351</v>
      </c>
      <c r="AU84" s="696">
        <v>11413.91351</v>
      </c>
      <c r="AV84" s="696">
        <v>10923.17052</v>
      </c>
      <c r="AW84" s="696">
        <v>5005.9103830000004</v>
      </c>
      <c r="AX84" s="696">
        <v>5005.9103830000004</v>
      </c>
      <c r="AY84" s="696">
        <v>5005.9103830000004</v>
      </c>
      <c r="AZ84" s="696">
        <v>5005.9103830000004</v>
      </c>
      <c r="BA84" s="696">
        <v>5005.9103830000004</v>
      </c>
      <c r="BB84" s="696">
        <v>5005.9103830000004</v>
      </c>
      <c r="BC84" s="696">
        <v>3311.088299</v>
      </c>
      <c r="BD84" s="696">
        <v>1333.267523</v>
      </c>
      <c r="BE84" s="696">
        <v>0</v>
      </c>
      <c r="BF84" s="696">
        <v>0</v>
      </c>
      <c r="BG84" s="696">
        <v>0</v>
      </c>
      <c r="BH84" s="696">
        <v>0</v>
      </c>
      <c r="BI84" s="696">
        <v>0</v>
      </c>
      <c r="BJ84" s="696">
        <v>0</v>
      </c>
      <c r="BK84" s="696">
        <v>0</v>
      </c>
      <c r="BL84" s="696">
        <v>0</v>
      </c>
      <c r="BM84" s="696">
        <v>0</v>
      </c>
      <c r="BN84" s="696">
        <v>0</v>
      </c>
      <c r="BO84" s="696">
        <v>0</v>
      </c>
      <c r="BP84" s="696">
        <v>0</v>
      </c>
      <c r="BQ84" s="696">
        <v>0</v>
      </c>
      <c r="BR84" s="696">
        <v>0</v>
      </c>
      <c r="BS84" s="696">
        <v>0</v>
      </c>
      <c r="BT84" s="697">
        <v>0</v>
      </c>
    </row>
    <row r="85" spans="2:73">
      <c r="B85" s="691" t="s">
        <v>208</v>
      </c>
      <c r="C85" s="691" t="s">
        <v>770</v>
      </c>
      <c r="D85" s="757" t="s">
        <v>21</v>
      </c>
      <c r="E85" s="691" t="s">
        <v>768</v>
      </c>
      <c r="F85" s="691" t="s">
        <v>787</v>
      </c>
      <c r="G85" s="691" t="s">
        <v>769</v>
      </c>
      <c r="H85" s="691">
        <v>2014</v>
      </c>
      <c r="I85" s="643" t="s">
        <v>573</v>
      </c>
      <c r="J85" s="643" t="s">
        <v>588</v>
      </c>
      <c r="K85" s="632"/>
      <c r="L85" s="695">
        <v>0</v>
      </c>
      <c r="M85" s="696">
        <v>0</v>
      </c>
      <c r="N85" s="696">
        <v>0</v>
      </c>
      <c r="O85" s="696">
        <v>365.38865929999997</v>
      </c>
      <c r="P85" s="696">
        <v>358.9439074</v>
      </c>
      <c r="Q85" s="696">
        <v>346.6913361</v>
      </c>
      <c r="R85" s="696">
        <v>233.00353129999999</v>
      </c>
      <c r="S85" s="696">
        <v>233.00353129999999</v>
      </c>
      <c r="T85" s="696">
        <v>233.00353129999999</v>
      </c>
      <c r="U85" s="696">
        <v>233.00353129999999</v>
      </c>
      <c r="V85" s="696">
        <v>233.00353129999999</v>
      </c>
      <c r="W85" s="696">
        <v>233.00353129999999</v>
      </c>
      <c r="X85" s="696">
        <v>233.00353129999999</v>
      </c>
      <c r="Y85" s="696">
        <v>230.78330769999999</v>
      </c>
      <c r="Z85" s="696">
        <v>43.685464150000001</v>
      </c>
      <c r="AA85" s="696">
        <v>0</v>
      </c>
      <c r="AB85" s="696">
        <v>0</v>
      </c>
      <c r="AC85" s="696">
        <v>0</v>
      </c>
      <c r="AD85" s="696">
        <v>0</v>
      </c>
      <c r="AE85" s="696">
        <v>0</v>
      </c>
      <c r="AF85" s="696">
        <v>0</v>
      </c>
      <c r="AG85" s="696">
        <v>0</v>
      </c>
      <c r="AH85" s="696">
        <v>0</v>
      </c>
      <c r="AI85" s="696">
        <v>0</v>
      </c>
      <c r="AJ85" s="696">
        <v>0</v>
      </c>
      <c r="AK85" s="696">
        <v>0</v>
      </c>
      <c r="AL85" s="696">
        <v>0</v>
      </c>
      <c r="AM85" s="696">
        <v>0</v>
      </c>
      <c r="AN85" s="696">
        <v>0</v>
      </c>
      <c r="AO85" s="697">
        <v>0</v>
      </c>
      <c r="AP85" s="632"/>
      <c r="AQ85" s="698">
        <v>0</v>
      </c>
      <c r="AR85" s="699">
        <v>0</v>
      </c>
      <c r="AS85" s="699">
        <v>0</v>
      </c>
      <c r="AT85" s="699">
        <v>1343298.8149999999</v>
      </c>
      <c r="AU85" s="699">
        <v>1321755.683</v>
      </c>
      <c r="AV85" s="699">
        <v>1272701.22</v>
      </c>
      <c r="AW85" s="699">
        <v>902596.11739999999</v>
      </c>
      <c r="AX85" s="699">
        <v>902596.11739999999</v>
      </c>
      <c r="AY85" s="699">
        <v>902596.11739999999</v>
      </c>
      <c r="AZ85" s="699">
        <v>902596.11739999999</v>
      </c>
      <c r="BA85" s="699">
        <v>902596.11739999999</v>
      </c>
      <c r="BB85" s="699">
        <v>902596.11739999999</v>
      </c>
      <c r="BC85" s="699">
        <v>902596.11739999999</v>
      </c>
      <c r="BD85" s="699">
        <v>882123.36340000003</v>
      </c>
      <c r="BE85" s="699">
        <v>143836.78260000001</v>
      </c>
      <c r="BF85" s="699">
        <v>0</v>
      </c>
      <c r="BG85" s="699">
        <v>0</v>
      </c>
      <c r="BH85" s="699">
        <v>0</v>
      </c>
      <c r="BI85" s="699">
        <v>0</v>
      </c>
      <c r="BJ85" s="699">
        <v>0</v>
      </c>
      <c r="BK85" s="699">
        <v>0</v>
      </c>
      <c r="BL85" s="699">
        <v>0</v>
      </c>
      <c r="BM85" s="699">
        <v>0</v>
      </c>
      <c r="BN85" s="699">
        <v>0</v>
      </c>
      <c r="BO85" s="699">
        <v>0</v>
      </c>
      <c r="BP85" s="699">
        <v>0</v>
      </c>
      <c r="BQ85" s="699">
        <v>0</v>
      </c>
      <c r="BR85" s="699">
        <v>0</v>
      </c>
      <c r="BS85" s="699">
        <v>0</v>
      </c>
      <c r="BT85" s="700">
        <v>0</v>
      </c>
    </row>
    <row r="86" spans="2:73">
      <c r="B86" s="919" t="s">
        <v>208</v>
      </c>
      <c r="C86" s="919" t="s">
        <v>770</v>
      </c>
      <c r="D86" s="920" t="s">
        <v>20</v>
      </c>
      <c r="E86" s="919" t="s">
        <v>768</v>
      </c>
      <c r="F86" s="919" t="s">
        <v>787</v>
      </c>
      <c r="G86" s="919" t="s">
        <v>769</v>
      </c>
      <c r="H86" s="919">
        <v>2011</v>
      </c>
      <c r="I86" s="921" t="s">
        <v>573</v>
      </c>
      <c r="J86" s="921" t="s">
        <v>581</v>
      </c>
      <c r="K86" s="819"/>
      <c r="L86" s="816">
        <v>2.2209770290000002</v>
      </c>
      <c r="M86" s="817">
        <v>2.2209770290000002</v>
      </c>
      <c r="N86" s="817">
        <v>2.2209770290000002</v>
      </c>
      <c r="O86" s="817">
        <v>2.2209770290000002</v>
      </c>
      <c r="P86" s="817">
        <v>0</v>
      </c>
      <c r="Q86" s="817">
        <v>0</v>
      </c>
      <c r="R86" s="817">
        <v>0</v>
      </c>
      <c r="S86" s="817">
        <v>0</v>
      </c>
      <c r="T86" s="817">
        <v>0</v>
      </c>
      <c r="U86" s="817">
        <v>0</v>
      </c>
      <c r="V86" s="817">
        <v>0</v>
      </c>
      <c r="W86" s="817">
        <v>0</v>
      </c>
      <c r="X86" s="817">
        <v>0</v>
      </c>
      <c r="Y86" s="817">
        <v>0</v>
      </c>
      <c r="Z86" s="817">
        <v>0</v>
      </c>
      <c r="AA86" s="817">
        <v>0</v>
      </c>
      <c r="AB86" s="817">
        <v>0</v>
      </c>
      <c r="AC86" s="817">
        <v>0</v>
      </c>
      <c r="AD86" s="817">
        <v>0</v>
      </c>
      <c r="AE86" s="817">
        <v>0</v>
      </c>
      <c r="AF86" s="817">
        <v>0</v>
      </c>
      <c r="AG86" s="817">
        <v>0</v>
      </c>
      <c r="AH86" s="817">
        <v>0</v>
      </c>
      <c r="AI86" s="817">
        <v>0</v>
      </c>
      <c r="AJ86" s="817">
        <v>0</v>
      </c>
      <c r="AK86" s="817">
        <v>0</v>
      </c>
      <c r="AL86" s="817">
        <v>0</v>
      </c>
      <c r="AM86" s="817">
        <v>0</v>
      </c>
      <c r="AN86" s="817">
        <v>0</v>
      </c>
      <c r="AO86" s="818">
        <v>0</v>
      </c>
      <c r="AP86" s="819"/>
      <c r="AQ86" s="841">
        <v>10998.36557</v>
      </c>
      <c r="AR86" s="842">
        <v>10998.36557</v>
      </c>
      <c r="AS86" s="843">
        <v>10998.36557</v>
      </c>
      <c r="AT86" s="843">
        <v>10998.36557</v>
      </c>
      <c r="AU86" s="843">
        <v>0</v>
      </c>
      <c r="AV86" s="843">
        <v>0</v>
      </c>
      <c r="AW86" s="843">
        <v>0</v>
      </c>
      <c r="AX86" s="843">
        <v>0</v>
      </c>
      <c r="AY86" s="843">
        <v>0</v>
      </c>
      <c r="AZ86" s="843">
        <v>0</v>
      </c>
      <c r="BA86" s="843">
        <v>0</v>
      </c>
      <c r="BB86" s="843">
        <v>0</v>
      </c>
      <c r="BC86" s="843">
        <v>0</v>
      </c>
      <c r="BD86" s="843">
        <v>0</v>
      </c>
      <c r="BE86" s="843">
        <v>0</v>
      </c>
      <c r="BF86" s="843">
        <v>0</v>
      </c>
      <c r="BG86" s="843">
        <v>0</v>
      </c>
      <c r="BH86" s="843">
        <v>0</v>
      </c>
      <c r="BI86" s="843">
        <v>0</v>
      </c>
      <c r="BJ86" s="843">
        <v>0</v>
      </c>
      <c r="BK86" s="843">
        <v>0</v>
      </c>
      <c r="BL86" s="843">
        <v>0</v>
      </c>
      <c r="BM86" s="843">
        <v>0</v>
      </c>
      <c r="BN86" s="843">
        <v>0</v>
      </c>
      <c r="BO86" s="843">
        <v>0</v>
      </c>
      <c r="BP86" s="843">
        <v>0</v>
      </c>
      <c r="BQ86" s="843">
        <v>0</v>
      </c>
      <c r="BR86" s="843">
        <v>0</v>
      </c>
      <c r="BS86" s="843">
        <v>0</v>
      </c>
      <c r="BT86" s="844">
        <v>0</v>
      </c>
    </row>
    <row r="87" spans="2:73">
      <c r="B87" s="922" t="s">
        <v>208</v>
      </c>
      <c r="C87" s="922" t="s">
        <v>770</v>
      </c>
      <c r="D87" s="923" t="s">
        <v>20</v>
      </c>
      <c r="E87" s="922" t="s">
        <v>768</v>
      </c>
      <c r="F87" s="922" t="s">
        <v>787</v>
      </c>
      <c r="G87" s="922" t="s">
        <v>769</v>
      </c>
      <c r="H87" s="922">
        <v>2012</v>
      </c>
      <c r="I87" s="924" t="s">
        <v>573</v>
      </c>
      <c r="J87" s="924" t="s">
        <v>581</v>
      </c>
      <c r="K87" s="824"/>
      <c r="L87" s="821">
        <v>0</v>
      </c>
      <c r="M87" s="822">
        <v>0.172466273</v>
      </c>
      <c r="N87" s="822">
        <v>0.172466273</v>
      </c>
      <c r="O87" s="822">
        <v>0.172466273</v>
      </c>
      <c r="P87" s="822">
        <v>0.172466273</v>
      </c>
      <c r="Q87" s="822">
        <v>0</v>
      </c>
      <c r="R87" s="822">
        <v>0</v>
      </c>
      <c r="S87" s="822">
        <v>0</v>
      </c>
      <c r="T87" s="822">
        <v>0</v>
      </c>
      <c r="U87" s="822">
        <v>0</v>
      </c>
      <c r="V87" s="822">
        <v>0</v>
      </c>
      <c r="W87" s="822">
        <v>0</v>
      </c>
      <c r="X87" s="822">
        <v>0</v>
      </c>
      <c r="Y87" s="822">
        <v>0</v>
      </c>
      <c r="Z87" s="822">
        <v>0</v>
      </c>
      <c r="AA87" s="822">
        <v>0</v>
      </c>
      <c r="AB87" s="822">
        <v>0</v>
      </c>
      <c r="AC87" s="822">
        <v>0</v>
      </c>
      <c r="AD87" s="822">
        <v>0</v>
      </c>
      <c r="AE87" s="822">
        <v>0</v>
      </c>
      <c r="AF87" s="822">
        <v>0</v>
      </c>
      <c r="AG87" s="822">
        <v>0</v>
      </c>
      <c r="AH87" s="822">
        <v>0</v>
      </c>
      <c r="AI87" s="822">
        <v>0</v>
      </c>
      <c r="AJ87" s="822">
        <v>0</v>
      </c>
      <c r="AK87" s="822">
        <v>0</v>
      </c>
      <c r="AL87" s="822">
        <v>0</v>
      </c>
      <c r="AM87" s="822">
        <v>0</v>
      </c>
      <c r="AN87" s="822">
        <v>0</v>
      </c>
      <c r="AO87" s="823">
        <v>0</v>
      </c>
      <c r="AP87" s="824"/>
      <c r="AQ87" s="821">
        <v>0</v>
      </c>
      <c r="AR87" s="822">
        <v>854.05976269999996</v>
      </c>
      <c r="AS87" s="822">
        <v>854.05976269999996</v>
      </c>
      <c r="AT87" s="822">
        <v>854.05976269999996</v>
      </c>
      <c r="AU87" s="822">
        <v>854.05976269999996</v>
      </c>
      <c r="AV87" s="822">
        <v>0</v>
      </c>
      <c r="AW87" s="822">
        <v>0</v>
      </c>
      <c r="AX87" s="822">
        <v>0</v>
      </c>
      <c r="AY87" s="822">
        <v>0</v>
      </c>
      <c r="AZ87" s="822">
        <v>0</v>
      </c>
      <c r="BA87" s="822">
        <v>0</v>
      </c>
      <c r="BB87" s="822">
        <v>0</v>
      </c>
      <c r="BC87" s="822">
        <v>0</v>
      </c>
      <c r="BD87" s="822">
        <v>0</v>
      </c>
      <c r="BE87" s="822">
        <v>0</v>
      </c>
      <c r="BF87" s="822">
        <v>0</v>
      </c>
      <c r="BG87" s="822">
        <v>0</v>
      </c>
      <c r="BH87" s="822">
        <v>0</v>
      </c>
      <c r="BI87" s="822">
        <v>0</v>
      </c>
      <c r="BJ87" s="822">
        <v>0</v>
      </c>
      <c r="BK87" s="822">
        <v>0</v>
      </c>
      <c r="BL87" s="822">
        <v>0</v>
      </c>
      <c r="BM87" s="822">
        <v>0</v>
      </c>
      <c r="BN87" s="822">
        <v>0</v>
      </c>
      <c r="BO87" s="822">
        <v>0</v>
      </c>
      <c r="BP87" s="822">
        <v>0</v>
      </c>
      <c r="BQ87" s="822">
        <v>0</v>
      </c>
      <c r="BR87" s="822">
        <v>0</v>
      </c>
      <c r="BS87" s="822">
        <v>0</v>
      </c>
      <c r="BT87" s="823">
        <v>0</v>
      </c>
    </row>
    <row r="88" spans="2:73">
      <c r="B88" s="933" t="s">
        <v>208</v>
      </c>
      <c r="C88" s="933" t="s">
        <v>770</v>
      </c>
      <c r="D88" s="934" t="s">
        <v>20</v>
      </c>
      <c r="E88" s="933" t="s">
        <v>768</v>
      </c>
      <c r="F88" s="933" t="s">
        <v>787</v>
      </c>
      <c r="G88" s="933" t="s">
        <v>769</v>
      </c>
      <c r="H88" s="933">
        <v>2013</v>
      </c>
      <c r="I88" s="935" t="s">
        <v>573</v>
      </c>
      <c r="J88" s="935" t="s">
        <v>581</v>
      </c>
      <c r="K88" s="848"/>
      <c r="L88" s="845">
        <v>0</v>
      </c>
      <c r="M88" s="846">
        <v>0</v>
      </c>
      <c r="N88" s="846">
        <v>9.9365513000000003E-2</v>
      </c>
      <c r="O88" s="846">
        <v>9.9365513000000003E-2</v>
      </c>
      <c r="P88" s="846">
        <v>9.9365513000000003E-2</v>
      </c>
      <c r="Q88" s="846">
        <v>9.9365513000000003E-2</v>
      </c>
      <c r="R88" s="846">
        <v>0</v>
      </c>
      <c r="S88" s="846">
        <v>0</v>
      </c>
      <c r="T88" s="846">
        <v>0</v>
      </c>
      <c r="U88" s="846">
        <v>0</v>
      </c>
      <c r="V88" s="846">
        <v>0</v>
      </c>
      <c r="W88" s="846">
        <v>0</v>
      </c>
      <c r="X88" s="846">
        <v>0</v>
      </c>
      <c r="Y88" s="846">
        <v>0</v>
      </c>
      <c r="Z88" s="846">
        <v>0</v>
      </c>
      <c r="AA88" s="846">
        <v>0</v>
      </c>
      <c r="AB88" s="846">
        <v>0</v>
      </c>
      <c r="AC88" s="846">
        <v>0</v>
      </c>
      <c r="AD88" s="846">
        <v>0</v>
      </c>
      <c r="AE88" s="846">
        <v>0</v>
      </c>
      <c r="AF88" s="846">
        <v>0</v>
      </c>
      <c r="AG88" s="846">
        <v>0</v>
      </c>
      <c r="AH88" s="846">
        <v>0</v>
      </c>
      <c r="AI88" s="846">
        <v>0</v>
      </c>
      <c r="AJ88" s="846">
        <v>0</v>
      </c>
      <c r="AK88" s="846">
        <v>0</v>
      </c>
      <c r="AL88" s="846">
        <v>0</v>
      </c>
      <c r="AM88" s="846">
        <v>0</v>
      </c>
      <c r="AN88" s="846">
        <v>0</v>
      </c>
      <c r="AO88" s="847">
        <v>0</v>
      </c>
      <c r="AP88" s="848"/>
      <c r="AQ88" s="845">
        <v>0</v>
      </c>
      <c r="AR88" s="846">
        <v>0</v>
      </c>
      <c r="AS88" s="846">
        <v>546.29661339999996</v>
      </c>
      <c r="AT88" s="846">
        <v>546.29661339999996</v>
      </c>
      <c r="AU88" s="846">
        <v>546.29661339999996</v>
      </c>
      <c r="AV88" s="846">
        <v>546.29661339999996</v>
      </c>
      <c r="AW88" s="846">
        <v>0</v>
      </c>
      <c r="AX88" s="846">
        <v>0</v>
      </c>
      <c r="AY88" s="846">
        <v>0</v>
      </c>
      <c r="AZ88" s="846">
        <v>0</v>
      </c>
      <c r="BA88" s="846">
        <v>0</v>
      </c>
      <c r="BB88" s="846">
        <v>0</v>
      </c>
      <c r="BC88" s="846">
        <v>0</v>
      </c>
      <c r="BD88" s="846">
        <v>0</v>
      </c>
      <c r="BE88" s="846">
        <v>0</v>
      </c>
      <c r="BF88" s="846">
        <v>0</v>
      </c>
      <c r="BG88" s="846">
        <v>0</v>
      </c>
      <c r="BH88" s="846">
        <v>0</v>
      </c>
      <c r="BI88" s="846">
        <v>0</v>
      </c>
      <c r="BJ88" s="846">
        <v>0</v>
      </c>
      <c r="BK88" s="846">
        <v>0</v>
      </c>
      <c r="BL88" s="846">
        <v>0</v>
      </c>
      <c r="BM88" s="846">
        <v>0</v>
      </c>
      <c r="BN88" s="846">
        <v>0</v>
      </c>
      <c r="BO88" s="846">
        <v>0</v>
      </c>
      <c r="BP88" s="846">
        <v>0</v>
      </c>
      <c r="BQ88" s="846">
        <v>0</v>
      </c>
      <c r="BR88" s="846">
        <v>0</v>
      </c>
      <c r="BS88" s="846">
        <v>0</v>
      </c>
      <c r="BT88" s="847">
        <v>0</v>
      </c>
    </row>
    <row r="89" spans="2:73">
      <c r="B89" s="933" t="s">
        <v>208</v>
      </c>
      <c r="C89" s="933" t="s">
        <v>770</v>
      </c>
      <c r="D89" s="934" t="s">
        <v>20</v>
      </c>
      <c r="E89" s="933" t="s">
        <v>768</v>
      </c>
      <c r="F89" s="933" t="s">
        <v>787</v>
      </c>
      <c r="G89" s="933" t="s">
        <v>769</v>
      </c>
      <c r="H89" s="933">
        <v>2013</v>
      </c>
      <c r="I89" s="935" t="s">
        <v>573</v>
      </c>
      <c r="J89" s="935" t="s">
        <v>581</v>
      </c>
      <c r="K89" s="848"/>
      <c r="L89" s="845">
        <v>0</v>
      </c>
      <c r="M89" s="846">
        <v>0</v>
      </c>
      <c r="N89" s="846">
        <v>335.10382279999999</v>
      </c>
      <c r="O89" s="846">
        <v>335.10382279999999</v>
      </c>
      <c r="P89" s="846">
        <v>335.10382279999999</v>
      </c>
      <c r="Q89" s="846">
        <v>335.10382279999999</v>
      </c>
      <c r="R89" s="846">
        <v>0</v>
      </c>
      <c r="S89" s="846">
        <v>0</v>
      </c>
      <c r="T89" s="846">
        <v>0</v>
      </c>
      <c r="U89" s="846">
        <v>0</v>
      </c>
      <c r="V89" s="846">
        <v>0</v>
      </c>
      <c r="W89" s="846">
        <v>0</v>
      </c>
      <c r="X89" s="846">
        <v>0</v>
      </c>
      <c r="Y89" s="846">
        <v>0</v>
      </c>
      <c r="Z89" s="846">
        <v>0</v>
      </c>
      <c r="AA89" s="846">
        <v>0</v>
      </c>
      <c r="AB89" s="846">
        <v>0</v>
      </c>
      <c r="AC89" s="846">
        <v>0</v>
      </c>
      <c r="AD89" s="846">
        <v>0</v>
      </c>
      <c r="AE89" s="846">
        <v>0</v>
      </c>
      <c r="AF89" s="846">
        <v>0</v>
      </c>
      <c r="AG89" s="846">
        <v>0</v>
      </c>
      <c r="AH89" s="846">
        <v>0</v>
      </c>
      <c r="AI89" s="846">
        <v>0</v>
      </c>
      <c r="AJ89" s="846">
        <v>0</v>
      </c>
      <c r="AK89" s="846">
        <v>0</v>
      </c>
      <c r="AL89" s="846">
        <v>0</v>
      </c>
      <c r="AM89" s="846">
        <v>0</v>
      </c>
      <c r="AN89" s="846">
        <v>0</v>
      </c>
      <c r="AO89" s="847">
        <v>0</v>
      </c>
      <c r="AP89" s="848"/>
      <c r="AQ89" s="845">
        <v>0</v>
      </c>
      <c r="AR89" s="846">
        <v>0</v>
      </c>
      <c r="AS89" s="846">
        <v>1842350.31</v>
      </c>
      <c r="AT89" s="846">
        <v>1842350.31</v>
      </c>
      <c r="AU89" s="846">
        <v>1842350.31</v>
      </c>
      <c r="AV89" s="846">
        <v>1842350.31</v>
      </c>
      <c r="AW89" s="846">
        <v>0</v>
      </c>
      <c r="AX89" s="846">
        <v>0</v>
      </c>
      <c r="AY89" s="846">
        <v>0</v>
      </c>
      <c r="AZ89" s="846">
        <v>0</v>
      </c>
      <c r="BA89" s="846">
        <v>0</v>
      </c>
      <c r="BB89" s="846">
        <v>0</v>
      </c>
      <c r="BC89" s="846">
        <v>0</v>
      </c>
      <c r="BD89" s="846">
        <v>0</v>
      </c>
      <c r="BE89" s="846">
        <v>0</v>
      </c>
      <c r="BF89" s="846">
        <v>0</v>
      </c>
      <c r="BG89" s="846">
        <v>0</v>
      </c>
      <c r="BH89" s="846">
        <v>0</v>
      </c>
      <c r="BI89" s="846">
        <v>0</v>
      </c>
      <c r="BJ89" s="846">
        <v>0</v>
      </c>
      <c r="BK89" s="846">
        <v>0</v>
      </c>
      <c r="BL89" s="846">
        <v>0</v>
      </c>
      <c r="BM89" s="846">
        <v>0</v>
      </c>
      <c r="BN89" s="846">
        <v>0</v>
      </c>
      <c r="BO89" s="846">
        <v>0</v>
      </c>
      <c r="BP89" s="846">
        <v>0</v>
      </c>
      <c r="BQ89" s="846">
        <v>0</v>
      </c>
      <c r="BR89" s="846">
        <v>0</v>
      </c>
      <c r="BS89" s="846">
        <v>0</v>
      </c>
      <c r="BT89" s="847">
        <v>0</v>
      </c>
    </row>
    <row r="90" spans="2:73">
      <c r="B90" s="691" t="s">
        <v>208</v>
      </c>
      <c r="C90" s="691" t="s">
        <v>770</v>
      </c>
      <c r="D90" s="757" t="s">
        <v>20</v>
      </c>
      <c r="E90" s="691" t="s">
        <v>768</v>
      </c>
      <c r="F90" s="691" t="s">
        <v>787</v>
      </c>
      <c r="G90" s="691" t="s">
        <v>769</v>
      </c>
      <c r="H90" s="691">
        <v>2014</v>
      </c>
      <c r="I90" s="643" t="s">
        <v>573</v>
      </c>
      <c r="J90" s="643" t="s">
        <v>588</v>
      </c>
      <c r="K90" s="632"/>
      <c r="L90" s="695">
        <v>0</v>
      </c>
      <c r="M90" s="696">
        <v>0</v>
      </c>
      <c r="N90" s="696">
        <v>0</v>
      </c>
      <c r="O90" s="696">
        <v>80.201583099999993</v>
      </c>
      <c r="P90" s="696">
        <v>80.201583099999993</v>
      </c>
      <c r="Q90" s="696">
        <v>80.201583099999993</v>
      </c>
      <c r="R90" s="696">
        <v>80.201583099999993</v>
      </c>
      <c r="S90" s="696">
        <v>0</v>
      </c>
      <c r="T90" s="696">
        <v>0</v>
      </c>
      <c r="U90" s="696">
        <v>0</v>
      </c>
      <c r="V90" s="696">
        <v>0</v>
      </c>
      <c r="W90" s="696">
        <v>0</v>
      </c>
      <c r="X90" s="696">
        <v>0</v>
      </c>
      <c r="Y90" s="696">
        <v>0</v>
      </c>
      <c r="Z90" s="696">
        <v>0</v>
      </c>
      <c r="AA90" s="696">
        <v>0</v>
      </c>
      <c r="AB90" s="696">
        <v>0</v>
      </c>
      <c r="AC90" s="696">
        <v>0</v>
      </c>
      <c r="AD90" s="696">
        <v>0</v>
      </c>
      <c r="AE90" s="696">
        <v>0</v>
      </c>
      <c r="AF90" s="696">
        <v>0</v>
      </c>
      <c r="AG90" s="696">
        <v>0</v>
      </c>
      <c r="AH90" s="696">
        <v>0</v>
      </c>
      <c r="AI90" s="696">
        <v>0</v>
      </c>
      <c r="AJ90" s="696">
        <v>0</v>
      </c>
      <c r="AK90" s="696">
        <v>0</v>
      </c>
      <c r="AL90" s="696">
        <v>0</v>
      </c>
      <c r="AM90" s="696">
        <v>0</v>
      </c>
      <c r="AN90" s="696">
        <v>0</v>
      </c>
      <c r="AO90" s="697">
        <v>0</v>
      </c>
      <c r="AP90" s="632"/>
      <c r="AQ90" s="695">
        <v>0</v>
      </c>
      <c r="AR90" s="696">
        <v>0</v>
      </c>
      <c r="AS90" s="696">
        <v>0</v>
      </c>
      <c r="AT90" s="696">
        <v>391641.4203</v>
      </c>
      <c r="AU90" s="696">
        <v>391641.4203</v>
      </c>
      <c r="AV90" s="696">
        <v>391641.4203</v>
      </c>
      <c r="AW90" s="696">
        <v>391641.4203</v>
      </c>
      <c r="AX90" s="696">
        <v>0</v>
      </c>
      <c r="AY90" s="696">
        <v>0</v>
      </c>
      <c r="AZ90" s="696">
        <v>0</v>
      </c>
      <c r="BA90" s="696">
        <v>0</v>
      </c>
      <c r="BB90" s="696">
        <v>0</v>
      </c>
      <c r="BC90" s="696">
        <v>0</v>
      </c>
      <c r="BD90" s="696">
        <v>0</v>
      </c>
      <c r="BE90" s="696">
        <v>0</v>
      </c>
      <c r="BF90" s="696">
        <v>0</v>
      </c>
      <c r="BG90" s="696">
        <v>0</v>
      </c>
      <c r="BH90" s="696">
        <v>0</v>
      </c>
      <c r="BI90" s="696">
        <v>0</v>
      </c>
      <c r="BJ90" s="696">
        <v>0</v>
      </c>
      <c r="BK90" s="696">
        <v>0</v>
      </c>
      <c r="BL90" s="696">
        <v>0</v>
      </c>
      <c r="BM90" s="696">
        <v>0</v>
      </c>
      <c r="BN90" s="696">
        <v>0</v>
      </c>
      <c r="BO90" s="696">
        <v>0</v>
      </c>
      <c r="BP90" s="696">
        <v>0</v>
      </c>
      <c r="BQ90" s="696">
        <v>0</v>
      </c>
      <c r="BR90" s="696">
        <v>0</v>
      </c>
      <c r="BS90" s="696">
        <v>0</v>
      </c>
      <c r="BT90" s="697">
        <v>0</v>
      </c>
    </row>
    <row r="91" spans="2:73">
      <c r="B91" s="925" t="s">
        <v>208</v>
      </c>
      <c r="C91" s="925" t="s">
        <v>770</v>
      </c>
      <c r="D91" s="926" t="s">
        <v>22</v>
      </c>
      <c r="E91" s="925" t="s">
        <v>768</v>
      </c>
      <c r="F91" s="925" t="s">
        <v>787</v>
      </c>
      <c r="G91" s="925" t="s">
        <v>769</v>
      </c>
      <c r="H91" s="925">
        <v>2012</v>
      </c>
      <c r="I91" s="927" t="s">
        <v>573</v>
      </c>
      <c r="J91" s="927" t="s">
        <v>581</v>
      </c>
      <c r="K91" s="828"/>
      <c r="L91" s="825">
        <v>0</v>
      </c>
      <c r="M91" s="826">
        <v>108.1</v>
      </c>
      <c r="N91" s="826">
        <v>108.1</v>
      </c>
      <c r="O91" s="826">
        <v>108.1</v>
      </c>
      <c r="P91" s="826">
        <v>108.1</v>
      </c>
      <c r="Q91" s="826">
        <v>101.52</v>
      </c>
      <c r="R91" s="826">
        <v>80.53</v>
      </c>
      <c r="S91" s="826">
        <v>77.48</v>
      </c>
      <c r="T91" s="826">
        <v>77.48</v>
      </c>
      <c r="U91" s="826">
        <v>77.05</v>
      </c>
      <c r="V91" s="826">
        <v>58.64</v>
      </c>
      <c r="W91" s="826">
        <v>17.21</v>
      </c>
      <c r="X91" s="826">
        <v>16.57</v>
      </c>
      <c r="Y91" s="826">
        <v>12.53</v>
      </c>
      <c r="Z91" s="826">
        <v>12.53</v>
      </c>
      <c r="AA91" s="826">
        <v>12.53</v>
      </c>
      <c r="AB91" s="826">
        <v>11.99</v>
      </c>
      <c r="AC91" s="826">
        <v>10.64</v>
      </c>
      <c r="AD91" s="826">
        <v>10.64</v>
      </c>
      <c r="AE91" s="826">
        <v>10.64</v>
      </c>
      <c r="AF91" s="826">
        <v>10.64</v>
      </c>
      <c r="AG91" s="826">
        <v>0</v>
      </c>
      <c r="AH91" s="826">
        <v>0</v>
      </c>
      <c r="AI91" s="826">
        <v>0</v>
      </c>
      <c r="AJ91" s="826">
        <v>0</v>
      </c>
      <c r="AK91" s="826">
        <v>0</v>
      </c>
      <c r="AL91" s="826">
        <v>0</v>
      </c>
      <c r="AM91" s="826">
        <v>0</v>
      </c>
      <c r="AN91" s="826">
        <v>0</v>
      </c>
      <c r="AO91" s="827">
        <v>0</v>
      </c>
      <c r="AP91" s="828"/>
      <c r="AQ91" s="825">
        <v>0</v>
      </c>
      <c r="AR91" s="826">
        <v>737353</v>
      </c>
      <c r="AS91" s="826">
        <v>737353</v>
      </c>
      <c r="AT91" s="826">
        <v>737353</v>
      </c>
      <c r="AU91" s="826">
        <v>737353</v>
      </c>
      <c r="AV91" s="826">
        <v>703252</v>
      </c>
      <c r="AW91" s="826">
        <v>627406</v>
      </c>
      <c r="AX91" s="826">
        <v>602248</v>
      </c>
      <c r="AY91" s="826">
        <v>602248</v>
      </c>
      <c r="AZ91" s="826">
        <v>595332</v>
      </c>
      <c r="BA91" s="826">
        <v>442369</v>
      </c>
      <c r="BB91" s="826">
        <v>94236</v>
      </c>
      <c r="BC91" s="826">
        <v>83993</v>
      </c>
      <c r="BD91" s="826">
        <v>69406</v>
      </c>
      <c r="BE91" s="826">
        <v>69406</v>
      </c>
      <c r="BF91" s="826">
        <v>69406</v>
      </c>
      <c r="BG91" s="826">
        <v>59149</v>
      </c>
      <c r="BH91" s="826">
        <v>33412</v>
      </c>
      <c r="BI91" s="826">
        <v>33412</v>
      </c>
      <c r="BJ91" s="826">
        <v>33412</v>
      </c>
      <c r="BK91" s="826">
        <v>33412</v>
      </c>
      <c r="BL91" s="826">
        <v>0</v>
      </c>
      <c r="BM91" s="826">
        <v>0</v>
      </c>
      <c r="BN91" s="826">
        <v>0</v>
      </c>
      <c r="BO91" s="826">
        <v>0</v>
      </c>
      <c r="BP91" s="826">
        <v>0</v>
      </c>
      <c r="BQ91" s="826">
        <v>0</v>
      </c>
      <c r="BR91" s="826">
        <v>0</v>
      </c>
      <c r="BS91" s="826">
        <v>0</v>
      </c>
      <c r="BT91" s="827">
        <v>0</v>
      </c>
    </row>
    <row r="92" spans="2:73">
      <c r="B92" s="691" t="s">
        <v>208</v>
      </c>
      <c r="C92" s="691" t="s">
        <v>770</v>
      </c>
      <c r="D92" s="757" t="s">
        <v>22</v>
      </c>
      <c r="E92" s="691" t="s">
        <v>768</v>
      </c>
      <c r="F92" s="691" t="s">
        <v>787</v>
      </c>
      <c r="G92" s="691" t="s">
        <v>769</v>
      </c>
      <c r="H92" s="691">
        <v>2013</v>
      </c>
      <c r="I92" s="643" t="s">
        <v>573</v>
      </c>
      <c r="J92" s="643" t="s">
        <v>581</v>
      </c>
      <c r="K92" s="632"/>
      <c r="L92" s="695">
        <v>0</v>
      </c>
      <c r="M92" s="696">
        <v>0</v>
      </c>
      <c r="N92" s="696">
        <v>376.31610130000001</v>
      </c>
      <c r="O92" s="696">
        <v>338.5833106</v>
      </c>
      <c r="P92" s="696">
        <v>337.82716470000003</v>
      </c>
      <c r="Q92" s="696">
        <v>337.82716470000003</v>
      </c>
      <c r="R92" s="696">
        <v>330.93831779999999</v>
      </c>
      <c r="S92" s="696">
        <v>328.8154955</v>
      </c>
      <c r="T92" s="696">
        <v>328.8154955</v>
      </c>
      <c r="U92" s="696">
        <v>328.68312830000002</v>
      </c>
      <c r="V92" s="696">
        <v>321.84692530000001</v>
      </c>
      <c r="W92" s="696">
        <v>306.37206939999999</v>
      </c>
      <c r="X92" s="696">
        <v>282.10096170000003</v>
      </c>
      <c r="Y92" s="696">
        <v>281.00344339999998</v>
      </c>
      <c r="Z92" s="696">
        <v>279.67284610000002</v>
      </c>
      <c r="AA92" s="696">
        <v>160.82975099999999</v>
      </c>
      <c r="AB92" s="696">
        <v>160.82975099999999</v>
      </c>
      <c r="AC92" s="696">
        <v>134.4198662</v>
      </c>
      <c r="AD92" s="696">
        <v>8.3408784320000002</v>
      </c>
      <c r="AE92" s="696">
        <v>4.1120658739999998</v>
      </c>
      <c r="AF92" s="696">
        <v>4.1120658739999998</v>
      </c>
      <c r="AG92" s="696">
        <v>4.1120658739999998</v>
      </c>
      <c r="AH92" s="696">
        <v>0</v>
      </c>
      <c r="AI92" s="696">
        <v>0</v>
      </c>
      <c r="AJ92" s="696">
        <v>0</v>
      </c>
      <c r="AK92" s="696">
        <v>0</v>
      </c>
      <c r="AL92" s="696">
        <v>0</v>
      </c>
      <c r="AM92" s="696">
        <v>0</v>
      </c>
      <c r="AN92" s="696">
        <v>0</v>
      </c>
      <c r="AO92" s="697">
        <v>0</v>
      </c>
      <c r="AP92" s="632"/>
      <c r="AQ92" s="695">
        <v>0</v>
      </c>
      <c r="AR92" s="696">
        <v>0</v>
      </c>
      <c r="AS92" s="696">
        <v>1579036.2039999999</v>
      </c>
      <c r="AT92" s="696">
        <v>1422040.2069999999</v>
      </c>
      <c r="AU92" s="696">
        <v>1418891.24</v>
      </c>
      <c r="AV92" s="696">
        <v>1418891.24</v>
      </c>
      <c r="AW92" s="696">
        <v>1394894.0209999999</v>
      </c>
      <c r="AX92" s="696">
        <v>1380405.112</v>
      </c>
      <c r="AY92" s="696">
        <v>1380405.112</v>
      </c>
      <c r="AZ92" s="696">
        <v>1377003.9580000001</v>
      </c>
      <c r="BA92" s="696">
        <v>1347296.5449999999</v>
      </c>
      <c r="BB92" s="696">
        <v>1241675.939</v>
      </c>
      <c r="BC92" s="696">
        <v>1016534.005</v>
      </c>
      <c r="BD92" s="696">
        <v>988333.46270000003</v>
      </c>
      <c r="BE92" s="696">
        <v>983698.34239999996</v>
      </c>
      <c r="BF92" s="696">
        <v>490772.66970000003</v>
      </c>
      <c r="BG92" s="696">
        <v>490772.66970000003</v>
      </c>
      <c r="BH92" s="696">
        <v>408845.12670000002</v>
      </c>
      <c r="BI92" s="696">
        <v>25560.65365</v>
      </c>
      <c r="BJ92" s="696">
        <v>14324.3343</v>
      </c>
      <c r="BK92" s="696">
        <v>14324.3343</v>
      </c>
      <c r="BL92" s="696">
        <v>14324.3343</v>
      </c>
      <c r="BM92" s="696">
        <v>0</v>
      </c>
      <c r="BN92" s="696">
        <v>0</v>
      </c>
      <c r="BO92" s="696">
        <v>0</v>
      </c>
      <c r="BP92" s="696">
        <v>0</v>
      </c>
      <c r="BQ92" s="696">
        <v>0</v>
      </c>
      <c r="BR92" s="696">
        <v>0</v>
      </c>
      <c r="BS92" s="696">
        <v>0</v>
      </c>
      <c r="BT92" s="697">
        <v>0</v>
      </c>
    </row>
    <row r="93" spans="2:73">
      <c r="B93" s="691" t="s">
        <v>208</v>
      </c>
      <c r="C93" s="691" t="s">
        <v>770</v>
      </c>
      <c r="D93" s="757" t="s">
        <v>22</v>
      </c>
      <c r="E93" s="691" t="s">
        <v>768</v>
      </c>
      <c r="F93" s="691" t="s">
        <v>787</v>
      </c>
      <c r="G93" s="691" t="s">
        <v>769</v>
      </c>
      <c r="H93" s="691">
        <v>2014</v>
      </c>
      <c r="I93" s="643" t="s">
        <v>573</v>
      </c>
      <c r="J93" s="643" t="s">
        <v>588</v>
      </c>
      <c r="K93" s="632"/>
      <c r="L93" s="695">
        <v>0</v>
      </c>
      <c r="M93" s="696">
        <v>0</v>
      </c>
      <c r="N93" s="696">
        <v>0</v>
      </c>
      <c r="O93" s="696">
        <v>1637.7060429999999</v>
      </c>
      <c r="P93" s="696">
        <v>1616.184377</v>
      </c>
      <c r="Q93" s="696">
        <v>1616.184377</v>
      </c>
      <c r="R93" s="696">
        <v>1536.471779</v>
      </c>
      <c r="S93" s="696">
        <v>1536.471779</v>
      </c>
      <c r="T93" s="696">
        <v>1533.675428</v>
      </c>
      <c r="U93" s="696">
        <v>1483.117315</v>
      </c>
      <c r="V93" s="696">
        <v>1483.117315</v>
      </c>
      <c r="W93" s="696">
        <v>1396.6621849999999</v>
      </c>
      <c r="X93" s="696">
        <v>1182.473465</v>
      </c>
      <c r="Y93" s="696">
        <v>930.41657429999998</v>
      </c>
      <c r="Z93" s="696">
        <v>889.88091970000005</v>
      </c>
      <c r="AA93" s="696">
        <v>669.61262209999995</v>
      </c>
      <c r="AB93" s="696">
        <v>297.8672052</v>
      </c>
      <c r="AC93" s="696">
        <v>297.8672052</v>
      </c>
      <c r="AD93" s="696">
        <v>231.1784299</v>
      </c>
      <c r="AE93" s="696">
        <v>143.41707719999999</v>
      </c>
      <c r="AF93" s="696">
        <v>143.41707719999999</v>
      </c>
      <c r="AG93" s="696">
        <v>143.41707719999999</v>
      </c>
      <c r="AH93" s="696">
        <v>143.41707719999999</v>
      </c>
      <c r="AI93" s="696">
        <v>0</v>
      </c>
      <c r="AJ93" s="696">
        <v>0</v>
      </c>
      <c r="AK93" s="696">
        <v>0</v>
      </c>
      <c r="AL93" s="696">
        <v>0</v>
      </c>
      <c r="AM93" s="696">
        <v>0</v>
      </c>
      <c r="AN93" s="696">
        <v>0</v>
      </c>
      <c r="AO93" s="697">
        <v>0</v>
      </c>
      <c r="AP93" s="632"/>
      <c r="AQ93" s="695">
        <v>0</v>
      </c>
      <c r="AR93" s="696">
        <v>0</v>
      </c>
      <c r="AS93" s="696">
        <v>0</v>
      </c>
      <c r="AT93" s="696">
        <v>9903275.3609999996</v>
      </c>
      <c r="AU93" s="696">
        <v>9824166.6239999998</v>
      </c>
      <c r="AV93" s="696">
        <v>9824166.6239999998</v>
      </c>
      <c r="AW93" s="696">
        <v>9539462.1809999999</v>
      </c>
      <c r="AX93" s="696">
        <v>9539462.1809999999</v>
      </c>
      <c r="AY93" s="696">
        <v>9527786.193</v>
      </c>
      <c r="AZ93" s="696">
        <v>9136759.7139999997</v>
      </c>
      <c r="BA93" s="696">
        <v>9136759.7139999997</v>
      </c>
      <c r="BB93" s="696">
        <v>8612207.568</v>
      </c>
      <c r="BC93" s="696">
        <v>6842973.7410000004</v>
      </c>
      <c r="BD93" s="696">
        <v>4767021.3030000003</v>
      </c>
      <c r="BE93" s="696">
        <v>4371600.7960000001</v>
      </c>
      <c r="BF93" s="696">
        <v>2950869.9380000001</v>
      </c>
      <c r="BG93" s="696">
        <v>1463551.2250000001</v>
      </c>
      <c r="BH93" s="696">
        <v>1463551.2250000001</v>
      </c>
      <c r="BI93" s="696">
        <v>924828.59519999998</v>
      </c>
      <c r="BJ93" s="696">
        <v>303291.14480000001</v>
      </c>
      <c r="BK93" s="696">
        <v>303291.14480000001</v>
      </c>
      <c r="BL93" s="696">
        <v>303291.14480000001</v>
      </c>
      <c r="BM93" s="696">
        <v>303291.14480000001</v>
      </c>
      <c r="BN93" s="696">
        <v>0</v>
      </c>
      <c r="BO93" s="696">
        <v>0</v>
      </c>
      <c r="BP93" s="696">
        <v>0</v>
      </c>
      <c r="BQ93" s="696">
        <v>0</v>
      </c>
      <c r="BR93" s="696">
        <v>0</v>
      </c>
      <c r="BS93" s="696">
        <v>0</v>
      </c>
      <c r="BT93" s="697">
        <v>0</v>
      </c>
    </row>
    <row r="94" spans="2:73">
      <c r="B94" s="763" t="s">
        <v>208</v>
      </c>
      <c r="C94" s="763" t="s">
        <v>767</v>
      </c>
      <c r="D94" s="764" t="s">
        <v>2</v>
      </c>
      <c r="E94" s="763" t="s">
        <v>768</v>
      </c>
      <c r="F94" s="763" t="s">
        <v>29</v>
      </c>
      <c r="G94" s="763" t="s">
        <v>769</v>
      </c>
      <c r="H94" s="763">
        <v>2014</v>
      </c>
      <c r="I94" s="936" t="s">
        <v>573</v>
      </c>
      <c r="J94" s="936" t="s">
        <v>588</v>
      </c>
      <c r="K94" s="632"/>
      <c r="L94" s="849">
        <v>0</v>
      </c>
      <c r="M94" s="850">
        <v>0</v>
      </c>
      <c r="N94" s="850">
        <v>0</v>
      </c>
      <c r="O94" s="850">
        <v>24.863291889999999</v>
      </c>
      <c r="P94" s="850">
        <v>24.863291889999999</v>
      </c>
      <c r="Q94" s="850">
        <v>24.863291889999999</v>
      </c>
      <c r="R94" s="850">
        <v>24.863291889999999</v>
      </c>
      <c r="S94" s="850">
        <v>0</v>
      </c>
      <c r="T94" s="850">
        <v>0</v>
      </c>
      <c r="U94" s="850">
        <v>0</v>
      </c>
      <c r="V94" s="850">
        <v>0</v>
      </c>
      <c r="W94" s="850">
        <v>0</v>
      </c>
      <c r="X94" s="850">
        <v>0</v>
      </c>
      <c r="Y94" s="850">
        <v>0</v>
      </c>
      <c r="Z94" s="850">
        <v>0</v>
      </c>
      <c r="AA94" s="850">
        <v>0</v>
      </c>
      <c r="AB94" s="850">
        <v>0</v>
      </c>
      <c r="AC94" s="850">
        <v>0</v>
      </c>
      <c r="AD94" s="850">
        <v>0</v>
      </c>
      <c r="AE94" s="850">
        <v>0</v>
      </c>
      <c r="AF94" s="850">
        <v>0</v>
      </c>
      <c r="AG94" s="850">
        <v>0</v>
      </c>
      <c r="AH94" s="850">
        <v>0</v>
      </c>
      <c r="AI94" s="850">
        <v>0</v>
      </c>
      <c r="AJ94" s="850">
        <v>0</v>
      </c>
      <c r="AK94" s="850">
        <v>0</v>
      </c>
      <c r="AL94" s="850">
        <v>0</v>
      </c>
      <c r="AM94" s="850">
        <v>0</v>
      </c>
      <c r="AN94" s="850">
        <v>0</v>
      </c>
      <c r="AO94" s="851">
        <v>0</v>
      </c>
      <c r="AP94" s="632"/>
      <c r="AQ94" s="849">
        <v>0</v>
      </c>
      <c r="AR94" s="850">
        <v>0</v>
      </c>
      <c r="AS94" s="850">
        <v>0</v>
      </c>
      <c r="AT94" s="850">
        <v>44332.785349999998</v>
      </c>
      <c r="AU94" s="850">
        <v>44332.785349999998</v>
      </c>
      <c r="AV94" s="850">
        <v>44332.785349999998</v>
      </c>
      <c r="AW94" s="850">
        <v>44332.785349999998</v>
      </c>
      <c r="AX94" s="850">
        <v>0</v>
      </c>
      <c r="AY94" s="850">
        <v>0</v>
      </c>
      <c r="AZ94" s="850">
        <v>0</v>
      </c>
      <c r="BA94" s="850">
        <v>0</v>
      </c>
      <c r="BB94" s="850">
        <v>0</v>
      </c>
      <c r="BC94" s="850">
        <v>0</v>
      </c>
      <c r="BD94" s="850">
        <v>0</v>
      </c>
      <c r="BE94" s="850">
        <v>0</v>
      </c>
      <c r="BF94" s="850">
        <v>0</v>
      </c>
      <c r="BG94" s="850">
        <v>0</v>
      </c>
      <c r="BH94" s="850">
        <v>0</v>
      </c>
      <c r="BI94" s="850">
        <v>0</v>
      </c>
      <c r="BJ94" s="850">
        <v>0</v>
      </c>
      <c r="BK94" s="850">
        <v>0</v>
      </c>
      <c r="BL94" s="850">
        <v>0</v>
      </c>
      <c r="BM94" s="850">
        <v>0</v>
      </c>
      <c r="BN94" s="850">
        <v>0</v>
      </c>
      <c r="BO94" s="850">
        <v>0</v>
      </c>
      <c r="BP94" s="850">
        <v>0</v>
      </c>
      <c r="BQ94" s="850">
        <v>0</v>
      </c>
      <c r="BR94" s="850">
        <v>0</v>
      </c>
      <c r="BS94" s="850">
        <v>0</v>
      </c>
      <c r="BT94" s="851">
        <v>0</v>
      </c>
    </row>
    <row r="95" spans="2:73" ht="15.75">
      <c r="B95" s="765" t="s">
        <v>208</v>
      </c>
      <c r="C95" s="765" t="s">
        <v>767</v>
      </c>
      <c r="D95" s="766" t="s">
        <v>1</v>
      </c>
      <c r="E95" s="765" t="s">
        <v>768</v>
      </c>
      <c r="F95" s="765" t="s">
        <v>29</v>
      </c>
      <c r="G95" s="765" t="s">
        <v>769</v>
      </c>
      <c r="H95" s="765">
        <v>2014</v>
      </c>
      <c r="I95" s="937" t="s">
        <v>573</v>
      </c>
      <c r="J95" s="937" t="s">
        <v>588</v>
      </c>
      <c r="K95" s="855"/>
      <c r="L95" s="852">
        <v>0</v>
      </c>
      <c r="M95" s="853">
        <v>0</v>
      </c>
      <c r="N95" s="853">
        <v>0</v>
      </c>
      <c r="O95" s="853">
        <v>44.833650230000003</v>
      </c>
      <c r="P95" s="853">
        <v>44.833650230000003</v>
      </c>
      <c r="Q95" s="853">
        <v>44.833650230000003</v>
      </c>
      <c r="R95" s="853">
        <v>0</v>
      </c>
      <c r="S95" s="853">
        <v>0</v>
      </c>
      <c r="T95" s="853">
        <v>0</v>
      </c>
      <c r="U95" s="853">
        <v>0</v>
      </c>
      <c r="V95" s="853">
        <v>0</v>
      </c>
      <c r="W95" s="853">
        <v>0</v>
      </c>
      <c r="X95" s="853">
        <v>0</v>
      </c>
      <c r="Y95" s="853">
        <v>0</v>
      </c>
      <c r="Z95" s="853">
        <v>0</v>
      </c>
      <c r="AA95" s="853">
        <v>0</v>
      </c>
      <c r="AB95" s="853">
        <v>0</v>
      </c>
      <c r="AC95" s="853">
        <v>0</v>
      </c>
      <c r="AD95" s="853">
        <v>0</v>
      </c>
      <c r="AE95" s="853">
        <v>0</v>
      </c>
      <c r="AF95" s="853">
        <v>0</v>
      </c>
      <c r="AG95" s="853">
        <v>0</v>
      </c>
      <c r="AH95" s="853">
        <v>0</v>
      </c>
      <c r="AI95" s="853">
        <v>0</v>
      </c>
      <c r="AJ95" s="853">
        <v>0</v>
      </c>
      <c r="AK95" s="853">
        <v>0</v>
      </c>
      <c r="AL95" s="853">
        <v>0</v>
      </c>
      <c r="AM95" s="853">
        <v>0</v>
      </c>
      <c r="AN95" s="853">
        <v>0</v>
      </c>
      <c r="AO95" s="854">
        <v>0</v>
      </c>
      <c r="AP95" s="855"/>
      <c r="AQ95" s="852">
        <v>0</v>
      </c>
      <c r="AR95" s="853">
        <v>0</v>
      </c>
      <c r="AS95" s="853">
        <v>0</v>
      </c>
      <c r="AT95" s="853">
        <v>40092.689899999998</v>
      </c>
      <c r="AU95" s="853">
        <v>40092.689899999998</v>
      </c>
      <c r="AV95" s="853">
        <v>40092.689899999998</v>
      </c>
      <c r="AW95" s="853">
        <v>0</v>
      </c>
      <c r="AX95" s="853">
        <v>0</v>
      </c>
      <c r="AY95" s="853">
        <v>0</v>
      </c>
      <c r="AZ95" s="853">
        <v>0</v>
      </c>
      <c r="BA95" s="853">
        <v>0</v>
      </c>
      <c r="BB95" s="853">
        <v>0</v>
      </c>
      <c r="BC95" s="853">
        <v>0</v>
      </c>
      <c r="BD95" s="853">
        <v>0</v>
      </c>
      <c r="BE95" s="853">
        <v>0</v>
      </c>
      <c r="BF95" s="853">
        <v>0</v>
      </c>
      <c r="BG95" s="853">
        <v>0</v>
      </c>
      <c r="BH95" s="853">
        <v>0</v>
      </c>
      <c r="BI95" s="853">
        <v>0</v>
      </c>
      <c r="BJ95" s="853">
        <v>0</v>
      </c>
      <c r="BK95" s="853">
        <v>0</v>
      </c>
      <c r="BL95" s="853">
        <v>0</v>
      </c>
      <c r="BM95" s="853">
        <v>0</v>
      </c>
      <c r="BN95" s="853">
        <v>0</v>
      </c>
      <c r="BO95" s="853">
        <v>0</v>
      </c>
      <c r="BP95" s="853">
        <v>0</v>
      </c>
      <c r="BQ95" s="853">
        <v>0</v>
      </c>
      <c r="BR95" s="853">
        <v>0</v>
      </c>
      <c r="BS95" s="853">
        <v>0</v>
      </c>
      <c r="BT95" s="854">
        <v>0</v>
      </c>
      <c r="BU95" s="163"/>
    </row>
    <row r="96" spans="2:73" ht="15.75">
      <c r="B96" s="765" t="s">
        <v>208</v>
      </c>
      <c r="C96" s="765" t="s">
        <v>767</v>
      </c>
      <c r="D96" s="766" t="s">
        <v>1</v>
      </c>
      <c r="E96" s="765" t="s">
        <v>768</v>
      </c>
      <c r="F96" s="765" t="s">
        <v>29</v>
      </c>
      <c r="G96" s="765" t="s">
        <v>769</v>
      </c>
      <c r="H96" s="765">
        <v>2014</v>
      </c>
      <c r="I96" s="937" t="s">
        <v>573</v>
      </c>
      <c r="J96" s="937" t="s">
        <v>588</v>
      </c>
      <c r="K96" s="859"/>
      <c r="L96" s="856">
        <v>0</v>
      </c>
      <c r="M96" s="857">
        <v>0</v>
      </c>
      <c r="N96" s="857">
        <v>0</v>
      </c>
      <c r="O96" s="857">
        <v>84.070171329999994</v>
      </c>
      <c r="P96" s="857">
        <v>84.070171329999994</v>
      </c>
      <c r="Q96" s="857">
        <v>84.070171329999994</v>
      </c>
      <c r="R96" s="857">
        <v>84.070171329999994</v>
      </c>
      <c r="S96" s="857">
        <v>0</v>
      </c>
      <c r="T96" s="857">
        <v>0</v>
      </c>
      <c r="U96" s="857">
        <v>0</v>
      </c>
      <c r="V96" s="857">
        <v>0</v>
      </c>
      <c r="W96" s="857">
        <v>0</v>
      </c>
      <c r="X96" s="857">
        <v>0</v>
      </c>
      <c r="Y96" s="857">
        <v>0</v>
      </c>
      <c r="Z96" s="857">
        <v>0</v>
      </c>
      <c r="AA96" s="857">
        <v>0</v>
      </c>
      <c r="AB96" s="857">
        <v>0</v>
      </c>
      <c r="AC96" s="857">
        <v>0</v>
      </c>
      <c r="AD96" s="857">
        <v>0</v>
      </c>
      <c r="AE96" s="857">
        <v>0</v>
      </c>
      <c r="AF96" s="857">
        <v>0</v>
      </c>
      <c r="AG96" s="857">
        <v>0</v>
      </c>
      <c r="AH96" s="857">
        <v>0</v>
      </c>
      <c r="AI96" s="857">
        <v>0</v>
      </c>
      <c r="AJ96" s="857">
        <v>0</v>
      </c>
      <c r="AK96" s="857">
        <v>0</v>
      </c>
      <c r="AL96" s="857">
        <v>0</v>
      </c>
      <c r="AM96" s="857">
        <v>0</v>
      </c>
      <c r="AN96" s="857">
        <v>0</v>
      </c>
      <c r="AO96" s="858">
        <v>0</v>
      </c>
      <c r="AP96" s="859"/>
      <c r="AQ96" s="856">
        <v>0</v>
      </c>
      <c r="AR96" s="857">
        <v>0</v>
      </c>
      <c r="AS96" s="857">
        <v>0</v>
      </c>
      <c r="AT96" s="857">
        <v>149902.3089</v>
      </c>
      <c r="AU96" s="857">
        <v>149902.3089</v>
      </c>
      <c r="AV96" s="857">
        <v>149902.3089</v>
      </c>
      <c r="AW96" s="857">
        <v>149902.3089</v>
      </c>
      <c r="AX96" s="857">
        <v>0</v>
      </c>
      <c r="AY96" s="857">
        <v>0</v>
      </c>
      <c r="AZ96" s="857">
        <v>0</v>
      </c>
      <c r="BA96" s="857">
        <v>0</v>
      </c>
      <c r="BB96" s="857">
        <v>0</v>
      </c>
      <c r="BC96" s="857">
        <v>0</v>
      </c>
      <c r="BD96" s="857">
        <v>0</v>
      </c>
      <c r="BE96" s="857">
        <v>0</v>
      </c>
      <c r="BF96" s="857">
        <v>0</v>
      </c>
      <c r="BG96" s="857">
        <v>0</v>
      </c>
      <c r="BH96" s="857">
        <v>0</v>
      </c>
      <c r="BI96" s="857">
        <v>0</v>
      </c>
      <c r="BJ96" s="857">
        <v>0</v>
      </c>
      <c r="BK96" s="857">
        <v>0</v>
      </c>
      <c r="BL96" s="857">
        <v>0</v>
      </c>
      <c r="BM96" s="857">
        <v>0</v>
      </c>
      <c r="BN96" s="857">
        <v>0</v>
      </c>
      <c r="BO96" s="857">
        <v>0</v>
      </c>
      <c r="BP96" s="857">
        <v>0</v>
      </c>
      <c r="BQ96" s="857">
        <v>0</v>
      </c>
      <c r="BR96" s="857">
        <v>0</v>
      </c>
      <c r="BS96" s="857">
        <v>0</v>
      </c>
      <c r="BT96" s="858">
        <v>0</v>
      </c>
      <c r="BU96" s="163"/>
    </row>
    <row r="97" spans="2:73" ht="15.75">
      <c r="B97" s="765" t="s">
        <v>208</v>
      </c>
      <c r="C97" s="765" t="s">
        <v>767</v>
      </c>
      <c r="D97" s="766" t="s">
        <v>1</v>
      </c>
      <c r="E97" s="765" t="s">
        <v>768</v>
      </c>
      <c r="F97" s="765" t="s">
        <v>29</v>
      </c>
      <c r="G97" s="765" t="s">
        <v>769</v>
      </c>
      <c r="H97" s="765">
        <v>2014</v>
      </c>
      <c r="I97" s="937" t="s">
        <v>573</v>
      </c>
      <c r="J97" s="937" t="s">
        <v>588</v>
      </c>
      <c r="K97" s="859"/>
      <c r="L97" s="856">
        <v>0</v>
      </c>
      <c r="M97" s="857">
        <v>0</v>
      </c>
      <c r="N97" s="857">
        <v>0</v>
      </c>
      <c r="O97" s="857">
        <v>31.065872894037582</v>
      </c>
      <c r="P97" s="857">
        <v>31.065872894037582</v>
      </c>
      <c r="Q97" s="857">
        <v>31.065872894037582</v>
      </c>
      <c r="R97" s="857">
        <v>31.065872894037582</v>
      </c>
      <c r="S97" s="857">
        <v>0</v>
      </c>
      <c r="T97" s="857">
        <v>0</v>
      </c>
      <c r="U97" s="857">
        <v>0</v>
      </c>
      <c r="V97" s="857">
        <v>0</v>
      </c>
      <c r="W97" s="857">
        <v>0</v>
      </c>
      <c r="X97" s="857">
        <v>0</v>
      </c>
      <c r="Y97" s="857">
        <v>0</v>
      </c>
      <c r="Z97" s="857">
        <v>0</v>
      </c>
      <c r="AA97" s="857">
        <v>0</v>
      </c>
      <c r="AB97" s="857">
        <v>0</v>
      </c>
      <c r="AC97" s="857">
        <v>0</v>
      </c>
      <c r="AD97" s="857">
        <v>0</v>
      </c>
      <c r="AE97" s="857">
        <v>0</v>
      </c>
      <c r="AF97" s="857">
        <v>0</v>
      </c>
      <c r="AG97" s="857">
        <v>0</v>
      </c>
      <c r="AH97" s="857">
        <v>0</v>
      </c>
      <c r="AI97" s="857">
        <v>0</v>
      </c>
      <c r="AJ97" s="857">
        <v>0</v>
      </c>
      <c r="AK97" s="857">
        <v>0</v>
      </c>
      <c r="AL97" s="857">
        <v>0</v>
      </c>
      <c r="AM97" s="857">
        <v>0</v>
      </c>
      <c r="AN97" s="857">
        <v>0</v>
      </c>
      <c r="AO97" s="858">
        <v>0</v>
      </c>
      <c r="AP97" s="859"/>
      <c r="AQ97" s="856">
        <v>0</v>
      </c>
      <c r="AR97" s="857">
        <v>0</v>
      </c>
      <c r="AS97" s="857">
        <v>0</v>
      </c>
      <c r="AT97" s="857">
        <v>224934.58266205582</v>
      </c>
      <c r="AU97" s="857">
        <v>224934.58266205582</v>
      </c>
      <c r="AV97" s="857">
        <v>224934.58266205582</v>
      </c>
      <c r="AW97" s="857">
        <v>224934.58266205582</v>
      </c>
      <c r="AX97" s="857">
        <v>0</v>
      </c>
      <c r="AY97" s="857">
        <v>0</v>
      </c>
      <c r="AZ97" s="857">
        <v>0</v>
      </c>
      <c r="BA97" s="857">
        <v>0</v>
      </c>
      <c r="BB97" s="857">
        <v>0</v>
      </c>
      <c r="BC97" s="857">
        <v>0</v>
      </c>
      <c r="BD97" s="857">
        <v>0</v>
      </c>
      <c r="BE97" s="857">
        <v>0</v>
      </c>
      <c r="BF97" s="857">
        <v>0</v>
      </c>
      <c r="BG97" s="857">
        <v>0</v>
      </c>
      <c r="BH97" s="857">
        <v>0</v>
      </c>
      <c r="BI97" s="857">
        <v>0</v>
      </c>
      <c r="BJ97" s="857">
        <v>0</v>
      </c>
      <c r="BK97" s="857">
        <v>0</v>
      </c>
      <c r="BL97" s="857">
        <v>0</v>
      </c>
      <c r="BM97" s="857">
        <v>0</v>
      </c>
      <c r="BN97" s="857">
        <v>0</v>
      </c>
      <c r="BO97" s="857">
        <v>0</v>
      </c>
      <c r="BP97" s="857">
        <v>0</v>
      </c>
      <c r="BQ97" s="857">
        <v>0</v>
      </c>
      <c r="BR97" s="857">
        <v>0</v>
      </c>
      <c r="BS97" s="857">
        <v>0</v>
      </c>
      <c r="BT97" s="858">
        <v>0</v>
      </c>
      <c r="BU97" s="163"/>
    </row>
    <row r="98" spans="2:73">
      <c r="B98" s="765" t="s">
        <v>208</v>
      </c>
      <c r="C98" s="765" t="s">
        <v>767</v>
      </c>
      <c r="D98" s="766" t="s">
        <v>1</v>
      </c>
      <c r="E98" s="765" t="s">
        <v>768</v>
      </c>
      <c r="F98" s="765" t="s">
        <v>29</v>
      </c>
      <c r="G98" s="765" t="s">
        <v>769</v>
      </c>
      <c r="H98" s="765">
        <v>2014</v>
      </c>
      <c r="I98" s="937" t="s">
        <v>573</v>
      </c>
      <c r="J98" s="937" t="s">
        <v>588</v>
      </c>
      <c r="K98" s="863"/>
      <c r="L98" s="860">
        <v>0</v>
      </c>
      <c r="M98" s="861">
        <v>0</v>
      </c>
      <c r="N98" s="861">
        <v>0</v>
      </c>
      <c r="O98" s="861">
        <v>57.728246481989252</v>
      </c>
      <c r="P98" s="861">
        <v>57.728246481989252</v>
      </c>
      <c r="Q98" s="861">
        <v>57.728246481989252</v>
      </c>
      <c r="R98" s="861">
        <v>57.728246481989252</v>
      </c>
      <c r="S98" s="861">
        <v>57.728246481989252</v>
      </c>
      <c r="T98" s="861">
        <v>0</v>
      </c>
      <c r="U98" s="861">
        <v>0</v>
      </c>
      <c r="V98" s="861">
        <v>0</v>
      </c>
      <c r="W98" s="861">
        <v>0</v>
      </c>
      <c r="X98" s="861">
        <v>0</v>
      </c>
      <c r="Y98" s="861">
        <v>0</v>
      </c>
      <c r="Z98" s="861">
        <v>0</v>
      </c>
      <c r="AA98" s="861">
        <v>0</v>
      </c>
      <c r="AB98" s="861">
        <v>0</v>
      </c>
      <c r="AC98" s="861">
        <v>0</v>
      </c>
      <c r="AD98" s="861">
        <v>0</v>
      </c>
      <c r="AE98" s="861">
        <v>0</v>
      </c>
      <c r="AF98" s="861">
        <v>0</v>
      </c>
      <c r="AG98" s="861">
        <v>0</v>
      </c>
      <c r="AH98" s="861">
        <v>0</v>
      </c>
      <c r="AI98" s="861">
        <v>0</v>
      </c>
      <c r="AJ98" s="861">
        <v>0</v>
      </c>
      <c r="AK98" s="861">
        <v>0</v>
      </c>
      <c r="AL98" s="861">
        <v>0</v>
      </c>
      <c r="AM98" s="861">
        <v>0</v>
      </c>
      <c r="AN98" s="861">
        <v>0</v>
      </c>
      <c r="AO98" s="862">
        <v>0</v>
      </c>
      <c r="AP98" s="863"/>
      <c r="AQ98" s="860">
        <v>0</v>
      </c>
      <c r="AR98" s="861">
        <v>0</v>
      </c>
      <c r="AS98" s="861">
        <v>0</v>
      </c>
      <c r="AT98" s="861">
        <v>392804.94909623975</v>
      </c>
      <c r="AU98" s="861">
        <v>392804.94909623975</v>
      </c>
      <c r="AV98" s="861">
        <v>392804.94909623975</v>
      </c>
      <c r="AW98" s="861">
        <v>392804.94909623975</v>
      </c>
      <c r="AX98" s="861">
        <v>392804.94909623975</v>
      </c>
      <c r="AY98" s="861">
        <v>0</v>
      </c>
      <c r="AZ98" s="861">
        <v>0</v>
      </c>
      <c r="BA98" s="861">
        <v>0</v>
      </c>
      <c r="BB98" s="861">
        <v>0</v>
      </c>
      <c r="BC98" s="861">
        <v>0</v>
      </c>
      <c r="BD98" s="861">
        <v>0</v>
      </c>
      <c r="BE98" s="861">
        <v>0</v>
      </c>
      <c r="BF98" s="861">
        <v>0</v>
      </c>
      <c r="BG98" s="861">
        <v>0</v>
      </c>
      <c r="BH98" s="861">
        <v>0</v>
      </c>
      <c r="BI98" s="861">
        <v>0</v>
      </c>
      <c r="BJ98" s="861">
        <v>0</v>
      </c>
      <c r="BK98" s="861">
        <v>0</v>
      </c>
      <c r="BL98" s="861">
        <v>0</v>
      </c>
      <c r="BM98" s="861">
        <v>0</v>
      </c>
      <c r="BN98" s="861">
        <v>0</v>
      </c>
      <c r="BO98" s="861">
        <v>0</v>
      </c>
      <c r="BP98" s="861">
        <v>0</v>
      </c>
      <c r="BQ98" s="861">
        <v>0</v>
      </c>
      <c r="BR98" s="861">
        <v>0</v>
      </c>
      <c r="BS98" s="861">
        <v>0</v>
      </c>
      <c r="BT98" s="862">
        <v>0</v>
      </c>
    </row>
    <row r="99" spans="2:73" ht="15.75">
      <c r="B99" s="767" t="s">
        <v>208</v>
      </c>
      <c r="C99" s="767" t="s">
        <v>767</v>
      </c>
      <c r="D99" s="768" t="s">
        <v>5</v>
      </c>
      <c r="E99" s="767" t="s">
        <v>768</v>
      </c>
      <c r="F99" s="767" t="s">
        <v>29</v>
      </c>
      <c r="G99" s="767" t="s">
        <v>769</v>
      </c>
      <c r="H99" s="767">
        <v>2014</v>
      </c>
      <c r="I99" s="938" t="s">
        <v>573</v>
      </c>
      <c r="J99" s="938" t="s">
        <v>588</v>
      </c>
      <c r="K99" s="632"/>
      <c r="L99" s="864">
        <v>0</v>
      </c>
      <c r="M99" s="865">
        <v>0</v>
      </c>
      <c r="N99" s="865">
        <v>0</v>
      </c>
      <c r="O99" s="865">
        <v>219.65155100000001</v>
      </c>
      <c r="P99" s="865">
        <v>191.7319651</v>
      </c>
      <c r="Q99" s="865">
        <v>177.18182289999999</v>
      </c>
      <c r="R99" s="865">
        <v>177.18182289999999</v>
      </c>
      <c r="S99" s="865">
        <v>177.18182289999999</v>
      </c>
      <c r="T99" s="865">
        <v>177.18182289999999</v>
      </c>
      <c r="U99" s="865">
        <v>177.18182289999999</v>
      </c>
      <c r="V99" s="865">
        <v>177.0493085</v>
      </c>
      <c r="W99" s="865">
        <v>177.0493085</v>
      </c>
      <c r="X99" s="865">
        <v>165.28783859999999</v>
      </c>
      <c r="Y99" s="865">
        <v>150.4220837</v>
      </c>
      <c r="Z99" s="865">
        <v>127.4213743</v>
      </c>
      <c r="AA99" s="865">
        <v>127.4213743</v>
      </c>
      <c r="AB99" s="865">
        <v>126.80822529999999</v>
      </c>
      <c r="AC99" s="865">
        <v>126.80822529999999</v>
      </c>
      <c r="AD99" s="865">
        <v>126.54921080000001</v>
      </c>
      <c r="AE99" s="865">
        <v>102.87619429999999</v>
      </c>
      <c r="AF99" s="865">
        <v>102.87619429999999</v>
      </c>
      <c r="AG99" s="865">
        <v>102.87619429999999</v>
      </c>
      <c r="AH99" s="865">
        <v>102.87619429999999</v>
      </c>
      <c r="AI99" s="865">
        <v>0</v>
      </c>
      <c r="AJ99" s="865">
        <v>0</v>
      </c>
      <c r="AK99" s="865">
        <v>0</v>
      </c>
      <c r="AL99" s="865">
        <v>0</v>
      </c>
      <c r="AM99" s="865">
        <v>0</v>
      </c>
      <c r="AN99" s="865">
        <v>0</v>
      </c>
      <c r="AO99" s="866">
        <v>0</v>
      </c>
      <c r="AP99" s="632"/>
      <c r="AQ99" s="864">
        <v>0</v>
      </c>
      <c r="AR99" s="865">
        <v>0</v>
      </c>
      <c r="AS99" s="865">
        <v>0</v>
      </c>
      <c r="AT99" s="865">
        <v>3356261.923</v>
      </c>
      <c r="AU99" s="865">
        <v>2911521.7650000001</v>
      </c>
      <c r="AV99" s="865">
        <v>2679747.8190000001</v>
      </c>
      <c r="AW99" s="865">
        <v>2679747.8190000001</v>
      </c>
      <c r="AX99" s="865">
        <v>2679747.8190000001</v>
      </c>
      <c r="AY99" s="865">
        <v>2679747.8190000001</v>
      </c>
      <c r="AZ99" s="865">
        <v>2679747.8190000001</v>
      </c>
      <c r="BA99" s="865">
        <v>2678586.9929999998</v>
      </c>
      <c r="BB99" s="865">
        <v>2678586.9929999998</v>
      </c>
      <c r="BC99" s="865">
        <v>2491234.7170000002</v>
      </c>
      <c r="BD99" s="865">
        <v>2421954.5589999999</v>
      </c>
      <c r="BE99" s="865">
        <v>2048025.0249999999</v>
      </c>
      <c r="BF99" s="865">
        <v>2048025.0249999999</v>
      </c>
      <c r="BG99" s="865">
        <v>2018697.483</v>
      </c>
      <c r="BH99" s="865">
        <v>2018697.483</v>
      </c>
      <c r="BI99" s="865">
        <v>2015843.5079999999</v>
      </c>
      <c r="BJ99" s="865">
        <v>1638748.335</v>
      </c>
      <c r="BK99" s="865">
        <v>1638748.335</v>
      </c>
      <c r="BL99" s="865">
        <v>1638748.335</v>
      </c>
      <c r="BM99" s="865">
        <v>1638748.335</v>
      </c>
      <c r="BN99" s="865">
        <v>0</v>
      </c>
      <c r="BO99" s="865">
        <v>0</v>
      </c>
      <c r="BP99" s="865">
        <v>0</v>
      </c>
      <c r="BQ99" s="865">
        <v>0</v>
      </c>
      <c r="BR99" s="865">
        <v>0</v>
      </c>
      <c r="BS99" s="865">
        <v>0</v>
      </c>
      <c r="BT99" s="866">
        <v>0</v>
      </c>
      <c r="BU99" s="163"/>
    </row>
    <row r="100" spans="2:73" ht="15.75">
      <c r="B100" s="691" t="s">
        <v>208</v>
      </c>
      <c r="C100" s="691" t="s">
        <v>767</v>
      </c>
      <c r="D100" s="757" t="s">
        <v>4</v>
      </c>
      <c r="E100" s="691" t="s">
        <v>768</v>
      </c>
      <c r="F100" s="691" t="s">
        <v>29</v>
      </c>
      <c r="G100" s="691" t="s">
        <v>769</v>
      </c>
      <c r="H100" s="691">
        <v>2013</v>
      </c>
      <c r="I100" s="643" t="s">
        <v>573</v>
      </c>
      <c r="J100" s="643" t="s">
        <v>581</v>
      </c>
      <c r="K100" s="632"/>
      <c r="L100" s="695">
        <v>0</v>
      </c>
      <c r="M100" s="696">
        <v>0</v>
      </c>
      <c r="N100" s="696">
        <v>4.5999999999999999E-2</v>
      </c>
      <c r="O100" s="696">
        <v>4.5999999999999999E-2</v>
      </c>
      <c r="P100" s="696">
        <v>4.3999999999999997E-2</v>
      </c>
      <c r="Q100" s="696">
        <v>3.7999999999999999E-2</v>
      </c>
      <c r="R100" s="696">
        <v>3.7999999999999999E-2</v>
      </c>
      <c r="S100" s="696">
        <v>3.7999999999999999E-2</v>
      </c>
      <c r="T100" s="696">
        <v>3.7999999999999999E-2</v>
      </c>
      <c r="U100" s="696">
        <v>3.7999999999999999E-2</v>
      </c>
      <c r="V100" s="696">
        <v>3.3000000000000002E-2</v>
      </c>
      <c r="W100" s="696">
        <v>3.3000000000000002E-2</v>
      </c>
      <c r="X100" s="696">
        <v>2.5999999999999999E-2</v>
      </c>
      <c r="Y100" s="696">
        <v>2.5999999999999999E-2</v>
      </c>
      <c r="Z100" s="696">
        <v>2.5999999999999999E-2</v>
      </c>
      <c r="AA100" s="696">
        <v>2.5999999999999999E-2</v>
      </c>
      <c r="AB100" s="696">
        <v>2.5999999999999999E-2</v>
      </c>
      <c r="AC100" s="696">
        <v>2.5999999999999999E-2</v>
      </c>
      <c r="AD100" s="696">
        <v>1.4E-2</v>
      </c>
      <c r="AE100" s="696">
        <v>1.4E-2</v>
      </c>
      <c r="AF100" s="696">
        <v>1.4E-2</v>
      </c>
      <c r="AG100" s="696">
        <v>1.4E-2</v>
      </c>
      <c r="AH100" s="696">
        <v>0</v>
      </c>
      <c r="AI100" s="696">
        <v>0</v>
      </c>
      <c r="AJ100" s="696">
        <v>0</v>
      </c>
      <c r="AK100" s="696">
        <v>0</v>
      </c>
      <c r="AL100" s="696">
        <v>0</v>
      </c>
      <c r="AM100" s="696">
        <v>0</v>
      </c>
      <c r="AN100" s="696">
        <v>0</v>
      </c>
      <c r="AO100" s="697">
        <v>0</v>
      </c>
      <c r="AP100" s="632"/>
      <c r="AQ100" s="695">
        <v>0</v>
      </c>
      <c r="AR100" s="696">
        <v>0</v>
      </c>
      <c r="AS100" s="696">
        <v>644</v>
      </c>
      <c r="AT100" s="696">
        <v>644</v>
      </c>
      <c r="AU100" s="696">
        <v>612</v>
      </c>
      <c r="AV100" s="696">
        <v>530</v>
      </c>
      <c r="AW100" s="696">
        <v>530</v>
      </c>
      <c r="AX100" s="696">
        <v>530</v>
      </c>
      <c r="AY100" s="696">
        <v>530</v>
      </c>
      <c r="AZ100" s="696">
        <v>530</v>
      </c>
      <c r="BA100" s="696">
        <v>444</v>
      </c>
      <c r="BB100" s="696">
        <v>444</v>
      </c>
      <c r="BC100" s="696">
        <v>422</v>
      </c>
      <c r="BD100" s="696">
        <v>422</v>
      </c>
      <c r="BE100" s="696">
        <v>422</v>
      </c>
      <c r="BF100" s="696">
        <v>422</v>
      </c>
      <c r="BG100" s="696">
        <v>422</v>
      </c>
      <c r="BH100" s="696">
        <v>422</v>
      </c>
      <c r="BI100" s="696">
        <v>222</v>
      </c>
      <c r="BJ100" s="696">
        <v>222</v>
      </c>
      <c r="BK100" s="696">
        <v>222</v>
      </c>
      <c r="BL100" s="696">
        <v>222</v>
      </c>
      <c r="BM100" s="696">
        <v>0</v>
      </c>
      <c r="BN100" s="696">
        <v>0</v>
      </c>
      <c r="BO100" s="696">
        <v>0</v>
      </c>
      <c r="BP100" s="696">
        <v>0</v>
      </c>
      <c r="BQ100" s="696">
        <v>0</v>
      </c>
      <c r="BR100" s="696">
        <v>0</v>
      </c>
      <c r="BS100" s="696">
        <v>0</v>
      </c>
      <c r="BT100" s="697">
        <v>0</v>
      </c>
      <c r="BU100" s="163"/>
    </row>
    <row r="101" spans="2:73" ht="15.75">
      <c r="B101" s="691" t="s">
        <v>208</v>
      </c>
      <c r="C101" s="691" t="s">
        <v>767</v>
      </c>
      <c r="D101" s="757" t="s">
        <v>4</v>
      </c>
      <c r="E101" s="691" t="s">
        <v>768</v>
      </c>
      <c r="F101" s="691" t="s">
        <v>29</v>
      </c>
      <c r="G101" s="691" t="s">
        <v>769</v>
      </c>
      <c r="H101" s="691">
        <v>2014</v>
      </c>
      <c r="I101" s="643" t="s">
        <v>573</v>
      </c>
      <c r="J101" s="643" t="s">
        <v>588</v>
      </c>
      <c r="K101" s="632"/>
      <c r="L101" s="695">
        <v>0</v>
      </c>
      <c r="M101" s="696">
        <v>0</v>
      </c>
      <c r="N101" s="696">
        <v>0</v>
      </c>
      <c r="O101" s="696">
        <v>57.526993330000003</v>
      </c>
      <c r="P101" s="696">
        <v>54.204078189999997</v>
      </c>
      <c r="Q101" s="696">
        <v>52.599192670000001</v>
      </c>
      <c r="R101" s="696">
        <v>52.599192670000001</v>
      </c>
      <c r="S101" s="696">
        <v>52.599192670000001</v>
      </c>
      <c r="T101" s="696">
        <v>52.599192670000001</v>
      </c>
      <c r="U101" s="696">
        <v>52.599192670000001</v>
      </c>
      <c r="V101" s="696">
        <v>52.445972900000001</v>
      </c>
      <c r="W101" s="696">
        <v>52.445972900000001</v>
      </c>
      <c r="X101" s="696">
        <v>46.199805079999997</v>
      </c>
      <c r="Y101" s="696">
        <v>33.664921380000003</v>
      </c>
      <c r="Z101" s="696">
        <v>33.664091689999999</v>
      </c>
      <c r="AA101" s="696">
        <v>33.664091689999999</v>
      </c>
      <c r="AB101" s="696">
        <v>33.59754719</v>
      </c>
      <c r="AC101" s="696">
        <v>33.59754719</v>
      </c>
      <c r="AD101" s="696">
        <v>33.53957192</v>
      </c>
      <c r="AE101" s="696">
        <v>15.11389816</v>
      </c>
      <c r="AF101" s="696">
        <v>15.11389816</v>
      </c>
      <c r="AG101" s="696">
        <v>15.11389816</v>
      </c>
      <c r="AH101" s="696">
        <v>15.11389816</v>
      </c>
      <c r="AI101" s="696">
        <v>0</v>
      </c>
      <c r="AJ101" s="696">
        <v>0</v>
      </c>
      <c r="AK101" s="696">
        <v>0</v>
      </c>
      <c r="AL101" s="696">
        <v>0</v>
      </c>
      <c r="AM101" s="696">
        <v>0</v>
      </c>
      <c r="AN101" s="696">
        <v>0</v>
      </c>
      <c r="AO101" s="697">
        <v>0</v>
      </c>
      <c r="AP101" s="632"/>
      <c r="AQ101" s="695">
        <v>0</v>
      </c>
      <c r="AR101" s="696">
        <v>0</v>
      </c>
      <c r="AS101" s="696">
        <v>0</v>
      </c>
      <c r="AT101" s="696">
        <v>768920.07169999997</v>
      </c>
      <c r="AU101" s="696">
        <v>715988.27650000004</v>
      </c>
      <c r="AV101" s="696">
        <v>690423.53339999996</v>
      </c>
      <c r="AW101" s="696">
        <v>690423.53339999996</v>
      </c>
      <c r="AX101" s="696">
        <v>690423.53339999996</v>
      </c>
      <c r="AY101" s="696">
        <v>690423.53339999996</v>
      </c>
      <c r="AZ101" s="696">
        <v>690423.53339999996</v>
      </c>
      <c r="BA101" s="696">
        <v>689081.32830000005</v>
      </c>
      <c r="BB101" s="696">
        <v>689081.32830000005</v>
      </c>
      <c r="BC101" s="696">
        <v>589584.09089999995</v>
      </c>
      <c r="BD101" s="696">
        <v>544961.70830000006</v>
      </c>
      <c r="BE101" s="696">
        <v>538124.07739999995</v>
      </c>
      <c r="BF101" s="696">
        <v>538124.07739999995</v>
      </c>
      <c r="BG101" s="696">
        <v>534901.54729999998</v>
      </c>
      <c r="BH101" s="696">
        <v>534901.54729999998</v>
      </c>
      <c r="BI101" s="696">
        <v>534262.74199999997</v>
      </c>
      <c r="BJ101" s="696">
        <v>240754.19589999999</v>
      </c>
      <c r="BK101" s="696">
        <v>240754.19589999999</v>
      </c>
      <c r="BL101" s="696">
        <v>240754.19589999999</v>
      </c>
      <c r="BM101" s="696">
        <v>240754.19589999999</v>
      </c>
      <c r="BN101" s="696">
        <v>0</v>
      </c>
      <c r="BO101" s="696">
        <v>0</v>
      </c>
      <c r="BP101" s="696">
        <v>0</v>
      </c>
      <c r="BQ101" s="696">
        <v>0</v>
      </c>
      <c r="BR101" s="696">
        <v>0</v>
      </c>
      <c r="BS101" s="696">
        <v>0</v>
      </c>
      <c r="BT101" s="697">
        <v>0</v>
      </c>
      <c r="BU101" s="163"/>
    </row>
    <row r="102" spans="2:73" ht="15.75">
      <c r="B102" s="691" t="s">
        <v>208</v>
      </c>
      <c r="C102" s="691" t="s">
        <v>777</v>
      </c>
      <c r="D102" s="757" t="s">
        <v>14</v>
      </c>
      <c r="E102" s="691" t="s">
        <v>768</v>
      </c>
      <c r="F102" s="691" t="s">
        <v>29</v>
      </c>
      <c r="G102" s="691" t="s">
        <v>769</v>
      </c>
      <c r="H102" s="691">
        <v>2012</v>
      </c>
      <c r="I102" s="643" t="s">
        <v>573</v>
      </c>
      <c r="J102" s="643" t="s">
        <v>581</v>
      </c>
      <c r="K102" s="632"/>
      <c r="L102" s="695">
        <v>1</v>
      </c>
      <c r="M102" s="696">
        <v>1.1907000130000001</v>
      </c>
      <c r="N102" s="696">
        <v>1.1907000130000001</v>
      </c>
      <c r="O102" s="696">
        <v>1.1907000130000001</v>
      </c>
      <c r="P102" s="696">
        <v>1.1907000130000001</v>
      </c>
      <c r="Q102" s="696">
        <v>1.1138744840000001</v>
      </c>
      <c r="R102" s="696">
        <v>1.0754617150000001</v>
      </c>
      <c r="S102" s="696">
        <v>1.0370489549999999</v>
      </c>
      <c r="T102" s="696">
        <v>1.0370489549999999</v>
      </c>
      <c r="U102" s="696">
        <v>1.0370489549999999</v>
      </c>
      <c r="V102" s="696">
        <v>0.76590001600000002</v>
      </c>
      <c r="W102" s="696">
        <v>0.33979999999999999</v>
      </c>
      <c r="X102" s="696">
        <v>0.33979999999999999</v>
      </c>
      <c r="Y102" s="696">
        <v>0.33979999999999999</v>
      </c>
      <c r="Z102" s="696">
        <v>0.33979999999999999</v>
      </c>
      <c r="AA102" s="696">
        <v>0.33979999999999999</v>
      </c>
      <c r="AB102" s="696">
        <v>0.25770000399999998</v>
      </c>
      <c r="AC102" s="696">
        <v>0.25770000399999998</v>
      </c>
      <c r="AD102" s="696">
        <v>0.25770000399999998</v>
      </c>
      <c r="AE102" s="696">
        <v>0.25770000399999998</v>
      </c>
      <c r="AF102" s="696">
        <v>0.25770000399999998</v>
      </c>
      <c r="AG102" s="696">
        <v>0.25770000399999998</v>
      </c>
      <c r="AH102" s="696">
        <v>0.25770000399999998</v>
      </c>
      <c r="AI102" s="696">
        <v>0</v>
      </c>
      <c r="AJ102" s="696">
        <v>0</v>
      </c>
      <c r="AK102" s="696">
        <v>0</v>
      </c>
      <c r="AL102" s="696">
        <v>0</v>
      </c>
      <c r="AM102" s="696">
        <v>0</v>
      </c>
      <c r="AN102" s="696">
        <v>0</v>
      </c>
      <c r="AO102" s="697">
        <v>0</v>
      </c>
      <c r="AP102" s="632"/>
      <c r="AQ102" s="695">
        <v>11114</v>
      </c>
      <c r="AR102" s="696">
        <v>11114</v>
      </c>
      <c r="AS102" s="696">
        <v>11114</v>
      </c>
      <c r="AT102" s="696">
        <v>11114</v>
      </c>
      <c r="AU102" s="696">
        <v>11114</v>
      </c>
      <c r="AV102" s="696">
        <v>9641.5106199999991</v>
      </c>
      <c r="AW102" s="696">
        <v>8905.2659299999996</v>
      </c>
      <c r="AX102" s="696">
        <v>8169.0212399999991</v>
      </c>
      <c r="AY102" s="696">
        <v>8169.0212399999991</v>
      </c>
      <c r="AZ102" s="696">
        <v>8169.0212399999991</v>
      </c>
      <c r="BA102" s="696">
        <v>2972</v>
      </c>
      <c r="BB102" s="696">
        <v>2574</v>
      </c>
      <c r="BC102" s="696">
        <v>2574</v>
      </c>
      <c r="BD102" s="696">
        <v>2574</v>
      </c>
      <c r="BE102" s="696">
        <v>2574</v>
      </c>
      <c r="BF102" s="696">
        <v>2574</v>
      </c>
      <c r="BG102" s="696">
        <v>1899</v>
      </c>
      <c r="BH102" s="696">
        <v>1899</v>
      </c>
      <c r="BI102" s="696">
        <v>1899</v>
      </c>
      <c r="BJ102" s="696">
        <v>1899</v>
      </c>
      <c r="BK102" s="696">
        <v>1899</v>
      </c>
      <c r="BL102" s="696">
        <v>1899</v>
      </c>
      <c r="BM102" s="696">
        <v>1899</v>
      </c>
      <c r="BN102" s="696">
        <v>0</v>
      </c>
      <c r="BO102" s="696">
        <v>0</v>
      </c>
      <c r="BP102" s="696">
        <v>0</v>
      </c>
      <c r="BQ102" s="696">
        <v>0</v>
      </c>
      <c r="BR102" s="696">
        <v>0</v>
      </c>
      <c r="BS102" s="696">
        <v>0</v>
      </c>
      <c r="BT102" s="697">
        <v>0</v>
      </c>
      <c r="BU102" s="163"/>
    </row>
    <row r="103" spans="2:73" ht="15.75">
      <c r="B103" s="691" t="s">
        <v>208</v>
      </c>
      <c r="C103" s="691" t="s">
        <v>777</v>
      </c>
      <c r="D103" s="757" t="s">
        <v>14</v>
      </c>
      <c r="E103" s="691" t="s">
        <v>768</v>
      </c>
      <c r="F103" s="691" t="s">
        <v>29</v>
      </c>
      <c r="G103" s="691" t="s">
        <v>769</v>
      </c>
      <c r="H103" s="691">
        <v>2014</v>
      </c>
      <c r="I103" s="643" t="s">
        <v>573</v>
      </c>
      <c r="J103" s="643" t="s">
        <v>588</v>
      </c>
      <c r="K103" s="632"/>
      <c r="L103" s="695">
        <v>0</v>
      </c>
      <c r="M103" s="696">
        <v>0</v>
      </c>
      <c r="N103" s="696">
        <v>0</v>
      </c>
      <c r="O103" s="696">
        <v>74.23351882</v>
      </c>
      <c r="P103" s="696">
        <v>74.233314140000004</v>
      </c>
      <c r="Q103" s="696">
        <v>71.456556669999998</v>
      </c>
      <c r="R103" s="696">
        <v>70.068996459999994</v>
      </c>
      <c r="S103" s="696">
        <v>68.681436340000005</v>
      </c>
      <c r="T103" s="696">
        <v>68.681436340000005</v>
      </c>
      <c r="U103" s="696">
        <v>68.681436340000005</v>
      </c>
      <c r="V103" s="696">
        <v>68.681436340000005</v>
      </c>
      <c r="W103" s="696">
        <v>58.880169670000001</v>
      </c>
      <c r="X103" s="696">
        <v>33.354368950000001</v>
      </c>
      <c r="Y103" s="696">
        <v>32.172058790000001</v>
      </c>
      <c r="Z103" s="696">
        <v>32.158765750000001</v>
      </c>
      <c r="AA103" s="696">
        <v>21.967062039999998</v>
      </c>
      <c r="AB103" s="696">
        <v>21.967062039999998</v>
      </c>
      <c r="AC103" s="696">
        <v>10.1608625</v>
      </c>
      <c r="AD103" s="696">
        <v>7.6451001090000004</v>
      </c>
      <c r="AE103" s="696">
        <v>7.6451001090000004</v>
      </c>
      <c r="AF103" s="696">
        <v>7.6451001090000004</v>
      </c>
      <c r="AG103" s="696">
        <v>7.6451001090000004</v>
      </c>
      <c r="AH103" s="696">
        <v>7.6451001090000004</v>
      </c>
      <c r="AI103" s="696">
        <v>7.6451001090000004</v>
      </c>
      <c r="AJ103" s="696">
        <v>0</v>
      </c>
      <c r="AK103" s="696">
        <v>0</v>
      </c>
      <c r="AL103" s="696">
        <v>0</v>
      </c>
      <c r="AM103" s="696">
        <v>0</v>
      </c>
      <c r="AN103" s="696">
        <v>0</v>
      </c>
      <c r="AO103" s="697">
        <v>0</v>
      </c>
      <c r="AP103" s="632"/>
      <c r="AQ103" s="695">
        <v>0</v>
      </c>
      <c r="AR103" s="696">
        <v>0</v>
      </c>
      <c r="AS103" s="696">
        <v>0</v>
      </c>
      <c r="AT103" s="696">
        <v>544313.69700000004</v>
      </c>
      <c r="AU103" s="696">
        <v>544309.71120000002</v>
      </c>
      <c r="AV103" s="696">
        <v>491088.02100000001</v>
      </c>
      <c r="AW103" s="696">
        <v>464493.12229999999</v>
      </c>
      <c r="AX103" s="696">
        <v>437898.21870000003</v>
      </c>
      <c r="AY103" s="696">
        <v>437898.21870000003</v>
      </c>
      <c r="AZ103" s="696">
        <v>437898.21870000003</v>
      </c>
      <c r="BA103" s="696">
        <v>437898.21870000003</v>
      </c>
      <c r="BB103" s="696">
        <v>250038.54250000001</v>
      </c>
      <c r="BC103" s="696">
        <v>226197.54250000001</v>
      </c>
      <c r="BD103" s="696">
        <v>216445.00169999999</v>
      </c>
      <c r="BE103" s="696">
        <v>208070.38329999999</v>
      </c>
      <c r="BF103" s="696">
        <v>174178.125</v>
      </c>
      <c r="BG103" s="696">
        <v>174178.125</v>
      </c>
      <c r="BH103" s="696">
        <v>77110.125</v>
      </c>
      <c r="BI103" s="696">
        <v>56337</v>
      </c>
      <c r="BJ103" s="696">
        <v>56337</v>
      </c>
      <c r="BK103" s="696">
        <v>56337</v>
      </c>
      <c r="BL103" s="696">
        <v>56337</v>
      </c>
      <c r="BM103" s="696">
        <v>56337</v>
      </c>
      <c r="BN103" s="696">
        <v>56337</v>
      </c>
      <c r="BO103" s="696">
        <v>0</v>
      </c>
      <c r="BP103" s="696">
        <v>0</v>
      </c>
      <c r="BQ103" s="696">
        <v>0</v>
      </c>
      <c r="BR103" s="696">
        <v>0</v>
      </c>
      <c r="BS103" s="696">
        <v>0</v>
      </c>
      <c r="BT103" s="697">
        <v>0</v>
      </c>
      <c r="BU103" s="163"/>
    </row>
    <row r="104" spans="2:73" ht="15.75">
      <c r="B104" s="691" t="s">
        <v>208</v>
      </c>
      <c r="C104" s="691" t="s">
        <v>767</v>
      </c>
      <c r="D104" s="757" t="s">
        <v>3</v>
      </c>
      <c r="E104" s="691" t="s">
        <v>768</v>
      </c>
      <c r="F104" s="691" t="s">
        <v>29</v>
      </c>
      <c r="G104" s="691" t="s">
        <v>773</v>
      </c>
      <c r="H104" s="691">
        <v>2013</v>
      </c>
      <c r="I104" s="643" t="s">
        <v>573</v>
      </c>
      <c r="J104" s="643" t="s">
        <v>581</v>
      </c>
      <c r="K104" s="632"/>
      <c r="L104" s="695">
        <v>0</v>
      </c>
      <c r="M104" s="696">
        <v>0</v>
      </c>
      <c r="N104" s="696">
        <v>31.032767457999999</v>
      </c>
      <c r="O104" s="696">
        <v>31.032767457999999</v>
      </c>
      <c r="P104" s="696">
        <v>31.032767457999999</v>
      </c>
      <c r="Q104" s="696">
        <v>31.032767457999999</v>
      </c>
      <c r="R104" s="696">
        <v>31.032767457999999</v>
      </c>
      <c r="S104" s="696">
        <v>31.032767457999999</v>
      </c>
      <c r="T104" s="696">
        <v>31.032767457999999</v>
      </c>
      <c r="U104" s="696">
        <v>31.032767457999999</v>
      </c>
      <c r="V104" s="696">
        <v>31.032767457999999</v>
      </c>
      <c r="W104" s="696">
        <v>31.032767457999999</v>
      </c>
      <c r="X104" s="696">
        <v>31.032767457999999</v>
      </c>
      <c r="Y104" s="696">
        <v>31.032767457999999</v>
      </c>
      <c r="Z104" s="696">
        <v>31.032767457999999</v>
      </c>
      <c r="AA104" s="696">
        <v>31.032767457999999</v>
      </c>
      <c r="AB104" s="696">
        <v>31.032767457999999</v>
      </c>
      <c r="AC104" s="696">
        <v>31.032767457999999</v>
      </c>
      <c r="AD104" s="696">
        <v>31.032767457999999</v>
      </c>
      <c r="AE104" s="696">
        <v>31.032767457999999</v>
      </c>
      <c r="AF104" s="696">
        <v>26.819571776</v>
      </c>
      <c r="AG104" s="696">
        <v>0</v>
      </c>
      <c r="AH104" s="696">
        <v>0</v>
      </c>
      <c r="AI104" s="696">
        <v>0</v>
      </c>
      <c r="AJ104" s="696">
        <v>0</v>
      </c>
      <c r="AK104" s="696">
        <v>0</v>
      </c>
      <c r="AL104" s="696">
        <v>0</v>
      </c>
      <c r="AM104" s="696">
        <v>0</v>
      </c>
      <c r="AN104" s="696">
        <v>0</v>
      </c>
      <c r="AO104" s="697">
        <v>0</v>
      </c>
      <c r="AP104" s="632"/>
      <c r="AQ104" s="698">
        <v>0</v>
      </c>
      <c r="AR104" s="699">
        <v>0</v>
      </c>
      <c r="AS104" s="699">
        <v>55844.005687000004</v>
      </c>
      <c r="AT104" s="699">
        <v>55844.005687000004</v>
      </c>
      <c r="AU104" s="699">
        <v>55844.005687000004</v>
      </c>
      <c r="AV104" s="699">
        <v>55844.005687000004</v>
      </c>
      <c r="AW104" s="699">
        <v>55844.005687000004</v>
      </c>
      <c r="AX104" s="699">
        <v>55844.005687000004</v>
      </c>
      <c r="AY104" s="699">
        <v>55844.005687000004</v>
      </c>
      <c r="AZ104" s="699">
        <v>55844.005687000004</v>
      </c>
      <c r="BA104" s="699">
        <v>55844.005687000004</v>
      </c>
      <c r="BB104" s="699">
        <v>55844.005687000004</v>
      </c>
      <c r="BC104" s="699">
        <v>55844.005687000004</v>
      </c>
      <c r="BD104" s="699">
        <v>55844.005687000004</v>
      </c>
      <c r="BE104" s="699">
        <v>55844.005687000004</v>
      </c>
      <c r="BF104" s="699">
        <v>55844.005687000004</v>
      </c>
      <c r="BG104" s="699">
        <v>55844.005687000004</v>
      </c>
      <c r="BH104" s="699">
        <v>55844.005687000004</v>
      </c>
      <c r="BI104" s="699">
        <v>55844.005687000004</v>
      </c>
      <c r="BJ104" s="699">
        <v>55844.005687000004</v>
      </c>
      <c r="BK104" s="699">
        <v>52076.336823999998</v>
      </c>
      <c r="BL104" s="699">
        <v>0</v>
      </c>
      <c r="BM104" s="699">
        <v>0</v>
      </c>
      <c r="BN104" s="699">
        <v>0</v>
      </c>
      <c r="BO104" s="699">
        <v>0</v>
      </c>
      <c r="BP104" s="699">
        <v>0</v>
      </c>
      <c r="BQ104" s="699">
        <v>0</v>
      </c>
      <c r="BR104" s="699">
        <v>0</v>
      </c>
      <c r="BS104" s="699">
        <v>0</v>
      </c>
      <c r="BT104" s="700">
        <v>0</v>
      </c>
      <c r="BU104" s="163"/>
    </row>
    <row r="105" spans="2:73" ht="15.75">
      <c r="B105" s="691" t="s">
        <v>208</v>
      </c>
      <c r="C105" s="691" t="s">
        <v>767</v>
      </c>
      <c r="D105" s="757" t="s">
        <v>3</v>
      </c>
      <c r="E105" s="691" t="s">
        <v>768</v>
      </c>
      <c r="F105" s="691" t="s">
        <v>29</v>
      </c>
      <c r="G105" s="691" t="s">
        <v>769</v>
      </c>
      <c r="H105" s="691">
        <v>2014</v>
      </c>
      <c r="I105" s="643" t="s">
        <v>573</v>
      </c>
      <c r="J105" s="643" t="s">
        <v>588</v>
      </c>
      <c r="K105" s="632"/>
      <c r="L105" s="695">
        <v>0</v>
      </c>
      <c r="M105" s="696">
        <v>0</v>
      </c>
      <c r="N105" s="696">
        <v>0</v>
      </c>
      <c r="O105" s="696">
        <v>716.29143958999998</v>
      </c>
      <c r="P105" s="696">
        <v>716.29143958999998</v>
      </c>
      <c r="Q105" s="696">
        <v>716.29143958999998</v>
      </c>
      <c r="R105" s="696">
        <v>716.29143958999998</v>
      </c>
      <c r="S105" s="696">
        <v>716.29143958999998</v>
      </c>
      <c r="T105" s="696">
        <v>716.29143958999998</v>
      </c>
      <c r="U105" s="696">
        <v>716.29143958999998</v>
      </c>
      <c r="V105" s="696">
        <v>716.29143958999998</v>
      </c>
      <c r="W105" s="696">
        <v>716.29143958999998</v>
      </c>
      <c r="X105" s="696">
        <v>716.29143958999998</v>
      </c>
      <c r="Y105" s="696">
        <v>716.29143958999998</v>
      </c>
      <c r="Z105" s="696">
        <v>716.29143958999998</v>
      </c>
      <c r="AA105" s="696">
        <v>716.29143958999998</v>
      </c>
      <c r="AB105" s="696">
        <v>716.29143958999998</v>
      </c>
      <c r="AC105" s="696">
        <v>716.29143958999998</v>
      </c>
      <c r="AD105" s="696">
        <v>716.29143958999998</v>
      </c>
      <c r="AE105" s="696">
        <v>716.29143958999998</v>
      </c>
      <c r="AF105" s="696">
        <v>716.29143958999998</v>
      </c>
      <c r="AG105" s="696">
        <v>638.58746450000001</v>
      </c>
      <c r="AH105" s="696">
        <v>0</v>
      </c>
      <c r="AI105" s="696">
        <v>0</v>
      </c>
      <c r="AJ105" s="696">
        <v>0</v>
      </c>
      <c r="AK105" s="696">
        <v>0</v>
      </c>
      <c r="AL105" s="696">
        <v>0</v>
      </c>
      <c r="AM105" s="696">
        <v>0</v>
      </c>
      <c r="AN105" s="696">
        <v>0</v>
      </c>
      <c r="AO105" s="697">
        <v>0</v>
      </c>
      <c r="AP105" s="632"/>
      <c r="AQ105" s="692">
        <v>0</v>
      </c>
      <c r="AR105" s="693">
        <v>0</v>
      </c>
      <c r="AS105" s="693">
        <v>0</v>
      </c>
      <c r="AT105" s="693">
        <v>1317949.6652039997</v>
      </c>
      <c r="AU105" s="693">
        <v>1317949.6652039997</v>
      </c>
      <c r="AV105" s="693">
        <v>1317949.6652039997</v>
      </c>
      <c r="AW105" s="693">
        <v>1317949.6652039997</v>
      </c>
      <c r="AX105" s="693">
        <v>1317949.6652039997</v>
      </c>
      <c r="AY105" s="693">
        <v>1317949.6652039997</v>
      </c>
      <c r="AZ105" s="693">
        <v>1317949.6652039997</v>
      </c>
      <c r="BA105" s="693">
        <v>1317949.6652039997</v>
      </c>
      <c r="BB105" s="693">
        <v>1317949.6652039997</v>
      </c>
      <c r="BC105" s="693">
        <v>1317949.6652039997</v>
      </c>
      <c r="BD105" s="693">
        <v>1317949.6652039997</v>
      </c>
      <c r="BE105" s="693">
        <v>1317949.6652039997</v>
      </c>
      <c r="BF105" s="693">
        <v>1317949.6652039997</v>
      </c>
      <c r="BG105" s="693">
        <v>1317949.6652039997</v>
      </c>
      <c r="BH105" s="693">
        <v>1317949.6652039997</v>
      </c>
      <c r="BI105" s="693">
        <v>1317949.6652039997</v>
      </c>
      <c r="BJ105" s="693">
        <v>1317949.6652039997</v>
      </c>
      <c r="BK105" s="693">
        <v>1317949.6652039997</v>
      </c>
      <c r="BL105" s="693">
        <v>1248462.5419999999</v>
      </c>
      <c r="BM105" s="693">
        <v>0</v>
      </c>
      <c r="BN105" s="693">
        <v>0</v>
      </c>
      <c r="BO105" s="693">
        <v>0</v>
      </c>
      <c r="BP105" s="693">
        <v>0</v>
      </c>
      <c r="BQ105" s="693">
        <v>0</v>
      </c>
      <c r="BR105" s="693">
        <v>0</v>
      </c>
      <c r="BS105" s="693">
        <v>0</v>
      </c>
      <c r="BT105" s="694">
        <v>0</v>
      </c>
      <c r="BU105" s="163"/>
    </row>
    <row r="106" spans="2:73" ht="15.75">
      <c r="B106" s="691" t="s">
        <v>208</v>
      </c>
      <c r="C106" s="691" t="s">
        <v>767</v>
      </c>
      <c r="D106" s="757" t="s">
        <v>7</v>
      </c>
      <c r="E106" s="691" t="s">
        <v>768</v>
      </c>
      <c r="F106" s="691" t="s">
        <v>29</v>
      </c>
      <c r="G106" s="691" t="s">
        <v>769</v>
      </c>
      <c r="H106" s="691">
        <v>2014</v>
      </c>
      <c r="I106" s="643" t="s">
        <v>573</v>
      </c>
      <c r="J106" s="643" t="s">
        <v>588</v>
      </c>
      <c r="K106" s="632"/>
      <c r="L106" s="695">
        <v>0</v>
      </c>
      <c r="M106" s="696">
        <v>0</v>
      </c>
      <c r="N106" s="696">
        <v>0</v>
      </c>
      <c r="O106" s="696">
        <v>3.835031238</v>
      </c>
      <c r="P106" s="696">
        <v>3.835031238</v>
      </c>
      <c r="Q106" s="696">
        <v>3.835031238</v>
      </c>
      <c r="R106" s="696">
        <v>3.835031238</v>
      </c>
      <c r="S106" s="696">
        <v>3.835031238</v>
      </c>
      <c r="T106" s="696">
        <v>3.835031238</v>
      </c>
      <c r="U106" s="696">
        <v>3.835031238</v>
      </c>
      <c r="V106" s="696">
        <v>3.835031238</v>
      </c>
      <c r="W106" s="696">
        <v>3.835031238</v>
      </c>
      <c r="X106" s="696">
        <v>3.835031238</v>
      </c>
      <c r="Y106" s="696">
        <v>3.835031238</v>
      </c>
      <c r="Z106" s="696">
        <v>3.835031238</v>
      </c>
      <c r="AA106" s="696">
        <v>2.0398494199999999</v>
      </c>
      <c r="AB106" s="696">
        <v>0.24466760199999998</v>
      </c>
      <c r="AC106" s="696">
        <v>0.24466760199999998</v>
      </c>
      <c r="AD106" s="696">
        <v>0.24466760199999998</v>
      </c>
      <c r="AE106" s="696">
        <v>0.24466760199999998</v>
      </c>
      <c r="AF106" s="696">
        <v>0.24466760199999998</v>
      </c>
      <c r="AG106" s="696">
        <v>0.24466760199999998</v>
      </c>
      <c r="AH106" s="696">
        <v>0.24466760199999998</v>
      </c>
      <c r="AI106" s="696">
        <v>0</v>
      </c>
      <c r="AJ106" s="696">
        <v>0</v>
      </c>
      <c r="AK106" s="696">
        <v>0</v>
      </c>
      <c r="AL106" s="696">
        <v>0</v>
      </c>
      <c r="AM106" s="696">
        <v>0</v>
      </c>
      <c r="AN106" s="696">
        <v>0</v>
      </c>
      <c r="AO106" s="697">
        <v>0</v>
      </c>
      <c r="AP106" s="632"/>
      <c r="AQ106" s="695">
        <v>0</v>
      </c>
      <c r="AR106" s="696">
        <v>0</v>
      </c>
      <c r="AS106" s="696">
        <v>0</v>
      </c>
      <c r="AT106" s="696">
        <v>58335.48</v>
      </c>
      <c r="AU106" s="696">
        <v>58335.48</v>
      </c>
      <c r="AV106" s="696">
        <v>58335.48</v>
      </c>
      <c r="AW106" s="696">
        <v>58335.48</v>
      </c>
      <c r="AX106" s="696">
        <v>58335.48</v>
      </c>
      <c r="AY106" s="696">
        <v>58335.48</v>
      </c>
      <c r="AZ106" s="696">
        <v>58335.48</v>
      </c>
      <c r="BA106" s="696">
        <v>58335.48</v>
      </c>
      <c r="BB106" s="696">
        <v>58335.48</v>
      </c>
      <c r="BC106" s="696">
        <v>58335.48</v>
      </c>
      <c r="BD106" s="696">
        <v>58335.48</v>
      </c>
      <c r="BE106" s="696">
        <v>58335.48</v>
      </c>
      <c r="BF106" s="696">
        <v>30993.48</v>
      </c>
      <c r="BG106" s="696">
        <v>3651.48</v>
      </c>
      <c r="BH106" s="696">
        <v>3651.48</v>
      </c>
      <c r="BI106" s="696">
        <v>3651.48</v>
      </c>
      <c r="BJ106" s="696">
        <v>3651.48</v>
      </c>
      <c r="BK106" s="696">
        <v>3651.48</v>
      </c>
      <c r="BL106" s="696">
        <v>3651.48</v>
      </c>
      <c r="BM106" s="696">
        <v>3651.48</v>
      </c>
      <c r="BN106" s="696">
        <v>0</v>
      </c>
      <c r="BO106" s="696">
        <v>0</v>
      </c>
      <c r="BP106" s="696">
        <v>0</v>
      </c>
      <c r="BQ106" s="696">
        <v>0</v>
      </c>
      <c r="BR106" s="696">
        <v>0</v>
      </c>
      <c r="BS106" s="696">
        <v>0</v>
      </c>
      <c r="BT106" s="697">
        <v>0</v>
      </c>
      <c r="BU106" s="163"/>
    </row>
    <row r="107" spans="2:73" ht="15.75">
      <c r="B107" s="691" t="s">
        <v>208</v>
      </c>
      <c r="C107" s="691" t="s">
        <v>774</v>
      </c>
      <c r="D107" s="757" t="s">
        <v>12</v>
      </c>
      <c r="E107" s="691" t="s">
        <v>768</v>
      </c>
      <c r="F107" s="691" t="s">
        <v>774</v>
      </c>
      <c r="G107" s="691" t="s">
        <v>769</v>
      </c>
      <c r="H107" s="691">
        <v>2014</v>
      </c>
      <c r="I107" s="643" t="s">
        <v>573</v>
      </c>
      <c r="J107" s="643" t="s">
        <v>588</v>
      </c>
      <c r="K107" s="632"/>
      <c r="L107" s="695">
        <v>0</v>
      </c>
      <c r="M107" s="696">
        <v>0</v>
      </c>
      <c r="N107" s="696">
        <v>0</v>
      </c>
      <c r="O107" s="696">
        <v>101.93</v>
      </c>
      <c r="P107" s="696">
        <v>101.93</v>
      </c>
      <c r="Q107" s="696">
        <v>101.93</v>
      </c>
      <c r="R107" s="696">
        <v>101.93</v>
      </c>
      <c r="S107" s="696">
        <v>101.93</v>
      </c>
      <c r="T107" s="696">
        <v>101.93</v>
      </c>
      <c r="U107" s="696">
        <v>101.93</v>
      </c>
      <c r="V107" s="696">
        <v>101.93</v>
      </c>
      <c r="W107" s="696">
        <v>101.93</v>
      </c>
      <c r="X107" s="696">
        <v>101.93</v>
      </c>
      <c r="Y107" s="696">
        <v>0</v>
      </c>
      <c r="Z107" s="696">
        <v>0</v>
      </c>
      <c r="AA107" s="696">
        <v>0</v>
      </c>
      <c r="AB107" s="696">
        <v>0</v>
      </c>
      <c r="AC107" s="696">
        <v>0</v>
      </c>
      <c r="AD107" s="696">
        <v>0</v>
      </c>
      <c r="AE107" s="696">
        <v>0</v>
      </c>
      <c r="AF107" s="696">
        <v>0</v>
      </c>
      <c r="AG107" s="696">
        <v>0</v>
      </c>
      <c r="AH107" s="696">
        <v>0</v>
      </c>
      <c r="AI107" s="696">
        <v>0</v>
      </c>
      <c r="AJ107" s="696">
        <v>0</v>
      </c>
      <c r="AK107" s="696">
        <v>0</v>
      </c>
      <c r="AL107" s="696">
        <v>0</v>
      </c>
      <c r="AM107" s="696">
        <v>0</v>
      </c>
      <c r="AN107" s="696">
        <v>0</v>
      </c>
      <c r="AO107" s="697">
        <v>0</v>
      </c>
      <c r="AP107" s="632"/>
      <c r="AQ107" s="695">
        <v>0</v>
      </c>
      <c r="AR107" s="696">
        <v>0</v>
      </c>
      <c r="AS107" s="696">
        <v>0</v>
      </c>
      <c r="AT107" s="696">
        <v>447517</v>
      </c>
      <c r="AU107" s="696">
        <v>447517</v>
      </c>
      <c r="AV107" s="696">
        <v>447517</v>
      </c>
      <c r="AW107" s="696">
        <v>447517</v>
      </c>
      <c r="AX107" s="696">
        <v>447517</v>
      </c>
      <c r="AY107" s="696">
        <v>447517</v>
      </c>
      <c r="AZ107" s="696">
        <v>447517</v>
      </c>
      <c r="BA107" s="696">
        <v>447517</v>
      </c>
      <c r="BB107" s="696">
        <v>447517</v>
      </c>
      <c r="BC107" s="696">
        <v>447517</v>
      </c>
      <c r="BD107" s="696">
        <v>0</v>
      </c>
      <c r="BE107" s="696">
        <v>0</v>
      </c>
      <c r="BF107" s="696">
        <v>0</v>
      </c>
      <c r="BG107" s="696">
        <v>0</v>
      </c>
      <c r="BH107" s="696">
        <v>0</v>
      </c>
      <c r="BI107" s="696">
        <v>0</v>
      </c>
      <c r="BJ107" s="696">
        <v>0</v>
      </c>
      <c r="BK107" s="696">
        <v>0</v>
      </c>
      <c r="BL107" s="696">
        <v>0</v>
      </c>
      <c r="BM107" s="696">
        <v>0</v>
      </c>
      <c r="BN107" s="696">
        <v>0</v>
      </c>
      <c r="BO107" s="696">
        <v>0</v>
      </c>
      <c r="BP107" s="696">
        <v>0</v>
      </c>
      <c r="BQ107" s="696">
        <v>0</v>
      </c>
      <c r="BR107" s="696">
        <v>0</v>
      </c>
      <c r="BS107" s="696">
        <v>0</v>
      </c>
      <c r="BT107" s="697">
        <v>0</v>
      </c>
      <c r="BU107" s="163"/>
    </row>
    <row r="108" spans="2:73" ht="15.75">
      <c r="B108" s="691" t="s">
        <v>208</v>
      </c>
      <c r="C108" s="691" t="s">
        <v>774</v>
      </c>
      <c r="D108" s="757" t="s">
        <v>788</v>
      </c>
      <c r="E108" s="691" t="s">
        <v>768</v>
      </c>
      <c r="F108" s="691" t="s">
        <v>774</v>
      </c>
      <c r="G108" s="691" t="s">
        <v>769</v>
      </c>
      <c r="H108" s="691">
        <v>2013</v>
      </c>
      <c r="I108" s="643" t="s">
        <v>573</v>
      </c>
      <c r="J108" s="643" t="s">
        <v>581</v>
      </c>
      <c r="K108" s="632"/>
      <c r="L108" s="695">
        <v>0</v>
      </c>
      <c r="M108" s="696">
        <v>0</v>
      </c>
      <c r="N108" s="696">
        <v>58.776000000000003</v>
      </c>
      <c r="O108" s="696">
        <v>58.776000000000003</v>
      </c>
      <c r="P108" s="696">
        <v>58.776000000000003</v>
      </c>
      <c r="Q108" s="696">
        <v>58.776000000000003</v>
      </c>
      <c r="R108" s="696">
        <v>58.776000000000003</v>
      </c>
      <c r="S108" s="696">
        <v>34.286000000000001</v>
      </c>
      <c r="T108" s="696">
        <v>34.286000000000001</v>
      </c>
      <c r="U108" s="696">
        <v>34.286000000000001</v>
      </c>
      <c r="V108" s="696">
        <v>34.286000000000001</v>
      </c>
      <c r="W108" s="696">
        <v>34.286000000000001</v>
      </c>
      <c r="X108" s="696">
        <v>0</v>
      </c>
      <c r="Y108" s="696">
        <v>0</v>
      </c>
      <c r="Z108" s="696">
        <v>0</v>
      </c>
      <c r="AA108" s="696">
        <v>0</v>
      </c>
      <c r="AB108" s="696">
        <v>0</v>
      </c>
      <c r="AC108" s="696">
        <v>0</v>
      </c>
      <c r="AD108" s="696">
        <v>0</v>
      </c>
      <c r="AE108" s="696">
        <v>0</v>
      </c>
      <c r="AF108" s="696">
        <v>0</v>
      </c>
      <c r="AG108" s="696">
        <v>0</v>
      </c>
      <c r="AH108" s="696">
        <v>0</v>
      </c>
      <c r="AI108" s="696">
        <v>0</v>
      </c>
      <c r="AJ108" s="696">
        <v>0</v>
      </c>
      <c r="AK108" s="696">
        <v>0</v>
      </c>
      <c r="AL108" s="696">
        <v>0</v>
      </c>
      <c r="AM108" s="696">
        <v>0</v>
      </c>
      <c r="AN108" s="696">
        <v>0</v>
      </c>
      <c r="AO108" s="697">
        <v>0</v>
      </c>
      <c r="AP108" s="632"/>
      <c r="AQ108" s="695">
        <v>0</v>
      </c>
      <c r="AR108" s="696">
        <v>0</v>
      </c>
      <c r="AS108" s="696">
        <v>624036</v>
      </c>
      <c r="AT108" s="696">
        <v>624036</v>
      </c>
      <c r="AU108" s="696">
        <v>624036</v>
      </c>
      <c r="AV108" s="696">
        <v>624036</v>
      </c>
      <c r="AW108" s="696">
        <v>624036</v>
      </c>
      <c r="AX108" s="696">
        <v>362880</v>
      </c>
      <c r="AY108" s="696">
        <v>362880</v>
      </c>
      <c r="AZ108" s="696">
        <v>362880</v>
      </c>
      <c r="BA108" s="696">
        <v>362880</v>
      </c>
      <c r="BB108" s="696">
        <v>362880</v>
      </c>
      <c r="BC108" s="696">
        <v>0</v>
      </c>
      <c r="BD108" s="696">
        <v>0</v>
      </c>
      <c r="BE108" s="696">
        <v>0</v>
      </c>
      <c r="BF108" s="696">
        <v>0</v>
      </c>
      <c r="BG108" s="696">
        <v>0</v>
      </c>
      <c r="BH108" s="696">
        <v>0</v>
      </c>
      <c r="BI108" s="696">
        <v>0</v>
      </c>
      <c r="BJ108" s="696">
        <v>0</v>
      </c>
      <c r="BK108" s="696">
        <v>0</v>
      </c>
      <c r="BL108" s="696">
        <v>0</v>
      </c>
      <c r="BM108" s="696">
        <v>0</v>
      </c>
      <c r="BN108" s="696">
        <v>0</v>
      </c>
      <c r="BO108" s="696">
        <v>0</v>
      </c>
      <c r="BP108" s="696">
        <v>0</v>
      </c>
      <c r="BQ108" s="696">
        <v>0</v>
      </c>
      <c r="BR108" s="696">
        <v>0</v>
      </c>
      <c r="BS108" s="696">
        <v>0</v>
      </c>
      <c r="BT108" s="697">
        <v>0</v>
      </c>
      <c r="BU108" s="163"/>
    </row>
    <row r="109" spans="2:73" ht="15.75">
      <c r="B109" s="691" t="s">
        <v>208</v>
      </c>
      <c r="C109" s="691" t="s">
        <v>489</v>
      </c>
      <c r="D109" s="757" t="s">
        <v>789</v>
      </c>
      <c r="E109" s="691" t="s">
        <v>768</v>
      </c>
      <c r="F109" s="691" t="s">
        <v>489</v>
      </c>
      <c r="G109" s="691" t="s">
        <v>773</v>
      </c>
      <c r="H109" s="691">
        <v>2014</v>
      </c>
      <c r="I109" s="643" t="s">
        <v>573</v>
      </c>
      <c r="J109" s="643" t="s">
        <v>588</v>
      </c>
      <c r="K109" s="632"/>
      <c r="L109" s="695">
        <v>0</v>
      </c>
      <c r="M109" s="696">
        <v>0</v>
      </c>
      <c r="N109" s="696">
        <v>0</v>
      </c>
      <c r="O109" s="696">
        <v>1707.258478</v>
      </c>
      <c r="P109" s="696">
        <v>0</v>
      </c>
      <c r="Q109" s="696">
        <v>0</v>
      </c>
      <c r="R109" s="696">
        <v>0</v>
      </c>
      <c r="S109" s="696">
        <v>0</v>
      </c>
      <c r="T109" s="696">
        <v>0</v>
      </c>
      <c r="U109" s="696">
        <v>0</v>
      </c>
      <c r="V109" s="696">
        <v>0</v>
      </c>
      <c r="W109" s="696">
        <v>0</v>
      </c>
      <c r="X109" s="696">
        <v>0</v>
      </c>
      <c r="Y109" s="696">
        <v>0</v>
      </c>
      <c r="Z109" s="696">
        <v>0</v>
      </c>
      <c r="AA109" s="696">
        <v>0</v>
      </c>
      <c r="AB109" s="696">
        <v>0</v>
      </c>
      <c r="AC109" s="696">
        <v>0</v>
      </c>
      <c r="AD109" s="696">
        <v>0</v>
      </c>
      <c r="AE109" s="696">
        <v>0</v>
      </c>
      <c r="AF109" s="696">
        <v>0</v>
      </c>
      <c r="AG109" s="696">
        <v>0</v>
      </c>
      <c r="AH109" s="696">
        <v>0</v>
      </c>
      <c r="AI109" s="696">
        <v>0</v>
      </c>
      <c r="AJ109" s="696">
        <v>0</v>
      </c>
      <c r="AK109" s="696">
        <v>0</v>
      </c>
      <c r="AL109" s="696">
        <v>0</v>
      </c>
      <c r="AM109" s="696">
        <v>0</v>
      </c>
      <c r="AN109" s="696">
        <v>0</v>
      </c>
      <c r="AO109" s="697">
        <v>0</v>
      </c>
      <c r="AP109" s="632"/>
      <c r="AQ109" s="695">
        <v>0</v>
      </c>
      <c r="AR109" s="696">
        <v>0</v>
      </c>
      <c r="AS109" s="696">
        <v>0</v>
      </c>
      <c r="AT109" s="696">
        <v>0</v>
      </c>
      <c r="AU109" s="696">
        <v>0</v>
      </c>
      <c r="AV109" s="696">
        <v>0</v>
      </c>
      <c r="AW109" s="696">
        <v>0</v>
      </c>
      <c r="AX109" s="696">
        <v>0</v>
      </c>
      <c r="AY109" s="696">
        <v>0</v>
      </c>
      <c r="AZ109" s="696">
        <v>0</v>
      </c>
      <c r="BA109" s="696">
        <v>0</v>
      </c>
      <c r="BB109" s="696">
        <v>0</v>
      </c>
      <c r="BC109" s="696">
        <v>0</v>
      </c>
      <c r="BD109" s="696">
        <v>0</v>
      </c>
      <c r="BE109" s="696">
        <v>0</v>
      </c>
      <c r="BF109" s="696">
        <v>0</v>
      </c>
      <c r="BG109" s="696">
        <v>0</v>
      </c>
      <c r="BH109" s="696">
        <v>0</v>
      </c>
      <c r="BI109" s="696">
        <v>0</v>
      </c>
      <c r="BJ109" s="696">
        <v>0</v>
      </c>
      <c r="BK109" s="696">
        <v>0</v>
      </c>
      <c r="BL109" s="696">
        <v>0</v>
      </c>
      <c r="BM109" s="696">
        <v>0</v>
      </c>
      <c r="BN109" s="696">
        <v>0</v>
      </c>
      <c r="BO109" s="696">
        <v>0</v>
      </c>
      <c r="BP109" s="696">
        <v>0</v>
      </c>
      <c r="BQ109" s="696">
        <v>0</v>
      </c>
      <c r="BR109" s="696">
        <v>0</v>
      </c>
      <c r="BS109" s="696">
        <v>0</v>
      </c>
      <c r="BT109" s="697">
        <v>0</v>
      </c>
      <c r="BU109" s="163"/>
    </row>
    <row r="110" spans="2:73" ht="15.75">
      <c r="B110" s="691" t="s">
        <v>790</v>
      </c>
      <c r="C110" s="691" t="s">
        <v>770</v>
      </c>
      <c r="D110" s="769" t="s">
        <v>791</v>
      </c>
      <c r="E110" s="691" t="s">
        <v>768</v>
      </c>
      <c r="F110" s="691" t="s">
        <v>787</v>
      </c>
      <c r="G110" s="691" t="s">
        <v>773</v>
      </c>
      <c r="H110" s="691">
        <v>2014</v>
      </c>
      <c r="I110" s="643" t="s">
        <v>573</v>
      </c>
      <c r="J110" s="643" t="s">
        <v>588</v>
      </c>
      <c r="K110" s="632"/>
      <c r="L110" s="695">
        <v>0</v>
      </c>
      <c r="M110" s="696">
        <v>0</v>
      </c>
      <c r="N110" s="696">
        <v>0</v>
      </c>
      <c r="O110" s="696">
        <v>465.95080000000002</v>
      </c>
      <c r="P110" s="696">
        <v>0</v>
      </c>
      <c r="Q110" s="696">
        <v>0</v>
      </c>
      <c r="R110" s="696">
        <v>0</v>
      </c>
      <c r="S110" s="696">
        <v>0</v>
      </c>
      <c r="T110" s="696">
        <v>0</v>
      </c>
      <c r="U110" s="696">
        <v>0</v>
      </c>
      <c r="V110" s="696">
        <v>0</v>
      </c>
      <c r="W110" s="696">
        <v>0</v>
      </c>
      <c r="X110" s="696">
        <v>0</v>
      </c>
      <c r="Y110" s="696">
        <v>0</v>
      </c>
      <c r="Z110" s="696">
        <v>0</v>
      </c>
      <c r="AA110" s="696">
        <v>0</v>
      </c>
      <c r="AB110" s="696">
        <v>0</v>
      </c>
      <c r="AC110" s="696">
        <v>0</v>
      </c>
      <c r="AD110" s="696">
        <v>0</v>
      </c>
      <c r="AE110" s="696">
        <v>0</v>
      </c>
      <c r="AF110" s="696">
        <v>0</v>
      </c>
      <c r="AG110" s="696">
        <v>0</v>
      </c>
      <c r="AH110" s="696">
        <v>0</v>
      </c>
      <c r="AI110" s="696">
        <v>0</v>
      </c>
      <c r="AJ110" s="696">
        <v>0</v>
      </c>
      <c r="AK110" s="696">
        <v>0</v>
      </c>
      <c r="AL110" s="696">
        <v>0</v>
      </c>
      <c r="AM110" s="696">
        <v>0</v>
      </c>
      <c r="AN110" s="696">
        <v>0</v>
      </c>
      <c r="AO110" s="697">
        <v>0</v>
      </c>
      <c r="AP110" s="632"/>
      <c r="AQ110" s="695">
        <v>0</v>
      </c>
      <c r="AR110" s="696">
        <v>0</v>
      </c>
      <c r="AS110" s="696">
        <v>0</v>
      </c>
      <c r="AT110" s="696">
        <v>0</v>
      </c>
      <c r="AU110" s="696">
        <v>0</v>
      </c>
      <c r="AV110" s="696">
        <v>0</v>
      </c>
      <c r="AW110" s="696">
        <v>0</v>
      </c>
      <c r="AX110" s="696">
        <v>0</v>
      </c>
      <c r="AY110" s="696">
        <v>0</v>
      </c>
      <c r="AZ110" s="696">
        <v>0</v>
      </c>
      <c r="BA110" s="696">
        <v>0</v>
      </c>
      <c r="BB110" s="696">
        <v>0</v>
      </c>
      <c r="BC110" s="696">
        <v>0</v>
      </c>
      <c r="BD110" s="696">
        <v>0</v>
      </c>
      <c r="BE110" s="696">
        <v>0</v>
      </c>
      <c r="BF110" s="696">
        <v>0</v>
      </c>
      <c r="BG110" s="696">
        <v>0</v>
      </c>
      <c r="BH110" s="696">
        <v>0</v>
      </c>
      <c r="BI110" s="696">
        <v>0</v>
      </c>
      <c r="BJ110" s="696">
        <v>0</v>
      </c>
      <c r="BK110" s="696">
        <v>0</v>
      </c>
      <c r="BL110" s="696">
        <v>0</v>
      </c>
      <c r="BM110" s="696">
        <v>0</v>
      </c>
      <c r="BN110" s="696">
        <v>0</v>
      </c>
      <c r="BO110" s="696">
        <v>0</v>
      </c>
      <c r="BP110" s="696">
        <v>0</v>
      </c>
      <c r="BQ110" s="696">
        <v>0</v>
      </c>
      <c r="BR110" s="696">
        <v>0</v>
      </c>
      <c r="BS110" s="696">
        <v>0</v>
      </c>
      <c r="BT110" s="697">
        <v>0</v>
      </c>
      <c r="BU110" s="163"/>
    </row>
    <row r="111" spans="2:73" ht="15.75">
      <c r="B111" s="691" t="s">
        <v>790</v>
      </c>
      <c r="C111" s="691" t="s">
        <v>774</v>
      </c>
      <c r="D111" s="769" t="s">
        <v>9</v>
      </c>
      <c r="E111" s="691" t="s">
        <v>768</v>
      </c>
      <c r="F111" s="691" t="s">
        <v>774</v>
      </c>
      <c r="G111" s="691" t="s">
        <v>773</v>
      </c>
      <c r="H111" s="691">
        <v>2014</v>
      </c>
      <c r="I111" s="643" t="s">
        <v>573</v>
      </c>
      <c r="J111" s="643" t="s">
        <v>588</v>
      </c>
      <c r="K111" s="632"/>
      <c r="L111" s="695">
        <v>0</v>
      </c>
      <c r="M111" s="696">
        <v>0</v>
      </c>
      <c r="N111" s="696">
        <v>0</v>
      </c>
      <c r="O111" s="696">
        <v>210.6414</v>
      </c>
      <c r="P111" s="696">
        <v>0</v>
      </c>
      <c r="Q111" s="696">
        <v>0</v>
      </c>
      <c r="R111" s="696">
        <v>0</v>
      </c>
      <c r="S111" s="696">
        <v>0</v>
      </c>
      <c r="T111" s="696">
        <v>0</v>
      </c>
      <c r="U111" s="696">
        <v>0</v>
      </c>
      <c r="V111" s="696">
        <v>0</v>
      </c>
      <c r="W111" s="696">
        <v>0</v>
      </c>
      <c r="X111" s="696">
        <v>0</v>
      </c>
      <c r="Y111" s="696">
        <v>0</v>
      </c>
      <c r="Z111" s="696">
        <v>0</v>
      </c>
      <c r="AA111" s="696">
        <v>0</v>
      </c>
      <c r="AB111" s="696">
        <v>0</v>
      </c>
      <c r="AC111" s="696">
        <v>0</v>
      </c>
      <c r="AD111" s="696">
        <v>0</v>
      </c>
      <c r="AE111" s="696">
        <v>0</v>
      </c>
      <c r="AF111" s="696">
        <v>0</v>
      </c>
      <c r="AG111" s="696">
        <v>0</v>
      </c>
      <c r="AH111" s="696">
        <v>0</v>
      </c>
      <c r="AI111" s="696">
        <v>0</v>
      </c>
      <c r="AJ111" s="696">
        <v>0</v>
      </c>
      <c r="AK111" s="696">
        <v>0</v>
      </c>
      <c r="AL111" s="696">
        <v>0</v>
      </c>
      <c r="AM111" s="696">
        <v>0</v>
      </c>
      <c r="AN111" s="696">
        <v>0</v>
      </c>
      <c r="AO111" s="697">
        <v>0</v>
      </c>
      <c r="AP111" s="632"/>
      <c r="AQ111" s="695">
        <v>0</v>
      </c>
      <c r="AR111" s="696">
        <v>0</v>
      </c>
      <c r="AS111" s="696">
        <v>0</v>
      </c>
      <c r="AT111" s="696">
        <v>0</v>
      </c>
      <c r="AU111" s="696">
        <v>0</v>
      </c>
      <c r="AV111" s="696">
        <v>0</v>
      </c>
      <c r="AW111" s="696">
        <v>0</v>
      </c>
      <c r="AX111" s="696">
        <v>0</v>
      </c>
      <c r="AY111" s="696">
        <v>0</v>
      </c>
      <c r="AZ111" s="696">
        <v>0</v>
      </c>
      <c r="BA111" s="696">
        <v>0</v>
      </c>
      <c r="BB111" s="696">
        <v>0</v>
      </c>
      <c r="BC111" s="696">
        <v>0</v>
      </c>
      <c r="BD111" s="696">
        <v>0</v>
      </c>
      <c r="BE111" s="696">
        <v>0</v>
      </c>
      <c r="BF111" s="696">
        <v>0</v>
      </c>
      <c r="BG111" s="696">
        <v>0</v>
      </c>
      <c r="BH111" s="696">
        <v>0</v>
      </c>
      <c r="BI111" s="696">
        <v>0</v>
      </c>
      <c r="BJ111" s="696">
        <v>0</v>
      </c>
      <c r="BK111" s="696">
        <v>0</v>
      </c>
      <c r="BL111" s="696">
        <v>0</v>
      </c>
      <c r="BM111" s="696">
        <v>0</v>
      </c>
      <c r="BN111" s="696">
        <v>0</v>
      </c>
      <c r="BO111" s="696">
        <v>0</v>
      </c>
      <c r="BP111" s="696">
        <v>0</v>
      </c>
      <c r="BQ111" s="696">
        <v>0</v>
      </c>
      <c r="BR111" s="696">
        <v>0</v>
      </c>
      <c r="BS111" s="696">
        <v>0</v>
      </c>
      <c r="BT111" s="697">
        <v>0</v>
      </c>
      <c r="BU111" s="163"/>
    </row>
    <row r="112" spans="2:73" ht="15.75">
      <c r="B112" s="691" t="s">
        <v>766</v>
      </c>
      <c r="C112" s="691" t="s">
        <v>770</v>
      </c>
      <c r="D112" s="757" t="s">
        <v>791</v>
      </c>
      <c r="E112" s="691" t="s">
        <v>768</v>
      </c>
      <c r="F112" s="691" t="s">
        <v>787</v>
      </c>
      <c r="G112" s="691" t="s">
        <v>773</v>
      </c>
      <c r="H112" s="691">
        <v>2014</v>
      </c>
      <c r="I112" s="643" t="s">
        <v>573</v>
      </c>
      <c r="J112" s="643" t="s">
        <v>588</v>
      </c>
      <c r="K112" s="632"/>
      <c r="L112" s="695">
        <v>0</v>
      </c>
      <c r="M112" s="696">
        <v>0</v>
      </c>
      <c r="N112" s="696">
        <v>0</v>
      </c>
      <c r="O112" s="696">
        <v>488.58600000000001</v>
      </c>
      <c r="P112" s="696">
        <v>0</v>
      </c>
      <c r="Q112" s="696">
        <v>0</v>
      </c>
      <c r="R112" s="696">
        <v>0</v>
      </c>
      <c r="S112" s="696">
        <v>0</v>
      </c>
      <c r="T112" s="696">
        <v>0</v>
      </c>
      <c r="U112" s="696">
        <v>0</v>
      </c>
      <c r="V112" s="696">
        <v>0</v>
      </c>
      <c r="W112" s="696">
        <v>0</v>
      </c>
      <c r="X112" s="696">
        <v>0</v>
      </c>
      <c r="Y112" s="696">
        <v>0</v>
      </c>
      <c r="Z112" s="696">
        <v>0</v>
      </c>
      <c r="AA112" s="696">
        <v>0</v>
      </c>
      <c r="AB112" s="696">
        <v>0</v>
      </c>
      <c r="AC112" s="696">
        <v>0</v>
      </c>
      <c r="AD112" s="696">
        <v>0</v>
      </c>
      <c r="AE112" s="696">
        <v>0</v>
      </c>
      <c r="AF112" s="696">
        <v>0</v>
      </c>
      <c r="AG112" s="696">
        <v>0</v>
      </c>
      <c r="AH112" s="696">
        <v>0</v>
      </c>
      <c r="AI112" s="696">
        <v>0</v>
      </c>
      <c r="AJ112" s="696">
        <v>0</v>
      </c>
      <c r="AK112" s="696">
        <v>0</v>
      </c>
      <c r="AL112" s="696">
        <v>0</v>
      </c>
      <c r="AM112" s="696">
        <v>0</v>
      </c>
      <c r="AN112" s="696">
        <v>0</v>
      </c>
      <c r="AO112" s="697">
        <v>0</v>
      </c>
      <c r="AP112" s="632"/>
      <c r="AQ112" s="695">
        <v>0</v>
      </c>
      <c r="AR112" s="696">
        <v>0</v>
      </c>
      <c r="AS112" s="696">
        <v>0</v>
      </c>
      <c r="AT112" s="696">
        <v>0</v>
      </c>
      <c r="AU112" s="696">
        <v>0</v>
      </c>
      <c r="AV112" s="696">
        <v>0</v>
      </c>
      <c r="AW112" s="696">
        <v>0</v>
      </c>
      <c r="AX112" s="696">
        <v>0</v>
      </c>
      <c r="AY112" s="696">
        <v>0</v>
      </c>
      <c r="AZ112" s="696">
        <v>0</v>
      </c>
      <c r="BA112" s="696">
        <v>0</v>
      </c>
      <c r="BB112" s="696">
        <v>0</v>
      </c>
      <c r="BC112" s="696">
        <v>0</v>
      </c>
      <c r="BD112" s="696">
        <v>0</v>
      </c>
      <c r="BE112" s="696">
        <v>0</v>
      </c>
      <c r="BF112" s="696">
        <v>0</v>
      </c>
      <c r="BG112" s="696">
        <v>0</v>
      </c>
      <c r="BH112" s="696">
        <v>0</v>
      </c>
      <c r="BI112" s="696">
        <v>0</v>
      </c>
      <c r="BJ112" s="696">
        <v>0</v>
      </c>
      <c r="BK112" s="696">
        <v>0</v>
      </c>
      <c r="BL112" s="696">
        <v>0</v>
      </c>
      <c r="BM112" s="696">
        <v>0</v>
      </c>
      <c r="BN112" s="696">
        <v>0</v>
      </c>
      <c r="BO112" s="696">
        <v>0</v>
      </c>
      <c r="BP112" s="696">
        <v>0</v>
      </c>
      <c r="BQ112" s="696">
        <v>0</v>
      </c>
      <c r="BR112" s="696">
        <v>0</v>
      </c>
      <c r="BS112" s="696">
        <v>0</v>
      </c>
      <c r="BT112" s="697">
        <v>0</v>
      </c>
      <c r="BU112" s="163"/>
    </row>
    <row r="113" spans="2:73" ht="15.75">
      <c r="B113" s="691" t="s">
        <v>766</v>
      </c>
      <c r="C113" s="691" t="s">
        <v>774</v>
      </c>
      <c r="D113" s="757" t="s">
        <v>9</v>
      </c>
      <c r="E113" s="691" t="s">
        <v>768</v>
      </c>
      <c r="F113" s="691" t="s">
        <v>774</v>
      </c>
      <c r="G113" s="691" t="s">
        <v>773</v>
      </c>
      <c r="H113" s="691">
        <v>2014</v>
      </c>
      <c r="I113" s="643" t="s">
        <v>573</v>
      </c>
      <c r="J113" s="643" t="s">
        <v>588</v>
      </c>
      <c r="K113" s="632"/>
      <c r="L113" s="695">
        <v>0</v>
      </c>
      <c r="M113" s="696">
        <v>0</v>
      </c>
      <c r="N113" s="696">
        <v>0</v>
      </c>
      <c r="O113" s="696">
        <v>1705.6479999999999</v>
      </c>
      <c r="P113" s="696">
        <v>0</v>
      </c>
      <c r="Q113" s="696">
        <v>0</v>
      </c>
      <c r="R113" s="696">
        <v>0</v>
      </c>
      <c r="S113" s="696">
        <v>0</v>
      </c>
      <c r="T113" s="696">
        <v>0</v>
      </c>
      <c r="U113" s="696">
        <v>0</v>
      </c>
      <c r="V113" s="696">
        <v>0</v>
      </c>
      <c r="W113" s="696">
        <v>0</v>
      </c>
      <c r="X113" s="696">
        <v>0</v>
      </c>
      <c r="Y113" s="696">
        <v>0</v>
      </c>
      <c r="Z113" s="696">
        <v>0</v>
      </c>
      <c r="AA113" s="696">
        <v>0</v>
      </c>
      <c r="AB113" s="696">
        <v>0</v>
      </c>
      <c r="AC113" s="696">
        <v>0</v>
      </c>
      <c r="AD113" s="696">
        <v>0</v>
      </c>
      <c r="AE113" s="696">
        <v>0</v>
      </c>
      <c r="AF113" s="696">
        <v>0</v>
      </c>
      <c r="AG113" s="696">
        <v>0</v>
      </c>
      <c r="AH113" s="696">
        <v>0</v>
      </c>
      <c r="AI113" s="696">
        <v>0</v>
      </c>
      <c r="AJ113" s="696">
        <v>0</v>
      </c>
      <c r="AK113" s="696">
        <v>0</v>
      </c>
      <c r="AL113" s="696">
        <v>0</v>
      </c>
      <c r="AM113" s="696">
        <v>0</v>
      </c>
      <c r="AN113" s="696">
        <v>0</v>
      </c>
      <c r="AO113" s="697">
        <v>0</v>
      </c>
      <c r="AP113" s="632"/>
      <c r="AQ113" s="695">
        <v>0</v>
      </c>
      <c r="AR113" s="696">
        <v>0</v>
      </c>
      <c r="AS113" s="696">
        <v>0</v>
      </c>
      <c r="AT113" s="696">
        <v>0</v>
      </c>
      <c r="AU113" s="696">
        <v>0</v>
      </c>
      <c r="AV113" s="696">
        <v>0</v>
      </c>
      <c r="AW113" s="696">
        <v>0</v>
      </c>
      <c r="AX113" s="696">
        <v>0</v>
      </c>
      <c r="AY113" s="696">
        <v>0</v>
      </c>
      <c r="AZ113" s="696">
        <v>0</v>
      </c>
      <c r="BA113" s="696">
        <v>0</v>
      </c>
      <c r="BB113" s="696">
        <v>0</v>
      </c>
      <c r="BC113" s="696">
        <v>0</v>
      </c>
      <c r="BD113" s="696">
        <v>0</v>
      </c>
      <c r="BE113" s="696">
        <v>0</v>
      </c>
      <c r="BF113" s="696">
        <v>0</v>
      </c>
      <c r="BG113" s="696">
        <v>0</v>
      </c>
      <c r="BH113" s="696">
        <v>0</v>
      </c>
      <c r="BI113" s="696">
        <v>0</v>
      </c>
      <c r="BJ113" s="696">
        <v>0</v>
      </c>
      <c r="BK113" s="696">
        <v>0</v>
      </c>
      <c r="BL113" s="696">
        <v>0</v>
      </c>
      <c r="BM113" s="696">
        <v>0</v>
      </c>
      <c r="BN113" s="696">
        <v>0</v>
      </c>
      <c r="BO113" s="696">
        <v>0</v>
      </c>
      <c r="BP113" s="696">
        <v>0</v>
      </c>
      <c r="BQ113" s="696">
        <v>0</v>
      </c>
      <c r="BR113" s="696">
        <v>0</v>
      </c>
      <c r="BS113" s="696">
        <v>0</v>
      </c>
      <c r="BT113" s="697">
        <v>0</v>
      </c>
      <c r="BU113" s="163"/>
    </row>
    <row r="114" spans="2:73" ht="15.75">
      <c r="B114" s="770" t="s">
        <v>766</v>
      </c>
      <c r="C114" s="770" t="s">
        <v>774</v>
      </c>
      <c r="D114" s="771" t="s">
        <v>792</v>
      </c>
      <c r="E114" s="770" t="s">
        <v>768</v>
      </c>
      <c r="F114" s="770" t="s">
        <v>774</v>
      </c>
      <c r="G114" s="770" t="s">
        <v>769</v>
      </c>
      <c r="H114" s="770">
        <v>2012</v>
      </c>
      <c r="I114" s="931" t="s">
        <v>573</v>
      </c>
      <c r="J114" s="931" t="s">
        <v>581</v>
      </c>
      <c r="K114" s="836"/>
      <c r="L114" s="833">
        <v>0</v>
      </c>
      <c r="M114" s="834">
        <v>124.565175</v>
      </c>
      <c r="N114" s="834">
        <v>192.36217500000001</v>
      </c>
      <c r="O114" s="834">
        <v>192.36217500000001</v>
      </c>
      <c r="P114" s="834">
        <v>192.36217500000001</v>
      </c>
      <c r="Q114" s="834">
        <v>192.36217500000001</v>
      </c>
      <c r="R114" s="834">
        <v>102.587175</v>
      </c>
      <c r="S114" s="834">
        <v>102.587175</v>
      </c>
      <c r="T114" s="834">
        <v>102.587175</v>
      </c>
      <c r="U114" s="834">
        <v>102.587175</v>
      </c>
      <c r="V114" s="834">
        <v>54.536175</v>
      </c>
      <c r="W114" s="834">
        <v>40.257674999999999</v>
      </c>
      <c r="X114" s="834">
        <v>16.245000000000001</v>
      </c>
      <c r="Y114" s="834">
        <v>0</v>
      </c>
      <c r="Z114" s="834">
        <v>0</v>
      </c>
      <c r="AA114" s="834">
        <v>0</v>
      </c>
      <c r="AB114" s="834">
        <v>0</v>
      </c>
      <c r="AC114" s="834">
        <v>0</v>
      </c>
      <c r="AD114" s="834">
        <v>0</v>
      </c>
      <c r="AE114" s="834">
        <v>0</v>
      </c>
      <c r="AF114" s="834">
        <v>0</v>
      </c>
      <c r="AG114" s="834">
        <v>0</v>
      </c>
      <c r="AH114" s="834">
        <v>0</v>
      </c>
      <c r="AI114" s="834">
        <v>0</v>
      </c>
      <c r="AJ114" s="834">
        <v>0</v>
      </c>
      <c r="AK114" s="834">
        <v>0</v>
      </c>
      <c r="AL114" s="834">
        <v>0</v>
      </c>
      <c r="AM114" s="834">
        <v>0</v>
      </c>
      <c r="AN114" s="834">
        <v>0</v>
      </c>
      <c r="AO114" s="835">
        <v>0</v>
      </c>
      <c r="AP114" s="836"/>
      <c r="AQ114" s="833">
        <v>0</v>
      </c>
      <c r="AR114" s="834">
        <v>430576.39799999999</v>
      </c>
      <c r="AS114" s="834">
        <v>1149811.848</v>
      </c>
      <c r="AT114" s="834">
        <v>1149811.848</v>
      </c>
      <c r="AU114" s="834">
        <v>1149811.848</v>
      </c>
      <c r="AV114" s="834">
        <v>1149811.848</v>
      </c>
      <c r="AW114" s="834">
        <v>909511.848</v>
      </c>
      <c r="AX114" s="834">
        <v>909511.848</v>
      </c>
      <c r="AY114" s="834">
        <v>909511.848</v>
      </c>
      <c r="AZ114" s="834">
        <v>909511.848</v>
      </c>
      <c r="BA114" s="834">
        <v>236860.848</v>
      </c>
      <c r="BB114" s="834">
        <v>128774.448</v>
      </c>
      <c r="BC114" s="834">
        <v>50625</v>
      </c>
      <c r="BD114" s="834">
        <v>0</v>
      </c>
      <c r="BE114" s="834">
        <v>0</v>
      </c>
      <c r="BF114" s="834">
        <v>0</v>
      </c>
      <c r="BG114" s="834">
        <v>0</v>
      </c>
      <c r="BH114" s="834">
        <v>0</v>
      </c>
      <c r="BI114" s="834">
        <v>0</v>
      </c>
      <c r="BJ114" s="834">
        <v>0</v>
      </c>
      <c r="BK114" s="834">
        <v>0</v>
      </c>
      <c r="BL114" s="834">
        <v>0</v>
      </c>
      <c r="BM114" s="834">
        <v>0</v>
      </c>
      <c r="BN114" s="834">
        <v>0</v>
      </c>
      <c r="BO114" s="834">
        <v>0</v>
      </c>
      <c r="BP114" s="834">
        <v>0</v>
      </c>
      <c r="BQ114" s="834">
        <v>0</v>
      </c>
      <c r="BR114" s="834">
        <v>0</v>
      </c>
      <c r="BS114" s="834">
        <v>0</v>
      </c>
      <c r="BT114" s="835">
        <v>0</v>
      </c>
      <c r="BU114" s="163"/>
    </row>
    <row r="115" spans="2:73" ht="15.75">
      <c r="B115" s="691" t="s">
        <v>766</v>
      </c>
      <c r="C115" s="691" t="s">
        <v>774</v>
      </c>
      <c r="D115" s="757" t="s">
        <v>792</v>
      </c>
      <c r="E115" s="691" t="s">
        <v>768</v>
      </c>
      <c r="F115" s="691" t="s">
        <v>774</v>
      </c>
      <c r="G115" s="691" t="s">
        <v>769</v>
      </c>
      <c r="H115" s="691">
        <v>2013</v>
      </c>
      <c r="I115" s="643" t="s">
        <v>573</v>
      </c>
      <c r="J115" s="643" t="s">
        <v>581</v>
      </c>
      <c r="K115" s="632"/>
      <c r="L115" s="695">
        <v>0</v>
      </c>
      <c r="M115" s="696">
        <v>0</v>
      </c>
      <c r="N115" s="696">
        <v>64.927710000000005</v>
      </c>
      <c r="O115" s="696">
        <v>328.98770999999999</v>
      </c>
      <c r="P115" s="696">
        <v>216.52879050000001</v>
      </c>
      <c r="Q115" s="696">
        <v>216.3512925</v>
      </c>
      <c r="R115" s="696">
        <v>225.2612925</v>
      </c>
      <c r="S115" s="696">
        <v>225.2612925</v>
      </c>
      <c r="T115" s="696">
        <v>225.2612925</v>
      </c>
      <c r="U115" s="696">
        <v>225.2612925</v>
      </c>
      <c r="V115" s="696">
        <v>225.2612925</v>
      </c>
      <c r="W115" s="696">
        <v>225.2612925</v>
      </c>
      <c r="X115" s="696">
        <v>225.2612925</v>
      </c>
      <c r="Y115" s="696">
        <v>200.92500000000001</v>
      </c>
      <c r="Z115" s="696">
        <v>200.92500000000001</v>
      </c>
      <c r="AA115" s="696">
        <v>200.92500000000001</v>
      </c>
      <c r="AB115" s="696">
        <v>200.92500000000001</v>
      </c>
      <c r="AC115" s="696">
        <v>187.245</v>
      </c>
      <c r="AD115" s="696">
        <v>187.245</v>
      </c>
      <c r="AE115" s="696">
        <v>187.245</v>
      </c>
      <c r="AF115" s="696">
        <v>187.245</v>
      </c>
      <c r="AG115" s="696">
        <v>187.245</v>
      </c>
      <c r="AH115" s="696">
        <v>0</v>
      </c>
      <c r="AI115" s="696">
        <v>0</v>
      </c>
      <c r="AJ115" s="696">
        <v>0</v>
      </c>
      <c r="AK115" s="696">
        <v>0</v>
      </c>
      <c r="AL115" s="696">
        <v>0</v>
      </c>
      <c r="AM115" s="696">
        <v>0</v>
      </c>
      <c r="AN115" s="696">
        <v>0</v>
      </c>
      <c r="AO115" s="697">
        <v>0</v>
      </c>
      <c r="AP115" s="632"/>
      <c r="AQ115" s="695">
        <v>0</v>
      </c>
      <c r="AR115" s="696">
        <v>0</v>
      </c>
      <c r="AS115" s="696">
        <v>368314.35230000003</v>
      </c>
      <c r="AT115" s="696">
        <v>2492470.5019999999</v>
      </c>
      <c r="AU115" s="696">
        <v>1413117.602</v>
      </c>
      <c r="AV115" s="696">
        <v>1402649.91</v>
      </c>
      <c r="AW115" s="696">
        <v>1449612.9</v>
      </c>
      <c r="AX115" s="696">
        <v>1390567.5</v>
      </c>
      <c r="AY115" s="696">
        <v>1390567.5</v>
      </c>
      <c r="AZ115" s="696">
        <v>1390567.5</v>
      </c>
      <c r="BA115" s="696">
        <v>1390567.5</v>
      </c>
      <c r="BB115" s="696">
        <v>1390567.5</v>
      </c>
      <c r="BC115" s="696">
        <v>1366807.5</v>
      </c>
      <c r="BD115" s="696">
        <v>1279150.2</v>
      </c>
      <c r="BE115" s="696">
        <v>1279150.2</v>
      </c>
      <c r="BF115" s="696">
        <v>1279150.2</v>
      </c>
      <c r="BG115" s="696">
        <v>1279150.2</v>
      </c>
      <c r="BH115" s="696">
        <v>1242000</v>
      </c>
      <c r="BI115" s="696">
        <v>1242000</v>
      </c>
      <c r="BJ115" s="696">
        <v>1242000</v>
      </c>
      <c r="BK115" s="696">
        <v>1242000</v>
      </c>
      <c r="BL115" s="696">
        <v>1242000</v>
      </c>
      <c r="BM115" s="696">
        <v>0</v>
      </c>
      <c r="BN115" s="696">
        <v>0</v>
      </c>
      <c r="BO115" s="696">
        <v>0</v>
      </c>
      <c r="BP115" s="696">
        <v>0</v>
      </c>
      <c r="BQ115" s="696">
        <v>0</v>
      </c>
      <c r="BR115" s="696">
        <v>0</v>
      </c>
      <c r="BS115" s="696">
        <v>0</v>
      </c>
      <c r="BT115" s="697">
        <v>0</v>
      </c>
      <c r="BU115" s="163"/>
    </row>
    <row r="116" spans="2:73" s="917" customFormat="1" ht="16.5" thickBot="1">
      <c r="B116" s="759" t="s">
        <v>766</v>
      </c>
      <c r="C116" s="759" t="s">
        <v>774</v>
      </c>
      <c r="D116" s="760" t="s">
        <v>792</v>
      </c>
      <c r="E116" s="759" t="s">
        <v>768</v>
      </c>
      <c r="F116" s="759" t="s">
        <v>774</v>
      </c>
      <c r="G116" s="759" t="s">
        <v>769</v>
      </c>
      <c r="H116" s="759">
        <v>2014</v>
      </c>
      <c r="I116" s="916" t="s">
        <v>573</v>
      </c>
      <c r="J116" s="916" t="s">
        <v>588</v>
      </c>
      <c r="K116" s="807"/>
      <c r="L116" s="804">
        <v>0</v>
      </c>
      <c r="M116" s="805">
        <v>0</v>
      </c>
      <c r="N116" s="805">
        <v>0</v>
      </c>
      <c r="O116" s="805">
        <v>302.33294910000001</v>
      </c>
      <c r="P116" s="805">
        <v>272.43944909999999</v>
      </c>
      <c r="Q116" s="805">
        <v>237.22244910000001</v>
      </c>
      <c r="R116" s="805">
        <v>237.22244910000001</v>
      </c>
      <c r="S116" s="805">
        <v>237.22244910000001</v>
      </c>
      <c r="T116" s="805">
        <v>237.22244910000001</v>
      </c>
      <c r="U116" s="805">
        <v>237.22244910000001</v>
      </c>
      <c r="V116" s="805">
        <v>237.22244910000001</v>
      </c>
      <c r="W116" s="805">
        <v>237.22244910000001</v>
      </c>
      <c r="X116" s="805">
        <v>234.2113956</v>
      </c>
      <c r="Y116" s="805">
        <v>234.2113956</v>
      </c>
      <c r="Z116" s="805">
        <v>203.0529501</v>
      </c>
      <c r="AA116" s="805">
        <v>203.0529501</v>
      </c>
      <c r="AB116" s="805">
        <v>203.0529501</v>
      </c>
      <c r="AC116" s="805">
        <v>203.0529501</v>
      </c>
      <c r="AD116" s="805">
        <v>183.95968500000001</v>
      </c>
      <c r="AE116" s="805">
        <v>183.95968500000001</v>
      </c>
      <c r="AF116" s="805">
        <v>183.95968500000001</v>
      </c>
      <c r="AG116" s="805">
        <v>183.95968500000001</v>
      </c>
      <c r="AH116" s="805">
        <v>183.95968500000001</v>
      </c>
      <c r="AI116" s="805">
        <v>0</v>
      </c>
      <c r="AJ116" s="805">
        <v>0</v>
      </c>
      <c r="AK116" s="805">
        <v>0</v>
      </c>
      <c r="AL116" s="805">
        <v>0</v>
      </c>
      <c r="AM116" s="805">
        <v>0</v>
      </c>
      <c r="AN116" s="805">
        <v>0</v>
      </c>
      <c r="AO116" s="806">
        <v>0</v>
      </c>
      <c r="AP116" s="807"/>
      <c r="AQ116" s="804">
        <v>0</v>
      </c>
      <c r="AR116" s="805">
        <v>0</v>
      </c>
      <c r="AS116" s="805">
        <v>0</v>
      </c>
      <c r="AT116" s="805">
        <v>1724296.7660000001</v>
      </c>
      <c r="AU116" s="805">
        <v>1603336.7660000001</v>
      </c>
      <c r="AV116" s="805">
        <v>1188530.3659999999</v>
      </c>
      <c r="AW116" s="805">
        <v>1188530.3659999999</v>
      </c>
      <c r="AX116" s="805">
        <v>1188530.3659999999</v>
      </c>
      <c r="AY116" s="805">
        <v>1188530.3659999999</v>
      </c>
      <c r="AZ116" s="805">
        <v>1188530.3659999999</v>
      </c>
      <c r="BA116" s="805">
        <v>1188530.3659999999</v>
      </c>
      <c r="BB116" s="805">
        <v>1188530.3659999999</v>
      </c>
      <c r="BC116" s="805">
        <v>1178020.0220000001</v>
      </c>
      <c r="BD116" s="805">
        <v>1178020.0220000001</v>
      </c>
      <c r="BE116" s="805">
        <v>956273.29920000001</v>
      </c>
      <c r="BF116" s="805">
        <v>956273.29920000001</v>
      </c>
      <c r="BG116" s="805">
        <v>956273.29920000001</v>
      </c>
      <c r="BH116" s="805">
        <v>956273.29920000001</v>
      </c>
      <c r="BI116" s="805">
        <v>935247.68640000001</v>
      </c>
      <c r="BJ116" s="805">
        <v>935247.68640000001</v>
      </c>
      <c r="BK116" s="805">
        <v>935247.68640000001</v>
      </c>
      <c r="BL116" s="805">
        <v>935247.68640000001</v>
      </c>
      <c r="BM116" s="805">
        <v>935247.68640000001</v>
      </c>
      <c r="BN116" s="805">
        <v>0</v>
      </c>
      <c r="BO116" s="805">
        <v>0</v>
      </c>
      <c r="BP116" s="805">
        <v>0</v>
      </c>
      <c r="BQ116" s="805">
        <v>0</v>
      </c>
      <c r="BR116" s="805">
        <v>0</v>
      </c>
      <c r="BS116" s="805">
        <v>0</v>
      </c>
      <c r="BT116" s="806">
        <v>0</v>
      </c>
      <c r="BU116" s="918"/>
    </row>
    <row r="117" spans="2:73" ht="15.75">
      <c r="B117" s="691"/>
      <c r="C117" s="691" t="s">
        <v>29</v>
      </c>
      <c r="D117" s="757" t="s">
        <v>95</v>
      </c>
      <c r="E117" s="691" t="s">
        <v>768</v>
      </c>
      <c r="F117" s="691"/>
      <c r="G117" s="691"/>
      <c r="H117" s="691">
        <v>2015</v>
      </c>
      <c r="I117" s="643" t="s">
        <v>574</v>
      </c>
      <c r="J117" s="643" t="s">
        <v>588</v>
      </c>
      <c r="K117" s="632"/>
      <c r="L117" s="695"/>
      <c r="M117" s="696"/>
      <c r="N117" s="696"/>
      <c r="O117" s="696"/>
      <c r="P117" s="696">
        <v>36</v>
      </c>
      <c r="Q117" s="696">
        <v>35</v>
      </c>
      <c r="R117" s="696">
        <v>35</v>
      </c>
      <c r="S117" s="696">
        <v>35</v>
      </c>
      <c r="T117" s="696">
        <v>35</v>
      </c>
      <c r="U117" s="696">
        <v>35</v>
      </c>
      <c r="V117" s="696">
        <v>35</v>
      </c>
      <c r="W117" s="696">
        <v>35</v>
      </c>
      <c r="X117" s="696">
        <v>35</v>
      </c>
      <c r="Y117" s="696">
        <v>35</v>
      </c>
      <c r="Z117" s="696">
        <v>31</v>
      </c>
      <c r="AA117" s="696">
        <v>31</v>
      </c>
      <c r="AB117" s="696">
        <v>31</v>
      </c>
      <c r="AC117" s="696">
        <v>31</v>
      </c>
      <c r="AD117" s="696">
        <v>31</v>
      </c>
      <c r="AE117" s="696">
        <v>31</v>
      </c>
      <c r="AF117" s="696">
        <v>12</v>
      </c>
      <c r="AG117" s="696">
        <v>12</v>
      </c>
      <c r="AH117" s="696">
        <v>12</v>
      </c>
      <c r="AI117" s="696">
        <v>12</v>
      </c>
      <c r="AJ117" s="696">
        <v>0</v>
      </c>
      <c r="AK117" s="696">
        <v>0</v>
      </c>
      <c r="AL117" s="696">
        <v>0</v>
      </c>
      <c r="AM117" s="696">
        <v>0</v>
      </c>
      <c r="AN117" s="696">
        <v>0</v>
      </c>
      <c r="AO117" s="696">
        <v>0</v>
      </c>
      <c r="AP117" s="632"/>
      <c r="AQ117" s="695"/>
      <c r="AR117" s="696"/>
      <c r="AS117" s="696"/>
      <c r="AT117" s="696"/>
      <c r="AU117" s="696">
        <v>553646</v>
      </c>
      <c r="AV117" s="696">
        <v>548755</v>
      </c>
      <c r="AW117" s="696">
        <v>548755</v>
      </c>
      <c r="AX117" s="696">
        <v>548755</v>
      </c>
      <c r="AY117" s="696">
        <v>548755</v>
      </c>
      <c r="AZ117" s="696">
        <v>548755</v>
      </c>
      <c r="BA117" s="696">
        <v>548755</v>
      </c>
      <c r="BB117" s="696">
        <v>548629</v>
      </c>
      <c r="BC117" s="696">
        <v>548629</v>
      </c>
      <c r="BD117" s="696">
        <v>548629</v>
      </c>
      <c r="BE117" s="696">
        <v>496048</v>
      </c>
      <c r="BF117" s="696">
        <v>493369</v>
      </c>
      <c r="BG117" s="696">
        <v>493369</v>
      </c>
      <c r="BH117" s="696">
        <v>492203</v>
      </c>
      <c r="BI117" s="696">
        <v>492203</v>
      </c>
      <c r="BJ117" s="696">
        <v>491992</v>
      </c>
      <c r="BK117" s="696">
        <v>195315</v>
      </c>
      <c r="BL117" s="696">
        <v>195315</v>
      </c>
      <c r="BM117" s="696">
        <v>195315</v>
      </c>
      <c r="BN117" s="696">
        <v>195315</v>
      </c>
      <c r="BO117" s="696">
        <v>0</v>
      </c>
      <c r="BP117" s="696">
        <v>0</v>
      </c>
      <c r="BQ117" s="696">
        <v>0</v>
      </c>
      <c r="BR117" s="696">
        <v>0</v>
      </c>
      <c r="BS117" s="696">
        <v>0</v>
      </c>
      <c r="BT117" s="696">
        <v>0</v>
      </c>
      <c r="BU117" s="163"/>
    </row>
    <row r="118" spans="2:73" ht="15.75">
      <c r="B118" s="691"/>
      <c r="C118" s="691" t="s">
        <v>29</v>
      </c>
      <c r="D118" s="757" t="s">
        <v>96</v>
      </c>
      <c r="E118" s="691" t="s">
        <v>768</v>
      </c>
      <c r="F118" s="691"/>
      <c r="G118" s="691"/>
      <c r="H118" s="691">
        <v>2015</v>
      </c>
      <c r="I118" s="643" t="s">
        <v>574</v>
      </c>
      <c r="J118" s="643" t="s">
        <v>588</v>
      </c>
      <c r="K118" s="632"/>
      <c r="L118" s="695"/>
      <c r="M118" s="696"/>
      <c r="N118" s="696"/>
      <c r="O118" s="696"/>
      <c r="P118" s="696">
        <v>69</v>
      </c>
      <c r="Q118" s="696">
        <v>67</v>
      </c>
      <c r="R118" s="696">
        <v>67</v>
      </c>
      <c r="S118" s="696">
        <v>67</v>
      </c>
      <c r="T118" s="696">
        <v>67</v>
      </c>
      <c r="U118" s="696">
        <v>67</v>
      </c>
      <c r="V118" s="696">
        <v>67</v>
      </c>
      <c r="W118" s="696">
        <v>67</v>
      </c>
      <c r="X118" s="696">
        <v>67</v>
      </c>
      <c r="Y118" s="696">
        <v>67</v>
      </c>
      <c r="Z118" s="696">
        <v>50</v>
      </c>
      <c r="AA118" s="696">
        <v>43</v>
      </c>
      <c r="AB118" s="696">
        <v>43</v>
      </c>
      <c r="AC118" s="696">
        <v>43</v>
      </c>
      <c r="AD118" s="696">
        <v>43</v>
      </c>
      <c r="AE118" s="696">
        <v>43</v>
      </c>
      <c r="AF118" s="696">
        <v>29</v>
      </c>
      <c r="AG118" s="696">
        <v>29</v>
      </c>
      <c r="AH118" s="696">
        <v>29</v>
      </c>
      <c r="AI118" s="696">
        <v>29</v>
      </c>
      <c r="AJ118" s="696">
        <v>0</v>
      </c>
      <c r="AK118" s="696">
        <v>0</v>
      </c>
      <c r="AL118" s="696">
        <v>0</v>
      </c>
      <c r="AM118" s="696">
        <v>0</v>
      </c>
      <c r="AN118" s="696">
        <v>0</v>
      </c>
      <c r="AO118" s="696">
        <v>0</v>
      </c>
      <c r="AP118" s="632"/>
      <c r="AQ118" s="695"/>
      <c r="AR118" s="696"/>
      <c r="AS118" s="696"/>
      <c r="AT118" s="696"/>
      <c r="AU118" s="696">
        <v>927828</v>
      </c>
      <c r="AV118" s="696">
        <v>895832</v>
      </c>
      <c r="AW118" s="696">
        <v>895832</v>
      </c>
      <c r="AX118" s="696">
        <v>895832</v>
      </c>
      <c r="AY118" s="696">
        <v>895832</v>
      </c>
      <c r="AZ118" s="696">
        <v>895832</v>
      </c>
      <c r="BA118" s="696">
        <v>895832</v>
      </c>
      <c r="BB118" s="696">
        <v>895832</v>
      </c>
      <c r="BC118" s="696">
        <v>895832</v>
      </c>
      <c r="BD118" s="696">
        <v>895832</v>
      </c>
      <c r="BE118" s="696">
        <v>792900</v>
      </c>
      <c r="BF118" s="696">
        <v>684603</v>
      </c>
      <c r="BG118" s="696">
        <v>684603</v>
      </c>
      <c r="BH118" s="696">
        <v>684603</v>
      </c>
      <c r="BI118" s="696">
        <v>684603</v>
      </c>
      <c r="BJ118" s="696">
        <v>684603</v>
      </c>
      <c r="BK118" s="696">
        <v>459916</v>
      </c>
      <c r="BL118" s="696">
        <v>459916</v>
      </c>
      <c r="BM118" s="696">
        <v>459916</v>
      </c>
      <c r="BN118" s="696">
        <v>459916</v>
      </c>
      <c r="BO118" s="696">
        <v>0</v>
      </c>
      <c r="BP118" s="696">
        <v>0</v>
      </c>
      <c r="BQ118" s="696">
        <v>0</v>
      </c>
      <c r="BR118" s="696">
        <v>0</v>
      </c>
      <c r="BS118" s="696">
        <v>0</v>
      </c>
      <c r="BT118" s="696">
        <v>0</v>
      </c>
      <c r="BU118" s="163"/>
    </row>
    <row r="119" spans="2:73" ht="15.75">
      <c r="B119" s="691"/>
      <c r="C119" s="691" t="s">
        <v>29</v>
      </c>
      <c r="D119" s="757" t="s">
        <v>97</v>
      </c>
      <c r="E119" s="691" t="s">
        <v>768</v>
      </c>
      <c r="F119" s="691"/>
      <c r="G119" s="691"/>
      <c r="H119" s="691">
        <v>2015</v>
      </c>
      <c r="I119" s="643" t="s">
        <v>574</v>
      </c>
      <c r="J119" s="643" t="s">
        <v>588</v>
      </c>
      <c r="K119" s="632"/>
      <c r="L119" s="695"/>
      <c r="M119" s="696"/>
      <c r="N119" s="696"/>
      <c r="O119" s="696"/>
      <c r="P119" s="696">
        <v>198</v>
      </c>
      <c r="Q119" s="696">
        <v>198</v>
      </c>
      <c r="R119" s="696">
        <v>198</v>
      </c>
      <c r="S119" s="696">
        <v>183</v>
      </c>
      <c r="T119" s="696">
        <v>125</v>
      </c>
      <c r="U119" s="696">
        <v>0</v>
      </c>
      <c r="V119" s="696">
        <v>0</v>
      </c>
      <c r="W119" s="696">
        <v>0</v>
      </c>
      <c r="X119" s="696">
        <v>0</v>
      </c>
      <c r="Y119" s="696">
        <v>0</v>
      </c>
      <c r="Z119" s="696">
        <v>0</v>
      </c>
      <c r="AA119" s="696">
        <v>0</v>
      </c>
      <c r="AB119" s="696">
        <v>0</v>
      </c>
      <c r="AC119" s="696">
        <v>0</v>
      </c>
      <c r="AD119" s="696">
        <v>0</v>
      </c>
      <c r="AE119" s="696">
        <v>0</v>
      </c>
      <c r="AF119" s="696">
        <v>0</v>
      </c>
      <c r="AG119" s="696">
        <v>0</v>
      </c>
      <c r="AH119" s="696">
        <v>0</v>
      </c>
      <c r="AI119" s="696">
        <v>0</v>
      </c>
      <c r="AJ119" s="696">
        <v>0</v>
      </c>
      <c r="AK119" s="696">
        <v>0</v>
      </c>
      <c r="AL119" s="696">
        <v>0</v>
      </c>
      <c r="AM119" s="696">
        <v>0</v>
      </c>
      <c r="AN119" s="696">
        <v>0</v>
      </c>
      <c r="AO119" s="696">
        <v>0</v>
      </c>
      <c r="AP119" s="632"/>
      <c r="AQ119" s="695"/>
      <c r="AR119" s="696"/>
      <c r="AS119" s="696"/>
      <c r="AT119" s="696"/>
      <c r="AU119" s="696">
        <v>1086356</v>
      </c>
      <c r="AV119" s="696">
        <v>1086356</v>
      </c>
      <c r="AW119" s="696">
        <v>1086356</v>
      </c>
      <c r="AX119" s="696">
        <v>1072574</v>
      </c>
      <c r="AY119" s="696">
        <v>848136</v>
      </c>
      <c r="AZ119" s="696">
        <v>0</v>
      </c>
      <c r="BA119" s="696">
        <v>0</v>
      </c>
      <c r="BB119" s="696">
        <v>0</v>
      </c>
      <c r="BC119" s="696">
        <v>0</v>
      </c>
      <c r="BD119" s="696">
        <v>0</v>
      </c>
      <c r="BE119" s="696">
        <v>0</v>
      </c>
      <c r="BF119" s="696">
        <v>0</v>
      </c>
      <c r="BG119" s="696">
        <v>0</v>
      </c>
      <c r="BH119" s="696">
        <v>0</v>
      </c>
      <c r="BI119" s="696">
        <v>0</v>
      </c>
      <c r="BJ119" s="696">
        <v>0</v>
      </c>
      <c r="BK119" s="696">
        <v>0</v>
      </c>
      <c r="BL119" s="696">
        <v>0</v>
      </c>
      <c r="BM119" s="696">
        <v>0</v>
      </c>
      <c r="BN119" s="696">
        <v>0</v>
      </c>
      <c r="BO119" s="696">
        <v>0</v>
      </c>
      <c r="BP119" s="696">
        <v>0</v>
      </c>
      <c r="BQ119" s="696">
        <v>0</v>
      </c>
      <c r="BR119" s="696">
        <v>0</v>
      </c>
      <c r="BS119" s="696">
        <v>0</v>
      </c>
      <c r="BT119" s="696">
        <v>0</v>
      </c>
      <c r="BU119" s="163"/>
    </row>
    <row r="120" spans="2:73" ht="15.75">
      <c r="B120" s="691"/>
      <c r="C120" s="691" t="s">
        <v>29</v>
      </c>
      <c r="D120" s="757" t="s">
        <v>669</v>
      </c>
      <c r="E120" s="691" t="s">
        <v>768</v>
      </c>
      <c r="F120" s="691"/>
      <c r="G120" s="691"/>
      <c r="H120" s="691">
        <v>2015</v>
      </c>
      <c r="I120" s="643" t="s">
        <v>574</v>
      </c>
      <c r="J120" s="643" t="s">
        <v>588</v>
      </c>
      <c r="K120" s="632"/>
      <c r="L120" s="695"/>
      <c r="M120" s="696"/>
      <c r="N120" s="696"/>
      <c r="O120" s="696"/>
      <c r="P120" s="696">
        <v>514</v>
      </c>
      <c r="Q120" s="696">
        <v>514</v>
      </c>
      <c r="R120" s="696">
        <v>514</v>
      </c>
      <c r="S120" s="696">
        <v>514</v>
      </c>
      <c r="T120" s="696">
        <v>514</v>
      </c>
      <c r="U120" s="696">
        <v>514</v>
      </c>
      <c r="V120" s="696">
        <v>514</v>
      </c>
      <c r="W120" s="696">
        <v>514</v>
      </c>
      <c r="X120" s="696">
        <v>514</v>
      </c>
      <c r="Y120" s="696">
        <v>514</v>
      </c>
      <c r="Z120" s="696">
        <v>514</v>
      </c>
      <c r="AA120" s="696">
        <v>514</v>
      </c>
      <c r="AB120" s="696">
        <v>514</v>
      </c>
      <c r="AC120" s="696">
        <v>514</v>
      </c>
      <c r="AD120" s="696">
        <v>514</v>
      </c>
      <c r="AE120" s="696">
        <v>514</v>
      </c>
      <c r="AF120" s="696">
        <v>514</v>
      </c>
      <c r="AG120" s="696">
        <v>514</v>
      </c>
      <c r="AH120" s="696">
        <v>457</v>
      </c>
      <c r="AI120" s="696">
        <v>0</v>
      </c>
      <c r="AJ120" s="696">
        <v>0</v>
      </c>
      <c r="AK120" s="696">
        <v>0</v>
      </c>
      <c r="AL120" s="696">
        <v>0</v>
      </c>
      <c r="AM120" s="696">
        <v>0</v>
      </c>
      <c r="AN120" s="696">
        <v>0</v>
      </c>
      <c r="AO120" s="696">
        <v>0</v>
      </c>
      <c r="AP120" s="632"/>
      <c r="AQ120" s="695"/>
      <c r="AR120" s="696"/>
      <c r="AS120" s="696"/>
      <c r="AT120" s="696"/>
      <c r="AU120" s="696">
        <v>969515</v>
      </c>
      <c r="AV120" s="696">
        <v>969515</v>
      </c>
      <c r="AW120" s="696">
        <v>969515</v>
      </c>
      <c r="AX120" s="696">
        <v>969515</v>
      </c>
      <c r="AY120" s="696">
        <v>969515</v>
      </c>
      <c r="AZ120" s="696">
        <v>969515</v>
      </c>
      <c r="BA120" s="696">
        <v>969515</v>
      </c>
      <c r="BB120" s="696">
        <v>969515</v>
      </c>
      <c r="BC120" s="696">
        <v>969515</v>
      </c>
      <c r="BD120" s="696">
        <v>969515</v>
      </c>
      <c r="BE120" s="696">
        <v>969515</v>
      </c>
      <c r="BF120" s="696">
        <v>969515</v>
      </c>
      <c r="BG120" s="696">
        <v>969515</v>
      </c>
      <c r="BH120" s="696">
        <v>969515</v>
      </c>
      <c r="BI120" s="696">
        <v>969515</v>
      </c>
      <c r="BJ120" s="696">
        <v>969515</v>
      </c>
      <c r="BK120" s="696">
        <v>969515</v>
      </c>
      <c r="BL120" s="696">
        <v>969515</v>
      </c>
      <c r="BM120" s="696">
        <v>918675</v>
      </c>
      <c r="BN120" s="696">
        <v>0</v>
      </c>
      <c r="BO120" s="696">
        <v>0</v>
      </c>
      <c r="BP120" s="696">
        <v>0</v>
      </c>
      <c r="BQ120" s="696">
        <v>0</v>
      </c>
      <c r="BR120" s="696">
        <v>0</v>
      </c>
      <c r="BS120" s="696">
        <v>0</v>
      </c>
      <c r="BT120" s="696">
        <v>0</v>
      </c>
      <c r="BU120" s="163"/>
    </row>
    <row r="121" spans="2:73" ht="15.75">
      <c r="B121" s="939"/>
      <c r="C121" s="939" t="s">
        <v>29</v>
      </c>
      <c r="D121" s="939" t="s">
        <v>98</v>
      </c>
      <c r="E121" s="939" t="s">
        <v>768</v>
      </c>
      <c r="F121" s="939"/>
      <c r="G121" s="939"/>
      <c r="H121" s="939">
        <v>2015</v>
      </c>
      <c r="I121" s="940" t="s">
        <v>574</v>
      </c>
      <c r="J121" s="940" t="s">
        <v>588</v>
      </c>
      <c r="K121" s="869"/>
      <c r="L121" s="867"/>
      <c r="M121" s="868"/>
      <c r="N121" s="868"/>
      <c r="O121" s="868"/>
      <c r="P121" s="868">
        <v>0</v>
      </c>
      <c r="Q121" s="868">
        <v>0</v>
      </c>
      <c r="R121" s="868">
        <v>0</v>
      </c>
      <c r="S121" s="868">
        <v>0</v>
      </c>
      <c r="T121" s="868">
        <v>0</v>
      </c>
      <c r="U121" s="868">
        <v>0</v>
      </c>
      <c r="V121" s="868">
        <v>0</v>
      </c>
      <c r="W121" s="868">
        <v>0</v>
      </c>
      <c r="X121" s="868">
        <v>0</v>
      </c>
      <c r="Y121" s="868">
        <v>0</v>
      </c>
      <c r="Z121" s="868">
        <v>0</v>
      </c>
      <c r="AA121" s="868">
        <v>0</v>
      </c>
      <c r="AB121" s="868">
        <v>0</v>
      </c>
      <c r="AC121" s="868">
        <v>0</v>
      </c>
      <c r="AD121" s="868">
        <v>0</v>
      </c>
      <c r="AE121" s="868">
        <v>0</v>
      </c>
      <c r="AF121" s="868">
        <v>0</v>
      </c>
      <c r="AG121" s="868">
        <v>0</v>
      </c>
      <c r="AH121" s="868">
        <v>0</v>
      </c>
      <c r="AI121" s="868">
        <v>0</v>
      </c>
      <c r="AJ121" s="868">
        <v>0</v>
      </c>
      <c r="AK121" s="868">
        <v>0</v>
      </c>
      <c r="AL121" s="868">
        <v>0</v>
      </c>
      <c r="AM121" s="868">
        <v>0</v>
      </c>
      <c r="AN121" s="868">
        <v>0</v>
      </c>
      <c r="AO121" s="868">
        <v>0</v>
      </c>
      <c r="AP121" s="869"/>
      <c r="AQ121" s="867"/>
      <c r="AR121" s="868"/>
      <c r="AS121" s="868"/>
      <c r="AT121" s="868"/>
      <c r="AU121" s="868">
        <v>0</v>
      </c>
      <c r="AV121" s="868">
        <v>0</v>
      </c>
      <c r="AW121" s="868">
        <v>0</v>
      </c>
      <c r="AX121" s="868">
        <v>0</v>
      </c>
      <c r="AY121" s="868">
        <v>0</v>
      </c>
      <c r="AZ121" s="868">
        <v>0</v>
      </c>
      <c r="BA121" s="868">
        <v>0</v>
      </c>
      <c r="BB121" s="868">
        <v>0</v>
      </c>
      <c r="BC121" s="868">
        <v>0</v>
      </c>
      <c r="BD121" s="868">
        <v>0</v>
      </c>
      <c r="BE121" s="868">
        <v>0</v>
      </c>
      <c r="BF121" s="868">
        <v>0</v>
      </c>
      <c r="BG121" s="868">
        <v>0</v>
      </c>
      <c r="BH121" s="868">
        <v>0</v>
      </c>
      <c r="BI121" s="868">
        <v>0</v>
      </c>
      <c r="BJ121" s="868">
        <v>0</v>
      </c>
      <c r="BK121" s="868">
        <v>0</v>
      </c>
      <c r="BL121" s="868">
        <v>0</v>
      </c>
      <c r="BM121" s="868">
        <v>0</v>
      </c>
      <c r="BN121" s="868">
        <v>0</v>
      </c>
      <c r="BO121" s="868">
        <v>0</v>
      </c>
      <c r="BP121" s="868">
        <v>0</v>
      </c>
      <c r="BQ121" s="868">
        <v>0</v>
      </c>
      <c r="BR121" s="868">
        <v>0</v>
      </c>
      <c r="BS121" s="868">
        <v>0</v>
      </c>
      <c r="BT121" s="868">
        <v>0</v>
      </c>
      <c r="BU121" s="163"/>
    </row>
    <row r="122" spans="2:73" ht="15.75">
      <c r="B122" s="691"/>
      <c r="C122" s="691" t="s">
        <v>793</v>
      </c>
      <c r="D122" s="757" t="s">
        <v>99</v>
      </c>
      <c r="E122" s="691" t="s">
        <v>768</v>
      </c>
      <c r="F122" s="691"/>
      <c r="G122" s="691"/>
      <c r="H122" s="691">
        <v>2015</v>
      </c>
      <c r="I122" s="643" t="s">
        <v>574</v>
      </c>
      <c r="J122" s="643" t="s">
        <v>588</v>
      </c>
      <c r="K122" s="632"/>
      <c r="L122" s="695"/>
      <c r="M122" s="696"/>
      <c r="N122" s="696"/>
      <c r="O122" s="696"/>
      <c r="P122" s="696">
        <v>30</v>
      </c>
      <c r="Q122" s="696">
        <v>30</v>
      </c>
      <c r="R122" s="696">
        <v>30</v>
      </c>
      <c r="S122" s="696">
        <v>30</v>
      </c>
      <c r="T122" s="696">
        <v>0</v>
      </c>
      <c r="U122" s="696">
        <v>0</v>
      </c>
      <c r="V122" s="696">
        <v>0</v>
      </c>
      <c r="W122" s="696">
        <v>0</v>
      </c>
      <c r="X122" s="696">
        <v>0</v>
      </c>
      <c r="Y122" s="696">
        <v>0</v>
      </c>
      <c r="Z122" s="696">
        <v>0</v>
      </c>
      <c r="AA122" s="696">
        <v>0</v>
      </c>
      <c r="AB122" s="696">
        <v>0</v>
      </c>
      <c r="AC122" s="696">
        <v>0</v>
      </c>
      <c r="AD122" s="696">
        <v>0</v>
      </c>
      <c r="AE122" s="696">
        <v>0</v>
      </c>
      <c r="AF122" s="696">
        <v>0</v>
      </c>
      <c r="AG122" s="696">
        <v>0</v>
      </c>
      <c r="AH122" s="696">
        <v>0</v>
      </c>
      <c r="AI122" s="696">
        <v>0</v>
      </c>
      <c r="AJ122" s="696">
        <v>0</v>
      </c>
      <c r="AK122" s="696">
        <v>0</v>
      </c>
      <c r="AL122" s="696">
        <v>0</v>
      </c>
      <c r="AM122" s="696">
        <v>0</v>
      </c>
      <c r="AN122" s="696">
        <v>0</v>
      </c>
      <c r="AO122" s="696">
        <v>0</v>
      </c>
      <c r="AP122" s="632"/>
      <c r="AQ122" s="695"/>
      <c r="AR122" s="696"/>
      <c r="AS122" s="696"/>
      <c r="AT122" s="696"/>
      <c r="AU122" s="696">
        <v>142541</v>
      </c>
      <c r="AV122" s="696">
        <v>142541</v>
      </c>
      <c r="AW122" s="696">
        <v>142541</v>
      </c>
      <c r="AX122" s="696">
        <v>142541</v>
      </c>
      <c r="AY122" s="696">
        <v>0</v>
      </c>
      <c r="AZ122" s="696">
        <v>0</v>
      </c>
      <c r="BA122" s="696">
        <v>0</v>
      </c>
      <c r="BB122" s="696">
        <v>0</v>
      </c>
      <c r="BC122" s="696">
        <v>0</v>
      </c>
      <c r="BD122" s="696">
        <v>0</v>
      </c>
      <c r="BE122" s="696">
        <v>0</v>
      </c>
      <c r="BF122" s="696">
        <v>0</v>
      </c>
      <c r="BG122" s="696">
        <v>0</v>
      </c>
      <c r="BH122" s="696">
        <v>0</v>
      </c>
      <c r="BI122" s="696">
        <v>0</v>
      </c>
      <c r="BJ122" s="696">
        <v>0</v>
      </c>
      <c r="BK122" s="696">
        <v>0</v>
      </c>
      <c r="BL122" s="696">
        <v>0</v>
      </c>
      <c r="BM122" s="696">
        <v>0</v>
      </c>
      <c r="BN122" s="696">
        <v>0</v>
      </c>
      <c r="BO122" s="696">
        <v>0</v>
      </c>
      <c r="BP122" s="696">
        <v>0</v>
      </c>
      <c r="BQ122" s="696">
        <v>0</v>
      </c>
      <c r="BR122" s="696">
        <v>0</v>
      </c>
      <c r="BS122" s="696">
        <v>0</v>
      </c>
      <c r="BT122" s="696">
        <v>0</v>
      </c>
      <c r="BU122" s="163"/>
    </row>
    <row r="123" spans="2:73" ht="15.75">
      <c r="B123" s="691"/>
      <c r="C123" s="691" t="s">
        <v>793</v>
      </c>
      <c r="D123" s="757" t="s">
        <v>100</v>
      </c>
      <c r="E123" s="691" t="s">
        <v>768</v>
      </c>
      <c r="F123" s="691"/>
      <c r="G123" s="691"/>
      <c r="H123" s="691">
        <v>2015</v>
      </c>
      <c r="I123" s="643" t="s">
        <v>574</v>
      </c>
      <c r="J123" s="643" t="s">
        <v>588</v>
      </c>
      <c r="K123" s="632"/>
      <c r="L123" s="695"/>
      <c r="M123" s="696"/>
      <c r="N123" s="696"/>
      <c r="O123" s="696"/>
      <c r="P123" s="696">
        <v>2064</v>
      </c>
      <c r="Q123" s="696">
        <v>2064</v>
      </c>
      <c r="R123" s="696">
        <v>1986</v>
      </c>
      <c r="S123" s="696">
        <v>1954</v>
      </c>
      <c r="T123" s="696">
        <v>1954</v>
      </c>
      <c r="U123" s="696">
        <v>1954</v>
      </c>
      <c r="V123" s="696">
        <v>1870</v>
      </c>
      <c r="W123" s="696">
        <v>1870</v>
      </c>
      <c r="X123" s="696">
        <v>1832</v>
      </c>
      <c r="Y123" s="696">
        <v>1560</v>
      </c>
      <c r="Z123" s="696">
        <v>883</v>
      </c>
      <c r="AA123" s="696">
        <v>870</v>
      </c>
      <c r="AB123" s="696">
        <v>635</v>
      </c>
      <c r="AC123" s="696">
        <v>456</v>
      </c>
      <c r="AD123" s="696">
        <v>456</v>
      </c>
      <c r="AE123" s="696">
        <v>364</v>
      </c>
      <c r="AF123" s="696">
        <v>199</v>
      </c>
      <c r="AG123" s="696">
        <v>199</v>
      </c>
      <c r="AH123" s="696">
        <v>199</v>
      </c>
      <c r="AI123" s="696">
        <v>199</v>
      </c>
      <c r="AJ123" s="696">
        <v>0</v>
      </c>
      <c r="AK123" s="696">
        <v>0</v>
      </c>
      <c r="AL123" s="696">
        <v>0</v>
      </c>
      <c r="AM123" s="696">
        <v>0</v>
      </c>
      <c r="AN123" s="696">
        <v>0</v>
      </c>
      <c r="AO123" s="696">
        <v>0</v>
      </c>
      <c r="AP123" s="632"/>
      <c r="AQ123" s="695"/>
      <c r="AR123" s="696"/>
      <c r="AS123" s="696"/>
      <c r="AT123" s="696"/>
      <c r="AU123" s="696">
        <v>16903061</v>
      </c>
      <c r="AV123" s="696">
        <v>16903061</v>
      </c>
      <c r="AW123" s="696">
        <v>16654946</v>
      </c>
      <c r="AX123" s="696">
        <v>16552977</v>
      </c>
      <c r="AY123" s="696">
        <v>16552977</v>
      </c>
      <c r="AZ123" s="696">
        <v>16551878</v>
      </c>
      <c r="BA123" s="696">
        <v>16060278</v>
      </c>
      <c r="BB123" s="696">
        <v>16060278</v>
      </c>
      <c r="BC123" s="696">
        <v>15865010</v>
      </c>
      <c r="BD123" s="696">
        <v>14226540</v>
      </c>
      <c r="BE123" s="696">
        <v>9942796</v>
      </c>
      <c r="BF123" s="696">
        <v>9691147</v>
      </c>
      <c r="BG123" s="696">
        <v>4342344</v>
      </c>
      <c r="BH123" s="696">
        <v>3775035</v>
      </c>
      <c r="BI123" s="696">
        <v>3775035</v>
      </c>
      <c r="BJ123" s="696">
        <v>2713511</v>
      </c>
      <c r="BK123" s="696">
        <v>567394</v>
      </c>
      <c r="BL123" s="696">
        <v>567394</v>
      </c>
      <c r="BM123" s="696">
        <v>567394</v>
      </c>
      <c r="BN123" s="696">
        <v>567394</v>
      </c>
      <c r="BO123" s="696">
        <v>0</v>
      </c>
      <c r="BP123" s="696">
        <v>0</v>
      </c>
      <c r="BQ123" s="696">
        <v>0</v>
      </c>
      <c r="BR123" s="696">
        <v>0</v>
      </c>
      <c r="BS123" s="696">
        <v>0</v>
      </c>
      <c r="BT123" s="696">
        <v>0</v>
      </c>
      <c r="BU123" s="163"/>
    </row>
    <row r="124" spans="2:73" ht="15.75">
      <c r="B124" s="691"/>
      <c r="C124" s="691" t="s">
        <v>793</v>
      </c>
      <c r="D124" s="757" t="s">
        <v>101</v>
      </c>
      <c r="E124" s="691" t="s">
        <v>768</v>
      </c>
      <c r="F124" s="691"/>
      <c r="G124" s="691"/>
      <c r="H124" s="691">
        <v>2015</v>
      </c>
      <c r="I124" s="643" t="s">
        <v>574</v>
      </c>
      <c r="J124" s="643" t="s">
        <v>588</v>
      </c>
      <c r="K124" s="632"/>
      <c r="L124" s="695"/>
      <c r="M124" s="696"/>
      <c r="N124" s="696"/>
      <c r="O124" s="696"/>
      <c r="P124" s="696">
        <v>304</v>
      </c>
      <c r="Q124" s="696">
        <v>278</v>
      </c>
      <c r="R124" s="696">
        <v>198</v>
      </c>
      <c r="S124" s="696">
        <v>195</v>
      </c>
      <c r="T124" s="696">
        <v>195</v>
      </c>
      <c r="U124" s="696">
        <v>195</v>
      </c>
      <c r="V124" s="696">
        <v>195</v>
      </c>
      <c r="W124" s="696">
        <v>195</v>
      </c>
      <c r="X124" s="696">
        <v>195</v>
      </c>
      <c r="Y124" s="696">
        <v>195</v>
      </c>
      <c r="Z124" s="696">
        <v>193</v>
      </c>
      <c r="AA124" s="696">
        <v>25</v>
      </c>
      <c r="AB124" s="696">
        <v>0</v>
      </c>
      <c r="AC124" s="696">
        <v>0</v>
      </c>
      <c r="AD124" s="696">
        <v>0</v>
      </c>
      <c r="AE124" s="696">
        <v>0</v>
      </c>
      <c r="AF124" s="696">
        <v>0</v>
      </c>
      <c r="AG124" s="696">
        <v>0</v>
      </c>
      <c r="AH124" s="696">
        <v>0</v>
      </c>
      <c r="AI124" s="696">
        <v>0</v>
      </c>
      <c r="AJ124" s="696">
        <v>0</v>
      </c>
      <c r="AK124" s="696">
        <v>0</v>
      </c>
      <c r="AL124" s="696">
        <v>0</v>
      </c>
      <c r="AM124" s="696">
        <v>0</v>
      </c>
      <c r="AN124" s="696">
        <v>0</v>
      </c>
      <c r="AO124" s="696">
        <v>0</v>
      </c>
      <c r="AP124" s="632"/>
      <c r="AQ124" s="695"/>
      <c r="AR124" s="696"/>
      <c r="AS124" s="696"/>
      <c r="AT124" s="696"/>
      <c r="AU124" s="696">
        <v>1271626</v>
      </c>
      <c r="AV124" s="696">
        <v>1161353</v>
      </c>
      <c r="AW124" s="696">
        <v>870565</v>
      </c>
      <c r="AX124" s="696">
        <v>859908</v>
      </c>
      <c r="AY124" s="696">
        <v>859908</v>
      </c>
      <c r="AZ124" s="696">
        <v>859908</v>
      </c>
      <c r="BA124" s="696">
        <v>859908</v>
      </c>
      <c r="BB124" s="696">
        <v>859908</v>
      </c>
      <c r="BC124" s="696">
        <v>859908</v>
      </c>
      <c r="BD124" s="696">
        <v>859908</v>
      </c>
      <c r="BE124" s="696">
        <v>834897</v>
      </c>
      <c r="BF124" s="696">
        <v>92653</v>
      </c>
      <c r="BG124" s="696">
        <v>0</v>
      </c>
      <c r="BH124" s="696">
        <v>0</v>
      </c>
      <c r="BI124" s="696">
        <v>0</v>
      </c>
      <c r="BJ124" s="696">
        <v>0</v>
      </c>
      <c r="BK124" s="696">
        <v>0</v>
      </c>
      <c r="BL124" s="696">
        <v>0</v>
      </c>
      <c r="BM124" s="696">
        <v>0</v>
      </c>
      <c r="BN124" s="696">
        <v>0</v>
      </c>
      <c r="BO124" s="696">
        <v>0</v>
      </c>
      <c r="BP124" s="696">
        <v>0</v>
      </c>
      <c r="BQ124" s="696">
        <v>0</v>
      </c>
      <c r="BR124" s="696">
        <v>0</v>
      </c>
      <c r="BS124" s="696">
        <v>0</v>
      </c>
      <c r="BT124" s="696">
        <v>0</v>
      </c>
      <c r="BU124" s="163"/>
    </row>
    <row r="125" spans="2:73" ht="15.75">
      <c r="B125" s="939"/>
      <c r="C125" s="939" t="s">
        <v>793</v>
      </c>
      <c r="D125" s="939" t="s">
        <v>102</v>
      </c>
      <c r="E125" s="939" t="s">
        <v>768</v>
      </c>
      <c r="F125" s="939"/>
      <c r="G125" s="939"/>
      <c r="H125" s="939">
        <v>2015</v>
      </c>
      <c r="I125" s="940" t="s">
        <v>574</v>
      </c>
      <c r="J125" s="940" t="s">
        <v>588</v>
      </c>
      <c r="K125" s="869"/>
      <c r="L125" s="867"/>
      <c r="M125" s="868"/>
      <c r="N125" s="868"/>
      <c r="O125" s="868"/>
      <c r="P125" s="868">
        <v>0</v>
      </c>
      <c r="Q125" s="868">
        <v>0</v>
      </c>
      <c r="R125" s="868">
        <v>0</v>
      </c>
      <c r="S125" s="868">
        <v>0</v>
      </c>
      <c r="T125" s="868">
        <v>0</v>
      </c>
      <c r="U125" s="868">
        <v>0</v>
      </c>
      <c r="V125" s="868">
        <v>0</v>
      </c>
      <c r="W125" s="868">
        <v>0</v>
      </c>
      <c r="X125" s="868">
        <v>0</v>
      </c>
      <c r="Y125" s="868">
        <v>0</v>
      </c>
      <c r="Z125" s="868">
        <v>0</v>
      </c>
      <c r="AA125" s="868">
        <v>0</v>
      </c>
      <c r="AB125" s="868">
        <v>0</v>
      </c>
      <c r="AC125" s="868">
        <v>0</v>
      </c>
      <c r="AD125" s="868">
        <v>0</v>
      </c>
      <c r="AE125" s="868">
        <v>0</v>
      </c>
      <c r="AF125" s="868">
        <v>0</v>
      </c>
      <c r="AG125" s="868">
        <v>0</v>
      </c>
      <c r="AH125" s="868">
        <v>0</v>
      </c>
      <c r="AI125" s="868">
        <v>0</v>
      </c>
      <c r="AJ125" s="868">
        <v>0</v>
      </c>
      <c r="AK125" s="868">
        <v>0</v>
      </c>
      <c r="AL125" s="868">
        <v>0</v>
      </c>
      <c r="AM125" s="868">
        <v>0</v>
      </c>
      <c r="AN125" s="868">
        <v>0</v>
      </c>
      <c r="AO125" s="868">
        <v>0</v>
      </c>
      <c r="AP125" s="869"/>
      <c r="AQ125" s="867"/>
      <c r="AR125" s="868"/>
      <c r="AS125" s="868"/>
      <c r="AT125" s="868"/>
      <c r="AU125" s="868">
        <v>0</v>
      </c>
      <c r="AV125" s="868">
        <v>0</v>
      </c>
      <c r="AW125" s="868">
        <v>0</v>
      </c>
      <c r="AX125" s="868">
        <v>0</v>
      </c>
      <c r="AY125" s="868">
        <v>0</v>
      </c>
      <c r="AZ125" s="868">
        <v>0</v>
      </c>
      <c r="BA125" s="868">
        <v>0</v>
      </c>
      <c r="BB125" s="868">
        <v>0</v>
      </c>
      <c r="BC125" s="868">
        <v>0</v>
      </c>
      <c r="BD125" s="868">
        <v>0</v>
      </c>
      <c r="BE125" s="868">
        <v>0</v>
      </c>
      <c r="BF125" s="868">
        <v>0</v>
      </c>
      <c r="BG125" s="868">
        <v>0</v>
      </c>
      <c r="BH125" s="868">
        <v>0</v>
      </c>
      <c r="BI125" s="868">
        <v>0</v>
      </c>
      <c r="BJ125" s="868">
        <v>0</v>
      </c>
      <c r="BK125" s="868">
        <v>0</v>
      </c>
      <c r="BL125" s="868">
        <v>0</v>
      </c>
      <c r="BM125" s="868">
        <v>0</v>
      </c>
      <c r="BN125" s="868">
        <v>0</v>
      </c>
      <c r="BO125" s="868">
        <v>0</v>
      </c>
      <c r="BP125" s="868">
        <v>0</v>
      </c>
      <c r="BQ125" s="868">
        <v>0</v>
      </c>
      <c r="BR125" s="868">
        <v>0</v>
      </c>
      <c r="BS125" s="868">
        <v>0</v>
      </c>
      <c r="BT125" s="868">
        <v>0</v>
      </c>
      <c r="BU125" s="163"/>
    </row>
    <row r="126" spans="2:73" ht="15.75">
      <c r="B126" s="939"/>
      <c r="C126" s="939" t="s">
        <v>793</v>
      </c>
      <c r="D126" s="939" t="s">
        <v>103</v>
      </c>
      <c r="E126" s="939" t="s">
        <v>768</v>
      </c>
      <c r="F126" s="939"/>
      <c r="G126" s="939"/>
      <c r="H126" s="939">
        <v>2015</v>
      </c>
      <c r="I126" s="940" t="s">
        <v>574</v>
      </c>
      <c r="J126" s="940" t="s">
        <v>588</v>
      </c>
      <c r="K126" s="869"/>
      <c r="L126" s="867"/>
      <c r="M126" s="868"/>
      <c r="N126" s="868"/>
      <c r="O126" s="868"/>
      <c r="P126" s="868">
        <v>0</v>
      </c>
      <c r="Q126" s="868">
        <v>0</v>
      </c>
      <c r="R126" s="868">
        <v>0</v>
      </c>
      <c r="S126" s="868">
        <v>0</v>
      </c>
      <c r="T126" s="868">
        <v>0</v>
      </c>
      <c r="U126" s="868">
        <v>0</v>
      </c>
      <c r="V126" s="868">
        <v>0</v>
      </c>
      <c r="W126" s="868">
        <v>0</v>
      </c>
      <c r="X126" s="868">
        <v>0</v>
      </c>
      <c r="Y126" s="868">
        <v>0</v>
      </c>
      <c r="Z126" s="868">
        <v>0</v>
      </c>
      <c r="AA126" s="868">
        <v>0</v>
      </c>
      <c r="AB126" s="868">
        <v>0</v>
      </c>
      <c r="AC126" s="868">
        <v>0</v>
      </c>
      <c r="AD126" s="868">
        <v>0</v>
      </c>
      <c r="AE126" s="868">
        <v>0</v>
      </c>
      <c r="AF126" s="868">
        <v>0</v>
      </c>
      <c r="AG126" s="868">
        <v>0</v>
      </c>
      <c r="AH126" s="868">
        <v>0</v>
      </c>
      <c r="AI126" s="868">
        <v>0</v>
      </c>
      <c r="AJ126" s="868">
        <v>0</v>
      </c>
      <c r="AK126" s="868">
        <v>0</v>
      </c>
      <c r="AL126" s="868">
        <v>0</v>
      </c>
      <c r="AM126" s="868">
        <v>0</v>
      </c>
      <c r="AN126" s="868">
        <v>0</v>
      </c>
      <c r="AO126" s="868">
        <v>0</v>
      </c>
      <c r="AP126" s="869"/>
      <c r="AQ126" s="867"/>
      <c r="AR126" s="868"/>
      <c r="AS126" s="868"/>
      <c r="AT126" s="868"/>
      <c r="AU126" s="868">
        <v>0</v>
      </c>
      <c r="AV126" s="868">
        <v>0</v>
      </c>
      <c r="AW126" s="868">
        <v>0</v>
      </c>
      <c r="AX126" s="868">
        <v>0</v>
      </c>
      <c r="AY126" s="868">
        <v>0</v>
      </c>
      <c r="AZ126" s="868">
        <v>0</v>
      </c>
      <c r="BA126" s="868">
        <v>0</v>
      </c>
      <c r="BB126" s="868">
        <v>0</v>
      </c>
      <c r="BC126" s="868">
        <v>0</v>
      </c>
      <c r="BD126" s="868">
        <v>0</v>
      </c>
      <c r="BE126" s="868">
        <v>0</v>
      </c>
      <c r="BF126" s="868">
        <v>0</v>
      </c>
      <c r="BG126" s="868">
        <v>0</v>
      </c>
      <c r="BH126" s="868">
        <v>0</v>
      </c>
      <c r="BI126" s="868">
        <v>0</v>
      </c>
      <c r="BJ126" s="868">
        <v>0</v>
      </c>
      <c r="BK126" s="868">
        <v>0</v>
      </c>
      <c r="BL126" s="868">
        <v>0</v>
      </c>
      <c r="BM126" s="868">
        <v>0</v>
      </c>
      <c r="BN126" s="868">
        <v>0</v>
      </c>
      <c r="BO126" s="868">
        <v>0</v>
      </c>
      <c r="BP126" s="868">
        <v>0</v>
      </c>
      <c r="BQ126" s="868">
        <v>0</v>
      </c>
      <c r="BR126" s="868">
        <v>0</v>
      </c>
      <c r="BS126" s="868">
        <v>0</v>
      </c>
      <c r="BT126" s="868">
        <v>0</v>
      </c>
      <c r="BU126" s="163"/>
    </row>
    <row r="127" spans="2:73" ht="15.75">
      <c r="B127" s="691"/>
      <c r="C127" s="691" t="s">
        <v>10</v>
      </c>
      <c r="D127" s="757" t="s">
        <v>104</v>
      </c>
      <c r="E127" s="691" t="s">
        <v>768</v>
      </c>
      <c r="F127" s="691"/>
      <c r="G127" s="691"/>
      <c r="H127" s="691">
        <v>2015</v>
      </c>
      <c r="I127" s="643" t="s">
        <v>574</v>
      </c>
      <c r="J127" s="643" t="s">
        <v>588</v>
      </c>
      <c r="K127" s="632"/>
      <c r="L127" s="695"/>
      <c r="M127" s="696"/>
      <c r="N127" s="696"/>
      <c r="O127" s="696"/>
      <c r="P127" s="696">
        <v>192</v>
      </c>
      <c r="Q127" s="696">
        <v>192</v>
      </c>
      <c r="R127" s="696">
        <v>192</v>
      </c>
      <c r="S127" s="696">
        <v>192</v>
      </c>
      <c r="T127" s="696">
        <v>192</v>
      </c>
      <c r="U127" s="696">
        <v>192</v>
      </c>
      <c r="V127" s="696">
        <v>192</v>
      </c>
      <c r="W127" s="696">
        <v>192</v>
      </c>
      <c r="X127" s="696">
        <v>192</v>
      </c>
      <c r="Y127" s="696">
        <v>192</v>
      </c>
      <c r="Z127" s="696">
        <v>192</v>
      </c>
      <c r="AA127" s="696">
        <v>192</v>
      </c>
      <c r="AB127" s="696">
        <v>192</v>
      </c>
      <c r="AC127" s="696">
        <v>192</v>
      </c>
      <c r="AD127" s="696">
        <v>192</v>
      </c>
      <c r="AE127" s="696">
        <v>0</v>
      </c>
      <c r="AF127" s="696">
        <v>0</v>
      </c>
      <c r="AG127" s="696">
        <v>0</v>
      </c>
      <c r="AH127" s="696">
        <v>0</v>
      </c>
      <c r="AI127" s="696">
        <v>0</v>
      </c>
      <c r="AJ127" s="696">
        <v>0</v>
      </c>
      <c r="AK127" s="696">
        <v>0</v>
      </c>
      <c r="AL127" s="696">
        <v>0</v>
      </c>
      <c r="AM127" s="696">
        <v>0</v>
      </c>
      <c r="AN127" s="696">
        <v>0</v>
      </c>
      <c r="AO127" s="696">
        <v>0</v>
      </c>
      <c r="AP127" s="632"/>
      <c r="AQ127" s="695"/>
      <c r="AR127" s="696"/>
      <c r="AS127" s="696"/>
      <c r="AT127" s="696"/>
      <c r="AU127" s="696">
        <v>1686160</v>
      </c>
      <c r="AV127" s="696">
        <v>1686160</v>
      </c>
      <c r="AW127" s="696">
        <v>1686160</v>
      </c>
      <c r="AX127" s="696">
        <v>1686160</v>
      </c>
      <c r="AY127" s="696">
        <v>1686160</v>
      </c>
      <c r="AZ127" s="696">
        <v>1686160</v>
      </c>
      <c r="BA127" s="696">
        <v>1686160</v>
      </c>
      <c r="BB127" s="696">
        <v>1686160</v>
      </c>
      <c r="BC127" s="696">
        <v>1686160</v>
      </c>
      <c r="BD127" s="696">
        <v>1686160</v>
      </c>
      <c r="BE127" s="696">
        <v>1686160</v>
      </c>
      <c r="BF127" s="696">
        <v>1686160</v>
      </c>
      <c r="BG127" s="696">
        <v>1686160</v>
      </c>
      <c r="BH127" s="696">
        <v>1686160</v>
      </c>
      <c r="BI127" s="696">
        <v>1686160</v>
      </c>
      <c r="BJ127" s="696">
        <v>0</v>
      </c>
      <c r="BK127" s="696">
        <v>0</v>
      </c>
      <c r="BL127" s="696">
        <v>0</v>
      </c>
      <c r="BM127" s="696">
        <v>0</v>
      </c>
      <c r="BN127" s="696">
        <v>0</v>
      </c>
      <c r="BO127" s="696">
        <v>0</v>
      </c>
      <c r="BP127" s="696">
        <v>0</v>
      </c>
      <c r="BQ127" s="696">
        <v>0</v>
      </c>
      <c r="BR127" s="696">
        <v>0</v>
      </c>
      <c r="BS127" s="696">
        <v>0</v>
      </c>
      <c r="BT127" s="696">
        <v>0</v>
      </c>
      <c r="BU127" s="163"/>
    </row>
    <row r="128" spans="2:73" ht="15.75">
      <c r="B128" s="691"/>
      <c r="C128" s="691" t="s">
        <v>10</v>
      </c>
      <c r="D128" s="757" t="s">
        <v>106</v>
      </c>
      <c r="E128" s="691" t="s">
        <v>768</v>
      </c>
      <c r="F128" s="691"/>
      <c r="G128" s="691"/>
      <c r="H128" s="691">
        <v>2015</v>
      </c>
      <c r="I128" s="643" t="s">
        <v>574</v>
      </c>
      <c r="J128" s="643" t="s">
        <v>588</v>
      </c>
      <c r="K128" s="632"/>
      <c r="L128" s="695"/>
      <c r="M128" s="696"/>
      <c r="N128" s="696"/>
      <c r="O128" s="696"/>
      <c r="P128" s="696">
        <v>313</v>
      </c>
      <c r="Q128" s="696">
        <v>313</v>
      </c>
      <c r="R128" s="696">
        <v>313</v>
      </c>
      <c r="S128" s="696">
        <v>313</v>
      </c>
      <c r="T128" s="696">
        <v>313</v>
      </c>
      <c r="U128" s="696">
        <v>313</v>
      </c>
      <c r="V128" s="696">
        <v>313</v>
      </c>
      <c r="W128" s="696">
        <v>313</v>
      </c>
      <c r="X128" s="696">
        <v>47</v>
      </c>
      <c r="Y128" s="696">
        <v>47</v>
      </c>
      <c r="Z128" s="696">
        <v>15</v>
      </c>
      <c r="AA128" s="696">
        <v>15</v>
      </c>
      <c r="AB128" s="696">
        <v>0</v>
      </c>
      <c r="AC128" s="696">
        <v>0</v>
      </c>
      <c r="AD128" s="696">
        <v>0</v>
      </c>
      <c r="AE128" s="696">
        <v>0</v>
      </c>
      <c r="AF128" s="696">
        <v>0</v>
      </c>
      <c r="AG128" s="696">
        <v>0</v>
      </c>
      <c r="AH128" s="696">
        <v>0</v>
      </c>
      <c r="AI128" s="696">
        <v>0</v>
      </c>
      <c r="AJ128" s="696">
        <v>0</v>
      </c>
      <c r="AK128" s="696">
        <v>0</v>
      </c>
      <c r="AL128" s="696">
        <v>0</v>
      </c>
      <c r="AM128" s="696">
        <v>0</v>
      </c>
      <c r="AN128" s="696">
        <v>0</v>
      </c>
      <c r="AO128" s="696">
        <v>0</v>
      </c>
      <c r="AP128" s="632"/>
      <c r="AQ128" s="695"/>
      <c r="AR128" s="696"/>
      <c r="AS128" s="696"/>
      <c r="AT128" s="696"/>
      <c r="AU128" s="696">
        <v>2241334</v>
      </c>
      <c r="AV128" s="696">
        <v>2241334</v>
      </c>
      <c r="AW128" s="696">
        <v>2241334</v>
      </c>
      <c r="AX128" s="696">
        <v>2241334</v>
      </c>
      <c r="AY128" s="696">
        <v>2241334</v>
      </c>
      <c r="AZ128" s="696">
        <v>2241334</v>
      </c>
      <c r="BA128" s="696">
        <v>2241334</v>
      </c>
      <c r="BB128" s="696">
        <v>2241334</v>
      </c>
      <c r="BC128" s="696">
        <v>439555</v>
      </c>
      <c r="BD128" s="696">
        <v>413680</v>
      </c>
      <c r="BE128" s="696">
        <v>265194</v>
      </c>
      <c r="BF128" s="696">
        <v>265194</v>
      </c>
      <c r="BG128" s="696">
        <v>2948</v>
      </c>
      <c r="BH128" s="696">
        <v>2948</v>
      </c>
      <c r="BI128" s="696">
        <v>2948</v>
      </c>
      <c r="BJ128" s="696">
        <v>0</v>
      </c>
      <c r="BK128" s="696">
        <v>0</v>
      </c>
      <c r="BL128" s="696">
        <v>0</v>
      </c>
      <c r="BM128" s="696">
        <v>0</v>
      </c>
      <c r="BN128" s="696">
        <v>0</v>
      </c>
      <c r="BO128" s="696">
        <v>0</v>
      </c>
      <c r="BP128" s="696">
        <v>0</v>
      </c>
      <c r="BQ128" s="696">
        <v>0</v>
      </c>
      <c r="BR128" s="696">
        <v>0</v>
      </c>
      <c r="BS128" s="696">
        <v>0</v>
      </c>
      <c r="BT128" s="696">
        <v>0</v>
      </c>
      <c r="BU128" s="163"/>
    </row>
    <row r="129" spans="2:73" ht="15.75">
      <c r="B129" s="691"/>
      <c r="C129" s="691" t="s">
        <v>10</v>
      </c>
      <c r="D129" s="757" t="s">
        <v>105</v>
      </c>
      <c r="E129" s="691" t="s">
        <v>768</v>
      </c>
      <c r="F129" s="691"/>
      <c r="G129" s="691"/>
      <c r="H129" s="691">
        <v>2015</v>
      </c>
      <c r="I129" s="643" t="s">
        <v>574</v>
      </c>
      <c r="J129" s="643" t="s">
        <v>588</v>
      </c>
      <c r="K129" s="632"/>
      <c r="L129" s="695"/>
      <c r="M129" s="696"/>
      <c r="N129" s="696"/>
      <c r="O129" s="696"/>
      <c r="P129" s="696">
        <v>0</v>
      </c>
      <c r="Q129" s="696">
        <v>0</v>
      </c>
      <c r="R129" s="696">
        <v>0</v>
      </c>
      <c r="S129" s="696">
        <v>0</v>
      </c>
      <c r="T129" s="696">
        <v>0</v>
      </c>
      <c r="U129" s="696">
        <v>0</v>
      </c>
      <c r="V129" s="696">
        <v>0</v>
      </c>
      <c r="W129" s="696">
        <v>0</v>
      </c>
      <c r="X129" s="696">
        <v>0</v>
      </c>
      <c r="Y129" s="696">
        <v>0</v>
      </c>
      <c r="Z129" s="696">
        <v>0</v>
      </c>
      <c r="AA129" s="696">
        <v>0</v>
      </c>
      <c r="AB129" s="696">
        <v>0</v>
      </c>
      <c r="AC129" s="696">
        <v>0</v>
      </c>
      <c r="AD129" s="696">
        <v>0</v>
      </c>
      <c r="AE129" s="696">
        <v>0</v>
      </c>
      <c r="AF129" s="696">
        <v>0</v>
      </c>
      <c r="AG129" s="696">
        <v>0</v>
      </c>
      <c r="AH129" s="696">
        <v>0</v>
      </c>
      <c r="AI129" s="696">
        <v>0</v>
      </c>
      <c r="AJ129" s="696">
        <v>0</v>
      </c>
      <c r="AK129" s="696">
        <v>0</v>
      </c>
      <c r="AL129" s="696">
        <v>0</v>
      </c>
      <c r="AM129" s="696">
        <v>0</v>
      </c>
      <c r="AN129" s="696">
        <v>0</v>
      </c>
      <c r="AO129" s="696">
        <v>0</v>
      </c>
      <c r="AP129" s="632"/>
      <c r="AQ129" s="695"/>
      <c r="AR129" s="696"/>
      <c r="AS129" s="696"/>
      <c r="AT129" s="696"/>
      <c r="AU129" s="696">
        <v>1125000</v>
      </c>
      <c r="AV129" s="696">
        <v>0</v>
      </c>
      <c r="AW129" s="696">
        <v>0</v>
      </c>
      <c r="AX129" s="696">
        <v>0</v>
      </c>
      <c r="AY129" s="696">
        <v>0</v>
      </c>
      <c r="AZ129" s="696">
        <v>0</v>
      </c>
      <c r="BA129" s="696">
        <v>0</v>
      </c>
      <c r="BB129" s="696">
        <v>0</v>
      </c>
      <c r="BC129" s="696">
        <v>0</v>
      </c>
      <c r="BD129" s="696">
        <v>0</v>
      </c>
      <c r="BE129" s="696">
        <v>0</v>
      </c>
      <c r="BF129" s="696">
        <v>0</v>
      </c>
      <c r="BG129" s="696">
        <v>0</v>
      </c>
      <c r="BH129" s="696">
        <v>0</v>
      </c>
      <c r="BI129" s="696">
        <v>0</v>
      </c>
      <c r="BJ129" s="696">
        <v>0</v>
      </c>
      <c r="BK129" s="696">
        <v>0</v>
      </c>
      <c r="BL129" s="696">
        <v>0</v>
      </c>
      <c r="BM129" s="696">
        <v>0</v>
      </c>
      <c r="BN129" s="696">
        <v>0</v>
      </c>
      <c r="BO129" s="696">
        <v>0</v>
      </c>
      <c r="BP129" s="696">
        <v>0</v>
      </c>
      <c r="BQ129" s="696">
        <v>0</v>
      </c>
      <c r="BR129" s="696">
        <v>0</v>
      </c>
      <c r="BS129" s="696">
        <v>0</v>
      </c>
      <c r="BT129" s="696">
        <v>0</v>
      </c>
      <c r="BU129" s="163"/>
    </row>
    <row r="130" spans="2:73" ht="15.75">
      <c r="B130" s="691"/>
      <c r="C130" s="691" t="s">
        <v>107</v>
      </c>
      <c r="D130" s="757" t="s">
        <v>108</v>
      </c>
      <c r="E130" s="691" t="s">
        <v>768</v>
      </c>
      <c r="F130" s="691"/>
      <c r="G130" s="691"/>
      <c r="H130" s="691">
        <v>2015</v>
      </c>
      <c r="I130" s="643" t="s">
        <v>574</v>
      </c>
      <c r="J130" s="643" t="s">
        <v>588</v>
      </c>
      <c r="K130" s="632"/>
      <c r="L130" s="695"/>
      <c r="M130" s="696"/>
      <c r="N130" s="696"/>
      <c r="O130" s="696"/>
      <c r="P130" s="696">
        <v>117</v>
      </c>
      <c r="Q130" s="696">
        <v>108</v>
      </c>
      <c r="R130" s="696">
        <v>107</v>
      </c>
      <c r="S130" s="696">
        <v>105</v>
      </c>
      <c r="T130" s="696">
        <v>105</v>
      </c>
      <c r="U130" s="696">
        <v>105</v>
      </c>
      <c r="V130" s="696">
        <v>105</v>
      </c>
      <c r="W130" s="696">
        <v>105</v>
      </c>
      <c r="X130" s="696">
        <v>93</v>
      </c>
      <c r="Y130" s="696">
        <v>55</v>
      </c>
      <c r="Z130" s="696">
        <v>55</v>
      </c>
      <c r="AA130" s="696">
        <v>55</v>
      </c>
      <c r="AB130" s="696">
        <v>50</v>
      </c>
      <c r="AC130" s="696">
        <v>50</v>
      </c>
      <c r="AD130" s="696">
        <v>12</v>
      </c>
      <c r="AE130" s="696">
        <v>12</v>
      </c>
      <c r="AF130" s="696">
        <v>12</v>
      </c>
      <c r="AG130" s="696">
        <v>12</v>
      </c>
      <c r="AH130" s="696">
        <v>12</v>
      </c>
      <c r="AI130" s="696">
        <v>12</v>
      </c>
      <c r="AJ130" s="696">
        <v>12</v>
      </c>
      <c r="AK130" s="696">
        <v>0</v>
      </c>
      <c r="AL130" s="696">
        <v>0</v>
      </c>
      <c r="AM130" s="696">
        <v>0</v>
      </c>
      <c r="AN130" s="696">
        <v>0</v>
      </c>
      <c r="AO130" s="696">
        <v>0</v>
      </c>
      <c r="AP130" s="632"/>
      <c r="AQ130" s="695"/>
      <c r="AR130" s="696"/>
      <c r="AS130" s="696"/>
      <c r="AT130" s="696"/>
      <c r="AU130" s="696">
        <v>905582</v>
      </c>
      <c r="AV130" s="696">
        <v>745372</v>
      </c>
      <c r="AW130" s="696">
        <v>712383</v>
      </c>
      <c r="AX130" s="696">
        <v>679393</v>
      </c>
      <c r="AY130" s="696">
        <v>679393</v>
      </c>
      <c r="AZ130" s="696">
        <v>679393</v>
      </c>
      <c r="BA130" s="696">
        <v>679393</v>
      </c>
      <c r="BB130" s="696">
        <v>679393</v>
      </c>
      <c r="BC130" s="696">
        <v>446526</v>
      </c>
      <c r="BD130" s="696">
        <v>411387</v>
      </c>
      <c r="BE130" s="696">
        <v>411387</v>
      </c>
      <c r="BF130" s="696">
        <v>404190</v>
      </c>
      <c r="BG130" s="696">
        <v>387212</v>
      </c>
      <c r="BH130" s="696">
        <v>387212</v>
      </c>
      <c r="BI130" s="696">
        <v>90310</v>
      </c>
      <c r="BJ130" s="696">
        <v>90310</v>
      </c>
      <c r="BK130" s="696">
        <v>90310</v>
      </c>
      <c r="BL130" s="696">
        <v>90310</v>
      </c>
      <c r="BM130" s="696">
        <v>90310</v>
      </c>
      <c r="BN130" s="696">
        <v>90310</v>
      </c>
      <c r="BO130" s="696">
        <v>90310</v>
      </c>
      <c r="BP130" s="696">
        <v>0</v>
      </c>
      <c r="BQ130" s="696">
        <v>0</v>
      </c>
      <c r="BR130" s="696">
        <v>0</v>
      </c>
      <c r="BS130" s="696">
        <v>0</v>
      </c>
      <c r="BT130" s="696">
        <v>0</v>
      </c>
      <c r="BU130" s="163"/>
    </row>
    <row r="131" spans="2:73" ht="15.75">
      <c r="B131" s="939"/>
      <c r="C131" s="939" t="s">
        <v>489</v>
      </c>
      <c r="D131" s="939" t="s">
        <v>109</v>
      </c>
      <c r="E131" s="939" t="s">
        <v>768</v>
      </c>
      <c r="F131" s="939"/>
      <c r="G131" s="939"/>
      <c r="H131" s="939">
        <v>2015</v>
      </c>
      <c r="I131" s="940" t="s">
        <v>574</v>
      </c>
      <c r="J131" s="940" t="s">
        <v>588</v>
      </c>
      <c r="K131" s="869"/>
      <c r="L131" s="867"/>
      <c r="M131" s="868"/>
      <c r="N131" s="868"/>
      <c r="O131" s="868"/>
      <c r="P131" s="868">
        <v>0</v>
      </c>
      <c r="Q131" s="868">
        <v>0</v>
      </c>
      <c r="R131" s="868">
        <v>0</v>
      </c>
      <c r="S131" s="868">
        <v>0</v>
      </c>
      <c r="T131" s="868">
        <v>0</v>
      </c>
      <c r="U131" s="868">
        <v>0</v>
      </c>
      <c r="V131" s="868">
        <v>0</v>
      </c>
      <c r="W131" s="868">
        <v>0</v>
      </c>
      <c r="X131" s="868">
        <v>0</v>
      </c>
      <c r="Y131" s="868">
        <v>0</v>
      </c>
      <c r="Z131" s="868">
        <v>0</v>
      </c>
      <c r="AA131" s="868">
        <v>0</v>
      </c>
      <c r="AB131" s="868">
        <v>0</v>
      </c>
      <c r="AC131" s="868">
        <v>0</v>
      </c>
      <c r="AD131" s="868">
        <v>0</v>
      </c>
      <c r="AE131" s="868">
        <v>0</v>
      </c>
      <c r="AF131" s="868">
        <v>0</v>
      </c>
      <c r="AG131" s="868">
        <v>0</v>
      </c>
      <c r="AH131" s="868">
        <v>0</v>
      </c>
      <c r="AI131" s="868">
        <v>0</v>
      </c>
      <c r="AJ131" s="868">
        <v>0</v>
      </c>
      <c r="AK131" s="868">
        <v>0</v>
      </c>
      <c r="AL131" s="868">
        <v>0</v>
      </c>
      <c r="AM131" s="868">
        <v>0</v>
      </c>
      <c r="AN131" s="868">
        <v>0</v>
      </c>
      <c r="AO131" s="868">
        <v>0</v>
      </c>
      <c r="AP131" s="869"/>
      <c r="AQ131" s="867"/>
      <c r="AR131" s="868"/>
      <c r="AS131" s="868"/>
      <c r="AT131" s="868"/>
      <c r="AU131" s="868">
        <v>0</v>
      </c>
      <c r="AV131" s="868">
        <v>0</v>
      </c>
      <c r="AW131" s="868">
        <v>0</v>
      </c>
      <c r="AX131" s="868">
        <v>0</v>
      </c>
      <c r="AY131" s="868">
        <v>0</v>
      </c>
      <c r="AZ131" s="868">
        <v>0</v>
      </c>
      <c r="BA131" s="868">
        <v>0</v>
      </c>
      <c r="BB131" s="868">
        <v>0</v>
      </c>
      <c r="BC131" s="868">
        <v>0</v>
      </c>
      <c r="BD131" s="868">
        <v>0</v>
      </c>
      <c r="BE131" s="868">
        <v>0</v>
      </c>
      <c r="BF131" s="868">
        <v>0</v>
      </c>
      <c r="BG131" s="868">
        <v>0</v>
      </c>
      <c r="BH131" s="868">
        <v>0</v>
      </c>
      <c r="BI131" s="868">
        <v>0</v>
      </c>
      <c r="BJ131" s="868">
        <v>0</v>
      </c>
      <c r="BK131" s="868">
        <v>0</v>
      </c>
      <c r="BL131" s="868">
        <v>0</v>
      </c>
      <c r="BM131" s="868">
        <v>0</v>
      </c>
      <c r="BN131" s="868">
        <v>0</v>
      </c>
      <c r="BO131" s="868">
        <v>0</v>
      </c>
      <c r="BP131" s="868">
        <v>0</v>
      </c>
      <c r="BQ131" s="868">
        <v>0</v>
      </c>
      <c r="BR131" s="868">
        <v>0</v>
      </c>
      <c r="BS131" s="868">
        <v>0</v>
      </c>
      <c r="BT131" s="868">
        <v>0</v>
      </c>
      <c r="BU131" s="163"/>
    </row>
    <row r="132" spans="2:73" ht="15.75">
      <c r="B132" s="939"/>
      <c r="C132" s="939" t="s">
        <v>489</v>
      </c>
      <c r="D132" s="939" t="s">
        <v>110</v>
      </c>
      <c r="E132" s="939" t="s">
        <v>768</v>
      </c>
      <c r="F132" s="939"/>
      <c r="G132" s="939"/>
      <c r="H132" s="939">
        <v>2015</v>
      </c>
      <c r="I132" s="940" t="s">
        <v>574</v>
      </c>
      <c r="J132" s="940" t="s">
        <v>588</v>
      </c>
      <c r="K132" s="869"/>
      <c r="L132" s="867"/>
      <c r="M132" s="868"/>
      <c r="N132" s="868"/>
      <c r="O132" s="868"/>
      <c r="P132" s="868">
        <v>0</v>
      </c>
      <c r="Q132" s="868">
        <v>0</v>
      </c>
      <c r="R132" s="868">
        <v>0</v>
      </c>
      <c r="S132" s="868">
        <v>0</v>
      </c>
      <c r="T132" s="868">
        <v>0</v>
      </c>
      <c r="U132" s="868">
        <v>0</v>
      </c>
      <c r="V132" s="868">
        <v>0</v>
      </c>
      <c r="W132" s="868">
        <v>0</v>
      </c>
      <c r="X132" s="868">
        <v>0</v>
      </c>
      <c r="Y132" s="868">
        <v>0</v>
      </c>
      <c r="Z132" s="868">
        <v>0</v>
      </c>
      <c r="AA132" s="868">
        <v>0</v>
      </c>
      <c r="AB132" s="868">
        <v>0</v>
      </c>
      <c r="AC132" s="868">
        <v>0</v>
      </c>
      <c r="AD132" s="868">
        <v>0</v>
      </c>
      <c r="AE132" s="868">
        <v>0</v>
      </c>
      <c r="AF132" s="868">
        <v>0</v>
      </c>
      <c r="AG132" s="868">
        <v>0</v>
      </c>
      <c r="AH132" s="868">
        <v>0</v>
      </c>
      <c r="AI132" s="868">
        <v>0</v>
      </c>
      <c r="AJ132" s="868">
        <v>0</v>
      </c>
      <c r="AK132" s="868">
        <v>0</v>
      </c>
      <c r="AL132" s="868">
        <v>0</v>
      </c>
      <c r="AM132" s="868">
        <v>0</v>
      </c>
      <c r="AN132" s="868">
        <v>0</v>
      </c>
      <c r="AO132" s="868">
        <v>0</v>
      </c>
      <c r="AP132" s="869"/>
      <c r="AQ132" s="867"/>
      <c r="AR132" s="868"/>
      <c r="AS132" s="868"/>
      <c r="AT132" s="868"/>
      <c r="AU132" s="868">
        <v>0</v>
      </c>
      <c r="AV132" s="868">
        <v>0</v>
      </c>
      <c r="AW132" s="868">
        <v>0</v>
      </c>
      <c r="AX132" s="868">
        <v>0</v>
      </c>
      <c r="AY132" s="868">
        <v>0</v>
      </c>
      <c r="AZ132" s="868">
        <v>0</v>
      </c>
      <c r="BA132" s="868">
        <v>0</v>
      </c>
      <c r="BB132" s="868">
        <v>0</v>
      </c>
      <c r="BC132" s="868">
        <v>0</v>
      </c>
      <c r="BD132" s="868">
        <v>0</v>
      </c>
      <c r="BE132" s="868">
        <v>0</v>
      </c>
      <c r="BF132" s="868">
        <v>0</v>
      </c>
      <c r="BG132" s="868">
        <v>0</v>
      </c>
      <c r="BH132" s="868">
        <v>0</v>
      </c>
      <c r="BI132" s="868">
        <v>0</v>
      </c>
      <c r="BJ132" s="868">
        <v>0</v>
      </c>
      <c r="BK132" s="868">
        <v>0</v>
      </c>
      <c r="BL132" s="868">
        <v>0</v>
      </c>
      <c r="BM132" s="868">
        <v>0</v>
      </c>
      <c r="BN132" s="868">
        <v>0</v>
      </c>
      <c r="BO132" s="868">
        <v>0</v>
      </c>
      <c r="BP132" s="868">
        <v>0</v>
      </c>
      <c r="BQ132" s="868">
        <v>0</v>
      </c>
      <c r="BR132" s="868">
        <v>0</v>
      </c>
      <c r="BS132" s="868">
        <v>0</v>
      </c>
      <c r="BT132" s="868">
        <v>0</v>
      </c>
      <c r="BU132" s="163"/>
    </row>
    <row r="133" spans="2:73" ht="15.75">
      <c r="B133" s="939"/>
      <c r="C133" s="939" t="s">
        <v>489</v>
      </c>
      <c r="D133" s="939" t="s">
        <v>111</v>
      </c>
      <c r="E133" s="939" t="s">
        <v>768</v>
      </c>
      <c r="F133" s="939"/>
      <c r="G133" s="939"/>
      <c r="H133" s="939">
        <v>2015</v>
      </c>
      <c r="I133" s="940" t="s">
        <v>574</v>
      </c>
      <c r="J133" s="940" t="s">
        <v>588</v>
      </c>
      <c r="K133" s="869"/>
      <c r="L133" s="867"/>
      <c r="M133" s="868"/>
      <c r="N133" s="868"/>
      <c r="O133" s="868"/>
      <c r="P133" s="868">
        <v>0</v>
      </c>
      <c r="Q133" s="868">
        <v>0</v>
      </c>
      <c r="R133" s="868">
        <v>0</v>
      </c>
      <c r="S133" s="868">
        <v>0</v>
      </c>
      <c r="T133" s="868">
        <v>0</v>
      </c>
      <c r="U133" s="868">
        <v>0</v>
      </c>
      <c r="V133" s="868">
        <v>0</v>
      </c>
      <c r="W133" s="868">
        <v>0</v>
      </c>
      <c r="X133" s="868">
        <v>0</v>
      </c>
      <c r="Y133" s="868">
        <v>0</v>
      </c>
      <c r="Z133" s="868">
        <v>0</v>
      </c>
      <c r="AA133" s="868">
        <v>0</v>
      </c>
      <c r="AB133" s="868">
        <v>0</v>
      </c>
      <c r="AC133" s="868">
        <v>0</v>
      </c>
      <c r="AD133" s="868">
        <v>0</v>
      </c>
      <c r="AE133" s="868">
        <v>0</v>
      </c>
      <c r="AF133" s="868">
        <v>0</v>
      </c>
      <c r="AG133" s="868">
        <v>0</v>
      </c>
      <c r="AH133" s="868">
        <v>0</v>
      </c>
      <c r="AI133" s="868">
        <v>0</v>
      </c>
      <c r="AJ133" s="868">
        <v>0</v>
      </c>
      <c r="AK133" s="868">
        <v>0</v>
      </c>
      <c r="AL133" s="868">
        <v>0</v>
      </c>
      <c r="AM133" s="868">
        <v>0</v>
      </c>
      <c r="AN133" s="868">
        <v>0</v>
      </c>
      <c r="AO133" s="868">
        <v>0</v>
      </c>
      <c r="AP133" s="869"/>
      <c r="AQ133" s="867"/>
      <c r="AR133" s="868"/>
      <c r="AS133" s="868"/>
      <c r="AT133" s="868"/>
      <c r="AU133" s="868">
        <v>0</v>
      </c>
      <c r="AV133" s="868">
        <v>0</v>
      </c>
      <c r="AW133" s="868">
        <v>0</v>
      </c>
      <c r="AX133" s="868">
        <v>0</v>
      </c>
      <c r="AY133" s="868">
        <v>0</v>
      </c>
      <c r="AZ133" s="868">
        <v>0</v>
      </c>
      <c r="BA133" s="868">
        <v>0</v>
      </c>
      <c r="BB133" s="868">
        <v>0</v>
      </c>
      <c r="BC133" s="868">
        <v>0</v>
      </c>
      <c r="BD133" s="868">
        <v>0</v>
      </c>
      <c r="BE133" s="868">
        <v>0</v>
      </c>
      <c r="BF133" s="868">
        <v>0</v>
      </c>
      <c r="BG133" s="868">
        <v>0</v>
      </c>
      <c r="BH133" s="868">
        <v>0</v>
      </c>
      <c r="BI133" s="868">
        <v>0</v>
      </c>
      <c r="BJ133" s="868">
        <v>0</v>
      </c>
      <c r="BK133" s="868">
        <v>0</v>
      </c>
      <c r="BL133" s="868">
        <v>0</v>
      </c>
      <c r="BM133" s="868">
        <v>0</v>
      </c>
      <c r="BN133" s="868">
        <v>0</v>
      </c>
      <c r="BO133" s="868">
        <v>0</v>
      </c>
      <c r="BP133" s="868">
        <v>0</v>
      </c>
      <c r="BQ133" s="868">
        <v>0</v>
      </c>
      <c r="BR133" s="868">
        <v>0</v>
      </c>
      <c r="BS133" s="868">
        <v>0</v>
      </c>
      <c r="BT133" s="868">
        <v>0</v>
      </c>
      <c r="BU133" s="163"/>
    </row>
    <row r="134" spans="2:73" ht="15.75">
      <c r="B134" s="939"/>
      <c r="C134" s="939" t="s">
        <v>489</v>
      </c>
      <c r="D134" s="939" t="s">
        <v>112</v>
      </c>
      <c r="E134" s="939" t="s">
        <v>768</v>
      </c>
      <c r="F134" s="939"/>
      <c r="G134" s="939"/>
      <c r="H134" s="939">
        <v>2015</v>
      </c>
      <c r="I134" s="940" t="s">
        <v>574</v>
      </c>
      <c r="J134" s="940" t="s">
        <v>588</v>
      </c>
      <c r="K134" s="869"/>
      <c r="L134" s="867"/>
      <c r="M134" s="868"/>
      <c r="N134" s="868"/>
      <c r="O134" s="868"/>
      <c r="P134" s="868">
        <v>0</v>
      </c>
      <c r="Q134" s="868">
        <v>0</v>
      </c>
      <c r="R134" s="868">
        <v>0</v>
      </c>
      <c r="S134" s="868">
        <v>0</v>
      </c>
      <c r="T134" s="868">
        <v>0</v>
      </c>
      <c r="U134" s="868">
        <v>0</v>
      </c>
      <c r="V134" s="868">
        <v>0</v>
      </c>
      <c r="W134" s="868">
        <v>0</v>
      </c>
      <c r="X134" s="868">
        <v>0</v>
      </c>
      <c r="Y134" s="868">
        <v>0</v>
      </c>
      <c r="Z134" s="868">
        <v>0</v>
      </c>
      <c r="AA134" s="868">
        <v>0</v>
      </c>
      <c r="AB134" s="868">
        <v>0</v>
      </c>
      <c r="AC134" s="868">
        <v>0</v>
      </c>
      <c r="AD134" s="868">
        <v>0</v>
      </c>
      <c r="AE134" s="868">
        <v>0</v>
      </c>
      <c r="AF134" s="868">
        <v>0</v>
      </c>
      <c r="AG134" s="868">
        <v>0</v>
      </c>
      <c r="AH134" s="868">
        <v>0</v>
      </c>
      <c r="AI134" s="868">
        <v>0</v>
      </c>
      <c r="AJ134" s="868">
        <v>0</v>
      </c>
      <c r="AK134" s="868">
        <v>0</v>
      </c>
      <c r="AL134" s="868">
        <v>0</v>
      </c>
      <c r="AM134" s="868">
        <v>0</v>
      </c>
      <c r="AN134" s="868">
        <v>0</v>
      </c>
      <c r="AO134" s="868">
        <v>0</v>
      </c>
      <c r="AP134" s="869"/>
      <c r="AQ134" s="867"/>
      <c r="AR134" s="868"/>
      <c r="AS134" s="868"/>
      <c r="AT134" s="868"/>
      <c r="AU134" s="868">
        <v>0</v>
      </c>
      <c r="AV134" s="868">
        <v>0</v>
      </c>
      <c r="AW134" s="868">
        <v>0</v>
      </c>
      <c r="AX134" s="868">
        <v>0</v>
      </c>
      <c r="AY134" s="868">
        <v>0</v>
      </c>
      <c r="AZ134" s="868">
        <v>0</v>
      </c>
      <c r="BA134" s="868">
        <v>0</v>
      </c>
      <c r="BB134" s="868">
        <v>0</v>
      </c>
      <c r="BC134" s="868">
        <v>0</v>
      </c>
      <c r="BD134" s="868">
        <v>0</v>
      </c>
      <c r="BE134" s="868">
        <v>0</v>
      </c>
      <c r="BF134" s="868">
        <v>0</v>
      </c>
      <c r="BG134" s="868">
        <v>0</v>
      </c>
      <c r="BH134" s="868">
        <v>0</v>
      </c>
      <c r="BI134" s="868">
        <v>0</v>
      </c>
      <c r="BJ134" s="868">
        <v>0</v>
      </c>
      <c r="BK134" s="868">
        <v>0</v>
      </c>
      <c r="BL134" s="868">
        <v>0</v>
      </c>
      <c r="BM134" s="868">
        <v>0</v>
      </c>
      <c r="BN134" s="868">
        <v>0</v>
      </c>
      <c r="BO134" s="868">
        <v>0</v>
      </c>
      <c r="BP134" s="868">
        <v>0</v>
      </c>
      <c r="BQ134" s="868">
        <v>0</v>
      </c>
      <c r="BR134" s="868">
        <v>0</v>
      </c>
      <c r="BS134" s="868">
        <v>0</v>
      </c>
      <c r="BT134" s="868">
        <v>0</v>
      </c>
      <c r="BU134" s="163"/>
    </row>
    <row r="135" spans="2:73" ht="15.75">
      <c r="B135" s="939"/>
      <c r="C135" s="939" t="s">
        <v>489</v>
      </c>
      <c r="D135" s="939" t="s">
        <v>494</v>
      </c>
      <c r="E135" s="939" t="s">
        <v>768</v>
      </c>
      <c r="F135" s="939"/>
      <c r="G135" s="939"/>
      <c r="H135" s="939">
        <v>2015</v>
      </c>
      <c r="I135" s="940" t="s">
        <v>574</v>
      </c>
      <c r="J135" s="940" t="s">
        <v>588</v>
      </c>
      <c r="K135" s="869"/>
      <c r="L135" s="867"/>
      <c r="M135" s="868"/>
      <c r="N135" s="868"/>
      <c r="O135" s="868"/>
      <c r="P135" s="868">
        <v>0</v>
      </c>
      <c r="Q135" s="868">
        <v>0</v>
      </c>
      <c r="R135" s="868">
        <v>0</v>
      </c>
      <c r="S135" s="868">
        <v>0</v>
      </c>
      <c r="T135" s="868">
        <v>0</v>
      </c>
      <c r="U135" s="868">
        <v>0</v>
      </c>
      <c r="V135" s="868">
        <v>0</v>
      </c>
      <c r="W135" s="868">
        <v>0</v>
      </c>
      <c r="X135" s="868">
        <v>0</v>
      </c>
      <c r="Y135" s="868">
        <v>0</v>
      </c>
      <c r="Z135" s="868">
        <v>0</v>
      </c>
      <c r="AA135" s="868">
        <v>0</v>
      </c>
      <c r="AB135" s="868">
        <v>0</v>
      </c>
      <c r="AC135" s="868">
        <v>0</v>
      </c>
      <c r="AD135" s="868">
        <v>0</v>
      </c>
      <c r="AE135" s="868">
        <v>0</v>
      </c>
      <c r="AF135" s="868">
        <v>0</v>
      </c>
      <c r="AG135" s="868">
        <v>0</v>
      </c>
      <c r="AH135" s="868">
        <v>0</v>
      </c>
      <c r="AI135" s="868">
        <v>0</v>
      </c>
      <c r="AJ135" s="868">
        <v>0</v>
      </c>
      <c r="AK135" s="868">
        <v>0</v>
      </c>
      <c r="AL135" s="868">
        <v>0</v>
      </c>
      <c r="AM135" s="868">
        <v>0</v>
      </c>
      <c r="AN135" s="868">
        <v>0</v>
      </c>
      <c r="AO135" s="868">
        <v>0</v>
      </c>
      <c r="AP135" s="869"/>
      <c r="AQ135" s="867"/>
      <c r="AR135" s="868"/>
      <c r="AS135" s="868"/>
      <c r="AT135" s="868"/>
      <c r="AU135" s="868">
        <v>0</v>
      </c>
      <c r="AV135" s="868">
        <v>0</v>
      </c>
      <c r="AW135" s="868">
        <v>0</v>
      </c>
      <c r="AX135" s="868">
        <v>0</v>
      </c>
      <c r="AY135" s="868">
        <v>0</v>
      </c>
      <c r="AZ135" s="868">
        <v>0</v>
      </c>
      <c r="BA135" s="868">
        <v>0</v>
      </c>
      <c r="BB135" s="868">
        <v>0</v>
      </c>
      <c r="BC135" s="868">
        <v>0</v>
      </c>
      <c r="BD135" s="868">
        <v>0</v>
      </c>
      <c r="BE135" s="868">
        <v>0</v>
      </c>
      <c r="BF135" s="868">
        <v>0</v>
      </c>
      <c r="BG135" s="868">
        <v>0</v>
      </c>
      <c r="BH135" s="868">
        <v>0</v>
      </c>
      <c r="BI135" s="868">
        <v>0</v>
      </c>
      <c r="BJ135" s="868">
        <v>0</v>
      </c>
      <c r="BK135" s="868">
        <v>0</v>
      </c>
      <c r="BL135" s="868">
        <v>0</v>
      </c>
      <c r="BM135" s="868">
        <v>0</v>
      </c>
      <c r="BN135" s="868">
        <v>0</v>
      </c>
      <c r="BO135" s="868">
        <v>0</v>
      </c>
      <c r="BP135" s="868">
        <v>0</v>
      </c>
      <c r="BQ135" s="868">
        <v>0</v>
      </c>
      <c r="BR135" s="868">
        <v>0</v>
      </c>
      <c r="BS135" s="868">
        <v>0</v>
      </c>
      <c r="BT135" s="868">
        <v>0</v>
      </c>
      <c r="BU135" s="163"/>
    </row>
    <row r="136" spans="2:73" ht="15.75">
      <c r="B136" s="939"/>
      <c r="C136" s="939" t="s">
        <v>489</v>
      </c>
      <c r="D136" s="939" t="s">
        <v>490</v>
      </c>
      <c r="E136" s="939" t="s">
        <v>768</v>
      </c>
      <c r="F136" s="939"/>
      <c r="G136" s="939"/>
      <c r="H136" s="939">
        <v>2015</v>
      </c>
      <c r="I136" s="940" t="s">
        <v>574</v>
      </c>
      <c r="J136" s="940" t="s">
        <v>588</v>
      </c>
      <c r="K136" s="869"/>
      <c r="L136" s="867"/>
      <c r="M136" s="868"/>
      <c r="N136" s="868"/>
      <c r="O136" s="868"/>
      <c r="P136" s="868">
        <v>0</v>
      </c>
      <c r="Q136" s="868">
        <v>0</v>
      </c>
      <c r="R136" s="868">
        <v>0</v>
      </c>
      <c r="S136" s="868">
        <v>0</v>
      </c>
      <c r="T136" s="868">
        <v>0</v>
      </c>
      <c r="U136" s="868">
        <v>0</v>
      </c>
      <c r="V136" s="868">
        <v>0</v>
      </c>
      <c r="W136" s="868">
        <v>0</v>
      </c>
      <c r="X136" s="868">
        <v>0</v>
      </c>
      <c r="Y136" s="868">
        <v>0</v>
      </c>
      <c r="Z136" s="868">
        <v>0</v>
      </c>
      <c r="AA136" s="868">
        <v>0</v>
      </c>
      <c r="AB136" s="868">
        <v>0</v>
      </c>
      <c r="AC136" s="868">
        <v>0</v>
      </c>
      <c r="AD136" s="868">
        <v>0</v>
      </c>
      <c r="AE136" s="868">
        <v>0</v>
      </c>
      <c r="AF136" s="868">
        <v>0</v>
      </c>
      <c r="AG136" s="868">
        <v>0</v>
      </c>
      <c r="AH136" s="868">
        <v>0</v>
      </c>
      <c r="AI136" s="868">
        <v>0</v>
      </c>
      <c r="AJ136" s="868">
        <v>0</v>
      </c>
      <c r="AK136" s="868">
        <v>0</v>
      </c>
      <c r="AL136" s="868">
        <v>0</v>
      </c>
      <c r="AM136" s="868">
        <v>0</v>
      </c>
      <c r="AN136" s="868">
        <v>0</v>
      </c>
      <c r="AO136" s="868">
        <v>0</v>
      </c>
      <c r="AP136" s="869"/>
      <c r="AQ136" s="867"/>
      <c r="AR136" s="868"/>
      <c r="AS136" s="868"/>
      <c r="AT136" s="868"/>
      <c r="AU136" s="868">
        <v>0</v>
      </c>
      <c r="AV136" s="868">
        <v>0</v>
      </c>
      <c r="AW136" s="868">
        <v>0</v>
      </c>
      <c r="AX136" s="868">
        <v>0</v>
      </c>
      <c r="AY136" s="868">
        <v>0</v>
      </c>
      <c r="AZ136" s="868">
        <v>0</v>
      </c>
      <c r="BA136" s="868">
        <v>0</v>
      </c>
      <c r="BB136" s="868">
        <v>0</v>
      </c>
      <c r="BC136" s="868">
        <v>0</v>
      </c>
      <c r="BD136" s="868">
        <v>0</v>
      </c>
      <c r="BE136" s="868">
        <v>0</v>
      </c>
      <c r="BF136" s="868">
        <v>0</v>
      </c>
      <c r="BG136" s="868">
        <v>0</v>
      </c>
      <c r="BH136" s="868">
        <v>0</v>
      </c>
      <c r="BI136" s="868">
        <v>0</v>
      </c>
      <c r="BJ136" s="868">
        <v>0</v>
      </c>
      <c r="BK136" s="868">
        <v>0</v>
      </c>
      <c r="BL136" s="868">
        <v>0</v>
      </c>
      <c r="BM136" s="868">
        <v>0</v>
      </c>
      <c r="BN136" s="868">
        <v>0</v>
      </c>
      <c r="BO136" s="868">
        <v>0</v>
      </c>
      <c r="BP136" s="868">
        <v>0</v>
      </c>
      <c r="BQ136" s="868">
        <v>0</v>
      </c>
      <c r="BR136" s="868">
        <v>0</v>
      </c>
      <c r="BS136" s="868">
        <v>0</v>
      </c>
      <c r="BT136" s="868">
        <v>0</v>
      </c>
      <c r="BU136" s="163"/>
    </row>
    <row r="137" spans="2:73" ht="15.75">
      <c r="B137" s="691"/>
      <c r="C137" s="691" t="s">
        <v>794</v>
      </c>
      <c r="D137" s="757" t="s">
        <v>113</v>
      </c>
      <c r="E137" s="691" t="s">
        <v>768</v>
      </c>
      <c r="F137" s="691"/>
      <c r="G137" s="691"/>
      <c r="H137" s="691">
        <v>2015</v>
      </c>
      <c r="I137" s="643" t="s">
        <v>574</v>
      </c>
      <c r="J137" s="643" t="s">
        <v>588</v>
      </c>
      <c r="K137" s="632"/>
      <c r="L137" s="695"/>
      <c r="M137" s="696"/>
      <c r="N137" s="696"/>
      <c r="O137" s="696"/>
      <c r="P137" s="696">
        <v>154</v>
      </c>
      <c r="Q137" s="696">
        <v>153</v>
      </c>
      <c r="R137" s="696">
        <v>153</v>
      </c>
      <c r="S137" s="696">
        <v>153</v>
      </c>
      <c r="T137" s="696">
        <v>153</v>
      </c>
      <c r="U137" s="696">
        <v>153</v>
      </c>
      <c r="V137" s="696">
        <v>153</v>
      </c>
      <c r="W137" s="696">
        <v>152</v>
      </c>
      <c r="X137" s="696">
        <v>152</v>
      </c>
      <c r="Y137" s="696">
        <v>152</v>
      </c>
      <c r="Z137" s="696">
        <v>138</v>
      </c>
      <c r="AA137" s="696">
        <v>138</v>
      </c>
      <c r="AB137" s="696">
        <v>138</v>
      </c>
      <c r="AC137" s="696">
        <v>137</v>
      </c>
      <c r="AD137" s="696">
        <v>137</v>
      </c>
      <c r="AE137" s="696">
        <v>136</v>
      </c>
      <c r="AF137" s="696">
        <v>37</v>
      </c>
      <c r="AG137" s="696">
        <v>37</v>
      </c>
      <c r="AH137" s="696">
        <v>37</v>
      </c>
      <c r="AI137" s="696">
        <v>37</v>
      </c>
      <c r="AJ137" s="696">
        <v>0</v>
      </c>
      <c r="AK137" s="696">
        <v>0</v>
      </c>
      <c r="AL137" s="696">
        <v>0</v>
      </c>
      <c r="AM137" s="696">
        <v>0</v>
      </c>
      <c r="AN137" s="696">
        <v>0</v>
      </c>
      <c r="AO137" s="696">
        <v>0</v>
      </c>
      <c r="AP137" s="632"/>
      <c r="AQ137" s="695"/>
      <c r="AR137" s="696"/>
      <c r="AS137" s="696"/>
      <c r="AT137" s="696"/>
      <c r="AU137" s="696">
        <v>2402517</v>
      </c>
      <c r="AV137" s="696">
        <v>2382204</v>
      </c>
      <c r="AW137" s="696">
        <v>2382204</v>
      </c>
      <c r="AX137" s="696">
        <v>2382204</v>
      </c>
      <c r="AY137" s="696">
        <v>2382204</v>
      </c>
      <c r="AZ137" s="696">
        <v>2382204</v>
      </c>
      <c r="BA137" s="696">
        <v>2382204</v>
      </c>
      <c r="BB137" s="696">
        <v>2380739</v>
      </c>
      <c r="BC137" s="696">
        <v>2380739</v>
      </c>
      <c r="BD137" s="696">
        <v>2380739</v>
      </c>
      <c r="BE137" s="696">
        <v>2239039</v>
      </c>
      <c r="BF137" s="696">
        <v>2228025</v>
      </c>
      <c r="BG137" s="696">
        <v>2228025</v>
      </c>
      <c r="BH137" s="696">
        <v>2178348</v>
      </c>
      <c r="BI137" s="696">
        <v>2178348</v>
      </c>
      <c r="BJ137" s="696">
        <v>2173090</v>
      </c>
      <c r="BK137" s="696">
        <v>589795</v>
      </c>
      <c r="BL137" s="696">
        <v>589795</v>
      </c>
      <c r="BM137" s="696">
        <v>589795</v>
      </c>
      <c r="BN137" s="696">
        <v>589795</v>
      </c>
      <c r="BO137" s="696">
        <v>0</v>
      </c>
      <c r="BP137" s="696">
        <v>0</v>
      </c>
      <c r="BQ137" s="696">
        <v>0</v>
      </c>
      <c r="BR137" s="696">
        <v>0</v>
      </c>
      <c r="BS137" s="696">
        <v>0</v>
      </c>
      <c r="BT137" s="696">
        <v>0</v>
      </c>
      <c r="BU137" s="163"/>
    </row>
    <row r="138" spans="2:73" ht="15.75">
      <c r="B138" s="691"/>
      <c r="C138" s="691" t="s">
        <v>794</v>
      </c>
      <c r="D138" s="757" t="s">
        <v>114</v>
      </c>
      <c r="E138" s="691" t="s">
        <v>768</v>
      </c>
      <c r="F138" s="691"/>
      <c r="G138" s="691"/>
      <c r="H138" s="691">
        <v>2015</v>
      </c>
      <c r="I138" s="643" t="s">
        <v>574</v>
      </c>
      <c r="J138" s="643" t="s">
        <v>588</v>
      </c>
      <c r="K138" s="632"/>
      <c r="L138" s="695"/>
      <c r="M138" s="696"/>
      <c r="N138" s="696"/>
      <c r="O138" s="696"/>
      <c r="P138" s="696">
        <v>245</v>
      </c>
      <c r="Q138" s="696">
        <v>245</v>
      </c>
      <c r="R138" s="696">
        <v>245</v>
      </c>
      <c r="S138" s="696">
        <v>245</v>
      </c>
      <c r="T138" s="696">
        <v>245</v>
      </c>
      <c r="U138" s="696">
        <v>245</v>
      </c>
      <c r="V138" s="696">
        <v>245</v>
      </c>
      <c r="W138" s="696">
        <v>245</v>
      </c>
      <c r="X138" s="696">
        <v>245</v>
      </c>
      <c r="Y138" s="696">
        <v>245</v>
      </c>
      <c r="Z138" s="696">
        <v>245</v>
      </c>
      <c r="AA138" s="696">
        <v>245</v>
      </c>
      <c r="AB138" s="696">
        <v>245</v>
      </c>
      <c r="AC138" s="696">
        <v>245</v>
      </c>
      <c r="AD138" s="696">
        <v>245</v>
      </c>
      <c r="AE138" s="696">
        <v>245</v>
      </c>
      <c r="AF138" s="696">
        <v>245</v>
      </c>
      <c r="AG138" s="696">
        <v>245</v>
      </c>
      <c r="AH138" s="696">
        <v>224</v>
      </c>
      <c r="AI138" s="696">
        <v>0</v>
      </c>
      <c r="AJ138" s="696">
        <v>0</v>
      </c>
      <c r="AK138" s="696">
        <v>0</v>
      </c>
      <c r="AL138" s="696">
        <v>0</v>
      </c>
      <c r="AM138" s="696">
        <v>0</v>
      </c>
      <c r="AN138" s="696">
        <v>0</v>
      </c>
      <c r="AO138" s="696">
        <v>0</v>
      </c>
      <c r="AP138" s="632"/>
      <c r="AQ138" s="695"/>
      <c r="AR138" s="696"/>
      <c r="AS138" s="696"/>
      <c r="AT138" s="696"/>
      <c r="AU138" s="696">
        <v>469163</v>
      </c>
      <c r="AV138" s="696">
        <v>469163</v>
      </c>
      <c r="AW138" s="696">
        <v>469163</v>
      </c>
      <c r="AX138" s="696">
        <v>469163</v>
      </c>
      <c r="AY138" s="696">
        <v>469163</v>
      </c>
      <c r="AZ138" s="696">
        <v>469163</v>
      </c>
      <c r="BA138" s="696">
        <v>469163</v>
      </c>
      <c r="BB138" s="696">
        <v>469163</v>
      </c>
      <c r="BC138" s="696">
        <v>469163</v>
      </c>
      <c r="BD138" s="696">
        <v>469163</v>
      </c>
      <c r="BE138" s="696">
        <v>469163</v>
      </c>
      <c r="BF138" s="696">
        <v>469163</v>
      </c>
      <c r="BG138" s="696">
        <v>469163</v>
      </c>
      <c r="BH138" s="696">
        <v>469163</v>
      </c>
      <c r="BI138" s="696">
        <v>469163</v>
      </c>
      <c r="BJ138" s="696">
        <v>469163</v>
      </c>
      <c r="BK138" s="696">
        <v>469163</v>
      </c>
      <c r="BL138" s="696">
        <v>469163</v>
      </c>
      <c r="BM138" s="696">
        <v>449989</v>
      </c>
      <c r="BN138" s="696">
        <v>0</v>
      </c>
      <c r="BO138" s="696">
        <v>0</v>
      </c>
      <c r="BP138" s="696">
        <v>0</v>
      </c>
      <c r="BQ138" s="696">
        <v>0</v>
      </c>
      <c r="BR138" s="696">
        <v>0</v>
      </c>
      <c r="BS138" s="696">
        <v>0</v>
      </c>
      <c r="BT138" s="696">
        <v>0</v>
      </c>
      <c r="BU138" s="163"/>
    </row>
    <row r="139" spans="2:73" ht="15.75">
      <c r="B139" s="691"/>
      <c r="C139" s="691" t="s">
        <v>794</v>
      </c>
      <c r="D139" s="757" t="s">
        <v>116</v>
      </c>
      <c r="E139" s="691" t="s">
        <v>768</v>
      </c>
      <c r="F139" s="691"/>
      <c r="G139" s="691"/>
      <c r="H139" s="691">
        <v>2015</v>
      </c>
      <c r="I139" s="643" t="s">
        <v>574</v>
      </c>
      <c r="J139" s="643" t="s">
        <v>588</v>
      </c>
      <c r="K139" s="632"/>
      <c r="L139" s="695"/>
      <c r="M139" s="696"/>
      <c r="N139" s="696"/>
      <c r="O139" s="696"/>
      <c r="P139" s="696">
        <v>30</v>
      </c>
      <c r="Q139" s="696">
        <v>28</v>
      </c>
      <c r="R139" s="696">
        <v>28</v>
      </c>
      <c r="S139" s="696">
        <v>28</v>
      </c>
      <c r="T139" s="696">
        <v>28</v>
      </c>
      <c r="U139" s="696">
        <v>28</v>
      </c>
      <c r="V139" s="696">
        <v>28</v>
      </c>
      <c r="W139" s="696">
        <v>28</v>
      </c>
      <c r="X139" s="696">
        <v>25</v>
      </c>
      <c r="Y139" s="696">
        <v>16</v>
      </c>
      <c r="Z139" s="696">
        <v>16</v>
      </c>
      <c r="AA139" s="696">
        <v>16</v>
      </c>
      <c r="AB139" s="696">
        <v>14</v>
      </c>
      <c r="AC139" s="696">
        <v>14</v>
      </c>
      <c r="AD139" s="696">
        <v>4</v>
      </c>
      <c r="AE139" s="696">
        <v>4</v>
      </c>
      <c r="AF139" s="696">
        <v>4</v>
      </c>
      <c r="AG139" s="696">
        <v>4</v>
      </c>
      <c r="AH139" s="696">
        <v>4</v>
      </c>
      <c r="AI139" s="696">
        <v>4</v>
      </c>
      <c r="AJ139" s="696">
        <v>4</v>
      </c>
      <c r="AK139" s="696">
        <v>0</v>
      </c>
      <c r="AL139" s="696">
        <v>0</v>
      </c>
      <c r="AM139" s="696">
        <v>0</v>
      </c>
      <c r="AN139" s="696">
        <v>0</v>
      </c>
      <c r="AO139" s="696">
        <v>0</v>
      </c>
      <c r="AP139" s="632"/>
      <c r="AQ139" s="695"/>
      <c r="AR139" s="696"/>
      <c r="AS139" s="696"/>
      <c r="AT139" s="696"/>
      <c r="AU139" s="696">
        <v>235875</v>
      </c>
      <c r="AV139" s="696">
        <v>196006</v>
      </c>
      <c r="AW139" s="696">
        <v>187797</v>
      </c>
      <c r="AX139" s="696">
        <v>179587</v>
      </c>
      <c r="AY139" s="696">
        <v>179587</v>
      </c>
      <c r="AZ139" s="696">
        <v>179587</v>
      </c>
      <c r="BA139" s="696">
        <v>179587</v>
      </c>
      <c r="BB139" s="696">
        <v>179587</v>
      </c>
      <c r="BC139" s="696">
        <v>121637</v>
      </c>
      <c r="BD139" s="696">
        <v>113653</v>
      </c>
      <c r="BE139" s="696">
        <v>113653</v>
      </c>
      <c r="BF139" s="696">
        <v>113558</v>
      </c>
      <c r="BG139" s="696">
        <v>106242</v>
      </c>
      <c r="BH139" s="696">
        <v>106242</v>
      </c>
      <c r="BI139" s="696">
        <v>28846</v>
      </c>
      <c r="BJ139" s="696">
        <v>28846</v>
      </c>
      <c r="BK139" s="696">
        <v>28846</v>
      </c>
      <c r="BL139" s="696">
        <v>28846</v>
      </c>
      <c r="BM139" s="696">
        <v>28846</v>
      </c>
      <c r="BN139" s="696">
        <v>28846</v>
      </c>
      <c r="BO139" s="696">
        <v>28846</v>
      </c>
      <c r="BP139" s="696">
        <v>0</v>
      </c>
      <c r="BQ139" s="696">
        <v>0</v>
      </c>
      <c r="BR139" s="696">
        <v>0</v>
      </c>
      <c r="BS139" s="696">
        <v>0</v>
      </c>
      <c r="BT139" s="696">
        <v>0</v>
      </c>
      <c r="BU139" s="163"/>
    </row>
    <row r="140" spans="2:73" ht="15.75">
      <c r="B140" s="939"/>
      <c r="C140" s="939" t="s">
        <v>795</v>
      </c>
      <c r="D140" s="939" t="s">
        <v>117</v>
      </c>
      <c r="E140" s="939" t="s">
        <v>768</v>
      </c>
      <c r="F140" s="939"/>
      <c r="G140" s="939"/>
      <c r="H140" s="939">
        <v>2015</v>
      </c>
      <c r="I140" s="940" t="s">
        <v>574</v>
      </c>
      <c r="J140" s="940" t="s">
        <v>588</v>
      </c>
      <c r="K140" s="869"/>
      <c r="L140" s="867"/>
      <c r="M140" s="868"/>
      <c r="N140" s="868"/>
      <c r="O140" s="868"/>
      <c r="P140" s="868">
        <v>0</v>
      </c>
      <c r="Q140" s="868">
        <v>0</v>
      </c>
      <c r="R140" s="868">
        <v>0</v>
      </c>
      <c r="S140" s="868">
        <v>0</v>
      </c>
      <c r="T140" s="868">
        <v>0</v>
      </c>
      <c r="U140" s="868">
        <v>0</v>
      </c>
      <c r="V140" s="868">
        <v>0</v>
      </c>
      <c r="W140" s="868">
        <v>0</v>
      </c>
      <c r="X140" s="868">
        <v>0</v>
      </c>
      <c r="Y140" s="868">
        <v>0</v>
      </c>
      <c r="Z140" s="868">
        <v>0</v>
      </c>
      <c r="AA140" s="868">
        <v>0</v>
      </c>
      <c r="AB140" s="868">
        <v>0</v>
      </c>
      <c r="AC140" s="868">
        <v>0</v>
      </c>
      <c r="AD140" s="868">
        <v>0</v>
      </c>
      <c r="AE140" s="868">
        <v>0</v>
      </c>
      <c r="AF140" s="868">
        <v>0</v>
      </c>
      <c r="AG140" s="868">
        <v>0</v>
      </c>
      <c r="AH140" s="868">
        <v>0</v>
      </c>
      <c r="AI140" s="868">
        <v>0</v>
      </c>
      <c r="AJ140" s="868">
        <v>0</v>
      </c>
      <c r="AK140" s="868">
        <v>0</v>
      </c>
      <c r="AL140" s="868">
        <v>0</v>
      </c>
      <c r="AM140" s="868">
        <v>0</v>
      </c>
      <c r="AN140" s="868">
        <v>0</v>
      </c>
      <c r="AO140" s="868">
        <v>0</v>
      </c>
      <c r="AP140" s="869"/>
      <c r="AQ140" s="867"/>
      <c r="AR140" s="868"/>
      <c r="AS140" s="868"/>
      <c r="AT140" s="868"/>
      <c r="AU140" s="868">
        <v>0</v>
      </c>
      <c r="AV140" s="868">
        <v>0</v>
      </c>
      <c r="AW140" s="868">
        <v>0</v>
      </c>
      <c r="AX140" s="868">
        <v>0</v>
      </c>
      <c r="AY140" s="868">
        <v>0</v>
      </c>
      <c r="AZ140" s="868">
        <v>0</v>
      </c>
      <c r="BA140" s="868">
        <v>0</v>
      </c>
      <c r="BB140" s="868">
        <v>0</v>
      </c>
      <c r="BC140" s="868">
        <v>0</v>
      </c>
      <c r="BD140" s="868">
        <v>0</v>
      </c>
      <c r="BE140" s="868">
        <v>0</v>
      </c>
      <c r="BF140" s="868">
        <v>0</v>
      </c>
      <c r="BG140" s="868">
        <v>0</v>
      </c>
      <c r="BH140" s="868">
        <v>0</v>
      </c>
      <c r="BI140" s="868">
        <v>0</v>
      </c>
      <c r="BJ140" s="868">
        <v>0</v>
      </c>
      <c r="BK140" s="868">
        <v>0</v>
      </c>
      <c r="BL140" s="868">
        <v>0</v>
      </c>
      <c r="BM140" s="868">
        <v>0</v>
      </c>
      <c r="BN140" s="868">
        <v>0</v>
      </c>
      <c r="BO140" s="868">
        <v>0</v>
      </c>
      <c r="BP140" s="868">
        <v>0</v>
      </c>
      <c r="BQ140" s="868">
        <v>0</v>
      </c>
      <c r="BR140" s="868">
        <v>0</v>
      </c>
      <c r="BS140" s="868">
        <v>0</v>
      </c>
      <c r="BT140" s="868">
        <v>0</v>
      </c>
      <c r="BU140" s="163"/>
    </row>
    <row r="141" spans="2:73" s="917" customFormat="1" ht="16.5" thickBot="1">
      <c r="B141" s="759"/>
      <c r="C141" s="759" t="s">
        <v>795</v>
      </c>
      <c r="D141" s="760" t="s">
        <v>118</v>
      </c>
      <c r="E141" s="759" t="s">
        <v>768</v>
      </c>
      <c r="F141" s="759"/>
      <c r="G141" s="759"/>
      <c r="H141" s="759">
        <v>2015</v>
      </c>
      <c r="I141" s="916" t="s">
        <v>574</v>
      </c>
      <c r="J141" s="916" t="s">
        <v>588</v>
      </c>
      <c r="K141" s="807"/>
      <c r="L141" s="804"/>
      <c r="M141" s="805"/>
      <c r="N141" s="805"/>
      <c r="O141" s="805"/>
      <c r="P141" s="805">
        <v>147</v>
      </c>
      <c r="Q141" s="805">
        <v>147</v>
      </c>
      <c r="R141" s="805">
        <v>146</v>
      </c>
      <c r="S141" s="805">
        <v>146</v>
      </c>
      <c r="T141" s="805">
        <v>146</v>
      </c>
      <c r="U141" s="805">
        <v>146</v>
      </c>
      <c r="V141" s="805">
        <v>138</v>
      </c>
      <c r="W141" s="805">
        <v>138</v>
      </c>
      <c r="X141" s="805">
        <v>138</v>
      </c>
      <c r="Y141" s="805">
        <v>112</v>
      </c>
      <c r="Z141" s="805">
        <v>48</v>
      </c>
      <c r="AA141" s="805">
        <v>48</v>
      </c>
      <c r="AB141" s="805">
        <v>29</v>
      </c>
      <c r="AC141" s="805">
        <v>14</v>
      </c>
      <c r="AD141" s="805">
        <v>14</v>
      </c>
      <c r="AE141" s="805">
        <v>11</v>
      </c>
      <c r="AF141" s="805">
        <v>9</v>
      </c>
      <c r="AG141" s="805">
        <v>9</v>
      </c>
      <c r="AH141" s="805">
        <v>9</v>
      </c>
      <c r="AI141" s="805">
        <v>9</v>
      </c>
      <c r="AJ141" s="805">
        <v>0</v>
      </c>
      <c r="AK141" s="805">
        <v>0</v>
      </c>
      <c r="AL141" s="805">
        <v>0</v>
      </c>
      <c r="AM141" s="805">
        <v>0</v>
      </c>
      <c r="AN141" s="805">
        <v>0</v>
      </c>
      <c r="AO141" s="805">
        <v>0</v>
      </c>
      <c r="AP141" s="807"/>
      <c r="AQ141" s="804"/>
      <c r="AR141" s="805"/>
      <c r="AS141" s="805"/>
      <c r="AT141" s="805"/>
      <c r="AU141" s="805">
        <v>1075128</v>
      </c>
      <c r="AV141" s="805">
        <v>1075128</v>
      </c>
      <c r="AW141" s="805">
        <v>1070864</v>
      </c>
      <c r="AX141" s="805">
        <v>1070864</v>
      </c>
      <c r="AY141" s="805">
        <v>1070864</v>
      </c>
      <c r="AZ141" s="805">
        <v>1070864</v>
      </c>
      <c r="BA141" s="805">
        <v>1009983</v>
      </c>
      <c r="BB141" s="805">
        <v>1009983</v>
      </c>
      <c r="BC141" s="805">
        <v>1009515</v>
      </c>
      <c r="BD141" s="805">
        <v>810895</v>
      </c>
      <c r="BE141" s="805">
        <v>323081</v>
      </c>
      <c r="BF141" s="805">
        <v>321839</v>
      </c>
      <c r="BG141" s="805">
        <v>75211</v>
      </c>
      <c r="BH141" s="805">
        <v>27642</v>
      </c>
      <c r="BI141" s="805">
        <v>27642</v>
      </c>
      <c r="BJ141" s="805">
        <v>21804</v>
      </c>
      <c r="BK141" s="805">
        <v>16581</v>
      </c>
      <c r="BL141" s="805">
        <v>16581</v>
      </c>
      <c r="BM141" s="805">
        <v>16581</v>
      </c>
      <c r="BN141" s="805">
        <v>16581</v>
      </c>
      <c r="BO141" s="805">
        <v>0</v>
      </c>
      <c r="BP141" s="805">
        <v>0</v>
      </c>
      <c r="BQ141" s="805">
        <v>0</v>
      </c>
      <c r="BR141" s="805">
        <v>0</v>
      </c>
      <c r="BS141" s="805">
        <v>0</v>
      </c>
      <c r="BT141" s="805">
        <v>0</v>
      </c>
      <c r="BU141" s="918"/>
    </row>
    <row r="142" spans="2:73" ht="15.75">
      <c r="B142" s="691"/>
      <c r="C142" s="691" t="s">
        <v>794</v>
      </c>
      <c r="D142" s="757" t="s">
        <v>113</v>
      </c>
      <c r="E142" s="691" t="s">
        <v>768</v>
      </c>
      <c r="F142" s="691"/>
      <c r="G142" s="691"/>
      <c r="H142" s="691">
        <v>2015</v>
      </c>
      <c r="I142" s="643" t="s">
        <v>575</v>
      </c>
      <c r="J142" s="643" t="s">
        <v>581</v>
      </c>
      <c r="K142" s="632"/>
      <c r="L142" s="695"/>
      <c r="M142" s="696"/>
      <c r="N142" s="696"/>
      <c r="O142" s="696"/>
      <c r="P142" s="696">
        <v>15</v>
      </c>
      <c r="Q142" s="696">
        <v>15</v>
      </c>
      <c r="R142" s="696">
        <v>15</v>
      </c>
      <c r="S142" s="696">
        <v>15</v>
      </c>
      <c r="T142" s="696">
        <v>15</v>
      </c>
      <c r="U142" s="696">
        <v>15</v>
      </c>
      <c r="V142" s="696">
        <v>15</v>
      </c>
      <c r="W142" s="696">
        <v>15</v>
      </c>
      <c r="X142" s="696">
        <v>15</v>
      </c>
      <c r="Y142" s="696">
        <v>15</v>
      </c>
      <c r="Z142" s="696">
        <v>14</v>
      </c>
      <c r="AA142" s="696">
        <v>14</v>
      </c>
      <c r="AB142" s="696">
        <v>14</v>
      </c>
      <c r="AC142" s="696">
        <v>14</v>
      </c>
      <c r="AD142" s="696">
        <v>14</v>
      </c>
      <c r="AE142" s="696">
        <v>14</v>
      </c>
      <c r="AF142" s="696">
        <v>8</v>
      </c>
      <c r="AG142" s="696">
        <v>8</v>
      </c>
      <c r="AH142" s="696">
        <v>8</v>
      </c>
      <c r="AI142" s="696">
        <v>8</v>
      </c>
      <c r="AJ142" s="696">
        <v>0</v>
      </c>
      <c r="AK142" s="696">
        <v>0</v>
      </c>
      <c r="AL142" s="696">
        <v>0</v>
      </c>
      <c r="AM142" s="696">
        <v>0</v>
      </c>
      <c r="AN142" s="696">
        <v>0</v>
      </c>
      <c r="AO142" s="697">
        <v>0</v>
      </c>
      <c r="AP142" s="632"/>
      <c r="AQ142" s="695"/>
      <c r="AR142" s="696"/>
      <c r="AS142" s="696"/>
      <c r="AT142" s="696"/>
      <c r="AU142" s="696">
        <v>240363</v>
      </c>
      <c r="AV142" s="696">
        <v>236779</v>
      </c>
      <c r="AW142" s="696">
        <v>236779</v>
      </c>
      <c r="AX142" s="696">
        <v>236779</v>
      </c>
      <c r="AY142" s="696">
        <v>236779</v>
      </c>
      <c r="AZ142" s="696">
        <v>236779</v>
      </c>
      <c r="BA142" s="696">
        <v>236779</v>
      </c>
      <c r="BB142" s="696">
        <v>236622</v>
      </c>
      <c r="BC142" s="696">
        <v>236622</v>
      </c>
      <c r="BD142" s="696">
        <v>236622</v>
      </c>
      <c r="BE142" s="696">
        <v>222125</v>
      </c>
      <c r="BF142" s="696">
        <v>221746</v>
      </c>
      <c r="BG142" s="696">
        <v>221746</v>
      </c>
      <c r="BH142" s="696">
        <v>220580</v>
      </c>
      <c r="BI142" s="696">
        <v>220580</v>
      </c>
      <c r="BJ142" s="696">
        <v>220104</v>
      </c>
      <c r="BK142" s="696">
        <v>121555</v>
      </c>
      <c r="BL142" s="696">
        <v>121555</v>
      </c>
      <c r="BM142" s="696">
        <v>121555</v>
      </c>
      <c r="BN142" s="696">
        <v>121555</v>
      </c>
      <c r="BO142" s="696">
        <v>0</v>
      </c>
      <c r="BP142" s="696">
        <v>0</v>
      </c>
      <c r="BQ142" s="696">
        <v>0</v>
      </c>
      <c r="BR142" s="696">
        <v>0</v>
      </c>
      <c r="BS142" s="696">
        <v>0</v>
      </c>
      <c r="BT142" s="696">
        <v>0</v>
      </c>
      <c r="BU142" s="163"/>
    </row>
    <row r="143" spans="2:73" ht="15.75">
      <c r="B143" s="691"/>
      <c r="C143" s="691" t="s">
        <v>794</v>
      </c>
      <c r="D143" s="757" t="s">
        <v>796</v>
      </c>
      <c r="E143" s="691" t="s">
        <v>768</v>
      </c>
      <c r="F143" s="691"/>
      <c r="G143" s="691"/>
      <c r="H143" s="691">
        <v>2015</v>
      </c>
      <c r="I143" s="643" t="s">
        <v>575</v>
      </c>
      <c r="J143" s="643" t="s">
        <v>581</v>
      </c>
      <c r="K143" s="632"/>
      <c r="L143" s="695"/>
      <c r="M143" s="696"/>
      <c r="N143" s="696"/>
      <c r="O143" s="696"/>
      <c r="P143" s="696">
        <v>30</v>
      </c>
      <c r="Q143" s="696">
        <v>30</v>
      </c>
      <c r="R143" s="696">
        <v>30</v>
      </c>
      <c r="S143" s="696">
        <v>30</v>
      </c>
      <c r="T143" s="696">
        <v>30</v>
      </c>
      <c r="U143" s="696">
        <v>30</v>
      </c>
      <c r="V143" s="696">
        <v>30</v>
      </c>
      <c r="W143" s="696">
        <v>30</v>
      </c>
      <c r="X143" s="696">
        <v>30</v>
      </c>
      <c r="Y143" s="696">
        <v>30</v>
      </c>
      <c r="Z143" s="696">
        <v>30</v>
      </c>
      <c r="AA143" s="696">
        <v>30</v>
      </c>
      <c r="AB143" s="696">
        <v>30</v>
      </c>
      <c r="AC143" s="696">
        <v>30</v>
      </c>
      <c r="AD143" s="696">
        <v>30</v>
      </c>
      <c r="AE143" s="696">
        <v>30</v>
      </c>
      <c r="AF143" s="696">
        <v>30</v>
      </c>
      <c r="AG143" s="696">
        <v>30</v>
      </c>
      <c r="AH143" s="696">
        <v>28</v>
      </c>
      <c r="AI143" s="696">
        <v>0</v>
      </c>
      <c r="AJ143" s="696">
        <v>0</v>
      </c>
      <c r="AK143" s="696">
        <v>0</v>
      </c>
      <c r="AL143" s="696">
        <v>0</v>
      </c>
      <c r="AM143" s="696">
        <v>0</v>
      </c>
      <c r="AN143" s="696">
        <v>0</v>
      </c>
      <c r="AO143" s="697">
        <v>0</v>
      </c>
      <c r="AP143" s="632"/>
      <c r="AQ143" s="695"/>
      <c r="AR143" s="696"/>
      <c r="AS143" s="696"/>
      <c r="AT143" s="696"/>
      <c r="AU143" s="696">
        <v>58661</v>
      </c>
      <c r="AV143" s="696">
        <v>58661</v>
      </c>
      <c r="AW143" s="696">
        <v>58661</v>
      </c>
      <c r="AX143" s="696">
        <v>58661</v>
      </c>
      <c r="AY143" s="696">
        <v>58661</v>
      </c>
      <c r="AZ143" s="696">
        <v>58661</v>
      </c>
      <c r="BA143" s="696">
        <v>58661</v>
      </c>
      <c r="BB143" s="696">
        <v>58661</v>
      </c>
      <c r="BC143" s="696">
        <v>58661</v>
      </c>
      <c r="BD143" s="696">
        <v>58661</v>
      </c>
      <c r="BE143" s="696">
        <v>58661</v>
      </c>
      <c r="BF143" s="696">
        <v>58661</v>
      </c>
      <c r="BG143" s="696">
        <v>58661</v>
      </c>
      <c r="BH143" s="696">
        <v>58661</v>
      </c>
      <c r="BI143" s="696">
        <v>58661</v>
      </c>
      <c r="BJ143" s="696">
        <v>58661</v>
      </c>
      <c r="BK143" s="696">
        <v>58661</v>
      </c>
      <c r="BL143" s="696">
        <v>58661</v>
      </c>
      <c r="BM143" s="696">
        <v>56734</v>
      </c>
      <c r="BN143" s="696">
        <v>0</v>
      </c>
      <c r="BO143" s="696">
        <v>0</v>
      </c>
      <c r="BP143" s="696">
        <v>0</v>
      </c>
      <c r="BQ143" s="696">
        <v>0</v>
      </c>
      <c r="BR143" s="696">
        <v>0</v>
      </c>
      <c r="BS143" s="696">
        <v>0</v>
      </c>
      <c r="BT143" s="696">
        <v>0</v>
      </c>
      <c r="BU143" s="163"/>
    </row>
    <row r="144" spans="2:73" ht="15.75">
      <c r="B144" s="939"/>
      <c r="C144" s="939" t="s">
        <v>794</v>
      </c>
      <c r="D144" s="939" t="s">
        <v>115</v>
      </c>
      <c r="E144" s="939" t="s">
        <v>768</v>
      </c>
      <c r="F144" s="939"/>
      <c r="G144" s="939"/>
      <c r="H144" s="939">
        <v>2015</v>
      </c>
      <c r="I144" s="940" t="s">
        <v>575</v>
      </c>
      <c r="J144" s="940" t="s">
        <v>581</v>
      </c>
      <c r="K144" s="869"/>
      <c r="L144" s="867"/>
      <c r="M144" s="868"/>
      <c r="N144" s="868"/>
      <c r="O144" s="868"/>
      <c r="P144" s="868">
        <v>0</v>
      </c>
      <c r="Q144" s="868">
        <v>0</v>
      </c>
      <c r="R144" s="868">
        <v>0</v>
      </c>
      <c r="S144" s="868">
        <v>0</v>
      </c>
      <c r="T144" s="868">
        <v>0</v>
      </c>
      <c r="U144" s="868">
        <v>0</v>
      </c>
      <c r="V144" s="868">
        <v>0</v>
      </c>
      <c r="W144" s="868">
        <v>0</v>
      </c>
      <c r="X144" s="868">
        <v>0</v>
      </c>
      <c r="Y144" s="868">
        <v>0</v>
      </c>
      <c r="Z144" s="868">
        <v>0</v>
      </c>
      <c r="AA144" s="868">
        <v>0</v>
      </c>
      <c r="AB144" s="868">
        <v>0</v>
      </c>
      <c r="AC144" s="868">
        <v>0</v>
      </c>
      <c r="AD144" s="868">
        <v>0</v>
      </c>
      <c r="AE144" s="868">
        <v>0</v>
      </c>
      <c r="AF144" s="868">
        <v>0</v>
      </c>
      <c r="AG144" s="868">
        <v>0</v>
      </c>
      <c r="AH144" s="868">
        <v>0</v>
      </c>
      <c r="AI144" s="868">
        <v>0</v>
      </c>
      <c r="AJ144" s="868">
        <v>0</v>
      </c>
      <c r="AK144" s="868">
        <v>0</v>
      </c>
      <c r="AL144" s="868">
        <v>0</v>
      </c>
      <c r="AM144" s="868">
        <v>0</v>
      </c>
      <c r="AN144" s="868">
        <v>0</v>
      </c>
      <c r="AO144" s="870">
        <v>0</v>
      </c>
      <c r="AP144" s="869"/>
      <c r="AQ144" s="867"/>
      <c r="AR144" s="868"/>
      <c r="AS144" s="868"/>
      <c r="AT144" s="868"/>
      <c r="AU144" s="868">
        <v>0</v>
      </c>
      <c r="AV144" s="868">
        <v>0</v>
      </c>
      <c r="AW144" s="868">
        <v>0</v>
      </c>
      <c r="AX144" s="868">
        <v>0</v>
      </c>
      <c r="AY144" s="868">
        <v>0</v>
      </c>
      <c r="AZ144" s="868">
        <v>0</v>
      </c>
      <c r="BA144" s="868">
        <v>0</v>
      </c>
      <c r="BB144" s="868">
        <v>0</v>
      </c>
      <c r="BC144" s="868">
        <v>0</v>
      </c>
      <c r="BD144" s="868">
        <v>0</v>
      </c>
      <c r="BE144" s="868">
        <v>0</v>
      </c>
      <c r="BF144" s="868">
        <v>0</v>
      </c>
      <c r="BG144" s="868">
        <v>0</v>
      </c>
      <c r="BH144" s="868">
        <v>0</v>
      </c>
      <c r="BI144" s="868">
        <v>0</v>
      </c>
      <c r="BJ144" s="868">
        <v>0</v>
      </c>
      <c r="BK144" s="868">
        <v>0</v>
      </c>
      <c r="BL144" s="868">
        <v>0</v>
      </c>
      <c r="BM144" s="868">
        <v>0</v>
      </c>
      <c r="BN144" s="868">
        <v>0</v>
      </c>
      <c r="BO144" s="868">
        <v>0</v>
      </c>
      <c r="BP144" s="868">
        <v>0</v>
      </c>
      <c r="BQ144" s="868">
        <v>0</v>
      </c>
      <c r="BR144" s="868">
        <v>0</v>
      </c>
      <c r="BS144" s="868">
        <v>0</v>
      </c>
      <c r="BT144" s="868">
        <v>0</v>
      </c>
      <c r="BU144" s="163"/>
    </row>
    <row r="145" spans="2:73" ht="15.75">
      <c r="B145" s="939"/>
      <c r="C145" s="939" t="s">
        <v>794</v>
      </c>
      <c r="D145" s="939" t="s">
        <v>116</v>
      </c>
      <c r="E145" s="939" t="s">
        <v>768</v>
      </c>
      <c r="F145" s="939"/>
      <c r="G145" s="939"/>
      <c r="H145" s="939">
        <v>2015</v>
      </c>
      <c r="I145" s="940" t="s">
        <v>575</v>
      </c>
      <c r="J145" s="940" t="s">
        <v>581</v>
      </c>
      <c r="K145" s="869"/>
      <c r="L145" s="867"/>
      <c r="M145" s="868"/>
      <c r="N145" s="868"/>
      <c r="O145" s="868"/>
      <c r="P145" s="868">
        <v>0</v>
      </c>
      <c r="Q145" s="868">
        <v>0</v>
      </c>
      <c r="R145" s="868">
        <v>0</v>
      </c>
      <c r="S145" s="868">
        <v>0</v>
      </c>
      <c r="T145" s="868">
        <v>0</v>
      </c>
      <c r="U145" s="868">
        <v>0</v>
      </c>
      <c r="V145" s="868">
        <v>0</v>
      </c>
      <c r="W145" s="868">
        <v>0</v>
      </c>
      <c r="X145" s="868">
        <v>0</v>
      </c>
      <c r="Y145" s="868">
        <v>0</v>
      </c>
      <c r="Z145" s="868">
        <v>0</v>
      </c>
      <c r="AA145" s="868">
        <v>0</v>
      </c>
      <c r="AB145" s="868">
        <v>0</v>
      </c>
      <c r="AC145" s="868">
        <v>0</v>
      </c>
      <c r="AD145" s="868">
        <v>0</v>
      </c>
      <c r="AE145" s="868">
        <v>0</v>
      </c>
      <c r="AF145" s="868">
        <v>0</v>
      </c>
      <c r="AG145" s="868">
        <v>0</v>
      </c>
      <c r="AH145" s="868">
        <v>0</v>
      </c>
      <c r="AI145" s="868">
        <v>0</v>
      </c>
      <c r="AJ145" s="868">
        <v>0</v>
      </c>
      <c r="AK145" s="868">
        <v>0</v>
      </c>
      <c r="AL145" s="868">
        <v>0</v>
      </c>
      <c r="AM145" s="868">
        <v>0</v>
      </c>
      <c r="AN145" s="868">
        <v>0</v>
      </c>
      <c r="AO145" s="870">
        <v>0</v>
      </c>
      <c r="AP145" s="869"/>
      <c r="AQ145" s="867"/>
      <c r="AR145" s="868"/>
      <c r="AS145" s="868"/>
      <c r="AT145" s="868"/>
      <c r="AU145" s="868">
        <v>0</v>
      </c>
      <c r="AV145" s="868">
        <v>0</v>
      </c>
      <c r="AW145" s="868">
        <v>0</v>
      </c>
      <c r="AX145" s="868">
        <v>0</v>
      </c>
      <c r="AY145" s="868">
        <v>0</v>
      </c>
      <c r="AZ145" s="868">
        <v>0</v>
      </c>
      <c r="BA145" s="868">
        <v>0</v>
      </c>
      <c r="BB145" s="868">
        <v>0</v>
      </c>
      <c r="BC145" s="868">
        <v>0</v>
      </c>
      <c r="BD145" s="868">
        <v>0</v>
      </c>
      <c r="BE145" s="868">
        <v>0</v>
      </c>
      <c r="BF145" s="868">
        <v>0</v>
      </c>
      <c r="BG145" s="868">
        <v>0</v>
      </c>
      <c r="BH145" s="868">
        <v>0</v>
      </c>
      <c r="BI145" s="868">
        <v>0</v>
      </c>
      <c r="BJ145" s="868">
        <v>0</v>
      </c>
      <c r="BK145" s="868">
        <v>0</v>
      </c>
      <c r="BL145" s="868">
        <v>0</v>
      </c>
      <c r="BM145" s="868">
        <v>0</v>
      </c>
      <c r="BN145" s="868">
        <v>0</v>
      </c>
      <c r="BO145" s="868">
        <v>0</v>
      </c>
      <c r="BP145" s="868">
        <v>0</v>
      </c>
      <c r="BQ145" s="868">
        <v>0</v>
      </c>
      <c r="BR145" s="868">
        <v>0</v>
      </c>
      <c r="BS145" s="868">
        <v>0</v>
      </c>
      <c r="BT145" s="868">
        <v>0</v>
      </c>
      <c r="BU145" s="163"/>
    </row>
    <row r="146" spans="2:73" ht="15.75">
      <c r="B146" s="939"/>
      <c r="C146" s="939" t="s">
        <v>795</v>
      </c>
      <c r="D146" s="939" t="s">
        <v>117</v>
      </c>
      <c r="E146" s="939" t="s">
        <v>768</v>
      </c>
      <c r="F146" s="939"/>
      <c r="G146" s="939"/>
      <c r="H146" s="939">
        <v>2015</v>
      </c>
      <c r="I146" s="940" t="s">
        <v>575</v>
      </c>
      <c r="J146" s="940" t="s">
        <v>581</v>
      </c>
      <c r="K146" s="869"/>
      <c r="L146" s="867"/>
      <c r="M146" s="868"/>
      <c r="N146" s="868"/>
      <c r="O146" s="868"/>
      <c r="P146" s="868">
        <v>0</v>
      </c>
      <c r="Q146" s="868">
        <v>0</v>
      </c>
      <c r="R146" s="868">
        <v>0</v>
      </c>
      <c r="S146" s="868">
        <v>0</v>
      </c>
      <c r="T146" s="868">
        <v>0</v>
      </c>
      <c r="U146" s="868">
        <v>0</v>
      </c>
      <c r="V146" s="868">
        <v>0</v>
      </c>
      <c r="W146" s="868">
        <v>0</v>
      </c>
      <c r="X146" s="868">
        <v>0</v>
      </c>
      <c r="Y146" s="868">
        <v>0</v>
      </c>
      <c r="Z146" s="868">
        <v>0</v>
      </c>
      <c r="AA146" s="868">
        <v>0</v>
      </c>
      <c r="AB146" s="868">
        <v>0</v>
      </c>
      <c r="AC146" s="868">
        <v>0</v>
      </c>
      <c r="AD146" s="868">
        <v>0</v>
      </c>
      <c r="AE146" s="868">
        <v>0</v>
      </c>
      <c r="AF146" s="868">
        <v>0</v>
      </c>
      <c r="AG146" s="868">
        <v>0</v>
      </c>
      <c r="AH146" s="868">
        <v>0</v>
      </c>
      <c r="AI146" s="868">
        <v>0</v>
      </c>
      <c r="AJ146" s="868">
        <v>0</v>
      </c>
      <c r="AK146" s="868">
        <v>0</v>
      </c>
      <c r="AL146" s="868">
        <v>0</v>
      </c>
      <c r="AM146" s="868">
        <v>0</v>
      </c>
      <c r="AN146" s="868">
        <v>0</v>
      </c>
      <c r="AO146" s="870">
        <v>0</v>
      </c>
      <c r="AP146" s="869"/>
      <c r="AQ146" s="867"/>
      <c r="AR146" s="868"/>
      <c r="AS146" s="868"/>
      <c r="AT146" s="868"/>
      <c r="AU146" s="868">
        <v>0</v>
      </c>
      <c r="AV146" s="868">
        <v>0</v>
      </c>
      <c r="AW146" s="868">
        <v>0</v>
      </c>
      <c r="AX146" s="868">
        <v>0</v>
      </c>
      <c r="AY146" s="868">
        <v>0</v>
      </c>
      <c r="AZ146" s="868">
        <v>0</v>
      </c>
      <c r="BA146" s="868">
        <v>0</v>
      </c>
      <c r="BB146" s="868">
        <v>0</v>
      </c>
      <c r="BC146" s="868">
        <v>0</v>
      </c>
      <c r="BD146" s="868">
        <v>0</v>
      </c>
      <c r="BE146" s="868">
        <v>0</v>
      </c>
      <c r="BF146" s="868">
        <v>0</v>
      </c>
      <c r="BG146" s="868">
        <v>0</v>
      </c>
      <c r="BH146" s="868">
        <v>0</v>
      </c>
      <c r="BI146" s="868">
        <v>0</v>
      </c>
      <c r="BJ146" s="868">
        <v>0</v>
      </c>
      <c r="BK146" s="868">
        <v>0</v>
      </c>
      <c r="BL146" s="868">
        <v>0</v>
      </c>
      <c r="BM146" s="868">
        <v>0</v>
      </c>
      <c r="BN146" s="868">
        <v>0</v>
      </c>
      <c r="BO146" s="868">
        <v>0</v>
      </c>
      <c r="BP146" s="868">
        <v>0</v>
      </c>
      <c r="BQ146" s="868">
        <v>0</v>
      </c>
      <c r="BR146" s="868">
        <v>0</v>
      </c>
      <c r="BS146" s="868">
        <v>0</v>
      </c>
      <c r="BT146" s="868">
        <v>0</v>
      </c>
      <c r="BU146" s="163"/>
    </row>
    <row r="147" spans="2:73" ht="15.75">
      <c r="B147" s="941"/>
      <c r="C147" s="941" t="s">
        <v>795</v>
      </c>
      <c r="D147" s="942" t="s">
        <v>118</v>
      </c>
      <c r="E147" s="941" t="s">
        <v>768</v>
      </c>
      <c r="F147" s="941"/>
      <c r="G147" s="941"/>
      <c r="H147" s="941">
        <v>2015</v>
      </c>
      <c r="I147" s="943" t="s">
        <v>575</v>
      </c>
      <c r="J147" s="943" t="s">
        <v>581</v>
      </c>
      <c r="K147" s="874"/>
      <c r="L147" s="871"/>
      <c r="M147" s="872"/>
      <c r="N147" s="872"/>
      <c r="O147" s="872"/>
      <c r="P147" s="872">
        <v>256</v>
      </c>
      <c r="Q147" s="872">
        <v>252</v>
      </c>
      <c r="R147" s="872">
        <v>250</v>
      </c>
      <c r="S147" s="872">
        <v>250</v>
      </c>
      <c r="T147" s="872">
        <v>250</v>
      </c>
      <c r="U147" s="872">
        <v>250</v>
      </c>
      <c r="V147" s="872">
        <v>240</v>
      </c>
      <c r="W147" s="872">
        <v>240</v>
      </c>
      <c r="X147" s="872">
        <v>235</v>
      </c>
      <c r="Y147" s="872">
        <v>203</v>
      </c>
      <c r="Z147" s="872">
        <v>125</v>
      </c>
      <c r="AA147" s="872">
        <v>120</v>
      </c>
      <c r="AB147" s="872">
        <v>58</v>
      </c>
      <c r="AC147" s="872">
        <v>58</v>
      </c>
      <c r="AD147" s="872">
        <v>58</v>
      </c>
      <c r="AE147" s="872">
        <v>41</v>
      </c>
      <c r="AF147" s="872">
        <v>11</v>
      </c>
      <c r="AG147" s="872">
        <v>11</v>
      </c>
      <c r="AH147" s="872">
        <v>11</v>
      </c>
      <c r="AI147" s="872">
        <v>11</v>
      </c>
      <c r="AJ147" s="872">
        <v>0</v>
      </c>
      <c r="AK147" s="872">
        <v>0</v>
      </c>
      <c r="AL147" s="872">
        <v>0</v>
      </c>
      <c r="AM147" s="872">
        <v>0</v>
      </c>
      <c r="AN147" s="872">
        <v>0</v>
      </c>
      <c r="AO147" s="873">
        <v>0</v>
      </c>
      <c r="AP147" s="874"/>
      <c r="AQ147" s="871"/>
      <c r="AR147" s="872"/>
      <c r="AS147" s="872"/>
      <c r="AT147" s="872"/>
      <c r="AU147" s="872">
        <v>1570307</v>
      </c>
      <c r="AV147" s="872">
        <v>1558602</v>
      </c>
      <c r="AW147" s="872">
        <v>1554016</v>
      </c>
      <c r="AX147" s="872">
        <v>1554016</v>
      </c>
      <c r="AY147" s="872">
        <v>1554016</v>
      </c>
      <c r="AZ147" s="872">
        <v>1554016</v>
      </c>
      <c r="BA147" s="872">
        <v>1503340</v>
      </c>
      <c r="BB147" s="872">
        <v>1503340</v>
      </c>
      <c r="BC147" s="872">
        <v>1484963</v>
      </c>
      <c r="BD147" s="872">
        <v>1324929</v>
      </c>
      <c r="BE147" s="872">
        <v>919229</v>
      </c>
      <c r="BF147" s="872">
        <v>902615</v>
      </c>
      <c r="BG147" s="872">
        <v>284643</v>
      </c>
      <c r="BH147" s="872">
        <v>284643</v>
      </c>
      <c r="BI147" s="872">
        <v>284643</v>
      </c>
      <c r="BJ147" s="872">
        <v>188700</v>
      </c>
      <c r="BK147" s="872">
        <v>9015</v>
      </c>
      <c r="BL147" s="872">
        <v>9015</v>
      </c>
      <c r="BM147" s="872">
        <v>9015</v>
      </c>
      <c r="BN147" s="872">
        <v>9015</v>
      </c>
      <c r="BO147" s="872">
        <v>0</v>
      </c>
      <c r="BP147" s="872">
        <v>0</v>
      </c>
      <c r="BQ147" s="872">
        <v>0</v>
      </c>
      <c r="BR147" s="872">
        <v>0</v>
      </c>
      <c r="BS147" s="872">
        <v>0</v>
      </c>
      <c r="BT147" s="872">
        <v>0</v>
      </c>
      <c r="BU147" s="163"/>
    </row>
    <row r="148" spans="2:73" ht="15.75">
      <c r="B148" s="691"/>
      <c r="C148" s="691" t="s">
        <v>29</v>
      </c>
      <c r="D148" s="757" t="s">
        <v>95</v>
      </c>
      <c r="E148" s="691" t="s">
        <v>768</v>
      </c>
      <c r="F148" s="691"/>
      <c r="G148" s="691"/>
      <c r="H148" s="691">
        <v>2015</v>
      </c>
      <c r="I148" s="643" t="s">
        <v>575</v>
      </c>
      <c r="J148" s="643" t="s">
        <v>581</v>
      </c>
      <c r="K148" s="632"/>
      <c r="L148" s="695"/>
      <c r="M148" s="696"/>
      <c r="N148" s="696"/>
      <c r="O148" s="696"/>
      <c r="P148" s="696">
        <v>0</v>
      </c>
      <c r="Q148" s="696">
        <v>0</v>
      </c>
      <c r="R148" s="696">
        <v>0</v>
      </c>
      <c r="S148" s="696">
        <v>0</v>
      </c>
      <c r="T148" s="696">
        <v>0</v>
      </c>
      <c r="U148" s="696">
        <v>0</v>
      </c>
      <c r="V148" s="696">
        <v>0</v>
      </c>
      <c r="W148" s="696">
        <v>0</v>
      </c>
      <c r="X148" s="696">
        <v>0</v>
      </c>
      <c r="Y148" s="696">
        <v>0</v>
      </c>
      <c r="Z148" s="696">
        <v>0</v>
      </c>
      <c r="AA148" s="696">
        <v>0</v>
      </c>
      <c r="AB148" s="696">
        <v>0</v>
      </c>
      <c r="AC148" s="696">
        <v>0</v>
      </c>
      <c r="AD148" s="696">
        <v>0</v>
      </c>
      <c r="AE148" s="696">
        <v>0</v>
      </c>
      <c r="AF148" s="696">
        <v>0</v>
      </c>
      <c r="AG148" s="696">
        <v>0</v>
      </c>
      <c r="AH148" s="696">
        <v>0</v>
      </c>
      <c r="AI148" s="696">
        <v>0</v>
      </c>
      <c r="AJ148" s="696">
        <v>0</v>
      </c>
      <c r="AK148" s="696">
        <v>0</v>
      </c>
      <c r="AL148" s="696">
        <v>0</v>
      </c>
      <c r="AM148" s="696">
        <v>0</v>
      </c>
      <c r="AN148" s="696">
        <v>0</v>
      </c>
      <c r="AO148" s="697">
        <v>0</v>
      </c>
      <c r="AP148" s="632"/>
      <c r="AQ148" s="695"/>
      <c r="AR148" s="696"/>
      <c r="AS148" s="696"/>
      <c r="AT148" s="696"/>
      <c r="AU148" s="696">
        <v>6140</v>
      </c>
      <c r="AV148" s="696">
        <v>6140</v>
      </c>
      <c r="AW148" s="696">
        <v>6140</v>
      </c>
      <c r="AX148" s="696">
        <v>6140</v>
      </c>
      <c r="AY148" s="696">
        <v>6140</v>
      </c>
      <c r="AZ148" s="696">
        <v>6140</v>
      </c>
      <c r="BA148" s="696">
        <v>6140</v>
      </c>
      <c r="BB148" s="696">
        <v>6140</v>
      </c>
      <c r="BC148" s="696">
        <v>6140</v>
      </c>
      <c r="BD148" s="696">
        <v>6140</v>
      </c>
      <c r="BE148" s="696">
        <v>6137</v>
      </c>
      <c r="BF148" s="696">
        <v>6137</v>
      </c>
      <c r="BG148" s="696">
        <v>6137</v>
      </c>
      <c r="BH148" s="696">
        <v>6137</v>
      </c>
      <c r="BI148" s="696">
        <v>6137</v>
      </c>
      <c r="BJ148" s="696">
        <v>6137</v>
      </c>
      <c r="BK148" s="696">
        <v>0</v>
      </c>
      <c r="BL148" s="696">
        <v>0</v>
      </c>
      <c r="BM148" s="696">
        <v>0</v>
      </c>
      <c r="BN148" s="696">
        <v>0</v>
      </c>
      <c r="BO148" s="696">
        <v>0</v>
      </c>
      <c r="BP148" s="696">
        <v>0</v>
      </c>
      <c r="BQ148" s="696">
        <v>0</v>
      </c>
      <c r="BR148" s="696">
        <v>0</v>
      </c>
      <c r="BS148" s="696">
        <v>0</v>
      </c>
      <c r="BT148" s="697">
        <v>0</v>
      </c>
      <c r="BU148" s="163"/>
    </row>
    <row r="149" spans="2:73" ht="15.75">
      <c r="B149" s="939"/>
      <c r="C149" s="939" t="s">
        <v>29</v>
      </c>
      <c r="D149" s="939" t="s">
        <v>96</v>
      </c>
      <c r="E149" s="939" t="s">
        <v>768</v>
      </c>
      <c r="F149" s="939"/>
      <c r="G149" s="939"/>
      <c r="H149" s="939">
        <v>2015</v>
      </c>
      <c r="I149" s="940" t="s">
        <v>575</v>
      </c>
      <c r="J149" s="940" t="s">
        <v>581</v>
      </c>
      <c r="K149" s="869"/>
      <c r="L149" s="867"/>
      <c r="M149" s="868"/>
      <c r="N149" s="868"/>
      <c r="O149" s="868"/>
      <c r="P149" s="868">
        <v>0</v>
      </c>
      <c r="Q149" s="868">
        <v>0</v>
      </c>
      <c r="R149" s="868">
        <v>0</v>
      </c>
      <c r="S149" s="868">
        <v>0</v>
      </c>
      <c r="T149" s="868">
        <v>0</v>
      </c>
      <c r="U149" s="868">
        <v>0</v>
      </c>
      <c r="V149" s="868">
        <v>0</v>
      </c>
      <c r="W149" s="868">
        <v>0</v>
      </c>
      <c r="X149" s="868">
        <v>0</v>
      </c>
      <c r="Y149" s="868">
        <v>0</v>
      </c>
      <c r="Z149" s="868">
        <v>0</v>
      </c>
      <c r="AA149" s="868">
        <v>0</v>
      </c>
      <c r="AB149" s="868">
        <v>0</v>
      </c>
      <c r="AC149" s="868">
        <v>0</v>
      </c>
      <c r="AD149" s="868">
        <v>0</v>
      </c>
      <c r="AE149" s="868">
        <v>0</v>
      </c>
      <c r="AF149" s="868">
        <v>0</v>
      </c>
      <c r="AG149" s="868">
        <v>0</v>
      </c>
      <c r="AH149" s="868">
        <v>0</v>
      </c>
      <c r="AI149" s="868">
        <v>0</v>
      </c>
      <c r="AJ149" s="868">
        <v>0</v>
      </c>
      <c r="AK149" s="868">
        <v>0</v>
      </c>
      <c r="AL149" s="868">
        <v>0</v>
      </c>
      <c r="AM149" s="868">
        <v>0</v>
      </c>
      <c r="AN149" s="868">
        <v>0</v>
      </c>
      <c r="AO149" s="870">
        <v>0</v>
      </c>
      <c r="AP149" s="869"/>
      <c r="AQ149" s="867"/>
      <c r="AR149" s="868"/>
      <c r="AS149" s="868"/>
      <c r="AT149" s="868"/>
      <c r="AU149" s="868">
        <v>0</v>
      </c>
      <c r="AV149" s="868">
        <v>0</v>
      </c>
      <c r="AW149" s="868">
        <v>0</v>
      </c>
      <c r="AX149" s="868">
        <v>0</v>
      </c>
      <c r="AY149" s="868">
        <v>0</v>
      </c>
      <c r="AZ149" s="868">
        <v>0</v>
      </c>
      <c r="BA149" s="868">
        <v>0</v>
      </c>
      <c r="BB149" s="868">
        <v>0</v>
      </c>
      <c r="BC149" s="868">
        <v>0</v>
      </c>
      <c r="BD149" s="868">
        <v>0</v>
      </c>
      <c r="BE149" s="868">
        <v>0</v>
      </c>
      <c r="BF149" s="868">
        <v>0</v>
      </c>
      <c r="BG149" s="868">
        <v>0</v>
      </c>
      <c r="BH149" s="868">
        <v>0</v>
      </c>
      <c r="BI149" s="868">
        <v>0</v>
      </c>
      <c r="BJ149" s="868">
        <v>0</v>
      </c>
      <c r="BK149" s="868">
        <v>0</v>
      </c>
      <c r="BL149" s="868">
        <v>0</v>
      </c>
      <c r="BM149" s="868">
        <v>0</v>
      </c>
      <c r="BN149" s="868">
        <v>0</v>
      </c>
      <c r="BO149" s="868">
        <v>0</v>
      </c>
      <c r="BP149" s="868">
        <v>0</v>
      </c>
      <c r="BQ149" s="868">
        <v>0</v>
      </c>
      <c r="BR149" s="868">
        <v>0</v>
      </c>
      <c r="BS149" s="868">
        <v>0</v>
      </c>
      <c r="BT149" s="870">
        <v>0</v>
      </c>
      <c r="BU149" s="163"/>
    </row>
    <row r="150" spans="2:73" ht="15.75">
      <c r="B150" s="691"/>
      <c r="C150" s="691" t="s">
        <v>29</v>
      </c>
      <c r="D150" s="757" t="s">
        <v>669</v>
      </c>
      <c r="E150" s="691" t="s">
        <v>768</v>
      </c>
      <c r="F150" s="691"/>
      <c r="G150" s="691"/>
      <c r="H150" s="691">
        <v>2015</v>
      </c>
      <c r="I150" s="643" t="s">
        <v>575</v>
      </c>
      <c r="J150" s="643" t="s">
        <v>581</v>
      </c>
      <c r="K150" s="632"/>
      <c r="L150" s="695"/>
      <c r="M150" s="696"/>
      <c r="N150" s="696"/>
      <c r="O150" s="696"/>
      <c r="P150" s="696">
        <v>7</v>
      </c>
      <c r="Q150" s="696">
        <v>7</v>
      </c>
      <c r="R150" s="696">
        <v>7</v>
      </c>
      <c r="S150" s="696">
        <v>7</v>
      </c>
      <c r="T150" s="696">
        <v>7</v>
      </c>
      <c r="U150" s="696">
        <v>7</v>
      </c>
      <c r="V150" s="696">
        <v>7</v>
      </c>
      <c r="W150" s="696">
        <v>7</v>
      </c>
      <c r="X150" s="696">
        <v>7</v>
      </c>
      <c r="Y150" s="696">
        <v>7</v>
      </c>
      <c r="Z150" s="696">
        <v>7</v>
      </c>
      <c r="AA150" s="696">
        <v>7</v>
      </c>
      <c r="AB150" s="696">
        <v>7</v>
      </c>
      <c r="AC150" s="696">
        <v>7</v>
      </c>
      <c r="AD150" s="696">
        <v>7</v>
      </c>
      <c r="AE150" s="696">
        <v>7</v>
      </c>
      <c r="AF150" s="696">
        <v>7</v>
      </c>
      <c r="AG150" s="696">
        <v>7</v>
      </c>
      <c r="AH150" s="696">
        <v>6</v>
      </c>
      <c r="AI150" s="696">
        <v>0</v>
      </c>
      <c r="AJ150" s="696">
        <v>0</v>
      </c>
      <c r="AK150" s="696">
        <v>0</v>
      </c>
      <c r="AL150" s="696">
        <v>0</v>
      </c>
      <c r="AM150" s="696">
        <v>0</v>
      </c>
      <c r="AN150" s="696">
        <v>0</v>
      </c>
      <c r="AO150" s="697">
        <v>0</v>
      </c>
      <c r="AP150" s="632"/>
      <c r="AQ150" s="695"/>
      <c r="AR150" s="696"/>
      <c r="AS150" s="696"/>
      <c r="AT150" s="696"/>
      <c r="AU150" s="696">
        <v>12833</v>
      </c>
      <c r="AV150" s="696">
        <v>12833</v>
      </c>
      <c r="AW150" s="696">
        <v>12833</v>
      </c>
      <c r="AX150" s="696">
        <v>12833</v>
      </c>
      <c r="AY150" s="696">
        <v>12833</v>
      </c>
      <c r="AZ150" s="696">
        <v>12833</v>
      </c>
      <c r="BA150" s="696">
        <v>12833</v>
      </c>
      <c r="BB150" s="696">
        <v>12833</v>
      </c>
      <c r="BC150" s="696">
        <v>12833</v>
      </c>
      <c r="BD150" s="696">
        <v>12833</v>
      </c>
      <c r="BE150" s="696">
        <v>12833</v>
      </c>
      <c r="BF150" s="696">
        <v>12833</v>
      </c>
      <c r="BG150" s="696">
        <v>12833</v>
      </c>
      <c r="BH150" s="696">
        <v>12833</v>
      </c>
      <c r="BI150" s="696">
        <v>12833</v>
      </c>
      <c r="BJ150" s="696">
        <v>12833</v>
      </c>
      <c r="BK150" s="696">
        <v>12833</v>
      </c>
      <c r="BL150" s="696">
        <v>12833</v>
      </c>
      <c r="BM150" s="696">
        <v>12249</v>
      </c>
      <c r="BN150" s="696">
        <v>0</v>
      </c>
      <c r="BO150" s="696">
        <v>0</v>
      </c>
      <c r="BP150" s="696">
        <v>0</v>
      </c>
      <c r="BQ150" s="696">
        <v>0</v>
      </c>
      <c r="BR150" s="696">
        <v>0</v>
      </c>
      <c r="BS150" s="696">
        <v>0</v>
      </c>
      <c r="BT150" s="697">
        <v>0</v>
      </c>
      <c r="BU150" s="163"/>
    </row>
    <row r="151" spans="2:73" ht="15.75">
      <c r="B151" s="939"/>
      <c r="C151" s="939" t="s">
        <v>29</v>
      </c>
      <c r="D151" s="939" t="s">
        <v>98</v>
      </c>
      <c r="E151" s="939" t="s">
        <v>768</v>
      </c>
      <c r="F151" s="939"/>
      <c r="G151" s="939"/>
      <c r="H151" s="939">
        <v>2015</v>
      </c>
      <c r="I151" s="940" t="s">
        <v>575</v>
      </c>
      <c r="J151" s="940" t="s">
        <v>581</v>
      </c>
      <c r="K151" s="869"/>
      <c r="L151" s="867"/>
      <c r="M151" s="868"/>
      <c r="N151" s="868"/>
      <c r="O151" s="868"/>
      <c r="P151" s="868">
        <v>0</v>
      </c>
      <c r="Q151" s="868">
        <v>0</v>
      </c>
      <c r="R151" s="868">
        <v>0</v>
      </c>
      <c r="S151" s="868">
        <v>0</v>
      </c>
      <c r="T151" s="868">
        <v>0</v>
      </c>
      <c r="U151" s="868">
        <v>0</v>
      </c>
      <c r="V151" s="868">
        <v>0</v>
      </c>
      <c r="W151" s="868">
        <v>0</v>
      </c>
      <c r="X151" s="868">
        <v>0</v>
      </c>
      <c r="Y151" s="868">
        <v>0</v>
      </c>
      <c r="Z151" s="868">
        <v>0</v>
      </c>
      <c r="AA151" s="868">
        <v>0</v>
      </c>
      <c r="AB151" s="868">
        <v>0</v>
      </c>
      <c r="AC151" s="868">
        <v>0</v>
      </c>
      <c r="AD151" s="868">
        <v>0</v>
      </c>
      <c r="AE151" s="868">
        <v>0</v>
      </c>
      <c r="AF151" s="868">
        <v>0</v>
      </c>
      <c r="AG151" s="868">
        <v>0</v>
      </c>
      <c r="AH151" s="868">
        <v>0</v>
      </c>
      <c r="AI151" s="868">
        <v>0</v>
      </c>
      <c r="AJ151" s="868">
        <v>0</v>
      </c>
      <c r="AK151" s="868">
        <v>0</v>
      </c>
      <c r="AL151" s="868">
        <v>0</v>
      </c>
      <c r="AM151" s="868">
        <v>0</v>
      </c>
      <c r="AN151" s="868">
        <v>0</v>
      </c>
      <c r="AO151" s="870">
        <v>0</v>
      </c>
      <c r="AP151" s="869"/>
      <c r="AQ151" s="867"/>
      <c r="AR151" s="868"/>
      <c r="AS151" s="868"/>
      <c r="AT151" s="868"/>
      <c r="AU151" s="868">
        <v>0</v>
      </c>
      <c r="AV151" s="868">
        <v>0</v>
      </c>
      <c r="AW151" s="868">
        <v>0</v>
      </c>
      <c r="AX151" s="868">
        <v>0</v>
      </c>
      <c r="AY151" s="868">
        <v>0</v>
      </c>
      <c r="AZ151" s="868">
        <v>0</v>
      </c>
      <c r="BA151" s="868">
        <v>0</v>
      </c>
      <c r="BB151" s="868">
        <v>0</v>
      </c>
      <c r="BC151" s="868">
        <v>0</v>
      </c>
      <c r="BD151" s="868">
        <v>0</v>
      </c>
      <c r="BE151" s="868">
        <v>0</v>
      </c>
      <c r="BF151" s="868">
        <v>0</v>
      </c>
      <c r="BG151" s="868">
        <v>0</v>
      </c>
      <c r="BH151" s="868">
        <v>0</v>
      </c>
      <c r="BI151" s="868">
        <v>0</v>
      </c>
      <c r="BJ151" s="868">
        <v>0</v>
      </c>
      <c r="BK151" s="868">
        <v>0</v>
      </c>
      <c r="BL151" s="868">
        <v>0</v>
      </c>
      <c r="BM151" s="868">
        <v>0</v>
      </c>
      <c r="BN151" s="868">
        <v>0</v>
      </c>
      <c r="BO151" s="868">
        <v>0</v>
      </c>
      <c r="BP151" s="868">
        <v>0</v>
      </c>
      <c r="BQ151" s="868">
        <v>0</v>
      </c>
      <c r="BR151" s="868">
        <v>0</v>
      </c>
      <c r="BS151" s="868">
        <v>0</v>
      </c>
      <c r="BT151" s="870">
        <v>0</v>
      </c>
      <c r="BU151" s="163"/>
    </row>
    <row r="152" spans="2:73" ht="15.75">
      <c r="B152" s="691"/>
      <c r="C152" s="691" t="s">
        <v>793</v>
      </c>
      <c r="D152" s="757" t="s">
        <v>99</v>
      </c>
      <c r="E152" s="691" t="s">
        <v>768</v>
      </c>
      <c r="F152" s="691"/>
      <c r="G152" s="691"/>
      <c r="H152" s="691">
        <v>2015</v>
      </c>
      <c r="I152" s="643" t="s">
        <v>575</v>
      </c>
      <c r="J152" s="643" t="s">
        <v>581</v>
      </c>
      <c r="K152" s="632"/>
      <c r="L152" s="695"/>
      <c r="M152" s="696"/>
      <c r="N152" s="696"/>
      <c r="O152" s="696"/>
      <c r="P152" s="696">
        <v>34</v>
      </c>
      <c r="Q152" s="696">
        <v>34</v>
      </c>
      <c r="R152" s="696">
        <v>34</v>
      </c>
      <c r="S152" s="696">
        <v>34</v>
      </c>
      <c r="T152" s="696">
        <v>69</v>
      </c>
      <c r="U152" s="696">
        <v>69</v>
      </c>
      <c r="V152" s="696">
        <v>69</v>
      </c>
      <c r="W152" s="696">
        <v>69</v>
      </c>
      <c r="X152" s="696">
        <v>69</v>
      </c>
      <c r="Y152" s="696">
        <v>69</v>
      </c>
      <c r="Z152" s="696">
        <v>69</v>
      </c>
      <c r="AA152" s="696">
        <v>69</v>
      </c>
      <c r="AB152" s="696">
        <v>69</v>
      </c>
      <c r="AC152" s="696">
        <v>49</v>
      </c>
      <c r="AD152" s="696">
        <v>0</v>
      </c>
      <c r="AE152" s="696">
        <v>0</v>
      </c>
      <c r="AF152" s="696">
        <v>0</v>
      </c>
      <c r="AG152" s="696">
        <v>0</v>
      </c>
      <c r="AH152" s="696">
        <v>0</v>
      </c>
      <c r="AI152" s="696">
        <v>0</v>
      </c>
      <c r="AJ152" s="696">
        <v>0</v>
      </c>
      <c r="AK152" s="696">
        <v>0</v>
      </c>
      <c r="AL152" s="696">
        <v>0</v>
      </c>
      <c r="AM152" s="696">
        <v>0</v>
      </c>
      <c r="AN152" s="696">
        <v>0</v>
      </c>
      <c r="AO152" s="697">
        <v>0</v>
      </c>
      <c r="AP152" s="632"/>
      <c r="AQ152" s="695"/>
      <c r="AR152" s="696"/>
      <c r="AS152" s="696"/>
      <c r="AT152" s="696"/>
      <c r="AU152" s="696">
        <v>161725</v>
      </c>
      <c r="AV152" s="696">
        <v>161725</v>
      </c>
      <c r="AW152" s="696">
        <v>161725</v>
      </c>
      <c r="AX152" s="696">
        <v>161725</v>
      </c>
      <c r="AY152" s="696">
        <v>304266</v>
      </c>
      <c r="AZ152" s="696">
        <v>304266</v>
      </c>
      <c r="BA152" s="696">
        <v>304266</v>
      </c>
      <c r="BB152" s="696">
        <v>304266</v>
      </c>
      <c r="BC152" s="696">
        <v>304266</v>
      </c>
      <c r="BD152" s="696">
        <v>304266</v>
      </c>
      <c r="BE152" s="696">
        <v>304266</v>
      </c>
      <c r="BF152" s="696">
        <v>304266</v>
      </c>
      <c r="BG152" s="696">
        <v>304266</v>
      </c>
      <c r="BH152" s="696">
        <v>212986</v>
      </c>
      <c r="BI152" s="696">
        <v>0</v>
      </c>
      <c r="BJ152" s="696">
        <v>0</v>
      </c>
      <c r="BK152" s="696">
        <v>0</v>
      </c>
      <c r="BL152" s="696">
        <v>0</v>
      </c>
      <c r="BM152" s="696">
        <v>0</v>
      </c>
      <c r="BN152" s="696">
        <v>0</v>
      </c>
      <c r="BO152" s="696">
        <v>0</v>
      </c>
      <c r="BP152" s="696">
        <v>0</v>
      </c>
      <c r="BQ152" s="696">
        <v>0</v>
      </c>
      <c r="BR152" s="696">
        <v>0</v>
      </c>
      <c r="BS152" s="696">
        <v>0</v>
      </c>
      <c r="BT152" s="697">
        <v>0</v>
      </c>
      <c r="BU152" s="163"/>
    </row>
    <row r="153" spans="2:73" ht="15.75">
      <c r="B153" s="933"/>
      <c r="C153" s="933" t="s">
        <v>793</v>
      </c>
      <c r="D153" s="934" t="s">
        <v>100</v>
      </c>
      <c r="E153" s="933" t="s">
        <v>768</v>
      </c>
      <c r="F153" s="933"/>
      <c r="G153" s="933"/>
      <c r="H153" s="933">
        <v>2015</v>
      </c>
      <c r="I153" s="935" t="s">
        <v>575</v>
      </c>
      <c r="J153" s="935" t="s">
        <v>581</v>
      </c>
      <c r="K153" s="848"/>
      <c r="L153" s="845"/>
      <c r="M153" s="846"/>
      <c r="N153" s="846"/>
      <c r="O153" s="846"/>
      <c r="P153" s="846">
        <v>246</v>
      </c>
      <c r="Q153" s="846">
        <v>246</v>
      </c>
      <c r="R153" s="846">
        <v>246</v>
      </c>
      <c r="S153" s="846">
        <v>226</v>
      </c>
      <c r="T153" s="846">
        <v>226</v>
      </c>
      <c r="U153" s="846">
        <v>226</v>
      </c>
      <c r="V153" s="846">
        <v>217</v>
      </c>
      <c r="W153" s="846">
        <v>217</v>
      </c>
      <c r="X153" s="846">
        <v>207</v>
      </c>
      <c r="Y153" s="846">
        <v>172</v>
      </c>
      <c r="Z153" s="846">
        <v>131</v>
      </c>
      <c r="AA153" s="846">
        <v>129</v>
      </c>
      <c r="AB153" s="846">
        <v>114</v>
      </c>
      <c r="AC153" s="846">
        <v>114</v>
      </c>
      <c r="AD153" s="846">
        <v>114</v>
      </c>
      <c r="AE153" s="846">
        <v>92</v>
      </c>
      <c r="AF153" s="846">
        <v>35</v>
      </c>
      <c r="AG153" s="846">
        <v>35</v>
      </c>
      <c r="AH153" s="846">
        <v>35</v>
      </c>
      <c r="AI153" s="846">
        <v>35</v>
      </c>
      <c r="AJ153" s="846">
        <v>0</v>
      </c>
      <c r="AK153" s="846">
        <v>0</v>
      </c>
      <c r="AL153" s="846">
        <v>0</v>
      </c>
      <c r="AM153" s="846">
        <v>0</v>
      </c>
      <c r="AN153" s="846">
        <v>0</v>
      </c>
      <c r="AO153" s="847">
        <v>0</v>
      </c>
      <c r="AP153" s="848"/>
      <c r="AQ153" s="845"/>
      <c r="AR153" s="846"/>
      <c r="AS153" s="846"/>
      <c r="AT153" s="846"/>
      <c r="AU153" s="846">
        <v>1167986</v>
      </c>
      <c r="AV153" s="846">
        <v>1167986</v>
      </c>
      <c r="AW153" s="846">
        <v>1167986</v>
      </c>
      <c r="AX153" s="846">
        <v>1103291</v>
      </c>
      <c r="AY153" s="846">
        <v>1103291</v>
      </c>
      <c r="AZ153" s="846">
        <v>1103291</v>
      </c>
      <c r="BA153" s="846">
        <v>1058323</v>
      </c>
      <c r="BB153" s="846">
        <v>1058323</v>
      </c>
      <c r="BC153" s="846">
        <v>1007935</v>
      </c>
      <c r="BD153" s="846">
        <v>810036</v>
      </c>
      <c r="BE153" s="846">
        <v>560645</v>
      </c>
      <c r="BF153" s="846">
        <v>534688</v>
      </c>
      <c r="BG153" s="846">
        <v>445955</v>
      </c>
      <c r="BH153" s="846">
        <v>445955</v>
      </c>
      <c r="BI153" s="846">
        <v>445955</v>
      </c>
      <c r="BJ153" s="846">
        <v>358485</v>
      </c>
      <c r="BK153" s="846">
        <v>104983</v>
      </c>
      <c r="BL153" s="846">
        <v>104983</v>
      </c>
      <c r="BM153" s="846">
        <v>104983</v>
      </c>
      <c r="BN153" s="846">
        <v>104983</v>
      </c>
      <c r="BO153" s="846">
        <v>0</v>
      </c>
      <c r="BP153" s="846">
        <v>0</v>
      </c>
      <c r="BQ153" s="846">
        <v>0</v>
      </c>
      <c r="BR153" s="846">
        <v>0</v>
      </c>
      <c r="BS153" s="846">
        <v>0</v>
      </c>
      <c r="BT153" s="847">
        <v>0</v>
      </c>
      <c r="BU153" s="163"/>
    </row>
    <row r="154" spans="2:73" ht="15.75">
      <c r="B154" s="939"/>
      <c r="C154" s="939" t="s">
        <v>793</v>
      </c>
      <c r="D154" s="939" t="s">
        <v>101</v>
      </c>
      <c r="E154" s="939" t="s">
        <v>768</v>
      </c>
      <c r="F154" s="939"/>
      <c r="G154" s="939"/>
      <c r="H154" s="939">
        <v>2015</v>
      </c>
      <c r="I154" s="940" t="s">
        <v>575</v>
      </c>
      <c r="J154" s="940" t="s">
        <v>581</v>
      </c>
      <c r="K154" s="869"/>
      <c r="L154" s="867"/>
      <c r="M154" s="868"/>
      <c r="N154" s="868"/>
      <c r="O154" s="868"/>
      <c r="P154" s="868">
        <v>0</v>
      </c>
      <c r="Q154" s="868">
        <v>0</v>
      </c>
      <c r="R154" s="868">
        <v>0</v>
      </c>
      <c r="S154" s="868">
        <v>0</v>
      </c>
      <c r="T154" s="868">
        <v>0</v>
      </c>
      <c r="U154" s="868">
        <v>0</v>
      </c>
      <c r="V154" s="868">
        <v>0</v>
      </c>
      <c r="W154" s="868">
        <v>0</v>
      </c>
      <c r="X154" s="868">
        <v>0</v>
      </c>
      <c r="Y154" s="868">
        <v>0</v>
      </c>
      <c r="Z154" s="868">
        <v>0</v>
      </c>
      <c r="AA154" s="868">
        <v>0</v>
      </c>
      <c r="AB154" s="868">
        <v>0</v>
      </c>
      <c r="AC154" s="868">
        <v>0</v>
      </c>
      <c r="AD154" s="868">
        <v>0</v>
      </c>
      <c r="AE154" s="868">
        <v>0</v>
      </c>
      <c r="AF154" s="868">
        <v>0</v>
      </c>
      <c r="AG154" s="868">
        <v>0</v>
      </c>
      <c r="AH154" s="868">
        <v>0</v>
      </c>
      <c r="AI154" s="868">
        <v>0</v>
      </c>
      <c r="AJ154" s="868">
        <v>0</v>
      </c>
      <c r="AK154" s="868">
        <v>0</v>
      </c>
      <c r="AL154" s="868">
        <v>0</v>
      </c>
      <c r="AM154" s="868">
        <v>0</v>
      </c>
      <c r="AN154" s="868">
        <v>0</v>
      </c>
      <c r="AO154" s="870">
        <v>0</v>
      </c>
      <c r="AP154" s="869"/>
      <c r="AQ154" s="867"/>
      <c r="AR154" s="868"/>
      <c r="AS154" s="868"/>
      <c r="AT154" s="868"/>
      <c r="AU154" s="868">
        <v>0</v>
      </c>
      <c r="AV154" s="868">
        <v>0</v>
      </c>
      <c r="AW154" s="868">
        <v>0</v>
      </c>
      <c r="AX154" s="868">
        <v>0</v>
      </c>
      <c r="AY154" s="868">
        <v>0</v>
      </c>
      <c r="AZ154" s="868">
        <v>0</v>
      </c>
      <c r="BA154" s="868">
        <v>0</v>
      </c>
      <c r="BB154" s="868">
        <v>0</v>
      </c>
      <c r="BC154" s="868">
        <v>0</v>
      </c>
      <c r="BD154" s="868">
        <v>0</v>
      </c>
      <c r="BE154" s="868">
        <v>0</v>
      </c>
      <c r="BF154" s="868">
        <v>0</v>
      </c>
      <c r="BG154" s="868">
        <v>0</v>
      </c>
      <c r="BH154" s="868">
        <v>0</v>
      </c>
      <c r="BI154" s="868">
        <v>0</v>
      </c>
      <c r="BJ154" s="868">
        <v>0</v>
      </c>
      <c r="BK154" s="868">
        <v>0</v>
      </c>
      <c r="BL154" s="868">
        <v>0</v>
      </c>
      <c r="BM154" s="868">
        <v>0</v>
      </c>
      <c r="BN154" s="868">
        <v>0</v>
      </c>
      <c r="BO154" s="868">
        <v>0</v>
      </c>
      <c r="BP154" s="868">
        <v>0</v>
      </c>
      <c r="BQ154" s="868">
        <v>0</v>
      </c>
      <c r="BR154" s="868">
        <v>0</v>
      </c>
      <c r="BS154" s="868">
        <v>0</v>
      </c>
      <c r="BT154" s="870">
        <v>0</v>
      </c>
      <c r="BU154" s="163"/>
    </row>
    <row r="155" spans="2:73" s="917" customFormat="1" ht="16.5" thickBot="1">
      <c r="B155" s="759"/>
      <c r="C155" s="759" t="s">
        <v>793</v>
      </c>
      <c r="D155" s="760" t="s">
        <v>102</v>
      </c>
      <c r="E155" s="759" t="s">
        <v>768</v>
      </c>
      <c r="F155" s="759"/>
      <c r="G155" s="759"/>
      <c r="H155" s="759">
        <v>2015</v>
      </c>
      <c r="I155" s="916" t="s">
        <v>575</v>
      </c>
      <c r="J155" s="916" t="s">
        <v>581</v>
      </c>
      <c r="K155" s="807"/>
      <c r="L155" s="804"/>
      <c r="M155" s="805"/>
      <c r="N155" s="805"/>
      <c r="O155" s="805"/>
      <c r="P155" s="805">
        <v>21</v>
      </c>
      <c r="Q155" s="805">
        <v>21</v>
      </c>
      <c r="R155" s="805">
        <v>21</v>
      </c>
      <c r="S155" s="805">
        <v>21</v>
      </c>
      <c r="T155" s="805">
        <v>21</v>
      </c>
      <c r="U155" s="805">
        <v>21</v>
      </c>
      <c r="V155" s="805">
        <v>21</v>
      </c>
      <c r="W155" s="805">
        <v>21</v>
      </c>
      <c r="X155" s="805">
        <v>21</v>
      </c>
      <c r="Y155" s="805">
        <v>21</v>
      </c>
      <c r="Z155" s="805">
        <v>21</v>
      </c>
      <c r="AA155" s="805">
        <v>21</v>
      </c>
      <c r="AB155" s="805">
        <v>21</v>
      </c>
      <c r="AC155" s="805">
        <v>21</v>
      </c>
      <c r="AD155" s="805">
        <v>9</v>
      </c>
      <c r="AE155" s="805">
        <v>0</v>
      </c>
      <c r="AF155" s="805">
        <v>0</v>
      </c>
      <c r="AG155" s="805">
        <v>0</v>
      </c>
      <c r="AH155" s="805">
        <v>0</v>
      </c>
      <c r="AI155" s="805">
        <v>0</v>
      </c>
      <c r="AJ155" s="805">
        <v>0</v>
      </c>
      <c r="AK155" s="805">
        <v>0</v>
      </c>
      <c r="AL155" s="805">
        <v>0</v>
      </c>
      <c r="AM155" s="805">
        <v>0</v>
      </c>
      <c r="AN155" s="805">
        <v>0</v>
      </c>
      <c r="AO155" s="806">
        <v>0</v>
      </c>
      <c r="AP155" s="807"/>
      <c r="AQ155" s="804"/>
      <c r="AR155" s="805"/>
      <c r="AS155" s="805"/>
      <c r="AT155" s="805"/>
      <c r="AU155" s="805">
        <v>178249</v>
      </c>
      <c r="AV155" s="805">
        <v>178249</v>
      </c>
      <c r="AW155" s="805">
        <v>178249</v>
      </c>
      <c r="AX155" s="805">
        <v>178249</v>
      </c>
      <c r="AY155" s="805">
        <v>178249</v>
      </c>
      <c r="AZ155" s="805">
        <v>178249</v>
      </c>
      <c r="BA155" s="805">
        <v>178249</v>
      </c>
      <c r="BB155" s="805">
        <v>178249</v>
      </c>
      <c r="BC155" s="805">
        <v>178249</v>
      </c>
      <c r="BD155" s="805">
        <v>178249</v>
      </c>
      <c r="BE155" s="805">
        <v>178249</v>
      </c>
      <c r="BF155" s="805">
        <v>178249</v>
      </c>
      <c r="BG155" s="805">
        <v>178249</v>
      </c>
      <c r="BH155" s="805">
        <v>178249</v>
      </c>
      <c r="BI155" s="805">
        <v>77344</v>
      </c>
      <c r="BJ155" s="805">
        <v>0</v>
      </c>
      <c r="BK155" s="805">
        <v>0</v>
      </c>
      <c r="BL155" s="805">
        <v>0</v>
      </c>
      <c r="BM155" s="805">
        <v>0</v>
      </c>
      <c r="BN155" s="805">
        <v>0</v>
      </c>
      <c r="BO155" s="805">
        <v>0</v>
      </c>
      <c r="BP155" s="805">
        <v>0</v>
      </c>
      <c r="BQ155" s="805">
        <v>0</v>
      </c>
      <c r="BR155" s="805">
        <v>0</v>
      </c>
      <c r="BS155" s="805">
        <v>0</v>
      </c>
      <c r="BT155" s="806">
        <v>0</v>
      </c>
      <c r="BU155" s="918"/>
    </row>
    <row r="156" spans="2:73" ht="15.75">
      <c r="B156" s="691"/>
      <c r="C156" s="691" t="s">
        <v>794</v>
      </c>
      <c r="D156" s="757" t="s">
        <v>113</v>
      </c>
      <c r="E156" s="691" t="s">
        <v>768</v>
      </c>
      <c r="F156" s="691"/>
      <c r="G156" s="691"/>
      <c r="H156" s="691">
        <v>2016</v>
      </c>
      <c r="I156" s="643" t="s">
        <v>575</v>
      </c>
      <c r="J156" s="643" t="s">
        <v>588</v>
      </c>
      <c r="K156" s="632"/>
      <c r="L156" s="695"/>
      <c r="M156" s="696"/>
      <c r="N156" s="696"/>
      <c r="O156" s="696"/>
      <c r="P156" s="696"/>
      <c r="Q156" s="696">
        <v>716</v>
      </c>
      <c r="R156" s="696">
        <v>716</v>
      </c>
      <c r="S156" s="696">
        <v>716</v>
      </c>
      <c r="T156" s="696">
        <v>716</v>
      </c>
      <c r="U156" s="696">
        <v>716</v>
      </c>
      <c r="V156" s="696">
        <v>716</v>
      </c>
      <c r="W156" s="696">
        <v>716</v>
      </c>
      <c r="X156" s="696">
        <v>716</v>
      </c>
      <c r="Y156" s="696">
        <v>716</v>
      </c>
      <c r="Z156" s="696">
        <v>713</v>
      </c>
      <c r="AA156" s="696">
        <v>688</v>
      </c>
      <c r="AB156" s="696">
        <v>688</v>
      </c>
      <c r="AC156" s="696">
        <v>688</v>
      </c>
      <c r="AD156" s="696">
        <v>687</v>
      </c>
      <c r="AE156" s="696">
        <v>598</v>
      </c>
      <c r="AF156" s="696">
        <v>598</v>
      </c>
      <c r="AG156" s="696">
        <v>258</v>
      </c>
      <c r="AH156" s="696">
        <v>0</v>
      </c>
      <c r="AI156" s="696">
        <v>0</v>
      </c>
      <c r="AJ156" s="696">
        <v>0</v>
      </c>
      <c r="AK156" s="696">
        <v>0</v>
      </c>
      <c r="AL156" s="696">
        <v>0</v>
      </c>
      <c r="AM156" s="696">
        <v>0</v>
      </c>
      <c r="AN156" s="696">
        <v>0</v>
      </c>
      <c r="AO156" s="697">
        <v>0</v>
      </c>
      <c r="AP156" s="632"/>
      <c r="AQ156" s="695"/>
      <c r="AR156" s="696"/>
      <c r="AS156" s="696"/>
      <c r="AT156" s="696"/>
      <c r="AU156" s="696"/>
      <c r="AV156" s="696">
        <v>11021446</v>
      </c>
      <c r="AW156" s="696">
        <v>11021446</v>
      </c>
      <c r="AX156" s="696">
        <v>11021446</v>
      </c>
      <c r="AY156" s="696">
        <v>11021446</v>
      </c>
      <c r="AZ156" s="696">
        <v>11021446</v>
      </c>
      <c r="BA156" s="696">
        <v>11021446</v>
      </c>
      <c r="BB156" s="696">
        <v>11021446</v>
      </c>
      <c r="BC156" s="696">
        <v>11019802</v>
      </c>
      <c r="BD156" s="696">
        <v>11019802</v>
      </c>
      <c r="BE156" s="696">
        <v>10970795</v>
      </c>
      <c r="BF156" s="696">
        <v>10838563</v>
      </c>
      <c r="BG156" s="696">
        <v>10832109</v>
      </c>
      <c r="BH156" s="696">
        <v>10832109</v>
      </c>
      <c r="BI156" s="696">
        <v>10773717</v>
      </c>
      <c r="BJ156" s="696">
        <v>9342579</v>
      </c>
      <c r="BK156" s="696">
        <v>9342579</v>
      </c>
      <c r="BL156" s="696">
        <v>4108545</v>
      </c>
      <c r="BM156" s="696">
        <v>0</v>
      </c>
      <c r="BN156" s="696">
        <v>0</v>
      </c>
      <c r="BO156" s="696">
        <v>0</v>
      </c>
      <c r="BP156" s="696">
        <v>0</v>
      </c>
      <c r="BQ156" s="696">
        <v>0</v>
      </c>
      <c r="BR156" s="696">
        <v>0</v>
      </c>
      <c r="BS156" s="696">
        <v>0</v>
      </c>
      <c r="BT156" s="697">
        <v>0</v>
      </c>
      <c r="BU156" s="163"/>
    </row>
    <row r="157" spans="2:73" ht="15.75">
      <c r="B157" s="691"/>
      <c r="C157" s="691" t="s">
        <v>794</v>
      </c>
      <c r="D157" s="757" t="s">
        <v>796</v>
      </c>
      <c r="E157" s="691" t="s">
        <v>768</v>
      </c>
      <c r="F157" s="691"/>
      <c r="G157" s="691"/>
      <c r="H157" s="691">
        <v>2016</v>
      </c>
      <c r="I157" s="643" t="s">
        <v>575</v>
      </c>
      <c r="J157" s="643" t="s">
        <v>588</v>
      </c>
      <c r="K157" s="632"/>
      <c r="L157" s="695"/>
      <c r="M157" s="696"/>
      <c r="N157" s="696"/>
      <c r="O157" s="696"/>
      <c r="P157" s="696"/>
      <c r="Q157" s="696">
        <v>685</v>
      </c>
      <c r="R157" s="696">
        <v>685</v>
      </c>
      <c r="S157" s="696">
        <v>685</v>
      </c>
      <c r="T157" s="696">
        <v>685</v>
      </c>
      <c r="U157" s="696">
        <v>685</v>
      </c>
      <c r="V157" s="696">
        <v>685</v>
      </c>
      <c r="W157" s="696">
        <v>685</v>
      </c>
      <c r="X157" s="696">
        <v>685</v>
      </c>
      <c r="Y157" s="696">
        <v>685</v>
      </c>
      <c r="Z157" s="696">
        <v>685</v>
      </c>
      <c r="AA157" s="696">
        <v>685</v>
      </c>
      <c r="AB157" s="696">
        <v>685</v>
      </c>
      <c r="AC157" s="696">
        <v>685</v>
      </c>
      <c r="AD157" s="696">
        <v>685</v>
      </c>
      <c r="AE157" s="696">
        <v>685</v>
      </c>
      <c r="AF157" s="696">
        <v>685</v>
      </c>
      <c r="AG157" s="696">
        <v>685</v>
      </c>
      <c r="AH157" s="696">
        <v>685</v>
      </c>
      <c r="AI157" s="696">
        <v>625</v>
      </c>
      <c r="AJ157" s="696">
        <v>0</v>
      </c>
      <c r="AK157" s="696">
        <v>0</v>
      </c>
      <c r="AL157" s="696">
        <v>0</v>
      </c>
      <c r="AM157" s="696">
        <v>0</v>
      </c>
      <c r="AN157" s="696">
        <v>0</v>
      </c>
      <c r="AO157" s="697">
        <v>0</v>
      </c>
      <c r="AP157" s="632"/>
      <c r="AQ157" s="695"/>
      <c r="AR157" s="696"/>
      <c r="AS157" s="696"/>
      <c r="AT157" s="696"/>
      <c r="AU157" s="696"/>
      <c r="AV157" s="696">
        <v>2321294</v>
      </c>
      <c r="AW157" s="696">
        <v>2321294</v>
      </c>
      <c r="AX157" s="696">
        <v>2321294</v>
      </c>
      <c r="AY157" s="696">
        <v>2321294</v>
      </c>
      <c r="AZ157" s="696">
        <v>2321294</v>
      </c>
      <c r="BA157" s="696">
        <v>2321294</v>
      </c>
      <c r="BB157" s="696">
        <v>2321294</v>
      </c>
      <c r="BC157" s="696">
        <v>2321294</v>
      </c>
      <c r="BD157" s="696">
        <v>2321294</v>
      </c>
      <c r="BE157" s="696">
        <v>2321294</v>
      </c>
      <c r="BF157" s="696">
        <v>2321294</v>
      </c>
      <c r="BG157" s="696">
        <v>2321294</v>
      </c>
      <c r="BH157" s="696">
        <v>2321294</v>
      </c>
      <c r="BI157" s="696">
        <v>2321294</v>
      </c>
      <c r="BJ157" s="696">
        <v>2321294</v>
      </c>
      <c r="BK157" s="696">
        <v>2321294</v>
      </c>
      <c r="BL157" s="696">
        <v>2321294</v>
      </c>
      <c r="BM157" s="696">
        <v>2321294</v>
      </c>
      <c r="BN157" s="696">
        <v>2267616</v>
      </c>
      <c r="BO157" s="696">
        <v>0</v>
      </c>
      <c r="BP157" s="696">
        <v>0</v>
      </c>
      <c r="BQ157" s="696">
        <v>0</v>
      </c>
      <c r="BR157" s="696">
        <v>0</v>
      </c>
      <c r="BS157" s="696">
        <v>0</v>
      </c>
      <c r="BT157" s="697">
        <v>0</v>
      </c>
      <c r="BU157" s="163"/>
    </row>
    <row r="158" spans="2:73" ht="15.75">
      <c r="B158" s="939"/>
      <c r="C158" s="939" t="s">
        <v>794</v>
      </c>
      <c r="D158" s="939" t="s">
        <v>115</v>
      </c>
      <c r="E158" s="939" t="s">
        <v>768</v>
      </c>
      <c r="F158" s="939"/>
      <c r="G158" s="939"/>
      <c r="H158" s="939">
        <v>2016</v>
      </c>
      <c r="I158" s="940" t="s">
        <v>575</v>
      </c>
      <c r="J158" s="940" t="s">
        <v>588</v>
      </c>
      <c r="K158" s="869"/>
      <c r="L158" s="867"/>
      <c r="M158" s="868"/>
      <c r="N158" s="868"/>
      <c r="O158" s="868"/>
      <c r="P158" s="868"/>
      <c r="Q158" s="868">
        <v>0</v>
      </c>
      <c r="R158" s="868">
        <v>0</v>
      </c>
      <c r="S158" s="868">
        <v>0</v>
      </c>
      <c r="T158" s="868">
        <v>0</v>
      </c>
      <c r="U158" s="868">
        <v>0</v>
      </c>
      <c r="V158" s="868">
        <v>0</v>
      </c>
      <c r="W158" s="868">
        <v>0</v>
      </c>
      <c r="X158" s="868">
        <v>0</v>
      </c>
      <c r="Y158" s="868">
        <v>0</v>
      </c>
      <c r="Z158" s="868">
        <v>0</v>
      </c>
      <c r="AA158" s="868">
        <v>0</v>
      </c>
      <c r="AB158" s="868">
        <v>0</v>
      </c>
      <c r="AC158" s="868">
        <v>0</v>
      </c>
      <c r="AD158" s="868">
        <v>0</v>
      </c>
      <c r="AE158" s="868">
        <v>0</v>
      </c>
      <c r="AF158" s="868">
        <v>0</v>
      </c>
      <c r="AG158" s="868">
        <v>0</v>
      </c>
      <c r="AH158" s="868">
        <v>0</v>
      </c>
      <c r="AI158" s="868">
        <v>0</v>
      </c>
      <c r="AJ158" s="868">
        <v>0</v>
      </c>
      <c r="AK158" s="868">
        <v>0</v>
      </c>
      <c r="AL158" s="868">
        <v>0</v>
      </c>
      <c r="AM158" s="868">
        <v>0</v>
      </c>
      <c r="AN158" s="868">
        <v>0</v>
      </c>
      <c r="AO158" s="870">
        <v>0</v>
      </c>
      <c r="AP158" s="869"/>
      <c r="AQ158" s="867"/>
      <c r="AR158" s="868"/>
      <c r="AS158" s="868"/>
      <c r="AT158" s="868"/>
      <c r="AU158" s="868"/>
      <c r="AV158" s="868">
        <v>0</v>
      </c>
      <c r="AW158" s="868">
        <v>0</v>
      </c>
      <c r="AX158" s="868">
        <v>0</v>
      </c>
      <c r="AY158" s="868">
        <v>0</v>
      </c>
      <c r="AZ158" s="868">
        <v>0</v>
      </c>
      <c r="BA158" s="868">
        <v>0</v>
      </c>
      <c r="BB158" s="868">
        <v>0</v>
      </c>
      <c r="BC158" s="868">
        <v>0</v>
      </c>
      <c r="BD158" s="868">
        <v>0</v>
      </c>
      <c r="BE158" s="868">
        <v>0</v>
      </c>
      <c r="BF158" s="868">
        <v>0</v>
      </c>
      <c r="BG158" s="868">
        <v>0</v>
      </c>
      <c r="BH158" s="868">
        <v>0</v>
      </c>
      <c r="BI158" s="868">
        <v>0</v>
      </c>
      <c r="BJ158" s="868">
        <v>0</v>
      </c>
      <c r="BK158" s="868">
        <v>0</v>
      </c>
      <c r="BL158" s="868">
        <v>0</v>
      </c>
      <c r="BM158" s="868">
        <v>0</v>
      </c>
      <c r="BN158" s="868">
        <v>0</v>
      </c>
      <c r="BO158" s="868">
        <v>0</v>
      </c>
      <c r="BP158" s="868">
        <v>0</v>
      </c>
      <c r="BQ158" s="868">
        <v>0</v>
      </c>
      <c r="BR158" s="868">
        <v>0</v>
      </c>
      <c r="BS158" s="868">
        <v>0</v>
      </c>
      <c r="BT158" s="870">
        <v>0</v>
      </c>
      <c r="BU158" s="163"/>
    </row>
    <row r="159" spans="2:73" ht="15.75">
      <c r="B159" s="691"/>
      <c r="C159" s="691" t="s">
        <v>794</v>
      </c>
      <c r="D159" s="757" t="s">
        <v>116</v>
      </c>
      <c r="E159" s="691" t="s">
        <v>768</v>
      </c>
      <c r="F159" s="691"/>
      <c r="G159" s="691"/>
      <c r="H159" s="691">
        <v>2016</v>
      </c>
      <c r="I159" s="643" t="s">
        <v>575</v>
      </c>
      <c r="J159" s="643" t="s">
        <v>588</v>
      </c>
      <c r="K159" s="632"/>
      <c r="L159" s="695"/>
      <c r="M159" s="696"/>
      <c r="N159" s="696"/>
      <c r="O159" s="696"/>
      <c r="P159" s="696"/>
      <c r="Q159" s="696">
        <v>183</v>
      </c>
      <c r="R159" s="696">
        <v>183</v>
      </c>
      <c r="S159" s="696">
        <v>183</v>
      </c>
      <c r="T159" s="696">
        <v>183</v>
      </c>
      <c r="U159" s="696">
        <v>183</v>
      </c>
      <c r="V159" s="696">
        <v>167</v>
      </c>
      <c r="W159" s="696">
        <v>167</v>
      </c>
      <c r="X159" s="696">
        <v>167</v>
      </c>
      <c r="Y159" s="696">
        <v>167</v>
      </c>
      <c r="Z159" s="696">
        <v>125</v>
      </c>
      <c r="AA159" s="696">
        <v>125</v>
      </c>
      <c r="AB159" s="696">
        <v>125</v>
      </c>
      <c r="AC159" s="696">
        <v>121</v>
      </c>
      <c r="AD159" s="696">
        <v>121</v>
      </c>
      <c r="AE159" s="696">
        <v>121</v>
      </c>
      <c r="AF159" s="696">
        <v>121</v>
      </c>
      <c r="AG159" s="696">
        <v>121</v>
      </c>
      <c r="AH159" s="696">
        <v>121</v>
      </c>
      <c r="AI159" s="696">
        <v>121</v>
      </c>
      <c r="AJ159" s="696">
        <v>121</v>
      </c>
      <c r="AK159" s="696">
        <v>0</v>
      </c>
      <c r="AL159" s="696">
        <v>0</v>
      </c>
      <c r="AM159" s="696">
        <v>0</v>
      </c>
      <c r="AN159" s="696">
        <v>0</v>
      </c>
      <c r="AO159" s="697">
        <v>0</v>
      </c>
      <c r="AP159" s="632"/>
      <c r="AQ159" s="695"/>
      <c r="AR159" s="696"/>
      <c r="AS159" s="696"/>
      <c r="AT159" s="696"/>
      <c r="AU159" s="696"/>
      <c r="AV159" s="696">
        <v>2149231</v>
      </c>
      <c r="AW159" s="696">
        <v>2149231</v>
      </c>
      <c r="AX159" s="696">
        <v>2149231</v>
      </c>
      <c r="AY159" s="696">
        <v>2149231</v>
      </c>
      <c r="AZ159" s="696">
        <v>2149231</v>
      </c>
      <c r="BA159" s="696">
        <v>2121872</v>
      </c>
      <c r="BB159" s="696">
        <v>2121872</v>
      </c>
      <c r="BC159" s="696">
        <v>2121872</v>
      </c>
      <c r="BD159" s="696">
        <v>2121872</v>
      </c>
      <c r="BE159" s="696">
        <v>1796920</v>
      </c>
      <c r="BF159" s="696">
        <v>1796920</v>
      </c>
      <c r="BG159" s="696">
        <v>1796687</v>
      </c>
      <c r="BH159" s="696">
        <v>1777187</v>
      </c>
      <c r="BI159" s="696">
        <v>1777187</v>
      </c>
      <c r="BJ159" s="696">
        <v>1777187</v>
      </c>
      <c r="BK159" s="696">
        <v>1777187</v>
      </c>
      <c r="BL159" s="696">
        <v>1777187</v>
      </c>
      <c r="BM159" s="696">
        <v>1777187</v>
      </c>
      <c r="BN159" s="696">
        <v>1777187</v>
      </c>
      <c r="BO159" s="696">
        <v>1777187</v>
      </c>
      <c r="BP159" s="696">
        <v>0</v>
      </c>
      <c r="BQ159" s="696">
        <v>0</v>
      </c>
      <c r="BR159" s="696">
        <v>0</v>
      </c>
      <c r="BS159" s="696">
        <v>0</v>
      </c>
      <c r="BT159" s="697">
        <v>0</v>
      </c>
      <c r="BU159" s="163"/>
    </row>
    <row r="160" spans="2:73" ht="15.75">
      <c r="B160" s="691"/>
      <c r="C160" s="691" t="s">
        <v>795</v>
      </c>
      <c r="D160" s="757" t="s">
        <v>117</v>
      </c>
      <c r="E160" s="691" t="s">
        <v>768</v>
      </c>
      <c r="F160" s="691"/>
      <c r="G160" s="691"/>
      <c r="H160" s="691">
        <v>2016</v>
      </c>
      <c r="I160" s="643" t="s">
        <v>575</v>
      </c>
      <c r="J160" s="643" t="s">
        <v>588</v>
      </c>
      <c r="K160" s="632"/>
      <c r="L160" s="695"/>
      <c r="M160" s="696"/>
      <c r="N160" s="696"/>
      <c r="O160" s="696"/>
      <c r="P160" s="696"/>
      <c r="Q160" s="696">
        <v>2</v>
      </c>
      <c r="R160" s="696">
        <v>2</v>
      </c>
      <c r="S160" s="696">
        <v>2</v>
      </c>
      <c r="T160" s="696">
        <v>2</v>
      </c>
      <c r="U160" s="696">
        <v>2</v>
      </c>
      <c r="V160" s="696">
        <v>2</v>
      </c>
      <c r="W160" s="696">
        <v>2</v>
      </c>
      <c r="X160" s="696">
        <v>2</v>
      </c>
      <c r="Y160" s="696">
        <v>2</v>
      </c>
      <c r="Z160" s="696">
        <v>2</v>
      </c>
      <c r="AA160" s="696">
        <v>0</v>
      </c>
      <c r="AB160" s="696">
        <v>0</v>
      </c>
      <c r="AC160" s="696">
        <v>0</v>
      </c>
      <c r="AD160" s="696">
        <v>0</v>
      </c>
      <c r="AE160" s="696">
        <v>0</v>
      </c>
      <c r="AF160" s="696">
        <v>0</v>
      </c>
      <c r="AG160" s="696">
        <v>0</v>
      </c>
      <c r="AH160" s="696">
        <v>0</v>
      </c>
      <c r="AI160" s="696">
        <v>0</v>
      </c>
      <c r="AJ160" s="696">
        <v>0</v>
      </c>
      <c r="AK160" s="696">
        <v>0</v>
      </c>
      <c r="AL160" s="696">
        <v>0</v>
      </c>
      <c r="AM160" s="696">
        <v>0</v>
      </c>
      <c r="AN160" s="696">
        <v>0</v>
      </c>
      <c r="AO160" s="697">
        <v>0</v>
      </c>
      <c r="AP160" s="632"/>
      <c r="AQ160" s="695"/>
      <c r="AR160" s="696"/>
      <c r="AS160" s="696"/>
      <c r="AT160" s="696"/>
      <c r="AU160" s="696"/>
      <c r="AV160" s="696">
        <v>13143</v>
      </c>
      <c r="AW160" s="696">
        <v>13143</v>
      </c>
      <c r="AX160" s="696">
        <v>13143</v>
      </c>
      <c r="AY160" s="696">
        <v>13143</v>
      </c>
      <c r="AZ160" s="696">
        <v>13143</v>
      </c>
      <c r="BA160" s="696">
        <v>13143</v>
      </c>
      <c r="BB160" s="696">
        <v>13143</v>
      </c>
      <c r="BC160" s="696">
        <v>13143</v>
      </c>
      <c r="BD160" s="696">
        <v>13143</v>
      </c>
      <c r="BE160" s="696">
        <v>13143</v>
      </c>
      <c r="BF160" s="696">
        <v>3245</v>
      </c>
      <c r="BG160" s="696">
        <v>0</v>
      </c>
      <c r="BH160" s="696">
        <v>0</v>
      </c>
      <c r="BI160" s="696">
        <v>0</v>
      </c>
      <c r="BJ160" s="696">
        <v>0</v>
      </c>
      <c r="BK160" s="696">
        <v>0</v>
      </c>
      <c r="BL160" s="696">
        <v>0</v>
      </c>
      <c r="BM160" s="696">
        <v>0</v>
      </c>
      <c r="BN160" s="696">
        <v>0</v>
      </c>
      <c r="BO160" s="696">
        <v>0</v>
      </c>
      <c r="BP160" s="696">
        <v>0</v>
      </c>
      <c r="BQ160" s="696">
        <v>0</v>
      </c>
      <c r="BR160" s="696">
        <v>0</v>
      </c>
      <c r="BS160" s="696">
        <v>0</v>
      </c>
      <c r="BT160" s="697">
        <v>0</v>
      </c>
      <c r="BU160" s="163"/>
    </row>
    <row r="161" spans="2:73" ht="15.75">
      <c r="B161" s="691"/>
      <c r="C161" s="691" t="s">
        <v>795</v>
      </c>
      <c r="D161" s="757" t="s">
        <v>118</v>
      </c>
      <c r="E161" s="691" t="s">
        <v>768</v>
      </c>
      <c r="F161" s="691"/>
      <c r="G161" s="691"/>
      <c r="H161" s="691">
        <v>2016</v>
      </c>
      <c r="I161" s="643" t="s">
        <v>575</v>
      </c>
      <c r="J161" s="643" t="s">
        <v>588</v>
      </c>
      <c r="K161" s="632"/>
      <c r="L161" s="695"/>
      <c r="M161" s="696"/>
      <c r="N161" s="696"/>
      <c r="O161" s="696"/>
      <c r="P161" s="696"/>
      <c r="Q161" s="696">
        <v>1350</v>
      </c>
      <c r="R161" s="696">
        <v>1323</v>
      </c>
      <c r="S161" s="696">
        <v>1323</v>
      </c>
      <c r="T161" s="696">
        <v>1323</v>
      </c>
      <c r="U161" s="696">
        <v>1323</v>
      </c>
      <c r="V161" s="696">
        <v>1283</v>
      </c>
      <c r="W161" s="696">
        <v>1283</v>
      </c>
      <c r="X161" s="696">
        <v>1283</v>
      </c>
      <c r="Y161" s="696">
        <v>1270</v>
      </c>
      <c r="Z161" s="696">
        <v>1270</v>
      </c>
      <c r="AA161" s="696">
        <v>1248</v>
      </c>
      <c r="AB161" s="696">
        <v>804</v>
      </c>
      <c r="AC161" s="696">
        <v>320</v>
      </c>
      <c r="AD161" s="696">
        <v>320</v>
      </c>
      <c r="AE161" s="696">
        <v>138</v>
      </c>
      <c r="AF161" s="696">
        <v>30</v>
      </c>
      <c r="AG161" s="696">
        <v>30</v>
      </c>
      <c r="AH161" s="696">
        <v>30</v>
      </c>
      <c r="AI161" s="696">
        <v>30</v>
      </c>
      <c r="AJ161" s="696">
        <v>30</v>
      </c>
      <c r="AK161" s="696">
        <v>0</v>
      </c>
      <c r="AL161" s="696">
        <v>0</v>
      </c>
      <c r="AM161" s="696">
        <v>0</v>
      </c>
      <c r="AN161" s="696">
        <v>0</v>
      </c>
      <c r="AO161" s="697">
        <v>0</v>
      </c>
      <c r="AP161" s="632"/>
      <c r="AQ161" s="695"/>
      <c r="AR161" s="696"/>
      <c r="AS161" s="696"/>
      <c r="AT161" s="696"/>
      <c r="AU161" s="696"/>
      <c r="AV161" s="696">
        <v>15706504</v>
      </c>
      <c r="AW161" s="696">
        <v>15551202</v>
      </c>
      <c r="AX161" s="696">
        <v>15551202</v>
      </c>
      <c r="AY161" s="696">
        <v>15551202</v>
      </c>
      <c r="AZ161" s="696">
        <v>15551202</v>
      </c>
      <c r="BA161" s="696">
        <v>15267841</v>
      </c>
      <c r="BB161" s="696">
        <v>15267841</v>
      </c>
      <c r="BC161" s="696">
        <v>15267841</v>
      </c>
      <c r="BD161" s="696">
        <v>15207648</v>
      </c>
      <c r="BE161" s="696">
        <v>15207648</v>
      </c>
      <c r="BF161" s="696">
        <v>15033628</v>
      </c>
      <c r="BG161" s="696">
        <v>12956717</v>
      </c>
      <c r="BH161" s="696">
        <v>2061112</v>
      </c>
      <c r="BI161" s="696">
        <v>2061112</v>
      </c>
      <c r="BJ161" s="696">
        <v>435055</v>
      </c>
      <c r="BK161" s="696">
        <v>14735</v>
      </c>
      <c r="BL161" s="696">
        <v>14735</v>
      </c>
      <c r="BM161" s="696">
        <v>14735</v>
      </c>
      <c r="BN161" s="696">
        <v>14735</v>
      </c>
      <c r="BO161" s="696">
        <v>14735</v>
      </c>
      <c r="BP161" s="696">
        <v>0</v>
      </c>
      <c r="BQ161" s="696">
        <v>0</v>
      </c>
      <c r="BR161" s="696">
        <v>0</v>
      </c>
      <c r="BS161" s="696">
        <v>0</v>
      </c>
      <c r="BT161" s="697">
        <v>0</v>
      </c>
      <c r="BU161" s="163"/>
    </row>
    <row r="162" spans="2:73" ht="15.75">
      <c r="B162" s="939"/>
      <c r="C162" s="939" t="s">
        <v>795</v>
      </c>
      <c r="D162" s="939" t="s">
        <v>119</v>
      </c>
      <c r="E162" s="939" t="s">
        <v>768</v>
      </c>
      <c r="F162" s="939"/>
      <c r="G162" s="939"/>
      <c r="H162" s="939">
        <v>2016</v>
      </c>
      <c r="I162" s="940" t="s">
        <v>575</v>
      </c>
      <c r="J162" s="940" t="s">
        <v>588</v>
      </c>
      <c r="K162" s="869"/>
      <c r="L162" s="867"/>
      <c r="M162" s="868"/>
      <c r="N162" s="868"/>
      <c r="O162" s="868"/>
      <c r="P162" s="868"/>
      <c r="Q162" s="868">
        <v>0</v>
      </c>
      <c r="R162" s="868">
        <v>0</v>
      </c>
      <c r="S162" s="868">
        <v>0</v>
      </c>
      <c r="T162" s="868">
        <v>0</v>
      </c>
      <c r="U162" s="868">
        <v>0</v>
      </c>
      <c r="V162" s="868">
        <v>0</v>
      </c>
      <c r="W162" s="868">
        <v>0</v>
      </c>
      <c r="X162" s="868">
        <v>0</v>
      </c>
      <c r="Y162" s="868">
        <v>0</v>
      </c>
      <c r="Z162" s="868">
        <v>0</v>
      </c>
      <c r="AA162" s="868">
        <v>0</v>
      </c>
      <c r="AB162" s="868">
        <v>0</v>
      </c>
      <c r="AC162" s="868">
        <v>0</v>
      </c>
      <c r="AD162" s="868">
        <v>0</v>
      </c>
      <c r="AE162" s="868">
        <v>0</v>
      </c>
      <c r="AF162" s="868">
        <v>0</v>
      </c>
      <c r="AG162" s="868">
        <v>0</v>
      </c>
      <c r="AH162" s="868">
        <v>0</v>
      </c>
      <c r="AI162" s="868">
        <v>0</v>
      </c>
      <c r="AJ162" s="868">
        <v>0</v>
      </c>
      <c r="AK162" s="868">
        <v>0</v>
      </c>
      <c r="AL162" s="868">
        <v>0</v>
      </c>
      <c r="AM162" s="868">
        <v>0</v>
      </c>
      <c r="AN162" s="868">
        <v>0</v>
      </c>
      <c r="AO162" s="870">
        <v>0</v>
      </c>
      <c r="AP162" s="869"/>
      <c r="AQ162" s="867"/>
      <c r="AR162" s="868"/>
      <c r="AS162" s="868"/>
      <c r="AT162" s="868"/>
      <c r="AU162" s="868"/>
      <c r="AV162" s="868">
        <v>0</v>
      </c>
      <c r="AW162" s="868">
        <v>0</v>
      </c>
      <c r="AX162" s="868">
        <v>0</v>
      </c>
      <c r="AY162" s="868">
        <v>0</v>
      </c>
      <c r="AZ162" s="868">
        <v>0</v>
      </c>
      <c r="BA162" s="868">
        <v>0</v>
      </c>
      <c r="BB162" s="868">
        <v>0</v>
      </c>
      <c r="BC162" s="868">
        <v>0</v>
      </c>
      <c r="BD162" s="868">
        <v>0</v>
      </c>
      <c r="BE162" s="868">
        <v>0</v>
      </c>
      <c r="BF162" s="868">
        <v>0</v>
      </c>
      <c r="BG162" s="868">
        <v>0</v>
      </c>
      <c r="BH162" s="868">
        <v>0</v>
      </c>
      <c r="BI162" s="868">
        <v>0</v>
      </c>
      <c r="BJ162" s="868">
        <v>0</v>
      </c>
      <c r="BK162" s="868">
        <v>0</v>
      </c>
      <c r="BL162" s="868">
        <v>0</v>
      </c>
      <c r="BM162" s="868">
        <v>0</v>
      </c>
      <c r="BN162" s="868">
        <v>0</v>
      </c>
      <c r="BO162" s="868">
        <v>0</v>
      </c>
      <c r="BP162" s="868">
        <v>0</v>
      </c>
      <c r="BQ162" s="868">
        <v>0</v>
      </c>
      <c r="BR162" s="868">
        <v>0</v>
      </c>
      <c r="BS162" s="868">
        <v>0</v>
      </c>
      <c r="BT162" s="870">
        <v>0</v>
      </c>
      <c r="BU162" s="163"/>
    </row>
    <row r="163" spans="2:73" ht="15.75">
      <c r="B163" s="939"/>
      <c r="C163" s="939" t="s">
        <v>795</v>
      </c>
      <c r="D163" s="939" t="s">
        <v>120</v>
      </c>
      <c r="E163" s="939" t="s">
        <v>768</v>
      </c>
      <c r="F163" s="939"/>
      <c r="G163" s="939"/>
      <c r="H163" s="939">
        <v>2016</v>
      </c>
      <c r="I163" s="940" t="s">
        <v>575</v>
      </c>
      <c r="J163" s="940" t="s">
        <v>588</v>
      </c>
      <c r="K163" s="869"/>
      <c r="L163" s="867"/>
      <c r="M163" s="868"/>
      <c r="N163" s="868"/>
      <c r="O163" s="868"/>
      <c r="P163" s="868"/>
      <c r="Q163" s="868">
        <v>0</v>
      </c>
      <c r="R163" s="868">
        <v>0</v>
      </c>
      <c r="S163" s="868">
        <v>0</v>
      </c>
      <c r="T163" s="868">
        <v>0</v>
      </c>
      <c r="U163" s="868">
        <v>0</v>
      </c>
      <c r="V163" s="868">
        <v>0</v>
      </c>
      <c r="W163" s="868">
        <v>0</v>
      </c>
      <c r="X163" s="868">
        <v>0</v>
      </c>
      <c r="Y163" s="868">
        <v>0</v>
      </c>
      <c r="Z163" s="868">
        <v>0</v>
      </c>
      <c r="AA163" s="868">
        <v>0</v>
      </c>
      <c r="AB163" s="868">
        <v>0</v>
      </c>
      <c r="AC163" s="868">
        <v>0</v>
      </c>
      <c r="AD163" s="868">
        <v>0</v>
      </c>
      <c r="AE163" s="868">
        <v>0</v>
      </c>
      <c r="AF163" s="868">
        <v>0</v>
      </c>
      <c r="AG163" s="868">
        <v>0</v>
      </c>
      <c r="AH163" s="868">
        <v>0</v>
      </c>
      <c r="AI163" s="868">
        <v>0</v>
      </c>
      <c r="AJ163" s="868">
        <v>0</v>
      </c>
      <c r="AK163" s="868">
        <v>0</v>
      </c>
      <c r="AL163" s="868">
        <v>0</v>
      </c>
      <c r="AM163" s="868">
        <v>0</v>
      </c>
      <c r="AN163" s="868">
        <v>0</v>
      </c>
      <c r="AO163" s="870">
        <v>0</v>
      </c>
      <c r="AP163" s="869"/>
      <c r="AQ163" s="867"/>
      <c r="AR163" s="868"/>
      <c r="AS163" s="868"/>
      <c r="AT163" s="868"/>
      <c r="AU163" s="868"/>
      <c r="AV163" s="868">
        <v>0</v>
      </c>
      <c r="AW163" s="868">
        <v>0</v>
      </c>
      <c r="AX163" s="868">
        <v>0</v>
      </c>
      <c r="AY163" s="868">
        <v>0</v>
      </c>
      <c r="AZ163" s="868">
        <v>0</v>
      </c>
      <c r="BA163" s="868">
        <v>0</v>
      </c>
      <c r="BB163" s="868">
        <v>0</v>
      </c>
      <c r="BC163" s="868">
        <v>0</v>
      </c>
      <c r="BD163" s="868">
        <v>0</v>
      </c>
      <c r="BE163" s="868">
        <v>0</v>
      </c>
      <c r="BF163" s="868">
        <v>0</v>
      </c>
      <c r="BG163" s="868">
        <v>0</v>
      </c>
      <c r="BH163" s="868">
        <v>0</v>
      </c>
      <c r="BI163" s="868">
        <v>0</v>
      </c>
      <c r="BJ163" s="868">
        <v>0</v>
      </c>
      <c r="BK163" s="868">
        <v>0</v>
      </c>
      <c r="BL163" s="868">
        <v>0</v>
      </c>
      <c r="BM163" s="868">
        <v>0</v>
      </c>
      <c r="BN163" s="868">
        <v>0</v>
      </c>
      <c r="BO163" s="868">
        <v>0</v>
      </c>
      <c r="BP163" s="868">
        <v>0</v>
      </c>
      <c r="BQ163" s="868">
        <v>0</v>
      </c>
      <c r="BR163" s="868">
        <v>0</v>
      </c>
      <c r="BS163" s="868">
        <v>0</v>
      </c>
      <c r="BT163" s="870">
        <v>0</v>
      </c>
      <c r="BU163" s="163"/>
    </row>
    <row r="164" spans="2:73" ht="15.75">
      <c r="B164" s="939"/>
      <c r="C164" s="939" t="s">
        <v>795</v>
      </c>
      <c r="D164" s="939" t="s">
        <v>121</v>
      </c>
      <c r="E164" s="939" t="s">
        <v>768</v>
      </c>
      <c r="F164" s="939"/>
      <c r="G164" s="939"/>
      <c r="H164" s="939">
        <v>2016</v>
      </c>
      <c r="I164" s="940" t="s">
        <v>575</v>
      </c>
      <c r="J164" s="940" t="s">
        <v>588</v>
      </c>
      <c r="K164" s="869"/>
      <c r="L164" s="867"/>
      <c r="M164" s="868"/>
      <c r="N164" s="868"/>
      <c r="O164" s="868"/>
      <c r="P164" s="868"/>
      <c r="Q164" s="868">
        <v>0</v>
      </c>
      <c r="R164" s="868">
        <v>0</v>
      </c>
      <c r="S164" s="868">
        <v>0</v>
      </c>
      <c r="T164" s="868">
        <v>0</v>
      </c>
      <c r="U164" s="868">
        <v>0</v>
      </c>
      <c r="V164" s="868">
        <v>0</v>
      </c>
      <c r="W164" s="868">
        <v>0</v>
      </c>
      <c r="X164" s="868">
        <v>0</v>
      </c>
      <c r="Y164" s="868">
        <v>0</v>
      </c>
      <c r="Z164" s="868">
        <v>0</v>
      </c>
      <c r="AA164" s="868">
        <v>0</v>
      </c>
      <c r="AB164" s="868">
        <v>0</v>
      </c>
      <c r="AC164" s="868">
        <v>0</v>
      </c>
      <c r="AD164" s="868">
        <v>0</v>
      </c>
      <c r="AE164" s="868">
        <v>0</v>
      </c>
      <c r="AF164" s="868">
        <v>0</v>
      </c>
      <c r="AG164" s="868">
        <v>0</v>
      </c>
      <c r="AH164" s="868">
        <v>0</v>
      </c>
      <c r="AI164" s="868">
        <v>0</v>
      </c>
      <c r="AJ164" s="868">
        <v>0</v>
      </c>
      <c r="AK164" s="868">
        <v>0</v>
      </c>
      <c r="AL164" s="868">
        <v>0</v>
      </c>
      <c r="AM164" s="868">
        <v>0</v>
      </c>
      <c r="AN164" s="868">
        <v>0</v>
      </c>
      <c r="AO164" s="870">
        <v>0</v>
      </c>
      <c r="AP164" s="869"/>
      <c r="AQ164" s="867"/>
      <c r="AR164" s="868"/>
      <c r="AS164" s="868"/>
      <c r="AT164" s="868"/>
      <c r="AU164" s="868"/>
      <c r="AV164" s="868">
        <v>0</v>
      </c>
      <c r="AW164" s="868">
        <v>0</v>
      </c>
      <c r="AX164" s="868">
        <v>0</v>
      </c>
      <c r="AY164" s="868">
        <v>0</v>
      </c>
      <c r="AZ164" s="868">
        <v>0</v>
      </c>
      <c r="BA164" s="868">
        <v>0</v>
      </c>
      <c r="BB164" s="868">
        <v>0</v>
      </c>
      <c r="BC164" s="868">
        <v>0</v>
      </c>
      <c r="BD164" s="868">
        <v>0</v>
      </c>
      <c r="BE164" s="868">
        <v>0</v>
      </c>
      <c r="BF164" s="868">
        <v>0</v>
      </c>
      <c r="BG164" s="868">
        <v>0</v>
      </c>
      <c r="BH164" s="868">
        <v>0</v>
      </c>
      <c r="BI164" s="868">
        <v>0</v>
      </c>
      <c r="BJ164" s="868">
        <v>0</v>
      </c>
      <c r="BK164" s="868">
        <v>0</v>
      </c>
      <c r="BL164" s="868">
        <v>0</v>
      </c>
      <c r="BM164" s="868">
        <v>0</v>
      </c>
      <c r="BN164" s="868">
        <v>0</v>
      </c>
      <c r="BO164" s="868">
        <v>0</v>
      </c>
      <c r="BP164" s="868">
        <v>0</v>
      </c>
      <c r="BQ164" s="868">
        <v>0</v>
      </c>
      <c r="BR164" s="868">
        <v>0</v>
      </c>
      <c r="BS164" s="868">
        <v>0</v>
      </c>
      <c r="BT164" s="870">
        <v>0</v>
      </c>
      <c r="BU164" s="163"/>
    </row>
    <row r="165" spans="2:73" ht="15.75">
      <c r="B165" s="691"/>
      <c r="C165" s="691" t="s">
        <v>795</v>
      </c>
      <c r="D165" s="757" t="s">
        <v>122</v>
      </c>
      <c r="E165" s="691" t="s">
        <v>768</v>
      </c>
      <c r="F165" s="691"/>
      <c r="G165" s="691"/>
      <c r="H165" s="691">
        <v>2016</v>
      </c>
      <c r="I165" s="643" t="s">
        <v>575</v>
      </c>
      <c r="J165" s="643" t="s">
        <v>588</v>
      </c>
      <c r="K165" s="632"/>
      <c r="L165" s="695"/>
      <c r="M165" s="696"/>
      <c r="N165" s="696"/>
      <c r="O165" s="696"/>
      <c r="P165" s="696"/>
      <c r="Q165" s="696">
        <v>38</v>
      </c>
      <c r="R165" s="696">
        <v>38</v>
      </c>
      <c r="S165" s="696">
        <v>38</v>
      </c>
      <c r="T165" s="696">
        <v>38</v>
      </c>
      <c r="U165" s="696">
        <v>38</v>
      </c>
      <c r="V165" s="696">
        <v>38</v>
      </c>
      <c r="W165" s="696">
        <v>38</v>
      </c>
      <c r="X165" s="696">
        <v>38</v>
      </c>
      <c r="Y165" s="696">
        <v>38</v>
      </c>
      <c r="Z165" s="696">
        <v>38</v>
      </c>
      <c r="AA165" s="696">
        <v>0</v>
      </c>
      <c r="AB165" s="696">
        <v>0</v>
      </c>
      <c r="AC165" s="696">
        <v>0</v>
      </c>
      <c r="AD165" s="696">
        <v>0</v>
      </c>
      <c r="AE165" s="696">
        <v>0</v>
      </c>
      <c r="AF165" s="696">
        <v>0</v>
      </c>
      <c r="AG165" s="696">
        <v>0</v>
      </c>
      <c r="AH165" s="696">
        <v>0</v>
      </c>
      <c r="AI165" s="696">
        <v>0</v>
      </c>
      <c r="AJ165" s="696">
        <v>0</v>
      </c>
      <c r="AK165" s="696">
        <v>0</v>
      </c>
      <c r="AL165" s="696">
        <v>0</v>
      </c>
      <c r="AM165" s="696">
        <v>0</v>
      </c>
      <c r="AN165" s="696">
        <v>0</v>
      </c>
      <c r="AO165" s="697">
        <v>0</v>
      </c>
      <c r="AP165" s="632"/>
      <c r="AQ165" s="695"/>
      <c r="AR165" s="696"/>
      <c r="AS165" s="696"/>
      <c r="AT165" s="696"/>
      <c r="AU165" s="696"/>
      <c r="AV165" s="696">
        <v>439257</v>
      </c>
      <c r="AW165" s="696">
        <v>439257</v>
      </c>
      <c r="AX165" s="696">
        <v>439257</v>
      </c>
      <c r="AY165" s="696">
        <v>439257</v>
      </c>
      <c r="AZ165" s="696">
        <v>439257</v>
      </c>
      <c r="BA165" s="696">
        <v>439257</v>
      </c>
      <c r="BB165" s="696">
        <v>439257</v>
      </c>
      <c r="BC165" s="696">
        <v>439257</v>
      </c>
      <c r="BD165" s="696">
        <v>439257</v>
      </c>
      <c r="BE165" s="696">
        <v>439257</v>
      </c>
      <c r="BF165" s="696">
        <v>0</v>
      </c>
      <c r="BG165" s="696">
        <v>0</v>
      </c>
      <c r="BH165" s="696">
        <v>0</v>
      </c>
      <c r="BI165" s="696">
        <v>0</v>
      </c>
      <c r="BJ165" s="696">
        <v>0</v>
      </c>
      <c r="BK165" s="696">
        <v>0</v>
      </c>
      <c r="BL165" s="696">
        <v>0</v>
      </c>
      <c r="BM165" s="696">
        <v>0</v>
      </c>
      <c r="BN165" s="696">
        <v>0</v>
      </c>
      <c r="BO165" s="696">
        <v>0</v>
      </c>
      <c r="BP165" s="696">
        <v>0</v>
      </c>
      <c r="BQ165" s="696">
        <v>0</v>
      </c>
      <c r="BR165" s="696">
        <v>0</v>
      </c>
      <c r="BS165" s="696">
        <v>0</v>
      </c>
      <c r="BT165" s="697">
        <v>0</v>
      </c>
      <c r="BU165" s="163"/>
    </row>
    <row r="166" spans="2:73" ht="15.75">
      <c r="B166" s="691"/>
      <c r="C166" s="691" t="s">
        <v>795</v>
      </c>
      <c r="D166" s="757" t="s">
        <v>124</v>
      </c>
      <c r="E166" s="691" t="s">
        <v>768</v>
      </c>
      <c r="F166" s="691"/>
      <c r="G166" s="691"/>
      <c r="H166" s="691">
        <v>2016</v>
      </c>
      <c r="I166" s="643" t="s">
        <v>575</v>
      </c>
      <c r="J166" s="643" t="s">
        <v>588</v>
      </c>
      <c r="K166" s="632"/>
      <c r="L166" s="695"/>
      <c r="M166" s="696"/>
      <c r="N166" s="696"/>
      <c r="O166" s="696"/>
      <c r="P166" s="696"/>
      <c r="Q166" s="696">
        <v>36</v>
      </c>
      <c r="R166" s="696">
        <v>36</v>
      </c>
      <c r="S166" s="696">
        <v>36</v>
      </c>
      <c r="T166" s="696">
        <v>36</v>
      </c>
      <c r="U166" s="696">
        <v>36</v>
      </c>
      <c r="V166" s="696">
        <v>36</v>
      </c>
      <c r="W166" s="696">
        <v>36</v>
      </c>
      <c r="X166" s="696">
        <v>36</v>
      </c>
      <c r="Y166" s="696">
        <v>36</v>
      </c>
      <c r="Z166" s="696">
        <v>36</v>
      </c>
      <c r="AA166" s="696">
        <v>14</v>
      </c>
      <c r="AB166" s="696">
        <v>14</v>
      </c>
      <c r="AC166" s="696">
        <v>14</v>
      </c>
      <c r="AD166" s="696">
        <v>14</v>
      </c>
      <c r="AE166" s="696">
        <v>14</v>
      </c>
      <c r="AF166" s="696">
        <v>14</v>
      </c>
      <c r="AG166" s="696">
        <v>14</v>
      </c>
      <c r="AH166" s="696">
        <v>14</v>
      </c>
      <c r="AI166" s="696">
        <v>7</v>
      </c>
      <c r="AJ166" s="696">
        <v>7</v>
      </c>
      <c r="AK166" s="696">
        <v>0</v>
      </c>
      <c r="AL166" s="696">
        <v>0</v>
      </c>
      <c r="AM166" s="696">
        <v>0</v>
      </c>
      <c r="AN166" s="696">
        <v>0</v>
      </c>
      <c r="AO166" s="697">
        <v>0</v>
      </c>
      <c r="AP166" s="632"/>
      <c r="AQ166" s="695"/>
      <c r="AR166" s="696"/>
      <c r="AS166" s="696"/>
      <c r="AT166" s="696"/>
      <c r="AU166" s="696"/>
      <c r="AV166" s="696">
        <v>413119</v>
      </c>
      <c r="AW166" s="696">
        <v>413119</v>
      </c>
      <c r="AX166" s="696">
        <v>348349</v>
      </c>
      <c r="AY166" s="696">
        <v>327463</v>
      </c>
      <c r="AZ166" s="696">
        <v>327463</v>
      </c>
      <c r="BA166" s="696">
        <v>327463</v>
      </c>
      <c r="BB166" s="696">
        <v>327463</v>
      </c>
      <c r="BC166" s="696">
        <v>327463</v>
      </c>
      <c r="BD166" s="696">
        <v>327463</v>
      </c>
      <c r="BE166" s="696">
        <v>327463</v>
      </c>
      <c r="BF166" s="696">
        <v>101769</v>
      </c>
      <c r="BG166" s="696">
        <v>101769</v>
      </c>
      <c r="BH166" s="696">
        <v>101769</v>
      </c>
      <c r="BI166" s="696">
        <v>101769</v>
      </c>
      <c r="BJ166" s="696">
        <v>101769</v>
      </c>
      <c r="BK166" s="696">
        <v>100679</v>
      </c>
      <c r="BL166" s="696">
        <v>100679</v>
      </c>
      <c r="BM166" s="696">
        <v>100679</v>
      </c>
      <c r="BN166" s="696">
        <v>51642</v>
      </c>
      <c r="BO166" s="696">
        <v>51642</v>
      </c>
      <c r="BP166" s="696">
        <v>0</v>
      </c>
      <c r="BQ166" s="696">
        <v>0</v>
      </c>
      <c r="BR166" s="696">
        <v>0</v>
      </c>
      <c r="BS166" s="696">
        <v>0</v>
      </c>
      <c r="BT166" s="697">
        <v>0</v>
      </c>
      <c r="BU166" s="163"/>
    </row>
    <row r="167" spans="2:73" ht="15.75">
      <c r="B167" s="939"/>
      <c r="C167" s="939" t="s">
        <v>797</v>
      </c>
      <c r="D167" s="939" t="s">
        <v>798</v>
      </c>
      <c r="E167" s="939" t="s">
        <v>768</v>
      </c>
      <c r="F167" s="939"/>
      <c r="G167" s="939"/>
      <c r="H167" s="939">
        <v>2016</v>
      </c>
      <c r="I167" s="940" t="s">
        <v>575</v>
      </c>
      <c r="J167" s="940" t="s">
        <v>588</v>
      </c>
      <c r="K167" s="869"/>
      <c r="L167" s="867"/>
      <c r="M167" s="868"/>
      <c r="N167" s="868"/>
      <c r="O167" s="868"/>
      <c r="P167" s="868"/>
      <c r="Q167" s="868">
        <v>0</v>
      </c>
      <c r="R167" s="868">
        <v>0</v>
      </c>
      <c r="S167" s="868">
        <v>0</v>
      </c>
      <c r="T167" s="868">
        <v>0</v>
      </c>
      <c r="U167" s="868">
        <v>0</v>
      </c>
      <c r="V167" s="868">
        <v>0</v>
      </c>
      <c r="W167" s="868">
        <v>0</v>
      </c>
      <c r="X167" s="868">
        <v>0</v>
      </c>
      <c r="Y167" s="868">
        <v>0</v>
      </c>
      <c r="Z167" s="868">
        <v>0</v>
      </c>
      <c r="AA167" s="868">
        <v>0</v>
      </c>
      <c r="AB167" s="868">
        <v>0</v>
      </c>
      <c r="AC167" s="868">
        <v>0</v>
      </c>
      <c r="AD167" s="868">
        <v>0</v>
      </c>
      <c r="AE167" s="868">
        <v>0</v>
      </c>
      <c r="AF167" s="868">
        <v>0</v>
      </c>
      <c r="AG167" s="868">
        <v>0</v>
      </c>
      <c r="AH167" s="868">
        <v>0</v>
      </c>
      <c r="AI167" s="868">
        <v>0</v>
      </c>
      <c r="AJ167" s="868">
        <v>0</v>
      </c>
      <c r="AK167" s="868">
        <v>0</v>
      </c>
      <c r="AL167" s="868">
        <v>0</v>
      </c>
      <c r="AM167" s="868">
        <v>0</v>
      </c>
      <c r="AN167" s="868">
        <v>0</v>
      </c>
      <c r="AO167" s="868">
        <v>0</v>
      </c>
      <c r="AP167" s="869"/>
      <c r="AQ167" s="867"/>
      <c r="AR167" s="868"/>
      <c r="AS167" s="868"/>
      <c r="AT167" s="868"/>
      <c r="AU167" s="868"/>
      <c r="AV167" s="868">
        <v>0</v>
      </c>
      <c r="AW167" s="868">
        <v>0</v>
      </c>
      <c r="AX167" s="868">
        <v>0</v>
      </c>
      <c r="AY167" s="868">
        <v>0</v>
      </c>
      <c r="AZ167" s="868">
        <v>0</v>
      </c>
      <c r="BA167" s="868">
        <v>0</v>
      </c>
      <c r="BB167" s="868">
        <v>0</v>
      </c>
      <c r="BC167" s="868">
        <v>0</v>
      </c>
      <c r="BD167" s="868">
        <v>0</v>
      </c>
      <c r="BE167" s="868">
        <v>0</v>
      </c>
      <c r="BF167" s="868">
        <v>0</v>
      </c>
      <c r="BG167" s="868">
        <v>0</v>
      </c>
      <c r="BH167" s="868">
        <v>0</v>
      </c>
      <c r="BI167" s="868">
        <v>0</v>
      </c>
      <c r="BJ167" s="868">
        <v>0</v>
      </c>
      <c r="BK167" s="868">
        <v>0</v>
      </c>
      <c r="BL167" s="868">
        <v>0</v>
      </c>
      <c r="BM167" s="868">
        <v>0</v>
      </c>
      <c r="BN167" s="868">
        <v>0</v>
      </c>
      <c r="BO167" s="868">
        <v>0</v>
      </c>
      <c r="BP167" s="868">
        <v>0</v>
      </c>
      <c r="BQ167" s="868">
        <v>0</v>
      </c>
      <c r="BR167" s="868">
        <v>0</v>
      </c>
      <c r="BS167" s="868">
        <v>0</v>
      </c>
      <c r="BT167" s="870">
        <v>0</v>
      </c>
      <c r="BU167" s="163"/>
    </row>
    <row r="168" spans="2:73" s="944" customFormat="1" ht="16.5" thickBot="1">
      <c r="B168" s="772"/>
      <c r="C168" s="772" t="s">
        <v>799</v>
      </c>
      <c r="D168" s="773" t="s">
        <v>800</v>
      </c>
      <c r="E168" s="772" t="s">
        <v>768</v>
      </c>
      <c r="F168" s="772"/>
      <c r="G168" s="772"/>
      <c r="H168" s="772">
        <v>2016</v>
      </c>
      <c r="I168" s="945" t="s">
        <v>575</v>
      </c>
      <c r="J168" s="945" t="s">
        <v>588</v>
      </c>
      <c r="K168" s="878"/>
      <c r="L168" s="875"/>
      <c r="M168" s="876"/>
      <c r="N168" s="876"/>
      <c r="O168" s="876"/>
      <c r="P168" s="876"/>
      <c r="Q168" s="876">
        <v>0</v>
      </c>
      <c r="R168" s="876">
        <v>0</v>
      </c>
      <c r="S168" s="876">
        <v>0</v>
      </c>
      <c r="T168" s="876">
        <v>0</v>
      </c>
      <c r="U168" s="876">
        <v>0</v>
      </c>
      <c r="V168" s="876">
        <v>0</v>
      </c>
      <c r="W168" s="876">
        <v>0</v>
      </c>
      <c r="X168" s="876">
        <v>0</v>
      </c>
      <c r="Y168" s="876">
        <v>0</v>
      </c>
      <c r="Z168" s="876">
        <v>0</v>
      </c>
      <c r="AA168" s="876">
        <v>0</v>
      </c>
      <c r="AB168" s="876">
        <v>0</v>
      </c>
      <c r="AC168" s="876">
        <v>0</v>
      </c>
      <c r="AD168" s="876">
        <v>0</v>
      </c>
      <c r="AE168" s="876">
        <v>0</v>
      </c>
      <c r="AF168" s="876">
        <v>0</v>
      </c>
      <c r="AG168" s="876">
        <v>0</v>
      </c>
      <c r="AH168" s="876">
        <v>0</v>
      </c>
      <c r="AI168" s="876">
        <v>0</v>
      </c>
      <c r="AJ168" s="876">
        <v>0</v>
      </c>
      <c r="AK168" s="876">
        <v>0</v>
      </c>
      <c r="AL168" s="876">
        <v>0</v>
      </c>
      <c r="AM168" s="876">
        <v>0</v>
      </c>
      <c r="AN168" s="876">
        <v>0</v>
      </c>
      <c r="AO168" s="877">
        <v>0</v>
      </c>
      <c r="AP168" s="878"/>
      <c r="AQ168" s="875"/>
      <c r="AR168" s="876"/>
      <c r="AS168" s="876"/>
      <c r="AT168" s="876"/>
      <c r="AU168" s="876"/>
      <c r="AV168" s="876">
        <v>1836</v>
      </c>
      <c r="AW168" s="876">
        <v>1836</v>
      </c>
      <c r="AX168" s="876">
        <v>1836</v>
      </c>
      <c r="AY168" s="876">
        <v>1836</v>
      </c>
      <c r="AZ168" s="876">
        <v>1836</v>
      </c>
      <c r="BA168" s="876">
        <v>1836</v>
      </c>
      <c r="BB168" s="876">
        <v>1836</v>
      </c>
      <c r="BC168" s="876">
        <v>1836</v>
      </c>
      <c r="BD168" s="876">
        <v>1836</v>
      </c>
      <c r="BE168" s="876">
        <v>1836</v>
      </c>
      <c r="BF168" s="876">
        <v>1836</v>
      </c>
      <c r="BG168" s="876">
        <v>1836</v>
      </c>
      <c r="BH168" s="876">
        <v>1836</v>
      </c>
      <c r="BI168" s="876">
        <v>1836</v>
      </c>
      <c r="BJ168" s="876">
        <v>1248</v>
      </c>
      <c r="BK168" s="876">
        <v>1248</v>
      </c>
      <c r="BL168" s="876">
        <v>1248</v>
      </c>
      <c r="BM168" s="876">
        <v>1248</v>
      </c>
      <c r="BN168" s="876">
        <v>0</v>
      </c>
      <c r="BO168" s="876">
        <v>0</v>
      </c>
      <c r="BP168" s="876">
        <v>0</v>
      </c>
      <c r="BQ168" s="876">
        <v>0</v>
      </c>
      <c r="BR168" s="876">
        <v>0</v>
      </c>
      <c r="BS168" s="876">
        <v>0</v>
      </c>
      <c r="BT168" s="877">
        <v>0</v>
      </c>
      <c r="BU168" s="946"/>
    </row>
    <row r="169" spans="2:73" s="947" customFormat="1" ht="16.5" thickTop="1">
      <c r="B169" s="774"/>
      <c r="C169" s="774" t="s">
        <v>795</v>
      </c>
      <c r="D169" s="774" t="s">
        <v>118</v>
      </c>
      <c r="E169" s="774" t="s">
        <v>768</v>
      </c>
      <c r="F169" s="774"/>
      <c r="G169" s="774"/>
      <c r="H169" s="774">
        <v>2015</v>
      </c>
      <c r="I169" s="948" t="s">
        <v>576</v>
      </c>
      <c r="J169" s="948" t="s">
        <v>581</v>
      </c>
      <c r="K169" s="883"/>
      <c r="L169" s="879"/>
      <c r="M169" s="880"/>
      <c r="N169" s="880"/>
      <c r="O169" s="880"/>
      <c r="P169" s="881">
        <v>12</v>
      </c>
      <c r="Q169" s="881">
        <v>16</v>
      </c>
      <c r="R169" s="881">
        <v>19</v>
      </c>
      <c r="S169" s="881">
        <v>19</v>
      </c>
      <c r="T169" s="881">
        <v>19</v>
      </c>
      <c r="U169" s="881">
        <v>19</v>
      </c>
      <c r="V169" s="881">
        <v>37</v>
      </c>
      <c r="W169" s="881">
        <v>37</v>
      </c>
      <c r="X169" s="881">
        <v>37</v>
      </c>
      <c r="Y169" s="881">
        <v>31</v>
      </c>
      <c r="Z169" s="881">
        <v>15</v>
      </c>
      <c r="AA169" s="881">
        <v>12</v>
      </c>
      <c r="AB169" s="881">
        <v>8</v>
      </c>
      <c r="AC169" s="881">
        <v>0</v>
      </c>
      <c r="AD169" s="881">
        <v>0</v>
      </c>
      <c r="AE169" s="881">
        <v>0</v>
      </c>
      <c r="AF169" s="881">
        <v>0</v>
      </c>
      <c r="AG169" s="881">
        <v>0</v>
      </c>
      <c r="AH169" s="881">
        <v>0</v>
      </c>
      <c r="AI169" s="881">
        <v>0</v>
      </c>
      <c r="AJ169" s="881">
        <v>0</v>
      </c>
      <c r="AK169" s="881">
        <v>0</v>
      </c>
      <c r="AL169" s="881">
        <v>0</v>
      </c>
      <c r="AM169" s="881">
        <v>0</v>
      </c>
      <c r="AN169" s="881">
        <v>0</v>
      </c>
      <c r="AO169" s="882">
        <v>0</v>
      </c>
      <c r="AP169" s="883"/>
      <c r="AQ169" s="879"/>
      <c r="AR169" s="880"/>
      <c r="AS169" s="880"/>
      <c r="AT169" s="880"/>
      <c r="AU169" s="881">
        <v>222588</v>
      </c>
      <c r="AV169" s="881">
        <v>234293</v>
      </c>
      <c r="AW169" s="881">
        <v>243144</v>
      </c>
      <c r="AX169" s="881">
        <v>243182</v>
      </c>
      <c r="AY169" s="881">
        <v>243182</v>
      </c>
      <c r="AZ169" s="881">
        <v>243182</v>
      </c>
      <c r="BA169" s="881">
        <v>354739</v>
      </c>
      <c r="BB169" s="881">
        <v>354739</v>
      </c>
      <c r="BC169" s="881">
        <v>355207</v>
      </c>
      <c r="BD169" s="881">
        <v>315306</v>
      </c>
      <c r="BE169" s="881">
        <v>209360</v>
      </c>
      <c r="BF169" s="881">
        <v>201152</v>
      </c>
      <c r="BG169" s="881">
        <v>25692</v>
      </c>
      <c r="BH169" s="881">
        <v>719</v>
      </c>
      <c r="BI169" s="881">
        <v>719</v>
      </c>
      <c r="BJ169" s="881">
        <v>719</v>
      </c>
      <c r="BK169" s="881">
        <v>719</v>
      </c>
      <c r="BL169" s="881">
        <v>719</v>
      </c>
      <c r="BM169" s="881">
        <v>719</v>
      </c>
      <c r="BN169" s="881">
        <v>719</v>
      </c>
      <c r="BO169" s="881">
        <v>0</v>
      </c>
      <c r="BP169" s="881">
        <v>0</v>
      </c>
      <c r="BQ169" s="881">
        <v>0</v>
      </c>
      <c r="BR169" s="881">
        <v>0</v>
      </c>
      <c r="BS169" s="881">
        <v>0</v>
      </c>
      <c r="BT169" s="882">
        <v>0</v>
      </c>
      <c r="BU169" s="949"/>
    </row>
    <row r="170" spans="2:73" ht="15.75">
      <c r="B170" s="933"/>
      <c r="C170" s="933" t="s">
        <v>793</v>
      </c>
      <c r="D170" s="933" t="s">
        <v>100</v>
      </c>
      <c r="E170" s="933" t="s">
        <v>768</v>
      </c>
      <c r="F170" s="933"/>
      <c r="G170" s="933"/>
      <c r="H170" s="933">
        <v>2015</v>
      </c>
      <c r="I170" s="950" t="s">
        <v>576</v>
      </c>
      <c r="J170" s="950" t="s">
        <v>581</v>
      </c>
      <c r="K170" s="848"/>
      <c r="L170" s="845"/>
      <c r="M170" s="846"/>
      <c r="N170" s="846"/>
      <c r="O170" s="846"/>
      <c r="P170" s="884">
        <v>288</v>
      </c>
      <c r="Q170" s="884">
        <v>288</v>
      </c>
      <c r="R170" s="884">
        <v>366</v>
      </c>
      <c r="S170" s="884">
        <v>408</v>
      </c>
      <c r="T170" s="884">
        <v>408</v>
      </c>
      <c r="U170" s="884">
        <v>408</v>
      </c>
      <c r="V170" s="884">
        <v>500</v>
      </c>
      <c r="W170" s="884">
        <v>500</v>
      </c>
      <c r="X170" s="884">
        <v>509</v>
      </c>
      <c r="Y170" s="884">
        <v>473</v>
      </c>
      <c r="Z170" s="884">
        <v>380</v>
      </c>
      <c r="AA170" s="884">
        <v>263</v>
      </c>
      <c r="AB170" s="884">
        <v>204</v>
      </c>
      <c r="AC170" s="884">
        <v>105</v>
      </c>
      <c r="AD170" s="884">
        <v>105</v>
      </c>
      <c r="AE170" s="884">
        <v>79</v>
      </c>
      <c r="AF170" s="884">
        <v>30</v>
      </c>
      <c r="AG170" s="884">
        <v>30</v>
      </c>
      <c r="AH170" s="884">
        <v>30</v>
      </c>
      <c r="AI170" s="884">
        <v>30</v>
      </c>
      <c r="AJ170" s="884">
        <v>0</v>
      </c>
      <c r="AK170" s="884">
        <v>0</v>
      </c>
      <c r="AL170" s="884">
        <v>0</v>
      </c>
      <c r="AM170" s="884">
        <v>0</v>
      </c>
      <c r="AN170" s="884">
        <v>0</v>
      </c>
      <c r="AO170" s="885">
        <v>0</v>
      </c>
      <c r="AP170" s="848"/>
      <c r="AQ170" s="845"/>
      <c r="AR170" s="846"/>
      <c r="AS170" s="846"/>
      <c r="AT170" s="846"/>
      <c r="AU170" s="884">
        <v>988795</v>
      </c>
      <c r="AV170" s="884">
        <v>988795</v>
      </c>
      <c r="AW170" s="884">
        <v>1236910</v>
      </c>
      <c r="AX170" s="884">
        <v>1370470</v>
      </c>
      <c r="AY170" s="884">
        <v>1370470</v>
      </c>
      <c r="AZ170" s="884">
        <v>1370470</v>
      </c>
      <c r="BA170" s="884">
        <v>1907038</v>
      </c>
      <c r="BB170" s="884">
        <v>1907038</v>
      </c>
      <c r="BC170" s="884">
        <v>2025744</v>
      </c>
      <c r="BD170" s="884">
        <v>1857894</v>
      </c>
      <c r="BE170" s="884">
        <v>1250993</v>
      </c>
      <c r="BF170" s="884">
        <v>774551</v>
      </c>
      <c r="BG170" s="884">
        <v>567206</v>
      </c>
      <c r="BH170" s="884">
        <v>254583</v>
      </c>
      <c r="BI170" s="884">
        <v>254583</v>
      </c>
      <c r="BJ170" s="884">
        <v>176988</v>
      </c>
      <c r="BK170" s="884">
        <v>60150</v>
      </c>
      <c r="BL170" s="884">
        <v>60150</v>
      </c>
      <c r="BM170" s="884">
        <v>60150</v>
      </c>
      <c r="BN170" s="884">
        <v>60150</v>
      </c>
      <c r="BO170" s="884">
        <v>0</v>
      </c>
      <c r="BP170" s="884">
        <v>0</v>
      </c>
      <c r="BQ170" s="884">
        <v>0</v>
      </c>
      <c r="BR170" s="884">
        <v>0</v>
      </c>
      <c r="BS170" s="884">
        <v>0</v>
      </c>
      <c r="BT170" s="885">
        <v>0</v>
      </c>
      <c r="BU170" s="163"/>
    </row>
    <row r="171" spans="2:73" s="917" customFormat="1" ht="16.5" thickBot="1">
      <c r="B171" s="759"/>
      <c r="C171" s="759" t="s">
        <v>793</v>
      </c>
      <c r="D171" s="759" t="s">
        <v>101</v>
      </c>
      <c r="E171" s="759" t="s">
        <v>768</v>
      </c>
      <c r="F171" s="759"/>
      <c r="G171" s="759"/>
      <c r="H171" s="759">
        <v>2015</v>
      </c>
      <c r="I171" s="951" t="s">
        <v>576</v>
      </c>
      <c r="J171" s="951" t="s">
        <v>581</v>
      </c>
      <c r="K171" s="807"/>
      <c r="L171" s="804"/>
      <c r="M171" s="805"/>
      <c r="N171" s="805"/>
      <c r="O171" s="805"/>
      <c r="P171" s="886">
        <v>-98</v>
      </c>
      <c r="Q171" s="886">
        <v>-72</v>
      </c>
      <c r="R171" s="886">
        <v>9</v>
      </c>
      <c r="S171" s="886">
        <v>17</v>
      </c>
      <c r="T171" s="886">
        <v>17</v>
      </c>
      <c r="U171" s="886">
        <v>17</v>
      </c>
      <c r="V171" s="886">
        <v>17</v>
      </c>
      <c r="W171" s="886">
        <v>17</v>
      </c>
      <c r="X171" s="886">
        <v>17</v>
      </c>
      <c r="Y171" s="886">
        <v>17</v>
      </c>
      <c r="Z171" s="886">
        <v>17</v>
      </c>
      <c r="AA171" s="886">
        <v>20</v>
      </c>
      <c r="AB171" s="886">
        <v>0</v>
      </c>
      <c r="AC171" s="886">
        <v>0</v>
      </c>
      <c r="AD171" s="886">
        <v>0</v>
      </c>
      <c r="AE171" s="886">
        <v>0</v>
      </c>
      <c r="AF171" s="886">
        <v>0</v>
      </c>
      <c r="AG171" s="886">
        <v>0</v>
      </c>
      <c r="AH171" s="886">
        <v>0</v>
      </c>
      <c r="AI171" s="886">
        <v>0</v>
      </c>
      <c r="AJ171" s="886">
        <v>0</v>
      </c>
      <c r="AK171" s="886">
        <v>0</v>
      </c>
      <c r="AL171" s="886">
        <v>0</v>
      </c>
      <c r="AM171" s="886">
        <v>0</v>
      </c>
      <c r="AN171" s="886">
        <v>0</v>
      </c>
      <c r="AO171" s="887">
        <v>0</v>
      </c>
      <c r="AP171" s="807"/>
      <c r="AQ171" s="804"/>
      <c r="AR171" s="805"/>
      <c r="AS171" s="805"/>
      <c r="AT171" s="805"/>
      <c r="AU171" s="886">
        <v>-378034</v>
      </c>
      <c r="AV171" s="886">
        <v>-267762</v>
      </c>
      <c r="AW171" s="886">
        <v>23027</v>
      </c>
      <c r="AX171" s="886">
        <v>59819</v>
      </c>
      <c r="AY171" s="886">
        <v>59819</v>
      </c>
      <c r="AZ171" s="886">
        <v>59819</v>
      </c>
      <c r="BA171" s="886">
        <v>59819</v>
      </c>
      <c r="BB171" s="886">
        <v>59819</v>
      </c>
      <c r="BC171" s="886">
        <v>59819</v>
      </c>
      <c r="BD171" s="886">
        <v>59819</v>
      </c>
      <c r="BE171" s="886">
        <v>59819</v>
      </c>
      <c r="BF171" s="886">
        <v>70643</v>
      </c>
      <c r="BG171" s="886">
        <v>0</v>
      </c>
      <c r="BH171" s="886">
        <v>0</v>
      </c>
      <c r="BI171" s="886">
        <v>0</v>
      </c>
      <c r="BJ171" s="886">
        <v>0</v>
      </c>
      <c r="BK171" s="886">
        <v>0</v>
      </c>
      <c r="BL171" s="886">
        <v>0</v>
      </c>
      <c r="BM171" s="886">
        <v>0</v>
      </c>
      <c r="BN171" s="886">
        <v>0</v>
      </c>
      <c r="BO171" s="886">
        <v>0</v>
      </c>
      <c r="BP171" s="886">
        <v>0</v>
      </c>
      <c r="BQ171" s="886">
        <v>0</v>
      </c>
      <c r="BR171" s="886">
        <v>0</v>
      </c>
      <c r="BS171" s="886">
        <v>0</v>
      </c>
      <c r="BT171" s="887">
        <v>0</v>
      </c>
      <c r="BU171" s="918"/>
    </row>
    <row r="172" spans="2:73" ht="15.75">
      <c r="B172" s="767"/>
      <c r="C172" s="767" t="s">
        <v>794</v>
      </c>
      <c r="D172" s="768" t="s">
        <v>113</v>
      </c>
      <c r="E172" s="767" t="s">
        <v>768</v>
      </c>
      <c r="F172" s="767"/>
      <c r="G172" s="767"/>
      <c r="H172" s="767">
        <v>2016</v>
      </c>
      <c r="I172" s="938" t="s">
        <v>576</v>
      </c>
      <c r="J172" s="938" t="s">
        <v>581</v>
      </c>
      <c r="K172" s="632"/>
      <c r="L172" s="864"/>
      <c r="M172" s="865"/>
      <c r="N172" s="865"/>
      <c r="O172" s="865"/>
      <c r="P172" s="865"/>
      <c r="Q172" s="865">
        <v>95</v>
      </c>
      <c r="R172" s="865">
        <v>95</v>
      </c>
      <c r="S172" s="865">
        <v>95</v>
      </c>
      <c r="T172" s="865">
        <v>95</v>
      </c>
      <c r="U172" s="865">
        <v>95</v>
      </c>
      <c r="V172" s="865">
        <v>95</v>
      </c>
      <c r="W172" s="865">
        <v>95</v>
      </c>
      <c r="X172" s="865">
        <v>95</v>
      </c>
      <c r="Y172" s="865">
        <v>95</v>
      </c>
      <c r="Z172" s="865">
        <v>95</v>
      </c>
      <c r="AA172" s="865">
        <v>96</v>
      </c>
      <c r="AB172" s="865">
        <v>96</v>
      </c>
      <c r="AC172" s="865">
        <v>96</v>
      </c>
      <c r="AD172" s="865">
        <v>95</v>
      </c>
      <c r="AE172" s="865">
        <v>85</v>
      </c>
      <c r="AF172" s="865">
        <v>85</v>
      </c>
      <c r="AG172" s="865">
        <v>44</v>
      </c>
      <c r="AH172" s="865">
        <v>0</v>
      </c>
      <c r="AI172" s="865">
        <v>0</v>
      </c>
      <c r="AJ172" s="865">
        <v>0</v>
      </c>
      <c r="AK172" s="865">
        <v>0</v>
      </c>
      <c r="AL172" s="865">
        <v>0</v>
      </c>
      <c r="AM172" s="865">
        <v>0</v>
      </c>
      <c r="AN172" s="865">
        <v>0</v>
      </c>
      <c r="AO172" s="866">
        <v>0</v>
      </c>
      <c r="AP172" s="632"/>
      <c r="AQ172" s="864"/>
      <c r="AR172" s="865"/>
      <c r="AS172" s="865"/>
      <c r="AT172" s="865"/>
      <c r="AU172" s="865"/>
      <c r="AV172" s="865">
        <v>1498670</v>
      </c>
      <c r="AW172" s="865">
        <v>1498670</v>
      </c>
      <c r="AX172" s="865">
        <v>1498670</v>
      </c>
      <c r="AY172" s="865">
        <v>1498670</v>
      </c>
      <c r="AZ172" s="865">
        <v>1498670</v>
      </c>
      <c r="BA172" s="865">
        <v>1498670</v>
      </c>
      <c r="BB172" s="865">
        <v>1498670</v>
      </c>
      <c r="BC172" s="865">
        <v>1498564</v>
      </c>
      <c r="BD172" s="865">
        <v>1498564</v>
      </c>
      <c r="BE172" s="865">
        <v>1500392</v>
      </c>
      <c r="BF172" s="865">
        <v>1501178</v>
      </c>
      <c r="BG172" s="865">
        <v>1502342</v>
      </c>
      <c r="BH172" s="865">
        <v>1502342</v>
      </c>
      <c r="BI172" s="865">
        <v>1499068</v>
      </c>
      <c r="BJ172" s="865">
        <v>1334039</v>
      </c>
      <c r="BK172" s="865">
        <v>1334039</v>
      </c>
      <c r="BL172" s="865">
        <v>707047</v>
      </c>
      <c r="BM172" s="865">
        <v>0</v>
      </c>
      <c r="BN172" s="865">
        <v>0</v>
      </c>
      <c r="BO172" s="865">
        <v>0</v>
      </c>
      <c r="BP172" s="865">
        <v>0</v>
      </c>
      <c r="BQ172" s="865">
        <v>0</v>
      </c>
      <c r="BR172" s="865">
        <v>0</v>
      </c>
      <c r="BS172" s="865">
        <v>0</v>
      </c>
      <c r="BT172" s="866">
        <v>0</v>
      </c>
      <c r="BU172" s="163"/>
    </row>
    <row r="173" spans="2:73" ht="15.75">
      <c r="B173" s="691"/>
      <c r="C173" s="691" t="s">
        <v>794</v>
      </c>
      <c r="D173" s="757" t="s">
        <v>796</v>
      </c>
      <c r="E173" s="691" t="s">
        <v>768</v>
      </c>
      <c r="F173" s="691"/>
      <c r="G173" s="691"/>
      <c r="H173" s="691">
        <v>2016</v>
      </c>
      <c r="I173" s="643" t="s">
        <v>576</v>
      </c>
      <c r="J173" s="643" t="s">
        <v>581</v>
      </c>
      <c r="K173" s="632"/>
      <c r="L173" s="695"/>
      <c r="M173" s="696"/>
      <c r="N173" s="696"/>
      <c r="O173" s="696"/>
      <c r="P173" s="696"/>
      <c r="Q173" s="696">
        <v>4</v>
      </c>
      <c r="R173" s="696">
        <v>4</v>
      </c>
      <c r="S173" s="696">
        <v>4</v>
      </c>
      <c r="T173" s="696">
        <v>4</v>
      </c>
      <c r="U173" s="696">
        <v>4</v>
      </c>
      <c r="V173" s="696">
        <v>4</v>
      </c>
      <c r="W173" s="696">
        <v>4</v>
      </c>
      <c r="X173" s="696">
        <v>4</v>
      </c>
      <c r="Y173" s="696">
        <v>4</v>
      </c>
      <c r="Z173" s="696">
        <v>4</v>
      </c>
      <c r="AA173" s="696">
        <v>4</v>
      </c>
      <c r="AB173" s="696">
        <v>4</v>
      </c>
      <c r="AC173" s="696">
        <v>4</v>
      </c>
      <c r="AD173" s="696">
        <v>4</v>
      </c>
      <c r="AE173" s="696">
        <v>4</v>
      </c>
      <c r="AF173" s="696">
        <v>4</v>
      </c>
      <c r="AG173" s="696">
        <v>4</v>
      </c>
      <c r="AH173" s="696">
        <v>4</v>
      </c>
      <c r="AI173" s="696">
        <v>4</v>
      </c>
      <c r="AJ173" s="696">
        <v>0</v>
      </c>
      <c r="AK173" s="696">
        <v>0</v>
      </c>
      <c r="AL173" s="696">
        <v>0</v>
      </c>
      <c r="AM173" s="696">
        <v>0</v>
      </c>
      <c r="AN173" s="696">
        <v>0</v>
      </c>
      <c r="AO173" s="697">
        <v>0</v>
      </c>
      <c r="AP173" s="632"/>
      <c r="AQ173" s="695"/>
      <c r="AR173" s="696"/>
      <c r="AS173" s="696"/>
      <c r="AT173" s="696"/>
      <c r="AU173" s="696"/>
      <c r="AV173" s="696">
        <v>13713</v>
      </c>
      <c r="AW173" s="696">
        <v>13713</v>
      </c>
      <c r="AX173" s="696">
        <v>13713</v>
      </c>
      <c r="AY173" s="696">
        <v>13713</v>
      </c>
      <c r="AZ173" s="696">
        <v>13713</v>
      </c>
      <c r="BA173" s="696">
        <v>13713</v>
      </c>
      <c r="BB173" s="696">
        <v>13713</v>
      </c>
      <c r="BC173" s="696">
        <v>13713</v>
      </c>
      <c r="BD173" s="696">
        <v>13713</v>
      </c>
      <c r="BE173" s="696">
        <v>13713</v>
      </c>
      <c r="BF173" s="696">
        <v>13713</v>
      </c>
      <c r="BG173" s="696">
        <v>13713</v>
      </c>
      <c r="BH173" s="696">
        <v>13713</v>
      </c>
      <c r="BI173" s="696">
        <v>13713</v>
      </c>
      <c r="BJ173" s="696">
        <v>13713</v>
      </c>
      <c r="BK173" s="696">
        <v>13713</v>
      </c>
      <c r="BL173" s="696">
        <v>13713</v>
      </c>
      <c r="BM173" s="696">
        <v>13713</v>
      </c>
      <c r="BN173" s="696">
        <v>13395</v>
      </c>
      <c r="BO173" s="696">
        <v>0</v>
      </c>
      <c r="BP173" s="696">
        <v>0</v>
      </c>
      <c r="BQ173" s="696">
        <v>0</v>
      </c>
      <c r="BR173" s="696">
        <v>0</v>
      </c>
      <c r="BS173" s="696">
        <v>0</v>
      </c>
      <c r="BT173" s="697">
        <v>0</v>
      </c>
      <c r="BU173" s="163"/>
    </row>
    <row r="174" spans="2:73" ht="15.75">
      <c r="B174" s="691"/>
      <c r="C174" s="691" t="s">
        <v>794</v>
      </c>
      <c r="D174" s="757" t="s">
        <v>116</v>
      </c>
      <c r="E174" s="691" t="s">
        <v>768</v>
      </c>
      <c r="F174" s="691"/>
      <c r="G174" s="691"/>
      <c r="H174" s="691">
        <v>2016</v>
      </c>
      <c r="I174" s="643" t="s">
        <v>576</v>
      </c>
      <c r="J174" s="643" t="s">
        <v>581</v>
      </c>
      <c r="K174" s="632"/>
      <c r="L174" s="695"/>
      <c r="M174" s="696"/>
      <c r="N174" s="696"/>
      <c r="O174" s="696"/>
      <c r="P174" s="696"/>
      <c r="Q174" s="696">
        <v>24</v>
      </c>
      <c r="R174" s="696">
        <v>24</v>
      </c>
      <c r="S174" s="696">
        <v>24</v>
      </c>
      <c r="T174" s="696">
        <v>24</v>
      </c>
      <c r="U174" s="696">
        <v>24</v>
      </c>
      <c r="V174" s="696">
        <v>22</v>
      </c>
      <c r="W174" s="696">
        <v>22</v>
      </c>
      <c r="X174" s="696">
        <v>22</v>
      </c>
      <c r="Y174" s="696">
        <v>22</v>
      </c>
      <c r="Z174" s="696">
        <v>16</v>
      </c>
      <c r="AA174" s="696">
        <v>16</v>
      </c>
      <c r="AB174" s="696">
        <v>16</v>
      </c>
      <c r="AC174" s="696">
        <v>15</v>
      </c>
      <c r="AD174" s="696">
        <v>15</v>
      </c>
      <c r="AE174" s="696">
        <v>15</v>
      </c>
      <c r="AF174" s="696">
        <v>15</v>
      </c>
      <c r="AG174" s="696">
        <v>15</v>
      </c>
      <c r="AH174" s="696">
        <v>15</v>
      </c>
      <c r="AI174" s="696">
        <v>15</v>
      </c>
      <c r="AJ174" s="696">
        <v>15</v>
      </c>
      <c r="AK174" s="696">
        <v>0</v>
      </c>
      <c r="AL174" s="696">
        <v>0</v>
      </c>
      <c r="AM174" s="696">
        <v>0</v>
      </c>
      <c r="AN174" s="696">
        <v>0</v>
      </c>
      <c r="AO174" s="697">
        <v>0</v>
      </c>
      <c r="AP174" s="632"/>
      <c r="AQ174" s="695"/>
      <c r="AR174" s="696"/>
      <c r="AS174" s="696"/>
      <c r="AT174" s="696"/>
      <c r="AU174" s="696"/>
      <c r="AV174" s="696">
        <v>279990</v>
      </c>
      <c r="AW174" s="696">
        <v>279990</v>
      </c>
      <c r="AX174" s="696">
        <v>279990</v>
      </c>
      <c r="AY174" s="696">
        <v>279990</v>
      </c>
      <c r="AZ174" s="696">
        <v>279990</v>
      </c>
      <c r="BA174" s="696">
        <v>276499</v>
      </c>
      <c r="BB174" s="696">
        <v>276499</v>
      </c>
      <c r="BC174" s="696">
        <v>276499</v>
      </c>
      <c r="BD174" s="696">
        <v>276499</v>
      </c>
      <c r="BE174" s="696">
        <v>229983</v>
      </c>
      <c r="BF174" s="696">
        <v>229983</v>
      </c>
      <c r="BG174" s="696">
        <v>229983</v>
      </c>
      <c r="BH174" s="696">
        <v>225988</v>
      </c>
      <c r="BI174" s="696">
        <v>225988</v>
      </c>
      <c r="BJ174" s="696">
        <v>225988</v>
      </c>
      <c r="BK174" s="696">
        <v>225988</v>
      </c>
      <c r="BL174" s="696">
        <v>225988</v>
      </c>
      <c r="BM174" s="696">
        <v>225988</v>
      </c>
      <c r="BN174" s="696">
        <v>225988</v>
      </c>
      <c r="BO174" s="696">
        <v>225988</v>
      </c>
      <c r="BP174" s="696">
        <v>0</v>
      </c>
      <c r="BQ174" s="696">
        <v>0</v>
      </c>
      <c r="BR174" s="696">
        <v>0</v>
      </c>
      <c r="BS174" s="696">
        <v>0</v>
      </c>
      <c r="BT174" s="697">
        <v>0</v>
      </c>
      <c r="BU174" s="163"/>
    </row>
    <row r="175" spans="2:73" ht="15.75">
      <c r="B175" s="691"/>
      <c r="C175" s="691" t="s">
        <v>795</v>
      </c>
      <c r="D175" s="757" t="s">
        <v>118</v>
      </c>
      <c r="E175" s="691" t="s">
        <v>768</v>
      </c>
      <c r="F175" s="691"/>
      <c r="G175" s="691"/>
      <c r="H175" s="691">
        <v>2016</v>
      </c>
      <c r="I175" s="643" t="s">
        <v>576</v>
      </c>
      <c r="J175" s="643" t="s">
        <v>581</v>
      </c>
      <c r="K175" s="632"/>
      <c r="L175" s="695"/>
      <c r="M175" s="696"/>
      <c r="N175" s="696"/>
      <c r="O175" s="696"/>
      <c r="P175" s="696"/>
      <c r="Q175" s="696">
        <v>2073</v>
      </c>
      <c r="R175" s="696">
        <v>2100</v>
      </c>
      <c r="S175" s="696">
        <v>2576</v>
      </c>
      <c r="T175" s="696">
        <v>2576</v>
      </c>
      <c r="U175" s="696">
        <v>2576</v>
      </c>
      <c r="V175" s="696">
        <v>2563</v>
      </c>
      <c r="W175" s="696">
        <v>2563</v>
      </c>
      <c r="X175" s="696">
        <v>2563</v>
      </c>
      <c r="Y175" s="696">
        <v>2562</v>
      </c>
      <c r="Z175" s="696">
        <v>2562</v>
      </c>
      <c r="AA175" s="696">
        <v>2507</v>
      </c>
      <c r="AB175" s="696">
        <v>358</v>
      </c>
      <c r="AC175" s="696">
        <v>112</v>
      </c>
      <c r="AD175" s="696">
        <v>112</v>
      </c>
      <c r="AE175" s="696">
        <v>61</v>
      </c>
      <c r="AF175" s="696">
        <v>10</v>
      </c>
      <c r="AG175" s="696">
        <v>10</v>
      </c>
      <c r="AH175" s="696">
        <v>10</v>
      </c>
      <c r="AI175" s="696">
        <v>10</v>
      </c>
      <c r="AJ175" s="696">
        <v>10</v>
      </c>
      <c r="AK175" s="696">
        <v>0</v>
      </c>
      <c r="AL175" s="696">
        <v>0</v>
      </c>
      <c r="AM175" s="696">
        <v>0</v>
      </c>
      <c r="AN175" s="696">
        <v>0</v>
      </c>
      <c r="AO175" s="697">
        <v>0</v>
      </c>
      <c r="AP175" s="632"/>
      <c r="AQ175" s="695"/>
      <c r="AR175" s="696"/>
      <c r="AS175" s="696"/>
      <c r="AT175" s="696"/>
      <c r="AU175" s="696"/>
      <c r="AV175" s="696">
        <v>6615008</v>
      </c>
      <c r="AW175" s="696">
        <v>6770311</v>
      </c>
      <c r="AX175" s="696">
        <v>7973235</v>
      </c>
      <c r="AY175" s="696">
        <v>7973235</v>
      </c>
      <c r="AZ175" s="696">
        <v>7973235</v>
      </c>
      <c r="BA175" s="696">
        <v>7889841</v>
      </c>
      <c r="BB175" s="696">
        <v>7889841</v>
      </c>
      <c r="BC175" s="696">
        <v>7889841</v>
      </c>
      <c r="BD175" s="696">
        <v>7872557</v>
      </c>
      <c r="BE175" s="696">
        <v>7872557</v>
      </c>
      <c r="BF175" s="696">
        <v>7507872</v>
      </c>
      <c r="BG175" s="696">
        <v>2192391</v>
      </c>
      <c r="BH175" s="696">
        <v>484318</v>
      </c>
      <c r="BI175" s="696">
        <v>484318</v>
      </c>
      <c r="BJ175" s="696">
        <v>171523</v>
      </c>
      <c r="BK175" s="696">
        <v>6462</v>
      </c>
      <c r="BL175" s="696">
        <v>6462</v>
      </c>
      <c r="BM175" s="696">
        <v>6462</v>
      </c>
      <c r="BN175" s="696">
        <v>6462</v>
      </c>
      <c r="BO175" s="696">
        <v>6462</v>
      </c>
      <c r="BP175" s="696">
        <v>0</v>
      </c>
      <c r="BQ175" s="696">
        <v>0</v>
      </c>
      <c r="BR175" s="696">
        <v>0</v>
      </c>
      <c r="BS175" s="696">
        <v>0</v>
      </c>
      <c r="BT175" s="697">
        <v>0</v>
      </c>
      <c r="BU175" s="163"/>
    </row>
    <row r="176" spans="2:73" ht="15.75">
      <c r="B176" s="691"/>
      <c r="C176" s="691" t="s">
        <v>795</v>
      </c>
      <c r="D176" s="757" t="s">
        <v>122</v>
      </c>
      <c r="E176" s="691" t="s">
        <v>768</v>
      </c>
      <c r="F176" s="691"/>
      <c r="G176" s="691"/>
      <c r="H176" s="691">
        <v>2016</v>
      </c>
      <c r="I176" s="643" t="s">
        <v>576</v>
      </c>
      <c r="J176" s="643" t="s">
        <v>581</v>
      </c>
      <c r="K176" s="632"/>
      <c r="L176" s="695"/>
      <c r="M176" s="696"/>
      <c r="N176" s="696"/>
      <c r="O176" s="696"/>
      <c r="P176" s="696"/>
      <c r="Q176" s="696">
        <v>528</v>
      </c>
      <c r="R176" s="696">
        <v>528</v>
      </c>
      <c r="S176" s="696">
        <v>528</v>
      </c>
      <c r="T176" s="696">
        <v>528</v>
      </c>
      <c r="U176" s="696">
        <v>528</v>
      </c>
      <c r="V176" s="696">
        <v>528</v>
      </c>
      <c r="W176" s="696">
        <v>528</v>
      </c>
      <c r="X176" s="696">
        <v>528</v>
      </c>
      <c r="Y176" s="696">
        <v>528</v>
      </c>
      <c r="Z176" s="696">
        <v>528</v>
      </c>
      <c r="AA176" s="696">
        <v>0</v>
      </c>
      <c r="AB176" s="696">
        <v>0</v>
      </c>
      <c r="AC176" s="696">
        <v>0</v>
      </c>
      <c r="AD176" s="696">
        <v>0</v>
      </c>
      <c r="AE176" s="696">
        <v>0</v>
      </c>
      <c r="AF176" s="696">
        <v>0</v>
      </c>
      <c r="AG176" s="696">
        <v>0</v>
      </c>
      <c r="AH176" s="696">
        <v>0</v>
      </c>
      <c r="AI176" s="696">
        <v>0</v>
      </c>
      <c r="AJ176" s="696">
        <v>0</v>
      </c>
      <c r="AK176" s="696">
        <v>0</v>
      </c>
      <c r="AL176" s="696">
        <v>0</v>
      </c>
      <c r="AM176" s="696">
        <v>0</v>
      </c>
      <c r="AN176" s="696">
        <v>0</v>
      </c>
      <c r="AO176" s="697">
        <v>0</v>
      </c>
      <c r="AP176" s="632"/>
      <c r="AQ176" s="695"/>
      <c r="AR176" s="696"/>
      <c r="AS176" s="696"/>
      <c r="AT176" s="696"/>
      <c r="AU176" s="696"/>
      <c r="AV176" s="696">
        <v>1433063</v>
      </c>
      <c r="AW176" s="696">
        <v>1433063</v>
      </c>
      <c r="AX176" s="696">
        <v>1433063</v>
      </c>
      <c r="AY176" s="696">
        <v>1433063</v>
      </c>
      <c r="AZ176" s="696">
        <v>1433063</v>
      </c>
      <c r="BA176" s="696">
        <v>1433063</v>
      </c>
      <c r="BB176" s="696">
        <v>1433063</v>
      </c>
      <c r="BC176" s="696">
        <v>1433063</v>
      </c>
      <c r="BD176" s="696">
        <v>1433063</v>
      </c>
      <c r="BE176" s="696">
        <v>1433063</v>
      </c>
      <c r="BF176" s="696">
        <v>0</v>
      </c>
      <c r="BG176" s="696">
        <v>0</v>
      </c>
      <c r="BH176" s="696">
        <v>0</v>
      </c>
      <c r="BI176" s="696">
        <v>0</v>
      </c>
      <c r="BJ176" s="696">
        <v>0</v>
      </c>
      <c r="BK176" s="696">
        <v>0</v>
      </c>
      <c r="BL176" s="696">
        <v>0</v>
      </c>
      <c r="BM176" s="696">
        <v>0</v>
      </c>
      <c r="BN176" s="696">
        <v>0</v>
      </c>
      <c r="BO176" s="696">
        <v>0</v>
      </c>
      <c r="BP176" s="696">
        <v>0</v>
      </c>
      <c r="BQ176" s="696">
        <v>0</v>
      </c>
      <c r="BR176" s="696">
        <v>0</v>
      </c>
      <c r="BS176" s="696">
        <v>0</v>
      </c>
      <c r="BT176" s="697">
        <v>0</v>
      </c>
      <c r="BU176" s="163"/>
    </row>
    <row r="177" spans="2:73" s="917" customFormat="1" ht="16.5" thickBot="1">
      <c r="B177" s="759"/>
      <c r="C177" s="759" t="s">
        <v>795</v>
      </c>
      <c r="D177" s="760" t="s">
        <v>124</v>
      </c>
      <c r="E177" s="759" t="s">
        <v>768</v>
      </c>
      <c r="F177" s="759"/>
      <c r="G177" s="759"/>
      <c r="H177" s="759">
        <v>2016</v>
      </c>
      <c r="I177" s="916" t="s">
        <v>576</v>
      </c>
      <c r="J177" s="916" t="s">
        <v>581</v>
      </c>
      <c r="K177" s="807"/>
      <c r="L177" s="804"/>
      <c r="M177" s="805"/>
      <c r="N177" s="805"/>
      <c r="O177" s="805"/>
      <c r="P177" s="805"/>
      <c r="Q177" s="805">
        <v>98</v>
      </c>
      <c r="R177" s="805">
        <v>80</v>
      </c>
      <c r="S177" s="805">
        <v>80</v>
      </c>
      <c r="T177" s="805">
        <v>80</v>
      </c>
      <c r="U177" s="805">
        <v>80</v>
      </c>
      <c r="V177" s="805">
        <v>80</v>
      </c>
      <c r="W177" s="805">
        <v>80</v>
      </c>
      <c r="X177" s="805">
        <v>80</v>
      </c>
      <c r="Y177" s="805">
        <v>76</v>
      </c>
      <c r="Z177" s="805">
        <v>76</v>
      </c>
      <c r="AA177" s="805">
        <v>45</v>
      </c>
      <c r="AB177" s="805">
        <v>45</v>
      </c>
      <c r="AC177" s="805">
        <v>16</v>
      </c>
      <c r="AD177" s="805">
        <v>16</v>
      </c>
      <c r="AE177" s="805">
        <v>16</v>
      </c>
      <c r="AF177" s="805">
        <v>14</v>
      </c>
      <c r="AG177" s="805">
        <v>14</v>
      </c>
      <c r="AH177" s="805">
        <v>14</v>
      </c>
      <c r="AI177" s="805">
        <v>7</v>
      </c>
      <c r="AJ177" s="805">
        <v>7</v>
      </c>
      <c r="AK177" s="805">
        <v>0</v>
      </c>
      <c r="AL177" s="805">
        <v>0</v>
      </c>
      <c r="AM177" s="805">
        <v>0</v>
      </c>
      <c r="AN177" s="805">
        <v>0</v>
      </c>
      <c r="AO177" s="806">
        <v>0</v>
      </c>
      <c r="AP177" s="807"/>
      <c r="AQ177" s="804"/>
      <c r="AR177" s="805"/>
      <c r="AS177" s="805"/>
      <c r="AT177" s="805"/>
      <c r="AU177" s="805"/>
      <c r="AV177" s="805">
        <v>719196</v>
      </c>
      <c r="AW177" s="805">
        <v>569312</v>
      </c>
      <c r="AX177" s="805">
        <v>569312</v>
      </c>
      <c r="AY177" s="805">
        <v>569312</v>
      </c>
      <c r="AZ177" s="805">
        <v>569312</v>
      </c>
      <c r="BA177" s="805">
        <v>568476</v>
      </c>
      <c r="BB177" s="805">
        <v>568476</v>
      </c>
      <c r="BC177" s="805">
        <v>568476</v>
      </c>
      <c r="BD177" s="805">
        <v>535058</v>
      </c>
      <c r="BE177" s="805">
        <v>535058</v>
      </c>
      <c r="BF177" s="805">
        <v>272969</v>
      </c>
      <c r="BG177" s="805">
        <v>272969</v>
      </c>
      <c r="BH177" s="805">
        <v>122405</v>
      </c>
      <c r="BI177" s="805">
        <v>122405</v>
      </c>
      <c r="BJ177" s="805">
        <v>122405</v>
      </c>
      <c r="BK177" s="805">
        <v>100679</v>
      </c>
      <c r="BL177" s="805">
        <v>100679</v>
      </c>
      <c r="BM177" s="805">
        <v>100679</v>
      </c>
      <c r="BN177" s="805">
        <v>51642</v>
      </c>
      <c r="BO177" s="805">
        <v>51642</v>
      </c>
      <c r="BP177" s="805">
        <v>0</v>
      </c>
      <c r="BQ177" s="805">
        <v>0</v>
      </c>
      <c r="BR177" s="805">
        <v>0</v>
      </c>
      <c r="BS177" s="805">
        <v>0</v>
      </c>
      <c r="BT177" s="806">
        <v>0</v>
      </c>
      <c r="BU177" s="918"/>
    </row>
    <row r="178" spans="2:73" ht="15.75">
      <c r="B178" s="767"/>
      <c r="C178" s="767" t="s">
        <v>794</v>
      </c>
      <c r="D178" s="767" t="s">
        <v>113</v>
      </c>
      <c r="E178" s="767" t="s">
        <v>768</v>
      </c>
      <c r="F178" s="767"/>
      <c r="G178" s="767"/>
      <c r="H178" s="767">
        <v>2017</v>
      </c>
      <c r="I178" s="938" t="s">
        <v>576</v>
      </c>
      <c r="J178" s="938" t="s">
        <v>588</v>
      </c>
      <c r="K178" s="632"/>
      <c r="L178" s="864"/>
      <c r="M178" s="865"/>
      <c r="N178" s="865"/>
      <c r="O178" s="865"/>
      <c r="P178" s="865"/>
      <c r="Q178" s="865"/>
      <c r="R178" s="865">
        <v>858</v>
      </c>
      <c r="S178" s="865">
        <v>696</v>
      </c>
      <c r="T178" s="865">
        <v>696</v>
      </c>
      <c r="U178" s="865">
        <v>696</v>
      </c>
      <c r="V178" s="865">
        <v>696</v>
      </c>
      <c r="W178" s="865">
        <v>696</v>
      </c>
      <c r="X178" s="865">
        <v>696</v>
      </c>
      <c r="Y178" s="865">
        <v>696</v>
      </c>
      <c r="Z178" s="865">
        <v>696</v>
      </c>
      <c r="AA178" s="865">
        <v>695</v>
      </c>
      <c r="AB178" s="865">
        <v>652</v>
      </c>
      <c r="AC178" s="865">
        <v>652</v>
      </c>
      <c r="AD178" s="865">
        <v>652</v>
      </c>
      <c r="AE178" s="865">
        <v>652</v>
      </c>
      <c r="AF178" s="865">
        <v>554</v>
      </c>
      <c r="AG178" s="865">
        <v>554</v>
      </c>
      <c r="AH178" s="865">
        <v>66</v>
      </c>
      <c r="AI178" s="865">
        <v>0</v>
      </c>
      <c r="AJ178" s="865">
        <v>0</v>
      </c>
      <c r="AK178" s="865">
        <v>0</v>
      </c>
      <c r="AL178" s="865">
        <v>0</v>
      </c>
      <c r="AM178" s="865">
        <v>0</v>
      </c>
      <c r="AN178" s="865">
        <v>0</v>
      </c>
      <c r="AO178" s="866">
        <v>0</v>
      </c>
      <c r="AP178" s="632"/>
      <c r="AQ178" s="864"/>
      <c r="AR178" s="865"/>
      <c r="AS178" s="865"/>
      <c r="AT178" s="865"/>
      <c r="AU178" s="865"/>
      <c r="AV178" s="865"/>
      <c r="AW178" s="865">
        <v>12382795</v>
      </c>
      <c r="AX178" s="865">
        <v>9965298</v>
      </c>
      <c r="AY178" s="865">
        <v>9965298</v>
      </c>
      <c r="AZ178" s="865">
        <v>9965298</v>
      </c>
      <c r="BA178" s="865">
        <v>9965298</v>
      </c>
      <c r="BB178" s="865">
        <v>9965298</v>
      </c>
      <c r="BC178" s="865">
        <v>9965298</v>
      </c>
      <c r="BD178" s="865">
        <v>9965195</v>
      </c>
      <c r="BE178" s="865">
        <v>9965195</v>
      </c>
      <c r="BF178" s="865">
        <v>9940711</v>
      </c>
      <c r="BG178" s="865">
        <v>9732169</v>
      </c>
      <c r="BH178" s="865">
        <v>9730571</v>
      </c>
      <c r="BI178" s="865">
        <v>9730571</v>
      </c>
      <c r="BJ178" s="865">
        <v>9729809</v>
      </c>
      <c r="BK178" s="865">
        <v>8261515</v>
      </c>
      <c r="BL178" s="865">
        <v>8261515</v>
      </c>
      <c r="BM178" s="865">
        <v>984004</v>
      </c>
      <c r="BN178" s="865">
        <v>0</v>
      </c>
      <c r="BO178" s="865">
        <v>0</v>
      </c>
      <c r="BP178" s="865">
        <v>0</v>
      </c>
      <c r="BQ178" s="865">
        <v>0</v>
      </c>
      <c r="BR178" s="865">
        <v>0</v>
      </c>
      <c r="BS178" s="865">
        <v>0</v>
      </c>
      <c r="BT178" s="866">
        <v>0</v>
      </c>
      <c r="BU178" s="163"/>
    </row>
    <row r="179" spans="2:73" ht="15.75">
      <c r="B179" s="691"/>
      <c r="C179" s="691" t="s">
        <v>794</v>
      </c>
      <c r="D179" s="691" t="s">
        <v>801</v>
      </c>
      <c r="E179" s="691" t="s">
        <v>768</v>
      </c>
      <c r="F179" s="691"/>
      <c r="G179" s="691"/>
      <c r="H179" s="767">
        <v>2017</v>
      </c>
      <c r="I179" s="643" t="s">
        <v>576</v>
      </c>
      <c r="J179" s="643" t="s">
        <v>588</v>
      </c>
      <c r="K179" s="632"/>
      <c r="L179" s="695"/>
      <c r="M179" s="696"/>
      <c r="N179" s="696"/>
      <c r="O179" s="696"/>
      <c r="P179" s="696"/>
      <c r="Q179" s="696"/>
      <c r="R179" s="696">
        <v>793</v>
      </c>
      <c r="S179" s="696">
        <v>579</v>
      </c>
      <c r="T179" s="696">
        <v>579</v>
      </c>
      <c r="U179" s="696">
        <v>579</v>
      </c>
      <c r="V179" s="696">
        <v>579</v>
      </c>
      <c r="W179" s="696">
        <v>579</v>
      </c>
      <c r="X179" s="696">
        <v>579</v>
      </c>
      <c r="Y179" s="696">
        <v>579</v>
      </c>
      <c r="Z179" s="696">
        <v>579</v>
      </c>
      <c r="AA179" s="696">
        <v>579</v>
      </c>
      <c r="AB179" s="696">
        <v>548</v>
      </c>
      <c r="AC179" s="696">
        <v>548</v>
      </c>
      <c r="AD179" s="696">
        <v>548</v>
      </c>
      <c r="AE179" s="696">
        <v>465</v>
      </c>
      <c r="AF179" s="696">
        <v>465</v>
      </c>
      <c r="AG179" s="696">
        <v>360</v>
      </c>
      <c r="AH179" s="696">
        <v>285</v>
      </c>
      <c r="AI179" s="696">
        <v>0</v>
      </c>
      <c r="AJ179" s="696">
        <v>0</v>
      </c>
      <c r="AK179" s="696">
        <v>0</v>
      </c>
      <c r="AL179" s="696">
        <v>0</v>
      </c>
      <c r="AM179" s="696">
        <v>0</v>
      </c>
      <c r="AN179" s="696">
        <v>0</v>
      </c>
      <c r="AO179" s="697">
        <v>0</v>
      </c>
      <c r="AP179" s="632"/>
      <c r="AQ179" s="695"/>
      <c r="AR179" s="696"/>
      <c r="AS179" s="696"/>
      <c r="AT179" s="696"/>
      <c r="AU179" s="696"/>
      <c r="AV179" s="696"/>
      <c r="AW179" s="696">
        <v>11563559</v>
      </c>
      <c r="AX179" s="696">
        <v>8374196</v>
      </c>
      <c r="AY179" s="696">
        <v>8374196</v>
      </c>
      <c r="AZ179" s="696">
        <v>8374196</v>
      </c>
      <c r="BA179" s="696">
        <v>8374196</v>
      </c>
      <c r="BB179" s="696">
        <v>8374196</v>
      </c>
      <c r="BC179" s="696">
        <v>8374196</v>
      </c>
      <c r="BD179" s="696">
        <v>8374034</v>
      </c>
      <c r="BE179" s="696">
        <v>8374034</v>
      </c>
      <c r="BF179" s="696">
        <v>8374034</v>
      </c>
      <c r="BG179" s="696">
        <v>8221576</v>
      </c>
      <c r="BH179" s="696">
        <v>8207245</v>
      </c>
      <c r="BI179" s="696">
        <v>8207245</v>
      </c>
      <c r="BJ179" s="696">
        <v>6929912</v>
      </c>
      <c r="BK179" s="696">
        <v>6929912</v>
      </c>
      <c r="BL179" s="696">
        <v>5367531</v>
      </c>
      <c r="BM179" s="696">
        <v>4254156</v>
      </c>
      <c r="BN179" s="696">
        <v>0</v>
      </c>
      <c r="BO179" s="696">
        <v>0</v>
      </c>
      <c r="BP179" s="696">
        <v>0</v>
      </c>
      <c r="BQ179" s="696">
        <v>0</v>
      </c>
      <c r="BR179" s="696">
        <v>0</v>
      </c>
      <c r="BS179" s="696">
        <v>0</v>
      </c>
      <c r="BT179" s="697">
        <v>0</v>
      </c>
      <c r="BU179" s="163"/>
    </row>
    <row r="180" spans="2:73" ht="15.75">
      <c r="B180" s="691"/>
      <c r="C180" s="691" t="s">
        <v>794</v>
      </c>
      <c r="D180" s="691" t="s">
        <v>796</v>
      </c>
      <c r="E180" s="691" t="s">
        <v>768</v>
      </c>
      <c r="F180" s="691"/>
      <c r="G180" s="691"/>
      <c r="H180" s="767">
        <v>2017</v>
      </c>
      <c r="I180" s="643" t="s">
        <v>576</v>
      </c>
      <c r="J180" s="643" t="s">
        <v>588</v>
      </c>
      <c r="K180" s="632"/>
      <c r="L180" s="695"/>
      <c r="M180" s="696"/>
      <c r="N180" s="696"/>
      <c r="O180" s="696"/>
      <c r="P180" s="696"/>
      <c r="Q180" s="696"/>
      <c r="R180" s="696">
        <v>498</v>
      </c>
      <c r="S180" s="696">
        <v>498</v>
      </c>
      <c r="T180" s="696">
        <v>498</v>
      </c>
      <c r="U180" s="696">
        <v>498</v>
      </c>
      <c r="V180" s="696">
        <v>498</v>
      </c>
      <c r="W180" s="696">
        <v>498</v>
      </c>
      <c r="X180" s="696">
        <v>498</v>
      </c>
      <c r="Y180" s="696">
        <v>498</v>
      </c>
      <c r="Z180" s="696">
        <v>498</v>
      </c>
      <c r="AA180" s="696">
        <v>498</v>
      </c>
      <c r="AB180" s="696">
        <v>498</v>
      </c>
      <c r="AC180" s="696">
        <v>498</v>
      </c>
      <c r="AD180" s="696">
        <v>498</v>
      </c>
      <c r="AE180" s="696">
        <v>498</v>
      </c>
      <c r="AF180" s="696">
        <v>498</v>
      </c>
      <c r="AG180" s="696">
        <v>498</v>
      </c>
      <c r="AH180" s="696">
        <v>498</v>
      </c>
      <c r="AI180" s="696">
        <v>498</v>
      </c>
      <c r="AJ180" s="696">
        <v>441</v>
      </c>
      <c r="AK180" s="696">
        <v>0</v>
      </c>
      <c r="AL180" s="696">
        <v>0</v>
      </c>
      <c r="AM180" s="696">
        <v>0</v>
      </c>
      <c r="AN180" s="696">
        <v>0</v>
      </c>
      <c r="AO180" s="697">
        <v>0</v>
      </c>
      <c r="AP180" s="632"/>
      <c r="AQ180" s="695"/>
      <c r="AR180" s="696"/>
      <c r="AS180" s="696"/>
      <c r="AT180" s="696"/>
      <c r="AU180" s="696"/>
      <c r="AV180" s="696"/>
      <c r="AW180" s="696">
        <v>1696966</v>
      </c>
      <c r="AX180" s="696">
        <v>1696966</v>
      </c>
      <c r="AY180" s="696">
        <v>1696966</v>
      </c>
      <c r="AZ180" s="696">
        <v>1696966</v>
      </c>
      <c r="BA180" s="696">
        <v>1696966</v>
      </c>
      <c r="BB180" s="696">
        <v>1696966</v>
      </c>
      <c r="BC180" s="696">
        <v>1696966</v>
      </c>
      <c r="BD180" s="696">
        <v>1696966</v>
      </c>
      <c r="BE180" s="696">
        <v>1696966</v>
      </c>
      <c r="BF180" s="696">
        <v>1696966</v>
      </c>
      <c r="BG180" s="696">
        <v>1696966</v>
      </c>
      <c r="BH180" s="696">
        <v>1696966</v>
      </c>
      <c r="BI180" s="696">
        <v>1696966</v>
      </c>
      <c r="BJ180" s="696">
        <v>1696966</v>
      </c>
      <c r="BK180" s="696">
        <v>1696966</v>
      </c>
      <c r="BL180" s="696">
        <v>1696966</v>
      </c>
      <c r="BM180" s="696">
        <v>1696966</v>
      </c>
      <c r="BN180" s="696">
        <v>1696966</v>
      </c>
      <c r="BO180" s="696">
        <v>1634313</v>
      </c>
      <c r="BP180" s="696">
        <v>0</v>
      </c>
      <c r="BQ180" s="696">
        <v>0</v>
      </c>
      <c r="BR180" s="696">
        <v>0</v>
      </c>
      <c r="BS180" s="696">
        <v>0</v>
      </c>
      <c r="BT180" s="697">
        <v>0</v>
      </c>
      <c r="BU180" s="163"/>
    </row>
    <row r="181" spans="2:73" ht="15.75">
      <c r="B181" s="691"/>
      <c r="C181" s="691" t="s">
        <v>794</v>
      </c>
      <c r="D181" s="691" t="s">
        <v>116</v>
      </c>
      <c r="E181" s="691" t="s">
        <v>768</v>
      </c>
      <c r="F181" s="691"/>
      <c r="G181" s="691"/>
      <c r="H181" s="767">
        <v>2017</v>
      </c>
      <c r="I181" s="643" t="s">
        <v>576</v>
      </c>
      <c r="J181" s="643" t="s">
        <v>588</v>
      </c>
      <c r="K181" s="632"/>
      <c r="L181" s="695"/>
      <c r="M181" s="696"/>
      <c r="N181" s="696"/>
      <c r="O181" s="696"/>
      <c r="P181" s="696"/>
      <c r="Q181" s="696"/>
      <c r="R181" s="696">
        <v>76</v>
      </c>
      <c r="S181" s="696">
        <v>76</v>
      </c>
      <c r="T181" s="696">
        <v>76</v>
      </c>
      <c r="U181" s="696">
        <v>76</v>
      </c>
      <c r="V181" s="696">
        <v>76</v>
      </c>
      <c r="W181" s="696">
        <v>76</v>
      </c>
      <c r="X181" s="696">
        <v>76</v>
      </c>
      <c r="Y181" s="696">
        <v>76</v>
      </c>
      <c r="Z181" s="696">
        <v>76</v>
      </c>
      <c r="AA181" s="696">
        <v>69</v>
      </c>
      <c r="AB181" s="696">
        <v>69</v>
      </c>
      <c r="AC181" s="696">
        <v>69</v>
      </c>
      <c r="AD181" s="696">
        <v>65</v>
      </c>
      <c r="AE181" s="696">
        <v>65</v>
      </c>
      <c r="AF181" s="696">
        <v>60</v>
      </c>
      <c r="AG181" s="696">
        <v>60</v>
      </c>
      <c r="AH181" s="696">
        <v>60</v>
      </c>
      <c r="AI181" s="696">
        <v>60</v>
      </c>
      <c r="AJ181" s="696">
        <v>60</v>
      </c>
      <c r="AK181" s="696">
        <v>60</v>
      </c>
      <c r="AL181" s="696">
        <v>0</v>
      </c>
      <c r="AM181" s="696">
        <v>0</v>
      </c>
      <c r="AN181" s="696">
        <v>0</v>
      </c>
      <c r="AO181" s="697">
        <v>0</v>
      </c>
      <c r="AP181" s="632"/>
      <c r="AQ181" s="695"/>
      <c r="AR181" s="696"/>
      <c r="AS181" s="696"/>
      <c r="AT181" s="696"/>
      <c r="AU181" s="696"/>
      <c r="AV181" s="696"/>
      <c r="AW181" s="696">
        <v>961795</v>
      </c>
      <c r="AX181" s="696">
        <v>961795</v>
      </c>
      <c r="AY181" s="696">
        <v>961795</v>
      </c>
      <c r="AZ181" s="696">
        <v>961795</v>
      </c>
      <c r="BA181" s="696">
        <v>961795</v>
      </c>
      <c r="BB181" s="696">
        <v>961795</v>
      </c>
      <c r="BC181" s="696">
        <v>961795</v>
      </c>
      <c r="BD181" s="696">
        <v>961795</v>
      </c>
      <c r="BE181" s="696">
        <v>961795</v>
      </c>
      <c r="BF181" s="696">
        <v>955553</v>
      </c>
      <c r="BG181" s="696">
        <v>955553</v>
      </c>
      <c r="BH181" s="696">
        <v>955553</v>
      </c>
      <c r="BI181" s="696">
        <v>936042</v>
      </c>
      <c r="BJ181" s="696">
        <v>936042</v>
      </c>
      <c r="BK181" s="696">
        <v>899859</v>
      </c>
      <c r="BL181" s="696">
        <v>899859</v>
      </c>
      <c r="BM181" s="696">
        <v>899859</v>
      </c>
      <c r="BN181" s="696">
        <v>899859</v>
      </c>
      <c r="BO181" s="696">
        <v>899859</v>
      </c>
      <c r="BP181" s="696">
        <v>899859</v>
      </c>
      <c r="BQ181" s="696">
        <v>0</v>
      </c>
      <c r="BR181" s="696">
        <v>0</v>
      </c>
      <c r="BS181" s="696">
        <v>0</v>
      </c>
      <c r="BT181" s="697">
        <v>0</v>
      </c>
      <c r="BU181" s="163"/>
    </row>
    <row r="182" spans="2:73" ht="15.75">
      <c r="B182" s="691"/>
      <c r="C182" s="691" t="s">
        <v>795</v>
      </c>
      <c r="D182" s="691" t="s">
        <v>118</v>
      </c>
      <c r="E182" s="691" t="s">
        <v>768</v>
      </c>
      <c r="F182" s="691"/>
      <c r="G182" s="691"/>
      <c r="H182" s="767">
        <v>2017</v>
      </c>
      <c r="I182" s="643" t="s">
        <v>576</v>
      </c>
      <c r="J182" s="643" t="s">
        <v>588</v>
      </c>
      <c r="K182" s="632"/>
      <c r="L182" s="695"/>
      <c r="M182" s="696"/>
      <c r="N182" s="696"/>
      <c r="O182" s="696"/>
      <c r="P182" s="696"/>
      <c r="Q182" s="696"/>
      <c r="R182" s="696">
        <v>4292</v>
      </c>
      <c r="S182" s="696">
        <v>4741</v>
      </c>
      <c r="T182" s="696">
        <v>4741</v>
      </c>
      <c r="U182" s="696">
        <v>4741</v>
      </c>
      <c r="V182" s="696">
        <v>4741</v>
      </c>
      <c r="W182" s="696">
        <v>4559</v>
      </c>
      <c r="X182" s="696">
        <v>4559</v>
      </c>
      <c r="Y182" s="696">
        <v>4559</v>
      </c>
      <c r="Z182" s="696">
        <v>4534</v>
      </c>
      <c r="AA182" s="696">
        <v>4534</v>
      </c>
      <c r="AB182" s="696">
        <v>3881</v>
      </c>
      <c r="AC182" s="696">
        <v>2237</v>
      </c>
      <c r="AD182" s="696">
        <v>446</v>
      </c>
      <c r="AE182" s="696">
        <v>198</v>
      </c>
      <c r="AF182" s="696">
        <v>53</v>
      </c>
      <c r="AG182" s="696">
        <v>0</v>
      </c>
      <c r="AH182" s="696">
        <v>0</v>
      </c>
      <c r="AI182" s="696">
        <v>0</v>
      </c>
      <c r="AJ182" s="696">
        <v>0</v>
      </c>
      <c r="AK182" s="696">
        <v>0</v>
      </c>
      <c r="AL182" s="696">
        <v>0</v>
      </c>
      <c r="AM182" s="696">
        <v>0</v>
      </c>
      <c r="AN182" s="696">
        <v>0</v>
      </c>
      <c r="AO182" s="697">
        <v>0</v>
      </c>
      <c r="AP182" s="632"/>
      <c r="AQ182" s="695"/>
      <c r="AR182" s="696"/>
      <c r="AS182" s="696"/>
      <c r="AT182" s="696"/>
      <c r="AU182" s="696"/>
      <c r="AV182" s="696"/>
      <c r="AW182" s="696">
        <v>23461892</v>
      </c>
      <c r="AX182" s="696">
        <v>24773764</v>
      </c>
      <c r="AY182" s="696">
        <v>24773764</v>
      </c>
      <c r="AZ182" s="696">
        <v>24773764</v>
      </c>
      <c r="BA182" s="696">
        <v>24773764</v>
      </c>
      <c r="BB182" s="696">
        <v>23778339</v>
      </c>
      <c r="BC182" s="696">
        <v>23778339</v>
      </c>
      <c r="BD182" s="696">
        <v>23778339</v>
      </c>
      <c r="BE182" s="696">
        <v>23623192</v>
      </c>
      <c r="BF182" s="696">
        <v>23623192</v>
      </c>
      <c r="BG182" s="696">
        <v>20509797</v>
      </c>
      <c r="BH182" s="696">
        <v>16641398</v>
      </c>
      <c r="BI182" s="696">
        <v>2221567</v>
      </c>
      <c r="BJ182" s="696">
        <v>1252824</v>
      </c>
      <c r="BK182" s="696">
        <v>397885</v>
      </c>
      <c r="BL182" s="696">
        <v>0</v>
      </c>
      <c r="BM182" s="696">
        <v>0</v>
      </c>
      <c r="BN182" s="696">
        <v>0</v>
      </c>
      <c r="BO182" s="696">
        <v>0</v>
      </c>
      <c r="BP182" s="696">
        <v>0</v>
      </c>
      <c r="BQ182" s="696">
        <v>0</v>
      </c>
      <c r="BR182" s="696">
        <v>0</v>
      </c>
      <c r="BS182" s="696">
        <v>0</v>
      </c>
      <c r="BT182" s="697">
        <v>0</v>
      </c>
      <c r="BU182" s="163"/>
    </row>
    <row r="183" spans="2:73" ht="15.75">
      <c r="B183" s="691"/>
      <c r="C183" s="691" t="s">
        <v>795</v>
      </c>
      <c r="D183" s="691" t="s">
        <v>124</v>
      </c>
      <c r="E183" s="691" t="s">
        <v>768</v>
      </c>
      <c r="F183" s="691"/>
      <c r="G183" s="691"/>
      <c r="H183" s="767">
        <v>2017</v>
      </c>
      <c r="I183" s="643" t="s">
        <v>576</v>
      </c>
      <c r="J183" s="643" t="s">
        <v>588</v>
      </c>
      <c r="K183" s="632"/>
      <c r="L183" s="695"/>
      <c r="M183" s="696"/>
      <c r="N183" s="696"/>
      <c r="O183" s="696"/>
      <c r="P183" s="696"/>
      <c r="Q183" s="696"/>
      <c r="R183" s="696">
        <v>23</v>
      </c>
      <c r="S183" s="696">
        <v>21</v>
      </c>
      <c r="T183" s="696">
        <v>21</v>
      </c>
      <c r="U183" s="696">
        <v>11</v>
      </c>
      <c r="V183" s="696">
        <v>11</v>
      </c>
      <c r="W183" s="696">
        <v>11</v>
      </c>
      <c r="X183" s="696">
        <v>11</v>
      </c>
      <c r="Y183" s="696">
        <v>11</v>
      </c>
      <c r="Z183" s="696">
        <v>10</v>
      </c>
      <c r="AA183" s="696">
        <v>10</v>
      </c>
      <c r="AB183" s="696">
        <v>10</v>
      </c>
      <c r="AC183" s="696">
        <v>10</v>
      </c>
      <c r="AD183" s="696">
        <v>10</v>
      </c>
      <c r="AE183" s="696">
        <v>0</v>
      </c>
      <c r="AF183" s="696">
        <v>0</v>
      </c>
      <c r="AG183" s="696">
        <v>0</v>
      </c>
      <c r="AH183" s="696">
        <v>0</v>
      </c>
      <c r="AI183" s="696">
        <v>0</v>
      </c>
      <c r="AJ183" s="696">
        <v>0</v>
      </c>
      <c r="AK183" s="696">
        <v>0</v>
      </c>
      <c r="AL183" s="696">
        <v>0</v>
      </c>
      <c r="AM183" s="696">
        <v>0</v>
      </c>
      <c r="AN183" s="696">
        <v>0</v>
      </c>
      <c r="AO183" s="697">
        <v>0</v>
      </c>
      <c r="AP183" s="632"/>
      <c r="AQ183" s="695"/>
      <c r="AR183" s="696"/>
      <c r="AS183" s="696"/>
      <c r="AT183" s="696"/>
      <c r="AU183" s="696"/>
      <c r="AV183" s="696"/>
      <c r="AW183" s="696">
        <v>865629</v>
      </c>
      <c r="AX183" s="696">
        <v>853228</v>
      </c>
      <c r="AY183" s="696">
        <v>853228</v>
      </c>
      <c r="AZ183" s="696">
        <v>729065</v>
      </c>
      <c r="BA183" s="696">
        <v>729065</v>
      </c>
      <c r="BB183" s="696">
        <v>729065</v>
      </c>
      <c r="BC183" s="696">
        <v>729065</v>
      </c>
      <c r="BD183" s="696">
        <v>729065</v>
      </c>
      <c r="BE183" s="696">
        <v>604025</v>
      </c>
      <c r="BF183" s="696">
        <v>604025</v>
      </c>
      <c r="BG183" s="696">
        <v>41143</v>
      </c>
      <c r="BH183" s="696">
        <v>41143</v>
      </c>
      <c r="BI183" s="696">
        <v>39837</v>
      </c>
      <c r="BJ183" s="696">
        <v>0</v>
      </c>
      <c r="BK183" s="696">
        <v>0</v>
      </c>
      <c r="BL183" s="696">
        <v>0</v>
      </c>
      <c r="BM183" s="696">
        <v>0</v>
      </c>
      <c r="BN183" s="696">
        <v>0</v>
      </c>
      <c r="BO183" s="696">
        <v>0</v>
      </c>
      <c r="BP183" s="696">
        <v>0</v>
      </c>
      <c r="BQ183" s="696">
        <v>0</v>
      </c>
      <c r="BR183" s="696">
        <v>0</v>
      </c>
      <c r="BS183" s="696">
        <v>0</v>
      </c>
      <c r="BT183" s="697">
        <v>0</v>
      </c>
      <c r="BU183" s="163"/>
    </row>
    <row r="184" spans="2:73" ht="15.75">
      <c r="B184" s="691"/>
      <c r="C184" s="691" t="s">
        <v>802</v>
      </c>
      <c r="D184" s="691" t="s">
        <v>803</v>
      </c>
      <c r="E184" s="691" t="s">
        <v>768</v>
      </c>
      <c r="F184" s="691"/>
      <c r="G184" s="691"/>
      <c r="H184" s="767">
        <v>2017</v>
      </c>
      <c r="I184" s="643" t="s">
        <v>576</v>
      </c>
      <c r="J184" s="643" t="s">
        <v>588</v>
      </c>
      <c r="K184" s="632"/>
      <c r="L184" s="695"/>
      <c r="M184" s="696"/>
      <c r="N184" s="696"/>
      <c r="O184" s="696"/>
      <c r="P184" s="696"/>
      <c r="Q184" s="696"/>
      <c r="R184" s="696">
        <v>0</v>
      </c>
      <c r="S184" s="696">
        <v>0</v>
      </c>
      <c r="T184" s="696">
        <v>0</v>
      </c>
      <c r="U184" s="696">
        <v>0</v>
      </c>
      <c r="V184" s="696">
        <v>0</v>
      </c>
      <c r="W184" s="696">
        <v>0</v>
      </c>
      <c r="X184" s="696">
        <v>0</v>
      </c>
      <c r="Y184" s="696">
        <v>0</v>
      </c>
      <c r="Z184" s="696">
        <v>0</v>
      </c>
      <c r="AA184" s="696">
        <v>0</v>
      </c>
      <c r="AB184" s="696">
        <v>0</v>
      </c>
      <c r="AC184" s="696">
        <v>0</v>
      </c>
      <c r="AD184" s="696">
        <v>0</v>
      </c>
      <c r="AE184" s="696">
        <v>0</v>
      </c>
      <c r="AF184" s="696">
        <v>0</v>
      </c>
      <c r="AG184" s="696">
        <v>0</v>
      </c>
      <c r="AH184" s="696">
        <v>0</v>
      </c>
      <c r="AI184" s="696">
        <v>0</v>
      </c>
      <c r="AJ184" s="696">
        <v>0</v>
      </c>
      <c r="AK184" s="696">
        <v>0</v>
      </c>
      <c r="AL184" s="696">
        <v>0</v>
      </c>
      <c r="AM184" s="696">
        <v>0</v>
      </c>
      <c r="AN184" s="696">
        <v>0</v>
      </c>
      <c r="AO184" s="697">
        <v>0</v>
      </c>
      <c r="AP184" s="632"/>
      <c r="AQ184" s="695"/>
      <c r="AR184" s="696"/>
      <c r="AS184" s="696"/>
      <c r="AT184" s="696"/>
      <c r="AU184" s="696"/>
      <c r="AV184" s="696"/>
      <c r="AW184" s="696">
        <v>301753</v>
      </c>
      <c r="AX184" s="696">
        <v>301753</v>
      </c>
      <c r="AY184" s="696">
        <v>301753</v>
      </c>
      <c r="AZ184" s="696">
        <v>301753</v>
      </c>
      <c r="BA184" s="696">
        <v>301753</v>
      </c>
      <c r="BB184" s="696">
        <v>301753</v>
      </c>
      <c r="BC184" s="696">
        <v>301753</v>
      </c>
      <c r="BD184" s="696">
        <v>301753</v>
      </c>
      <c r="BE184" s="696">
        <v>0</v>
      </c>
      <c r="BF184" s="696">
        <v>0</v>
      </c>
      <c r="BG184" s="696">
        <v>0</v>
      </c>
      <c r="BH184" s="696">
        <v>0</v>
      </c>
      <c r="BI184" s="696">
        <v>0</v>
      </c>
      <c r="BJ184" s="696">
        <v>0</v>
      </c>
      <c r="BK184" s="696">
        <v>0</v>
      </c>
      <c r="BL184" s="696">
        <v>0</v>
      </c>
      <c r="BM184" s="696">
        <v>0</v>
      </c>
      <c r="BN184" s="696">
        <v>0</v>
      </c>
      <c r="BO184" s="696">
        <v>0</v>
      </c>
      <c r="BP184" s="696">
        <v>0</v>
      </c>
      <c r="BQ184" s="696">
        <v>0</v>
      </c>
      <c r="BR184" s="696">
        <v>0</v>
      </c>
      <c r="BS184" s="696">
        <v>0</v>
      </c>
      <c r="BT184" s="697">
        <v>0</v>
      </c>
      <c r="BU184" s="163"/>
    </row>
    <row r="185" spans="2:73" s="944" customFormat="1" ht="16.5" thickBot="1">
      <c r="B185" s="772"/>
      <c r="C185" s="772" t="s">
        <v>802</v>
      </c>
      <c r="D185" s="772" t="s">
        <v>804</v>
      </c>
      <c r="E185" s="772" t="s">
        <v>768</v>
      </c>
      <c r="F185" s="772"/>
      <c r="G185" s="772"/>
      <c r="H185" s="772">
        <v>2017</v>
      </c>
      <c r="I185" s="945" t="s">
        <v>576</v>
      </c>
      <c r="J185" s="945" t="s">
        <v>588</v>
      </c>
      <c r="K185" s="878"/>
      <c r="L185" s="875"/>
      <c r="M185" s="876"/>
      <c r="N185" s="876"/>
      <c r="O185" s="876"/>
      <c r="P185" s="876"/>
      <c r="Q185" s="876"/>
      <c r="R185" s="876">
        <v>92</v>
      </c>
      <c r="S185" s="876">
        <v>92</v>
      </c>
      <c r="T185" s="876">
        <v>92</v>
      </c>
      <c r="U185" s="876">
        <v>92</v>
      </c>
      <c r="V185" s="876">
        <v>92</v>
      </c>
      <c r="W185" s="876">
        <v>91</v>
      </c>
      <c r="X185" s="876">
        <v>91</v>
      </c>
      <c r="Y185" s="876">
        <v>91</v>
      </c>
      <c r="Z185" s="876">
        <v>91</v>
      </c>
      <c r="AA185" s="876">
        <v>91</v>
      </c>
      <c r="AB185" s="876">
        <v>91</v>
      </c>
      <c r="AC185" s="876">
        <v>91</v>
      </c>
      <c r="AD185" s="876">
        <v>91</v>
      </c>
      <c r="AE185" s="876">
        <v>91</v>
      </c>
      <c r="AF185" s="876">
        <v>91</v>
      </c>
      <c r="AG185" s="876">
        <v>91</v>
      </c>
      <c r="AH185" s="876">
        <v>91</v>
      </c>
      <c r="AI185" s="876">
        <v>90</v>
      </c>
      <c r="AJ185" s="876">
        <v>75</v>
      </c>
      <c r="AK185" s="876">
        <v>50</v>
      </c>
      <c r="AL185" s="876">
        <v>0</v>
      </c>
      <c r="AM185" s="876">
        <v>0</v>
      </c>
      <c r="AN185" s="876">
        <v>0</v>
      </c>
      <c r="AO185" s="877">
        <v>0</v>
      </c>
      <c r="AP185" s="878"/>
      <c r="AQ185" s="875"/>
      <c r="AR185" s="876"/>
      <c r="AS185" s="876"/>
      <c r="AT185" s="876"/>
      <c r="AU185" s="876"/>
      <c r="AV185" s="876"/>
      <c r="AW185" s="876">
        <v>534761</v>
      </c>
      <c r="AX185" s="876">
        <v>534761</v>
      </c>
      <c r="AY185" s="876">
        <v>534761</v>
      </c>
      <c r="AZ185" s="876">
        <v>534761</v>
      </c>
      <c r="BA185" s="876">
        <v>532095</v>
      </c>
      <c r="BB185" s="876">
        <v>525734</v>
      </c>
      <c r="BC185" s="876">
        <v>525734</v>
      </c>
      <c r="BD185" s="876">
        <v>525734</v>
      </c>
      <c r="BE185" s="876">
        <v>525734</v>
      </c>
      <c r="BF185" s="876">
        <v>525734</v>
      </c>
      <c r="BG185" s="876">
        <v>525734</v>
      </c>
      <c r="BH185" s="876">
        <v>525097</v>
      </c>
      <c r="BI185" s="876">
        <v>525097</v>
      </c>
      <c r="BJ185" s="876">
        <v>525097</v>
      </c>
      <c r="BK185" s="876">
        <v>525097</v>
      </c>
      <c r="BL185" s="876">
        <v>523246</v>
      </c>
      <c r="BM185" s="876">
        <v>523246</v>
      </c>
      <c r="BN185" s="876">
        <v>522459</v>
      </c>
      <c r="BO185" s="876">
        <v>508462</v>
      </c>
      <c r="BP185" s="876">
        <v>85507</v>
      </c>
      <c r="BQ185" s="876">
        <v>176</v>
      </c>
      <c r="BR185" s="876">
        <v>176</v>
      </c>
      <c r="BS185" s="876">
        <v>0</v>
      </c>
      <c r="BT185" s="877">
        <v>0</v>
      </c>
      <c r="BU185" s="946"/>
    </row>
    <row r="186" spans="2:73" s="947" customFormat="1" ht="16.5" thickTop="1">
      <c r="B186" s="775" t="s">
        <v>805</v>
      </c>
      <c r="C186" s="776" t="s">
        <v>795</v>
      </c>
      <c r="D186" s="776" t="s">
        <v>118</v>
      </c>
      <c r="E186" s="776" t="s">
        <v>768</v>
      </c>
      <c r="F186" s="776"/>
      <c r="G186" s="776"/>
      <c r="H186" s="776">
        <v>2015</v>
      </c>
      <c r="I186" s="952" t="s">
        <v>578</v>
      </c>
      <c r="J186" s="952" t="s">
        <v>581</v>
      </c>
      <c r="K186" s="892"/>
      <c r="L186" s="888"/>
      <c r="M186" s="889"/>
      <c r="N186" s="889"/>
      <c r="O186" s="889"/>
      <c r="P186" s="890">
        <f>AU186*(P141+P147+P169)/(AU141+AU147+AU169)</f>
        <v>4.1536414845294845</v>
      </c>
      <c r="Q186" s="890">
        <f t="shared" ref="Q186:U186" si="0">AV186*(Q141+Q147+Q169)/(AV141+AV147+AV169)</f>
        <v>4.1536414845294845</v>
      </c>
      <c r="R186" s="890">
        <f t="shared" si="0"/>
        <v>4.1330998537388011</v>
      </c>
      <c r="S186" s="890">
        <f t="shared" si="0"/>
        <v>4.1330450927906615</v>
      </c>
      <c r="T186" s="890">
        <f t="shared" si="0"/>
        <v>4.1330450927906615</v>
      </c>
      <c r="U186" s="890">
        <f t="shared" si="0"/>
        <v>4.1329346522651935</v>
      </c>
      <c r="V186" s="890"/>
      <c r="W186" s="890"/>
      <c r="X186" s="890"/>
      <c r="Y186" s="889"/>
      <c r="Z186" s="889"/>
      <c r="AA186" s="889"/>
      <c r="AB186" s="889"/>
      <c r="AC186" s="889"/>
      <c r="AD186" s="889"/>
      <c r="AE186" s="889"/>
      <c r="AF186" s="889"/>
      <c r="AG186" s="889"/>
      <c r="AH186" s="889"/>
      <c r="AI186" s="889"/>
      <c r="AJ186" s="889"/>
      <c r="AK186" s="889"/>
      <c r="AL186" s="889"/>
      <c r="AM186" s="889"/>
      <c r="AN186" s="889"/>
      <c r="AO186" s="891"/>
      <c r="AP186" s="892"/>
      <c r="AQ186" s="888"/>
      <c r="AR186" s="889"/>
      <c r="AS186" s="889"/>
      <c r="AT186" s="889"/>
      <c r="AU186" s="889">
        <v>28705.395931047486</v>
      </c>
      <c r="AV186" s="893">
        <f>1*AU186</f>
        <v>28705.395931047486</v>
      </c>
      <c r="AW186" s="893">
        <f>0.995054895861858*AU186</f>
        <v>28563.444758841859</v>
      </c>
      <c r="AX186" s="893">
        <f>0.995054895861858*AU186</f>
        <v>28563.444758841859</v>
      </c>
      <c r="AY186" s="893">
        <f>0.995054895861858*AU186</f>
        <v>28563.444758841859</v>
      </c>
      <c r="AZ186" s="893">
        <f>0.995028306656296*AU186</f>
        <v>28562.681505168712</v>
      </c>
      <c r="BA186" s="889"/>
      <c r="BB186" s="889"/>
      <c r="BC186" s="889"/>
      <c r="BD186" s="889"/>
      <c r="BE186" s="889"/>
      <c r="BF186" s="889"/>
      <c r="BG186" s="889"/>
      <c r="BH186" s="889"/>
      <c r="BI186" s="889"/>
      <c r="BJ186" s="889"/>
      <c r="BK186" s="889"/>
      <c r="BL186" s="889"/>
      <c r="BM186" s="889"/>
      <c r="BN186" s="889"/>
      <c r="BO186" s="889"/>
      <c r="BP186" s="889"/>
      <c r="BQ186" s="889"/>
      <c r="BR186" s="889"/>
      <c r="BS186" s="889"/>
      <c r="BT186" s="891"/>
      <c r="BU186" s="949"/>
    </row>
    <row r="187" spans="2:73" ht="15.75">
      <c r="B187" s="777" t="s">
        <v>805</v>
      </c>
      <c r="C187" s="778" t="s">
        <v>795</v>
      </c>
      <c r="D187" s="778" t="s">
        <v>118</v>
      </c>
      <c r="E187" s="778" t="s">
        <v>768</v>
      </c>
      <c r="F187" s="778"/>
      <c r="G187" s="778"/>
      <c r="H187" s="778">
        <v>2016</v>
      </c>
      <c r="I187" s="953" t="s">
        <v>578</v>
      </c>
      <c r="J187" s="953" t="s">
        <v>581</v>
      </c>
      <c r="K187" s="898"/>
      <c r="L187" s="894"/>
      <c r="M187" s="895"/>
      <c r="N187" s="895"/>
      <c r="O187" s="895"/>
      <c r="P187" s="896"/>
      <c r="Q187" s="896">
        <f>AV187*(Q161+Q175)/(AV161+AV175)</f>
        <v>168.67621910759252</v>
      </c>
      <c r="R187" s="896">
        <f t="shared" ref="R187:V187" si="1">AW187*(R161+R175)/(AW161+AW175)</f>
        <v>168.67621155092647</v>
      </c>
      <c r="S187" s="896">
        <f t="shared" si="1"/>
        <v>181.4059825153131</v>
      </c>
      <c r="T187" s="896">
        <f t="shared" si="1"/>
        <v>181.4059825153131</v>
      </c>
      <c r="U187" s="896">
        <f t="shared" si="1"/>
        <v>181.4059825153131</v>
      </c>
      <c r="V187" s="896">
        <f t="shared" si="1"/>
        <v>181.76915886512631</v>
      </c>
      <c r="W187" s="896"/>
      <c r="X187" s="896"/>
      <c r="Y187" s="895"/>
      <c r="Z187" s="895"/>
      <c r="AA187" s="895"/>
      <c r="AB187" s="895"/>
      <c r="AC187" s="895"/>
      <c r="AD187" s="895"/>
      <c r="AE187" s="895"/>
      <c r="AF187" s="895"/>
      <c r="AG187" s="895"/>
      <c r="AH187" s="895"/>
      <c r="AI187" s="895"/>
      <c r="AJ187" s="895"/>
      <c r="AK187" s="895"/>
      <c r="AL187" s="895"/>
      <c r="AM187" s="895"/>
      <c r="AN187" s="895"/>
      <c r="AO187" s="897"/>
      <c r="AP187" s="898"/>
      <c r="AQ187" s="894"/>
      <c r="AR187" s="895"/>
      <c r="AS187" s="895"/>
      <c r="AT187" s="895"/>
      <c r="AU187" s="895"/>
      <c r="AV187" s="895">
        <v>1099943.98157311</v>
      </c>
      <c r="AW187" s="895">
        <f>1*AV187</f>
        <v>1099943.98157311</v>
      </c>
      <c r="AX187" s="895">
        <f>0.995054895861858*AV187</f>
        <v>1094504.6440381084</v>
      </c>
      <c r="AY187" s="895">
        <f>0.995054895861858*AV187</f>
        <v>1094504.6440381084</v>
      </c>
      <c r="AZ187" s="895">
        <f>0.995054895861858*AV187</f>
        <v>1094504.6440381084</v>
      </c>
      <c r="BA187" s="895">
        <f>0.995028306656296*AV187</f>
        <v>1094475.3974014758</v>
      </c>
      <c r="BB187" s="895"/>
      <c r="BC187" s="895"/>
      <c r="BD187" s="895"/>
      <c r="BE187" s="895"/>
      <c r="BF187" s="895"/>
      <c r="BG187" s="895"/>
      <c r="BH187" s="895"/>
      <c r="BI187" s="895"/>
      <c r="BJ187" s="895"/>
      <c r="BK187" s="895"/>
      <c r="BL187" s="895"/>
      <c r="BM187" s="895"/>
      <c r="BN187" s="895"/>
      <c r="BO187" s="895"/>
      <c r="BP187" s="895"/>
      <c r="BQ187" s="895"/>
      <c r="BR187" s="895"/>
      <c r="BS187" s="895"/>
      <c r="BT187" s="897"/>
      <c r="BU187" s="163"/>
    </row>
    <row r="188" spans="2:73" ht="15.75">
      <c r="B188" s="777" t="s">
        <v>805</v>
      </c>
      <c r="C188" s="778" t="s">
        <v>794</v>
      </c>
      <c r="D188" s="778" t="s">
        <v>113</v>
      </c>
      <c r="E188" s="778" t="s">
        <v>768</v>
      </c>
      <c r="F188" s="778"/>
      <c r="G188" s="778"/>
      <c r="H188" s="778">
        <v>2017</v>
      </c>
      <c r="I188" s="953" t="s">
        <v>578</v>
      </c>
      <c r="J188" s="953" t="s">
        <v>581</v>
      </c>
      <c r="K188" s="898"/>
      <c r="L188" s="894"/>
      <c r="M188" s="895"/>
      <c r="N188" s="895"/>
      <c r="O188" s="895"/>
      <c r="P188" s="896"/>
      <c r="Q188" s="896"/>
      <c r="R188" s="896"/>
      <c r="S188" s="896"/>
      <c r="T188" s="896"/>
      <c r="U188" s="896"/>
      <c r="V188" s="896"/>
      <c r="W188" s="896"/>
      <c r="X188" s="896"/>
      <c r="Y188" s="895"/>
      <c r="Z188" s="895"/>
      <c r="AA188" s="895"/>
      <c r="AB188" s="895"/>
      <c r="AC188" s="895"/>
      <c r="AD188" s="895"/>
      <c r="AE188" s="895"/>
      <c r="AF188" s="895"/>
      <c r="AG188" s="895"/>
      <c r="AH188" s="895"/>
      <c r="AI188" s="895"/>
      <c r="AJ188" s="895"/>
      <c r="AK188" s="895"/>
      <c r="AL188" s="895"/>
      <c r="AM188" s="895"/>
      <c r="AN188" s="895"/>
      <c r="AO188" s="897"/>
      <c r="AP188" s="898"/>
      <c r="AQ188" s="894"/>
      <c r="AR188" s="895"/>
      <c r="AS188" s="895"/>
      <c r="AT188" s="895"/>
      <c r="AU188" s="895"/>
      <c r="AV188" s="895"/>
      <c r="AW188" s="895">
        <v>17220.640277569993</v>
      </c>
      <c r="AX188" s="895">
        <f>0.991779359792939*AW188</f>
        <v>17079.075589712866</v>
      </c>
      <c r="AY188" s="895">
        <f>0.991779359792939*AW188</f>
        <v>17079.075589712866</v>
      </c>
      <c r="AZ188" s="895">
        <f>0.991779359792939*$AW188</f>
        <v>17079.075589712866</v>
      </c>
      <c r="BA188" s="895">
        <f>0.991779359792939*$AW188</f>
        <v>17079.075589712866</v>
      </c>
      <c r="BB188" s="895">
        <f>0.991779359792939*$AW188</f>
        <v>17079.075589712866</v>
      </c>
      <c r="BC188" s="895"/>
      <c r="BD188" s="895"/>
      <c r="BE188" s="895"/>
      <c r="BF188" s="895"/>
      <c r="BG188" s="895"/>
      <c r="BH188" s="895"/>
      <c r="BI188" s="895"/>
      <c r="BJ188" s="895"/>
      <c r="BK188" s="895"/>
      <c r="BL188" s="895"/>
      <c r="BM188" s="895"/>
      <c r="BN188" s="895"/>
      <c r="BO188" s="895"/>
      <c r="BP188" s="895"/>
      <c r="BQ188" s="895"/>
      <c r="BR188" s="895"/>
      <c r="BS188" s="895"/>
      <c r="BT188" s="897"/>
      <c r="BU188" s="163"/>
    </row>
    <row r="189" spans="2:73" ht="15.75">
      <c r="B189" s="777" t="s">
        <v>805</v>
      </c>
      <c r="C189" s="778" t="s">
        <v>794</v>
      </c>
      <c r="D189" s="778" t="s">
        <v>796</v>
      </c>
      <c r="E189" s="778" t="s">
        <v>768</v>
      </c>
      <c r="F189" s="778"/>
      <c r="G189" s="778"/>
      <c r="H189" s="778">
        <v>2017</v>
      </c>
      <c r="I189" s="953" t="s">
        <v>578</v>
      </c>
      <c r="J189" s="953" t="s">
        <v>581</v>
      </c>
      <c r="K189" s="898"/>
      <c r="L189" s="894"/>
      <c r="M189" s="895"/>
      <c r="N189" s="895"/>
      <c r="O189" s="895"/>
      <c r="P189" s="896"/>
      <c r="Q189" s="896"/>
      <c r="R189" s="896"/>
      <c r="S189" s="896"/>
      <c r="T189" s="896"/>
      <c r="U189" s="896"/>
      <c r="V189" s="896"/>
      <c r="W189" s="896"/>
      <c r="X189" s="896"/>
      <c r="Y189" s="895"/>
      <c r="Z189" s="895"/>
      <c r="AA189" s="895"/>
      <c r="AB189" s="895"/>
      <c r="AC189" s="895"/>
      <c r="AD189" s="895"/>
      <c r="AE189" s="895"/>
      <c r="AF189" s="895"/>
      <c r="AG189" s="895"/>
      <c r="AH189" s="895"/>
      <c r="AI189" s="895"/>
      <c r="AJ189" s="895"/>
      <c r="AK189" s="895"/>
      <c r="AL189" s="895"/>
      <c r="AM189" s="895"/>
      <c r="AN189" s="895"/>
      <c r="AO189" s="897"/>
      <c r="AP189" s="898"/>
      <c r="AQ189" s="894"/>
      <c r="AR189" s="895"/>
      <c r="AS189" s="895"/>
      <c r="AT189" s="895"/>
      <c r="AU189" s="895"/>
      <c r="AV189" s="895"/>
      <c r="AW189" s="895">
        <v>71392.506536026398</v>
      </c>
      <c r="AX189" s="895">
        <f>100%*$AW189</f>
        <v>71392.506536026398</v>
      </c>
      <c r="AY189" s="895">
        <f t="shared" ref="AY189:BB189" si="2">100%*$AW189</f>
        <v>71392.506536026398</v>
      </c>
      <c r="AZ189" s="895">
        <f t="shared" si="2"/>
        <v>71392.506536026398</v>
      </c>
      <c r="BA189" s="895">
        <f t="shared" si="2"/>
        <v>71392.506536026398</v>
      </c>
      <c r="BB189" s="895">
        <f t="shared" si="2"/>
        <v>71392.506536026398</v>
      </c>
      <c r="BC189" s="895"/>
      <c r="BD189" s="895"/>
      <c r="BE189" s="895"/>
      <c r="BF189" s="895"/>
      <c r="BG189" s="895"/>
      <c r="BH189" s="895"/>
      <c r="BI189" s="895"/>
      <c r="BJ189" s="895"/>
      <c r="BK189" s="895"/>
      <c r="BL189" s="895"/>
      <c r="BM189" s="895"/>
      <c r="BN189" s="895"/>
      <c r="BO189" s="895"/>
      <c r="BP189" s="895"/>
      <c r="BQ189" s="895"/>
      <c r="BR189" s="895"/>
      <c r="BS189" s="895"/>
      <c r="BT189" s="897"/>
      <c r="BU189" s="163"/>
    </row>
    <row r="190" spans="2:73" ht="15.75">
      <c r="B190" s="777" t="s">
        <v>805</v>
      </c>
      <c r="C190" s="779" t="s">
        <v>795</v>
      </c>
      <c r="D190" s="779" t="s">
        <v>118</v>
      </c>
      <c r="E190" s="778" t="s">
        <v>768</v>
      </c>
      <c r="F190" s="778"/>
      <c r="G190" s="778"/>
      <c r="H190" s="778">
        <v>2017</v>
      </c>
      <c r="I190" s="953" t="s">
        <v>578</v>
      </c>
      <c r="J190" s="953" t="s">
        <v>581</v>
      </c>
      <c r="K190" s="898"/>
      <c r="L190" s="894"/>
      <c r="M190" s="895"/>
      <c r="N190" s="895"/>
      <c r="O190" s="895"/>
      <c r="P190" s="896"/>
      <c r="Q190" s="896"/>
      <c r="R190" s="896">
        <f>AW190*R182/AW182</f>
        <v>1055.9581678006382</v>
      </c>
      <c r="S190" s="896">
        <f t="shared" ref="S190:W191" si="3">AX190*S182/AX182</f>
        <v>1104.6583788298112</v>
      </c>
      <c r="T190" s="896">
        <f t="shared" si="3"/>
        <v>1099.1957281094267</v>
      </c>
      <c r="U190" s="896">
        <f t="shared" si="3"/>
        <v>1099.1957281094267</v>
      </c>
      <c r="V190" s="896">
        <f t="shared" si="3"/>
        <v>1099.1957281094267</v>
      </c>
      <c r="W190" s="896">
        <f t="shared" si="3"/>
        <v>1101.2186183631356</v>
      </c>
      <c r="X190" s="896"/>
      <c r="Y190" s="895"/>
      <c r="Z190" s="895"/>
      <c r="AA190" s="895"/>
      <c r="AB190" s="895"/>
      <c r="AC190" s="895"/>
      <c r="AD190" s="895"/>
      <c r="AE190" s="895"/>
      <c r="AF190" s="895"/>
      <c r="AG190" s="895"/>
      <c r="AH190" s="895"/>
      <c r="AI190" s="895"/>
      <c r="AJ190" s="895"/>
      <c r="AK190" s="895"/>
      <c r="AL190" s="895"/>
      <c r="AM190" s="895"/>
      <c r="AN190" s="895"/>
      <c r="AO190" s="897"/>
      <c r="AP190" s="898"/>
      <c r="AQ190" s="894"/>
      <c r="AR190" s="895"/>
      <c r="AS190" s="895"/>
      <c r="AT190" s="895"/>
      <c r="AU190" s="895"/>
      <c r="AV190" s="895"/>
      <c r="AW190" s="895">
        <v>5772315.1186990803</v>
      </c>
      <c r="AX190" s="895">
        <f>1*AW190</f>
        <v>5772315.1186990803</v>
      </c>
      <c r="AY190" s="895">
        <f>0.995054895861858*AW190</f>
        <v>5743770.4193189424</v>
      </c>
      <c r="AZ190" s="895">
        <f>0.995054895861858*AW190</f>
        <v>5743770.4193189424</v>
      </c>
      <c r="BA190" s="895">
        <f>0.995054895861858*AW190</f>
        <v>5743770.4193189424</v>
      </c>
      <c r="BB190" s="895">
        <f>0.995028306656296*AW190</f>
        <v>5743616.9380456824</v>
      </c>
      <c r="BC190" s="895"/>
      <c r="BD190" s="895"/>
      <c r="BE190" s="895"/>
      <c r="BF190" s="895"/>
      <c r="BG190" s="895"/>
      <c r="BH190" s="895"/>
      <c r="BI190" s="895"/>
      <c r="BJ190" s="895"/>
      <c r="BK190" s="895"/>
      <c r="BL190" s="895"/>
      <c r="BM190" s="895"/>
      <c r="BN190" s="895"/>
      <c r="BO190" s="895"/>
      <c r="BP190" s="895"/>
      <c r="BQ190" s="895"/>
      <c r="BR190" s="895"/>
      <c r="BS190" s="895"/>
      <c r="BT190" s="897"/>
      <c r="BU190" s="163"/>
    </row>
    <row r="191" spans="2:73" s="917" customFormat="1" ht="16.5" thickBot="1">
      <c r="B191" s="780" t="s">
        <v>805</v>
      </c>
      <c r="C191" s="781" t="s">
        <v>795</v>
      </c>
      <c r="D191" s="781" t="s">
        <v>124</v>
      </c>
      <c r="E191" s="781" t="s">
        <v>768</v>
      </c>
      <c r="F191" s="781"/>
      <c r="G191" s="781"/>
      <c r="H191" s="781">
        <v>2017</v>
      </c>
      <c r="I191" s="954" t="s">
        <v>578</v>
      </c>
      <c r="J191" s="954" t="s">
        <v>581</v>
      </c>
      <c r="K191" s="903"/>
      <c r="L191" s="899"/>
      <c r="M191" s="900"/>
      <c r="N191" s="900"/>
      <c r="O191" s="900"/>
      <c r="P191" s="901"/>
      <c r="Q191" s="901"/>
      <c r="R191" s="901">
        <f>AW191*R183/AW183</f>
        <v>268.57725380824598</v>
      </c>
      <c r="S191" s="901">
        <f t="shared" si="3"/>
        <v>248.78682981990752</v>
      </c>
      <c r="T191" s="901">
        <f t="shared" si="3"/>
        <v>248.78682981990752</v>
      </c>
      <c r="U191" s="901">
        <f t="shared" si="3"/>
        <v>152.5104582137252</v>
      </c>
      <c r="V191" s="901">
        <f t="shared" si="3"/>
        <v>152.5104582137252</v>
      </c>
      <c r="W191" s="901">
        <f t="shared" si="3"/>
        <v>152.5104582137252</v>
      </c>
      <c r="X191" s="901"/>
      <c r="Y191" s="900"/>
      <c r="Z191" s="900"/>
      <c r="AA191" s="900"/>
      <c r="AB191" s="900"/>
      <c r="AC191" s="900"/>
      <c r="AD191" s="900"/>
      <c r="AE191" s="900"/>
      <c r="AF191" s="900"/>
      <c r="AG191" s="900"/>
      <c r="AH191" s="900"/>
      <c r="AI191" s="900"/>
      <c r="AJ191" s="900"/>
      <c r="AK191" s="900"/>
      <c r="AL191" s="900"/>
      <c r="AM191" s="900"/>
      <c r="AN191" s="900"/>
      <c r="AO191" s="902"/>
      <c r="AP191" s="903"/>
      <c r="AQ191" s="899"/>
      <c r="AR191" s="900"/>
      <c r="AS191" s="900"/>
      <c r="AT191" s="900"/>
      <c r="AU191" s="900"/>
      <c r="AV191" s="900"/>
      <c r="AW191" s="900">
        <v>10108185.20159905</v>
      </c>
      <c r="AX191" s="900">
        <f>100%*$AW191</f>
        <v>10108185.20159905</v>
      </c>
      <c r="AY191" s="900">
        <f t="shared" ref="AY191:BB191" si="4">100%*$AW191</f>
        <v>10108185.20159905</v>
      </c>
      <c r="AZ191" s="900">
        <f t="shared" si="4"/>
        <v>10108185.20159905</v>
      </c>
      <c r="BA191" s="900">
        <f t="shared" si="4"/>
        <v>10108185.20159905</v>
      </c>
      <c r="BB191" s="900">
        <f t="shared" si="4"/>
        <v>10108185.20159905</v>
      </c>
      <c r="BC191" s="900"/>
      <c r="BD191" s="900"/>
      <c r="BE191" s="900"/>
      <c r="BF191" s="900"/>
      <c r="BG191" s="900"/>
      <c r="BH191" s="900"/>
      <c r="BI191" s="900"/>
      <c r="BJ191" s="900"/>
      <c r="BK191" s="900"/>
      <c r="BL191" s="900"/>
      <c r="BM191" s="900"/>
      <c r="BN191" s="900"/>
      <c r="BO191" s="900"/>
      <c r="BP191" s="900"/>
      <c r="BQ191" s="900"/>
      <c r="BR191" s="900"/>
      <c r="BS191" s="900"/>
      <c r="BT191" s="902"/>
      <c r="BU191" s="918"/>
    </row>
    <row r="192" spans="2:73" s="947" customFormat="1" ht="16.5" thickTop="1">
      <c r="B192" s="775" t="s">
        <v>805</v>
      </c>
      <c r="C192" s="776" t="s">
        <v>795</v>
      </c>
      <c r="D192" s="776" t="s">
        <v>114</v>
      </c>
      <c r="E192" s="776" t="s">
        <v>768</v>
      </c>
      <c r="F192" s="776"/>
      <c r="G192" s="776"/>
      <c r="H192" s="776">
        <v>2018</v>
      </c>
      <c r="I192" s="952" t="s">
        <v>578</v>
      </c>
      <c r="J192" s="952" t="s">
        <v>588</v>
      </c>
      <c r="K192" s="892"/>
      <c r="L192" s="888"/>
      <c r="M192" s="889"/>
      <c r="N192" s="889"/>
      <c r="O192" s="889"/>
      <c r="P192" s="890"/>
      <c r="Q192" s="890"/>
      <c r="R192" s="890"/>
      <c r="S192" s="890"/>
      <c r="T192" s="890"/>
      <c r="U192" s="890"/>
      <c r="V192" s="890"/>
      <c r="W192" s="890"/>
      <c r="X192" s="890"/>
      <c r="Y192" s="890"/>
      <c r="Z192" s="890"/>
      <c r="AA192" s="890"/>
      <c r="AB192" s="890"/>
      <c r="AC192" s="890"/>
      <c r="AD192" s="889"/>
      <c r="AE192" s="889"/>
      <c r="AF192" s="889"/>
      <c r="AG192" s="889"/>
      <c r="AH192" s="889"/>
      <c r="AI192" s="889"/>
      <c r="AJ192" s="889"/>
      <c r="AK192" s="889"/>
      <c r="AL192" s="889"/>
      <c r="AM192" s="889"/>
      <c r="AN192" s="889"/>
      <c r="AO192" s="891"/>
      <c r="AP192" s="892"/>
      <c r="AQ192" s="888"/>
      <c r="AR192" s="889"/>
      <c r="AS192" s="889"/>
      <c r="AT192" s="889"/>
      <c r="AU192" s="889"/>
      <c r="AV192" s="893"/>
      <c r="AW192" s="893"/>
      <c r="AX192" s="893">
        <v>688446.9221407501</v>
      </c>
      <c r="AY192" s="893">
        <f>100%*$AX192</f>
        <v>688446.9221407501</v>
      </c>
      <c r="AZ192" s="893">
        <f t="shared" ref="AZ192:BC192" si="5">100%*$AX192</f>
        <v>688446.9221407501</v>
      </c>
      <c r="BA192" s="893">
        <f t="shared" si="5"/>
        <v>688446.9221407501</v>
      </c>
      <c r="BB192" s="893">
        <f t="shared" si="5"/>
        <v>688446.9221407501</v>
      </c>
      <c r="BC192" s="893">
        <f t="shared" si="5"/>
        <v>688446.9221407501</v>
      </c>
      <c r="BD192" s="889"/>
      <c r="BE192" s="889"/>
      <c r="BF192" s="889"/>
      <c r="BG192" s="889"/>
      <c r="BH192" s="889"/>
      <c r="BI192" s="889"/>
      <c r="BJ192" s="889"/>
      <c r="BK192" s="889"/>
      <c r="BL192" s="889"/>
      <c r="BM192" s="889"/>
      <c r="BN192" s="889"/>
      <c r="BO192" s="889"/>
      <c r="BP192" s="889"/>
      <c r="BQ192" s="889"/>
      <c r="BR192" s="889"/>
      <c r="BS192" s="889"/>
      <c r="BT192" s="891"/>
      <c r="BU192" s="949"/>
    </row>
    <row r="193" spans="2:73" s="956" customFormat="1" ht="15.75">
      <c r="B193" s="777" t="s">
        <v>805</v>
      </c>
      <c r="C193" s="778" t="s">
        <v>795</v>
      </c>
      <c r="D193" s="778" t="s">
        <v>801</v>
      </c>
      <c r="E193" s="778" t="s">
        <v>768</v>
      </c>
      <c r="F193" s="782"/>
      <c r="G193" s="782"/>
      <c r="H193" s="778">
        <v>2018</v>
      </c>
      <c r="I193" s="953" t="s">
        <v>578</v>
      </c>
      <c r="J193" s="953" t="s">
        <v>588</v>
      </c>
      <c r="K193" s="907"/>
      <c r="L193" s="904"/>
      <c r="M193" s="905"/>
      <c r="N193" s="895"/>
      <c r="O193" s="895"/>
      <c r="P193" s="895"/>
      <c r="Q193" s="895"/>
      <c r="R193" s="895"/>
      <c r="S193" s="895"/>
      <c r="T193" s="896"/>
      <c r="U193" s="896"/>
      <c r="V193" s="896"/>
      <c r="W193" s="896"/>
      <c r="X193" s="896"/>
      <c r="Y193" s="896"/>
      <c r="Z193" s="896"/>
      <c r="AA193" s="896"/>
      <c r="AB193" s="896"/>
      <c r="AC193" s="896"/>
      <c r="AD193" s="905"/>
      <c r="AE193" s="905"/>
      <c r="AF193" s="905"/>
      <c r="AG193" s="905"/>
      <c r="AH193" s="905"/>
      <c r="AI193" s="905"/>
      <c r="AJ193" s="905"/>
      <c r="AK193" s="905"/>
      <c r="AL193" s="905"/>
      <c r="AM193" s="905"/>
      <c r="AN193" s="905"/>
      <c r="AO193" s="906"/>
      <c r="AP193" s="907"/>
      <c r="AQ193" s="904"/>
      <c r="AR193" s="905"/>
      <c r="AS193" s="905"/>
      <c r="AT193" s="905"/>
      <c r="AU193" s="905"/>
      <c r="AV193" s="905"/>
      <c r="AW193" s="905"/>
      <c r="AX193" s="908">
        <v>4956342.2221936015</v>
      </c>
      <c r="AY193" s="909">
        <f>AX179/$AW179*AX193</f>
        <v>3589325.8478401653</v>
      </c>
      <c r="AZ193" s="909">
        <f t="shared" ref="AZ193:BN193" si="6">AY179/$AW179*AY193</f>
        <v>2599348.3630497949</v>
      </c>
      <c r="BA193" s="909">
        <f t="shared" si="6"/>
        <v>1882418.0915631719</v>
      </c>
      <c r="BB193" s="909">
        <f t="shared" si="6"/>
        <v>1363225.4613563134</v>
      </c>
      <c r="BC193" s="909">
        <f t="shared" si="6"/>
        <v>987232.14933985251</v>
      </c>
      <c r="BD193" s="909">
        <f t="shared" si="6"/>
        <v>714942.13123080845</v>
      </c>
      <c r="BE193" s="909">
        <f t="shared" si="6"/>
        <v>517742.82597245811</v>
      </c>
      <c r="BF193" s="909">
        <f t="shared" si="6"/>
        <v>374936.12718622765</v>
      </c>
      <c r="BG193" s="909">
        <f t="shared" si="6"/>
        <v>271519.16437541373</v>
      </c>
      <c r="BH193" s="909">
        <f t="shared" si="6"/>
        <v>193047.4385411063</v>
      </c>
      <c r="BI193" s="909">
        <f t="shared" si="6"/>
        <v>137015.56975056743</v>
      </c>
      <c r="BJ193" s="909">
        <f t="shared" si="6"/>
        <v>97246.907267692906</v>
      </c>
      <c r="BK193" s="909">
        <f t="shared" si="6"/>
        <v>58278.987432612419</v>
      </c>
      <c r="BL193" s="909">
        <f t="shared" si="6"/>
        <v>34925.947483565396</v>
      </c>
      <c r="BM193" s="909">
        <f t="shared" si="6"/>
        <v>16211.80000226654</v>
      </c>
      <c r="BN193" s="909">
        <f t="shared" si="6"/>
        <v>5964.212769653549</v>
      </c>
      <c r="BO193" s="905"/>
      <c r="BP193" s="905"/>
      <c r="BQ193" s="905"/>
      <c r="BR193" s="905"/>
      <c r="BS193" s="905"/>
      <c r="BT193" s="906"/>
      <c r="BU193" s="955"/>
    </row>
    <row r="194" spans="2:73" ht="15.75">
      <c r="B194" s="691"/>
      <c r="C194" s="691" t="s">
        <v>795</v>
      </c>
      <c r="D194" s="691" t="s">
        <v>118</v>
      </c>
      <c r="E194" s="691" t="s">
        <v>768</v>
      </c>
      <c r="F194" s="691"/>
      <c r="G194" s="691"/>
      <c r="H194" s="691">
        <v>2013</v>
      </c>
      <c r="I194" s="643" t="s">
        <v>578</v>
      </c>
      <c r="J194" s="643" t="s">
        <v>581</v>
      </c>
      <c r="K194" s="632"/>
      <c r="L194" s="849"/>
      <c r="M194" s="850"/>
      <c r="N194" s="1101">
        <f>'A. Rate Class Allocations'!H74</f>
        <v>11.16655246252675</v>
      </c>
      <c r="O194" s="1101">
        <f>'A. Rate Class Allocations'!I74</f>
        <v>11.16655246252675</v>
      </c>
      <c r="P194" s="1101">
        <f>'A. Rate Class Allocations'!J74</f>
        <v>11.111332697735527</v>
      </c>
      <c r="Q194" s="1101">
        <f>'A. Rate Class Allocations'!K74</f>
        <v>11.111332697735527</v>
      </c>
      <c r="R194" s="1101">
        <f>'A. Rate Class Allocations'!L74</f>
        <v>11.111332697735527</v>
      </c>
      <c r="S194" s="1101">
        <f>'A. Rate Class Allocations'!M74</f>
        <v>11.111035787976689</v>
      </c>
      <c r="T194" s="1101"/>
      <c r="U194" s="1101"/>
      <c r="V194" s="1101"/>
      <c r="W194" s="1101"/>
      <c r="X194" s="1101"/>
      <c r="Y194" s="1101"/>
      <c r="Z194" s="1101"/>
      <c r="AA194" s="1101"/>
      <c r="AB194" s="1101"/>
      <c r="AC194" s="850"/>
      <c r="AD194" s="850"/>
      <c r="AE194" s="850"/>
      <c r="AF194" s="850"/>
      <c r="AG194" s="850"/>
      <c r="AH194" s="850"/>
      <c r="AI194" s="850"/>
      <c r="AJ194" s="850"/>
      <c r="AK194" s="850"/>
      <c r="AL194" s="850"/>
      <c r="AM194" s="850"/>
      <c r="AN194" s="850"/>
      <c r="AO194" s="851"/>
      <c r="AP194" s="632"/>
      <c r="AQ194" s="849"/>
      <c r="AR194" s="850"/>
      <c r="AS194" s="850">
        <f>'A. Rate Class Allocations'!H100</f>
        <v>36832.575753439552</v>
      </c>
      <c r="AT194" s="850">
        <f>'A. Rate Class Allocations'!I100</f>
        <v>36832.575753439552</v>
      </c>
      <c r="AU194" s="850">
        <f>'A. Rate Class Allocations'!J100</f>
        <v>36650.43483066278</v>
      </c>
      <c r="AV194" s="850">
        <f>'A. Rate Class Allocations'!K100</f>
        <v>36650.43483066278</v>
      </c>
      <c r="AW194" s="850">
        <f>'A. Rate Class Allocations'!L100</f>
        <v>36650.43483066278</v>
      </c>
      <c r="AX194" s="850">
        <f>'A. Rate Class Allocations'!M100</f>
        <v>36649.455481734723</v>
      </c>
      <c r="AY194" s="850"/>
      <c r="AZ194" s="850"/>
      <c r="BA194" s="850"/>
      <c r="BB194" s="850"/>
      <c r="BC194" s="850"/>
      <c r="BD194" s="850"/>
      <c r="BE194" s="850"/>
      <c r="BF194" s="850"/>
      <c r="BG194" s="850"/>
      <c r="BH194" s="850"/>
      <c r="BI194" s="850"/>
      <c r="BJ194" s="850"/>
      <c r="BK194" s="850"/>
      <c r="BL194" s="850"/>
      <c r="BM194" s="850"/>
      <c r="BN194" s="850"/>
      <c r="BO194" s="850"/>
      <c r="BP194" s="850"/>
      <c r="BQ194" s="850"/>
      <c r="BR194" s="850"/>
      <c r="BS194" s="850"/>
      <c r="BT194" s="851"/>
      <c r="BU194" s="163"/>
    </row>
    <row r="195" spans="2:73" ht="15.75">
      <c r="B195" s="691"/>
      <c r="C195" s="691" t="s">
        <v>795</v>
      </c>
      <c r="D195" s="691" t="s">
        <v>118</v>
      </c>
      <c r="E195" s="691" t="s">
        <v>768</v>
      </c>
      <c r="F195" s="691"/>
      <c r="G195" s="691"/>
      <c r="H195" s="691">
        <v>2016</v>
      </c>
      <c r="I195" s="643" t="s">
        <v>578</v>
      </c>
      <c r="J195" s="643" t="s">
        <v>581</v>
      </c>
      <c r="K195" s="632"/>
      <c r="L195" s="849"/>
      <c r="M195" s="850"/>
      <c r="N195" s="1101"/>
      <c r="O195" s="1101"/>
      <c r="P195" s="1101"/>
      <c r="Q195" s="1101">
        <f>'A. Rate Class Allocations'!H75</f>
        <v>37.069461755888597</v>
      </c>
      <c r="R195" s="1101">
        <f>'A. Rate Class Allocations'!I75</f>
        <v>37.069461755888597</v>
      </c>
      <c r="S195" s="1101">
        <f>'A. Rate Class Allocations'!J75</f>
        <v>36.88614940716085</v>
      </c>
      <c r="T195" s="1101">
        <f>'A. Rate Class Allocations'!K75</f>
        <v>36.88614940716085</v>
      </c>
      <c r="U195" s="1101">
        <f>'A. Rate Class Allocations'!L75</f>
        <v>36.88614940716085</v>
      </c>
      <c r="V195" s="1101">
        <f>'A. Rate Class Allocations'!M75</f>
        <v>36.885163759622174</v>
      </c>
      <c r="W195" s="1101"/>
      <c r="X195" s="1101"/>
      <c r="Y195" s="1101"/>
      <c r="Z195" s="1101"/>
      <c r="AA195" s="1101"/>
      <c r="AB195" s="1101"/>
      <c r="AC195" s="850"/>
      <c r="AD195" s="850"/>
      <c r="AE195" s="850"/>
      <c r="AF195" s="850"/>
      <c r="AG195" s="850"/>
      <c r="AH195" s="850"/>
      <c r="AI195" s="850"/>
      <c r="AJ195" s="850"/>
      <c r="AK195" s="850"/>
      <c r="AL195" s="850"/>
      <c r="AM195" s="850"/>
      <c r="AN195" s="850"/>
      <c r="AO195" s="851"/>
      <c r="AP195" s="632"/>
      <c r="AQ195" s="849"/>
      <c r="AR195" s="850"/>
      <c r="AS195" s="850"/>
      <c r="AT195" s="850"/>
      <c r="AU195" s="850"/>
      <c r="AV195" s="850">
        <f>'A. Rate Class Allocations'!H101</f>
        <v>286209.10691093031</v>
      </c>
      <c r="AW195" s="850">
        <f>'A. Rate Class Allocations'!I101</f>
        <v>286209.10691093031</v>
      </c>
      <c r="AX195" s="850">
        <f>'A. Rate Class Allocations'!J101</f>
        <v>284793.77307197108</v>
      </c>
      <c r="AY195" s="850">
        <f>'A. Rate Class Allocations'!K101</f>
        <v>284793.77307197108</v>
      </c>
      <c r="AZ195" s="850">
        <f>'A. Rate Class Allocations'!L101</f>
        <v>284793.77307197108</v>
      </c>
      <c r="BA195" s="850">
        <f>'A. Rate Class Allocations'!M101</f>
        <v>284786.16299919388</v>
      </c>
      <c r="BB195" s="850"/>
      <c r="BC195" s="850"/>
      <c r="BD195" s="850"/>
      <c r="BE195" s="850"/>
      <c r="BF195" s="850"/>
      <c r="BG195" s="850"/>
      <c r="BH195" s="850"/>
      <c r="BI195" s="850"/>
      <c r="BJ195" s="850"/>
      <c r="BK195" s="850"/>
      <c r="BL195" s="850"/>
      <c r="BM195" s="850"/>
      <c r="BN195" s="850"/>
      <c r="BO195" s="850"/>
      <c r="BP195" s="850"/>
      <c r="BQ195" s="850"/>
      <c r="BR195" s="850"/>
      <c r="BS195" s="850"/>
      <c r="BT195" s="851"/>
      <c r="BU195" s="163"/>
    </row>
    <row r="196" spans="2:73" ht="15.75">
      <c r="B196" s="691"/>
      <c r="C196" s="691" t="s">
        <v>795</v>
      </c>
      <c r="D196" s="691" t="s">
        <v>118</v>
      </c>
      <c r="E196" s="691" t="s">
        <v>768</v>
      </c>
      <c r="F196" s="691"/>
      <c r="G196" s="691"/>
      <c r="H196" s="691">
        <v>2017</v>
      </c>
      <c r="I196" s="643" t="s">
        <v>578</v>
      </c>
      <c r="J196" s="643" t="s">
        <v>581</v>
      </c>
      <c r="K196" s="632"/>
      <c r="L196" s="849"/>
      <c r="M196" s="850"/>
      <c r="N196" s="1101"/>
      <c r="O196" s="1101"/>
      <c r="P196" s="1101"/>
      <c r="Q196" s="1101"/>
      <c r="R196" s="1101">
        <f>'A. Rate Class Allocations'!H76</f>
        <v>701.21023314775061</v>
      </c>
      <c r="S196" s="1101">
        <f>'A. Rate Class Allocations'!I76</f>
        <v>701.21023314775061</v>
      </c>
      <c r="T196" s="1101">
        <f>'A. Rate Class Allocations'!J76</f>
        <v>697.74267552210404</v>
      </c>
      <c r="U196" s="1101">
        <f>'A. Rate Class Allocations'!K76</f>
        <v>697.74267552210404</v>
      </c>
      <c r="V196" s="1101">
        <f>'A. Rate Class Allocations'!L76</f>
        <v>697.74267552210404</v>
      </c>
      <c r="W196" s="1101">
        <f>'A. Rate Class Allocations'!M76</f>
        <v>697.72403089907311</v>
      </c>
      <c r="X196" s="1101"/>
      <c r="Y196" s="1101"/>
      <c r="Z196" s="1101"/>
      <c r="AA196" s="1101"/>
      <c r="AB196" s="1101"/>
      <c r="AC196" s="850"/>
      <c r="AD196" s="850"/>
      <c r="AE196" s="850"/>
      <c r="AF196" s="850"/>
      <c r="AG196" s="850"/>
      <c r="AH196" s="850"/>
      <c r="AI196" s="850"/>
      <c r="AJ196" s="850"/>
      <c r="AK196" s="850"/>
      <c r="AL196" s="850"/>
      <c r="AM196" s="850"/>
      <c r="AN196" s="850"/>
      <c r="AO196" s="851"/>
      <c r="AP196" s="632"/>
      <c r="AQ196" s="849"/>
      <c r="AR196" s="850"/>
      <c r="AS196" s="850"/>
      <c r="AT196" s="850"/>
      <c r="AU196" s="850"/>
      <c r="AV196" s="850"/>
      <c r="AW196" s="850">
        <f>'A. Rate Class Allocations'!H102</f>
        <v>4358471.5721140429</v>
      </c>
      <c r="AX196" s="850">
        <f>'A. Rate Class Allocations'!I102</f>
        <v>4358471.5721140429</v>
      </c>
      <c r="AY196" s="850">
        <f>'A. Rate Class Allocations'!J102</f>
        <v>4336918.4763068063</v>
      </c>
      <c r="AZ196" s="850">
        <f>'A. Rate Class Allocations'!K102</f>
        <v>4336918.4763068063</v>
      </c>
      <c r="BA196" s="850">
        <f>'A. Rate Class Allocations'!L102</f>
        <v>4336918.4763068063</v>
      </c>
      <c r="BB196" s="850">
        <f>'A. Rate Class Allocations'!M102</f>
        <v>4336802.5880102422</v>
      </c>
      <c r="BC196" s="850"/>
      <c r="BD196" s="850"/>
      <c r="BE196" s="850"/>
      <c r="BF196" s="850"/>
      <c r="BG196" s="850"/>
      <c r="BH196" s="850"/>
      <c r="BI196" s="850"/>
      <c r="BJ196" s="850"/>
      <c r="BK196" s="850"/>
      <c r="BL196" s="850"/>
      <c r="BM196" s="850"/>
      <c r="BN196" s="850"/>
      <c r="BO196" s="850"/>
      <c r="BP196" s="850"/>
      <c r="BQ196" s="850"/>
      <c r="BR196" s="850"/>
      <c r="BS196" s="850"/>
      <c r="BT196" s="851"/>
      <c r="BU196" s="163"/>
    </row>
    <row r="197" spans="2:73" s="944" customFormat="1" ht="16.5" thickBot="1">
      <c r="B197" s="1102" t="s">
        <v>805</v>
      </c>
      <c r="C197" s="772" t="s">
        <v>795</v>
      </c>
      <c r="D197" s="772" t="s">
        <v>118</v>
      </c>
      <c r="E197" s="772" t="s">
        <v>768</v>
      </c>
      <c r="F197" s="772"/>
      <c r="G197" s="772"/>
      <c r="H197" s="772">
        <v>2018</v>
      </c>
      <c r="I197" s="945" t="s">
        <v>578</v>
      </c>
      <c r="J197" s="945" t="s">
        <v>588</v>
      </c>
      <c r="K197" s="878"/>
      <c r="L197" s="875"/>
      <c r="M197" s="876"/>
      <c r="N197" s="1110"/>
      <c r="O197" s="1110"/>
      <c r="P197" s="1110"/>
      <c r="Q197" s="1110"/>
      <c r="R197" s="1110"/>
      <c r="S197" s="1110">
        <f>'A. Rate Class Allocations'!H77</f>
        <v>1753.5612097644512</v>
      </c>
      <c r="T197" s="1110">
        <f>'A. Rate Class Allocations'!I77</f>
        <v>1753.5612097644512</v>
      </c>
      <c r="U197" s="1110">
        <f>'A. Rate Class Allocations'!J77</f>
        <v>1744.8896669695594</v>
      </c>
      <c r="V197" s="1110">
        <f>'A. Rate Class Allocations'!K77</f>
        <v>1744.8896669695594</v>
      </c>
      <c r="W197" s="1110">
        <f>'A. Rate Class Allocations'!L77</f>
        <v>1744.8896669695594</v>
      </c>
      <c r="X197" s="1110">
        <f>'A. Rate Class Allocations'!M77</f>
        <v>1744.8430411700886</v>
      </c>
      <c r="Y197" s="1110"/>
      <c r="Z197" s="1110"/>
      <c r="AA197" s="1110"/>
      <c r="AB197" s="1110"/>
      <c r="AC197" s="876"/>
      <c r="AD197" s="876"/>
      <c r="AE197" s="876"/>
      <c r="AF197" s="876"/>
      <c r="AG197" s="876"/>
      <c r="AH197" s="876"/>
      <c r="AI197" s="876"/>
      <c r="AJ197" s="876"/>
      <c r="AK197" s="876"/>
      <c r="AL197" s="876"/>
      <c r="AM197" s="876"/>
      <c r="AN197" s="876"/>
      <c r="AO197" s="877"/>
      <c r="AP197" s="878"/>
      <c r="AQ197" s="875"/>
      <c r="AR197" s="876"/>
      <c r="AS197" s="876"/>
      <c r="AT197" s="876"/>
      <c r="AU197" s="876"/>
      <c r="AV197" s="876"/>
      <c r="AW197" s="876"/>
      <c r="AX197" s="876">
        <f>'A. Rate Class Allocations'!H103</f>
        <v>9932415.9444121867</v>
      </c>
      <c r="AY197" s="876">
        <f>'A. Rate Class Allocations'!I103</f>
        <v>9932415.9444121867</v>
      </c>
      <c r="AZ197" s="876">
        <f>'A. Rate Class Allocations'!J103</f>
        <v>9883299.1132237241</v>
      </c>
      <c r="BA197" s="876">
        <f>'A. Rate Class Allocations'!K103</f>
        <v>9883299.1132237241</v>
      </c>
      <c r="BB197" s="876">
        <f>'A. Rate Class Allocations'!L103</f>
        <v>9883299.1132237241</v>
      </c>
      <c r="BC197" s="876">
        <f>'A. Rate Class Allocations'!M103</f>
        <v>9883035.0181744583</v>
      </c>
      <c r="BD197" s="876"/>
      <c r="BE197" s="876"/>
      <c r="BF197" s="876"/>
      <c r="BG197" s="876"/>
      <c r="BH197" s="876"/>
      <c r="BI197" s="876"/>
      <c r="BJ197" s="876"/>
      <c r="BK197" s="876"/>
      <c r="BL197" s="876"/>
      <c r="BM197" s="876"/>
      <c r="BN197" s="876"/>
      <c r="BO197" s="876"/>
      <c r="BP197" s="876"/>
      <c r="BQ197" s="876"/>
      <c r="BR197" s="876"/>
      <c r="BS197" s="876"/>
      <c r="BT197" s="877"/>
      <c r="BU197" s="946"/>
    </row>
    <row r="198" spans="2:73" ht="16.5" thickTop="1">
      <c r="B198" s="767"/>
      <c r="C198" s="778" t="s">
        <v>795</v>
      </c>
      <c r="D198" s="778" t="s">
        <v>118</v>
      </c>
      <c r="E198" s="778" t="s">
        <v>768</v>
      </c>
      <c r="F198" s="767"/>
      <c r="G198" s="767"/>
      <c r="H198" s="767">
        <v>2019</v>
      </c>
      <c r="I198" s="938" t="s">
        <v>578</v>
      </c>
      <c r="J198" s="938" t="s">
        <v>588</v>
      </c>
      <c r="K198" s="632"/>
      <c r="L198" s="910"/>
      <c r="M198" s="911"/>
      <c r="N198" s="1111"/>
      <c r="O198" s="1111"/>
      <c r="P198" s="1111"/>
      <c r="Q198" s="1111"/>
      <c r="R198" s="1111"/>
      <c r="S198" s="1111"/>
      <c r="T198" s="1111">
        <f>'A. Rate Class Allocations'!H82</f>
        <v>484.50788839400366</v>
      </c>
      <c r="U198" s="1111">
        <f>'A. Rate Class Allocations'!I82</f>
        <v>484.50788839400366</v>
      </c>
      <c r="V198" s="1111">
        <f>'A. Rate Class Allocations'!J82</f>
        <v>482.11194643014392</v>
      </c>
      <c r="W198" s="1111">
        <f>'A. Rate Class Allocations'!K82</f>
        <v>482.11194643014392</v>
      </c>
      <c r="X198" s="1111">
        <f>'A. Rate Class Allocations'!L82</f>
        <v>482.11194643014392</v>
      </c>
      <c r="Y198" s="1111">
        <f>'A. Rate Class Allocations'!M82</f>
        <v>482.09906375030334</v>
      </c>
      <c r="Z198" s="1111"/>
      <c r="AA198" s="1111"/>
      <c r="AB198" s="1111"/>
      <c r="AC198" s="911"/>
      <c r="AD198" s="911"/>
      <c r="AE198" s="911"/>
      <c r="AF198" s="911"/>
      <c r="AG198" s="911"/>
      <c r="AH198" s="911"/>
      <c r="AI198" s="911"/>
      <c r="AJ198" s="911"/>
      <c r="AK198" s="911"/>
      <c r="AL198" s="911"/>
      <c r="AM198" s="911"/>
      <c r="AN198" s="911"/>
      <c r="AO198" s="913"/>
      <c r="AP198" s="632"/>
      <c r="AQ198" s="910"/>
      <c r="AR198" s="911"/>
      <c r="AS198" s="911"/>
      <c r="AT198" s="911"/>
      <c r="AU198" s="911"/>
      <c r="AV198" s="911"/>
      <c r="AW198" s="911"/>
      <c r="AX198" s="911"/>
      <c r="AY198" s="912">
        <f>'A. Rate Class Allocations'!H108</f>
        <v>3222732.3526859591</v>
      </c>
      <c r="AZ198" s="912">
        <f>'A. Rate Class Allocations'!I108</f>
        <v>3222732.3526859591</v>
      </c>
      <c r="BA198" s="912">
        <f>'A. Rate Class Allocations'!J108</f>
        <v>3206795.605592567</v>
      </c>
      <c r="BB198" s="912">
        <f>'A. Rate Class Allocations'!K108</f>
        <v>3206795.605592567</v>
      </c>
      <c r="BC198" s="912">
        <f>'A. Rate Class Allocations'!L108</f>
        <v>3206795.605592567</v>
      </c>
      <c r="BD198" s="912">
        <f>'A. Rate Class Allocations'!M108</f>
        <v>3206709.9156995723</v>
      </c>
      <c r="BE198" s="911"/>
      <c r="BF198" s="911"/>
      <c r="BG198" s="911"/>
      <c r="BH198" s="911"/>
      <c r="BI198" s="911"/>
      <c r="BJ198" s="911"/>
      <c r="BK198" s="911"/>
      <c r="BL198" s="911"/>
      <c r="BM198" s="911"/>
      <c r="BN198" s="911"/>
      <c r="BO198" s="911"/>
      <c r="BP198" s="911"/>
      <c r="BQ198" s="911"/>
      <c r="BR198" s="911"/>
      <c r="BS198" s="911"/>
      <c r="BT198" s="913"/>
      <c r="BU198" s="163"/>
    </row>
    <row r="199" spans="2:73" ht="15.75">
      <c r="B199" s="691"/>
      <c r="C199" s="691" t="s">
        <v>795</v>
      </c>
      <c r="D199" s="691" t="s">
        <v>118</v>
      </c>
      <c r="E199" s="691" t="s">
        <v>768</v>
      </c>
      <c r="F199" s="691"/>
      <c r="G199" s="691"/>
      <c r="H199" s="691">
        <v>2017</v>
      </c>
      <c r="I199" s="643" t="s">
        <v>578</v>
      </c>
      <c r="J199" s="643" t="s">
        <v>581</v>
      </c>
      <c r="K199" s="632"/>
      <c r="L199" s="849"/>
      <c r="M199" s="850"/>
      <c r="N199" s="1101"/>
      <c r="O199" s="1101"/>
      <c r="P199" s="1101"/>
      <c r="Q199" s="1101"/>
      <c r="R199" s="1101">
        <f>'A. Rate Class Allocations'!H80</f>
        <v>136.9315268522482</v>
      </c>
      <c r="S199" s="1101">
        <f>'A. Rate Class Allocations'!I80</f>
        <v>136.9315268522482</v>
      </c>
      <c r="T199" s="1101">
        <f>'A. Rate Class Allocations'!J80</f>
        <v>136.25438619216902</v>
      </c>
      <c r="U199" s="1101">
        <f>'A. Rate Class Allocations'!K80</f>
        <v>136.25438619216902</v>
      </c>
      <c r="V199" s="1101">
        <f>'A. Rate Class Allocations'!L80</f>
        <v>136.25438619216902</v>
      </c>
      <c r="W199" s="1101">
        <f>'A. Rate Class Allocations'!M80</f>
        <v>136.25074529165371</v>
      </c>
      <c r="X199" s="1101"/>
      <c r="Y199" s="1101"/>
      <c r="Z199" s="1101"/>
      <c r="AA199" s="1101"/>
      <c r="AB199" s="1101"/>
      <c r="AC199" s="850"/>
      <c r="AD199" s="850"/>
      <c r="AE199" s="850"/>
      <c r="AF199" s="850"/>
      <c r="AG199" s="850"/>
      <c r="AH199" s="850"/>
      <c r="AI199" s="850"/>
      <c r="AJ199" s="850"/>
      <c r="AK199" s="850"/>
      <c r="AL199" s="850"/>
      <c r="AM199" s="850"/>
      <c r="AN199" s="850"/>
      <c r="AO199" s="851"/>
      <c r="AP199" s="632"/>
      <c r="AQ199" s="849"/>
      <c r="AR199" s="850"/>
      <c r="AS199" s="850"/>
      <c r="AT199" s="850"/>
      <c r="AU199" s="850"/>
      <c r="AV199" s="850"/>
      <c r="AW199" s="1101">
        <f>'A. Rate Class Allocations'!H106</f>
        <v>963096.0817810219</v>
      </c>
      <c r="AX199" s="1101">
        <f>'A. Rate Class Allocations'!I106</f>
        <v>963096.0817810219</v>
      </c>
      <c r="AY199" s="1101">
        <f>'A. Rate Class Allocations'!J106</f>
        <v>958333.47136157798</v>
      </c>
      <c r="AZ199" s="1101">
        <f>'A. Rate Class Allocations'!K106</f>
        <v>958333.47136157798</v>
      </c>
      <c r="BA199" s="1101">
        <f>'A. Rate Class Allocations'!L106</f>
        <v>958333.47136157798</v>
      </c>
      <c r="BB199" s="1101">
        <f>'A. Rate Class Allocations'!M106</f>
        <v>958307.86340188421</v>
      </c>
      <c r="BC199" s="1101"/>
      <c r="BD199" s="850"/>
      <c r="BE199" s="850"/>
      <c r="BF199" s="850"/>
      <c r="BG199" s="850"/>
      <c r="BH199" s="850"/>
      <c r="BI199" s="850"/>
      <c r="BJ199" s="850"/>
      <c r="BK199" s="850"/>
      <c r="BL199" s="850"/>
      <c r="BM199" s="850"/>
      <c r="BN199" s="850"/>
      <c r="BO199" s="850"/>
      <c r="BP199" s="850"/>
      <c r="BQ199" s="850"/>
      <c r="BR199" s="850"/>
      <c r="BS199" s="850"/>
      <c r="BT199" s="851"/>
      <c r="BU199" s="163"/>
    </row>
    <row r="200" spans="2:73" ht="15.75">
      <c r="B200" s="691"/>
      <c r="C200" s="691" t="s">
        <v>795</v>
      </c>
      <c r="D200" s="691" t="s">
        <v>118</v>
      </c>
      <c r="E200" s="691" t="s">
        <v>768</v>
      </c>
      <c r="F200" s="691"/>
      <c r="G200" s="691"/>
      <c r="H200" s="691">
        <v>2018</v>
      </c>
      <c r="I200" s="643" t="s">
        <v>578</v>
      </c>
      <c r="J200" s="643" t="s">
        <v>581</v>
      </c>
      <c r="K200" s="632"/>
      <c r="L200" s="849"/>
      <c r="M200" s="850"/>
      <c r="N200" s="1101"/>
      <c r="O200" s="1101"/>
      <c r="P200" s="1101"/>
      <c r="Q200" s="1101"/>
      <c r="R200" s="1101"/>
      <c r="S200" s="1101">
        <f>'A. Rate Class Allocations'!H81</f>
        <v>1087.0558864239813</v>
      </c>
      <c r="T200" s="1101">
        <f>'A. Rate Class Allocations'!I81</f>
        <v>1087.0558864239813</v>
      </c>
      <c r="U200" s="1101">
        <f>'A. Rate Class Allocations'!J81</f>
        <v>1081.6802818616343</v>
      </c>
      <c r="V200" s="1101">
        <f>'A. Rate Class Allocations'!K81</f>
        <v>1081.6802818616343</v>
      </c>
      <c r="W200" s="1101">
        <f>'A. Rate Class Allocations'!L81</f>
        <v>1081.6802818616343</v>
      </c>
      <c r="X200" s="1101">
        <f>'A. Rate Class Allocations'!M81</f>
        <v>1081.6513779092136</v>
      </c>
      <c r="Y200" s="1101"/>
      <c r="Z200" s="1101"/>
      <c r="AA200" s="1101"/>
      <c r="AB200" s="1101"/>
      <c r="AC200" s="850"/>
      <c r="AD200" s="850"/>
      <c r="AE200" s="850"/>
      <c r="AF200" s="850"/>
      <c r="AG200" s="850"/>
      <c r="AH200" s="850"/>
      <c r="AI200" s="850"/>
      <c r="AJ200" s="850"/>
      <c r="AK200" s="850"/>
      <c r="AL200" s="850"/>
      <c r="AM200" s="850"/>
      <c r="AN200" s="850"/>
      <c r="AO200" s="851"/>
      <c r="AP200" s="632"/>
      <c r="AQ200" s="849"/>
      <c r="AR200" s="850"/>
      <c r="AS200" s="850"/>
      <c r="AT200" s="850"/>
      <c r="AU200" s="850"/>
      <c r="AV200" s="850"/>
      <c r="AW200" s="850"/>
      <c r="AX200" s="1101">
        <f>'A. Rate Class Allocations'!H107</f>
        <v>3684101.3964477666</v>
      </c>
      <c r="AY200" s="1101">
        <f>'A. Rate Class Allocations'!I107</f>
        <v>3684101.3964477666</v>
      </c>
      <c r="AZ200" s="1101">
        <f>'A. Rate Class Allocations'!J107</f>
        <v>3665883.1313868575</v>
      </c>
      <c r="BA200" s="1101">
        <f>'A. Rate Class Allocations'!K107</f>
        <v>3665883.1313868575</v>
      </c>
      <c r="BB200" s="1101">
        <f>'A. Rate Class Allocations'!L107</f>
        <v>3665883.1313868575</v>
      </c>
      <c r="BC200" s="1101">
        <f>'A. Rate Class Allocations'!M107</f>
        <v>3665785.1740575186</v>
      </c>
      <c r="BD200" s="850"/>
      <c r="BE200" s="850"/>
      <c r="BF200" s="850"/>
      <c r="BG200" s="850"/>
      <c r="BH200" s="850"/>
      <c r="BI200" s="850"/>
      <c r="BJ200" s="850"/>
      <c r="BK200" s="850"/>
      <c r="BL200" s="850"/>
      <c r="BM200" s="850"/>
      <c r="BN200" s="850"/>
      <c r="BO200" s="850"/>
      <c r="BP200" s="850"/>
      <c r="BQ200" s="850"/>
      <c r="BR200" s="850"/>
      <c r="BS200" s="850"/>
      <c r="BT200" s="851"/>
      <c r="BU200" s="163"/>
    </row>
    <row r="201" spans="2:73" ht="15.75">
      <c r="B201" s="691"/>
      <c r="C201" s="691" t="s">
        <v>795</v>
      </c>
      <c r="D201" s="691" t="s">
        <v>806</v>
      </c>
      <c r="E201" s="691" t="s">
        <v>768</v>
      </c>
      <c r="F201" s="691"/>
      <c r="G201" s="691"/>
      <c r="H201" s="691">
        <v>2018</v>
      </c>
      <c r="I201" s="643" t="s">
        <v>578</v>
      </c>
      <c r="J201" s="643" t="s">
        <v>581</v>
      </c>
      <c r="K201" s="632"/>
      <c r="L201" s="849"/>
      <c r="M201" s="850"/>
      <c r="N201" s="1101"/>
      <c r="O201" s="1101"/>
      <c r="P201" s="1101"/>
      <c r="Q201" s="1101"/>
      <c r="R201" s="1101"/>
      <c r="S201" s="1101">
        <f>'A. Rate Class Allocations'!H84</f>
        <v>238.38049556794866</v>
      </c>
      <c r="T201" s="1101">
        <f>'A. Rate Class Allocations'!I84</f>
        <v>209.89434264146053</v>
      </c>
      <c r="U201" s="1101">
        <f>'A. Rate Class Allocations'!J84</f>
        <v>153.27590030567384</v>
      </c>
      <c r="V201" s="1101">
        <f>'A. Rate Class Allocations'!K84</f>
        <v>152.8109455318299</v>
      </c>
      <c r="W201" s="1101">
        <f>'A. Rate Class Allocations'!L84</f>
        <v>152.8109455318299</v>
      </c>
      <c r="X201" s="1101">
        <f>'A. Rate Class Allocations'!M84</f>
        <v>152.8109455318299</v>
      </c>
      <c r="Y201" s="1101"/>
      <c r="Z201" s="1101"/>
      <c r="AA201" s="1101"/>
      <c r="AB201" s="1101"/>
      <c r="AC201" s="850"/>
      <c r="AD201" s="850"/>
      <c r="AE201" s="850"/>
      <c r="AF201" s="850"/>
      <c r="AG201" s="850"/>
      <c r="AH201" s="850"/>
      <c r="AI201" s="850"/>
      <c r="AJ201" s="850"/>
      <c r="AK201" s="850"/>
      <c r="AL201" s="850"/>
      <c r="AM201" s="850"/>
      <c r="AN201" s="850"/>
      <c r="AO201" s="851"/>
      <c r="AP201" s="632"/>
      <c r="AQ201" s="849"/>
      <c r="AR201" s="850"/>
      <c r="AS201" s="850"/>
      <c r="AT201" s="850"/>
      <c r="AU201" s="850"/>
      <c r="AV201" s="850"/>
      <c r="AW201" s="850"/>
      <c r="AX201" s="1101">
        <f>'A. Rate Class Allocations'!H110</f>
        <v>1062568.0357851542</v>
      </c>
      <c r="AY201" s="1101">
        <f>'A. Rate Class Allocations'!I110</f>
        <v>935592.56537152641</v>
      </c>
      <c r="AZ201" s="1101">
        <f>'A. Rate Class Allocations'!J110</f>
        <v>683218.95183986297</v>
      </c>
      <c r="BA201" s="1101">
        <f>'A. Rate Class Allocations'!K110</f>
        <v>681146.44133687392</v>
      </c>
      <c r="BB201" s="1101">
        <f>'A. Rate Class Allocations'!L110</f>
        <v>681146.44133687392</v>
      </c>
      <c r="BC201" s="1101">
        <f>'A. Rate Class Allocations'!M110</f>
        <v>681146.44133687392</v>
      </c>
      <c r="BD201" s="1101"/>
      <c r="BE201" s="850"/>
      <c r="BF201" s="850"/>
      <c r="BG201" s="850"/>
      <c r="BH201" s="850"/>
      <c r="BI201" s="850"/>
      <c r="BJ201" s="850"/>
      <c r="BK201" s="850"/>
      <c r="BL201" s="850"/>
      <c r="BM201" s="850"/>
      <c r="BN201" s="850"/>
      <c r="BO201" s="850"/>
      <c r="BP201" s="850"/>
      <c r="BQ201" s="850"/>
      <c r="BR201" s="850"/>
      <c r="BS201" s="850"/>
      <c r="BT201" s="851"/>
      <c r="BU201" s="163"/>
    </row>
    <row r="202" spans="2:73" s="944" customFormat="1" ht="16.5" thickBot="1">
      <c r="B202" s="772"/>
      <c r="C202" s="783" t="s">
        <v>795</v>
      </c>
      <c r="D202" s="772" t="s">
        <v>806</v>
      </c>
      <c r="E202" s="783" t="s">
        <v>768</v>
      </c>
      <c r="F202" s="772"/>
      <c r="G202" s="772"/>
      <c r="H202" s="772">
        <v>2019</v>
      </c>
      <c r="I202" s="945" t="s">
        <v>578</v>
      </c>
      <c r="J202" s="945" t="s">
        <v>588</v>
      </c>
      <c r="K202" s="878"/>
      <c r="L202" s="875"/>
      <c r="M202" s="876"/>
      <c r="N202" s="1110"/>
      <c r="O202" s="1110"/>
      <c r="P202" s="1110"/>
      <c r="Q202" s="1110"/>
      <c r="R202" s="1110"/>
      <c r="S202" s="1110"/>
      <c r="T202" s="1110">
        <f>'A. Rate Class Allocations'!H85</f>
        <v>448.20231300264061</v>
      </c>
      <c r="U202" s="1110">
        <f>'A. Rate Class Allocations'!I85</f>
        <v>394.64273129365966</v>
      </c>
      <c r="V202" s="1110">
        <f>'A. Rate Class Allocations'!J85</f>
        <v>288.18890102937604</v>
      </c>
      <c r="W202" s="1110">
        <f>'A. Rate Class Allocations'!K85</f>
        <v>287.31469441871366</v>
      </c>
      <c r="X202" s="1110">
        <f>'A. Rate Class Allocations'!L85</f>
        <v>287.31469441871366</v>
      </c>
      <c r="Y202" s="1110">
        <f>'A. Rate Class Allocations'!M85</f>
        <v>287.31469441871366</v>
      </c>
      <c r="Z202" s="1110"/>
      <c r="AA202" s="1110"/>
      <c r="AB202" s="1110"/>
      <c r="AC202" s="876"/>
      <c r="AD202" s="876"/>
      <c r="AE202" s="876"/>
      <c r="AF202" s="876"/>
      <c r="AG202" s="876"/>
      <c r="AH202" s="876"/>
      <c r="AI202" s="876"/>
      <c r="AJ202" s="876"/>
      <c r="AK202" s="876"/>
      <c r="AL202" s="876"/>
      <c r="AM202" s="876"/>
      <c r="AN202" s="876"/>
      <c r="AO202" s="877"/>
      <c r="AP202" s="878"/>
      <c r="AQ202" s="875"/>
      <c r="AR202" s="876"/>
      <c r="AS202" s="876"/>
      <c r="AT202" s="876"/>
      <c r="AU202" s="876"/>
      <c r="AV202" s="876"/>
      <c r="AW202" s="876"/>
      <c r="AX202" s="876"/>
      <c r="AY202" s="914">
        <f>'A. Rate Class Allocations'!H111</f>
        <v>1731529.8762000764</v>
      </c>
      <c r="AZ202" s="914">
        <f>'A. Rate Class Allocations'!I111</f>
        <v>1524614.3534652947</v>
      </c>
      <c r="BA202" s="914">
        <f>'A. Rate Class Allocations'!J111</f>
        <v>1113353.6745462792</v>
      </c>
      <c r="BB202" s="914">
        <f>'A. Rate Class Allocations'!K111</f>
        <v>1109976.3718853611</v>
      </c>
      <c r="BC202" s="914">
        <f>'A. Rate Class Allocations'!L111</f>
        <v>1109976.3718853611</v>
      </c>
      <c r="BD202" s="914">
        <f>'A. Rate Class Allocations'!M111</f>
        <v>1109976.3718853611</v>
      </c>
      <c r="BE202" s="876"/>
      <c r="BF202" s="876"/>
      <c r="BG202" s="876"/>
      <c r="BH202" s="876"/>
      <c r="BI202" s="876"/>
      <c r="BJ202" s="876"/>
      <c r="BK202" s="876"/>
      <c r="BL202" s="876"/>
      <c r="BM202" s="876"/>
      <c r="BN202" s="876"/>
      <c r="BO202" s="876"/>
      <c r="BP202" s="876"/>
      <c r="BQ202" s="876"/>
      <c r="BR202" s="876"/>
      <c r="BS202" s="876"/>
      <c r="BT202" s="877"/>
      <c r="BU202" s="946"/>
    </row>
    <row r="203" spans="2:73" ht="16.5" thickTop="1">
      <c r="B203" s="767"/>
      <c r="C203" s="778" t="s">
        <v>795</v>
      </c>
      <c r="D203" s="778" t="s">
        <v>118</v>
      </c>
      <c r="E203" s="778" t="s">
        <v>768</v>
      </c>
      <c r="F203" s="1098"/>
      <c r="G203" s="1098"/>
      <c r="H203" s="1098">
        <v>2020</v>
      </c>
      <c r="I203" s="938" t="s">
        <v>579</v>
      </c>
      <c r="J203" s="938" t="s">
        <v>588</v>
      </c>
      <c r="K203" s="632"/>
      <c r="L203" s="910"/>
      <c r="M203" s="911"/>
      <c r="N203" s="1111"/>
      <c r="O203" s="1111"/>
      <c r="P203" s="1111"/>
      <c r="Q203" s="1111"/>
      <c r="R203" s="1111"/>
      <c r="S203" s="1111"/>
      <c r="T203" s="1111"/>
      <c r="U203" s="1111">
        <f>'A. Rate Class Allocations'!H92</f>
        <v>512.5958576445388</v>
      </c>
      <c r="V203" s="1111">
        <f>'A. Rate Class Allocations'!I92</f>
        <v>512.5958576445388</v>
      </c>
      <c r="W203" s="1111">
        <f>'A. Rate Class Allocations'!J92</f>
        <v>510.06101774770622</v>
      </c>
      <c r="X203" s="1111">
        <f>'A. Rate Class Allocations'!K92</f>
        <v>510.06101774770622</v>
      </c>
      <c r="Y203" s="1111">
        <f>'A. Rate Class Allocations'!L92</f>
        <v>510.06101774770622</v>
      </c>
      <c r="Z203" s="1111">
        <f>'A. Rate Class Allocations'!M92</f>
        <v>510.04738823107743</v>
      </c>
      <c r="AA203" s="1111"/>
      <c r="AB203" s="1111"/>
      <c r="AC203" s="911"/>
      <c r="AD203" s="911"/>
      <c r="AE203" s="911"/>
      <c r="AF203" s="911"/>
      <c r="AG203" s="911"/>
      <c r="AH203" s="911"/>
      <c r="AI203" s="911"/>
      <c r="AJ203" s="911"/>
      <c r="AK203" s="911"/>
      <c r="AL203" s="911"/>
      <c r="AM203" s="911"/>
      <c r="AN203" s="911"/>
      <c r="AO203" s="913"/>
      <c r="AP203" s="632"/>
      <c r="AQ203" s="910"/>
      <c r="AR203" s="911"/>
      <c r="AS203" s="911"/>
      <c r="AT203" s="911"/>
      <c r="AU203" s="911"/>
      <c r="AV203" s="911"/>
      <c r="AW203" s="911"/>
      <c r="AX203" s="911"/>
      <c r="AY203" s="911"/>
      <c r="AZ203" s="912">
        <f>'A. Rate Class Allocations'!H118</f>
        <v>3259080.9735950013</v>
      </c>
      <c r="BA203" s="912">
        <f>'A. Rate Class Allocations'!I118</f>
        <v>3259080.9735950013</v>
      </c>
      <c r="BB203" s="912">
        <f>'A. Rate Class Allocations'!J118</f>
        <v>3242964.4787859363</v>
      </c>
      <c r="BC203" s="912">
        <f>'A. Rate Class Allocations'!K118</f>
        <v>3242964.4787859363</v>
      </c>
      <c r="BD203" s="912">
        <f>'A. Rate Class Allocations'!L118</f>
        <v>3242964.4787859363</v>
      </c>
      <c r="BE203" s="912">
        <f>'A. Rate Class Allocations'!M118</f>
        <v>3242877.8224119884</v>
      </c>
      <c r="BF203" s="911"/>
      <c r="BG203" s="911"/>
      <c r="BH203" s="911"/>
      <c r="BI203" s="911"/>
      <c r="BJ203" s="911"/>
      <c r="BK203" s="911"/>
      <c r="BL203" s="911"/>
      <c r="BM203" s="911"/>
      <c r="BN203" s="911"/>
      <c r="BO203" s="911"/>
      <c r="BP203" s="911"/>
      <c r="BQ203" s="911"/>
      <c r="BR203" s="911"/>
      <c r="BS203" s="911"/>
      <c r="BT203" s="913"/>
      <c r="BU203" s="163"/>
    </row>
    <row r="204" spans="2:73" ht="15.75">
      <c r="B204" s="691"/>
      <c r="C204" s="691" t="s">
        <v>795</v>
      </c>
      <c r="D204" s="691" t="s">
        <v>118</v>
      </c>
      <c r="E204" s="691" t="s">
        <v>768</v>
      </c>
      <c r="F204" s="691"/>
      <c r="G204" s="691"/>
      <c r="H204" s="691">
        <v>2016</v>
      </c>
      <c r="I204" s="643" t="s">
        <v>579</v>
      </c>
      <c r="J204" s="643" t="s">
        <v>581</v>
      </c>
      <c r="K204" s="632"/>
      <c r="L204" s="849"/>
      <c r="M204" s="850"/>
      <c r="N204" s="1101"/>
      <c r="O204" s="1101"/>
      <c r="P204" s="1101"/>
      <c r="Q204" s="1101">
        <f>'A. Rate Class Allocations'!H88</f>
        <v>31.721464325481755</v>
      </c>
      <c r="R204" s="1101">
        <f>'A. Rate Class Allocations'!I88</f>
        <v>31.721464325481755</v>
      </c>
      <c r="S204" s="1101">
        <f>'A. Rate Class Allocations'!J88</f>
        <v>31.564598380977884</v>
      </c>
      <c r="T204" s="1101">
        <f>'A. Rate Class Allocations'!K88</f>
        <v>31.564598380977884</v>
      </c>
      <c r="U204" s="1101">
        <f>'A. Rate Class Allocations'!L88</f>
        <v>31.564598380977884</v>
      </c>
      <c r="V204" s="1101">
        <f>'A. Rate Class Allocations'!M88</f>
        <v>31.56375493244223</v>
      </c>
      <c r="W204" s="1101"/>
      <c r="X204" s="1101"/>
      <c r="Y204" s="1101"/>
      <c r="Z204" s="1101"/>
      <c r="AA204" s="1101"/>
      <c r="AB204" s="1101"/>
      <c r="AC204" s="850"/>
      <c r="AD204" s="850"/>
      <c r="AE204" s="850"/>
      <c r="AF204" s="850"/>
      <c r="AG204" s="850"/>
      <c r="AH204" s="850"/>
      <c r="AI204" s="850"/>
      <c r="AJ204" s="850"/>
      <c r="AK204" s="850"/>
      <c r="AL204" s="850"/>
      <c r="AM204" s="850"/>
      <c r="AN204" s="850"/>
      <c r="AO204" s="851"/>
      <c r="AP204" s="632"/>
      <c r="AQ204" s="849"/>
      <c r="AR204" s="850"/>
      <c r="AS204" s="850"/>
      <c r="AT204" s="850"/>
      <c r="AU204" s="850"/>
      <c r="AV204" s="1101">
        <f>'A. Rate Class Allocations'!H114</f>
        <v>130697.9444666721</v>
      </c>
      <c r="AW204" s="1101">
        <f>'A. Rate Class Allocations'!I114</f>
        <v>130697.9444666721</v>
      </c>
      <c r="AX204" s="1101">
        <f>'A. Rate Class Allocations'!J114</f>
        <v>130051.62952064327</v>
      </c>
      <c r="AY204" s="1101">
        <f>'A. Rate Class Allocations'!K114</f>
        <v>130051.62952064327</v>
      </c>
      <c r="AZ204" s="1101">
        <f>'A. Rate Class Allocations'!L114</f>
        <v>130051.62952064327</v>
      </c>
      <c r="BA204" s="1101">
        <f>'A. Rate Class Allocations'!M114</f>
        <v>130048.15436613141</v>
      </c>
      <c r="BB204" s="850"/>
      <c r="BC204" s="850"/>
      <c r="BD204" s="850"/>
      <c r="BE204" s="850"/>
      <c r="BF204" s="850"/>
      <c r="BG204" s="850"/>
      <c r="BH204" s="850"/>
      <c r="BI204" s="850"/>
      <c r="BJ204" s="850"/>
      <c r="BK204" s="850"/>
      <c r="BL204" s="850"/>
      <c r="BM204" s="850"/>
      <c r="BN204" s="850"/>
      <c r="BO204" s="850"/>
      <c r="BP204" s="850"/>
      <c r="BQ204" s="850"/>
      <c r="BR204" s="850"/>
      <c r="BS204" s="850"/>
      <c r="BT204" s="851"/>
      <c r="BU204" s="163"/>
    </row>
    <row r="205" spans="2:73" ht="15.75">
      <c r="B205" s="691"/>
      <c r="C205" s="691" t="s">
        <v>795</v>
      </c>
      <c r="D205" s="691" t="s">
        <v>118</v>
      </c>
      <c r="E205" s="691" t="s">
        <v>768</v>
      </c>
      <c r="F205" s="691"/>
      <c r="G205" s="691"/>
      <c r="H205" s="691">
        <v>2017</v>
      </c>
      <c r="I205" s="643" t="s">
        <v>579</v>
      </c>
      <c r="J205" s="643" t="s">
        <v>581</v>
      </c>
      <c r="K205" s="632"/>
      <c r="L205" s="849"/>
      <c r="M205" s="850"/>
      <c r="N205" s="1101"/>
      <c r="O205" s="1101"/>
      <c r="P205" s="1101"/>
      <c r="Q205" s="1101"/>
      <c r="R205" s="1101">
        <f>'A. Rate Class Allocations'!H89</f>
        <v>120.92971931477497</v>
      </c>
      <c r="S205" s="1101">
        <f>'A. Rate Class Allocations'!I89</f>
        <v>120.92971931477497</v>
      </c>
      <c r="T205" s="1101">
        <f>'A. Rate Class Allocations'!J89</f>
        <v>120.3317092593671</v>
      </c>
      <c r="U205" s="1101">
        <f>'A. Rate Class Allocations'!K89</f>
        <v>120.3317092593671</v>
      </c>
      <c r="V205" s="1101">
        <f>'A. Rate Class Allocations'!L89</f>
        <v>120.3317092593671</v>
      </c>
      <c r="W205" s="1101">
        <f>'A. Rate Class Allocations'!M89</f>
        <v>120.32849383420177</v>
      </c>
      <c r="X205" s="1101"/>
      <c r="Y205" s="1101"/>
      <c r="Z205" s="1101"/>
      <c r="AA205" s="1101"/>
      <c r="AB205" s="1101"/>
      <c r="AC205" s="850"/>
      <c r="AD205" s="850"/>
      <c r="AE205" s="850"/>
      <c r="AF205" s="850"/>
      <c r="AG205" s="850"/>
      <c r="AH205" s="850"/>
      <c r="AI205" s="850"/>
      <c r="AJ205" s="850"/>
      <c r="AK205" s="850"/>
      <c r="AL205" s="850"/>
      <c r="AM205" s="850"/>
      <c r="AN205" s="850"/>
      <c r="AO205" s="851"/>
      <c r="AP205" s="632"/>
      <c r="AQ205" s="849"/>
      <c r="AR205" s="850"/>
      <c r="AS205" s="850"/>
      <c r="AT205" s="850"/>
      <c r="AU205" s="850"/>
      <c r="AV205" s="850"/>
      <c r="AW205" s="1101">
        <f>'A. Rate Class Allocations'!H115</f>
        <v>607465.58005630679</v>
      </c>
      <c r="AX205" s="1101">
        <f>'A. Rate Class Allocations'!I115</f>
        <v>607465.58005630679</v>
      </c>
      <c r="AY205" s="1101">
        <f>'A. Rate Class Allocations'!J115</f>
        <v>604461.59950259142</v>
      </c>
      <c r="AZ205" s="1101">
        <f>'A. Rate Class Allocations'!K115</f>
        <v>604461.59950259142</v>
      </c>
      <c r="BA205" s="1101">
        <f>'A. Rate Class Allocations'!L115</f>
        <v>604461.59950259142</v>
      </c>
      <c r="BB205" s="1101">
        <f>'A. Rate Class Allocations'!M115</f>
        <v>604445.44747541181</v>
      </c>
      <c r="BC205" s="850"/>
      <c r="BD205" s="850"/>
      <c r="BE205" s="850"/>
      <c r="BF205" s="850"/>
      <c r="BG205" s="850"/>
      <c r="BH205" s="850"/>
      <c r="BI205" s="850"/>
      <c r="BJ205" s="850"/>
      <c r="BK205" s="850"/>
      <c r="BL205" s="850"/>
      <c r="BM205" s="850"/>
      <c r="BN205" s="850"/>
      <c r="BO205" s="850"/>
      <c r="BP205" s="850"/>
      <c r="BQ205" s="850"/>
      <c r="BR205" s="850"/>
      <c r="BS205" s="850"/>
      <c r="BT205" s="851"/>
      <c r="BU205" s="163"/>
    </row>
    <row r="206" spans="2:73" ht="15.75">
      <c r="B206" s="691"/>
      <c r="C206" s="691" t="s">
        <v>795</v>
      </c>
      <c r="D206" s="691" t="s">
        <v>118</v>
      </c>
      <c r="E206" s="691" t="s">
        <v>768</v>
      </c>
      <c r="F206" s="691"/>
      <c r="G206" s="691"/>
      <c r="H206" s="691">
        <v>2018</v>
      </c>
      <c r="I206" s="643" t="s">
        <v>579</v>
      </c>
      <c r="J206" s="643" t="s">
        <v>581</v>
      </c>
      <c r="K206" s="632"/>
      <c r="L206" s="849"/>
      <c r="M206" s="850"/>
      <c r="N206" s="1101"/>
      <c r="O206" s="1101"/>
      <c r="P206" s="1101"/>
      <c r="Q206" s="1101"/>
      <c r="R206" s="1101"/>
      <c r="S206" s="1101">
        <f>'A. Rate Class Allocations'!H90</f>
        <v>274.75398835117738</v>
      </c>
      <c r="T206" s="1101">
        <f>'A. Rate Class Allocations'!I90</f>
        <v>274.75398835117738</v>
      </c>
      <c r="U206" s="1101">
        <f>'A. Rate Class Allocations'!J90</f>
        <v>273.39530126641091</v>
      </c>
      <c r="V206" s="1101">
        <f>'A. Rate Class Allocations'!K90</f>
        <v>273.39530126641091</v>
      </c>
      <c r="W206" s="1101">
        <f>'A. Rate Class Allocations'!L90</f>
        <v>273.39530126641091</v>
      </c>
      <c r="X206" s="1101">
        <f>'A. Rate Class Allocations'!M90</f>
        <v>273.38799577613582</v>
      </c>
      <c r="Y206" s="1101"/>
      <c r="Z206" s="1101"/>
      <c r="AA206" s="1101"/>
      <c r="AB206" s="1101"/>
      <c r="AC206" s="850"/>
      <c r="AD206" s="850"/>
      <c r="AE206" s="850"/>
      <c r="AF206" s="850"/>
      <c r="AG206" s="850"/>
      <c r="AH206" s="850"/>
      <c r="AI206" s="850"/>
      <c r="AJ206" s="850"/>
      <c r="AK206" s="850"/>
      <c r="AL206" s="850"/>
      <c r="AM206" s="850"/>
      <c r="AN206" s="850"/>
      <c r="AO206" s="851"/>
      <c r="AP206" s="632"/>
      <c r="AQ206" s="849"/>
      <c r="AR206" s="850"/>
      <c r="AS206" s="850"/>
      <c r="AT206" s="850"/>
      <c r="AU206" s="850"/>
      <c r="AV206" s="850"/>
      <c r="AW206" s="850"/>
      <c r="AX206" s="1101">
        <f>'A. Rate Class Allocations'!H116</f>
        <v>3521477.4309123107</v>
      </c>
      <c r="AY206" s="1101">
        <f>'A. Rate Class Allocations'!I116</f>
        <v>3521477.4309123107</v>
      </c>
      <c r="AZ206" s="1101">
        <f>'A. Rate Class Allocations'!J116</f>
        <v>3504063.3582963319</v>
      </c>
      <c r="BA206" s="1101">
        <f>'A. Rate Class Allocations'!K116</f>
        <v>3504063.3582963319</v>
      </c>
      <c r="BB206" s="1101">
        <f>'A. Rate Class Allocations'!L116</f>
        <v>3504063.3582963319</v>
      </c>
      <c r="BC206" s="1101">
        <f>'A. Rate Class Allocations'!M116</f>
        <v>3503969.7250090418</v>
      </c>
      <c r="BD206" s="850"/>
      <c r="BE206" s="850"/>
      <c r="BF206" s="850"/>
      <c r="BG206" s="850"/>
      <c r="BH206" s="850"/>
      <c r="BI206" s="850"/>
      <c r="BJ206" s="850"/>
      <c r="BK206" s="850"/>
      <c r="BL206" s="850"/>
      <c r="BM206" s="850"/>
      <c r="BN206" s="850"/>
      <c r="BO206" s="850"/>
      <c r="BP206" s="850"/>
      <c r="BQ206" s="850"/>
      <c r="BR206" s="850"/>
      <c r="BS206" s="850"/>
      <c r="BT206" s="851"/>
      <c r="BU206" s="163"/>
    </row>
    <row r="207" spans="2:73" ht="15.75">
      <c r="B207" s="691"/>
      <c r="C207" s="691" t="s">
        <v>795</v>
      </c>
      <c r="D207" s="691" t="s">
        <v>118</v>
      </c>
      <c r="E207" s="691" t="s">
        <v>768</v>
      </c>
      <c r="F207" s="691"/>
      <c r="G207" s="691"/>
      <c r="H207" s="691">
        <v>2019</v>
      </c>
      <c r="I207" s="643" t="s">
        <v>579</v>
      </c>
      <c r="J207" s="643" t="s">
        <v>581</v>
      </c>
      <c r="K207" s="632"/>
      <c r="L207" s="849"/>
      <c r="M207" s="850"/>
      <c r="N207" s="1101"/>
      <c r="O207" s="1101"/>
      <c r="P207" s="1101"/>
      <c r="Q207" s="1101"/>
      <c r="R207" s="1101"/>
      <c r="S207" s="1101"/>
      <c r="T207" s="1101">
        <f>'A. Rate Class Allocations'!H91</f>
        <v>703.51532205567378</v>
      </c>
      <c r="U207" s="1101">
        <f>'A. Rate Class Allocations'!I91</f>
        <v>703.51532205567378</v>
      </c>
      <c r="V207" s="1101">
        <f>'A. Rate Class Allocations'!J91</f>
        <v>700.03636552532987</v>
      </c>
      <c r="W207" s="1101">
        <f>'A. Rate Class Allocations'!K91</f>
        <v>700.03636552532987</v>
      </c>
      <c r="X207" s="1101">
        <f>'A. Rate Class Allocations'!L91</f>
        <v>700.03636552532987</v>
      </c>
      <c r="Y207" s="1101">
        <f>'A. Rate Class Allocations'!M91</f>
        <v>700.01765961181616</v>
      </c>
      <c r="Z207" s="1101"/>
      <c r="AA207" s="1101"/>
      <c r="AB207" s="1101"/>
      <c r="AC207" s="850"/>
      <c r="AD207" s="850"/>
      <c r="AE207" s="850"/>
      <c r="AF207" s="850"/>
      <c r="AG207" s="850"/>
      <c r="AH207" s="850"/>
      <c r="AI207" s="850"/>
      <c r="AJ207" s="850"/>
      <c r="AK207" s="850"/>
      <c r="AL207" s="850"/>
      <c r="AM207" s="850"/>
      <c r="AN207" s="850"/>
      <c r="AO207" s="851"/>
      <c r="AP207" s="632"/>
      <c r="AQ207" s="849"/>
      <c r="AR207" s="850"/>
      <c r="AS207" s="850"/>
      <c r="AT207" s="850"/>
      <c r="AU207" s="850"/>
      <c r="AV207" s="850"/>
      <c r="AW207" s="850"/>
      <c r="AX207" s="850"/>
      <c r="AY207" s="1101">
        <f>'A. Rate Class Allocations'!H117</f>
        <v>7290179.4959996967</v>
      </c>
      <c r="AZ207" s="1101">
        <f>'A. Rate Class Allocations'!I117</f>
        <v>7290179.4959996967</v>
      </c>
      <c r="BA207" s="1101">
        <f>'A. Rate Class Allocations'!J117</f>
        <v>7254128.7992062289</v>
      </c>
      <c r="BB207" s="1101">
        <f>'A. Rate Class Allocations'!K117</f>
        <v>7254128.7992062289</v>
      </c>
      <c r="BC207" s="1101">
        <f>'A. Rate Class Allocations'!L117</f>
        <v>7254128.7992062289</v>
      </c>
      <c r="BD207" s="1101">
        <f>'A. Rate Class Allocations'!M117</f>
        <v>7253934.9591250308</v>
      </c>
      <c r="BE207" s="850"/>
      <c r="BF207" s="850"/>
      <c r="BG207" s="850"/>
      <c r="BH207" s="850"/>
      <c r="BI207" s="850"/>
      <c r="BJ207" s="850"/>
      <c r="BK207" s="850"/>
      <c r="BL207" s="850"/>
      <c r="BM207" s="850"/>
      <c r="BN207" s="850"/>
      <c r="BO207" s="850"/>
      <c r="BP207" s="850"/>
      <c r="BQ207" s="850"/>
      <c r="BR207" s="850"/>
      <c r="BS207" s="850"/>
      <c r="BT207" s="851"/>
      <c r="BU207" s="163"/>
    </row>
    <row r="208" spans="2:73" s="944" customFormat="1" ht="16.5" thickBot="1">
      <c r="B208" s="772"/>
      <c r="C208" s="772"/>
      <c r="D208" s="772"/>
      <c r="E208" s="783"/>
      <c r="F208" s="772"/>
      <c r="G208" s="772"/>
      <c r="H208" s="772"/>
      <c r="I208" s="945"/>
      <c r="J208" s="945"/>
      <c r="K208" s="878"/>
      <c r="L208" s="875"/>
      <c r="M208" s="876"/>
      <c r="N208" s="1110"/>
      <c r="O208" s="1110"/>
      <c r="P208" s="1110"/>
      <c r="Q208" s="1110"/>
      <c r="R208" s="1110"/>
      <c r="S208" s="1110"/>
      <c r="T208" s="1110"/>
      <c r="U208" s="1110"/>
      <c r="V208" s="1110"/>
      <c r="W208" s="1110"/>
      <c r="X208" s="1110"/>
      <c r="Y208" s="1110"/>
      <c r="Z208" s="1110"/>
      <c r="AA208" s="1110"/>
      <c r="AB208" s="1110"/>
      <c r="AC208" s="876"/>
      <c r="AD208" s="876"/>
      <c r="AE208" s="876"/>
      <c r="AF208" s="876"/>
      <c r="AG208" s="876"/>
      <c r="AH208" s="876"/>
      <c r="AI208" s="876"/>
      <c r="AJ208" s="876"/>
      <c r="AK208" s="876"/>
      <c r="AL208" s="876"/>
      <c r="AM208" s="876"/>
      <c r="AN208" s="876"/>
      <c r="AO208" s="877"/>
      <c r="AP208" s="878"/>
      <c r="AQ208" s="875"/>
      <c r="AR208" s="876"/>
      <c r="AS208" s="876"/>
      <c r="AT208" s="876"/>
      <c r="AU208" s="876"/>
      <c r="AV208" s="876"/>
      <c r="AW208" s="876"/>
      <c r="AX208" s="876"/>
      <c r="AY208" s="876"/>
      <c r="AZ208" s="876"/>
      <c r="BA208" s="876"/>
      <c r="BB208" s="876"/>
      <c r="BC208" s="876"/>
      <c r="BD208" s="876"/>
      <c r="BE208" s="876"/>
      <c r="BF208" s="876"/>
      <c r="BG208" s="876"/>
      <c r="BH208" s="876"/>
      <c r="BI208" s="876"/>
      <c r="BJ208" s="876"/>
      <c r="BK208" s="876"/>
      <c r="BL208" s="876"/>
      <c r="BM208" s="876"/>
      <c r="BN208" s="876"/>
      <c r="BO208" s="876"/>
      <c r="BP208" s="876"/>
      <c r="BQ208" s="876"/>
      <c r="BR208" s="876"/>
      <c r="BS208" s="876"/>
      <c r="BT208" s="877"/>
      <c r="BU208" s="946"/>
    </row>
    <row r="209" spans="2:73" ht="16.5" thickTop="1">
      <c r="B209" s="767"/>
      <c r="C209" s="767"/>
      <c r="D209" s="767"/>
      <c r="E209" s="767"/>
      <c r="F209" s="767"/>
      <c r="G209" s="767"/>
      <c r="H209" s="767"/>
      <c r="I209" s="938"/>
      <c r="J209" s="938"/>
      <c r="K209" s="632"/>
      <c r="L209" s="910"/>
      <c r="M209" s="911"/>
      <c r="N209" s="911"/>
      <c r="O209" s="911"/>
      <c r="P209" s="911"/>
      <c r="Q209" s="911"/>
      <c r="R209" s="911"/>
      <c r="S209" s="911"/>
      <c r="T209" s="911"/>
      <c r="U209" s="911"/>
      <c r="V209" s="911"/>
      <c r="W209" s="911"/>
      <c r="X209" s="911"/>
      <c r="Y209" s="911"/>
      <c r="Z209" s="911"/>
      <c r="AA209" s="911"/>
      <c r="AB209" s="911"/>
      <c r="AC209" s="911"/>
      <c r="AD209" s="911"/>
      <c r="AE209" s="911"/>
      <c r="AF209" s="911"/>
      <c r="AG209" s="911"/>
      <c r="AH209" s="911"/>
      <c r="AI209" s="911"/>
      <c r="AJ209" s="911"/>
      <c r="AK209" s="911"/>
      <c r="AL209" s="911"/>
      <c r="AM209" s="911"/>
      <c r="AN209" s="911"/>
      <c r="AO209" s="913"/>
      <c r="AP209" s="632"/>
      <c r="AQ209" s="910"/>
      <c r="AR209" s="911"/>
      <c r="AS209" s="911"/>
      <c r="AT209" s="911"/>
      <c r="AU209" s="911"/>
      <c r="AV209" s="911"/>
      <c r="AW209" s="911"/>
      <c r="AX209" s="911"/>
      <c r="AY209" s="911"/>
      <c r="AZ209" s="911"/>
      <c r="BA209" s="911"/>
      <c r="BB209" s="911"/>
      <c r="BC209" s="911"/>
      <c r="BD209" s="911"/>
      <c r="BE209" s="911"/>
      <c r="BF209" s="911"/>
      <c r="BG209" s="911"/>
      <c r="BH209" s="911"/>
      <c r="BI209" s="911"/>
      <c r="BJ209" s="911"/>
      <c r="BK209" s="911"/>
      <c r="BL209" s="911"/>
      <c r="BM209" s="911"/>
      <c r="BN209" s="911"/>
      <c r="BO209" s="911"/>
      <c r="BP209" s="911"/>
      <c r="BQ209" s="911"/>
      <c r="BR209" s="911"/>
      <c r="BS209" s="911"/>
      <c r="BT209" s="913"/>
      <c r="BU209" s="163"/>
    </row>
    <row r="210" spans="2:73" ht="15.75">
      <c r="B210" s="691"/>
      <c r="C210" s="691"/>
      <c r="D210" s="691"/>
      <c r="E210" s="691"/>
      <c r="F210" s="691"/>
      <c r="G210" s="691"/>
      <c r="H210" s="691"/>
      <c r="I210" s="643"/>
      <c r="J210" s="643"/>
      <c r="K210" s="632"/>
      <c r="L210" s="849"/>
      <c r="M210" s="850"/>
      <c r="N210" s="850"/>
      <c r="O210" s="850"/>
      <c r="P210" s="850"/>
      <c r="Q210" s="850"/>
      <c r="R210" s="850"/>
      <c r="S210" s="850"/>
      <c r="T210" s="850"/>
      <c r="U210" s="850"/>
      <c r="V210" s="850"/>
      <c r="W210" s="850"/>
      <c r="X210" s="850"/>
      <c r="Y210" s="850"/>
      <c r="Z210" s="850"/>
      <c r="AA210" s="850"/>
      <c r="AB210" s="850"/>
      <c r="AC210" s="850"/>
      <c r="AD210" s="850"/>
      <c r="AE210" s="850"/>
      <c r="AF210" s="850"/>
      <c r="AG210" s="850"/>
      <c r="AH210" s="850"/>
      <c r="AI210" s="850"/>
      <c r="AJ210" s="850"/>
      <c r="AK210" s="850"/>
      <c r="AL210" s="850"/>
      <c r="AM210" s="850"/>
      <c r="AN210" s="850"/>
      <c r="AO210" s="851"/>
      <c r="AP210" s="632"/>
      <c r="AQ210" s="849"/>
      <c r="AR210" s="850"/>
      <c r="AS210" s="850"/>
      <c r="AT210" s="850"/>
      <c r="AU210" s="850"/>
      <c r="AV210" s="850"/>
      <c r="AW210" s="850"/>
      <c r="AX210" s="850"/>
      <c r="AY210" s="850"/>
      <c r="AZ210" s="850"/>
      <c r="BA210" s="850"/>
      <c r="BB210" s="850"/>
      <c r="BC210" s="850"/>
      <c r="BD210" s="850"/>
      <c r="BE210" s="850"/>
      <c r="BF210" s="850"/>
      <c r="BG210" s="850"/>
      <c r="BH210" s="850"/>
      <c r="BI210" s="850"/>
      <c r="BJ210" s="850"/>
      <c r="BK210" s="850"/>
      <c r="BL210" s="850"/>
      <c r="BM210" s="850"/>
      <c r="BN210" s="850"/>
      <c r="BO210" s="850"/>
      <c r="BP210" s="850"/>
      <c r="BQ210" s="850"/>
      <c r="BR210" s="850"/>
      <c r="BS210" s="850"/>
      <c r="BT210" s="851"/>
      <c r="BU210" s="163"/>
    </row>
    <row r="211" spans="2:73" ht="15.75">
      <c r="B211" s="691"/>
      <c r="C211" s="691"/>
      <c r="D211" s="691"/>
      <c r="E211" s="691"/>
      <c r="F211" s="691"/>
      <c r="G211" s="691"/>
      <c r="H211" s="691"/>
      <c r="I211" s="643"/>
      <c r="J211" s="643"/>
      <c r="K211" s="632"/>
      <c r="L211" s="849"/>
      <c r="M211" s="850"/>
      <c r="N211" s="850"/>
      <c r="O211" s="850"/>
      <c r="P211" s="850"/>
      <c r="Q211" s="850"/>
      <c r="R211" s="850"/>
      <c r="S211" s="850"/>
      <c r="T211" s="850"/>
      <c r="U211" s="850"/>
      <c r="V211" s="850"/>
      <c r="W211" s="850"/>
      <c r="X211" s="850"/>
      <c r="Y211" s="850"/>
      <c r="Z211" s="850"/>
      <c r="AA211" s="850"/>
      <c r="AB211" s="850"/>
      <c r="AC211" s="850"/>
      <c r="AD211" s="850"/>
      <c r="AE211" s="850"/>
      <c r="AF211" s="850"/>
      <c r="AG211" s="850"/>
      <c r="AH211" s="850"/>
      <c r="AI211" s="850"/>
      <c r="AJ211" s="850"/>
      <c r="AK211" s="850"/>
      <c r="AL211" s="850"/>
      <c r="AM211" s="850"/>
      <c r="AN211" s="850"/>
      <c r="AO211" s="851"/>
      <c r="AP211" s="632"/>
      <c r="AQ211" s="849"/>
      <c r="AR211" s="850"/>
      <c r="AS211" s="850"/>
      <c r="AT211" s="850"/>
      <c r="AU211" s="850"/>
      <c r="AV211" s="850"/>
      <c r="AW211" s="850"/>
      <c r="AX211" s="850"/>
      <c r="AY211" s="850"/>
      <c r="AZ211" s="850"/>
      <c r="BA211" s="850"/>
      <c r="BB211" s="850"/>
      <c r="BC211" s="850"/>
      <c r="BD211" s="850"/>
      <c r="BE211" s="850"/>
      <c r="BF211" s="850"/>
      <c r="BG211" s="850"/>
      <c r="BH211" s="850"/>
      <c r="BI211" s="850"/>
      <c r="BJ211" s="850"/>
      <c r="BK211" s="850"/>
      <c r="BL211" s="850"/>
      <c r="BM211" s="850"/>
      <c r="BN211" s="850"/>
      <c r="BO211" s="850"/>
      <c r="BP211" s="850"/>
      <c r="BQ211" s="850"/>
      <c r="BR211" s="850"/>
      <c r="BS211" s="850"/>
      <c r="BT211" s="851"/>
      <c r="BU211" s="163"/>
    </row>
    <row r="212" spans="2:73" ht="15.75">
      <c r="B212" s="691"/>
      <c r="C212" s="691"/>
      <c r="D212" s="691"/>
      <c r="E212" s="691"/>
      <c r="F212" s="691"/>
      <c r="G212" s="691"/>
      <c r="H212" s="691"/>
      <c r="I212" s="643"/>
      <c r="J212" s="643"/>
      <c r="K212" s="632"/>
      <c r="L212" s="849"/>
      <c r="M212" s="850"/>
      <c r="N212" s="850"/>
      <c r="O212" s="850"/>
      <c r="P212" s="850"/>
      <c r="Q212" s="850"/>
      <c r="R212" s="850"/>
      <c r="S212" s="850"/>
      <c r="T212" s="850"/>
      <c r="U212" s="850"/>
      <c r="V212" s="850"/>
      <c r="W212" s="850"/>
      <c r="X212" s="850"/>
      <c r="Y212" s="850"/>
      <c r="Z212" s="850"/>
      <c r="AA212" s="850"/>
      <c r="AB212" s="850"/>
      <c r="AC212" s="850"/>
      <c r="AD212" s="850"/>
      <c r="AE212" s="850"/>
      <c r="AF212" s="850"/>
      <c r="AG212" s="850"/>
      <c r="AH212" s="850"/>
      <c r="AI212" s="850"/>
      <c r="AJ212" s="850"/>
      <c r="AK212" s="850"/>
      <c r="AL212" s="850"/>
      <c r="AM212" s="850"/>
      <c r="AN212" s="850"/>
      <c r="AO212" s="851"/>
      <c r="AP212" s="632"/>
      <c r="AQ212" s="849"/>
      <c r="AR212" s="850"/>
      <c r="AS212" s="850"/>
      <c r="AT212" s="850"/>
      <c r="AU212" s="850"/>
      <c r="AV212" s="850"/>
      <c r="AW212" s="850"/>
      <c r="AX212" s="850"/>
      <c r="AY212" s="850"/>
      <c r="AZ212" s="850"/>
      <c r="BA212" s="850"/>
      <c r="BB212" s="850"/>
      <c r="BC212" s="850"/>
      <c r="BD212" s="850"/>
      <c r="BE212" s="850"/>
      <c r="BF212" s="850"/>
      <c r="BG212" s="850"/>
      <c r="BH212" s="850"/>
      <c r="BI212" s="850"/>
      <c r="BJ212" s="850"/>
      <c r="BK212" s="850"/>
      <c r="BL212" s="850"/>
      <c r="BM212" s="850"/>
      <c r="BN212" s="850"/>
      <c r="BO212" s="850"/>
      <c r="BP212" s="850"/>
      <c r="BQ212" s="850"/>
      <c r="BR212" s="850"/>
      <c r="BS212" s="850"/>
      <c r="BT212" s="851"/>
      <c r="BU212" s="163"/>
    </row>
    <row r="213" spans="2:73" ht="15.75">
      <c r="B213" s="691"/>
      <c r="C213" s="691"/>
      <c r="D213" s="691"/>
      <c r="E213" s="691"/>
      <c r="F213" s="691"/>
      <c r="G213" s="691"/>
      <c r="H213" s="691"/>
      <c r="I213" s="643"/>
      <c r="J213" s="643"/>
      <c r="K213" s="632"/>
      <c r="L213" s="849"/>
      <c r="M213" s="850"/>
      <c r="N213" s="850"/>
      <c r="O213" s="850"/>
      <c r="P213" s="850"/>
      <c r="Q213" s="850"/>
      <c r="R213" s="850"/>
      <c r="S213" s="850"/>
      <c r="T213" s="850"/>
      <c r="U213" s="850"/>
      <c r="V213" s="850"/>
      <c r="W213" s="850"/>
      <c r="X213" s="850"/>
      <c r="Y213" s="850"/>
      <c r="Z213" s="850"/>
      <c r="AA213" s="850"/>
      <c r="AB213" s="850"/>
      <c r="AC213" s="850"/>
      <c r="AD213" s="850"/>
      <c r="AE213" s="850"/>
      <c r="AF213" s="850"/>
      <c r="AG213" s="850"/>
      <c r="AH213" s="850"/>
      <c r="AI213" s="850"/>
      <c r="AJ213" s="850"/>
      <c r="AK213" s="850"/>
      <c r="AL213" s="850"/>
      <c r="AM213" s="850"/>
      <c r="AN213" s="850"/>
      <c r="AO213" s="851"/>
      <c r="AP213" s="632"/>
      <c r="AQ213" s="849"/>
      <c r="AR213" s="850"/>
      <c r="AS213" s="850"/>
      <c r="AT213" s="850"/>
      <c r="AU213" s="850"/>
      <c r="AV213" s="850"/>
      <c r="AW213" s="850"/>
      <c r="AX213" s="850"/>
      <c r="AY213" s="850"/>
      <c r="AZ213" s="850"/>
      <c r="BA213" s="850"/>
      <c r="BB213" s="850"/>
      <c r="BC213" s="850"/>
      <c r="BD213" s="850"/>
      <c r="BE213" s="850"/>
      <c r="BF213" s="850"/>
      <c r="BG213" s="850"/>
      <c r="BH213" s="850"/>
      <c r="BI213" s="850"/>
      <c r="BJ213" s="850"/>
      <c r="BK213" s="850"/>
      <c r="BL213" s="850"/>
      <c r="BM213" s="850"/>
      <c r="BN213" s="850"/>
      <c r="BO213" s="850"/>
      <c r="BP213" s="850"/>
      <c r="BQ213" s="850"/>
      <c r="BR213" s="850"/>
      <c r="BS213" s="850"/>
      <c r="BT213" s="851"/>
      <c r="BU213" s="163"/>
    </row>
    <row r="214" spans="2:73" ht="15.75">
      <c r="B214" s="691"/>
      <c r="C214" s="691"/>
      <c r="D214" s="691"/>
      <c r="E214" s="691"/>
      <c r="F214" s="691"/>
      <c r="G214" s="691"/>
      <c r="H214" s="691"/>
      <c r="I214" s="643"/>
      <c r="J214" s="643"/>
      <c r="K214" s="632"/>
      <c r="L214" s="849"/>
      <c r="M214" s="850"/>
      <c r="N214" s="850"/>
      <c r="O214" s="850"/>
      <c r="P214" s="850"/>
      <c r="Q214" s="850"/>
      <c r="R214" s="850"/>
      <c r="S214" s="850"/>
      <c r="T214" s="850"/>
      <c r="U214" s="850"/>
      <c r="V214" s="850"/>
      <c r="W214" s="850"/>
      <c r="X214" s="850"/>
      <c r="Y214" s="850"/>
      <c r="Z214" s="850"/>
      <c r="AA214" s="850"/>
      <c r="AB214" s="850"/>
      <c r="AC214" s="850"/>
      <c r="AD214" s="850"/>
      <c r="AE214" s="850"/>
      <c r="AF214" s="850"/>
      <c r="AG214" s="850"/>
      <c r="AH214" s="850"/>
      <c r="AI214" s="850"/>
      <c r="AJ214" s="850"/>
      <c r="AK214" s="850"/>
      <c r="AL214" s="850"/>
      <c r="AM214" s="850"/>
      <c r="AN214" s="850"/>
      <c r="AO214" s="851"/>
      <c r="AP214" s="632"/>
      <c r="AQ214" s="849"/>
      <c r="AR214" s="850"/>
      <c r="AS214" s="850"/>
      <c r="AT214" s="850"/>
      <c r="AU214" s="850"/>
      <c r="AV214" s="850"/>
      <c r="AW214" s="850"/>
      <c r="AX214" s="850"/>
      <c r="AY214" s="850"/>
      <c r="AZ214" s="850"/>
      <c r="BA214" s="850"/>
      <c r="BB214" s="850"/>
      <c r="BC214" s="850"/>
      <c r="BD214" s="850"/>
      <c r="BE214" s="850"/>
      <c r="BF214" s="850"/>
      <c r="BG214" s="850"/>
      <c r="BH214" s="850"/>
      <c r="BI214" s="850"/>
      <c r="BJ214" s="850"/>
      <c r="BK214" s="850"/>
      <c r="BL214" s="850"/>
      <c r="BM214" s="850"/>
      <c r="BN214" s="850"/>
      <c r="BO214" s="850"/>
      <c r="BP214" s="850"/>
      <c r="BQ214" s="850"/>
      <c r="BR214" s="850"/>
      <c r="BS214" s="850"/>
      <c r="BT214" s="851"/>
      <c r="BU214" s="163"/>
    </row>
    <row r="215" spans="2:73" ht="15.75">
      <c r="B215" s="691"/>
      <c r="C215" s="691"/>
      <c r="D215" s="691"/>
      <c r="E215" s="691"/>
      <c r="F215" s="691"/>
      <c r="G215" s="691"/>
      <c r="H215" s="691"/>
      <c r="I215" s="643"/>
      <c r="J215" s="643"/>
      <c r="K215" s="632"/>
      <c r="L215" s="849"/>
      <c r="M215" s="850"/>
      <c r="N215" s="850"/>
      <c r="O215" s="850"/>
      <c r="P215" s="850"/>
      <c r="Q215" s="850"/>
      <c r="R215" s="850"/>
      <c r="S215" s="850"/>
      <c r="T215" s="850"/>
      <c r="U215" s="850"/>
      <c r="V215" s="850"/>
      <c r="W215" s="850"/>
      <c r="X215" s="850"/>
      <c r="Y215" s="850"/>
      <c r="Z215" s="850"/>
      <c r="AA215" s="850"/>
      <c r="AB215" s="850"/>
      <c r="AC215" s="850"/>
      <c r="AD215" s="850"/>
      <c r="AE215" s="850"/>
      <c r="AF215" s="850"/>
      <c r="AG215" s="850"/>
      <c r="AH215" s="850"/>
      <c r="AI215" s="850"/>
      <c r="AJ215" s="850"/>
      <c r="AK215" s="850"/>
      <c r="AL215" s="850"/>
      <c r="AM215" s="850"/>
      <c r="AN215" s="850"/>
      <c r="AO215" s="851"/>
      <c r="AP215" s="632"/>
      <c r="AQ215" s="849"/>
      <c r="AR215" s="850"/>
      <c r="AS215" s="850"/>
      <c r="AT215" s="850"/>
      <c r="AU215" s="850"/>
      <c r="AV215" s="850"/>
      <c r="AW215" s="850"/>
      <c r="AX215" s="850"/>
      <c r="AY215" s="850"/>
      <c r="AZ215" s="850"/>
      <c r="BA215" s="850"/>
      <c r="BB215" s="850"/>
      <c r="BC215" s="850"/>
      <c r="BD215" s="850"/>
      <c r="BE215" s="850"/>
      <c r="BF215" s="850"/>
      <c r="BG215" s="850"/>
      <c r="BH215" s="850"/>
      <c r="BI215" s="850"/>
      <c r="BJ215" s="850"/>
      <c r="BK215" s="850"/>
      <c r="BL215" s="850"/>
      <c r="BM215" s="850"/>
      <c r="BN215" s="850"/>
      <c r="BO215" s="850"/>
      <c r="BP215" s="850"/>
      <c r="BQ215" s="850"/>
      <c r="BR215" s="850"/>
      <c r="BS215" s="850"/>
      <c r="BT215" s="851"/>
      <c r="BU215" s="163"/>
    </row>
    <row r="216" spans="2:73" ht="15.75">
      <c r="B216" s="691"/>
      <c r="C216" s="691"/>
      <c r="D216" s="691"/>
      <c r="E216" s="691"/>
      <c r="F216" s="691"/>
      <c r="G216" s="691"/>
      <c r="H216" s="691"/>
      <c r="I216" s="643"/>
      <c r="J216" s="643"/>
      <c r="K216" s="632"/>
      <c r="L216" s="849"/>
      <c r="M216" s="850"/>
      <c r="N216" s="850"/>
      <c r="O216" s="850"/>
      <c r="P216" s="850"/>
      <c r="Q216" s="850"/>
      <c r="R216" s="850"/>
      <c r="S216" s="850"/>
      <c r="T216" s="850"/>
      <c r="U216" s="850"/>
      <c r="V216" s="850"/>
      <c r="W216" s="850"/>
      <c r="X216" s="850"/>
      <c r="Y216" s="850"/>
      <c r="Z216" s="850"/>
      <c r="AA216" s="850"/>
      <c r="AB216" s="850"/>
      <c r="AC216" s="850"/>
      <c r="AD216" s="850"/>
      <c r="AE216" s="850"/>
      <c r="AF216" s="850"/>
      <c r="AG216" s="850"/>
      <c r="AH216" s="850"/>
      <c r="AI216" s="850"/>
      <c r="AJ216" s="850"/>
      <c r="AK216" s="850"/>
      <c r="AL216" s="850"/>
      <c r="AM216" s="850"/>
      <c r="AN216" s="850"/>
      <c r="AO216" s="851"/>
      <c r="AP216" s="632"/>
      <c r="AQ216" s="849"/>
      <c r="AR216" s="850"/>
      <c r="AS216" s="850"/>
      <c r="AT216" s="850"/>
      <c r="AU216" s="850"/>
      <c r="AV216" s="850"/>
      <c r="AW216" s="850"/>
      <c r="AX216" s="850"/>
      <c r="AY216" s="850"/>
      <c r="AZ216" s="850"/>
      <c r="BA216" s="850"/>
      <c r="BB216" s="850"/>
      <c r="BC216" s="850"/>
      <c r="BD216" s="850"/>
      <c r="BE216" s="850"/>
      <c r="BF216" s="850"/>
      <c r="BG216" s="850"/>
      <c r="BH216" s="850"/>
      <c r="BI216" s="850"/>
      <c r="BJ216" s="850"/>
      <c r="BK216" s="850"/>
      <c r="BL216" s="850"/>
      <c r="BM216" s="850"/>
      <c r="BN216" s="850"/>
      <c r="BO216" s="850"/>
      <c r="BP216" s="850"/>
      <c r="BQ216" s="850"/>
      <c r="BR216" s="850"/>
      <c r="BS216" s="850"/>
      <c r="BT216" s="851"/>
      <c r="BU216" s="163"/>
    </row>
    <row r="217" spans="2:73" ht="15.75">
      <c r="B217" s="691"/>
      <c r="C217" s="691"/>
      <c r="D217" s="691"/>
      <c r="E217" s="691"/>
      <c r="F217" s="691"/>
      <c r="G217" s="691"/>
      <c r="H217" s="691"/>
      <c r="I217" s="643"/>
      <c r="J217" s="643"/>
      <c r="K217" s="632"/>
      <c r="L217" s="849"/>
      <c r="M217" s="850"/>
      <c r="N217" s="850"/>
      <c r="O217" s="850"/>
      <c r="P217" s="850"/>
      <c r="Q217" s="850"/>
      <c r="R217" s="850"/>
      <c r="S217" s="850"/>
      <c r="T217" s="850"/>
      <c r="U217" s="850"/>
      <c r="V217" s="850"/>
      <c r="W217" s="850"/>
      <c r="X217" s="850"/>
      <c r="Y217" s="850"/>
      <c r="Z217" s="850"/>
      <c r="AA217" s="850"/>
      <c r="AB217" s="850"/>
      <c r="AC217" s="850"/>
      <c r="AD217" s="850"/>
      <c r="AE217" s="850"/>
      <c r="AF217" s="850"/>
      <c r="AG217" s="850"/>
      <c r="AH217" s="850"/>
      <c r="AI217" s="850"/>
      <c r="AJ217" s="850"/>
      <c r="AK217" s="850"/>
      <c r="AL217" s="850"/>
      <c r="AM217" s="850"/>
      <c r="AN217" s="850"/>
      <c r="AO217" s="851"/>
      <c r="AP217" s="632"/>
      <c r="AQ217" s="849"/>
      <c r="AR217" s="850"/>
      <c r="AS217" s="850"/>
      <c r="AT217" s="850"/>
      <c r="AU217" s="850"/>
      <c r="AV217" s="850"/>
      <c r="AW217" s="850"/>
      <c r="AX217" s="850"/>
      <c r="AY217" s="850"/>
      <c r="AZ217" s="850"/>
      <c r="BA217" s="850"/>
      <c r="BB217" s="850"/>
      <c r="BC217" s="850"/>
      <c r="BD217" s="850"/>
      <c r="BE217" s="850"/>
      <c r="BF217" s="850"/>
      <c r="BG217" s="850"/>
      <c r="BH217" s="850"/>
      <c r="BI217" s="850"/>
      <c r="BJ217" s="850"/>
      <c r="BK217" s="850"/>
      <c r="BL217" s="850"/>
      <c r="BM217" s="850"/>
      <c r="BN217" s="850"/>
      <c r="BO217" s="850"/>
      <c r="BP217" s="850"/>
      <c r="BQ217" s="850"/>
      <c r="BR217" s="850"/>
      <c r="BS217" s="850"/>
      <c r="BT217" s="851"/>
      <c r="BU217" s="163"/>
    </row>
    <row r="218" spans="2:73" ht="15.75">
      <c r="B218" s="691"/>
      <c r="C218" s="691"/>
      <c r="D218" s="691"/>
      <c r="E218" s="691"/>
      <c r="F218" s="691"/>
      <c r="G218" s="691"/>
      <c r="H218" s="691"/>
      <c r="I218" s="643"/>
      <c r="J218" s="643"/>
      <c r="K218" s="632"/>
      <c r="L218" s="849"/>
      <c r="M218" s="850"/>
      <c r="N218" s="850"/>
      <c r="O218" s="850"/>
      <c r="P218" s="850"/>
      <c r="Q218" s="850"/>
      <c r="R218" s="850"/>
      <c r="S218" s="850"/>
      <c r="T218" s="850"/>
      <c r="U218" s="850"/>
      <c r="V218" s="850"/>
      <c r="W218" s="850"/>
      <c r="X218" s="850"/>
      <c r="Y218" s="850"/>
      <c r="Z218" s="850"/>
      <c r="AA218" s="850"/>
      <c r="AB218" s="850"/>
      <c r="AC218" s="850"/>
      <c r="AD218" s="850"/>
      <c r="AE218" s="850"/>
      <c r="AF218" s="850"/>
      <c r="AG218" s="850"/>
      <c r="AH218" s="850"/>
      <c r="AI218" s="850"/>
      <c r="AJ218" s="850"/>
      <c r="AK218" s="850"/>
      <c r="AL218" s="850"/>
      <c r="AM218" s="850"/>
      <c r="AN218" s="850"/>
      <c r="AO218" s="851"/>
      <c r="AP218" s="632"/>
      <c r="AQ218" s="849"/>
      <c r="AR218" s="850"/>
      <c r="AS218" s="850"/>
      <c r="AT218" s="850"/>
      <c r="AU218" s="850"/>
      <c r="AV218" s="850"/>
      <c r="AW218" s="850"/>
      <c r="AX218" s="850"/>
      <c r="AY218" s="850"/>
      <c r="AZ218" s="850"/>
      <c r="BA218" s="850"/>
      <c r="BB218" s="850"/>
      <c r="BC218" s="850"/>
      <c r="BD218" s="850"/>
      <c r="BE218" s="850"/>
      <c r="BF218" s="850"/>
      <c r="BG218" s="850"/>
      <c r="BH218" s="850"/>
      <c r="BI218" s="850"/>
      <c r="BJ218" s="850"/>
      <c r="BK218" s="850"/>
      <c r="BL218" s="850"/>
      <c r="BM218" s="850"/>
      <c r="BN218" s="850"/>
      <c r="BO218" s="850"/>
      <c r="BP218" s="850"/>
      <c r="BQ218" s="850"/>
      <c r="BR218" s="850"/>
      <c r="BS218" s="850"/>
      <c r="BT218" s="851"/>
      <c r="BU218" s="163"/>
    </row>
    <row r="219" spans="2:73" ht="15.75">
      <c r="B219" s="691"/>
      <c r="C219" s="691"/>
      <c r="D219" s="691"/>
      <c r="E219" s="691"/>
      <c r="F219" s="691"/>
      <c r="G219" s="691"/>
      <c r="H219" s="691"/>
      <c r="I219" s="643"/>
      <c r="J219" s="643"/>
      <c r="K219" s="632"/>
      <c r="L219" s="849"/>
      <c r="M219" s="850"/>
      <c r="N219" s="850"/>
      <c r="O219" s="850"/>
      <c r="P219" s="850"/>
      <c r="Q219" s="850"/>
      <c r="R219" s="850"/>
      <c r="S219" s="850"/>
      <c r="T219" s="850"/>
      <c r="U219" s="850"/>
      <c r="V219" s="850"/>
      <c r="W219" s="850"/>
      <c r="X219" s="850"/>
      <c r="Y219" s="850"/>
      <c r="Z219" s="850"/>
      <c r="AA219" s="850"/>
      <c r="AB219" s="850"/>
      <c r="AC219" s="850"/>
      <c r="AD219" s="850"/>
      <c r="AE219" s="850"/>
      <c r="AF219" s="850"/>
      <c r="AG219" s="850"/>
      <c r="AH219" s="850"/>
      <c r="AI219" s="850"/>
      <c r="AJ219" s="850"/>
      <c r="AK219" s="850"/>
      <c r="AL219" s="850"/>
      <c r="AM219" s="850"/>
      <c r="AN219" s="850"/>
      <c r="AO219" s="851"/>
      <c r="AP219" s="632"/>
      <c r="AQ219" s="849"/>
      <c r="AR219" s="850"/>
      <c r="AS219" s="850"/>
      <c r="AT219" s="850"/>
      <c r="AU219" s="850"/>
      <c r="AV219" s="850"/>
      <c r="AW219" s="850"/>
      <c r="AX219" s="850"/>
      <c r="AY219" s="850"/>
      <c r="AZ219" s="850"/>
      <c r="BA219" s="850"/>
      <c r="BB219" s="850"/>
      <c r="BC219" s="850"/>
      <c r="BD219" s="850"/>
      <c r="BE219" s="850"/>
      <c r="BF219" s="850"/>
      <c r="BG219" s="850"/>
      <c r="BH219" s="850"/>
      <c r="BI219" s="850"/>
      <c r="BJ219" s="850"/>
      <c r="BK219" s="850"/>
      <c r="BL219" s="850"/>
      <c r="BM219" s="850"/>
      <c r="BN219" s="850"/>
      <c r="BO219" s="850"/>
      <c r="BP219" s="850"/>
      <c r="BQ219" s="850"/>
      <c r="BR219" s="850"/>
      <c r="BS219" s="850"/>
      <c r="BT219" s="851"/>
      <c r="BU219" s="163"/>
    </row>
    <row r="220" spans="2:73" ht="15.75">
      <c r="B220" s="691"/>
      <c r="C220" s="691"/>
      <c r="D220" s="691"/>
      <c r="E220" s="691"/>
      <c r="F220" s="691"/>
      <c r="G220" s="691"/>
      <c r="H220" s="691"/>
      <c r="I220" s="643"/>
      <c r="J220" s="643"/>
      <c r="K220" s="632"/>
      <c r="L220" s="849"/>
      <c r="M220" s="850"/>
      <c r="N220" s="850"/>
      <c r="O220" s="850"/>
      <c r="P220" s="850"/>
      <c r="Q220" s="850"/>
      <c r="R220" s="850"/>
      <c r="S220" s="850"/>
      <c r="T220" s="850"/>
      <c r="U220" s="850"/>
      <c r="V220" s="850"/>
      <c r="W220" s="850"/>
      <c r="X220" s="850"/>
      <c r="Y220" s="850"/>
      <c r="Z220" s="850"/>
      <c r="AA220" s="850"/>
      <c r="AB220" s="850"/>
      <c r="AC220" s="850"/>
      <c r="AD220" s="850"/>
      <c r="AE220" s="850"/>
      <c r="AF220" s="850"/>
      <c r="AG220" s="850"/>
      <c r="AH220" s="850"/>
      <c r="AI220" s="850"/>
      <c r="AJ220" s="850"/>
      <c r="AK220" s="850"/>
      <c r="AL220" s="850"/>
      <c r="AM220" s="850"/>
      <c r="AN220" s="850"/>
      <c r="AO220" s="851"/>
      <c r="AP220" s="632"/>
      <c r="AQ220" s="849"/>
      <c r="AR220" s="850"/>
      <c r="AS220" s="850"/>
      <c r="AT220" s="850"/>
      <c r="AU220" s="850"/>
      <c r="AV220" s="850"/>
      <c r="AW220" s="850"/>
      <c r="AX220" s="850"/>
      <c r="AY220" s="850"/>
      <c r="AZ220" s="850"/>
      <c r="BA220" s="850"/>
      <c r="BB220" s="850"/>
      <c r="BC220" s="850"/>
      <c r="BD220" s="850"/>
      <c r="BE220" s="850"/>
      <c r="BF220" s="850"/>
      <c r="BG220" s="850"/>
      <c r="BH220" s="850"/>
      <c r="BI220" s="850"/>
      <c r="BJ220" s="850"/>
      <c r="BK220" s="850"/>
      <c r="BL220" s="850"/>
      <c r="BM220" s="850"/>
      <c r="BN220" s="850"/>
      <c r="BO220" s="850"/>
      <c r="BP220" s="850"/>
      <c r="BQ220" s="850"/>
      <c r="BR220" s="850"/>
      <c r="BS220" s="850"/>
      <c r="BT220" s="851"/>
      <c r="BU220" s="163"/>
    </row>
    <row r="221" spans="2:73" ht="15.75">
      <c r="B221" s="691"/>
      <c r="C221" s="691"/>
      <c r="D221" s="691"/>
      <c r="E221" s="691"/>
      <c r="F221" s="691"/>
      <c r="G221" s="691"/>
      <c r="H221" s="691"/>
      <c r="I221" s="643"/>
      <c r="J221" s="643"/>
      <c r="K221" s="632"/>
      <c r="L221" s="849"/>
      <c r="M221" s="850"/>
      <c r="N221" s="850"/>
      <c r="O221" s="850"/>
      <c r="P221" s="850"/>
      <c r="Q221" s="850"/>
      <c r="R221" s="850"/>
      <c r="S221" s="850"/>
      <c r="T221" s="850"/>
      <c r="U221" s="850"/>
      <c r="V221" s="850"/>
      <c r="W221" s="850"/>
      <c r="X221" s="850"/>
      <c r="Y221" s="850"/>
      <c r="Z221" s="850"/>
      <c r="AA221" s="850"/>
      <c r="AB221" s="850"/>
      <c r="AC221" s="850"/>
      <c r="AD221" s="850"/>
      <c r="AE221" s="850"/>
      <c r="AF221" s="850"/>
      <c r="AG221" s="850"/>
      <c r="AH221" s="850"/>
      <c r="AI221" s="850"/>
      <c r="AJ221" s="850"/>
      <c r="AK221" s="850"/>
      <c r="AL221" s="850"/>
      <c r="AM221" s="850"/>
      <c r="AN221" s="850"/>
      <c r="AO221" s="851"/>
      <c r="AP221" s="632"/>
      <c r="AQ221" s="849"/>
      <c r="AR221" s="850"/>
      <c r="AS221" s="850"/>
      <c r="AT221" s="850"/>
      <c r="AU221" s="850"/>
      <c r="AV221" s="850"/>
      <c r="AW221" s="850"/>
      <c r="AX221" s="850"/>
      <c r="AY221" s="850"/>
      <c r="AZ221" s="850"/>
      <c r="BA221" s="850"/>
      <c r="BB221" s="850"/>
      <c r="BC221" s="850"/>
      <c r="BD221" s="850"/>
      <c r="BE221" s="850"/>
      <c r="BF221" s="850"/>
      <c r="BG221" s="850"/>
      <c r="BH221" s="850"/>
      <c r="BI221" s="850"/>
      <c r="BJ221" s="850"/>
      <c r="BK221" s="850"/>
      <c r="BL221" s="850"/>
      <c r="BM221" s="850"/>
      <c r="BN221" s="850"/>
      <c r="BO221" s="850"/>
      <c r="BP221" s="850"/>
      <c r="BQ221" s="850"/>
      <c r="BR221" s="850"/>
      <c r="BS221" s="850"/>
      <c r="BT221" s="851"/>
      <c r="BU221" s="163"/>
    </row>
    <row r="222" spans="2:73" ht="15.75">
      <c r="B222" s="691"/>
      <c r="C222" s="691"/>
      <c r="D222" s="691"/>
      <c r="E222" s="691"/>
      <c r="F222" s="691"/>
      <c r="G222" s="691"/>
      <c r="H222" s="691"/>
      <c r="I222" s="643"/>
      <c r="J222" s="643"/>
      <c r="K222" s="632"/>
      <c r="L222" s="849"/>
      <c r="M222" s="850"/>
      <c r="N222" s="850"/>
      <c r="O222" s="850"/>
      <c r="P222" s="850"/>
      <c r="Q222" s="850"/>
      <c r="R222" s="850"/>
      <c r="S222" s="850"/>
      <c r="T222" s="850"/>
      <c r="U222" s="850"/>
      <c r="V222" s="850"/>
      <c r="W222" s="850"/>
      <c r="X222" s="850"/>
      <c r="Y222" s="850"/>
      <c r="Z222" s="850"/>
      <c r="AA222" s="850"/>
      <c r="AB222" s="850"/>
      <c r="AC222" s="850"/>
      <c r="AD222" s="850"/>
      <c r="AE222" s="850"/>
      <c r="AF222" s="850"/>
      <c r="AG222" s="850"/>
      <c r="AH222" s="850"/>
      <c r="AI222" s="850"/>
      <c r="AJ222" s="850"/>
      <c r="AK222" s="850"/>
      <c r="AL222" s="850"/>
      <c r="AM222" s="850"/>
      <c r="AN222" s="850"/>
      <c r="AO222" s="851"/>
      <c r="AP222" s="632"/>
      <c r="AQ222" s="849"/>
      <c r="AR222" s="850"/>
      <c r="AS222" s="850"/>
      <c r="AT222" s="850"/>
      <c r="AU222" s="850"/>
      <c r="AV222" s="850"/>
      <c r="AW222" s="850"/>
      <c r="AX222" s="850"/>
      <c r="AY222" s="850"/>
      <c r="AZ222" s="850"/>
      <c r="BA222" s="850"/>
      <c r="BB222" s="850"/>
      <c r="BC222" s="850"/>
      <c r="BD222" s="850"/>
      <c r="BE222" s="850"/>
      <c r="BF222" s="850"/>
      <c r="BG222" s="850"/>
      <c r="BH222" s="850"/>
      <c r="BI222" s="850"/>
      <c r="BJ222" s="850"/>
      <c r="BK222" s="850"/>
      <c r="BL222" s="850"/>
      <c r="BM222" s="850"/>
      <c r="BN222" s="850"/>
      <c r="BO222" s="850"/>
      <c r="BP222" s="850"/>
      <c r="BQ222" s="850"/>
      <c r="BR222" s="850"/>
      <c r="BS222" s="850"/>
      <c r="BT222" s="851"/>
      <c r="BU222" s="163"/>
    </row>
    <row r="223" spans="2:73" ht="15.75">
      <c r="B223" s="691"/>
      <c r="C223" s="691"/>
      <c r="D223" s="691"/>
      <c r="E223" s="691"/>
      <c r="F223" s="691"/>
      <c r="G223" s="691"/>
      <c r="H223" s="691"/>
      <c r="I223" s="643"/>
      <c r="J223" s="643"/>
      <c r="K223" s="632"/>
      <c r="L223" s="849"/>
      <c r="M223" s="850"/>
      <c r="N223" s="850"/>
      <c r="O223" s="850"/>
      <c r="P223" s="850"/>
      <c r="Q223" s="850"/>
      <c r="R223" s="850"/>
      <c r="S223" s="850"/>
      <c r="T223" s="850"/>
      <c r="U223" s="850"/>
      <c r="V223" s="850"/>
      <c r="W223" s="850"/>
      <c r="X223" s="850"/>
      <c r="Y223" s="850"/>
      <c r="Z223" s="850"/>
      <c r="AA223" s="850"/>
      <c r="AB223" s="850"/>
      <c r="AC223" s="850"/>
      <c r="AD223" s="850"/>
      <c r="AE223" s="850"/>
      <c r="AF223" s="850"/>
      <c r="AG223" s="850"/>
      <c r="AH223" s="850"/>
      <c r="AI223" s="850"/>
      <c r="AJ223" s="850"/>
      <c r="AK223" s="850"/>
      <c r="AL223" s="850"/>
      <c r="AM223" s="850"/>
      <c r="AN223" s="850"/>
      <c r="AO223" s="851"/>
      <c r="AP223" s="632"/>
      <c r="AQ223" s="849"/>
      <c r="AR223" s="850"/>
      <c r="AS223" s="850"/>
      <c r="AT223" s="850"/>
      <c r="AU223" s="850"/>
      <c r="AV223" s="850"/>
      <c r="AW223" s="850"/>
      <c r="AX223" s="850"/>
      <c r="AY223" s="850"/>
      <c r="AZ223" s="850"/>
      <c r="BA223" s="850"/>
      <c r="BB223" s="850"/>
      <c r="BC223" s="850"/>
      <c r="BD223" s="850"/>
      <c r="BE223" s="850"/>
      <c r="BF223" s="850"/>
      <c r="BG223" s="850"/>
      <c r="BH223" s="850"/>
      <c r="BI223" s="850"/>
      <c r="BJ223" s="850"/>
      <c r="BK223" s="850"/>
      <c r="BL223" s="850"/>
      <c r="BM223" s="850"/>
      <c r="BN223" s="850"/>
      <c r="BO223" s="850"/>
      <c r="BP223" s="850"/>
      <c r="BQ223" s="850"/>
      <c r="BR223" s="850"/>
      <c r="BS223" s="850"/>
      <c r="BT223" s="851"/>
      <c r="BU223" s="163"/>
    </row>
    <row r="224" spans="2:73" ht="15.75">
      <c r="B224" s="691"/>
      <c r="C224" s="691"/>
      <c r="D224" s="691"/>
      <c r="E224" s="691"/>
      <c r="F224" s="691"/>
      <c r="G224" s="691"/>
      <c r="H224" s="691"/>
      <c r="I224" s="643"/>
      <c r="J224" s="643"/>
      <c r="K224" s="632"/>
      <c r="L224" s="849"/>
      <c r="M224" s="850"/>
      <c r="N224" s="850"/>
      <c r="O224" s="850"/>
      <c r="P224" s="850"/>
      <c r="Q224" s="850"/>
      <c r="R224" s="850"/>
      <c r="S224" s="850"/>
      <c r="T224" s="850"/>
      <c r="U224" s="850"/>
      <c r="V224" s="850"/>
      <c r="W224" s="850"/>
      <c r="X224" s="850"/>
      <c r="Y224" s="850"/>
      <c r="Z224" s="850"/>
      <c r="AA224" s="850"/>
      <c r="AB224" s="850"/>
      <c r="AC224" s="850"/>
      <c r="AD224" s="850"/>
      <c r="AE224" s="850"/>
      <c r="AF224" s="850"/>
      <c r="AG224" s="850"/>
      <c r="AH224" s="850"/>
      <c r="AI224" s="850"/>
      <c r="AJ224" s="850"/>
      <c r="AK224" s="850"/>
      <c r="AL224" s="850"/>
      <c r="AM224" s="850"/>
      <c r="AN224" s="850"/>
      <c r="AO224" s="851"/>
      <c r="AP224" s="632"/>
      <c r="AQ224" s="849"/>
      <c r="AR224" s="850"/>
      <c r="AS224" s="850"/>
      <c r="AT224" s="850"/>
      <c r="AU224" s="850"/>
      <c r="AV224" s="850"/>
      <c r="AW224" s="850"/>
      <c r="AX224" s="850"/>
      <c r="AY224" s="850"/>
      <c r="AZ224" s="850"/>
      <c r="BA224" s="850"/>
      <c r="BB224" s="850"/>
      <c r="BC224" s="850"/>
      <c r="BD224" s="850"/>
      <c r="BE224" s="850"/>
      <c r="BF224" s="850"/>
      <c r="BG224" s="850"/>
      <c r="BH224" s="850"/>
      <c r="BI224" s="850"/>
      <c r="BJ224" s="850"/>
      <c r="BK224" s="850"/>
      <c r="BL224" s="850"/>
      <c r="BM224" s="850"/>
      <c r="BN224" s="850"/>
      <c r="BO224" s="850"/>
      <c r="BP224" s="850"/>
      <c r="BQ224" s="850"/>
      <c r="BR224" s="850"/>
      <c r="BS224" s="850"/>
      <c r="BT224" s="851"/>
      <c r="BU224" s="163"/>
    </row>
    <row r="225" spans="2:73" ht="15.75">
      <c r="B225" s="691"/>
      <c r="C225" s="691"/>
      <c r="D225" s="691"/>
      <c r="E225" s="691"/>
      <c r="F225" s="691"/>
      <c r="G225" s="691"/>
      <c r="H225" s="691"/>
      <c r="I225" s="643"/>
      <c r="J225" s="643"/>
      <c r="K225" s="632"/>
      <c r="L225" s="849"/>
      <c r="M225" s="850"/>
      <c r="N225" s="850"/>
      <c r="O225" s="850"/>
      <c r="P225" s="850"/>
      <c r="Q225" s="850"/>
      <c r="R225" s="850"/>
      <c r="S225" s="850"/>
      <c r="T225" s="850"/>
      <c r="U225" s="850"/>
      <c r="V225" s="850"/>
      <c r="W225" s="850"/>
      <c r="X225" s="850"/>
      <c r="Y225" s="850"/>
      <c r="Z225" s="850"/>
      <c r="AA225" s="850"/>
      <c r="AB225" s="850"/>
      <c r="AC225" s="850"/>
      <c r="AD225" s="850"/>
      <c r="AE225" s="850"/>
      <c r="AF225" s="850"/>
      <c r="AG225" s="850"/>
      <c r="AH225" s="850"/>
      <c r="AI225" s="850"/>
      <c r="AJ225" s="850"/>
      <c r="AK225" s="850"/>
      <c r="AL225" s="850"/>
      <c r="AM225" s="850"/>
      <c r="AN225" s="850"/>
      <c r="AO225" s="851"/>
      <c r="AP225" s="632"/>
      <c r="AQ225" s="849"/>
      <c r="AR225" s="850"/>
      <c r="AS225" s="850"/>
      <c r="AT225" s="850"/>
      <c r="AU225" s="850"/>
      <c r="AV225" s="850"/>
      <c r="AW225" s="850"/>
      <c r="AX225" s="850"/>
      <c r="AY225" s="850"/>
      <c r="AZ225" s="850"/>
      <c r="BA225" s="850"/>
      <c r="BB225" s="850"/>
      <c r="BC225" s="850"/>
      <c r="BD225" s="850"/>
      <c r="BE225" s="850"/>
      <c r="BF225" s="850"/>
      <c r="BG225" s="850"/>
      <c r="BH225" s="850"/>
      <c r="BI225" s="850"/>
      <c r="BJ225" s="850"/>
      <c r="BK225" s="850"/>
      <c r="BL225" s="850"/>
      <c r="BM225" s="850"/>
      <c r="BN225" s="850"/>
      <c r="BO225" s="850"/>
      <c r="BP225" s="850"/>
      <c r="BQ225" s="850"/>
      <c r="BR225" s="850"/>
      <c r="BS225" s="850"/>
      <c r="BT225" s="851"/>
      <c r="BU225" s="163"/>
    </row>
    <row r="226" spans="2:73" ht="15.75">
      <c r="B226" s="691"/>
      <c r="C226" s="691"/>
      <c r="D226" s="691"/>
      <c r="E226" s="691"/>
      <c r="F226" s="691"/>
      <c r="G226" s="691"/>
      <c r="H226" s="691"/>
      <c r="I226" s="643"/>
      <c r="J226" s="643"/>
      <c r="K226" s="632"/>
      <c r="L226" s="849"/>
      <c r="M226" s="850"/>
      <c r="N226" s="850"/>
      <c r="O226" s="850"/>
      <c r="P226" s="850"/>
      <c r="Q226" s="850"/>
      <c r="R226" s="850"/>
      <c r="S226" s="850"/>
      <c r="T226" s="850"/>
      <c r="U226" s="850"/>
      <c r="V226" s="850"/>
      <c r="W226" s="850"/>
      <c r="X226" s="850"/>
      <c r="Y226" s="850"/>
      <c r="Z226" s="850"/>
      <c r="AA226" s="850"/>
      <c r="AB226" s="850"/>
      <c r="AC226" s="850"/>
      <c r="AD226" s="850"/>
      <c r="AE226" s="850"/>
      <c r="AF226" s="850"/>
      <c r="AG226" s="850"/>
      <c r="AH226" s="850"/>
      <c r="AI226" s="850"/>
      <c r="AJ226" s="850"/>
      <c r="AK226" s="850"/>
      <c r="AL226" s="850"/>
      <c r="AM226" s="850"/>
      <c r="AN226" s="850"/>
      <c r="AO226" s="851"/>
      <c r="AP226" s="632"/>
      <c r="AQ226" s="849"/>
      <c r="AR226" s="850"/>
      <c r="AS226" s="850"/>
      <c r="AT226" s="850"/>
      <c r="AU226" s="850"/>
      <c r="AV226" s="850"/>
      <c r="AW226" s="850"/>
      <c r="AX226" s="850"/>
      <c r="AY226" s="850"/>
      <c r="AZ226" s="850"/>
      <c r="BA226" s="850"/>
      <c r="BB226" s="850"/>
      <c r="BC226" s="850"/>
      <c r="BD226" s="850"/>
      <c r="BE226" s="850"/>
      <c r="BF226" s="850"/>
      <c r="BG226" s="850"/>
      <c r="BH226" s="850"/>
      <c r="BI226" s="850"/>
      <c r="BJ226" s="850"/>
      <c r="BK226" s="850"/>
      <c r="BL226" s="850"/>
      <c r="BM226" s="850"/>
      <c r="BN226" s="850"/>
      <c r="BO226" s="850"/>
      <c r="BP226" s="850"/>
      <c r="BQ226" s="850"/>
      <c r="BR226" s="850"/>
      <c r="BS226" s="850"/>
      <c r="BT226" s="851"/>
      <c r="BU226" s="163"/>
    </row>
    <row r="227" spans="2:73" ht="15.75">
      <c r="B227" s="691"/>
      <c r="C227" s="691"/>
      <c r="D227" s="691"/>
      <c r="E227" s="691"/>
      <c r="F227" s="691"/>
      <c r="G227" s="691"/>
      <c r="H227" s="691"/>
      <c r="I227" s="643"/>
      <c r="J227" s="643"/>
      <c r="K227" s="632"/>
      <c r="L227" s="849"/>
      <c r="M227" s="850"/>
      <c r="N227" s="850"/>
      <c r="O227" s="850"/>
      <c r="P227" s="850"/>
      <c r="Q227" s="850"/>
      <c r="R227" s="850"/>
      <c r="S227" s="850"/>
      <c r="T227" s="850"/>
      <c r="U227" s="850"/>
      <c r="V227" s="850"/>
      <c r="W227" s="850"/>
      <c r="X227" s="850"/>
      <c r="Y227" s="850"/>
      <c r="Z227" s="850"/>
      <c r="AA227" s="850"/>
      <c r="AB227" s="850"/>
      <c r="AC227" s="850"/>
      <c r="AD227" s="850"/>
      <c r="AE227" s="850"/>
      <c r="AF227" s="850"/>
      <c r="AG227" s="850"/>
      <c r="AH227" s="850"/>
      <c r="AI227" s="850"/>
      <c r="AJ227" s="850"/>
      <c r="AK227" s="850"/>
      <c r="AL227" s="850"/>
      <c r="AM227" s="850"/>
      <c r="AN227" s="850"/>
      <c r="AO227" s="851"/>
      <c r="AP227" s="632"/>
      <c r="AQ227" s="849"/>
      <c r="AR227" s="850"/>
      <c r="AS227" s="850"/>
      <c r="AT227" s="850"/>
      <c r="AU227" s="850"/>
      <c r="AV227" s="850"/>
      <c r="AW227" s="850"/>
      <c r="AX227" s="850"/>
      <c r="AY227" s="850"/>
      <c r="AZ227" s="850"/>
      <c r="BA227" s="850"/>
      <c r="BB227" s="850"/>
      <c r="BC227" s="850"/>
      <c r="BD227" s="850"/>
      <c r="BE227" s="850"/>
      <c r="BF227" s="850"/>
      <c r="BG227" s="850"/>
      <c r="BH227" s="850"/>
      <c r="BI227" s="850"/>
      <c r="BJ227" s="850"/>
      <c r="BK227" s="850"/>
      <c r="BL227" s="850"/>
      <c r="BM227" s="850"/>
      <c r="BN227" s="850"/>
      <c r="BO227" s="850"/>
      <c r="BP227" s="850"/>
      <c r="BQ227" s="850"/>
      <c r="BR227" s="850"/>
      <c r="BS227" s="850"/>
      <c r="BT227" s="851"/>
      <c r="BU227" s="163"/>
    </row>
    <row r="228" spans="2:73" ht="15.75">
      <c r="B228" s="691"/>
      <c r="C228" s="691"/>
      <c r="D228" s="691"/>
      <c r="E228" s="691"/>
      <c r="F228" s="691"/>
      <c r="G228" s="691"/>
      <c r="H228" s="691"/>
      <c r="I228" s="643"/>
      <c r="J228" s="643"/>
      <c r="K228" s="632"/>
      <c r="L228" s="849"/>
      <c r="M228" s="850"/>
      <c r="N228" s="850"/>
      <c r="O228" s="850"/>
      <c r="P228" s="850"/>
      <c r="Q228" s="850"/>
      <c r="R228" s="850"/>
      <c r="S228" s="850"/>
      <c r="T228" s="850"/>
      <c r="U228" s="850"/>
      <c r="V228" s="850"/>
      <c r="W228" s="850"/>
      <c r="X228" s="850"/>
      <c r="Y228" s="850"/>
      <c r="Z228" s="850"/>
      <c r="AA228" s="850"/>
      <c r="AB228" s="850"/>
      <c r="AC228" s="850"/>
      <c r="AD228" s="850"/>
      <c r="AE228" s="850"/>
      <c r="AF228" s="850"/>
      <c r="AG228" s="850"/>
      <c r="AH228" s="850"/>
      <c r="AI228" s="850"/>
      <c r="AJ228" s="850"/>
      <c r="AK228" s="850"/>
      <c r="AL228" s="850"/>
      <c r="AM228" s="850"/>
      <c r="AN228" s="850"/>
      <c r="AO228" s="851"/>
      <c r="AP228" s="632"/>
      <c r="AQ228" s="849"/>
      <c r="AR228" s="850"/>
      <c r="AS228" s="850"/>
      <c r="AT228" s="850"/>
      <c r="AU228" s="850"/>
      <c r="AV228" s="850"/>
      <c r="AW228" s="850"/>
      <c r="AX228" s="850"/>
      <c r="AY228" s="850"/>
      <c r="AZ228" s="850"/>
      <c r="BA228" s="850"/>
      <c r="BB228" s="850"/>
      <c r="BC228" s="850"/>
      <c r="BD228" s="850"/>
      <c r="BE228" s="850"/>
      <c r="BF228" s="850"/>
      <c r="BG228" s="850"/>
      <c r="BH228" s="850"/>
      <c r="BI228" s="850"/>
      <c r="BJ228" s="850"/>
      <c r="BK228" s="850"/>
      <c r="BL228" s="850"/>
      <c r="BM228" s="850"/>
      <c r="BN228" s="850"/>
      <c r="BO228" s="850"/>
      <c r="BP228" s="850"/>
      <c r="BQ228" s="850"/>
      <c r="BR228" s="850"/>
      <c r="BS228" s="850"/>
      <c r="BT228" s="851"/>
      <c r="BU228" s="163"/>
    </row>
    <row r="229" spans="2:73" ht="15.75">
      <c r="B229" s="691"/>
      <c r="C229" s="691"/>
      <c r="D229" s="691"/>
      <c r="E229" s="691"/>
      <c r="F229" s="691"/>
      <c r="G229" s="691"/>
      <c r="H229" s="691"/>
      <c r="I229" s="643"/>
      <c r="J229" s="643"/>
      <c r="K229" s="632"/>
      <c r="L229" s="849"/>
      <c r="M229" s="850"/>
      <c r="N229" s="850"/>
      <c r="O229" s="850"/>
      <c r="P229" s="850"/>
      <c r="Q229" s="850"/>
      <c r="R229" s="850"/>
      <c r="S229" s="850"/>
      <c r="T229" s="850"/>
      <c r="U229" s="850"/>
      <c r="V229" s="850"/>
      <c r="W229" s="850"/>
      <c r="X229" s="850"/>
      <c r="Y229" s="850"/>
      <c r="Z229" s="850"/>
      <c r="AA229" s="850"/>
      <c r="AB229" s="850"/>
      <c r="AC229" s="850"/>
      <c r="AD229" s="850"/>
      <c r="AE229" s="850"/>
      <c r="AF229" s="850"/>
      <c r="AG229" s="850"/>
      <c r="AH229" s="850"/>
      <c r="AI229" s="850"/>
      <c r="AJ229" s="850"/>
      <c r="AK229" s="850"/>
      <c r="AL229" s="850"/>
      <c r="AM229" s="850"/>
      <c r="AN229" s="850"/>
      <c r="AO229" s="851"/>
      <c r="AP229" s="632"/>
      <c r="AQ229" s="849"/>
      <c r="AR229" s="850"/>
      <c r="AS229" s="850"/>
      <c r="AT229" s="850"/>
      <c r="AU229" s="850"/>
      <c r="AV229" s="850"/>
      <c r="AW229" s="850"/>
      <c r="AX229" s="850"/>
      <c r="AY229" s="850"/>
      <c r="AZ229" s="850"/>
      <c r="BA229" s="850"/>
      <c r="BB229" s="850"/>
      <c r="BC229" s="850"/>
      <c r="BD229" s="850"/>
      <c r="BE229" s="850"/>
      <c r="BF229" s="850"/>
      <c r="BG229" s="850"/>
      <c r="BH229" s="850"/>
      <c r="BI229" s="850"/>
      <c r="BJ229" s="850"/>
      <c r="BK229" s="850"/>
      <c r="BL229" s="850"/>
      <c r="BM229" s="850"/>
      <c r="BN229" s="850"/>
      <c r="BO229" s="850"/>
      <c r="BP229" s="850"/>
      <c r="BQ229" s="850"/>
      <c r="BR229" s="850"/>
      <c r="BS229" s="850"/>
      <c r="BT229" s="851"/>
      <c r="BU229" s="163"/>
    </row>
    <row r="230" spans="2:73" ht="15.75">
      <c r="B230" s="691"/>
      <c r="C230" s="691"/>
      <c r="D230" s="691"/>
      <c r="E230" s="691"/>
      <c r="F230" s="691"/>
      <c r="G230" s="691"/>
      <c r="H230" s="691"/>
      <c r="I230" s="643"/>
      <c r="J230" s="643"/>
      <c r="K230" s="632"/>
      <c r="L230" s="849"/>
      <c r="M230" s="850"/>
      <c r="N230" s="850"/>
      <c r="O230" s="850"/>
      <c r="P230" s="850"/>
      <c r="Q230" s="850"/>
      <c r="R230" s="850"/>
      <c r="S230" s="850"/>
      <c r="T230" s="850"/>
      <c r="U230" s="850"/>
      <c r="V230" s="850"/>
      <c r="W230" s="850"/>
      <c r="X230" s="850"/>
      <c r="Y230" s="850"/>
      <c r="Z230" s="850"/>
      <c r="AA230" s="850"/>
      <c r="AB230" s="850"/>
      <c r="AC230" s="850"/>
      <c r="AD230" s="850"/>
      <c r="AE230" s="850"/>
      <c r="AF230" s="850"/>
      <c r="AG230" s="850"/>
      <c r="AH230" s="850"/>
      <c r="AI230" s="850"/>
      <c r="AJ230" s="850"/>
      <c r="AK230" s="850"/>
      <c r="AL230" s="850"/>
      <c r="AM230" s="850"/>
      <c r="AN230" s="850"/>
      <c r="AO230" s="851"/>
      <c r="AP230" s="632"/>
      <c r="AQ230" s="849"/>
      <c r="AR230" s="850"/>
      <c r="AS230" s="850"/>
      <c r="AT230" s="850"/>
      <c r="AU230" s="850"/>
      <c r="AV230" s="850"/>
      <c r="AW230" s="850"/>
      <c r="AX230" s="850"/>
      <c r="AY230" s="850"/>
      <c r="AZ230" s="850"/>
      <c r="BA230" s="850"/>
      <c r="BB230" s="850"/>
      <c r="BC230" s="850"/>
      <c r="BD230" s="850"/>
      <c r="BE230" s="850"/>
      <c r="BF230" s="850"/>
      <c r="BG230" s="850"/>
      <c r="BH230" s="850"/>
      <c r="BI230" s="850"/>
      <c r="BJ230" s="850"/>
      <c r="BK230" s="850"/>
      <c r="BL230" s="850"/>
      <c r="BM230" s="850"/>
      <c r="BN230" s="850"/>
      <c r="BO230" s="850"/>
      <c r="BP230" s="850"/>
      <c r="BQ230" s="850"/>
      <c r="BR230" s="850"/>
      <c r="BS230" s="850"/>
      <c r="BT230" s="851"/>
      <c r="BU230" s="163"/>
    </row>
    <row r="231" spans="2:73" ht="15.75">
      <c r="B231" s="691"/>
      <c r="C231" s="691"/>
      <c r="D231" s="691"/>
      <c r="E231" s="691"/>
      <c r="F231" s="691"/>
      <c r="G231" s="691"/>
      <c r="H231" s="691"/>
      <c r="I231" s="643"/>
      <c r="J231" s="643"/>
      <c r="K231" s="632"/>
      <c r="L231" s="849"/>
      <c r="M231" s="850"/>
      <c r="N231" s="850"/>
      <c r="O231" s="850"/>
      <c r="P231" s="850"/>
      <c r="Q231" s="850"/>
      <c r="R231" s="850"/>
      <c r="S231" s="850"/>
      <c r="T231" s="850"/>
      <c r="U231" s="850"/>
      <c r="V231" s="850"/>
      <c r="W231" s="850"/>
      <c r="X231" s="850"/>
      <c r="Y231" s="850"/>
      <c r="Z231" s="850"/>
      <c r="AA231" s="850"/>
      <c r="AB231" s="850"/>
      <c r="AC231" s="850"/>
      <c r="AD231" s="850"/>
      <c r="AE231" s="850"/>
      <c r="AF231" s="850"/>
      <c r="AG231" s="850"/>
      <c r="AH231" s="850"/>
      <c r="AI231" s="850"/>
      <c r="AJ231" s="850"/>
      <c r="AK231" s="850"/>
      <c r="AL231" s="850"/>
      <c r="AM231" s="850"/>
      <c r="AN231" s="850"/>
      <c r="AO231" s="851"/>
      <c r="AP231" s="632"/>
      <c r="AQ231" s="849"/>
      <c r="AR231" s="850"/>
      <c r="AS231" s="850"/>
      <c r="AT231" s="850"/>
      <c r="AU231" s="850"/>
      <c r="AV231" s="850"/>
      <c r="AW231" s="850"/>
      <c r="AX231" s="850"/>
      <c r="AY231" s="850"/>
      <c r="AZ231" s="850"/>
      <c r="BA231" s="850"/>
      <c r="BB231" s="850"/>
      <c r="BC231" s="850"/>
      <c r="BD231" s="850"/>
      <c r="BE231" s="850"/>
      <c r="BF231" s="850"/>
      <c r="BG231" s="850"/>
      <c r="BH231" s="850"/>
      <c r="BI231" s="850"/>
      <c r="BJ231" s="850"/>
      <c r="BK231" s="850"/>
      <c r="BL231" s="850"/>
      <c r="BM231" s="850"/>
      <c r="BN231" s="850"/>
      <c r="BO231" s="850"/>
      <c r="BP231" s="850"/>
      <c r="BQ231" s="850"/>
      <c r="BR231" s="850"/>
      <c r="BS231" s="850"/>
      <c r="BT231" s="851"/>
      <c r="BU231" s="163"/>
    </row>
    <row r="232" spans="2:73" ht="15.75">
      <c r="B232" s="691"/>
      <c r="C232" s="691"/>
      <c r="D232" s="691"/>
      <c r="E232" s="691"/>
      <c r="F232" s="691"/>
      <c r="G232" s="691"/>
      <c r="H232" s="691"/>
      <c r="I232" s="643"/>
      <c r="J232" s="643"/>
      <c r="K232" s="632"/>
      <c r="L232" s="849"/>
      <c r="M232" s="850"/>
      <c r="N232" s="850"/>
      <c r="O232" s="850"/>
      <c r="P232" s="850"/>
      <c r="Q232" s="850"/>
      <c r="R232" s="850"/>
      <c r="S232" s="850"/>
      <c r="T232" s="850"/>
      <c r="U232" s="850"/>
      <c r="V232" s="850"/>
      <c r="W232" s="850"/>
      <c r="X232" s="850"/>
      <c r="Y232" s="850"/>
      <c r="Z232" s="850"/>
      <c r="AA232" s="850"/>
      <c r="AB232" s="850"/>
      <c r="AC232" s="850"/>
      <c r="AD232" s="850"/>
      <c r="AE232" s="850"/>
      <c r="AF232" s="850"/>
      <c r="AG232" s="850"/>
      <c r="AH232" s="850"/>
      <c r="AI232" s="850"/>
      <c r="AJ232" s="850"/>
      <c r="AK232" s="850"/>
      <c r="AL232" s="850"/>
      <c r="AM232" s="850"/>
      <c r="AN232" s="850"/>
      <c r="AO232" s="851"/>
      <c r="AP232" s="632"/>
      <c r="AQ232" s="849"/>
      <c r="AR232" s="850"/>
      <c r="AS232" s="850"/>
      <c r="AT232" s="850"/>
      <c r="AU232" s="850"/>
      <c r="AV232" s="850"/>
      <c r="AW232" s="850"/>
      <c r="AX232" s="850"/>
      <c r="AY232" s="850"/>
      <c r="AZ232" s="850"/>
      <c r="BA232" s="850"/>
      <c r="BB232" s="850"/>
      <c r="BC232" s="850"/>
      <c r="BD232" s="850"/>
      <c r="BE232" s="850"/>
      <c r="BF232" s="850"/>
      <c r="BG232" s="850"/>
      <c r="BH232" s="850"/>
      <c r="BI232" s="850"/>
      <c r="BJ232" s="850"/>
      <c r="BK232" s="850"/>
      <c r="BL232" s="850"/>
      <c r="BM232" s="850"/>
      <c r="BN232" s="850"/>
      <c r="BO232" s="850"/>
      <c r="BP232" s="850"/>
      <c r="BQ232" s="850"/>
      <c r="BR232" s="850"/>
      <c r="BS232" s="850"/>
      <c r="BT232" s="851"/>
      <c r="BU232" s="163"/>
    </row>
    <row r="233" spans="2:73" ht="15.75">
      <c r="B233" s="691"/>
      <c r="C233" s="691"/>
      <c r="D233" s="691"/>
      <c r="E233" s="691"/>
      <c r="F233" s="691"/>
      <c r="G233" s="691"/>
      <c r="H233" s="691"/>
      <c r="I233" s="643"/>
      <c r="J233" s="643"/>
      <c r="K233" s="632"/>
      <c r="L233" s="849"/>
      <c r="M233" s="850"/>
      <c r="N233" s="850"/>
      <c r="O233" s="850"/>
      <c r="P233" s="850"/>
      <c r="Q233" s="850"/>
      <c r="R233" s="850"/>
      <c r="S233" s="850"/>
      <c r="T233" s="850"/>
      <c r="U233" s="850"/>
      <c r="V233" s="850"/>
      <c r="W233" s="850"/>
      <c r="X233" s="850"/>
      <c r="Y233" s="850"/>
      <c r="Z233" s="850"/>
      <c r="AA233" s="850"/>
      <c r="AB233" s="850"/>
      <c r="AC233" s="850"/>
      <c r="AD233" s="850"/>
      <c r="AE233" s="850"/>
      <c r="AF233" s="850"/>
      <c r="AG233" s="850"/>
      <c r="AH233" s="850"/>
      <c r="AI233" s="850"/>
      <c r="AJ233" s="850"/>
      <c r="AK233" s="850"/>
      <c r="AL233" s="850"/>
      <c r="AM233" s="850"/>
      <c r="AN233" s="850"/>
      <c r="AO233" s="851"/>
      <c r="AP233" s="632"/>
      <c r="AQ233" s="849"/>
      <c r="AR233" s="850"/>
      <c r="AS233" s="850"/>
      <c r="AT233" s="850"/>
      <c r="AU233" s="850"/>
      <c r="AV233" s="850"/>
      <c r="AW233" s="850"/>
      <c r="AX233" s="850"/>
      <c r="AY233" s="850"/>
      <c r="AZ233" s="850"/>
      <c r="BA233" s="850"/>
      <c r="BB233" s="850"/>
      <c r="BC233" s="850"/>
      <c r="BD233" s="850"/>
      <c r="BE233" s="850"/>
      <c r="BF233" s="850"/>
      <c r="BG233" s="850"/>
      <c r="BH233" s="850"/>
      <c r="BI233" s="850"/>
      <c r="BJ233" s="850"/>
      <c r="BK233" s="850"/>
      <c r="BL233" s="850"/>
      <c r="BM233" s="850"/>
      <c r="BN233" s="850"/>
      <c r="BO233" s="850"/>
      <c r="BP233" s="850"/>
      <c r="BQ233" s="850"/>
      <c r="BR233" s="850"/>
      <c r="BS233" s="850"/>
      <c r="BT233" s="851"/>
      <c r="BU233" s="163"/>
    </row>
    <row r="234" spans="2:73" ht="15.75">
      <c r="B234" s="691"/>
      <c r="C234" s="691"/>
      <c r="D234" s="691"/>
      <c r="E234" s="691"/>
      <c r="F234" s="691"/>
      <c r="G234" s="691"/>
      <c r="H234" s="691"/>
      <c r="I234" s="643"/>
      <c r="J234" s="643"/>
      <c r="K234" s="632"/>
      <c r="L234" s="849"/>
      <c r="M234" s="850"/>
      <c r="N234" s="850"/>
      <c r="O234" s="850"/>
      <c r="P234" s="850"/>
      <c r="Q234" s="850"/>
      <c r="R234" s="850"/>
      <c r="S234" s="850"/>
      <c r="T234" s="850"/>
      <c r="U234" s="850"/>
      <c r="V234" s="850"/>
      <c r="W234" s="850"/>
      <c r="X234" s="850"/>
      <c r="Y234" s="850"/>
      <c r="Z234" s="850"/>
      <c r="AA234" s="850"/>
      <c r="AB234" s="850"/>
      <c r="AC234" s="850"/>
      <c r="AD234" s="850"/>
      <c r="AE234" s="850"/>
      <c r="AF234" s="850"/>
      <c r="AG234" s="850"/>
      <c r="AH234" s="850"/>
      <c r="AI234" s="850"/>
      <c r="AJ234" s="850"/>
      <c r="AK234" s="850"/>
      <c r="AL234" s="850"/>
      <c r="AM234" s="850"/>
      <c r="AN234" s="850"/>
      <c r="AO234" s="851"/>
      <c r="AP234" s="632"/>
      <c r="AQ234" s="849"/>
      <c r="AR234" s="850"/>
      <c r="AS234" s="850"/>
      <c r="AT234" s="850"/>
      <c r="AU234" s="850"/>
      <c r="AV234" s="850"/>
      <c r="AW234" s="850"/>
      <c r="AX234" s="850"/>
      <c r="AY234" s="850"/>
      <c r="AZ234" s="850"/>
      <c r="BA234" s="850"/>
      <c r="BB234" s="850"/>
      <c r="BC234" s="850"/>
      <c r="BD234" s="850"/>
      <c r="BE234" s="850"/>
      <c r="BF234" s="850"/>
      <c r="BG234" s="850"/>
      <c r="BH234" s="850"/>
      <c r="BI234" s="850"/>
      <c r="BJ234" s="850"/>
      <c r="BK234" s="850"/>
      <c r="BL234" s="850"/>
      <c r="BM234" s="850"/>
      <c r="BN234" s="850"/>
      <c r="BO234" s="850"/>
      <c r="BP234" s="850"/>
      <c r="BQ234" s="850"/>
      <c r="BR234" s="850"/>
      <c r="BS234" s="850"/>
      <c r="BT234" s="851"/>
      <c r="BU234" s="163"/>
    </row>
    <row r="235" spans="2:73" ht="15.75">
      <c r="B235" s="691"/>
      <c r="C235" s="691"/>
      <c r="D235" s="691"/>
      <c r="E235" s="691"/>
      <c r="F235" s="691"/>
      <c r="G235" s="691"/>
      <c r="H235" s="691"/>
      <c r="I235" s="643"/>
      <c r="J235" s="643"/>
      <c r="K235" s="632"/>
      <c r="L235" s="849"/>
      <c r="M235" s="850"/>
      <c r="N235" s="850"/>
      <c r="O235" s="850"/>
      <c r="P235" s="850"/>
      <c r="Q235" s="850"/>
      <c r="R235" s="850"/>
      <c r="S235" s="850"/>
      <c r="T235" s="850"/>
      <c r="U235" s="850"/>
      <c r="V235" s="850"/>
      <c r="W235" s="850"/>
      <c r="X235" s="850"/>
      <c r="Y235" s="850"/>
      <c r="Z235" s="850"/>
      <c r="AA235" s="850"/>
      <c r="AB235" s="850"/>
      <c r="AC235" s="850"/>
      <c r="AD235" s="850"/>
      <c r="AE235" s="850"/>
      <c r="AF235" s="850"/>
      <c r="AG235" s="850"/>
      <c r="AH235" s="850"/>
      <c r="AI235" s="850"/>
      <c r="AJ235" s="850"/>
      <c r="AK235" s="850"/>
      <c r="AL235" s="850"/>
      <c r="AM235" s="850"/>
      <c r="AN235" s="850"/>
      <c r="AO235" s="851"/>
      <c r="AP235" s="632"/>
      <c r="AQ235" s="849"/>
      <c r="AR235" s="850"/>
      <c r="AS235" s="850"/>
      <c r="AT235" s="850"/>
      <c r="AU235" s="850"/>
      <c r="AV235" s="850"/>
      <c r="AW235" s="850"/>
      <c r="AX235" s="850"/>
      <c r="AY235" s="850"/>
      <c r="AZ235" s="850"/>
      <c r="BA235" s="850"/>
      <c r="BB235" s="850"/>
      <c r="BC235" s="850"/>
      <c r="BD235" s="850"/>
      <c r="BE235" s="850"/>
      <c r="BF235" s="850"/>
      <c r="BG235" s="850"/>
      <c r="BH235" s="850"/>
      <c r="BI235" s="850"/>
      <c r="BJ235" s="850"/>
      <c r="BK235" s="850"/>
      <c r="BL235" s="850"/>
      <c r="BM235" s="850"/>
      <c r="BN235" s="850"/>
      <c r="BO235" s="850"/>
      <c r="BP235" s="850"/>
      <c r="BQ235" s="850"/>
      <c r="BR235" s="850"/>
      <c r="BS235" s="850"/>
      <c r="BT235" s="851"/>
      <c r="BU235" s="163"/>
    </row>
    <row r="236" spans="2:73" ht="15.75">
      <c r="B236" s="691"/>
      <c r="C236" s="691"/>
      <c r="D236" s="691"/>
      <c r="E236" s="691"/>
      <c r="F236" s="691"/>
      <c r="G236" s="691"/>
      <c r="H236" s="691"/>
      <c r="I236" s="643"/>
      <c r="J236" s="643"/>
      <c r="K236" s="632"/>
      <c r="L236" s="849"/>
      <c r="M236" s="850"/>
      <c r="N236" s="850"/>
      <c r="O236" s="850"/>
      <c r="P236" s="850"/>
      <c r="Q236" s="850"/>
      <c r="R236" s="850"/>
      <c r="S236" s="850"/>
      <c r="T236" s="850"/>
      <c r="U236" s="850"/>
      <c r="V236" s="850"/>
      <c r="W236" s="850"/>
      <c r="X236" s="850"/>
      <c r="Y236" s="850"/>
      <c r="Z236" s="850"/>
      <c r="AA236" s="850"/>
      <c r="AB236" s="850"/>
      <c r="AC236" s="850"/>
      <c r="AD236" s="850"/>
      <c r="AE236" s="850"/>
      <c r="AF236" s="850"/>
      <c r="AG236" s="850"/>
      <c r="AH236" s="850"/>
      <c r="AI236" s="850"/>
      <c r="AJ236" s="850"/>
      <c r="AK236" s="850"/>
      <c r="AL236" s="850"/>
      <c r="AM236" s="850"/>
      <c r="AN236" s="850"/>
      <c r="AO236" s="851"/>
      <c r="AP236" s="632"/>
      <c r="AQ236" s="849"/>
      <c r="AR236" s="850"/>
      <c r="AS236" s="850"/>
      <c r="AT236" s="850"/>
      <c r="AU236" s="850"/>
      <c r="AV236" s="850"/>
      <c r="AW236" s="850"/>
      <c r="AX236" s="850"/>
      <c r="AY236" s="850"/>
      <c r="AZ236" s="850"/>
      <c r="BA236" s="850"/>
      <c r="BB236" s="850"/>
      <c r="BC236" s="850"/>
      <c r="BD236" s="850"/>
      <c r="BE236" s="850"/>
      <c r="BF236" s="850"/>
      <c r="BG236" s="850"/>
      <c r="BH236" s="850"/>
      <c r="BI236" s="850"/>
      <c r="BJ236" s="850"/>
      <c r="BK236" s="850"/>
      <c r="BL236" s="850"/>
      <c r="BM236" s="850"/>
      <c r="BN236" s="850"/>
      <c r="BO236" s="850"/>
      <c r="BP236" s="850"/>
      <c r="BQ236" s="850"/>
      <c r="BR236" s="850"/>
      <c r="BS236" s="850"/>
      <c r="BT236" s="851"/>
      <c r="BU236" s="163"/>
    </row>
    <row r="237" spans="2:73" ht="15.75">
      <c r="B237" s="691"/>
      <c r="C237" s="691"/>
      <c r="D237" s="691"/>
      <c r="E237" s="691"/>
      <c r="F237" s="691"/>
      <c r="G237" s="691"/>
      <c r="H237" s="691"/>
      <c r="I237" s="643"/>
      <c r="J237" s="643"/>
      <c r="K237" s="632"/>
      <c r="L237" s="849"/>
      <c r="M237" s="850"/>
      <c r="N237" s="850"/>
      <c r="O237" s="850"/>
      <c r="P237" s="850"/>
      <c r="Q237" s="850"/>
      <c r="R237" s="850"/>
      <c r="S237" s="850"/>
      <c r="T237" s="850"/>
      <c r="U237" s="850"/>
      <c r="V237" s="850"/>
      <c r="W237" s="850"/>
      <c r="X237" s="850"/>
      <c r="Y237" s="850"/>
      <c r="Z237" s="850"/>
      <c r="AA237" s="850"/>
      <c r="AB237" s="850"/>
      <c r="AC237" s="850"/>
      <c r="AD237" s="850"/>
      <c r="AE237" s="850"/>
      <c r="AF237" s="850"/>
      <c r="AG237" s="850"/>
      <c r="AH237" s="850"/>
      <c r="AI237" s="850"/>
      <c r="AJ237" s="850"/>
      <c r="AK237" s="850"/>
      <c r="AL237" s="850"/>
      <c r="AM237" s="850"/>
      <c r="AN237" s="850"/>
      <c r="AO237" s="851"/>
      <c r="AP237" s="632"/>
      <c r="AQ237" s="849"/>
      <c r="AR237" s="850"/>
      <c r="AS237" s="850"/>
      <c r="AT237" s="850"/>
      <c r="AU237" s="850"/>
      <c r="AV237" s="850"/>
      <c r="AW237" s="850"/>
      <c r="AX237" s="850"/>
      <c r="AY237" s="850"/>
      <c r="AZ237" s="850"/>
      <c r="BA237" s="850"/>
      <c r="BB237" s="850"/>
      <c r="BC237" s="850"/>
      <c r="BD237" s="850"/>
      <c r="BE237" s="850"/>
      <c r="BF237" s="850"/>
      <c r="BG237" s="850"/>
      <c r="BH237" s="850"/>
      <c r="BI237" s="850"/>
      <c r="BJ237" s="850"/>
      <c r="BK237" s="850"/>
      <c r="BL237" s="850"/>
      <c r="BM237" s="850"/>
      <c r="BN237" s="850"/>
      <c r="BO237" s="850"/>
      <c r="BP237" s="850"/>
      <c r="BQ237" s="850"/>
      <c r="BR237" s="850"/>
      <c r="BS237" s="850"/>
      <c r="BT237" s="851"/>
      <c r="BU237" s="163"/>
    </row>
    <row r="238" spans="2:73" ht="15.75">
      <c r="B238" s="691"/>
      <c r="C238" s="691"/>
      <c r="D238" s="691"/>
      <c r="E238" s="691"/>
      <c r="F238" s="691"/>
      <c r="G238" s="691"/>
      <c r="H238" s="691"/>
      <c r="I238" s="643"/>
      <c r="J238" s="643"/>
      <c r="K238" s="632"/>
      <c r="L238" s="849"/>
      <c r="M238" s="850"/>
      <c r="N238" s="850"/>
      <c r="O238" s="850"/>
      <c r="P238" s="850"/>
      <c r="Q238" s="850"/>
      <c r="R238" s="850"/>
      <c r="S238" s="850"/>
      <c r="T238" s="850"/>
      <c r="U238" s="850"/>
      <c r="V238" s="850"/>
      <c r="W238" s="850"/>
      <c r="X238" s="850"/>
      <c r="Y238" s="850"/>
      <c r="Z238" s="850"/>
      <c r="AA238" s="850"/>
      <c r="AB238" s="850"/>
      <c r="AC238" s="850"/>
      <c r="AD238" s="850"/>
      <c r="AE238" s="850"/>
      <c r="AF238" s="850"/>
      <c r="AG238" s="850"/>
      <c r="AH238" s="850"/>
      <c r="AI238" s="850"/>
      <c r="AJ238" s="850"/>
      <c r="AK238" s="850"/>
      <c r="AL238" s="850"/>
      <c r="AM238" s="850"/>
      <c r="AN238" s="850"/>
      <c r="AO238" s="851"/>
      <c r="AP238" s="632"/>
      <c r="AQ238" s="849"/>
      <c r="AR238" s="850"/>
      <c r="AS238" s="850"/>
      <c r="AT238" s="850"/>
      <c r="AU238" s="850"/>
      <c r="AV238" s="850"/>
      <c r="AW238" s="850"/>
      <c r="AX238" s="850"/>
      <c r="AY238" s="850"/>
      <c r="AZ238" s="850"/>
      <c r="BA238" s="850"/>
      <c r="BB238" s="850"/>
      <c r="BC238" s="850"/>
      <c r="BD238" s="850"/>
      <c r="BE238" s="850"/>
      <c r="BF238" s="850"/>
      <c r="BG238" s="850"/>
      <c r="BH238" s="850"/>
      <c r="BI238" s="850"/>
      <c r="BJ238" s="850"/>
      <c r="BK238" s="850"/>
      <c r="BL238" s="850"/>
      <c r="BM238" s="850"/>
      <c r="BN238" s="850"/>
      <c r="BO238" s="850"/>
      <c r="BP238" s="850"/>
      <c r="BQ238" s="850"/>
      <c r="BR238" s="850"/>
      <c r="BS238" s="850"/>
      <c r="BT238" s="851"/>
      <c r="BU238" s="163"/>
    </row>
    <row r="239" spans="2:73" ht="15.75">
      <c r="B239" s="691"/>
      <c r="C239" s="691"/>
      <c r="D239" s="691"/>
      <c r="E239" s="691"/>
      <c r="F239" s="691"/>
      <c r="G239" s="691"/>
      <c r="H239" s="691"/>
      <c r="I239" s="643"/>
      <c r="J239" s="643"/>
      <c r="K239" s="632"/>
      <c r="L239" s="849"/>
      <c r="M239" s="850"/>
      <c r="N239" s="850"/>
      <c r="O239" s="850"/>
      <c r="P239" s="850"/>
      <c r="Q239" s="850"/>
      <c r="R239" s="850"/>
      <c r="S239" s="850"/>
      <c r="T239" s="850"/>
      <c r="U239" s="850"/>
      <c r="V239" s="850"/>
      <c r="W239" s="850"/>
      <c r="X239" s="850"/>
      <c r="Y239" s="850"/>
      <c r="Z239" s="850"/>
      <c r="AA239" s="850"/>
      <c r="AB239" s="850"/>
      <c r="AC239" s="850"/>
      <c r="AD239" s="850"/>
      <c r="AE239" s="850"/>
      <c r="AF239" s="850"/>
      <c r="AG239" s="850"/>
      <c r="AH239" s="850"/>
      <c r="AI239" s="850"/>
      <c r="AJ239" s="850"/>
      <c r="AK239" s="850"/>
      <c r="AL239" s="850"/>
      <c r="AM239" s="850"/>
      <c r="AN239" s="850"/>
      <c r="AO239" s="851"/>
      <c r="AP239" s="632"/>
      <c r="AQ239" s="849"/>
      <c r="AR239" s="850"/>
      <c r="AS239" s="850"/>
      <c r="AT239" s="850"/>
      <c r="AU239" s="850"/>
      <c r="AV239" s="850"/>
      <c r="AW239" s="850"/>
      <c r="AX239" s="850"/>
      <c r="AY239" s="850"/>
      <c r="AZ239" s="850"/>
      <c r="BA239" s="850"/>
      <c r="BB239" s="850"/>
      <c r="BC239" s="850"/>
      <c r="BD239" s="850"/>
      <c r="BE239" s="850"/>
      <c r="BF239" s="850"/>
      <c r="BG239" s="850"/>
      <c r="BH239" s="850"/>
      <c r="BI239" s="850"/>
      <c r="BJ239" s="850"/>
      <c r="BK239" s="850"/>
      <c r="BL239" s="850"/>
      <c r="BM239" s="850"/>
      <c r="BN239" s="850"/>
      <c r="BO239" s="850"/>
      <c r="BP239" s="850"/>
      <c r="BQ239" s="850"/>
      <c r="BR239" s="850"/>
      <c r="BS239" s="850"/>
      <c r="BT239" s="851"/>
      <c r="BU239" s="163"/>
    </row>
    <row r="240" spans="2:73" ht="15.75">
      <c r="B240" s="691"/>
      <c r="C240" s="691"/>
      <c r="D240" s="691"/>
      <c r="E240" s="691"/>
      <c r="F240" s="691"/>
      <c r="G240" s="691"/>
      <c r="H240" s="691"/>
      <c r="I240" s="643"/>
      <c r="J240" s="643"/>
      <c r="K240" s="632"/>
      <c r="L240" s="849"/>
      <c r="M240" s="850"/>
      <c r="N240" s="850"/>
      <c r="O240" s="850"/>
      <c r="P240" s="850"/>
      <c r="Q240" s="850"/>
      <c r="R240" s="850"/>
      <c r="S240" s="850"/>
      <c r="T240" s="850"/>
      <c r="U240" s="850"/>
      <c r="V240" s="850"/>
      <c r="W240" s="850"/>
      <c r="X240" s="850"/>
      <c r="Y240" s="850"/>
      <c r="Z240" s="850"/>
      <c r="AA240" s="850"/>
      <c r="AB240" s="850"/>
      <c r="AC240" s="850"/>
      <c r="AD240" s="850"/>
      <c r="AE240" s="850"/>
      <c r="AF240" s="850"/>
      <c r="AG240" s="850"/>
      <c r="AH240" s="850"/>
      <c r="AI240" s="850"/>
      <c r="AJ240" s="850"/>
      <c r="AK240" s="850"/>
      <c r="AL240" s="850"/>
      <c r="AM240" s="850"/>
      <c r="AN240" s="850"/>
      <c r="AO240" s="851"/>
      <c r="AP240" s="632"/>
      <c r="AQ240" s="849"/>
      <c r="AR240" s="850"/>
      <c r="AS240" s="850"/>
      <c r="AT240" s="850"/>
      <c r="AU240" s="850"/>
      <c r="AV240" s="850"/>
      <c r="AW240" s="850"/>
      <c r="AX240" s="850"/>
      <c r="AY240" s="850"/>
      <c r="AZ240" s="850"/>
      <c r="BA240" s="850"/>
      <c r="BB240" s="850"/>
      <c r="BC240" s="850"/>
      <c r="BD240" s="850"/>
      <c r="BE240" s="850"/>
      <c r="BF240" s="850"/>
      <c r="BG240" s="850"/>
      <c r="BH240" s="850"/>
      <c r="BI240" s="850"/>
      <c r="BJ240" s="850"/>
      <c r="BK240" s="850"/>
      <c r="BL240" s="850"/>
      <c r="BM240" s="850"/>
      <c r="BN240" s="850"/>
      <c r="BO240" s="850"/>
      <c r="BP240" s="850"/>
      <c r="BQ240" s="850"/>
      <c r="BR240" s="850"/>
      <c r="BS240" s="850"/>
      <c r="BT240" s="851"/>
      <c r="BU240" s="163"/>
    </row>
    <row r="241" spans="2:73" ht="15.75">
      <c r="B241" s="691"/>
      <c r="C241" s="691"/>
      <c r="D241" s="691"/>
      <c r="E241" s="691"/>
      <c r="F241" s="691"/>
      <c r="G241" s="691"/>
      <c r="H241" s="691"/>
      <c r="I241" s="643"/>
      <c r="J241" s="643"/>
      <c r="K241" s="632"/>
      <c r="L241" s="849"/>
      <c r="M241" s="850"/>
      <c r="N241" s="850"/>
      <c r="O241" s="850"/>
      <c r="P241" s="850"/>
      <c r="Q241" s="850"/>
      <c r="R241" s="850"/>
      <c r="S241" s="850"/>
      <c r="T241" s="850"/>
      <c r="U241" s="850"/>
      <c r="V241" s="850"/>
      <c r="W241" s="850"/>
      <c r="X241" s="850"/>
      <c r="Y241" s="850"/>
      <c r="Z241" s="850"/>
      <c r="AA241" s="850"/>
      <c r="AB241" s="850"/>
      <c r="AC241" s="850"/>
      <c r="AD241" s="850"/>
      <c r="AE241" s="850"/>
      <c r="AF241" s="850"/>
      <c r="AG241" s="850"/>
      <c r="AH241" s="850"/>
      <c r="AI241" s="850"/>
      <c r="AJ241" s="850"/>
      <c r="AK241" s="850"/>
      <c r="AL241" s="850"/>
      <c r="AM241" s="850"/>
      <c r="AN241" s="850"/>
      <c r="AO241" s="851"/>
      <c r="AP241" s="632"/>
      <c r="AQ241" s="849"/>
      <c r="AR241" s="850"/>
      <c r="AS241" s="850"/>
      <c r="AT241" s="850"/>
      <c r="AU241" s="850"/>
      <c r="AV241" s="850"/>
      <c r="AW241" s="850"/>
      <c r="AX241" s="850"/>
      <c r="AY241" s="850"/>
      <c r="AZ241" s="850"/>
      <c r="BA241" s="850"/>
      <c r="BB241" s="850"/>
      <c r="BC241" s="850"/>
      <c r="BD241" s="850"/>
      <c r="BE241" s="850"/>
      <c r="BF241" s="850"/>
      <c r="BG241" s="850"/>
      <c r="BH241" s="850"/>
      <c r="BI241" s="850"/>
      <c r="BJ241" s="850"/>
      <c r="BK241" s="850"/>
      <c r="BL241" s="850"/>
      <c r="BM241" s="850"/>
      <c r="BN241" s="850"/>
      <c r="BO241" s="850"/>
      <c r="BP241" s="850"/>
      <c r="BQ241" s="850"/>
      <c r="BR241" s="850"/>
      <c r="BS241" s="850"/>
      <c r="BT241" s="851"/>
      <c r="BU241" s="163"/>
    </row>
    <row r="242" spans="2:73" ht="15.75">
      <c r="B242" s="691"/>
      <c r="C242" s="691"/>
      <c r="D242" s="691"/>
      <c r="E242" s="691"/>
      <c r="F242" s="691"/>
      <c r="G242" s="691"/>
      <c r="H242" s="691"/>
      <c r="I242" s="643"/>
      <c r="J242" s="643"/>
      <c r="K242" s="632"/>
      <c r="L242" s="849"/>
      <c r="M242" s="850"/>
      <c r="N242" s="850"/>
      <c r="O242" s="850"/>
      <c r="P242" s="850"/>
      <c r="Q242" s="850"/>
      <c r="R242" s="850"/>
      <c r="S242" s="850"/>
      <c r="T242" s="850"/>
      <c r="U242" s="850"/>
      <c r="V242" s="850"/>
      <c r="W242" s="850"/>
      <c r="X242" s="850"/>
      <c r="Y242" s="850"/>
      <c r="Z242" s="850"/>
      <c r="AA242" s="850"/>
      <c r="AB242" s="850"/>
      <c r="AC242" s="850"/>
      <c r="AD242" s="850"/>
      <c r="AE242" s="850"/>
      <c r="AF242" s="850"/>
      <c r="AG242" s="850"/>
      <c r="AH242" s="850"/>
      <c r="AI242" s="850"/>
      <c r="AJ242" s="850"/>
      <c r="AK242" s="850"/>
      <c r="AL242" s="850"/>
      <c r="AM242" s="850"/>
      <c r="AN242" s="850"/>
      <c r="AO242" s="851"/>
      <c r="AP242" s="632"/>
      <c r="AQ242" s="849"/>
      <c r="AR242" s="850"/>
      <c r="AS242" s="850"/>
      <c r="AT242" s="850"/>
      <c r="AU242" s="850"/>
      <c r="AV242" s="850"/>
      <c r="AW242" s="850"/>
      <c r="AX242" s="850"/>
      <c r="AY242" s="850"/>
      <c r="AZ242" s="850"/>
      <c r="BA242" s="850"/>
      <c r="BB242" s="850"/>
      <c r="BC242" s="850"/>
      <c r="BD242" s="850"/>
      <c r="BE242" s="850"/>
      <c r="BF242" s="850"/>
      <c r="BG242" s="850"/>
      <c r="BH242" s="850"/>
      <c r="BI242" s="850"/>
      <c r="BJ242" s="850"/>
      <c r="BK242" s="850"/>
      <c r="BL242" s="850"/>
      <c r="BM242" s="850"/>
      <c r="BN242" s="850"/>
      <c r="BO242" s="850"/>
      <c r="BP242" s="850"/>
      <c r="BQ242" s="850"/>
      <c r="BR242" s="850"/>
      <c r="BS242" s="850"/>
      <c r="BT242" s="851"/>
      <c r="BU242" s="163"/>
    </row>
    <row r="243" spans="2:73" ht="15.75">
      <c r="B243" s="691"/>
      <c r="C243" s="691"/>
      <c r="D243" s="691"/>
      <c r="E243" s="691"/>
      <c r="F243" s="691"/>
      <c r="G243" s="691"/>
      <c r="H243" s="691"/>
      <c r="I243" s="643"/>
      <c r="J243" s="643"/>
      <c r="K243" s="632"/>
      <c r="L243" s="849"/>
      <c r="M243" s="850"/>
      <c r="N243" s="850"/>
      <c r="O243" s="850"/>
      <c r="P243" s="850"/>
      <c r="Q243" s="850"/>
      <c r="R243" s="850"/>
      <c r="S243" s="850"/>
      <c r="T243" s="850"/>
      <c r="U243" s="850"/>
      <c r="V243" s="850"/>
      <c r="W243" s="850"/>
      <c r="X243" s="850"/>
      <c r="Y243" s="850"/>
      <c r="Z243" s="850"/>
      <c r="AA243" s="850"/>
      <c r="AB243" s="850"/>
      <c r="AC243" s="850"/>
      <c r="AD243" s="850"/>
      <c r="AE243" s="850"/>
      <c r="AF243" s="850"/>
      <c r="AG243" s="850"/>
      <c r="AH243" s="850"/>
      <c r="AI243" s="850"/>
      <c r="AJ243" s="850"/>
      <c r="AK243" s="850"/>
      <c r="AL243" s="850"/>
      <c r="AM243" s="850"/>
      <c r="AN243" s="850"/>
      <c r="AO243" s="851"/>
      <c r="AP243" s="632"/>
      <c r="AQ243" s="849"/>
      <c r="AR243" s="850"/>
      <c r="AS243" s="850"/>
      <c r="AT243" s="850"/>
      <c r="AU243" s="850"/>
      <c r="AV243" s="850"/>
      <c r="AW243" s="850"/>
      <c r="AX243" s="850"/>
      <c r="AY243" s="850"/>
      <c r="AZ243" s="850"/>
      <c r="BA243" s="850"/>
      <c r="BB243" s="850"/>
      <c r="BC243" s="850"/>
      <c r="BD243" s="850"/>
      <c r="BE243" s="850"/>
      <c r="BF243" s="850"/>
      <c r="BG243" s="850"/>
      <c r="BH243" s="850"/>
      <c r="BI243" s="850"/>
      <c r="BJ243" s="850"/>
      <c r="BK243" s="850"/>
      <c r="BL243" s="850"/>
      <c r="BM243" s="850"/>
      <c r="BN243" s="850"/>
      <c r="BO243" s="850"/>
      <c r="BP243" s="850"/>
      <c r="BQ243" s="850"/>
      <c r="BR243" s="850"/>
      <c r="BS243" s="850"/>
      <c r="BT243" s="851"/>
      <c r="BU243" s="163"/>
    </row>
    <row r="244" spans="2:73" ht="15.75">
      <c r="B244" s="691"/>
      <c r="C244" s="691"/>
      <c r="D244" s="691"/>
      <c r="E244" s="691"/>
      <c r="F244" s="691"/>
      <c r="G244" s="691"/>
      <c r="H244" s="691"/>
      <c r="I244" s="643"/>
      <c r="J244" s="643"/>
      <c r="K244" s="632"/>
      <c r="L244" s="849"/>
      <c r="M244" s="850"/>
      <c r="N244" s="850"/>
      <c r="O244" s="850"/>
      <c r="P244" s="850"/>
      <c r="Q244" s="850"/>
      <c r="R244" s="850"/>
      <c r="S244" s="850"/>
      <c r="T244" s="850"/>
      <c r="U244" s="850"/>
      <c r="V244" s="850"/>
      <c r="W244" s="850"/>
      <c r="X244" s="850"/>
      <c r="Y244" s="850"/>
      <c r="Z244" s="850"/>
      <c r="AA244" s="850"/>
      <c r="AB244" s="850"/>
      <c r="AC244" s="850"/>
      <c r="AD244" s="850"/>
      <c r="AE244" s="850"/>
      <c r="AF244" s="850"/>
      <c r="AG244" s="850"/>
      <c r="AH244" s="850"/>
      <c r="AI244" s="850"/>
      <c r="AJ244" s="850"/>
      <c r="AK244" s="850"/>
      <c r="AL244" s="850"/>
      <c r="AM244" s="850"/>
      <c r="AN244" s="850"/>
      <c r="AO244" s="851"/>
      <c r="AP244" s="632"/>
      <c r="AQ244" s="849"/>
      <c r="AR244" s="850"/>
      <c r="AS244" s="850"/>
      <c r="AT244" s="850"/>
      <c r="AU244" s="850"/>
      <c r="AV244" s="850"/>
      <c r="AW244" s="850"/>
      <c r="AX244" s="850"/>
      <c r="AY244" s="850"/>
      <c r="AZ244" s="850"/>
      <c r="BA244" s="850"/>
      <c r="BB244" s="850"/>
      <c r="BC244" s="850"/>
      <c r="BD244" s="850"/>
      <c r="BE244" s="850"/>
      <c r="BF244" s="850"/>
      <c r="BG244" s="850"/>
      <c r="BH244" s="850"/>
      <c r="BI244" s="850"/>
      <c r="BJ244" s="850"/>
      <c r="BK244" s="850"/>
      <c r="BL244" s="850"/>
      <c r="BM244" s="850"/>
      <c r="BN244" s="850"/>
      <c r="BO244" s="850"/>
      <c r="BP244" s="850"/>
      <c r="BQ244" s="850"/>
      <c r="BR244" s="850"/>
      <c r="BS244" s="850"/>
      <c r="BT244" s="851"/>
      <c r="BU244" s="163"/>
    </row>
    <row r="245" spans="2:73" ht="15.75">
      <c r="B245" s="691"/>
      <c r="C245" s="691"/>
      <c r="D245" s="691"/>
      <c r="E245" s="691"/>
      <c r="F245" s="691"/>
      <c r="G245" s="691"/>
      <c r="H245" s="691"/>
      <c r="I245" s="643"/>
      <c r="J245" s="643"/>
      <c r="K245" s="632"/>
      <c r="L245" s="849"/>
      <c r="M245" s="850"/>
      <c r="N245" s="850"/>
      <c r="O245" s="850"/>
      <c r="P245" s="850"/>
      <c r="Q245" s="850"/>
      <c r="R245" s="850"/>
      <c r="S245" s="850"/>
      <c r="T245" s="850"/>
      <c r="U245" s="850"/>
      <c r="V245" s="850"/>
      <c r="W245" s="850"/>
      <c r="X245" s="850"/>
      <c r="Y245" s="850"/>
      <c r="Z245" s="850"/>
      <c r="AA245" s="850"/>
      <c r="AB245" s="850"/>
      <c r="AC245" s="850"/>
      <c r="AD245" s="850"/>
      <c r="AE245" s="850"/>
      <c r="AF245" s="850"/>
      <c r="AG245" s="850"/>
      <c r="AH245" s="850"/>
      <c r="AI245" s="850"/>
      <c r="AJ245" s="850"/>
      <c r="AK245" s="850"/>
      <c r="AL245" s="850"/>
      <c r="AM245" s="850"/>
      <c r="AN245" s="850"/>
      <c r="AO245" s="851"/>
      <c r="AP245" s="632"/>
      <c r="AQ245" s="849"/>
      <c r="AR245" s="850"/>
      <c r="AS245" s="850"/>
      <c r="AT245" s="850"/>
      <c r="AU245" s="850"/>
      <c r="AV245" s="850"/>
      <c r="AW245" s="850"/>
      <c r="AX245" s="850"/>
      <c r="AY245" s="850"/>
      <c r="AZ245" s="850"/>
      <c r="BA245" s="850"/>
      <c r="BB245" s="850"/>
      <c r="BC245" s="850"/>
      <c r="BD245" s="850"/>
      <c r="BE245" s="850"/>
      <c r="BF245" s="850"/>
      <c r="BG245" s="850"/>
      <c r="BH245" s="850"/>
      <c r="BI245" s="850"/>
      <c r="BJ245" s="850"/>
      <c r="BK245" s="850"/>
      <c r="BL245" s="850"/>
      <c r="BM245" s="850"/>
      <c r="BN245" s="850"/>
      <c r="BO245" s="850"/>
      <c r="BP245" s="850"/>
      <c r="BQ245" s="850"/>
      <c r="BR245" s="850"/>
      <c r="BS245" s="850"/>
      <c r="BT245" s="851"/>
      <c r="BU245" s="163"/>
    </row>
    <row r="246" spans="2:73" ht="15.75">
      <c r="B246" s="691"/>
      <c r="C246" s="691"/>
      <c r="D246" s="691"/>
      <c r="E246" s="691"/>
      <c r="F246" s="691"/>
      <c r="G246" s="691"/>
      <c r="H246" s="691"/>
      <c r="I246" s="643"/>
      <c r="J246" s="643"/>
      <c r="K246" s="632"/>
      <c r="L246" s="849"/>
      <c r="M246" s="850"/>
      <c r="N246" s="850"/>
      <c r="O246" s="850"/>
      <c r="P246" s="850"/>
      <c r="Q246" s="850"/>
      <c r="R246" s="850"/>
      <c r="S246" s="850"/>
      <c r="T246" s="850"/>
      <c r="U246" s="850"/>
      <c r="V246" s="850"/>
      <c r="W246" s="850"/>
      <c r="X246" s="850"/>
      <c r="Y246" s="850"/>
      <c r="Z246" s="850"/>
      <c r="AA246" s="850"/>
      <c r="AB246" s="850"/>
      <c r="AC246" s="850"/>
      <c r="AD246" s="850"/>
      <c r="AE246" s="850"/>
      <c r="AF246" s="850"/>
      <c r="AG246" s="850"/>
      <c r="AH246" s="850"/>
      <c r="AI246" s="850"/>
      <c r="AJ246" s="850"/>
      <c r="AK246" s="850"/>
      <c r="AL246" s="850"/>
      <c r="AM246" s="850"/>
      <c r="AN246" s="850"/>
      <c r="AO246" s="851"/>
      <c r="AP246" s="632"/>
      <c r="AQ246" s="849"/>
      <c r="AR246" s="850"/>
      <c r="AS246" s="850"/>
      <c r="AT246" s="850"/>
      <c r="AU246" s="850"/>
      <c r="AV246" s="850"/>
      <c r="AW246" s="850"/>
      <c r="AX246" s="850"/>
      <c r="AY246" s="850"/>
      <c r="AZ246" s="850"/>
      <c r="BA246" s="850"/>
      <c r="BB246" s="850"/>
      <c r="BC246" s="850"/>
      <c r="BD246" s="850"/>
      <c r="BE246" s="850"/>
      <c r="BF246" s="850"/>
      <c r="BG246" s="850"/>
      <c r="BH246" s="850"/>
      <c r="BI246" s="850"/>
      <c r="BJ246" s="850"/>
      <c r="BK246" s="850"/>
      <c r="BL246" s="850"/>
      <c r="BM246" s="850"/>
      <c r="BN246" s="850"/>
      <c r="BO246" s="850"/>
      <c r="BP246" s="850"/>
      <c r="BQ246" s="850"/>
      <c r="BR246" s="850"/>
      <c r="BS246" s="850"/>
      <c r="BT246" s="851"/>
      <c r="BU246" s="163"/>
    </row>
    <row r="247" spans="2:73" ht="15.75">
      <c r="B247" s="691"/>
      <c r="C247" s="691"/>
      <c r="D247" s="691"/>
      <c r="E247" s="691"/>
      <c r="F247" s="691"/>
      <c r="G247" s="691"/>
      <c r="H247" s="691"/>
      <c r="I247" s="643"/>
      <c r="J247" s="643"/>
      <c r="K247" s="632"/>
      <c r="L247" s="849"/>
      <c r="M247" s="850"/>
      <c r="N247" s="850"/>
      <c r="O247" s="850"/>
      <c r="P247" s="850"/>
      <c r="Q247" s="850"/>
      <c r="R247" s="850"/>
      <c r="S247" s="850"/>
      <c r="T247" s="850"/>
      <c r="U247" s="850"/>
      <c r="V247" s="850"/>
      <c r="W247" s="850"/>
      <c r="X247" s="850"/>
      <c r="Y247" s="850"/>
      <c r="Z247" s="850"/>
      <c r="AA247" s="850"/>
      <c r="AB247" s="850"/>
      <c r="AC247" s="850"/>
      <c r="AD247" s="850"/>
      <c r="AE247" s="850"/>
      <c r="AF247" s="850"/>
      <c r="AG247" s="850"/>
      <c r="AH247" s="850"/>
      <c r="AI247" s="850"/>
      <c r="AJ247" s="850"/>
      <c r="AK247" s="850"/>
      <c r="AL247" s="850"/>
      <c r="AM247" s="850"/>
      <c r="AN247" s="850"/>
      <c r="AO247" s="851"/>
      <c r="AP247" s="632"/>
      <c r="AQ247" s="849"/>
      <c r="AR247" s="850"/>
      <c r="AS247" s="850"/>
      <c r="AT247" s="850"/>
      <c r="AU247" s="850"/>
      <c r="AV247" s="850"/>
      <c r="AW247" s="850"/>
      <c r="AX247" s="850"/>
      <c r="AY247" s="850"/>
      <c r="AZ247" s="850"/>
      <c r="BA247" s="850"/>
      <c r="BB247" s="850"/>
      <c r="BC247" s="850"/>
      <c r="BD247" s="850"/>
      <c r="BE247" s="850"/>
      <c r="BF247" s="850"/>
      <c r="BG247" s="850"/>
      <c r="BH247" s="850"/>
      <c r="BI247" s="850"/>
      <c r="BJ247" s="850"/>
      <c r="BK247" s="850"/>
      <c r="BL247" s="850"/>
      <c r="BM247" s="850"/>
      <c r="BN247" s="850"/>
      <c r="BO247" s="850"/>
      <c r="BP247" s="850"/>
      <c r="BQ247" s="850"/>
      <c r="BR247" s="850"/>
      <c r="BS247" s="850"/>
      <c r="BT247" s="851"/>
      <c r="BU247" s="163"/>
    </row>
    <row r="248" spans="2:73" ht="15.75">
      <c r="B248" s="691"/>
      <c r="C248" s="691"/>
      <c r="D248" s="691"/>
      <c r="E248" s="691"/>
      <c r="F248" s="691"/>
      <c r="G248" s="691"/>
      <c r="H248" s="691"/>
      <c r="I248" s="643"/>
      <c r="J248" s="643"/>
      <c r="K248" s="632"/>
      <c r="L248" s="849"/>
      <c r="M248" s="850"/>
      <c r="N248" s="850"/>
      <c r="O248" s="850"/>
      <c r="P248" s="850"/>
      <c r="Q248" s="850"/>
      <c r="R248" s="850"/>
      <c r="S248" s="850"/>
      <c r="T248" s="850"/>
      <c r="U248" s="850"/>
      <c r="V248" s="850"/>
      <c r="W248" s="850"/>
      <c r="X248" s="850"/>
      <c r="Y248" s="850"/>
      <c r="Z248" s="850"/>
      <c r="AA248" s="850"/>
      <c r="AB248" s="850"/>
      <c r="AC248" s="850"/>
      <c r="AD248" s="850"/>
      <c r="AE248" s="850"/>
      <c r="AF248" s="850"/>
      <c r="AG248" s="850"/>
      <c r="AH248" s="850"/>
      <c r="AI248" s="850"/>
      <c r="AJ248" s="850"/>
      <c r="AK248" s="850"/>
      <c r="AL248" s="850"/>
      <c r="AM248" s="850"/>
      <c r="AN248" s="850"/>
      <c r="AO248" s="851"/>
      <c r="AP248" s="632"/>
      <c r="AQ248" s="849"/>
      <c r="AR248" s="850"/>
      <c r="AS248" s="850"/>
      <c r="AT248" s="850"/>
      <c r="AU248" s="850"/>
      <c r="AV248" s="850"/>
      <c r="AW248" s="850"/>
      <c r="AX248" s="850"/>
      <c r="AY248" s="850"/>
      <c r="AZ248" s="850"/>
      <c r="BA248" s="850"/>
      <c r="BB248" s="850"/>
      <c r="BC248" s="850"/>
      <c r="BD248" s="850"/>
      <c r="BE248" s="850"/>
      <c r="BF248" s="850"/>
      <c r="BG248" s="850"/>
      <c r="BH248" s="850"/>
      <c r="BI248" s="850"/>
      <c r="BJ248" s="850"/>
      <c r="BK248" s="850"/>
      <c r="BL248" s="850"/>
      <c r="BM248" s="850"/>
      <c r="BN248" s="850"/>
      <c r="BO248" s="850"/>
      <c r="BP248" s="850"/>
      <c r="BQ248" s="850"/>
      <c r="BR248" s="850"/>
      <c r="BS248" s="850"/>
      <c r="BT248" s="851"/>
      <c r="BU248" s="163"/>
    </row>
    <row r="249" spans="2:73" ht="15.75">
      <c r="B249" s="691"/>
      <c r="C249" s="691"/>
      <c r="D249" s="691"/>
      <c r="E249" s="691"/>
      <c r="F249" s="691"/>
      <c r="G249" s="691"/>
      <c r="H249" s="691"/>
      <c r="I249" s="643"/>
      <c r="J249" s="643"/>
      <c r="K249" s="632"/>
      <c r="L249" s="849"/>
      <c r="M249" s="850"/>
      <c r="N249" s="850"/>
      <c r="O249" s="850"/>
      <c r="P249" s="850"/>
      <c r="Q249" s="850"/>
      <c r="R249" s="850"/>
      <c r="S249" s="850"/>
      <c r="T249" s="850"/>
      <c r="U249" s="850"/>
      <c r="V249" s="850"/>
      <c r="W249" s="850"/>
      <c r="X249" s="850"/>
      <c r="Y249" s="850"/>
      <c r="Z249" s="850"/>
      <c r="AA249" s="850"/>
      <c r="AB249" s="850"/>
      <c r="AC249" s="850"/>
      <c r="AD249" s="850"/>
      <c r="AE249" s="850"/>
      <c r="AF249" s="850"/>
      <c r="AG249" s="850"/>
      <c r="AH249" s="850"/>
      <c r="AI249" s="850"/>
      <c r="AJ249" s="850"/>
      <c r="AK249" s="850"/>
      <c r="AL249" s="850"/>
      <c r="AM249" s="850"/>
      <c r="AN249" s="850"/>
      <c r="AO249" s="851"/>
      <c r="AP249" s="632"/>
      <c r="AQ249" s="849"/>
      <c r="AR249" s="850"/>
      <c r="AS249" s="850"/>
      <c r="AT249" s="850"/>
      <c r="AU249" s="850"/>
      <c r="AV249" s="850"/>
      <c r="AW249" s="850"/>
      <c r="AX249" s="850"/>
      <c r="AY249" s="850"/>
      <c r="AZ249" s="850"/>
      <c r="BA249" s="850"/>
      <c r="BB249" s="850"/>
      <c r="BC249" s="850"/>
      <c r="BD249" s="850"/>
      <c r="BE249" s="850"/>
      <c r="BF249" s="850"/>
      <c r="BG249" s="850"/>
      <c r="BH249" s="850"/>
      <c r="BI249" s="850"/>
      <c r="BJ249" s="850"/>
      <c r="BK249" s="850"/>
      <c r="BL249" s="850"/>
      <c r="BM249" s="850"/>
      <c r="BN249" s="850"/>
      <c r="BO249" s="850"/>
      <c r="BP249" s="850"/>
      <c r="BQ249" s="850"/>
      <c r="BR249" s="850"/>
      <c r="BS249" s="850"/>
      <c r="BT249" s="851"/>
      <c r="BU249" s="163"/>
    </row>
    <row r="250" spans="2:73" ht="15.75">
      <c r="B250" s="691"/>
      <c r="C250" s="691"/>
      <c r="D250" s="691"/>
      <c r="E250" s="691"/>
      <c r="F250" s="691"/>
      <c r="G250" s="691"/>
      <c r="H250" s="691"/>
      <c r="I250" s="643"/>
      <c r="J250" s="643"/>
      <c r="K250" s="632"/>
      <c r="L250" s="849"/>
      <c r="M250" s="850"/>
      <c r="N250" s="850"/>
      <c r="O250" s="850"/>
      <c r="P250" s="850"/>
      <c r="Q250" s="850"/>
      <c r="R250" s="850"/>
      <c r="S250" s="850"/>
      <c r="T250" s="850"/>
      <c r="U250" s="850"/>
      <c r="V250" s="850"/>
      <c r="W250" s="850"/>
      <c r="X250" s="850"/>
      <c r="Y250" s="850"/>
      <c r="Z250" s="850"/>
      <c r="AA250" s="850"/>
      <c r="AB250" s="850"/>
      <c r="AC250" s="850"/>
      <c r="AD250" s="850"/>
      <c r="AE250" s="850"/>
      <c r="AF250" s="850"/>
      <c r="AG250" s="850"/>
      <c r="AH250" s="850"/>
      <c r="AI250" s="850"/>
      <c r="AJ250" s="850"/>
      <c r="AK250" s="850"/>
      <c r="AL250" s="850"/>
      <c r="AM250" s="850"/>
      <c r="AN250" s="850"/>
      <c r="AO250" s="851"/>
      <c r="AP250" s="632"/>
      <c r="AQ250" s="849"/>
      <c r="AR250" s="850"/>
      <c r="AS250" s="850"/>
      <c r="AT250" s="850"/>
      <c r="AU250" s="850"/>
      <c r="AV250" s="850"/>
      <c r="AW250" s="850"/>
      <c r="AX250" s="850"/>
      <c r="AY250" s="850"/>
      <c r="AZ250" s="850"/>
      <c r="BA250" s="850"/>
      <c r="BB250" s="850"/>
      <c r="BC250" s="850"/>
      <c r="BD250" s="850"/>
      <c r="BE250" s="850"/>
      <c r="BF250" s="850"/>
      <c r="BG250" s="850"/>
      <c r="BH250" s="850"/>
      <c r="BI250" s="850"/>
      <c r="BJ250" s="850"/>
      <c r="BK250" s="850"/>
      <c r="BL250" s="850"/>
      <c r="BM250" s="850"/>
      <c r="BN250" s="850"/>
      <c r="BO250" s="850"/>
      <c r="BP250" s="850"/>
      <c r="BQ250" s="850"/>
      <c r="BR250" s="850"/>
      <c r="BS250" s="850"/>
      <c r="BT250" s="851"/>
      <c r="BU250" s="163"/>
    </row>
    <row r="251" spans="2:73" ht="15.75">
      <c r="B251" s="691"/>
      <c r="C251" s="691"/>
      <c r="D251" s="691"/>
      <c r="E251" s="691"/>
      <c r="F251" s="691"/>
      <c r="G251" s="691"/>
      <c r="H251" s="691"/>
      <c r="I251" s="643"/>
      <c r="J251" s="643"/>
      <c r="K251" s="632"/>
      <c r="L251" s="849"/>
      <c r="M251" s="850"/>
      <c r="N251" s="850"/>
      <c r="O251" s="850"/>
      <c r="P251" s="850"/>
      <c r="Q251" s="850"/>
      <c r="R251" s="850"/>
      <c r="S251" s="850"/>
      <c r="T251" s="850"/>
      <c r="U251" s="850"/>
      <c r="V251" s="850"/>
      <c r="W251" s="850"/>
      <c r="X251" s="850"/>
      <c r="Y251" s="850"/>
      <c r="Z251" s="850"/>
      <c r="AA251" s="850"/>
      <c r="AB251" s="850"/>
      <c r="AC251" s="850"/>
      <c r="AD251" s="850"/>
      <c r="AE251" s="850"/>
      <c r="AF251" s="850"/>
      <c r="AG251" s="850"/>
      <c r="AH251" s="850"/>
      <c r="AI251" s="850"/>
      <c r="AJ251" s="850"/>
      <c r="AK251" s="850"/>
      <c r="AL251" s="850"/>
      <c r="AM251" s="850"/>
      <c r="AN251" s="850"/>
      <c r="AO251" s="851"/>
      <c r="AP251" s="632"/>
      <c r="AQ251" s="849"/>
      <c r="AR251" s="850"/>
      <c r="AS251" s="850"/>
      <c r="AT251" s="850"/>
      <c r="AU251" s="850"/>
      <c r="AV251" s="850"/>
      <c r="AW251" s="850"/>
      <c r="AX251" s="850"/>
      <c r="AY251" s="850"/>
      <c r="AZ251" s="850"/>
      <c r="BA251" s="850"/>
      <c r="BB251" s="850"/>
      <c r="BC251" s="850"/>
      <c r="BD251" s="850"/>
      <c r="BE251" s="850"/>
      <c r="BF251" s="850"/>
      <c r="BG251" s="850"/>
      <c r="BH251" s="850"/>
      <c r="BI251" s="850"/>
      <c r="BJ251" s="850"/>
      <c r="BK251" s="850"/>
      <c r="BL251" s="850"/>
      <c r="BM251" s="850"/>
      <c r="BN251" s="850"/>
      <c r="BO251" s="850"/>
      <c r="BP251" s="850"/>
      <c r="BQ251" s="850"/>
      <c r="BR251" s="850"/>
      <c r="BS251" s="850"/>
      <c r="BT251" s="851"/>
      <c r="BU251" s="163"/>
    </row>
    <row r="252" spans="2:73" ht="15.75">
      <c r="B252" s="691"/>
      <c r="C252" s="691"/>
      <c r="D252" s="691"/>
      <c r="E252" s="691"/>
      <c r="F252" s="691"/>
      <c r="G252" s="691"/>
      <c r="H252" s="691"/>
      <c r="I252" s="643"/>
      <c r="J252" s="643"/>
      <c r="K252" s="632"/>
      <c r="L252" s="849"/>
      <c r="M252" s="850"/>
      <c r="N252" s="850"/>
      <c r="O252" s="850"/>
      <c r="P252" s="850"/>
      <c r="Q252" s="850"/>
      <c r="R252" s="850"/>
      <c r="S252" s="850"/>
      <c r="T252" s="850"/>
      <c r="U252" s="850"/>
      <c r="V252" s="850"/>
      <c r="W252" s="850"/>
      <c r="X252" s="850"/>
      <c r="Y252" s="850"/>
      <c r="Z252" s="850"/>
      <c r="AA252" s="850"/>
      <c r="AB252" s="850"/>
      <c r="AC252" s="850"/>
      <c r="AD252" s="850"/>
      <c r="AE252" s="850"/>
      <c r="AF252" s="850"/>
      <c r="AG252" s="850"/>
      <c r="AH252" s="850"/>
      <c r="AI252" s="850"/>
      <c r="AJ252" s="850"/>
      <c r="AK252" s="850"/>
      <c r="AL252" s="850"/>
      <c r="AM252" s="850"/>
      <c r="AN252" s="850"/>
      <c r="AO252" s="851"/>
      <c r="AP252" s="632"/>
      <c r="AQ252" s="849"/>
      <c r="AR252" s="850"/>
      <c r="AS252" s="850"/>
      <c r="AT252" s="850"/>
      <c r="AU252" s="850"/>
      <c r="AV252" s="850"/>
      <c r="AW252" s="850"/>
      <c r="AX252" s="850"/>
      <c r="AY252" s="850"/>
      <c r="AZ252" s="850"/>
      <c r="BA252" s="850"/>
      <c r="BB252" s="850"/>
      <c r="BC252" s="850"/>
      <c r="BD252" s="850"/>
      <c r="BE252" s="850"/>
      <c r="BF252" s="850"/>
      <c r="BG252" s="850"/>
      <c r="BH252" s="850"/>
      <c r="BI252" s="850"/>
      <c r="BJ252" s="850"/>
      <c r="BK252" s="850"/>
      <c r="BL252" s="850"/>
      <c r="BM252" s="850"/>
      <c r="BN252" s="850"/>
      <c r="BO252" s="850"/>
      <c r="BP252" s="850"/>
      <c r="BQ252" s="850"/>
      <c r="BR252" s="850"/>
      <c r="BS252" s="850"/>
      <c r="BT252" s="851"/>
      <c r="BU252" s="163"/>
    </row>
    <row r="253" spans="2:73" ht="15.75">
      <c r="B253" s="691"/>
      <c r="C253" s="691"/>
      <c r="D253" s="691"/>
      <c r="E253" s="691"/>
      <c r="F253" s="691"/>
      <c r="G253" s="691"/>
      <c r="H253" s="691"/>
      <c r="I253" s="643"/>
      <c r="J253" s="643"/>
      <c r="K253" s="632"/>
      <c r="L253" s="849"/>
      <c r="M253" s="850"/>
      <c r="N253" s="850"/>
      <c r="O253" s="850"/>
      <c r="P253" s="850"/>
      <c r="Q253" s="850"/>
      <c r="R253" s="850"/>
      <c r="S253" s="850"/>
      <c r="T253" s="850"/>
      <c r="U253" s="850"/>
      <c r="V253" s="850"/>
      <c r="W253" s="850"/>
      <c r="X253" s="850"/>
      <c r="Y253" s="850"/>
      <c r="Z253" s="850"/>
      <c r="AA253" s="850"/>
      <c r="AB253" s="850"/>
      <c r="AC253" s="850"/>
      <c r="AD253" s="850"/>
      <c r="AE253" s="850"/>
      <c r="AF253" s="850"/>
      <c r="AG253" s="850"/>
      <c r="AH253" s="850"/>
      <c r="AI253" s="850"/>
      <c r="AJ253" s="850"/>
      <c r="AK253" s="850"/>
      <c r="AL253" s="850"/>
      <c r="AM253" s="850"/>
      <c r="AN253" s="850"/>
      <c r="AO253" s="851"/>
      <c r="AP253" s="632"/>
      <c r="AQ253" s="849"/>
      <c r="AR253" s="850"/>
      <c r="AS253" s="850"/>
      <c r="AT253" s="850"/>
      <c r="AU253" s="850"/>
      <c r="AV253" s="850"/>
      <c r="AW253" s="850"/>
      <c r="AX253" s="850"/>
      <c r="AY253" s="850"/>
      <c r="AZ253" s="850"/>
      <c r="BA253" s="850"/>
      <c r="BB253" s="850"/>
      <c r="BC253" s="850"/>
      <c r="BD253" s="850"/>
      <c r="BE253" s="850"/>
      <c r="BF253" s="850"/>
      <c r="BG253" s="850"/>
      <c r="BH253" s="850"/>
      <c r="BI253" s="850"/>
      <c r="BJ253" s="850"/>
      <c r="BK253" s="850"/>
      <c r="BL253" s="850"/>
      <c r="BM253" s="850"/>
      <c r="BN253" s="850"/>
      <c r="BO253" s="850"/>
      <c r="BP253" s="850"/>
      <c r="BQ253" s="850"/>
      <c r="BR253" s="850"/>
      <c r="BS253" s="850"/>
      <c r="BT253" s="851"/>
      <c r="BU253" s="163"/>
    </row>
    <row r="254" spans="2:73" ht="15.75">
      <c r="B254" s="691"/>
      <c r="C254" s="691"/>
      <c r="D254" s="691"/>
      <c r="E254" s="691"/>
      <c r="F254" s="691"/>
      <c r="G254" s="691"/>
      <c r="H254" s="691"/>
      <c r="I254" s="643"/>
      <c r="J254" s="643"/>
      <c r="K254" s="632"/>
      <c r="L254" s="849"/>
      <c r="M254" s="850"/>
      <c r="N254" s="850"/>
      <c r="O254" s="850"/>
      <c r="P254" s="850"/>
      <c r="Q254" s="850"/>
      <c r="R254" s="850"/>
      <c r="S254" s="850"/>
      <c r="T254" s="850"/>
      <c r="U254" s="850"/>
      <c r="V254" s="850"/>
      <c r="W254" s="850"/>
      <c r="X254" s="850"/>
      <c r="Y254" s="850"/>
      <c r="Z254" s="850"/>
      <c r="AA254" s="850"/>
      <c r="AB254" s="850"/>
      <c r="AC254" s="850"/>
      <c r="AD254" s="850"/>
      <c r="AE254" s="850"/>
      <c r="AF254" s="850"/>
      <c r="AG254" s="850"/>
      <c r="AH254" s="850"/>
      <c r="AI254" s="850"/>
      <c r="AJ254" s="850"/>
      <c r="AK254" s="850"/>
      <c r="AL254" s="850"/>
      <c r="AM254" s="850"/>
      <c r="AN254" s="850"/>
      <c r="AO254" s="851"/>
      <c r="AP254" s="632"/>
      <c r="AQ254" s="849"/>
      <c r="AR254" s="850"/>
      <c r="AS254" s="850"/>
      <c r="AT254" s="850"/>
      <c r="AU254" s="850"/>
      <c r="AV254" s="850"/>
      <c r="AW254" s="850"/>
      <c r="AX254" s="850"/>
      <c r="AY254" s="850"/>
      <c r="AZ254" s="850"/>
      <c r="BA254" s="850"/>
      <c r="BB254" s="850"/>
      <c r="BC254" s="850"/>
      <c r="BD254" s="850"/>
      <c r="BE254" s="850"/>
      <c r="BF254" s="850"/>
      <c r="BG254" s="850"/>
      <c r="BH254" s="850"/>
      <c r="BI254" s="850"/>
      <c r="BJ254" s="850"/>
      <c r="BK254" s="850"/>
      <c r="BL254" s="850"/>
      <c r="BM254" s="850"/>
      <c r="BN254" s="850"/>
      <c r="BO254" s="850"/>
      <c r="BP254" s="850"/>
      <c r="BQ254" s="850"/>
      <c r="BR254" s="850"/>
      <c r="BS254" s="850"/>
      <c r="BT254" s="851"/>
      <c r="BU254" s="163"/>
    </row>
    <row r="255" spans="2:73" ht="15.75">
      <c r="B255" s="691"/>
      <c r="C255" s="691"/>
      <c r="D255" s="691"/>
      <c r="E255" s="691"/>
      <c r="F255" s="691"/>
      <c r="G255" s="691"/>
      <c r="H255" s="691"/>
      <c r="I255" s="643"/>
      <c r="J255" s="643"/>
      <c r="K255" s="632"/>
      <c r="L255" s="849"/>
      <c r="M255" s="850"/>
      <c r="N255" s="850"/>
      <c r="O255" s="850"/>
      <c r="P255" s="850"/>
      <c r="Q255" s="850"/>
      <c r="R255" s="850"/>
      <c r="S255" s="850"/>
      <c r="T255" s="850"/>
      <c r="U255" s="850"/>
      <c r="V255" s="850"/>
      <c r="W255" s="850"/>
      <c r="X255" s="850"/>
      <c r="Y255" s="850"/>
      <c r="Z255" s="850"/>
      <c r="AA255" s="850"/>
      <c r="AB255" s="850"/>
      <c r="AC255" s="850"/>
      <c r="AD255" s="850"/>
      <c r="AE255" s="850"/>
      <c r="AF255" s="850"/>
      <c r="AG255" s="850"/>
      <c r="AH255" s="850"/>
      <c r="AI255" s="850"/>
      <c r="AJ255" s="850"/>
      <c r="AK255" s="850"/>
      <c r="AL255" s="850"/>
      <c r="AM255" s="850"/>
      <c r="AN255" s="850"/>
      <c r="AO255" s="851"/>
      <c r="AP255" s="632"/>
      <c r="AQ255" s="849"/>
      <c r="AR255" s="850"/>
      <c r="AS255" s="850"/>
      <c r="AT255" s="850"/>
      <c r="AU255" s="850"/>
      <c r="AV255" s="850"/>
      <c r="AW255" s="850"/>
      <c r="AX255" s="850"/>
      <c r="AY255" s="850"/>
      <c r="AZ255" s="850"/>
      <c r="BA255" s="850"/>
      <c r="BB255" s="850"/>
      <c r="BC255" s="850"/>
      <c r="BD255" s="850"/>
      <c r="BE255" s="850"/>
      <c r="BF255" s="850"/>
      <c r="BG255" s="850"/>
      <c r="BH255" s="850"/>
      <c r="BI255" s="850"/>
      <c r="BJ255" s="850"/>
      <c r="BK255" s="850"/>
      <c r="BL255" s="850"/>
      <c r="BM255" s="850"/>
      <c r="BN255" s="850"/>
      <c r="BO255" s="850"/>
      <c r="BP255" s="850"/>
      <c r="BQ255" s="850"/>
      <c r="BR255" s="850"/>
      <c r="BS255" s="850"/>
      <c r="BT255" s="851"/>
      <c r="BU255" s="163"/>
    </row>
    <row r="256" spans="2:73" ht="15.75">
      <c r="B256" s="691"/>
      <c r="C256" s="691"/>
      <c r="D256" s="691"/>
      <c r="E256" s="691"/>
      <c r="F256" s="691"/>
      <c r="G256" s="691"/>
      <c r="H256" s="691"/>
      <c r="I256" s="643"/>
      <c r="J256" s="643"/>
      <c r="K256" s="632"/>
      <c r="L256" s="849"/>
      <c r="M256" s="850"/>
      <c r="N256" s="850"/>
      <c r="O256" s="850"/>
      <c r="P256" s="850"/>
      <c r="Q256" s="850"/>
      <c r="R256" s="850"/>
      <c r="S256" s="850"/>
      <c r="T256" s="850"/>
      <c r="U256" s="850"/>
      <c r="V256" s="850"/>
      <c r="W256" s="850"/>
      <c r="X256" s="850"/>
      <c r="Y256" s="850"/>
      <c r="Z256" s="850"/>
      <c r="AA256" s="850"/>
      <c r="AB256" s="850"/>
      <c r="AC256" s="850"/>
      <c r="AD256" s="850"/>
      <c r="AE256" s="850"/>
      <c r="AF256" s="850"/>
      <c r="AG256" s="850"/>
      <c r="AH256" s="850"/>
      <c r="AI256" s="850"/>
      <c r="AJ256" s="850"/>
      <c r="AK256" s="850"/>
      <c r="AL256" s="850"/>
      <c r="AM256" s="850"/>
      <c r="AN256" s="850"/>
      <c r="AO256" s="851"/>
      <c r="AP256" s="632"/>
      <c r="AQ256" s="849"/>
      <c r="AR256" s="850"/>
      <c r="AS256" s="850"/>
      <c r="AT256" s="850"/>
      <c r="AU256" s="850"/>
      <c r="AV256" s="850"/>
      <c r="AW256" s="850"/>
      <c r="AX256" s="850"/>
      <c r="AY256" s="850"/>
      <c r="AZ256" s="850"/>
      <c r="BA256" s="850"/>
      <c r="BB256" s="850"/>
      <c r="BC256" s="850"/>
      <c r="BD256" s="850"/>
      <c r="BE256" s="850"/>
      <c r="BF256" s="850"/>
      <c r="BG256" s="850"/>
      <c r="BH256" s="850"/>
      <c r="BI256" s="850"/>
      <c r="BJ256" s="850"/>
      <c r="BK256" s="850"/>
      <c r="BL256" s="850"/>
      <c r="BM256" s="850"/>
      <c r="BN256" s="850"/>
      <c r="BO256" s="850"/>
      <c r="BP256" s="850"/>
      <c r="BQ256" s="850"/>
      <c r="BR256" s="850"/>
      <c r="BS256" s="850"/>
      <c r="BT256" s="851"/>
      <c r="BU256" s="163"/>
    </row>
    <row r="257" spans="2:73" ht="15.75">
      <c r="B257" s="691"/>
      <c r="C257" s="691"/>
      <c r="D257" s="691"/>
      <c r="E257" s="691"/>
      <c r="F257" s="691"/>
      <c r="G257" s="691"/>
      <c r="H257" s="691"/>
      <c r="I257" s="643"/>
      <c r="J257" s="643"/>
      <c r="K257" s="632"/>
      <c r="L257" s="849"/>
      <c r="M257" s="850"/>
      <c r="N257" s="850"/>
      <c r="O257" s="850"/>
      <c r="P257" s="850"/>
      <c r="Q257" s="850"/>
      <c r="R257" s="850"/>
      <c r="S257" s="850"/>
      <c r="T257" s="850"/>
      <c r="U257" s="850"/>
      <c r="V257" s="850"/>
      <c r="W257" s="850"/>
      <c r="X257" s="850"/>
      <c r="Y257" s="850"/>
      <c r="Z257" s="850"/>
      <c r="AA257" s="850"/>
      <c r="AB257" s="850"/>
      <c r="AC257" s="850"/>
      <c r="AD257" s="850"/>
      <c r="AE257" s="850"/>
      <c r="AF257" s="850"/>
      <c r="AG257" s="850"/>
      <c r="AH257" s="850"/>
      <c r="AI257" s="850"/>
      <c r="AJ257" s="850"/>
      <c r="AK257" s="850"/>
      <c r="AL257" s="850"/>
      <c r="AM257" s="850"/>
      <c r="AN257" s="850"/>
      <c r="AO257" s="851"/>
      <c r="AP257" s="632"/>
      <c r="AQ257" s="849"/>
      <c r="AR257" s="850"/>
      <c r="AS257" s="850"/>
      <c r="AT257" s="850"/>
      <c r="AU257" s="850"/>
      <c r="AV257" s="850"/>
      <c r="AW257" s="850"/>
      <c r="AX257" s="850"/>
      <c r="AY257" s="850"/>
      <c r="AZ257" s="850"/>
      <c r="BA257" s="850"/>
      <c r="BB257" s="850"/>
      <c r="BC257" s="850"/>
      <c r="BD257" s="850"/>
      <c r="BE257" s="850"/>
      <c r="BF257" s="850"/>
      <c r="BG257" s="850"/>
      <c r="BH257" s="850"/>
      <c r="BI257" s="850"/>
      <c r="BJ257" s="850"/>
      <c r="BK257" s="850"/>
      <c r="BL257" s="850"/>
      <c r="BM257" s="850"/>
      <c r="BN257" s="850"/>
      <c r="BO257" s="850"/>
      <c r="BP257" s="850"/>
      <c r="BQ257" s="850"/>
      <c r="BR257" s="850"/>
      <c r="BS257" s="850"/>
      <c r="BT257" s="851"/>
      <c r="BU257" s="163"/>
    </row>
    <row r="258" spans="2:73" ht="15.75">
      <c r="B258" s="691"/>
      <c r="C258" s="691"/>
      <c r="D258" s="691"/>
      <c r="E258" s="691"/>
      <c r="F258" s="691"/>
      <c r="G258" s="691"/>
      <c r="H258" s="691"/>
      <c r="I258" s="643"/>
      <c r="J258" s="643"/>
      <c r="K258" s="632"/>
      <c r="L258" s="849"/>
      <c r="M258" s="850"/>
      <c r="N258" s="850"/>
      <c r="O258" s="850"/>
      <c r="P258" s="850"/>
      <c r="Q258" s="850"/>
      <c r="R258" s="850"/>
      <c r="S258" s="850"/>
      <c r="T258" s="850"/>
      <c r="U258" s="850"/>
      <c r="V258" s="850"/>
      <c r="W258" s="850"/>
      <c r="X258" s="850"/>
      <c r="Y258" s="850"/>
      <c r="Z258" s="850"/>
      <c r="AA258" s="850"/>
      <c r="AB258" s="850"/>
      <c r="AC258" s="850"/>
      <c r="AD258" s="850"/>
      <c r="AE258" s="850"/>
      <c r="AF258" s="850"/>
      <c r="AG258" s="850"/>
      <c r="AH258" s="850"/>
      <c r="AI258" s="850"/>
      <c r="AJ258" s="850"/>
      <c r="AK258" s="850"/>
      <c r="AL258" s="850"/>
      <c r="AM258" s="850"/>
      <c r="AN258" s="850"/>
      <c r="AO258" s="851"/>
      <c r="AP258" s="632"/>
      <c r="AQ258" s="849"/>
      <c r="AR258" s="850"/>
      <c r="AS258" s="850"/>
      <c r="AT258" s="850"/>
      <c r="AU258" s="850"/>
      <c r="AV258" s="850"/>
      <c r="AW258" s="850"/>
      <c r="AX258" s="850"/>
      <c r="AY258" s="850"/>
      <c r="AZ258" s="850"/>
      <c r="BA258" s="850"/>
      <c r="BB258" s="850"/>
      <c r="BC258" s="850"/>
      <c r="BD258" s="850"/>
      <c r="BE258" s="850"/>
      <c r="BF258" s="850"/>
      <c r="BG258" s="850"/>
      <c r="BH258" s="850"/>
      <c r="BI258" s="850"/>
      <c r="BJ258" s="850"/>
      <c r="BK258" s="850"/>
      <c r="BL258" s="850"/>
      <c r="BM258" s="850"/>
      <c r="BN258" s="850"/>
      <c r="BO258" s="850"/>
      <c r="BP258" s="850"/>
      <c r="BQ258" s="850"/>
      <c r="BR258" s="850"/>
      <c r="BS258" s="850"/>
      <c r="BT258" s="851"/>
      <c r="BU258" s="163"/>
    </row>
    <row r="259" spans="2:73" ht="15.75">
      <c r="B259" s="691"/>
      <c r="C259" s="691"/>
      <c r="D259" s="691"/>
      <c r="E259" s="691"/>
      <c r="F259" s="691"/>
      <c r="G259" s="691"/>
      <c r="H259" s="691"/>
      <c r="I259" s="643"/>
      <c r="J259" s="643"/>
      <c r="K259" s="632"/>
      <c r="L259" s="849"/>
      <c r="M259" s="850"/>
      <c r="N259" s="850"/>
      <c r="O259" s="850"/>
      <c r="P259" s="850"/>
      <c r="Q259" s="850"/>
      <c r="R259" s="850"/>
      <c r="S259" s="850"/>
      <c r="T259" s="850"/>
      <c r="U259" s="850"/>
      <c r="V259" s="850"/>
      <c r="W259" s="850"/>
      <c r="X259" s="850"/>
      <c r="Y259" s="850"/>
      <c r="Z259" s="850"/>
      <c r="AA259" s="850"/>
      <c r="AB259" s="850"/>
      <c r="AC259" s="850"/>
      <c r="AD259" s="850"/>
      <c r="AE259" s="850"/>
      <c r="AF259" s="850"/>
      <c r="AG259" s="850"/>
      <c r="AH259" s="850"/>
      <c r="AI259" s="850"/>
      <c r="AJ259" s="850"/>
      <c r="AK259" s="850"/>
      <c r="AL259" s="850"/>
      <c r="AM259" s="850"/>
      <c r="AN259" s="850"/>
      <c r="AO259" s="851"/>
      <c r="AP259" s="632"/>
      <c r="AQ259" s="849"/>
      <c r="AR259" s="850"/>
      <c r="AS259" s="850"/>
      <c r="AT259" s="850"/>
      <c r="AU259" s="850"/>
      <c r="AV259" s="850"/>
      <c r="AW259" s="850"/>
      <c r="AX259" s="850"/>
      <c r="AY259" s="850"/>
      <c r="AZ259" s="850"/>
      <c r="BA259" s="850"/>
      <c r="BB259" s="850"/>
      <c r="BC259" s="850"/>
      <c r="BD259" s="850"/>
      <c r="BE259" s="850"/>
      <c r="BF259" s="850"/>
      <c r="BG259" s="850"/>
      <c r="BH259" s="850"/>
      <c r="BI259" s="850"/>
      <c r="BJ259" s="850"/>
      <c r="BK259" s="850"/>
      <c r="BL259" s="850"/>
      <c r="BM259" s="850"/>
      <c r="BN259" s="850"/>
      <c r="BO259" s="850"/>
      <c r="BP259" s="850"/>
      <c r="BQ259" s="850"/>
      <c r="BR259" s="850"/>
      <c r="BS259" s="850"/>
      <c r="BT259" s="851"/>
      <c r="BU259" s="163"/>
    </row>
    <row r="260" spans="2:73" ht="15.75">
      <c r="B260" s="691"/>
      <c r="C260" s="691"/>
      <c r="D260" s="691"/>
      <c r="E260" s="691"/>
      <c r="F260" s="691"/>
      <c r="G260" s="691"/>
      <c r="H260" s="691"/>
      <c r="I260" s="643"/>
      <c r="J260" s="643"/>
      <c r="K260" s="632"/>
      <c r="L260" s="849"/>
      <c r="M260" s="850"/>
      <c r="N260" s="850"/>
      <c r="O260" s="850"/>
      <c r="P260" s="850"/>
      <c r="Q260" s="850"/>
      <c r="R260" s="850"/>
      <c r="S260" s="850"/>
      <c r="T260" s="850"/>
      <c r="U260" s="850"/>
      <c r="V260" s="850"/>
      <c r="W260" s="850"/>
      <c r="X260" s="850"/>
      <c r="Y260" s="850"/>
      <c r="Z260" s="850"/>
      <c r="AA260" s="850"/>
      <c r="AB260" s="850"/>
      <c r="AC260" s="850"/>
      <c r="AD260" s="850"/>
      <c r="AE260" s="850"/>
      <c r="AF260" s="850"/>
      <c r="AG260" s="850"/>
      <c r="AH260" s="850"/>
      <c r="AI260" s="850"/>
      <c r="AJ260" s="850"/>
      <c r="AK260" s="850"/>
      <c r="AL260" s="850"/>
      <c r="AM260" s="850"/>
      <c r="AN260" s="850"/>
      <c r="AO260" s="851"/>
      <c r="AP260" s="632"/>
      <c r="AQ260" s="849"/>
      <c r="AR260" s="850"/>
      <c r="AS260" s="850"/>
      <c r="AT260" s="850"/>
      <c r="AU260" s="850"/>
      <c r="AV260" s="850"/>
      <c r="AW260" s="850"/>
      <c r="AX260" s="850"/>
      <c r="AY260" s="850"/>
      <c r="AZ260" s="850"/>
      <c r="BA260" s="850"/>
      <c r="BB260" s="850"/>
      <c r="BC260" s="850"/>
      <c r="BD260" s="850"/>
      <c r="BE260" s="850"/>
      <c r="BF260" s="850"/>
      <c r="BG260" s="850"/>
      <c r="BH260" s="850"/>
      <c r="BI260" s="850"/>
      <c r="BJ260" s="850"/>
      <c r="BK260" s="850"/>
      <c r="BL260" s="850"/>
      <c r="BM260" s="850"/>
      <c r="BN260" s="850"/>
      <c r="BO260" s="850"/>
      <c r="BP260" s="850"/>
      <c r="BQ260" s="850"/>
      <c r="BR260" s="850"/>
      <c r="BS260" s="850"/>
      <c r="BT260" s="851"/>
      <c r="BU260" s="163"/>
    </row>
    <row r="261" spans="2:73" ht="15.75">
      <c r="B261" s="691"/>
      <c r="C261" s="691"/>
      <c r="D261" s="691"/>
      <c r="E261" s="691"/>
      <c r="F261" s="691"/>
      <c r="G261" s="691"/>
      <c r="H261" s="691"/>
      <c r="I261" s="643"/>
      <c r="J261" s="643"/>
      <c r="K261" s="632"/>
      <c r="L261" s="849"/>
      <c r="M261" s="850"/>
      <c r="N261" s="850"/>
      <c r="O261" s="850"/>
      <c r="P261" s="850"/>
      <c r="Q261" s="850"/>
      <c r="R261" s="850"/>
      <c r="S261" s="850"/>
      <c r="T261" s="850"/>
      <c r="U261" s="850"/>
      <c r="V261" s="850"/>
      <c r="W261" s="850"/>
      <c r="X261" s="850"/>
      <c r="Y261" s="850"/>
      <c r="Z261" s="850"/>
      <c r="AA261" s="850"/>
      <c r="AB261" s="850"/>
      <c r="AC261" s="850"/>
      <c r="AD261" s="850"/>
      <c r="AE261" s="850"/>
      <c r="AF261" s="850"/>
      <c r="AG261" s="850"/>
      <c r="AH261" s="850"/>
      <c r="AI261" s="850"/>
      <c r="AJ261" s="850"/>
      <c r="AK261" s="850"/>
      <c r="AL261" s="850"/>
      <c r="AM261" s="850"/>
      <c r="AN261" s="850"/>
      <c r="AO261" s="851"/>
      <c r="AP261" s="632"/>
      <c r="AQ261" s="849"/>
      <c r="AR261" s="850"/>
      <c r="AS261" s="850"/>
      <c r="AT261" s="850"/>
      <c r="AU261" s="850"/>
      <c r="AV261" s="850"/>
      <c r="AW261" s="850"/>
      <c r="AX261" s="850"/>
      <c r="AY261" s="850"/>
      <c r="AZ261" s="850"/>
      <c r="BA261" s="850"/>
      <c r="BB261" s="850"/>
      <c r="BC261" s="850"/>
      <c r="BD261" s="850"/>
      <c r="BE261" s="850"/>
      <c r="BF261" s="850"/>
      <c r="BG261" s="850"/>
      <c r="BH261" s="850"/>
      <c r="BI261" s="850"/>
      <c r="BJ261" s="850"/>
      <c r="BK261" s="850"/>
      <c r="BL261" s="850"/>
      <c r="BM261" s="850"/>
      <c r="BN261" s="850"/>
      <c r="BO261" s="850"/>
      <c r="BP261" s="850"/>
      <c r="BQ261" s="850"/>
      <c r="BR261" s="850"/>
      <c r="BS261" s="850"/>
      <c r="BT261" s="851"/>
      <c r="BU261" s="163"/>
    </row>
    <row r="262" spans="2:73" ht="15.75">
      <c r="B262" s="691"/>
      <c r="C262" s="691"/>
      <c r="D262" s="691"/>
      <c r="E262" s="691"/>
      <c r="F262" s="691"/>
      <c r="G262" s="691"/>
      <c r="H262" s="691"/>
      <c r="I262" s="643"/>
      <c r="J262" s="643"/>
      <c r="K262" s="632"/>
      <c r="L262" s="849"/>
      <c r="M262" s="850"/>
      <c r="N262" s="850"/>
      <c r="O262" s="850"/>
      <c r="P262" s="850"/>
      <c r="Q262" s="850"/>
      <c r="R262" s="850"/>
      <c r="S262" s="850"/>
      <c r="T262" s="850"/>
      <c r="U262" s="850"/>
      <c r="V262" s="850"/>
      <c r="W262" s="850"/>
      <c r="X262" s="850"/>
      <c r="Y262" s="850"/>
      <c r="Z262" s="850"/>
      <c r="AA262" s="850"/>
      <c r="AB262" s="850"/>
      <c r="AC262" s="850"/>
      <c r="AD262" s="850"/>
      <c r="AE262" s="850"/>
      <c r="AF262" s="850"/>
      <c r="AG262" s="850"/>
      <c r="AH262" s="850"/>
      <c r="AI262" s="850"/>
      <c r="AJ262" s="850"/>
      <c r="AK262" s="850"/>
      <c r="AL262" s="850"/>
      <c r="AM262" s="850"/>
      <c r="AN262" s="850"/>
      <c r="AO262" s="851"/>
      <c r="AP262" s="632"/>
      <c r="AQ262" s="849"/>
      <c r="AR262" s="850"/>
      <c r="AS262" s="850"/>
      <c r="AT262" s="850"/>
      <c r="AU262" s="850"/>
      <c r="AV262" s="850"/>
      <c r="AW262" s="850"/>
      <c r="AX262" s="850"/>
      <c r="AY262" s="850"/>
      <c r="AZ262" s="850"/>
      <c r="BA262" s="850"/>
      <c r="BB262" s="850"/>
      <c r="BC262" s="850"/>
      <c r="BD262" s="850"/>
      <c r="BE262" s="850"/>
      <c r="BF262" s="850"/>
      <c r="BG262" s="850"/>
      <c r="BH262" s="850"/>
      <c r="BI262" s="850"/>
      <c r="BJ262" s="850"/>
      <c r="BK262" s="850"/>
      <c r="BL262" s="850"/>
      <c r="BM262" s="850"/>
      <c r="BN262" s="850"/>
      <c r="BO262" s="850"/>
      <c r="BP262" s="850"/>
      <c r="BQ262" s="850"/>
      <c r="BR262" s="850"/>
      <c r="BS262" s="850"/>
      <c r="BT262" s="851"/>
      <c r="BU262" s="163"/>
    </row>
    <row r="263" spans="2:73" ht="15.75">
      <c r="B263" s="691"/>
      <c r="C263" s="691"/>
      <c r="D263" s="691"/>
      <c r="E263" s="691"/>
      <c r="F263" s="691"/>
      <c r="G263" s="691"/>
      <c r="H263" s="691"/>
      <c r="I263" s="643"/>
      <c r="J263" s="643"/>
      <c r="K263" s="632"/>
      <c r="L263" s="849"/>
      <c r="M263" s="850"/>
      <c r="N263" s="850"/>
      <c r="O263" s="850"/>
      <c r="P263" s="850"/>
      <c r="Q263" s="850"/>
      <c r="R263" s="850"/>
      <c r="S263" s="850"/>
      <c r="T263" s="850"/>
      <c r="U263" s="850"/>
      <c r="V263" s="850"/>
      <c r="W263" s="850"/>
      <c r="X263" s="850"/>
      <c r="Y263" s="850"/>
      <c r="Z263" s="850"/>
      <c r="AA263" s="850"/>
      <c r="AB263" s="850"/>
      <c r="AC263" s="850"/>
      <c r="AD263" s="850"/>
      <c r="AE263" s="850"/>
      <c r="AF263" s="850"/>
      <c r="AG263" s="850"/>
      <c r="AH263" s="850"/>
      <c r="AI263" s="850"/>
      <c r="AJ263" s="850"/>
      <c r="AK263" s="850"/>
      <c r="AL263" s="850"/>
      <c r="AM263" s="850"/>
      <c r="AN263" s="850"/>
      <c r="AO263" s="851"/>
      <c r="AP263" s="632"/>
      <c r="AQ263" s="849"/>
      <c r="AR263" s="850"/>
      <c r="AS263" s="850"/>
      <c r="AT263" s="850"/>
      <c r="AU263" s="850"/>
      <c r="AV263" s="850"/>
      <c r="AW263" s="850"/>
      <c r="AX263" s="850"/>
      <c r="AY263" s="850"/>
      <c r="AZ263" s="850"/>
      <c r="BA263" s="850"/>
      <c r="BB263" s="850"/>
      <c r="BC263" s="850"/>
      <c r="BD263" s="850"/>
      <c r="BE263" s="850"/>
      <c r="BF263" s="850"/>
      <c r="BG263" s="850"/>
      <c r="BH263" s="850"/>
      <c r="BI263" s="850"/>
      <c r="BJ263" s="850"/>
      <c r="BK263" s="850"/>
      <c r="BL263" s="850"/>
      <c r="BM263" s="850"/>
      <c r="BN263" s="850"/>
      <c r="BO263" s="850"/>
      <c r="BP263" s="850"/>
      <c r="BQ263" s="850"/>
      <c r="BR263" s="850"/>
      <c r="BS263" s="850"/>
      <c r="BT263" s="851"/>
      <c r="BU263" s="163"/>
    </row>
    <row r="264" spans="2:73" ht="15.75">
      <c r="B264" s="691"/>
      <c r="C264" s="691"/>
      <c r="D264" s="691"/>
      <c r="E264" s="691"/>
      <c r="F264" s="691"/>
      <c r="G264" s="691"/>
      <c r="H264" s="691"/>
      <c r="I264" s="643"/>
      <c r="J264" s="643"/>
      <c r="K264" s="632"/>
      <c r="L264" s="849"/>
      <c r="M264" s="850"/>
      <c r="N264" s="850"/>
      <c r="O264" s="850"/>
      <c r="P264" s="850"/>
      <c r="Q264" s="850"/>
      <c r="R264" s="850"/>
      <c r="S264" s="850"/>
      <c r="T264" s="850"/>
      <c r="U264" s="850"/>
      <c r="V264" s="850"/>
      <c r="W264" s="850"/>
      <c r="X264" s="850"/>
      <c r="Y264" s="850"/>
      <c r="Z264" s="850"/>
      <c r="AA264" s="850"/>
      <c r="AB264" s="850"/>
      <c r="AC264" s="850"/>
      <c r="AD264" s="850"/>
      <c r="AE264" s="850"/>
      <c r="AF264" s="850"/>
      <c r="AG264" s="850"/>
      <c r="AH264" s="850"/>
      <c r="AI264" s="850"/>
      <c r="AJ264" s="850"/>
      <c r="AK264" s="850"/>
      <c r="AL264" s="850"/>
      <c r="AM264" s="850"/>
      <c r="AN264" s="850"/>
      <c r="AO264" s="851"/>
      <c r="AP264" s="632"/>
      <c r="AQ264" s="849"/>
      <c r="AR264" s="850"/>
      <c r="AS264" s="850"/>
      <c r="AT264" s="850"/>
      <c r="AU264" s="850"/>
      <c r="AV264" s="850"/>
      <c r="AW264" s="850"/>
      <c r="AX264" s="850"/>
      <c r="AY264" s="850"/>
      <c r="AZ264" s="850"/>
      <c r="BA264" s="850"/>
      <c r="BB264" s="850"/>
      <c r="BC264" s="850"/>
      <c r="BD264" s="850"/>
      <c r="BE264" s="850"/>
      <c r="BF264" s="850"/>
      <c r="BG264" s="850"/>
      <c r="BH264" s="850"/>
      <c r="BI264" s="850"/>
      <c r="BJ264" s="850"/>
      <c r="BK264" s="850"/>
      <c r="BL264" s="850"/>
      <c r="BM264" s="850"/>
      <c r="BN264" s="850"/>
      <c r="BO264" s="850"/>
      <c r="BP264" s="850"/>
      <c r="BQ264" s="850"/>
      <c r="BR264" s="850"/>
      <c r="BS264" s="850"/>
      <c r="BT264" s="851"/>
      <c r="BU264" s="163"/>
    </row>
    <row r="265" spans="2:73" ht="15.75">
      <c r="B265" s="691"/>
      <c r="C265" s="691"/>
      <c r="D265" s="691"/>
      <c r="E265" s="691"/>
      <c r="F265" s="691"/>
      <c r="G265" s="691"/>
      <c r="H265" s="691"/>
      <c r="I265" s="643"/>
      <c r="J265" s="643"/>
      <c r="K265" s="632"/>
      <c r="L265" s="849"/>
      <c r="M265" s="850"/>
      <c r="N265" s="850"/>
      <c r="O265" s="850"/>
      <c r="P265" s="850"/>
      <c r="Q265" s="850"/>
      <c r="R265" s="850"/>
      <c r="S265" s="850"/>
      <c r="T265" s="850"/>
      <c r="U265" s="850"/>
      <c r="V265" s="850"/>
      <c r="W265" s="850"/>
      <c r="X265" s="850"/>
      <c r="Y265" s="850"/>
      <c r="Z265" s="850"/>
      <c r="AA265" s="850"/>
      <c r="AB265" s="850"/>
      <c r="AC265" s="850"/>
      <c r="AD265" s="850"/>
      <c r="AE265" s="850"/>
      <c r="AF265" s="850"/>
      <c r="AG265" s="850"/>
      <c r="AH265" s="850"/>
      <c r="AI265" s="850"/>
      <c r="AJ265" s="850"/>
      <c r="AK265" s="850"/>
      <c r="AL265" s="850"/>
      <c r="AM265" s="850"/>
      <c r="AN265" s="850"/>
      <c r="AO265" s="851"/>
      <c r="AP265" s="632"/>
      <c r="AQ265" s="849"/>
      <c r="AR265" s="850"/>
      <c r="AS265" s="850"/>
      <c r="AT265" s="850"/>
      <c r="AU265" s="850"/>
      <c r="AV265" s="850"/>
      <c r="AW265" s="850"/>
      <c r="AX265" s="850"/>
      <c r="AY265" s="850"/>
      <c r="AZ265" s="850"/>
      <c r="BA265" s="850"/>
      <c r="BB265" s="850"/>
      <c r="BC265" s="850"/>
      <c r="BD265" s="850"/>
      <c r="BE265" s="850"/>
      <c r="BF265" s="850"/>
      <c r="BG265" s="850"/>
      <c r="BH265" s="850"/>
      <c r="BI265" s="850"/>
      <c r="BJ265" s="850"/>
      <c r="BK265" s="850"/>
      <c r="BL265" s="850"/>
      <c r="BM265" s="850"/>
      <c r="BN265" s="850"/>
      <c r="BO265" s="850"/>
      <c r="BP265" s="850"/>
      <c r="BQ265" s="850"/>
      <c r="BR265" s="850"/>
      <c r="BS265" s="850"/>
      <c r="BT265" s="851"/>
      <c r="BU265" s="163"/>
    </row>
    <row r="266" spans="2:73" ht="15.75">
      <c r="B266" s="691"/>
      <c r="C266" s="691"/>
      <c r="D266" s="691"/>
      <c r="E266" s="691"/>
      <c r="F266" s="691"/>
      <c r="G266" s="691"/>
      <c r="H266" s="691"/>
      <c r="I266" s="643"/>
      <c r="J266" s="643"/>
      <c r="K266" s="632"/>
      <c r="L266" s="849"/>
      <c r="M266" s="850"/>
      <c r="N266" s="850"/>
      <c r="O266" s="850"/>
      <c r="P266" s="850"/>
      <c r="Q266" s="850"/>
      <c r="R266" s="850"/>
      <c r="S266" s="850"/>
      <c r="T266" s="850"/>
      <c r="U266" s="850"/>
      <c r="V266" s="850"/>
      <c r="W266" s="850"/>
      <c r="X266" s="850"/>
      <c r="Y266" s="850"/>
      <c r="Z266" s="850"/>
      <c r="AA266" s="850"/>
      <c r="AB266" s="850"/>
      <c r="AC266" s="850"/>
      <c r="AD266" s="850"/>
      <c r="AE266" s="850"/>
      <c r="AF266" s="850"/>
      <c r="AG266" s="850"/>
      <c r="AH266" s="850"/>
      <c r="AI266" s="850"/>
      <c r="AJ266" s="850"/>
      <c r="AK266" s="850"/>
      <c r="AL266" s="850"/>
      <c r="AM266" s="850"/>
      <c r="AN266" s="850"/>
      <c r="AO266" s="851"/>
      <c r="AP266" s="632"/>
      <c r="AQ266" s="849"/>
      <c r="AR266" s="850"/>
      <c r="AS266" s="850"/>
      <c r="AT266" s="850"/>
      <c r="AU266" s="850"/>
      <c r="AV266" s="850"/>
      <c r="AW266" s="850"/>
      <c r="AX266" s="850"/>
      <c r="AY266" s="850"/>
      <c r="AZ266" s="850"/>
      <c r="BA266" s="850"/>
      <c r="BB266" s="850"/>
      <c r="BC266" s="850"/>
      <c r="BD266" s="850"/>
      <c r="BE266" s="850"/>
      <c r="BF266" s="850"/>
      <c r="BG266" s="850"/>
      <c r="BH266" s="850"/>
      <c r="BI266" s="850"/>
      <c r="BJ266" s="850"/>
      <c r="BK266" s="850"/>
      <c r="BL266" s="850"/>
      <c r="BM266" s="850"/>
      <c r="BN266" s="850"/>
      <c r="BO266" s="850"/>
      <c r="BP266" s="850"/>
      <c r="BQ266" s="850"/>
      <c r="BR266" s="850"/>
      <c r="BS266" s="850"/>
      <c r="BT266" s="851"/>
      <c r="BU266" s="163"/>
    </row>
    <row r="267" spans="2:73" ht="15.75">
      <c r="B267" s="691"/>
      <c r="C267" s="691"/>
      <c r="D267" s="691"/>
      <c r="E267" s="691"/>
      <c r="F267" s="691"/>
      <c r="G267" s="691"/>
      <c r="H267" s="691"/>
      <c r="I267" s="643"/>
      <c r="J267" s="643"/>
      <c r="K267" s="632"/>
      <c r="L267" s="849"/>
      <c r="M267" s="850"/>
      <c r="N267" s="850"/>
      <c r="O267" s="850"/>
      <c r="P267" s="850"/>
      <c r="Q267" s="850"/>
      <c r="R267" s="850"/>
      <c r="S267" s="850"/>
      <c r="T267" s="850"/>
      <c r="U267" s="850"/>
      <c r="V267" s="850"/>
      <c r="W267" s="850"/>
      <c r="X267" s="850"/>
      <c r="Y267" s="850"/>
      <c r="Z267" s="850"/>
      <c r="AA267" s="850"/>
      <c r="AB267" s="850"/>
      <c r="AC267" s="850"/>
      <c r="AD267" s="850"/>
      <c r="AE267" s="850"/>
      <c r="AF267" s="850"/>
      <c r="AG267" s="850"/>
      <c r="AH267" s="850"/>
      <c r="AI267" s="850"/>
      <c r="AJ267" s="850"/>
      <c r="AK267" s="850"/>
      <c r="AL267" s="850"/>
      <c r="AM267" s="850"/>
      <c r="AN267" s="850"/>
      <c r="AO267" s="851"/>
      <c r="AP267" s="632"/>
      <c r="AQ267" s="849"/>
      <c r="AR267" s="850"/>
      <c r="AS267" s="850"/>
      <c r="AT267" s="850"/>
      <c r="AU267" s="850"/>
      <c r="AV267" s="850"/>
      <c r="AW267" s="850"/>
      <c r="AX267" s="850"/>
      <c r="AY267" s="850"/>
      <c r="AZ267" s="850"/>
      <c r="BA267" s="850"/>
      <c r="BB267" s="850"/>
      <c r="BC267" s="850"/>
      <c r="BD267" s="850"/>
      <c r="BE267" s="850"/>
      <c r="BF267" s="850"/>
      <c r="BG267" s="850"/>
      <c r="BH267" s="850"/>
      <c r="BI267" s="850"/>
      <c r="BJ267" s="850"/>
      <c r="BK267" s="850"/>
      <c r="BL267" s="850"/>
      <c r="BM267" s="850"/>
      <c r="BN267" s="850"/>
      <c r="BO267" s="850"/>
      <c r="BP267" s="850"/>
      <c r="BQ267" s="850"/>
      <c r="BR267" s="850"/>
      <c r="BS267" s="850"/>
      <c r="BT267" s="851"/>
      <c r="BU267" s="163"/>
    </row>
    <row r="268" spans="2:73" ht="15.75">
      <c r="B268" s="691"/>
      <c r="C268" s="691"/>
      <c r="D268" s="691"/>
      <c r="E268" s="691"/>
      <c r="F268" s="691"/>
      <c r="G268" s="691"/>
      <c r="H268" s="691"/>
      <c r="I268" s="643"/>
      <c r="J268" s="643"/>
      <c r="K268" s="632"/>
      <c r="L268" s="849"/>
      <c r="M268" s="850"/>
      <c r="N268" s="850"/>
      <c r="O268" s="850"/>
      <c r="P268" s="850"/>
      <c r="Q268" s="850"/>
      <c r="R268" s="850"/>
      <c r="S268" s="850"/>
      <c r="T268" s="850"/>
      <c r="U268" s="850"/>
      <c r="V268" s="850"/>
      <c r="W268" s="850"/>
      <c r="X268" s="850"/>
      <c r="Y268" s="850"/>
      <c r="Z268" s="850"/>
      <c r="AA268" s="850"/>
      <c r="AB268" s="850"/>
      <c r="AC268" s="850"/>
      <c r="AD268" s="850"/>
      <c r="AE268" s="850"/>
      <c r="AF268" s="850"/>
      <c r="AG268" s="850"/>
      <c r="AH268" s="850"/>
      <c r="AI268" s="850"/>
      <c r="AJ268" s="850"/>
      <c r="AK268" s="850"/>
      <c r="AL268" s="850"/>
      <c r="AM268" s="850"/>
      <c r="AN268" s="850"/>
      <c r="AO268" s="851"/>
      <c r="AP268" s="632"/>
      <c r="AQ268" s="849"/>
      <c r="AR268" s="850"/>
      <c r="AS268" s="850"/>
      <c r="AT268" s="850"/>
      <c r="AU268" s="850"/>
      <c r="AV268" s="850"/>
      <c r="AW268" s="850"/>
      <c r="AX268" s="850"/>
      <c r="AY268" s="850"/>
      <c r="AZ268" s="850"/>
      <c r="BA268" s="850"/>
      <c r="BB268" s="850"/>
      <c r="BC268" s="850"/>
      <c r="BD268" s="850"/>
      <c r="BE268" s="850"/>
      <c r="BF268" s="850"/>
      <c r="BG268" s="850"/>
      <c r="BH268" s="850"/>
      <c r="BI268" s="850"/>
      <c r="BJ268" s="850"/>
      <c r="BK268" s="850"/>
      <c r="BL268" s="850"/>
      <c r="BM268" s="850"/>
      <c r="BN268" s="850"/>
      <c r="BO268" s="850"/>
      <c r="BP268" s="850"/>
      <c r="BQ268" s="850"/>
      <c r="BR268" s="850"/>
      <c r="BS268" s="850"/>
      <c r="BT268" s="851"/>
      <c r="BU268" s="163"/>
    </row>
    <row r="269" spans="2:73" ht="15.75">
      <c r="B269" s="691"/>
      <c r="C269" s="691"/>
      <c r="D269" s="691"/>
      <c r="E269" s="691"/>
      <c r="F269" s="691"/>
      <c r="G269" s="691"/>
      <c r="H269" s="691"/>
      <c r="I269" s="643"/>
      <c r="J269" s="643"/>
      <c r="K269" s="632"/>
      <c r="L269" s="849"/>
      <c r="M269" s="850"/>
      <c r="N269" s="850"/>
      <c r="O269" s="850"/>
      <c r="P269" s="850"/>
      <c r="Q269" s="850"/>
      <c r="R269" s="850"/>
      <c r="S269" s="850"/>
      <c r="T269" s="850"/>
      <c r="U269" s="850"/>
      <c r="V269" s="850"/>
      <c r="W269" s="850"/>
      <c r="X269" s="850"/>
      <c r="Y269" s="850"/>
      <c r="Z269" s="850"/>
      <c r="AA269" s="850"/>
      <c r="AB269" s="850"/>
      <c r="AC269" s="850"/>
      <c r="AD269" s="850"/>
      <c r="AE269" s="850"/>
      <c r="AF269" s="850"/>
      <c r="AG269" s="850"/>
      <c r="AH269" s="850"/>
      <c r="AI269" s="850"/>
      <c r="AJ269" s="850"/>
      <c r="AK269" s="850"/>
      <c r="AL269" s="850"/>
      <c r="AM269" s="850"/>
      <c r="AN269" s="850"/>
      <c r="AO269" s="851"/>
      <c r="AP269" s="632"/>
      <c r="AQ269" s="849"/>
      <c r="AR269" s="850"/>
      <c r="AS269" s="850"/>
      <c r="AT269" s="850"/>
      <c r="AU269" s="850"/>
      <c r="AV269" s="850"/>
      <c r="AW269" s="850"/>
      <c r="AX269" s="850"/>
      <c r="AY269" s="850"/>
      <c r="AZ269" s="850"/>
      <c r="BA269" s="850"/>
      <c r="BB269" s="850"/>
      <c r="BC269" s="850"/>
      <c r="BD269" s="850"/>
      <c r="BE269" s="850"/>
      <c r="BF269" s="850"/>
      <c r="BG269" s="850"/>
      <c r="BH269" s="850"/>
      <c r="BI269" s="850"/>
      <c r="BJ269" s="850"/>
      <c r="BK269" s="850"/>
      <c r="BL269" s="850"/>
      <c r="BM269" s="850"/>
      <c r="BN269" s="850"/>
      <c r="BO269" s="850"/>
      <c r="BP269" s="850"/>
      <c r="BQ269" s="850"/>
      <c r="BR269" s="850"/>
      <c r="BS269" s="850"/>
      <c r="BT269" s="851"/>
      <c r="BU269" s="163"/>
    </row>
    <row r="270" spans="2:73" ht="15.75">
      <c r="B270" s="691"/>
      <c r="C270" s="691"/>
      <c r="D270" s="691"/>
      <c r="E270" s="691"/>
      <c r="F270" s="691"/>
      <c r="G270" s="691"/>
      <c r="H270" s="691"/>
      <c r="I270" s="643"/>
      <c r="J270" s="643"/>
      <c r="K270" s="632"/>
      <c r="L270" s="849"/>
      <c r="M270" s="850"/>
      <c r="N270" s="850"/>
      <c r="O270" s="850"/>
      <c r="P270" s="850"/>
      <c r="Q270" s="850"/>
      <c r="R270" s="850"/>
      <c r="S270" s="850"/>
      <c r="T270" s="850"/>
      <c r="U270" s="850"/>
      <c r="V270" s="850"/>
      <c r="W270" s="850"/>
      <c r="X270" s="850"/>
      <c r="Y270" s="850"/>
      <c r="Z270" s="850"/>
      <c r="AA270" s="850"/>
      <c r="AB270" s="850"/>
      <c r="AC270" s="850"/>
      <c r="AD270" s="850"/>
      <c r="AE270" s="850"/>
      <c r="AF270" s="850"/>
      <c r="AG270" s="850"/>
      <c r="AH270" s="850"/>
      <c r="AI270" s="850"/>
      <c r="AJ270" s="850"/>
      <c r="AK270" s="850"/>
      <c r="AL270" s="850"/>
      <c r="AM270" s="850"/>
      <c r="AN270" s="850"/>
      <c r="AO270" s="851"/>
      <c r="AP270" s="632"/>
      <c r="AQ270" s="849"/>
      <c r="AR270" s="850"/>
      <c r="AS270" s="850"/>
      <c r="AT270" s="850"/>
      <c r="AU270" s="850"/>
      <c r="AV270" s="850"/>
      <c r="AW270" s="850"/>
      <c r="AX270" s="850"/>
      <c r="AY270" s="850"/>
      <c r="AZ270" s="850"/>
      <c r="BA270" s="850"/>
      <c r="BB270" s="850"/>
      <c r="BC270" s="850"/>
      <c r="BD270" s="850"/>
      <c r="BE270" s="850"/>
      <c r="BF270" s="850"/>
      <c r="BG270" s="850"/>
      <c r="BH270" s="850"/>
      <c r="BI270" s="850"/>
      <c r="BJ270" s="850"/>
      <c r="BK270" s="850"/>
      <c r="BL270" s="850"/>
      <c r="BM270" s="850"/>
      <c r="BN270" s="850"/>
      <c r="BO270" s="850"/>
      <c r="BP270" s="850"/>
      <c r="BQ270" s="850"/>
      <c r="BR270" s="850"/>
      <c r="BS270" s="850"/>
      <c r="BT270" s="851"/>
      <c r="BU270" s="163"/>
    </row>
    <row r="271" spans="2:73" ht="15.75">
      <c r="B271" s="691"/>
      <c r="C271" s="691"/>
      <c r="D271" s="691"/>
      <c r="E271" s="691"/>
      <c r="F271" s="691"/>
      <c r="G271" s="691"/>
      <c r="H271" s="691"/>
      <c r="I271" s="643"/>
      <c r="J271" s="643"/>
      <c r="K271" s="632"/>
      <c r="L271" s="849"/>
      <c r="M271" s="850"/>
      <c r="N271" s="850"/>
      <c r="O271" s="850"/>
      <c r="P271" s="850"/>
      <c r="Q271" s="850"/>
      <c r="R271" s="850"/>
      <c r="S271" s="850"/>
      <c r="T271" s="850"/>
      <c r="U271" s="850"/>
      <c r="V271" s="850"/>
      <c r="W271" s="850"/>
      <c r="X271" s="850"/>
      <c r="Y271" s="850"/>
      <c r="Z271" s="850"/>
      <c r="AA271" s="850"/>
      <c r="AB271" s="850"/>
      <c r="AC271" s="850"/>
      <c r="AD271" s="850"/>
      <c r="AE271" s="850"/>
      <c r="AF271" s="850"/>
      <c r="AG271" s="850"/>
      <c r="AH271" s="850"/>
      <c r="AI271" s="850"/>
      <c r="AJ271" s="850"/>
      <c r="AK271" s="850"/>
      <c r="AL271" s="850"/>
      <c r="AM271" s="850"/>
      <c r="AN271" s="850"/>
      <c r="AO271" s="851"/>
      <c r="AP271" s="632"/>
      <c r="AQ271" s="849"/>
      <c r="AR271" s="850"/>
      <c r="AS271" s="850"/>
      <c r="AT271" s="850"/>
      <c r="AU271" s="850"/>
      <c r="AV271" s="850"/>
      <c r="AW271" s="850"/>
      <c r="AX271" s="850"/>
      <c r="AY271" s="850"/>
      <c r="AZ271" s="850"/>
      <c r="BA271" s="850"/>
      <c r="BB271" s="850"/>
      <c r="BC271" s="850"/>
      <c r="BD271" s="850"/>
      <c r="BE271" s="850"/>
      <c r="BF271" s="850"/>
      <c r="BG271" s="850"/>
      <c r="BH271" s="850"/>
      <c r="BI271" s="850"/>
      <c r="BJ271" s="850"/>
      <c r="BK271" s="850"/>
      <c r="BL271" s="850"/>
      <c r="BM271" s="850"/>
      <c r="BN271" s="850"/>
      <c r="BO271" s="850"/>
      <c r="BP271" s="850"/>
      <c r="BQ271" s="850"/>
      <c r="BR271" s="850"/>
      <c r="BS271" s="850"/>
      <c r="BT271" s="851"/>
      <c r="BU271" s="163"/>
    </row>
    <row r="272" spans="2:73" ht="15.75">
      <c r="B272" s="691"/>
      <c r="C272" s="691"/>
      <c r="D272" s="691"/>
      <c r="E272" s="691"/>
      <c r="F272" s="691"/>
      <c r="G272" s="691"/>
      <c r="H272" s="691"/>
      <c r="I272" s="643"/>
      <c r="J272" s="643"/>
      <c r="K272" s="632"/>
      <c r="L272" s="849"/>
      <c r="M272" s="850"/>
      <c r="N272" s="850"/>
      <c r="O272" s="850"/>
      <c r="P272" s="850"/>
      <c r="Q272" s="850"/>
      <c r="R272" s="850"/>
      <c r="S272" s="850"/>
      <c r="T272" s="850"/>
      <c r="U272" s="850"/>
      <c r="V272" s="850"/>
      <c r="W272" s="850"/>
      <c r="X272" s="850"/>
      <c r="Y272" s="850"/>
      <c r="Z272" s="850"/>
      <c r="AA272" s="850"/>
      <c r="AB272" s="850"/>
      <c r="AC272" s="850"/>
      <c r="AD272" s="850"/>
      <c r="AE272" s="850"/>
      <c r="AF272" s="850"/>
      <c r="AG272" s="850"/>
      <c r="AH272" s="850"/>
      <c r="AI272" s="850"/>
      <c r="AJ272" s="850"/>
      <c r="AK272" s="850"/>
      <c r="AL272" s="850"/>
      <c r="AM272" s="850"/>
      <c r="AN272" s="850"/>
      <c r="AO272" s="851"/>
      <c r="AP272" s="632"/>
      <c r="AQ272" s="849"/>
      <c r="AR272" s="850"/>
      <c r="AS272" s="850"/>
      <c r="AT272" s="850"/>
      <c r="AU272" s="850"/>
      <c r="AV272" s="850"/>
      <c r="AW272" s="850"/>
      <c r="AX272" s="850"/>
      <c r="AY272" s="850"/>
      <c r="AZ272" s="850"/>
      <c r="BA272" s="850"/>
      <c r="BB272" s="850"/>
      <c r="BC272" s="850"/>
      <c r="BD272" s="850"/>
      <c r="BE272" s="850"/>
      <c r="BF272" s="850"/>
      <c r="BG272" s="850"/>
      <c r="BH272" s="850"/>
      <c r="BI272" s="850"/>
      <c r="BJ272" s="850"/>
      <c r="BK272" s="850"/>
      <c r="BL272" s="850"/>
      <c r="BM272" s="850"/>
      <c r="BN272" s="850"/>
      <c r="BO272" s="850"/>
      <c r="BP272" s="850"/>
      <c r="BQ272" s="850"/>
      <c r="BR272" s="850"/>
      <c r="BS272" s="850"/>
      <c r="BT272" s="851"/>
      <c r="BU272" s="163"/>
    </row>
    <row r="273" spans="2:73" ht="15.75">
      <c r="B273" s="691"/>
      <c r="C273" s="691"/>
      <c r="D273" s="691"/>
      <c r="E273" s="691"/>
      <c r="F273" s="691"/>
      <c r="G273" s="691"/>
      <c r="H273" s="691"/>
      <c r="I273" s="643"/>
      <c r="J273" s="643"/>
      <c r="K273" s="632"/>
      <c r="L273" s="849"/>
      <c r="M273" s="850"/>
      <c r="N273" s="850"/>
      <c r="O273" s="850"/>
      <c r="P273" s="850"/>
      <c r="Q273" s="850"/>
      <c r="R273" s="850"/>
      <c r="S273" s="850"/>
      <c r="T273" s="850"/>
      <c r="U273" s="850"/>
      <c r="V273" s="850"/>
      <c r="W273" s="850"/>
      <c r="X273" s="850"/>
      <c r="Y273" s="850"/>
      <c r="Z273" s="850"/>
      <c r="AA273" s="850"/>
      <c r="AB273" s="850"/>
      <c r="AC273" s="850"/>
      <c r="AD273" s="850"/>
      <c r="AE273" s="850"/>
      <c r="AF273" s="850"/>
      <c r="AG273" s="850"/>
      <c r="AH273" s="850"/>
      <c r="AI273" s="850"/>
      <c r="AJ273" s="850"/>
      <c r="AK273" s="850"/>
      <c r="AL273" s="850"/>
      <c r="AM273" s="850"/>
      <c r="AN273" s="850"/>
      <c r="AO273" s="851"/>
      <c r="AP273" s="632"/>
      <c r="AQ273" s="849"/>
      <c r="AR273" s="850"/>
      <c r="AS273" s="850"/>
      <c r="AT273" s="850"/>
      <c r="AU273" s="850"/>
      <c r="AV273" s="850"/>
      <c r="AW273" s="850"/>
      <c r="AX273" s="850"/>
      <c r="AY273" s="850"/>
      <c r="AZ273" s="850"/>
      <c r="BA273" s="850"/>
      <c r="BB273" s="850"/>
      <c r="BC273" s="850"/>
      <c r="BD273" s="850"/>
      <c r="BE273" s="850"/>
      <c r="BF273" s="850"/>
      <c r="BG273" s="850"/>
      <c r="BH273" s="850"/>
      <c r="BI273" s="850"/>
      <c r="BJ273" s="850"/>
      <c r="BK273" s="850"/>
      <c r="BL273" s="850"/>
      <c r="BM273" s="850"/>
      <c r="BN273" s="850"/>
      <c r="BO273" s="850"/>
      <c r="BP273" s="850"/>
      <c r="BQ273" s="850"/>
      <c r="BR273" s="850"/>
      <c r="BS273" s="850"/>
      <c r="BT273" s="851"/>
      <c r="BU273" s="163"/>
    </row>
    <row r="274" spans="2:73" ht="15.75">
      <c r="B274" s="691"/>
      <c r="C274" s="691"/>
      <c r="D274" s="691"/>
      <c r="E274" s="691"/>
      <c r="F274" s="691"/>
      <c r="G274" s="691"/>
      <c r="H274" s="691"/>
      <c r="I274" s="643"/>
      <c r="J274" s="643"/>
      <c r="K274" s="632"/>
      <c r="L274" s="849"/>
      <c r="M274" s="850"/>
      <c r="N274" s="850"/>
      <c r="O274" s="850"/>
      <c r="P274" s="850"/>
      <c r="Q274" s="850"/>
      <c r="R274" s="850"/>
      <c r="S274" s="850"/>
      <c r="T274" s="850"/>
      <c r="U274" s="850"/>
      <c r="V274" s="850"/>
      <c r="W274" s="850"/>
      <c r="X274" s="850"/>
      <c r="Y274" s="850"/>
      <c r="Z274" s="850"/>
      <c r="AA274" s="850"/>
      <c r="AB274" s="850"/>
      <c r="AC274" s="850"/>
      <c r="AD274" s="850"/>
      <c r="AE274" s="850"/>
      <c r="AF274" s="850"/>
      <c r="AG274" s="850"/>
      <c r="AH274" s="850"/>
      <c r="AI274" s="850"/>
      <c r="AJ274" s="850"/>
      <c r="AK274" s="850"/>
      <c r="AL274" s="850"/>
      <c r="AM274" s="850"/>
      <c r="AN274" s="850"/>
      <c r="AO274" s="851"/>
      <c r="AP274" s="632"/>
      <c r="AQ274" s="849"/>
      <c r="AR274" s="850"/>
      <c r="AS274" s="850"/>
      <c r="AT274" s="850"/>
      <c r="AU274" s="850"/>
      <c r="AV274" s="850"/>
      <c r="AW274" s="850"/>
      <c r="AX274" s="850"/>
      <c r="AY274" s="850"/>
      <c r="AZ274" s="850"/>
      <c r="BA274" s="850"/>
      <c r="BB274" s="850"/>
      <c r="BC274" s="850"/>
      <c r="BD274" s="850"/>
      <c r="BE274" s="850"/>
      <c r="BF274" s="850"/>
      <c r="BG274" s="850"/>
      <c r="BH274" s="850"/>
      <c r="BI274" s="850"/>
      <c r="BJ274" s="850"/>
      <c r="BK274" s="850"/>
      <c r="BL274" s="850"/>
      <c r="BM274" s="850"/>
      <c r="BN274" s="850"/>
      <c r="BO274" s="850"/>
      <c r="BP274" s="850"/>
      <c r="BQ274" s="850"/>
      <c r="BR274" s="850"/>
      <c r="BS274" s="850"/>
      <c r="BT274" s="851"/>
      <c r="BU274" s="163"/>
    </row>
    <row r="275" spans="2:73" ht="15.75">
      <c r="B275" s="691"/>
      <c r="C275" s="691"/>
      <c r="D275" s="691"/>
      <c r="E275" s="691"/>
      <c r="F275" s="691"/>
      <c r="G275" s="691"/>
      <c r="H275" s="691"/>
      <c r="I275" s="643"/>
      <c r="J275" s="643"/>
      <c r="K275" s="632"/>
      <c r="L275" s="849"/>
      <c r="M275" s="850"/>
      <c r="N275" s="850"/>
      <c r="O275" s="850"/>
      <c r="P275" s="850"/>
      <c r="Q275" s="850"/>
      <c r="R275" s="850"/>
      <c r="S275" s="850"/>
      <c r="T275" s="850"/>
      <c r="U275" s="850"/>
      <c r="V275" s="850"/>
      <c r="W275" s="850"/>
      <c r="X275" s="850"/>
      <c r="Y275" s="850"/>
      <c r="Z275" s="850"/>
      <c r="AA275" s="850"/>
      <c r="AB275" s="850"/>
      <c r="AC275" s="850"/>
      <c r="AD275" s="850"/>
      <c r="AE275" s="850"/>
      <c r="AF275" s="850"/>
      <c r="AG275" s="850"/>
      <c r="AH275" s="850"/>
      <c r="AI275" s="850"/>
      <c r="AJ275" s="850"/>
      <c r="AK275" s="850"/>
      <c r="AL275" s="850"/>
      <c r="AM275" s="850"/>
      <c r="AN275" s="850"/>
      <c r="AO275" s="851"/>
      <c r="AP275" s="632"/>
      <c r="AQ275" s="849"/>
      <c r="AR275" s="850"/>
      <c r="AS275" s="850"/>
      <c r="AT275" s="850"/>
      <c r="AU275" s="850"/>
      <c r="AV275" s="850"/>
      <c r="AW275" s="850"/>
      <c r="AX275" s="850"/>
      <c r="AY275" s="850"/>
      <c r="AZ275" s="850"/>
      <c r="BA275" s="850"/>
      <c r="BB275" s="850"/>
      <c r="BC275" s="850"/>
      <c r="BD275" s="850"/>
      <c r="BE275" s="850"/>
      <c r="BF275" s="850"/>
      <c r="BG275" s="850"/>
      <c r="BH275" s="850"/>
      <c r="BI275" s="850"/>
      <c r="BJ275" s="850"/>
      <c r="BK275" s="850"/>
      <c r="BL275" s="850"/>
      <c r="BM275" s="850"/>
      <c r="BN275" s="850"/>
      <c r="BO275" s="850"/>
      <c r="BP275" s="850"/>
      <c r="BQ275" s="850"/>
      <c r="BR275" s="850"/>
      <c r="BS275" s="850"/>
      <c r="BT275" s="851"/>
      <c r="BU275" s="163"/>
    </row>
    <row r="276" spans="2:73" ht="15.75">
      <c r="B276" s="691"/>
      <c r="C276" s="691"/>
      <c r="D276" s="691"/>
      <c r="E276" s="691"/>
      <c r="F276" s="691"/>
      <c r="G276" s="691"/>
      <c r="H276" s="691"/>
      <c r="I276" s="643"/>
      <c r="J276" s="643"/>
      <c r="K276" s="632"/>
      <c r="L276" s="849"/>
      <c r="M276" s="850"/>
      <c r="N276" s="850"/>
      <c r="O276" s="850"/>
      <c r="P276" s="850"/>
      <c r="Q276" s="850"/>
      <c r="R276" s="850"/>
      <c r="S276" s="850"/>
      <c r="T276" s="850"/>
      <c r="U276" s="850"/>
      <c r="V276" s="850"/>
      <c r="W276" s="850"/>
      <c r="X276" s="850"/>
      <c r="Y276" s="850"/>
      <c r="Z276" s="850"/>
      <c r="AA276" s="850"/>
      <c r="AB276" s="850"/>
      <c r="AC276" s="850"/>
      <c r="AD276" s="850"/>
      <c r="AE276" s="850"/>
      <c r="AF276" s="850"/>
      <c r="AG276" s="850"/>
      <c r="AH276" s="850"/>
      <c r="AI276" s="850"/>
      <c r="AJ276" s="850"/>
      <c r="AK276" s="850"/>
      <c r="AL276" s="850"/>
      <c r="AM276" s="850"/>
      <c r="AN276" s="850"/>
      <c r="AO276" s="851"/>
      <c r="AP276" s="632"/>
      <c r="AQ276" s="849"/>
      <c r="AR276" s="850"/>
      <c r="AS276" s="850"/>
      <c r="AT276" s="850"/>
      <c r="AU276" s="850"/>
      <c r="AV276" s="850"/>
      <c r="AW276" s="850"/>
      <c r="AX276" s="850"/>
      <c r="AY276" s="850"/>
      <c r="AZ276" s="850"/>
      <c r="BA276" s="850"/>
      <c r="BB276" s="850"/>
      <c r="BC276" s="850"/>
      <c r="BD276" s="850"/>
      <c r="BE276" s="850"/>
      <c r="BF276" s="850"/>
      <c r="BG276" s="850"/>
      <c r="BH276" s="850"/>
      <c r="BI276" s="850"/>
      <c r="BJ276" s="850"/>
      <c r="BK276" s="850"/>
      <c r="BL276" s="850"/>
      <c r="BM276" s="850"/>
      <c r="BN276" s="850"/>
      <c r="BO276" s="850"/>
      <c r="BP276" s="850"/>
      <c r="BQ276" s="850"/>
      <c r="BR276" s="850"/>
      <c r="BS276" s="850"/>
      <c r="BT276" s="851"/>
      <c r="BU276" s="163"/>
    </row>
    <row r="277" spans="2:73" ht="15.75">
      <c r="B277" s="691"/>
      <c r="C277" s="691"/>
      <c r="D277" s="691"/>
      <c r="E277" s="691"/>
      <c r="F277" s="691"/>
      <c r="G277" s="691"/>
      <c r="H277" s="691"/>
      <c r="I277" s="643"/>
      <c r="J277" s="643"/>
      <c r="K277" s="632"/>
      <c r="L277" s="849"/>
      <c r="M277" s="850"/>
      <c r="N277" s="850"/>
      <c r="O277" s="850"/>
      <c r="P277" s="850"/>
      <c r="Q277" s="850"/>
      <c r="R277" s="850"/>
      <c r="S277" s="850"/>
      <c r="T277" s="850"/>
      <c r="U277" s="850"/>
      <c r="V277" s="850"/>
      <c r="W277" s="850"/>
      <c r="X277" s="850"/>
      <c r="Y277" s="850"/>
      <c r="Z277" s="850"/>
      <c r="AA277" s="850"/>
      <c r="AB277" s="850"/>
      <c r="AC277" s="850"/>
      <c r="AD277" s="850"/>
      <c r="AE277" s="850"/>
      <c r="AF277" s="850"/>
      <c r="AG277" s="850"/>
      <c r="AH277" s="850"/>
      <c r="AI277" s="850"/>
      <c r="AJ277" s="850"/>
      <c r="AK277" s="850"/>
      <c r="AL277" s="850"/>
      <c r="AM277" s="850"/>
      <c r="AN277" s="850"/>
      <c r="AO277" s="851"/>
      <c r="AP277" s="632"/>
      <c r="AQ277" s="849"/>
      <c r="AR277" s="850"/>
      <c r="AS277" s="850"/>
      <c r="AT277" s="850"/>
      <c r="AU277" s="850"/>
      <c r="AV277" s="850"/>
      <c r="AW277" s="850"/>
      <c r="AX277" s="850"/>
      <c r="AY277" s="850"/>
      <c r="AZ277" s="850"/>
      <c r="BA277" s="850"/>
      <c r="BB277" s="850"/>
      <c r="BC277" s="850"/>
      <c r="BD277" s="850"/>
      <c r="BE277" s="850"/>
      <c r="BF277" s="850"/>
      <c r="BG277" s="850"/>
      <c r="BH277" s="850"/>
      <c r="BI277" s="850"/>
      <c r="BJ277" s="850"/>
      <c r="BK277" s="850"/>
      <c r="BL277" s="850"/>
      <c r="BM277" s="850"/>
      <c r="BN277" s="850"/>
      <c r="BO277" s="850"/>
      <c r="BP277" s="850"/>
      <c r="BQ277" s="850"/>
      <c r="BR277" s="850"/>
      <c r="BS277" s="850"/>
      <c r="BT277" s="851"/>
      <c r="BU277" s="163"/>
    </row>
    <row r="278" spans="2:73" ht="15.75">
      <c r="B278" s="691"/>
      <c r="C278" s="691"/>
      <c r="D278" s="691"/>
      <c r="E278" s="691"/>
      <c r="F278" s="691"/>
      <c r="G278" s="691"/>
      <c r="H278" s="691"/>
      <c r="I278" s="643"/>
      <c r="J278" s="643"/>
      <c r="K278" s="632"/>
      <c r="L278" s="849"/>
      <c r="M278" s="850"/>
      <c r="N278" s="850"/>
      <c r="O278" s="850"/>
      <c r="P278" s="850"/>
      <c r="Q278" s="850"/>
      <c r="R278" s="850"/>
      <c r="S278" s="850"/>
      <c r="T278" s="850"/>
      <c r="U278" s="850"/>
      <c r="V278" s="850"/>
      <c r="W278" s="850"/>
      <c r="X278" s="850"/>
      <c r="Y278" s="850"/>
      <c r="Z278" s="850"/>
      <c r="AA278" s="850"/>
      <c r="AB278" s="850"/>
      <c r="AC278" s="850"/>
      <c r="AD278" s="850"/>
      <c r="AE278" s="850"/>
      <c r="AF278" s="850"/>
      <c r="AG278" s="850"/>
      <c r="AH278" s="850"/>
      <c r="AI278" s="850"/>
      <c r="AJ278" s="850"/>
      <c r="AK278" s="850"/>
      <c r="AL278" s="850"/>
      <c r="AM278" s="850"/>
      <c r="AN278" s="850"/>
      <c r="AO278" s="851"/>
      <c r="AP278" s="632"/>
      <c r="AQ278" s="849"/>
      <c r="AR278" s="850"/>
      <c r="AS278" s="850"/>
      <c r="AT278" s="850"/>
      <c r="AU278" s="850"/>
      <c r="AV278" s="850"/>
      <c r="AW278" s="850"/>
      <c r="AX278" s="850"/>
      <c r="AY278" s="850"/>
      <c r="AZ278" s="850"/>
      <c r="BA278" s="850"/>
      <c r="BB278" s="850"/>
      <c r="BC278" s="850"/>
      <c r="BD278" s="850"/>
      <c r="BE278" s="850"/>
      <c r="BF278" s="850"/>
      <c r="BG278" s="850"/>
      <c r="BH278" s="850"/>
      <c r="BI278" s="850"/>
      <c r="BJ278" s="850"/>
      <c r="BK278" s="850"/>
      <c r="BL278" s="850"/>
      <c r="BM278" s="850"/>
      <c r="BN278" s="850"/>
      <c r="BO278" s="850"/>
      <c r="BP278" s="850"/>
      <c r="BQ278" s="850"/>
      <c r="BR278" s="850"/>
      <c r="BS278" s="850"/>
      <c r="BT278" s="851"/>
      <c r="BU278" s="163"/>
    </row>
    <row r="279" spans="2:73" ht="15.75">
      <c r="B279" s="691"/>
      <c r="C279" s="691"/>
      <c r="D279" s="691"/>
      <c r="E279" s="691"/>
      <c r="F279" s="691"/>
      <c r="G279" s="691"/>
      <c r="H279" s="691"/>
      <c r="I279" s="643"/>
      <c r="J279" s="643"/>
      <c r="K279" s="632"/>
      <c r="L279" s="849"/>
      <c r="M279" s="850"/>
      <c r="N279" s="850"/>
      <c r="O279" s="850"/>
      <c r="P279" s="850"/>
      <c r="Q279" s="850"/>
      <c r="R279" s="850"/>
      <c r="S279" s="850"/>
      <c r="T279" s="850"/>
      <c r="U279" s="850"/>
      <c r="V279" s="850"/>
      <c r="W279" s="850"/>
      <c r="X279" s="850"/>
      <c r="Y279" s="850"/>
      <c r="Z279" s="850"/>
      <c r="AA279" s="850"/>
      <c r="AB279" s="850"/>
      <c r="AC279" s="850"/>
      <c r="AD279" s="850"/>
      <c r="AE279" s="850"/>
      <c r="AF279" s="850"/>
      <c r="AG279" s="850"/>
      <c r="AH279" s="850"/>
      <c r="AI279" s="850"/>
      <c r="AJ279" s="850"/>
      <c r="AK279" s="850"/>
      <c r="AL279" s="850"/>
      <c r="AM279" s="850"/>
      <c r="AN279" s="850"/>
      <c r="AO279" s="851"/>
      <c r="AP279" s="632"/>
      <c r="AQ279" s="849"/>
      <c r="AR279" s="850"/>
      <c r="AS279" s="850"/>
      <c r="AT279" s="850"/>
      <c r="AU279" s="850"/>
      <c r="AV279" s="850"/>
      <c r="AW279" s="850"/>
      <c r="AX279" s="850"/>
      <c r="AY279" s="850"/>
      <c r="AZ279" s="850"/>
      <c r="BA279" s="850"/>
      <c r="BB279" s="850"/>
      <c r="BC279" s="850"/>
      <c r="BD279" s="850"/>
      <c r="BE279" s="850"/>
      <c r="BF279" s="850"/>
      <c r="BG279" s="850"/>
      <c r="BH279" s="850"/>
      <c r="BI279" s="850"/>
      <c r="BJ279" s="850"/>
      <c r="BK279" s="850"/>
      <c r="BL279" s="850"/>
      <c r="BM279" s="850"/>
      <c r="BN279" s="850"/>
      <c r="BO279" s="850"/>
      <c r="BP279" s="850"/>
      <c r="BQ279" s="850"/>
      <c r="BR279" s="850"/>
      <c r="BS279" s="850"/>
      <c r="BT279" s="851"/>
      <c r="BU279" s="163"/>
    </row>
    <row r="280" spans="2:73" ht="15.75">
      <c r="B280" s="691"/>
      <c r="C280" s="691"/>
      <c r="D280" s="691"/>
      <c r="E280" s="691"/>
      <c r="F280" s="691"/>
      <c r="G280" s="691"/>
      <c r="H280" s="691"/>
      <c r="I280" s="643"/>
      <c r="J280" s="643"/>
      <c r="K280" s="632"/>
      <c r="L280" s="849"/>
      <c r="M280" s="850"/>
      <c r="N280" s="850"/>
      <c r="O280" s="850"/>
      <c r="P280" s="850"/>
      <c r="Q280" s="850"/>
      <c r="R280" s="850"/>
      <c r="S280" s="850"/>
      <c r="T280" s="850"/>
      <c r="U280" s="850"/>
      <c r="V280" s="850"/>
      <c r="W280" s="850"/>
      <c r="X280" s="850"/>
      <c r="Y280" s="850"/>
      <c r="Z280" s="850"/>
      <c r="AA280" s="850"/>
      <c r="AB280" s="850"/>
      <c r="AC280" s="850"/>
      <c r="AD280" s="850"/>
      <c r="AE280" s="850"/>
      <c r="AF280" s="850"/>
      <c r="AG280" s="850"/>
      <c r="AH280" s="850"/>
      <c r="AI280" s="850"/>
      <c r="AJ280" s="850"/>
      <c r="AK280" s="850"/>
      <c r="AL280" s="850"/>
      <c r="AM280" s="850"/>
      <c r="AN280" s="850"/>
      <c r="AO280" s="851"/>
      <c r="AP280" s="632"/>
      <c r="AQ280" s="849"/>
      <c r="AR280" s="850"/>
      <c r="AS280" s="850"/>
      <c r="AT280" s="850"/>
      <c r="AU280" s="850"/>
      <c r="AV280" s="850"/>
      <c r="AW280" s="850"/>
      <c r="AX280" s="850"/>
      <c r="AY280" s="850"/>
      <c r="AZ280" s="850"/>
      <c r="BA280" s="850"/>
      <c r="BB280" s="850"/>
      <c r="BC280" s="850"/>
      <c r="BD280" s="850"/>
      <c r="BE280" s="850"/>
      <c r="BF280" s="850"/>
      <c r="BG280" s="850"/>
      <c r="BH280" s="850"/>
      <c r="BI280" s="850"/>
      <c r="BJ280" s="850"/>
      <c r="BK280" s="850"/>
      <c r="BL280" s="850"/>
      <c r="BM280" s="850"/>
      <c r="BN280" s="850"/>
      <c r="BO280" s="850"/>
      <c r="BP280" s="850"/>
      <c r="BQ280" s="850"/>
      <c r="BR280" s="850"/>
      <c r="BS280" s="850"/>
      <c r="BT280" s="851"/>
      <c r="BU280" s="163"/>
    </row>
    <row r="281" spans="2:73" ht="15.75">
      <c r="B281" s="691"/>
      <c r="C281" s="691"/>
      <c r="D281" s="691"/>
      <c r="E281" s="691"/>
      <c r="F281" s="691"/>
      <c r="G281" s="691"/>
      <c r="H281" s="691"/>
      <c r="I281" s="643"/>
      <c r="J281" s="643"/>
      <c r="K281" s="632"/>
      <c r="L281" s="849"/>
      <c r="M281" s="850"/>
      <c r="N281" s="850"/>
      <c r="O281" s="850"/>
      <c r="P281" s="850"/>
      <c r="Q281" s="850"/>
      <c r="R281" s="850"/>
      <c r="S281" s="850"/>
      <c r="T281" s="850"/>
      <c r="U281" s="850"/>
      <c r="V281" s="850"/>
      <c r="W281" s="850"/>
      <c r="X281" s="850"/>
      <c r="Y281" s="850"/>
      <c r="Z281" s="850"/>
      <c r="AA281" s="850"/>
      <c r="AB281" s="850"/>
      <c r="AC281" s="850"/>
      <c r="AD281" s="850"/>
      <c r="AE281" s="850"/>
      <c r="AF281" s="850"/>
      <c r="AG281" s="850"/>
      <c r="AH281" s="850"/>
      <c r="AI281" s="850"/>
      <c r="AJ281" s="850"/>
      <c r="AK281" s="850"/>
      <c r="AL281" s="850"/>
      <c r="AM281" s="850"/>
      <c r="AN281" s="850"/>
      <c r="AO281" s="851"/>
      <c r="AP281" s="632"/>
      <c r="AQ281" s="849"/>
      <c r="AR281" s="850"/>
      <c r="AS281" s="850"/>
      <c r="AT281" s="850"/>
      <c r="AU281" s="850"/>
      <c r="AV281" s="850"/>
      <c r="AW281" s="850"/>
      <c r="AX281" s="850"/>
      <c r="AY281" s="850"/>
      <c r="AZ281" s="850"/>
      <c r="BA281" s="850"/>
      <c r="BB281" s="850"/>
      <c r="BC281" s="850"/>
      <c r="BD281" s="850"/>
      <c r="BE281" s="850"/>
      <c r="BF281" s="850"/>
      <c r="BG281" s="850"/>
      <c r="BH281" s="850"/>
      <c r="BI281" s="850"/>
      <c r="BJ281" s="850"/>
      <c r="BK281" s="850"/>
      <c r="BL281" s="850"/>
      <c r="BM281" s="850"/>
      <c r="BN281" s="850"/>
      <c r="BO281" s="850"/>
      <c r="BP281" s="850"/>
      <c r="BQ281" s="850"/>
      <c r="BR281" s="850"/>
      <c r="BS281" s="850"/>
      <c r="BT281" s="851"/>
      <c r="BU281" s="163"/>
    </row>
    <row r="282" spans="2:73" ht="15.75">
      <c r="B282" s="691"/>
      <c r="C282" s="691"/>
      <c r="D282" s="691"/>
      <c r="E282" s="691"/>
      <c r="F282" s="691"/>
      <c r="G282" s="691"/>
      <c r="H282" s="691"/>
      <c r="I282" s="643"/>
      <c r="J282" s="643"/>
      <c r="K282" s="632"/>
      <c r="L282" s="849"/>
      <c r="M282" s="850"/>
      <c r="N282" s="850"/>
      <c r="O282" s="850"/>
      <c r="P282" s="850"/>
      <c r="Q282" s="850"/>
      <c r="R282" s="850"/>
      <c r="S282" s="850"/>
      <c r="T282" s="850"/>
      <c r="U282" s="850"/>
      <c r="V282" s="850"/>
      <c r="W282" s="850"/>
      <c r="X282" s="850"/>
      <c r="Y282" s="850"/>
      <c r="Z282" s="850"/>
      <c r="AA282" s="850"/>
      <c r="AB282" s="850"/>
      <c r="AC282" s="850"/>
      <c r="AD282" s="850"/>
      <c r="AE282" s="850"/>
      <c r="AF282" s="850"/>
      <c r="AG282" s="850"/>
      <c r="AH282" s="850"/>
      <c r="AI282" s="850"/>
      <c r="AJ282" s="850"/>
      <c r="AK282" s="850"/>
      <c r="AL282" s="850"/>
      <c r="AM282" s="850"/>
      <c r="AN282" s="850"/>
      <c r="AO282" s="851"/>
      <c r="AP282" s="632"/>
      <c r="AQ282" s="849"/>
      <c r="AR282" s="850"/>
      <c r="AS282" s="850"/>
      <c r="AT282" s="850"/>
      <c r="AU282" s="850"/>
      <c r="AV282" s="850"/>
      <c r="AW282" s="850"/>
      <c r="AX282" s="850"/>
      <c r="AY282" s="850"/>
      <c r="AZ282" s="850"/>
      <c r="BA282" s="850"/>
      <c r="BB282" s="850"/>
      <c r="BC282" s="850"/>
      <c r="BD282" s="850"/>
      <c r="BE282" s="850"/>
      <c r="BF282" s="850"/>
      <c r="BG282" s="850"/>
      <c r="BH282" s="850"/>
      <c r="BI282" s="850"/>
      <c r="BJ282" s="850"/>
      <c r="BK282" s="850"/>
      <c r="BL282" s="850"/>
      <c r="BM282" s="850"/>
      <c r="BN282" s="850"/>
      <c r="BO282" s="850"/>
      <c r="BP282" s="850"/>
      <c r="BQ282" s="850"/>
      <c r="BR282" s="850"/>
      <c r="BS282" s="850"/>
      <c r="BT282" s="851"/>
      <c r="BU282" s="163"/>
    </row>
    <row r="283" spans="2:73" ht="15.75">
      <c r="B283" s="691"/>
      <c r="C283" s="691"/>
      <c r="D283" s="691"/>
      <c r="E283" s="691"/>
      <c r="F283" s="691"/>
      <c r="G283" s="691"/>
      <c r="H283" s="691"/>
      <c r="I283" s="643"/>
      <c r="J283" s="643"/>
      <c r="K283" s="632"/>
      <c r="L283" s="849"/>
      <c r="M283" s="850"/>
      <c r="N283" s="850"/>
      <c r="O283" s="850"/>
      <c r="P283" s="850"/>
      <c r="Q283" s="850"/>
      <c r="R283" s="850"/>
      <c r="S283" s="850"/>
      <c r="T283" s="850"/>
      <c r="U283" s="850"/>
      <c r="V283" s="850"/>
      <c r="W283" s="850"/>
      <c r="X283" s="850"/>
      <c r="Y283" s="850"/>
      <c r="Z283" s="850"/>
      <c r="AA283" s="850"/>
      <c r="AB283" s="850"/>
      <c r="AC283" s="850"/>
      <c r="AD283" s="850"/>
      <c r="AE283" s="850"/>
      <c r="AF283" s="850"/>
      <c r="AG283" s="850"/>
      <c r="AH283" s="850"/>
      <c r="AI283" s="850"/>
      <c r="AJ283" s="850"/>
      <c r="AK283" s="850"/>
      <c r="AL283" s="850"/>
      <c r="AM283" s="850"/>
      <c r="AN283" s="850"/>
      <c r="AO283" s="851"/>
      <c r="AP283" s="632"/>
      <c r="AQ283" s="849"/>
      <c r="AR283" s="850"/>
      <c r="AS283" s="850"/>
      <c r="AT283" s="850"/>
      <c r="AU283" s="850"/>
      <c r="AV283" s="850"/>
      <c r="AW283" s="850"/>
      <c r="AX283" s="850"/>
      <c r="AY283" s="850"/>
      <c r="AZ283" s="850"/>
      <c r="BA283" s="850"/>
      <c r="BB283" s="850"/>
      <c r="BC283" s="850"/>
      <c r="BD283" s="850"/>
      <c r="BE283" s="850"/>
      <c r="BF283" s="850"/>
      <c r="BG283" s="850"/>
      <c r="BH283" s="850"/>
      <c r="BI283" s="850"/>
      <c r="BJ283" s="850"/>
      <c r="BK283" s="850"/>
      <c r="BL283" s="850"/>
      <c r="BM283" s="850"/>
      <c r="BN283" s="850"/>
      <c r="BO283" s="850"/>
      <c r="BP283" s="850"/>
      <c r="BQ283" s="850"/>
      <c r="BR283" s="850"/>
      <c r="BS283" s="850"/>
      <c r="BT283" s="851"/>
      <c r="BU283" s="163"/>
    </row>
    <row r="284" spans="2:73" ht="15.75">
      <c r="B284" s="691"/>
      <c r="C284" s="691"/>
      <c r="D284" s="691"/>
      <c r="E284" s="691"/>
      <c r="F284" s="691"/>
      <c r="G284" s="691"/>
      <c r="H284" s="691"/>
      <c r="I284" s="643"/>
      <c r="J284" s="643"/>
      <c r="K284" s="632"/>
      <c r="L284" s="849"/>
      <c r="M284" s="850"/>
      <c r="N284" s="850"/>
      <c r="O284" s="850"/>
      <c r="P284" s="850"/>
      <c r="Q284" s="850"/>
      <c r="R284" s="850"/>
      <c r="S284" s="850"/>
      <c r="T284" s="850"/>
      <c r="U284" s="850"/>
      <c r="V284" s="850"/>
      <c r="W284" s="850"/>
      <c r="X284" s="850"/>
      <c r="Y284" s="850"/>
      <c r="Z284" s="850"/>
      <c r="AA284" s="850"/>
      <c r="AB284" s="850"/>
      <c r="AC284" s="850"/>
      <c r="AD284" s="850"/>
      <c r="AE284" s="850"/>
      <c r="AF284" s="850"/>
      <c r="AG284" s="850"/>
      <c r="AH284" s="850"/>
      <c r="AI284" s="850"/>
      <c r="AJ284" s="850"/>
      <c r="AK284" s="850"/>
      <c r="AL284" s="850"/>
      <c r="AM284" s="850"/>
      <c r="AN284" s="850"/>
      <c r="AO284" s="851"/>
      <c r="AP284" s="632"/>
      <c r="AQ284" s="849"/>
      <c r="AR284" s="850"/>
      <c r="AS284" s="850"/>
      <c r="AT284" s="850"/>
      <c r="AU284" s="850"/>
      <c r="AV284" s="850"/>
      <c r="AW284" s="850"/>
      <c r="AX284" s="850"/>
      <c r="AY284" s="850"/>
      <c r="AZ284" s="850"/>
      <c r="BA284" s="850"/>
      <c r="BB284" s="850"/>
      <c r="BC284" s="850"/>
      <c r="BD284" s="850"/>
      <c r="BE284" s="850"/>
      <c r="BF284" s="850"/>
      <c r="BG284" s="850"/>
      <c r="BH284" s="850"/>
      <c r="BI284" s="850"/>
      <c r="BJ284" s="850"/>
      <c r="BK284" s="850"/>
      <c r="BL284" s="850"/>
      <c r="BM284" s="850"/>
      <c r="BN284" s="850"/>
      <c r="BO284" s="850"/>
      <c r="BP284" s="850"/>
      <c r="BQ284" s="850"/>
      <c r="BR284" s="850"/>
      <c r="BS284" s="850"/>
      <c r="BT284" s="851"/>
      <c r="BU284" s="163"/>
    </row>
    <row r="285" spans="2:73" ht="15.75">
      <c r="B285" s="691"/>
      <c r="C285" s="691"/>
      <c r="D285" s="691"/>
      <c r="E285" s="691"/>
      <c r="F285" s="691"/>
      <c r="G285" s="691"/>
      <c r="H285" s="691"/>
      <c r="I285" s="643"/>
      <c r="J285" s="643"/>
      <c r="K285" s="632"/>
      <c r="L285" s="849"/>
      <c r="M285" s="850"/>
      <c r="N285" s="850"/>
      <c r="O285" s="850"/>
      <c r="P285" s="850"/>
      <c r="Q285" s="850"/>
      <c r="R285" s="850"/>
      <c r="S285" s="850"/>
      <c r="T285" s="850"/>
      <c r="U285" s="850"/>
      <c r="V285" s="850"/>
      <c r="W285" s="850"/>
      <c r="X285" s="850"/>
      <c r="Y285" s="850"/>
      <c r="Z285" s="850"/>
      <c r="AA285" s="850"/>
      <c r="AB285" s="850"/>
      <c r="AC285" s="850"/>
      <c r="AD285" s="850"/>
      <c r="AE285" s="850"/>
      <c r="AF285" s="850"/>
      <c r="AG285" s="850"/>
      <c r="AH285" s="850"/>
      <c r="AI285" s="850"/>
      <c r="AJ285" s="850"/>
      <c r="AK285" s="850"/>
      <c r="AL285" s="850"/>
      <c r="AM285" s="850"/>
      <c r="AN285" s="850"/>
      <c r="AO285" s="851"/>
      <c r="AP285" s="632"/>
      <c r="AQ285" s="849"/>
      <c r="AR285" s="850"/>
      <c r="AS285" s="850"/>
      <c r="AT285" s="850"/>
      <c r="AU285" s="850"/>
      <c r="AV285" s="850"/>
      <c r="AW285" s="850"/>
      <c r="AX285" s="850"/>
      <c r="AY285" s="850"/>
      <c r="AZ285" s="850"/>
      <c r="BA285" s="850"/>
      <c r="BB285" s="850"/>
      <c r="BC285" s="850"/>
      <c r="BD285" s="850"/>
      <c r="BE285" s="850"/>
      <c r="BF285" s="850"/>
      <c r="BG285" s="850"/>
      <c r="BH285" s="850"/>
      <c r="BI285" s="850"/>
      <c r="BJ285" s="850"/>
      <c r="BK285" s="850"/>
      <c r="BL285" s="850"/>
      <c r="BM285" s="850"/>
      <c r="BN285" s="850"/>
      <c r="BO285" s="850"/>
      <c r="BP285" s="850"/>
      <c r="BQ285" s="850"/>
      <c r="BR285" s="850"/>
      <c r="BS285" s="850"/>
      <c r="BT285" s="851"/>
      <c r="BU285" s="163"/>
    </row>
    <row r="286" spans="2:73" ht="15.75">
      <c r="B286" s="691"/>
      <c r="C286" s="691"/>
      <c r="D286" s="691"/>
      <c r="E286" s="691"/>
      <c r="F286" s="691"/>
      <c r="G286" s="691"/>
      <c r="H286" s="691"/>
      <c r="I286" s="643"/>
      <c r="J286" s="643"/>
      <c r="K286" s="632"/>
      <c r="L286" s="849"/>
      <c r="M286" s="850"/>
      <c r="N286" s="850"/>
      <c r="O286" s="850"/>
      <c r="P286" s="850"/>
      <c r="Q286" s="850"/>
      <c r="R286" s="850"/>
      <c r="S286" s="850"/>
      <c r="T286" s="850"/>
      <c r="U286" s="850"/>
      <c r="V286" s="850"/>
      <c r="W286" s="850"/>
      <c r="X286" s="850"/>
      <c r="Y286" s="850"/>
      <c r="Z286" s="850"/>
      <c r="AA286" s="850"/>
      <c r="AB286" s="850"/>
      <c r="AC286" s="850"/>
      <c r="AD286" s="850"/>
      <c r="AE286" s="850"/>
      <c r="AF286" s="850"/>
      <c r="AG286" s="850"/>
      <c r="AH286" s="850"/>
      <c r="AI286" s="850"/>
      <c r="AJ286" s="850"/>
      <c r="AK286" s="850"/>
      <c r="AL286" s="850"/>
      <c r="AM286" s="850"/>
      <c r="AN286" s="850"/>
      <c r="AO286" s="851"/>
      <c r="AP286" s="632"/>
      <c r="AQ286" s="849"/>
      <c r="AR286" s="850"/>
      <c r="AS286" s="850"/>
      <c r="AT286" s="850"/>
      <c r="AU286" s="850"/>
      <c r="AV286" s="850"/>
      <c r="AW286" s="850"/>
      <c r="AX286" s="850"/>
      <c r="AY286" s="850"/>
      <c r="AZ286" s="850"/>
      <c r="BA286" s="850"/>
      <c r="BB286" s="850"/>
      <c r="BC286" s="850"/>
      <c r="BD286" s="850"/>
      <c r="BE286" s="850"/>
      <c r="BF286" s="850"/>
      <c r="BG286" s="850"/>
      <c r="BH286" s="850"/>
      <c r="BI286" s="850"/>
      <c r="BJ286" s="850"/>
      <c r="BK286" s="850"/>
      <c r="BL286" s="850"/>
      <c r="BM286" s="850"/>
      <c r="BN286" s="850"/>
      <c r="BO286" s="850"/>
      <c r="BP286" s="850"/>
      <c r="BQ286" s="850"/>
      <c r="BR286" s="850"/>
      <c r="BS286" s="850"/>
      <c r="BT286" s="851"/>
      <c r="BU286" s="163"/>
    </row>
    <row r="287" spans="2:73" ht="15.75">
      <c r="B287" s="691"/>
      <c r="C287" s="691"/>
      <c r="D287" s="691"/>
      <c r="E287" s="691"/>
      <c r="F287" s="691"/>
      <c r="G287" s="691"/>
      <c r="H287" s="691"/>
      <c r="I287" s="643"/>
      <c r="J287" s="643"/>
      <c r="K287" s="632"/>
      <c r="L287" s="849"/>
      <c r="M287" s="850"/>
      <c r="N287" s="850"/>
      <c r="O287" s="850"/>
      <c r="P287" s="850"/>
      <c r="Q287" s="850"/>
      <c r="R287" s="850"/>
      <c r="S287" s="850"/>
      <c r="T287" s="850"/>
      <c r="U287" s="850"/>
      <c r="V287" s="850"/>
      <c r="W287" s="850"/>
      <c r="X287" s="850"/>
      <c r="Y287" s="850"/>
      <c r="Z287" s="850"/>
      <c r="AA287" s="850"/>
      <c r="AB287" s="850"/>
      <c r="AC287" s="850"/>
      <c r="AD287" s="850"/>
      <c r="AE287" s="850"/>
      <c r="AF287" s="850"/>
      <c r="AG287" s="850"/>
      <c r="AH287" s="850"/>
      <c r="AI287" s="850"/>
      <c r="AJ287" s="850"/>
      <c r="AK287" s="850"/>
      <c r="AL287" s="850"/>
      <c r="AM287" s="850"/>
      <c r="AN287" s="850"/>
      <c r="AO287" s="851"/>
      <c r="AP287" s="632"/>
      <c r="AQ287" s="849"/>
      <c r="AR287" s="850"/>
      <c r="AS287" s="850"/>
      <c r="AT287" s="850"/>
      <c r="AU287" s="850"/>
      <c r="AV287" s="850"/>
      <c r="AW287" s="850"/>
      <c r="AX287" s="850"/>
      <c r="AY287" s="850"/>
      <c r="AZ287" s="850"/>
      <c r="BA287" s="850"/>
      <c r="BB287" s="850"/>
      <c r="BC287" s="850"/>
      <c r="BD287" s="850"/>
      <c r="BE287" s="850"/>
      <c r="BF287" s="850"/>
      <c r="BG287" s="850"/>
      <c r="BH287" s="850"/>
      <c r="BI287" s="850"/>
      <c r="BJ287" s="850"/>
      <c r="BK287" s="850"/>
      <c r="BL287" s="850"/>
      <c r="BM287" s="850"/>
      <c r="BN287" s="850"/>
      <c r="BO287" s="850"/>
      <c r="BP287" s="850"/>
      <c r="BQ287" s="850"/>
      <c r="BR287" s="850"/>
      <c r="BS287" s="850"/>
      <c r="BT287" s="851"/>
      <c r="BU287" s="163"/>
    </row>
    <row r="288" spans="2:73" ht="15.75">
      <c r="B288" s="691"/>
      <c r="C288" s="691"/>
      <c r="D288" s="691"/>
      <c r="E288" s="691"/>
      <c r="F288" s="691"/>
      <c r="G288" s="691"/>
      <c r="H288" s="691"/>
      <c r="I288" s="643"/>
      <c r="J288" s="643"/>
      <c r="K288" s="632"/>
      <c r="L288" s="849"/>
      <c r="M288" s="850"/>
      <c r="N288" s="850"/>
      <c r="O288" s="850"/>
      <c r="P288" s="850"/>
      <c r="Q288" s="850"/>
      <c r="R288" s="850"/>
      <c r="S288" s="850"/>
      <c r="T288" s="850"/>
      <c r="U288" s="850"/>
      <c r="V288" s="850"/>
      <c r="W288" s="850"/>
      <c r="X288" s="850"/>
      <c r="Y288" s="850"/>
      <c r="Z288" s="850"/>
      <c r="AA288" s="850"/>
      <c r="AB288" s="850"/>
      <c r="AC288" s="850"/>
      <c r="AD288" s="850"/>
      <c r="AE288" s="850"/>
      <c r="AF288" s="850"/>
      <c r="AG288" s="850"/>
      <c r="AH288" s="850"/>
      <c r="AI288" s="850"/>
      <c r="AJ288" s="850"/>
      <c r="AK288" s="850"/>
      <c r="AL288" s="850"/>
      <c r="AM288" s="850"/>
      <c r="AN288" s="850"/>
      <c r="AO288" s="851"/>
      <c r="AP288" s="632"/>
      <c r="AQ288" s="849"/>
      <c r="AR288" s="850"/>
      <c r="AS288" s="850"/>
      <c r="AT288" s="850"/>
      <c r="AU288" s="850"/>
      <c r="AV288" s="850"/>
      <c r="AW288" s="850"/>
      <c r="AX288" s="850"/>
      <c r="AY288" s="850"/>
      <c r="AZ288" s="850"/>
      <c r="BA288" s="850"/>
      <c r="BB288" s="850"/>
      <c r="BC288" s="850"/>
      <c r="BD288" s="850"/>
      <c r="BE288" s="850"/>
      <c r="BF288" s="850"/>
      <c r="BG288" s="850"/>
      <c r="BH288" s="850"/>
      <c r="BI288" s="850"/>
      <c r="BJ288" s="850"/>
      <c r="BK288" s="850"/>
      <c r="BL288" s="850"/>
      <c r="BM288" s="850"/>
      <c r="BN288" s="850"/>
      <c r="BO288" s="850"/>
      <c r="BP288" s="850"/>
      <c r="BQ288" s="850"/>
      <c r="BR288" s="850"/>
      <c r="BS288" s="850"/>
      <c r="BT288" s="851"/>
      <c r="BU288" s="163"/>
    </row>
    <row r="289" spans="2:73" ht="15.75">
      <c r="B289" s="691"/>
      <c r="C289" s="691"/>
      <c r="D289" s="691"/>
      <c r="E289" s="691"/>
      <c r="F289" s="691"/>
      <c r="G289" s="691"/>
      <c r="H289" s="691"/>
      <c r="I289" s="643"/>
      <c r="J289" s="643"/>
      <c r="K289" s="632"/>
      <c r="L289" s="849"/>
      <c r="M289" s="850"/>
      <c r="N289" s="850"/>
      <c r="O289" s="850"/>
      <c r="P289" s="850"/>
      <c r="Q289" s="850"/>
      <c r="R289" s="850"/>
      <c r="S289" s="850"/>
      <c r="T289" s="850"/>
      <c r="U289" s="850"/>
      <c r="V289" s="850"/>
      <c r="W289" s="850"/>
      <c r="X289" s="850"/>
      <c r="Y289" s="850"/>
      <c r="Z289" s="850"/>
      <c r="AA289" s="850"/>
      <c r="AB289" s="850"/>
      <c r="AC289" s="850"/>
      <c r="AD289" s="850"/>
      <c r="AE289" s="850"/>
      <c r="AF289" s="850"/>
      <c r="AG289" s="850"/>
      <c r="AH289" s="850"/>
      <c r="AI289" s="850"/>
      <c r="AJ289" s="850"/>
      <c r="AK289" s="850"/>
      <c r="AL289" s="850"/>
      <c r="AM289" s="850"/>
      <c r="AN289" s="850"/>
      <c r="AO289" s="851"/>
      <c r="AP289" s="632"/>
      <c r="AQ289" s="849"/>
      <c r="AR289" s="850"/>
      <c r="AS289" s="850"/>
      <c r="AT289" s="850"/>
      <c r="AU289" s="850"/>
      <c r="AV289" s="850"/>
      <c r="AW289" s="850"/>
      <c r="AX289" s="850"/>
      <c r="AY289" s="850"/>
      <c r="AZ289" s="850"/>
      <c r="BA289" s="850"/>
      <c r="BB289" s="850"/>
      <c r="BC289" s="850"/>
      <c r="BD289" s="850"/>
      <c r="BE289" s="850"/>
      <c r="BF289" s="850"/>
      <c r="BG289" s="850"/>
      <c r="BH289" s="850"/>
      <c r="BI289" s="850"/>
      <c r="BJ289" s="850"/>
      <c r="BK289" s="850"/>
      <c r="BL289" s="850"/>
      <c r="BM289" s="850"/>
      <c r="BN289" s="850"/>
      <c r="BO289" s="850"/>
      <c r="BP289" s="850"/>
      <c r="BQ289" s="850"/>
      <c r="BR289" s="850"/>
      <c r="BS289" s="850"/>
      <c r="BT289" s="851"/>
      <c r="BU289" s="163"/>
    </row>
    <row r="290" spans="2:73" ht="15.75">
      <c r="B290" s="691"/>
      <c r="C290" s="691"/>
      <c r="D290" s="691"/>
      <c r="E290" s="691"/>
      <c r="F290" s="691"/>
      <c r="G290" s="691"/>
      <c r="H290" s="691"/>
      <c r="I290" s="643"/>
      <c r="J290" s="643"/>
      <c r="K290" s="632"/>
      <c r="L290" s="849"/>
      <c r="M290" s="850"/>
      <c r="N290" s="850"/>
      <c r="O290" s="850"/>
      <c r="P290" s="850"/>
      <c r="Q290" s="850"/>
      <c r="R290" s="850"/>
      <c r="S290" s="850"/>
      <c r="T290" s="850"/>
      <c r="U290" s="850"/>
      <c r="V290" s="850"/>
      <c r="W290" s="850"/>
      <c r="X290" s="850"/>
      <c r="Y290" s="850"/>
      <c r="Z290" s="850"/>
      <c r="AA290" s="850"/>
      <c r="AB290" s="850"/>
      <c r="AC290" s="850"/>
      <c r="AD290" s="850"/>
      <c r="AE290" s="850"/>
      <c r="AF290" s="850"/>
      <c r="AG290" s="850"/>
      <c r="AH290" s="850"/>
      <c r="AI290" s="850"/>
      <c r="AJ290" s="850"/>
      <c r="AK290" s="850"/>
      <c r="AL290" s="850"/>
      <c r="AM290" s="850"/>
      <c r="AN290" s="850"/>
      <c r="AO290" s="851"/>
      <c r="AP290" s="632"/>
      <c r="AQ290" s="849"/>
      <c r="AR290" s="850"/>
      <c r="AS290" s="850"/>
      <c r="AT290" s="850"/>
      <c r="AU290" s="850"/>
      <c r="AV290" s="850"/>
      <c r="AW290" s="850"/>
      <c r="AX290" s="850"/>
      <c r="AY290" s="850"/>
      <c r="AZ290" s="850"/>
      <c r="BA290" s="850"/>
      <c r="BB290" s="850"/>
      <c r="BC290" s="850"/>
      <c r="BD290" s="850"/>
      <c r="BE290" s="850"/>
      <c r="BF290" s="850"/>
      <c r="BG290" s="850"/>
      <c r="BH290" s="850"/>
      <c r="BI290" s="850"/>
      <c r="BJ290" s="850"/>
      <c r="BK290" s="850"/>
      <c r="BL290" s="850"/>
      <c r="BM290" s="850"/>
      <c r="BN290" s="850"/>
      <c r="BO290" s="850"/>
      <c r="BP290" s="850"/>
      <c r="BQ290" s="850"/>
      <c r="BR290" s="850"/>
      <c r="BS290" s="850"/>
      <c r="BT290" s="851"/>
      <c r="BU290" s="163"/>
    </row>
    <row r="291" spans="2:73" ht="15.75">
      <c r="B291" s="691"/>
      <c r="C291" s="691"/>
      <c r="D291" s="691"/>
      <c r="E291" s="691"/>
      <c r="F291" s="691"/>
      <c r="G291" s="691"/>
      <c r="H291" s="691"/>
      <c r="I291" s="643"/>
      <c r="J291" s="643"/>
      <c r="K291" s="632"/>
      <c r="L291" s="849"/>
      <c r="M291" s="850"/>
      <c r="N291" s="850"/>
      <c r="O291" s="850"/>
      <c r="P291" s="850"/>
      <c r="Q291" s="850"/>
      <c r="R291" s="850"/>
      <c r="S291" s="850"/>
      <c r="T291" s="850"/>
      <c r="U291" s="850"/>
      <c r="V291" s="850"/>
      <c r="W291" s="850"/>
      <c r="X291" s="850"/>
      <c r="Y291" s="850"/>
      <c r="Z291" s="850"/>
      <c r="AA291" s="850"/>
      <c r="AB291" s="850"/>
      <c r="AC291" s="850"/>
      <c r="AD291" s="850"/>
      <c r="AE291" s="850"/>
      <c r="AF291" s="850"/>
      <c r="AG291" s="850"/>
      <c r="AH291" s="850"/>
      <c r="AI291" s="850"/>
      <c r="AJ291" s="850"/>
      <c r="AK291" s="850"/>
      <c r="AL291" s="850"/>
      <c r="AM291" s="850"/>
      <c r="AN291" s="850"/>
      <c r="AO291" s="851"/>
      <c r="AP291" s="632"/>
      <c r="AQ291" s="849"/>
      <c r="AR291" s="850"/>
      <c r="AS291" s="850"/>
      <c r="AT291" s="850"/>
      <c r="AU291" s="850"/>
      <c r="AV291" s="850"/>
      <c r="AW291" s="850"/>
      <c r="AX291" s="850"/>
      <c r="AY291" s="850"/>
      <c r="AZ291" s="850"/>
      <c r="BA291" s="850"/>
      <c r="BB291" s="850"/>
      <c r="BC291" s="850"/>
      <c r="BD291" s="850"/>
      <c r="BE291" s="850"/>
      <c r="BF291" s="850"/>
      <c r="BG291" s="850"/>
      <c r="BH291" s="850"/>
      <c r="BI291" s="850"/>
      <c r="BJ291" s="850"/>
      <c r="BK291" s="850"/>
      <c r="BL291" s="850"/>
      <c r="BM291" s="850"/>
      <c r="BN291" s="850"/>
      <c r="BO291" s="850"/>
      <c r="BP291" s="850"/>
      <c r="BQ291" s="850"/>
      <c r="BR291" s="850"/>
      <c r="BS291" s="850"/>
      <c r="BT291" s="851"/>
      <c r="BU291" s="163"/>
    </row>
    <row r="292" spans="2:73" ht="15.75">
      <c r="B292" s="691"/>
      <c r="C292" s="691"/>
      <c r="D292" s="691"/>
      <c r="E292" s="691"/>
      <c r="F292" s="691"/>
      <c r="G292" s="691"/>
      <c r="H292" s="691"/>
      <c r="I292" s="643"/>
      <c r="J292" s="643"/>
      <c r="K292" s="632"/>
      <c r="L292" s="849"/>
      <c r="M292" s="850"/>
      <c r="N292" s="850"/>
      <c r="O292" s="850"/>
      <c r="P292" s="850"/>
      <c r="Q292" s="850"/>
      <c r="R292" s="850"/>
      <c r="S292" s="850"/>
      <c r="T292" s="850"/>
      <c r="U292" s="850"/>
      <c r="V292" s="850"/>
      <c r="W292" s="850"/>
      <c r="X292" s="850"/>
      <c r="Y292" s="850"/>
      <c r="Z292" s="850"/>
      <c r="AA292" s="850"/>
      <c r="AB292" s="850"/>
      <c r="AC292" s="850"/>
      <c r="AD292" s="850"/>
      <c r="AE292" s="850"/>
      <c r="AF292" s="850"/>
      <c r="AG292" s="850"/>
      <c r="AH292" s="850"/>
      <c r="AI292" s="850"/>
      <c r="AJ292" s="850"/>
      <c r="AK292" s="850"/>
      <c r="AL292" s="850"/>
      <c r="AM292" s="850"/>
      <c r="AN292" s="850"/>
      <c r="AO292" s="851"/>
      <c r="AP292" s="632"/>
      <c r="AQ292" s="849"/>
      <c r="AR292" s="850"/>
      <c r="AS292" s="850"/>
      <c r="AT292" s="850"/>
      <c r="AU292" s="850"/>
      <c r="AV292" s="850"/>
      <c r="AW292" s="850"/>
      <c r="AX292" s="850"/>
      <c r="AY292" s="850"/>
      <c r="AZ292" s="850"/>
      <c r="BA292" s="850"/>
      <c r="BB292" s="850"/>
      <c r="BC292" s="850"/>
      <c r="BD292" s="850"/>
      <c r="BE292" s="850"/>
      <c r="BF292" s="850"/>
      <c r="BG292" s="850"/>
      <c r="BH292" s="850"/>
      <c r="BI292" s="850"/>
      <c r="BJ292" s="850"/>
      <c r="BK292" s="850"/>
      <c r="BL292" s="850"/>
      <c r="BM292" s="850"/>
      <c r="BN292" s="850"/>
      <c r="BO292" s="850"/>
      <c r="BP292" s="850"/>
      <c r="BQ292" s="850"/>
      <c r="BR292" s="850"/>
      <c r="BS292" s="850"/>
      <c r="BT292" s="851"/>
      <c r="BU292" s="163"/>
    </row>
    <row r="293" spans="2:73" ht="15.75">
      <c r="B293" s="691"/>
      <c r="C293" s="691"/>
      <c r="D293" s="691"/>
      <c r="E293" s="691"/>
      <c r="F293" s="691"/>
      <c r="G293" s="691"/>
      <c r="H293" s="691"/>
      <c r="I293" s="643"/>
      <c r="J293" s="643"/>
      <c r="K293" s="632"/>
      <c r="L293" s="849"/>
      <c r="M293" s="850"/>
      <c r="N293" s="850"/>
      <c r="O293" s="850"/>
      <c r="P293" s="850"/>
      <c r="Q293" s="850"/>
      <c r="R293" s="850"/>
      <c r="S293" s="850"/>
      <c r="T293" s="850"/>
      <c r="U293" s="850"/>
      <c r="V293" s="850"/>
      <c r="W293" s="850"/>
      <c r="X293" s="850"/>
      <c r="Y293" s="850"/>
      <c r="Z293" s="850"/>
      <c r="AA293" s="850"/>
      <c r="AB293" s="850"/>
      <c r="AC293" s="850"/>
      <c r="AD293" s="850"/>
      <c r="AE293" s="850"/>
      <c r="AF293" s="850"/>
      <c r="AG293" s="850"/>
      <c r="AH293" s="850"/>
      <c r="AI293" s="850"/>
      <c r="AJ293" s="850"/>
      <c r="AK293" s="850"/>
      <c r="AL293" s="850"/>
      <c r="AM293" s="850"/>
      <c r="AN293" s="850"/>
      <c r="AO293" s="851"/>
      <c r="AP293" s="632"/>
      <c r="AQ293" s="849"/>
      <c r="AR293" s="850"/>
      <c r="AS293" s="850"/>
      <c r="AT293" s="850"/>
      <c r="AU293" s="850"/>
      <c r="AV293" s="850"/>
      <c r="AW293" s="850"/>
      <c r="AX293" s="850"/>
      <c r="AY293" s="850"/>
      <c r="AZ293" s="850"/>
      <c r="BA293" s="850"/>
      <c r="BB293" s="850"/>
      <c r="BC293" s="850"/>
      <c r="BD293" s="850"/>
      <c r="BE293" s="850"/>
      <c r="BF293" s="850"/>
      <c r="BG293" s="850"/>
      <c r="BH293" s="850"/>
      <c r="BI293" s="850"/>
      <c r="BJ293" s="850"/>
      <c r="BK293" s="850"/>
      <c r="BL293" s="850"/>
      <c r="BM293" s="850"/>
      <c r="BN293" s="850"/>
      <c r="BO293" s="850"/>
      <c r="BP293" s="850"/>
      <c r="BQ293" s="850"/>
      <c r="BR293" s="850"/>
      <c r="BS293" s="850"/>
      <c r="BT293" s="851"/>
      <c r="BU293" s="163"/>
    </row>
    <row r="294" spans="2:73" ht="15.75">
      <c r="B294" s="691"/>
      <c r="C294" s="691"/>
      <c r="D294" s="691"/>
      <c r="E294" s="691"/>
      <c r="F294" s="691"/>
      <c r="G294" s="691"/>
      <c r="H294" s="691"/>
      <c r="I294" s="643"/>
      <c r="J294" s="643"/>
      <c r="K294" s="632"/>
      <c r="L294" s="849"/>
      <c r="M294" s="850"/>
      <c r="N294" s="850"/>
      <c r="O294" s="850"/>
      <c r="P294" s="850"/>
      <c r="Q294" s="850"/>
      <c r="R294" s="850"/>
      <c r="S294" s="850"/>
      <c r="T294" s="850"/>
      <c r="U294" s="850"/>
      <c r="V294" s="850"/>
      <c r="W294" s="850"/>
      <c r="X294" s="850"/>
      <c r="Y294" s="850"/>
      <c r="Z294" s="850"/>
      <c r="AA294" s="850"/>
      <c r="AB294" s="850"/>
      <c r="AC294" s="850"/>
      <c r="AD294" s="850"/>
      <c r="AE294" s="850"/>
      <c r="AF294" s="850"/>
      <c r="AG294" s="850"/>
      <c r="AH294" s="850"/>
      <c r="AI294" s="850"/>
      <c r="AJ294" s="850"/>
      <c r="AK294" s="850"/>
      <c r="AL294" s="850"/>
      <c r="AM294" s="850"/>
      <c r="AN294" s="850"/>
      <c r="AO294" s="851"/>
      <c r="AP294" s="632"/>
      <c r="AQ294" s="849"/>
      <c r="AR294" s="850"/>
      <c r="AS294" s="850"/>
      <c r="AT294" s="850"/>
      <c r="AU294" s="850"/>
      <c r="AV294" s="850"/>
      <c r="AW294" s="850"/>
      <c r="AX294" s="850"/>
      <c r="AY294" s="850"/>
      <c r="AZ294" s="850"/>
      <c r="BA294" s="850"/>
      <c r="BB294" s="850"/>
      <c r="BC294" s="850"/>
      <c r="BD294" s="850"/>
      <c r="BE294" s="850"/>
      <c r="BF294" s="850"/>
      <c r="BG294" s="850"/>
      <c r="BH294" s="850"/>
      <c r="BI294" s="850"/>
      <c r="BJ294" s="850"/>
      <c r="BK294" s="850"/>
      <c r="BL294" s="850"/>
      <c r="BM294" s="850"/>
      <c r="BN294" s="850"/>
      <c r="BO294" s="850"/>
      <c r="BP294" s="850"/>
      <c r="BQ294" s="850"/>
      <c r="BR294" s="850"/>
      <c r="BS294" s="850"/>
      <c r="BT294" s="851"/>
      <c r="BU294" s="163"/>
    </row>
    <row r="295" spans="2:73" ht="15.75">
      <c r="B295" s="691"/>
      <c r="C295" s="691"/>
      <c r="D295" s="691"/>
      <c r="E295" s="691"/>
      <c r="F295" s="691"/>
      <c r="G295" s="691"/>
      <c r="H295" s="691"/>
      <c r="I295" s="643"/>
      <c r="J295" s="643"/>
      <c r="K295" s="632"/>
      <c r="L295" s="849"/>
      <c r="M295" s="850"/>
      <c r="N295" s="850"/>
      <c r="O295" s="850"/>
      <c r="P295" s="850"/>
      <c r="Q295" s="850"/>
      <c r="R295" s="850"/>
      <c r="S295" s="850"/>
      <c r="T295" s="850"/>
      <c r="U295" s="850"/>
      <c r="V295" s="850"/>
      <c r="W295" s="850"/>
      <c r="X295" s="850"/>
      <c r="Y295" s="850"/>
      <c r="Z295" s="850"/>
      <c r="AA295" s="850"/>
      <c r="AB295" s="850"/>
      <c r="AC295" s="850"/>
      <c r="AD295" s="850"/>
      <c r="AE295" s="850"/>
      <c r="AF295" s="850"/>
      <c r="AG295" s="850"/>
      <c r="AH295" s="850"/>
      <c r="AI295" s="850"/>
      <c r="AJ295" s="850"/>
      <c r="AK295" s="850"/>
      <c r="AL295" s="850"/>
      <c r="AM295" s="850"/>
      <c r="AN295" s="850"/>
      <c r="AO295" s="851"/>
      <c r="AP295" s="632"/>
      <c r="AQ295" s="849"/>
      <c r="AR295" s="850"/>
      <c r="AS295" s="850"/>
      <c r="AT295" s="850"/>
      <c r="AU295" s="850"/>
      <c r="AV295" s="850"/>
      <c r="AW295" s="850"/>
      <c r="AX295" s="850"/>
      <c r="AY295" s="850"/>
      <c r="AZ295" s="850"/>
      <c r="BA295" s="850"/>
      <c r="BB295" s="850"/>
      <c r="BC295" s="850"/>
      <c r="BD295" s="850"/>
      <c r="BE295" s="850"/>
      <c r="BF295" s="850"/>
      <c r="BG295" s="850"/>
      <c r="BH295" s="850"/>
      <c r="BI295" s="850"/>
      <c r="BJ295" s="850"/>
      <c r="BK295" s="850"/>
      <c r="BL295" s="850"/>
      <c r="BM295" s="850"/>
      <c r="BN295" s="850"/>
      <c r="BO295" s="850"/>
      <c r="BP295" s="850"/>
      <c r="BQ295" s="850"/>
      <c r="BR295" s="850"/>
      <c r="BS295" s="850"/>
      <c r="BT295" s="851"/>
      <c r="BU295" s="163"/>
    </row>
    <row r="296" spans="2:73" ht="15.75">
      <c r="B296" s="691"/>
      <c r="C296" s="691"/>
      <c r="D296" s="691"/>
      <c r="E296" s="691"/>
      <c r="F296" s="691"/>
      <c r="G296" s="691"/>
      <c r="H296" s="691"/>
      <c r="I296" s="643"/>
      <c r="J296" s="643"/>
      <c r="K296" s="632"/>
      <c r="L296" s="849"/>
      <c r="M296" s="850"/>
      <c r="N296" s="850"/>
      <c r="O296" s="850"/>
      <c r="P296" s="850"/>
      <c r="Q296" s="850"/>
      <c r="R296" s="850"/>
      <c r="S296" s="850"/>
      <c r="T296" s="850"/>
      <c r="U296" s="850"/>
      <c r="V296" s="850"/>
      <c r="W296" s="850"/>
      <c r="X296" s="850"/>
      <c r="Y296" s="850"/>
      <c r="Z296" s="850"/>
      <c r="AA296" s="850"/>
      <c r="AB296" s="850"/>
      <c r="AC296" s="850"/>
      <c r="AD296" s="850"/>
      <c r="AE296" s="850"/>
      <c r="AF296" s="850"/>
      <c r="AG296" s="850"/>
      <c r="AH296" s="850"/>
      <c r="AI296" s="850"/>
      <c r="AJ296" s="850"/>
      <c r="AK296" s="850"/>
      <c r="AL296" s="850"/>
      <c r="AM296" s="850"/>
      <c r="AN296" s="850"/>
      <c r="AO296" s="851"/>
      <c r="AP296" s="632"/>
      <c r="AQ296" s="849"/>
      <c r="AR296" s="850"/>
      <c r="AS296" s="850"/>
      <c r="AT296" s="850"/>
      <c r="AU296" s="850"/>
      <c r="AV296" s="850"/>
      <c r="AW296" s="850"/>
      <c r="AX296" s="850"/>
      <c r="AY296" s="850"/>
      <c r="AZ296" s="850"/>
      <c r="BA296" s="850"/>
      <c r="BB296" s="850"/>
      <c r="BC296" s="850"/>
      <c r="BD296" s="850"/>
      <c r="BE296" s="850"/>
      <c r="BF296" s="850"/>
      <c r="BG296" s="850"/>
      <c r="BH296" s="850"/>
      <c r="BI296" s="850"/>
      <c r="BJ296" s="850"/>
      <c r="BK296" s="850"/>
      <c r="BL296" s="850"/>
      <c r="BM296" s="850"/>
      <c r="BN296" s="850"/>
      <c r="BO296" s="850"/>
      <c r="BP296" s="850"/>
      <c r="BQ296" s="850"/>
      <c r="BR296" s="850"/>
      <c r="BS296" s="850"/>
      <c r="BT296" s="851"/>
      <c r="BU296" s="163"/>
    </row>
    <row r="297" spans="2:73" ht="15.75">
      <c r="B297" s="691"/>
      <c r="C297" s="691"/>
      <c r="D297" s="691"/>
      <c r="E297" s="691"/>
      <c r="F297" s="691"/>
      <c r="G297" s="691"/>
      <c r="H297" s="691"/>
      <c r="I297" s="643"/>
      <c r="J297" s="643"/>
      <c r="K297" s="632"/>
      <c r="L297" s="849"/>
      <c r="M297" s="850"/>
      <c r="N297" s="850"/>
      <c r="O297" s="850"/>
      <c r="P297" s="850"/>
      <c r="Q297" s="850"/>
      <c r="R297" s="850"/>
      <c r="S297" s="850"/>
      <c r="T297" s="850"/>
      <c r="U297" s="850"/>
      <c r="V297" s="850"/>
      <c r="W297" s="850"/>
      <c r="X297" s="850"/>
      <c r="Y297" s="850"/>
      <c r="Z297" s="850"/>
      <c r="AA297" s="850"/>
      <c r="AB297" s="850"/>
      <c r="AC297" s="850"/>
      <c r="AD297" s="850"/>
      <c r="AE297" s="850"/>
      <c r="AF297" s="850"/>
      <c r="AG297" s="850"/>
      <c r="AH297" s="850"/>
      <c r="AI297" s="850"/>
      <c r="AJ297" s="850"/>
      <c r="AK297" s="850"/>
      <c r="AL297" s="850"/>
      <c r="AM297" s="850"/>
      <c r="AN297" s="850"/>
      <c r="AO297" s="851"/>
      <c r="AP297" s="632"/>
      <c r="AQ297" s="849"/>
      <c r="AR297" s="850"/>
      <c r="AS297" s="850"/>
      <c r="AT297" s="850"/>
      <c r="AU297" s="850"/>
      <c r="AV297" s="850"/>
      <c r="AW297" s="850"/>
      <c r="AX297" s="850"/>
      <c r="AY297" s="850"/>
      <c r="AZ297" s="850"/>
      <c r="BA297" s="850"/>
      <c r="BB297" s="850"/>
      <c r="BC297" s="850"/>
      <c r="BD297" s="850"/>
      <c r="BE297" s="850"/>
      <c r="BF297" s="850"/>
      <c r="BG297" s="850"/>
      <c r="BH297" s="850"/>
      <c r="BI297" s="850"/>
      <c r="BJ297" s="850"/>
      <c r="BK297" s="850"/>
      <c r="BL297" s="850"/>
      <c r="BM297" s="850"/>
      <c r="BN297" s="850"/>
      <c r="BO297" s="850"/>
      <c r="BP297" s="850"/>
      <c r="BQ297" s="850"/>
      <c r="BR297" s="850"/>
      <c r="BS297" s="850"/>
      <c r="BT297" s="851"/>
      <c r="BU297" s="163"/>
    </row>
    <row r="298" spans="2:73" ht="15.75">
      <c r="B298" s="691"/>
      <c r="C298" s="691"/>
      <c r="D298" s="691"/>
      <c r="E298" s="691"/>
      <c r="F298" s="691"/>
      <c r="G298" s="691"/>
      <c r="H298" s="691"/>
      <c r="I298" s="643"/>
      <c r="J298" s="643"/>
      <c r="K298" s="632"/>
      <c r="L298" s="849"/>
      <c r="M298" s="850"/>
      <c r="N298" s="850"/>
      <c r="O298" s="850"/>
      <c r="P298" s="850"/>
      <c r="Q298" s="850"/>
      <c r="R298" s="850"/>
      <c r="S298" s="850"/>
      <c r="T298" s="850"/>
      <c r="U298" s="850"/>
      <c r="V298" s="850"/>
      <c r="W298" s="850"/>
      <c r="X298" s="850"/>
      <c r="Y298" s="850"/>
      <c r="Z298" s="850"/>
      <c r="AA298" s="850"/>
      <c r="AB298" s="850"/>
      <c r="AC298" s="850"/>
      <c r="AD298" s="850"/>
      <c r="AE298" s="850"/>
      <c r="AF298" s="850"/>
      <c r="AG298" s="850"/>
      <c r="AH298" s="850"/>
      <c r="AI298" s="850"/>
      <c r="AJ298" s="850"/>
      <c r="AK298" s="850"/>
      <c r="AL298" s="850"/>
      <c r="AM298" s="850"/>
      <c r="AN298" s="850"/>
      <c r="AO298" s="851"/>
      <c r="AP298" s="632"/>
      <c r="AQ298" s="849"/>
      <c r="AR298" s="850"/>
      <c r="AS298" s="850"/>
      <c r="AT298" s="850"/>
      <c r="AU298" s="850"/>
      <c r="AV298" s="850"/>
      <c r="AW298" s="850"/>
      <c r="AX298" s="850"/>
      <c r="AY298" s="850"/>
      <c r="AZ298" s="850"/>
      <c r="BA298" s="850"/>
      <c r="BB298" s="850"/>
      <c r="BC298" s="850"/>
      <c r="BD298" s="850"/>
      <c r="BE298" s="850"/>
      <c r="BF298" s="850"/>
      <c r="BG298" s="850"/>
      <c r="BH298" s="850"/>
      <c r="BI298" s="850"/>
      <c r="BJ298" s="850"/>
      <c r="BK298" s="850"/>
      <c r="BL298" s="850"/>
      <c r="BM298" s="850"/>
      <c r="BN298" s="850"/>
      <c r="BO298" s="850"/>
      <c r="BP298" s="850"/>
      <c r="BQ298" s="850"/>
      <c r="BR298" s="850"/>
      <c r="BS298" s="850"/>
      <c r="BT298" s="851"/>
      <c r="BU298" s="163"/>
    </row>
    <row r="299" spans="2:73" ht="15.75">
      <c r="B299" s="691"/>
      <c r="C299" s="691"/>
      <c r="D299" s="691"/>
      <c r="E299" s="691"/>
      <c r="F299" s="691"/>
      <c r="G299" s="691"/>
      <c r="H299" s="691"/>
      <c r="I299" s="643"/>
      <c r="J299" s="643"/>
      <c r="K299" s="632"/>
      <c r="L299" s="849"/>
      <c r="M299" s="850"/>
      <c r="N299" s="850"/>
      <c r="O299" s="850"/>
      <c r="P299" s="850"/>
      <c r="Q299" s="850"/>
      <c r="R299" s="850"/>
      <c r="S299" s="850"/>
      <c r="T299" s="850"/>
      <c r="U299" s="850"/>
      <c r="V299" s="850"/>
      <c r="W299" s="850"/>
      <c r="X299" s="850"/>
      <c r="Y299" s="850"/>
      <c r="Z299" s="850"/>
      <c r="AA299" s="850"/>
      <c r="AB299" s="850"/>
      <c r="AC299" s="850"/>
      <c r="AD299" s="850"/>
      <c r="AE299" s="850"/>
      <c r="AF299" s="850"/>
      <c r="AG299" s="850"/>
      <c r="AH299" s="850"/>
      <c r="AI299" s="850"/>
      <c r="AJ299" s="850"/>
      <c r="AK299" s="850"/>
      <c r="AL299" s="850"/>
      <c r="AM299" s="850"/>
      <c r="AN299" s="850"/>
      <c r="AO299" s="851"/>
      <c r="AP299" s="632"/>
      <c r="AQ299" s="849"/>
      <c r="AR299" s="850"/>
      <c r="AS299" s="850"/>
      <c r="AT299" s="850"/>
      <c r="AU299" s="850"/>
      <c r="AV299" s="850"/>
      <c r="AW299" s="850"/>
      <c r="AX299" s="850"/>
      <c r="AY299" s="850"/>
      <c r="AZ299" s="850"/>
      <c r="BA299" s="850"/>
      <c r="BB299" s="850"/>
      <c r="BC299" s="850"/>
      <c r="BD299" s="850"/>
      <c r="BE299" s="850"/>
      <c r="BF299" s="850"/>
      <c r="BG299" s="850"/>
      <c r="BH299" s="850"/>
      <c r="BI299" s="850"/>
      <c r="BJ299" s="850"/>
      <c r="BK299" s="850"/>
      <c r="BL299" s="850"/>
      <c r="BM299" s="850"/>
      <c r="BN299" s="850"/>
      <c r="BO299" s="850"/>
      <c r="BP299" s="850"/>
      <c r="BQ299" s="850"/>
      <c r="BR299" s="850"/>
      <c r="BS299" s="850"/>
      <c r="BT299" s="851"/>
      <c r="BU299" s="163"/>
    </row>
    <row r="300" spans="2:73" ht="15.75">
      <c r="B300" s="691"/>
      <c r="C300" s="691"/>
      <c r="D300" s="691"/>
      <c r="E300" s="691"/>
      <c r="F300" s="691"/>
      <c r="G300" s="691"/>
      <c r="H300" s="691"/>
      <c r="I300" s="643"/>
      <c r="J300" s="643"/>
      <c r="K300" s="632"/>
      <c r="L300" s="849"/>
      <c r="M300" s="850"/>
      <c r="N300" s="850"/>
      <c r="O300" s="850"/>
      <c r="P300" s="850"/>
      <c r="Q300" s="850"/>
      <c r="R300" s="850"/>
      <c r="S300" s="850"/>
      <c r="T300" s="850"/>
      <c r="U300" s="850"/>
      <c r="V300" s="850"/>
      <c r="W300" s="850"/>
      <c r="X300" s="850"/>
      <c r="Y300" s="850"/>
      <c r="Z300" s="850"/>
      <c r="AA300" s="850"/>
      <c r="AB300" s="850"/>
      <c r="AC300" s="850"/>
      <c r="AD300" s="850"/>
      <c r="AE300" s="850"/>
      <c r="AF300" s="850"/>
      <c r="AG300" s="850"/>
      <c r="AH300" s="850"/>
      <c r="AI300" s="850"/>
      <c r="AJ300" s="850"/>
      <c r="AK300" s="850"/>
      <c r="AL300" s="850"/>
      <c r="AM300" s="850"/>
      <c r="AN300" s="850"/>
      <c r="AO300" s="851"/>
      <c r="AP300" s="632"/>
      <c r="AQ300" s="849"/>
      <c r="AR300" s="850"/>
      <c r="AS300" s="850"/>
      <c r="AT300" s="850"/>
      <c r="AU300" s="850"/>
      <c r="AV300" s="850"/>
      <c r="AW300" s="850"/>
      <c r="AX300" s="850"/>
      <c r="AY300" s="850"/>
      <c r="AZ300" s="850"/>
      <c r="BA300" s="850"/>
      <c r="BB300" s="850"/>
      <c r="BC300" s="850"/>
      <c r="BD300" s="850"/>
      <c r="BE300" s="850"/>
      <c r="BF300" s="850"/>
      <c r="BG300" s="850"/>
      <c r="BH300" s="850"/>
      <c r="BI300" s="850"/>
      <c r="BJ300" s="850"/>
      <c r="BK300" s="850"/>
      <c r="BL300" s="850"/>
      <c r="BM300" s="850"/>
      <c r="BN300" s="850"/>
      <c r="BO300" s="850"/>
      <c r="BP300" s="850"/>
      <c r="BQ300" s="850"/>
      <c r="BR300" s="850"/>
      <c r="BS300" s="850"/>
      <c r="BT300" s="851"/>
      <c r="BU300" s="163"/>
    </row>
    <row r="301" spans="2:73" ht="15.75">
      <c r="B301" s="691"/>
      <c r="C301" s="691"/>
      <c r="D301" s="691"/>
      <c r="E301" s="691"/>
      <c r="F301" s="691"/>
      <c r="G301" s="691"/>
      <c r="H301" s="691"/>
      <c r="I301" s="643"/>
      <c r="J301" s="643"/>
      <c r="K301" s="632"/>
      <c r="L301" s="849"/>
      <c r="M301" s="850"/>
      <c r="N301" s="850"/>
      <c r="O301" s="850"/>
      <c r="P301" s="850"/>
      <c r="Q301" s="850"/>
      <c r="R301" s="850"/>
      <c r="S301" s="850"/>
      <c r="T301" s="850"/>
      <c r="U301" s="850"/>
      <c r="V301" s="850"/>
      <c r="W301" s="850"/>
      <c r="X301" s="850"/>
      <c r="Y301" s="850"/>
      <c r="Z301" s="850"/>
      <c r="AA301" s="850"/>
      <c r="AB301" s="850"/>
      <c r="AC301" s="850"/>
      <c r="AD301" s="850"/>
      <c r="AE301" s="850"/>
      <c r="AF301" s="850"/>
      <c r="AG301" s="850"/>
      <c r="AH301" s="850"/>
      <c r="AI301" s="850"/>
      <c r="AJ301" s="850"/>
      <c r="AK301" s="850"/>
      <c r="AL301" s="850"/>
      <c r="AM301" s="850"/>
      <c r="AN301" s="850"/>
      <c r="AO301" s="851"/>
      <c r="AP301" s="632"/>
      <c r="AQ301" s="849"/>
      <c r="AR301" s="850"/>
      <c r="AS301" s="850"/>
      <c r="AT301" s="850"/>
      <c r="AU301" s="850"/>
      <c r="AV301" s="850"/>
      <c r="AW301" s="850"/>
      <c r="AX301" s="850"/>
      <c r="AY301" s="850"/>
      <c r="AZ301" s="850"/>
      <c r="BA301" s="850"/>
      <c r="BB301" s="850"/>
      <c r="BC301" s="850"/>
      <c r="BD301" s="850"/>
      <c r="BE301" s="850"/>
      <c r="BF301" s="850"/>
      <c r="BG301" s="850"/>
      <c r="BH301" s="850"/>
      <c r="BI301" s="850"/>
      <c r="BJ301" s="850"/>
      <c r="BK301" s="850"/>
      <c r="BL301" s="850"/>
      <c r="BM301" s="850"/>
      <c r="BN301" s="850"/>
      <c r="BO301" s="850"/>
      <c r="BP301" s="850"/>
      <c r="BQ301" s="850"/>
      <c r="BR301" s="850"/>
      <c r="BS301" s="850"/>
      <c r="BT301" s="851"/>
      <c r="BU301" s="163"/>
    </row>
    <row r="302" spans="2:73" ht="15.75">
      <c r="B302" s="691"/>
      <c r="C302" s="691"/>
      <c r="D302" s="691"/>
      <c r="E302" s="691"/>
      <c r="F302" s="691"/>
      <c r="G302" s="691"/>
      <c r="H302" s="691"/>
      <c r="I302" s="643"/>
      <c r="J302" s="643"/>
      <c r="K302" s="632"/>
      <c r="L302" s="849"/>
      <c r="M302" s="850"/>
      <c r="N302" s="850"/>
      <c r="O302" s="850"/>
      <c r="P302" s="850"/>
      <c r="Q302" s="850"/>
      <c r="R302" s="850"/>
      <c r="S302" s="850"/>
      <c r="T302" s="850"/>
      <c r="U302" s="850"/>
      <c r="V302" s="850"/>
      <c r="W302" s="850"/>
      <c r="X302" s="850"/>
      <c r="Y302" s="850"/>
      <c r="Z302" s="850"/>
      <c r="AA302" s="850"/>
      <c r="AB302" s="850"/>
      <c r="AC302" s="850"/>
      <c r="AD302" s="850"/>
      <c r="AE302" s="850"/>
      <c r="AF302" s="850"/>
      <c r="AG302" s="850"/>
      <c r="AH302" s="850"/>
      <c r="AI302" s="850"/>
      <c r="AJ302" s="850"/>
      <c r="AK302" s="850"/>
      <c r="AL302" s="850"/>
      <c r="AM302" s="850"/>
      <c r="AN302" s="850"/>
      <c r="AO302" s="851"/>
      <c r="AP302" s="632"/>
      <c r="AQ302" s="849"/>
      <c r="AR302" s="850"/>
      <c r="AS302" s="850"/>
      <c r="AT302" s="850"/>
      <c r="AU302" s="850"/>
      <c r="AV302" s="850"/>
      <c r="AW302" s="850"/>
      <c r="AX302" s="850"/>
      <c r="AY302" s="850"/>
      <c r="AZ302" s="850"/>
      <c r="BA302" s="850"/>
      <c r="BB302" s="850"/>
      <c r="BC302" s="850"/>
      <c r="BD302" s="850"/>
      <c r="BE302" s="850"/>
      <c r="BF302" s="850"/>
      <c r="BG302" s="850"/>
      <c r="BH302" s="850"/>
      <c r="BI302" s="850"/>
      <c r="BJ302" s="850"/>
      <c r="BK302" s="850"/>
      <c r="BL302" s="850"/>
      <c r="BM302" s="850"/>
      <c r="BN302" s="850"/>
      <c r="BO302" s="850"/>
      <c r="BP302" s="850"/>
      <c r="BQ302" s="850"/>
      <c r="BR302" s="850"/>
      <c r="BS302" s="850"/>
      <c r="BT302" s="851"/>
      <c r="BU302" s="163"/>
    </row>
    <row r="303" spans="2:73" ht="15.75">
      <c r="B303" s="691"/>
      <c r="C303" s="691"/>
      <c r="D303" s="691"/>
      <c r="E303" s="691"/>
      <c r="F303" s="691"/>
      <c r="G303" s="691"/>
      <c r="H303" s="691"/>
      <c r="I303" s="643"/>
      <c r="J303" s="643"/>
      <c r="K303" s="632"/>
      <c r="L303" s="849"/>
      <c r="M303" s="850"/>
      <c r="N303" s="850"/>
      <c r="O303" s="850"/>
      <c r="P303" s="850"/>
      <c r="Q303" s="850"/>
      <c r="R303" s="850"/>
      <c r="S303" s="850"/>
      <c r="T303" s="850"/>
      <c r="U303" s="850"/>
      <c r="V303" s="850"/>
      <c r="W303" s="850"/>
      <c r="X303" s="850"/>
      <c r="Y303" s="850"/>
      <c r="Z303" s="850"/>
      <c r="AA303" s="850"/>
      <c r="AB303" s="850"/>
      <c r="AC303" s="850"/>
      <c r="AD303" s="850"/>
      <c r="AE303" s="850"/>
      <c r="AF303" s="850"/>
      <c r="AG303" s="850"/>
      <c r="AH303" s="850"/>
      <c r="AI303" s="850"/>
      <c r="AJ303" s="850"/>
      <c r="AK303" s="850"/>
      <c r="AL303" s="850"/>
      <c r="AM303" s="850"/>
      <c r="AN303" s="850"/>
      <c r="AO303" s="851"/>
      <c r="AP303" s="632"/>
      <c r="AQ303" s="849"/>
      <c r="AR303" s="850"/>
      <c r="AS303" s="850"/>
      <c r="AT303" s="850"/>
      <c r="AU303" s="850"/>
      <c r="AV303" s="850"/>
      <c r="AW303" s="850"/>
      <c r="AX303" s="850"/>
      <c r="AY303" s="850"/>
      <c r="AZ303" s="850"/>
      <c r="BA303" s="850"/>
      <c r="BB303" s="850"/>
      <c r="BC303" s="850"/>
      <c r="BD303" s="850"/>
      <c r="BE303" s="850"/>
      <c r="BF303" s="850"/>
      <c r="BG303" s="850"/>
      <c r="BH303" s="850"/>
      <c r="BI303" s="850"/>
      <c r="BJ303" s="850"/>
      <c r="BK303" s="850"/>
      <c r="BL303" s="850"/>
      <c r="BM303" s="850"/>
      <c r="BN303" s="850"/>
      <c r="BO303" s="850"/>
      <c r="BP303" s="850"/>
      <c r="BQ303" s="850"/>
      <c r="BR303" s="850"/>
      <c r="BS303" s="850"/>
      <c r="BT303" s="851"/>
      <c r="BU303" s="163"/>
    </row>
    <row r="304" spans="2:73" ht="15.75">
      <c r="B304" s="691"/>
      <c r="C304" s="691"/>
      <c r="D304" s="691"/>
      <c r="E304" s="691"/>
      <c r="F304" s="691"/>
      <c r="G304" s="691"/>
      <c r="H304" s="691"/>
      <c r="I304" s="643"/>
      <c r="J304" s="643"/>
      <c r="K304" s="632"/>
      <c r="L304" s="849"/>
      <c r="M304" s="850"/>
      <c r="N304" s="850"/>
      <c r="O304" s="850"/>
      <c r="P304" s="850"/>
      <c r="Q304" s="850"/>
      <c r="R304" s="850"/>
      <c r="S304" s="850"/>
      <c r="T304" s="850"/>
      <c r="U304" s="850"/>
      <c r="V304" s="850"/>
      <c r="W304" s="850"/>
      <c r="X304" s="850"/>
      <c r="Y304" s="850"/>
      <c r="Z304" s="850"/>
      <c r="AA304" s="850"/>
      <c r="AB304" s="850"/>
      <c r="AC304" s="850"/>
      <c r="AD304" s="850"/>
      <c r="AE304" s="850"/>
      <c r="AF304" s="850"/>
      <c r="AG304" s="850"/>
      <c r="AH304" s="850"/>
      <c r="AI304" s="850"/>
      <c r="AJ304" s="850"/>
      <c r="AK304" s="850"/>
      <c r="AL304" s="850"/>
      <c r="AM304" s="850"/>
      <c r="AN304" s="850"/>
      <c r="AO304" s="851"/>
      <c r="AP304" s="632"/>
      <c r="AQ304" s="849"/>
      <c r="AR304" s="850"/>
      <c r="AS304" s="850"/>
      <c r="AT304" s="850"/>
      <c r="AU304" s="850"/>
      <c r="AV304" s="850"/>
      <c r="AW304" s="850"/>
      <c r="AX304" s="850"/>
      <c r="AY304" s="850"/>
      <c r="AZ304" s="850"/>
      <c r="BA304" s="850"/>
      <c r="BB304" s="850"/>
      <c r="BC304" s="850"/>
      <c r="BD304" s="850"/>
      <c r="BE304" s="850"/>
      <c r="BF304" s="850"/>
      <c r="BG304" s="850"/>
      <c r="BH304" s="850"/>
      <c r="BI304" s="850"/>
      <c r="BJ304" s="850"/>
      <c r="BK304" s="850"/>
      <c r="BL304" s="850"/>
      <c r="BM304" s="850"/>
      <c r="BN304" s="850"/>
      <c r="BO304" s="850"/>
      <c r="BP304" s="850"/>
      <c r="BQ304" s="850"/>
      <c r="BR304" s="850"/>
      <c r="BS304" s="850"/>
      <c r="BT304" s="851"/>
      <c r="BU304" s="163"/>
    </row>
    <row r="305" spans="2:73" ht="15.75">
      <c r="B305" s="691"/>
      <c r="C305" s="691"/>
      <c r="D305" s="691"/>
      <c r="E305" s="691"/>
      <c r="F305" s="691"/>
      <c r="G305" s="691"/>
      <c r="H305" s="691"/>
      <c r="I305" s="643"/>
      <c r="J305" s="643"/>
      <c r="K305" s="632"/>
      <c r="L305" s="849"/>
      <c r="M305" s="850"/>
      <c r="N305" s="850"/>
      <c r="O305" s="850"/>
      <c r="P305" s="850"/>
      <c r="Q305" s="850"/>
      <c r="R305" s="850"/>
      <c r="S305" s="850"/>
      <c r="T305" s="850"/>
      <c r="U305" s="850"/>
      <c r="V305" s="850"/>
      <c r="W305" s="850"/>
      <c r="X305" s="850"/>
      <c r="Y305" s="850"/>
      <c r="Z305" s="850"/>
      <c r="AA305" s="850"/>
      <c r="AB305" s="850"/>
      <c r="AC305" s="850"/>
      <c r="AD305" s="850"/>
      <c r="AE305" s="850"/>
      <c r="AF305" s="850"/>
      <c r="AG305" s="850"/>
      <c r="AH305" s="850"/>
      <c r="AI305" s="850"/>
      <c r="AJ305" s="850"/>
      <c r="AK305" s="850"/>
      <c r="AL305" s="850"/>
      <c r="AM305" s="850"/>
      <c r="AN305" s="850"/>
      <c r="AO305" s="851"/>
      <c r="AP305" s="632"/>
      <c r="AQ305" s="849"/>
      <c r="AR305" s="850"/>
      <c r="AS305" s="850"/>
      <c r="AT305" s="850"/>
      <c r="AU305" s="850"/>
      <c r="AV305" s="850"/>
      <c r="AW305" s="850"/>
      <c r="AX305" s="850"/>
      <c r="AY305" s="850"/>
      <c r="AZ305" s="850"/>
      <c r="BA305" s="850"/>
      <c r="BB305" s="850"/>
      <c r="BC305" s="850"/>
      <c r="BD305" s="850"/>
      <c r="BE305" s="850"/>
      <c r="BF305" s="850"/>
      <c r="BG305" s="850"/>
      <c r="BH305" s="850"/>
      <c r="BI305" s="850"/>
      <c r="BJ305" s="850"/>
      <c r="BK305" s="850"/>
      <c r="BL305" s="850"/>
      <c r="BM305" s="850"/>
      <c r="BN305" s="850"/>
      <c r="BO305" s="850"/>
      <c r="BP305" s="850"/>
      <c r="BQ305" s="850"/>
      <c r="BR305" s="850"/>
      <c r="BS305" s="850"/>
      <c r="BT305" s="851"/>
      <c r="BU305" s="163"/>
    </row>
    <row r="306" spans="2:73" ht="15.75">
      <c r="B306" s="691"/>
      <c r="C306" s="691"/>
      <c r="D306" s="691"/>
      <c r="E306" s="691"/>
      <c r="F306" s="691"/>
      <c r="G306" s="691"/>
      <c r="H306" s="691"/>
      <c r="I306" s="643"/>
      <c r="J306" s="643"/>
      <c r="K306" s="632"/>
      <c r="L306" s="849"/>
      <c r="M306" s="850"/>
      <c r="N306" s="850"/>
      <c r="O306" s="850"/>
      <c r="P306" s="850"/>
      <c r="Q306" s="850"/>
      <c r="R306" s="850"/>
      <c r="S306" s="850"/>
      <c r="T306" s="850"/>
      <c r="U306" s="850"/>
      <c r="V306" s="850"/>
      <c r="W306" s="850"/>
      <c r="X306" s="850"/>
      <c r="Y306" s="850"/>
      <c r="Z306" s="850"/>
      <c r="AA306" s="850"/>
      <c r="AB306" s="850"/>
      <c r="AC306" s="850"/>
      <c r="AD306" s="850"/>
      <c r="AE306" s="850"/>
      <c r="AF306" s="850"/>
      <c r="AG306" s="850"/>
      <c r="AH306" s="850"/>
      <c r="AI306" s="850"/>
      <c r="AJ306" s="850"/>
      <c r="AK306" s="850"/>
      <c r="AL306" s="850"/>
      <c r="AM306" s="850"/>
      <c r="AN306" s="850"/>
      <c r="AO306" s="851"/>
      <c r="AP306" s="632"/>
      <c r="AQ306" s="849"/>
      <c r="AR306" s="850"/>
      <c r="AS306" s="850"/>
      <c r="AT306" s="850"/>
      <c r="AU306" s="850"/>
      <c r="AV306" s="850"/>
      <c r="AW306" s="850"/>
      <c r="AX306" s="850"/>
      <c r="AY306" s="850"/>
      <c r="AZ306" s="850"/>
      <c r="BA306" s="850"/>
      <c r="BB306" s="850"/>
      <c r="BC306" s="850"/>
      <c r="BD306" s="850"/>
      <c r="BE306" s="850"/>
      <c r="BF306" s="850"/>
      <c r="BG306" s="850"/>
      <c r="BH306" s="850"/>
      <c r="BI306" s="850"/>
      <c r="BJ306" s="850"/>
      <c r="BK306" s="850"/>
      <c r="BL306" s="850"/>
      <c r="BM306" s="850"/>
      <c r="BN306" s="850"/>
      <c r="BO306" s="850"/>
      <c r="BP306" s="850"/>
      <c r="BQ306" s="850"/>
      <c r="BR306" s="850"/>
      <c r="BS306" s="850"/>
      <c r="BT306" s="851"/>
      <c r="BU306" s="163"/>
    </row>
    <row r="307" spans="2:73" ht="15.75">
      <c r="B307" s="691"/>
      <c r="C307" s="691"/>
      <c r="D307" s="691"/>
      <c r="E307" s="691"/>
      <c r="F307" s="691"/>
      <c r="G307" s="691"/>
      <c r="H307" s="691"/>
      <c r="I307" s="643"/>
      <c r="J307" s="643"/>
      <c r="K307" s="632"/>
      <c r="L307" s="849"/>
      <c r="M307" s="850"/>
      <c r="N307" s="850"/>
      <c r="O307" s="850"/>
      <c r="P307" s="850"/>
      <c r="Q307" s="850"/>
      <c r="R307" s="850"/>
      <c r="S307" s="850"/>
      <c r="T307" s="850"/>
      <c r="U307" s="850"/>
      <c r="V307" s="850"/>
      <c r="W307" s="850"/>
      <c r="X307" s="850"/>
      <c r="Y307" s="850"/>
      <c r="Z307" s="850"/>
      <c r="AA307" s="850"/>
      <c r="AB307" s="850"/>
      <c r="AC307" s="850"/>
      <c r="AD307" s="850"/>
      <c r="AE307" s="850"/>
      <c r="AF307" s="850"/>
      <c r="AG307" s="850"/>
      <c r="AH307" s="850"/>
      <c r="AI307" s="850"/>
      <c r="AJ307" s="850"/>
      <c r="AK307" s="850"/>
      <c r="AL307" s="850"/>
      <c r="AM307" s="850"/>
      <c r="AN307" s="850"/>
      <c r="AO307" s="851"/>
      <c r="AP307" s="632"/>
      <c r="AQ307" s="849"/>
      <c r="AR307" s="850"/>
      <c r="AS307" s="850"/>
      <c r="AT307" s="850"/>
      <c r="AU307" s="850"/>
      <c r="AV307" s="850"/>
      <c r="AW307" s="850"/>
      <c r="AX307" s="850"/>
      <c r="AY307" s="850"/>
      <c r="AZ307" s="850"/>
      <c r="BA307" s="850"/>
      <c r="BB307" s="850"/>
      <c r="BC307" s="850"/>
      <c r="BD307" s="850"/>
      <c r="BE307" s="850"/>
      <c r="BF307" s="850"/>
      <c r="BG307" s="850"/>
      <c r="BH307" s="850"/>
      <c r="BI307" s="850"/>
      <c r="BJ307" s="850"/>
      <c r="BK307" s="850"/>
      <c r="BL307" s="850"/>
      <c r="BM307" s="850"/>
      <c r="BN307" s="850"/>
      <c r="BO307" s="850"/>
      <c r="BP307" s="850"/>
      <c r="BQ307" s="850"/>
      <c r="BR307" s="850"/>
      <c r="BS307" s="850"/>
      <c r="BT307" s="851"/>
      <c r="BU307" s="163"/>
    </row>
    <row r="308" spans="2:73" ht="15.75">
      <c r="B308" s="691"/>
      <c r="C308" s="691"/>
      <c r="D308" s="691"/>
      <c r="E308" s="691"/>
      <c r="F308" s="691"/>
      <c r="G308" s="691"/>
      <c r="H308" s="691"/>
      <c r="I308" s="643"/>
      <c r="J308" s="643"/>
      <c r="K308" s="632"/>
      <c r="L308" s="849"/>
      <c r="M308" s="850"/>
      <c r="N308" s="850"/>
      <c r="O308" s="850"/>
      <c r="P308" s="850"/>
      <c r="Q308" s="850"/>
      <c r="R308" s="850"/>
      <c r="S308" s="850"/>
      <c r="T308" s="850"/>
      <c r="U308" s="850"/>
      <c r="V308" s="850"/>
      <c r="W308" s="850"/>
      <c r="X308" s="850"/>
      <c r="Y308" s="850"/>
      <c r="Z308" s="850"/>
      <c r="AA308" s="850"/>
      <c r="AB308" s="850"/>
      <c r="AC308" s="850"/>
      <c r="AD308" s="850"/>
      <c r="AE308" s="850"/>
      <c r="AF308" s="850"/>
      <c r="AG308" s="850"/>
      <c r="AH308" s="850"/>
      <c r="AI308" s="850"/>
      <c r="AJ308" s="850"/>
      <c r="AK308" s="850"/>
      <c r="AL308" s="850"/>
      <c r="AM308" s="850"/>
      <c r="AN308" s="850"/>
      <c r="AO308" s="851"/>
      <c r="AP308" s="632"/>
      <c r="AQ308" s="849"/>
      <c r="AR308" s="850"/>
      <c r="AS308" s="850"/>
      <c r="AT308" s="850"/>
      <c r="AU308" s="850"/>
      <c r="AV308" s="850"/>
      <c r="AW308" s="850"/>
      <c r="AX308" s="850"/>
      <c r="AY308" s="850"/>
      <c r="AZ308" s="850"/>
      <c r="BA308" s="850"/>
      <c r="BB308" s="850"/>
      <c r="BC308" s="850"/>
      <c r="BD308" s="850"/>
      <c r="BE308" s="850"/>
      <c r="BF308" s="850"/>
      <c r="BG308" s="850"/>
      <c r="BH308" s="850"/>
      <c r="BI308" s="850"/>
      <c r="BJ308" s="850"/>
      <c r="BK308" s="850"/>
      <c r="BL308" s="850"/>
      <c r="BM308" s="850"/>
      <c r="BN308" s="850"/>
      <c r="BO308" s="850"/>
      <c r="BP308" s="850"/>
      <c r="BQ308" s="850"/>
      <c r="BR308" s="850"/>
      <c r="BS308" s="850"/>
      <c r="BT308" s="851"/>
      <c r="BU308" s="163"/>
    </row>
    <row r="309" spans="2:73" ht="15.75">
      <c r="B309" s="691"/>
      <c r="C309" s="691"/>
      <c r="D309" s="691"/>
      <c r="E309" s="691"/>
      <c r="F309" s="691"/>
      <c r="G309" s="691"/>
      <c r="H309" s="691"/>
      <c r="I309" s="643"/>
      <c r="J309" s="643"/>
      <c r="K309" s="632"/>
      <c r="L309" s="849"/>
      <c r="M309" s="850"/>
      <c r="N309" s="850"/>
      <c r="O309" s="850"/>
      <c r="P309" s="850"/>
      <c r="Q309" s="850"/>
      <c r="R309" s="850"/>
      <c r="S309" s="850"/>
      <c r="T309" s="850"/>
      <c r="U309" s="850"/>
      <c r="V309" s="850"/>
      <c r="W309" s="850"/>
      <c r="X309" s="850"/>
      <c r="Y309" s="850"/>
      <c r="Z309" s="850"/>
      <c r="AA309" s="850"/>
      <c r="AB309" s="850"/>
      <c r="AC309" s="850"/>
      <c r="AD309" s="850"/>
      <c r="AE309" s="850"/>
      <c r="AF309" s="850"/>
      <c r="AG309" s="850"/>
      <c r="AH309" s="850"/>
      <c r="AI309" s="850"/>
      <c r="AJ309" s="850"/>
      <c r="AK309" s="850"/>
      <c r="AL309" s="850"/>
      <c r="AM309" s="850"/>
      <c r="AN309" s="850"/>
      <c r="AO309" s="851"/>
      <c r="AP309" s="632"/>
      <c r="AQ309" s="849"/>
      <c r="AR309" s="850"/>
      <c r="AS309" s="850"/>
      <c r="AT309" s="850"/>
      <c r="AU309" s="850"/>
      <c r="AV309" s="850"/>
      <c r="AW309" s="850"/>
      <c r="AX309" s="850"/>
      <c r="AY309" s="850"/>
      <c r="AZ309" s="850"/>
      <c r="BA309" s="850"/>
      <c r="BB309" s="850"/>
      <c r="BC309" s="850"/>
      <c r="BD309" s="850"/>
      <c r="BE309" s="850"/>
      <c r="BF309" s="850"/>
      <c r="BG309" s="850"/>
      <c r="BH309" s="850"/>
      <c r="BI309" s="850"/>
      <c r="BJ309" s="850"/>
      <c r="BK309" s="850"/>
      <c r="BL309" s="850"/>
      <c r="BM309" s="850"/>
      <c r="BN309" s="850"/>
      <c r="BO309" s="850"/>
      <c r="BP309" s="850"/>
      <c r="BQ309" s="850"/>
      <c r="BR309" s="850"/>
      <c r="BS309" s="850"/>
      <c r="BT309" s="851"/>
      <c r="BU309" s="163"/>
    </row>
    <row r="310" spans="2:73" ht="15.75">
      <c r="B310" s="691"/>
      <c r="C310" s="691"/>
      <c r="D310" s="691"/>
      <c r="E310" s="691"/>
      <c r="F310" s="691"/>
      <c r="G310" s="691"/>
      <c r="H310" s="691"/>
      <c r="I310" s="643"/>
      <c r="J310" s="643"/>
      <c r="K310" s="632"/>
      <c r="L310" s="849"/>
      <c r="M310" s="850"/>
      <c r="N310" s="850"/>
      <c r="O310" s="850"/>
      <c r="P310" s="850"/>
      <c r="Q310" s="850"/>
      <c r="R310" s="850"/>
      <c r="S310" s="850"/>
      <c r="T310" s="850"/>
      <c r="U310" s="850"/>
      <c r="V310" s="850"/>
      <c r="W310" s="850"/>
      <c r="X310" s="850"/>
      <c r="Y310" s="850"/>
      <c r="Z310" s="850"/>
      <c r="AA310" s="850"/>
      <c r="AB310" s="850"/>
      <c r="AC310" s="850"/>
      <c r="AD310" s="850"/>
      <c r="AE310" s="850"/>
      <c r="AF310" s="850"/>
      <c r="AG310" s="850"/>
      <c r="AH310" s="850"/>
      <c r="AI310" s="850"/>
      <c r="AJ310" s="850"/>
      <c r="AK310" s="850"/>
      <c r="AL310" s="850"/>
      <c r="AM310" s="850"/>
      <c r="AN310" s="850"/>
      <c r="AO310" s="851"/>
      <c r="AP310" s="632"/>
      <c r="AQ310" s="849"/>
      <c r="AR310" s="850"/>
      <c r="AS310" s="850"/>
      <c r="AT310" s="850"/>
      <c r="AU310" s="850"/>
      <c r="AV310" s="850"/>
      <c r="AW310" s="850"/>
      <c r="AX310" s="850"/>
      <c r="AY310" s="850"/>
      <c r="AZ310" s="850"/>
      <c r="BA310" s="850"/>
      <c r="BB310" s="850"/>
      <c r="BC310" s="850"/>
      <c r="BD310" s="850"/>
      <c r="BE310" s="850"/>
      <c r="BF310" s="850"/>
      <c r="BG310" s="850"/>
      <c r="BH310" s="850"/>
      <c r="BI310" s="850"/>
      <c r="BJ310" s="850"/>
      <c r="BK310" s="850"/>
      <c r="BL310" s="850"/>
      <c r="BM310" s="850"/>
      <c r="BN310" s="850"/>
      <c r="BO310" s="850"/>
      <c r="BP310" s="850"/>
      <c r="BQ310" s="850"/>
      <c r="BR310" s="850"/>
      <c r="BS310" s="850"/>
      <c r="BT310" s="851"/>
      <c r="BU310" s="163"/>
    </row>
    <row r="311" spans="2:73" ht="15.75">
      <c r="B311" s="691"/>
      <c r="C311" s="691"/>
      <c r="D311" s="691"/>
      <c r="E311" s="691"/>
      <c r="F311" s="691"/>
      <c r="G311" s="691"/>
      <c r="H311" s="691"/>
      <c r="I311" s="643"/>
      <c r="J311" s="643"/>
      <c r="K311" s="632"/>
      <c r="L311" s="849"/>
      <c r="M311" s="850"/>
      <c r="N311" s="850"/>
      <c r="O311" s="850"/>
      <c r="P311" s="850"/>
      <c r="Q311" s="850"/>
      <c r="R311" s="850"/>
      <c r="S311" s="850"/>
      <c r="T311" s="850"/>
      <c r="U311" s="850"/>
      <c r="V311" s="850"/>
      <c r="W311" s="850"/>
      <c r="X311" s="850"/>
      <c r="Y311" s="850"/>
      <c r="Z311" s="850"/>
      <c r="AA311" s="850"/>
      <c r="AB311" s="850"/>
      <c r="AC311" s="850"/>
      <c r="AD311" s="850"/>
      <c r="AE311" s="850"/>
      <c r="AF311" s="850"/>
      <c r="AG311" s="850"/>
      <c r="AH311" s="850"/>
      <c r="AI311" s="850"/>
      <c r="AJ311" s="850"/>
      <c r="AK311" s="850"/>
      <c r="AL311" s="850"/>
      <c r="AM311" s="850"/>
      <c r="AN311" s="850"/>
      <c r="AO311" s="851"/>
      <c r="AP311" s="632"/>
      <c r="AQ311" s="849"/>
      <c r="AR311" s="850"/>
      <c r="AS311" s="850"/>
      <c r="AT311" s="850"/>
      <c r="AU311" s="850"/>
      <c r="AV311" s="850"/>
      <c r="AW311" s="850"/>
      <c r="AX311" s="850"/>
      <c r="AY311" s="850"/>
      <c r="AZ311" s="850"/>
      <c r="BA311" s="850"/>
      <c r="BB311" s="850"/>
      <c r="BC311" s="850"/>
      <c r="BD311" s="850"/>
      <c r="BE311" s="850"/>
      <c r="BF311" s="850"/>
      <c r="BG311" s="850"/>
      <c r="BH311" s="850"/>
      <c r="BI311" s="850"/>
      <c r="BJ311" s="850"/>
      <c r="BK311" s="850"/>
      <c r="BL311" s="850"/>
      <c r="BM311" s="850"/>
      <c r="BN311" s="850"/>
      <c r="BO311" s="850"/>
      <c r="BP311" s="850"/>
      <c r="BQ311" s="850"/>
      <c r="BR311" s="850"/>
      <c r="BS311" s="850"/>
      <c r="BT311" s="851"/>
      <c r="BU311" s="163"/>
    </row>
    <row r="312" spans="2:73" ht="15.75">
      <c r="B312" s="691"/>
      <c r="C312" s="691"/>
      <c r="D312" s="691"/>
      <c r="E312" s="691"/>
      <c r="F312" s="691"/>
      <c r="G312" s="691"/>
      <c r="H312" s="691"/>
      <c r="I312" s="643"/>
      <c r="J312" s="643"/>
      <c r="K312" s="632"/>
      <c r="L312" s="849"/>
      <c r="M312" s="850"/>
      <c r="N312" s="850"/>
      <c r="O312" s="850"/>
      <c r="P312" s="850"/>
      <c r="Q312" s="850"/>
      <c r="R312" s="850"/>
      <c r="S312" s="850"/>
      <c r="T312" s="850"/>
      <c r="U312" s="850"/>
      <c r="V312" s="850"/>
      <c r="W312" s="850"/>
      <c r="X312" s="850"/>
      <c r="Y312" s="850"/>
      <c r="Z312" s="850"/>
      <c r="AA312" s="850"/>
      <c r="AB312" s="850"/>
      <c r="AC312" s="850"/>
      <c r="AD312" s="850"/>
      <c r="AE312" s="850"/>
      <c r="AF312" s="850"/>
      <c r="AG312" s="850"/>
      <c r="AH312" s="850"/>
      <c r="AI312" s="850"/>
      <c r="AJ312" s="850"/>
      <c r="AK312" s="850"/>
      <c r="AL312" s="850"/>
      <c r="AM312" s="850"/>
      <c r="AN312" s="850"/>
      <c r="AO312" s="851"/>
      <c r="AP312" s="632"/>
      <c r="AQ312" s="849"/>
      <c r="AR312" s="850"/>
      <c r="AS312" s="850"/>
      <c r="AT312" s="850"/>
      <c r="AU312" s="850"/>
      <c r="AV312" s="850"/>
      <c r="AW312" s="850"/>
      <c r="AX312" s="850"/>
      <c r="AY312" s="850"/>
      <c r="AZ312" s="850"/>
      <c r="BA312" s="850"/>
      <c r="BB312" s="850"/>
      <c r="BC312" s="850"/>
      <c r="BD312" s="850"/>
      <c r="BE312" s="850"/>
      <c r="BF312" s="850"/>
      <c r="BG312" s="850"/>
      <c r="BH312" s="850"/>
      <c r="BI312" s="850"/>
      <c r="BJ312" s="850"/>
      <c r="BK312" s="850"/>
      <c r="BL312" s="850"/>
      <c r="BM312" s="850"/>
      <c r="BN312" s="850"/>
      <c r="BO312" s="850"/>
      <c r="BP312" s="850"/>
      <c r="BQ312" s="850"/>
      <c r="BR312" s="850"/>
      <c r="BS312" s="850"/>
      <c r="BT312" s="851"/>
      <c r="BU312" s="163"/>
    </row>
    <row r="313" spans="2:73" ht="15.75">
      <c r="B313" s="691"/>
      <c r="C313" s="691"/>
      <c r="D313" s="691"/>
      <c r="E313" s="691"/>
      <c r="F313" s="691"/>
      <c r="G313" s="691"/>
      <c r="H313" s="691"/>
      <c r="I313" s="643"/>
      <c r="J313" s="643"/>
      <c r="K313" s="632"/>
      <c r="L313" s="849"/>
      <c r="M313" s="850"/>
      <c r="N313" s="850"/>
      <c r="O313" s="850"/>
      <c r="P313" s="850"/>
      <c r="Q313" s="850"/>
      <c r="R313" s="850"/>
      <c r="S313" s="850"/>
      <c r="T313" s="850"/>
      <c r="U313" s="850"/>
      <c r="V313" s="850"/>
      <c r="W313" s="850"/>
      <c r="X313" s="850"/>
      <c r="Y313" s="850"/>
      <c r="Z313" s="850"/>
      <c r="AA313" s="850"/>
      <c r="AB313" s="850"/>
      <c r="AC313" s="850"/>
      <c r="AD313" s="850"/>
      <c r="AE313" s="850"/>
      <c r="AF313" s="850"/>
      <c r="AG313" s="850"/>
      <c r="AH313" s="850"/>
      <c r="AI313" s="850"/>
      <c r="AJ313" s="850"/>
      <c r="AK313" s="850"/>
      <c r="AL313" s="850"/>
      <c r="AM313" s="850"/>
      <c r="AN313" s="850"/>
      <c r="AO313" s="851"/>
      <c r="AP313" s="632"/>
      <c r="AQ313" s="849"/>
      <c r="AR313" s="850"/>
      <c r="AS313" s="850"/>
      <c r="AT313" s="850"/>
      <c r="AU313" s="850"/>
      <c r="AV313" s="850"/>
      <c r="AW313" s="850"/>
      <c r="AX313" s="850"/>
      <c r="AY313" s="850"/>
      <c r="AZ313" s="850"/>
      <c r="BA313" s="850"/>
      <c r="BB313" s="850"/>
      <c r="BC313" s="850"/>
      <c r="BD313" s="850"/>
      <c r="BE313" s="850"/>
      <c r="BF313" s="850"/>
      <c r="BG313" s="850"/>
      <c r="BH313" s="850"/>
      <c r="BI313" s="850"/>
      <c r="BJ313" s="850"/>
      <c r="BK313" s="850"/>
      <c r="BL313" s="850"/>
      <c r="BM313" s="850"/>
      <c r="BN313" s="850"/>
      <c r="BO313" s="850"/>
      <c r="BP313" s="850"/>
      <c r="BQ313" s="850"/>
      <c r="BR313" s="850"/>
      <c r="BS313" s="850"/>
      <c r="BT313" s="851"/>
      <c r="BU313" s="163"/>
    </row>
    <row r="314" spans="2:73" ht="15.75">
      <c r="B314" s="691"/>
      <c r="C314" s="691"/>
      <c r="D314" s="691"/>
      <c r="E314" s="691"/>
      <c r="F314" s="691"/>
      <c r="G314" s="691"/>
      <c r="H314" s="691"/>
      <c r="I314" s="643"/>
      <c r="J314" s="643"/>
      <c r="K314" s="632"/>
      <c r="L314" s="849"/>
      <c r="M314" s="850"/>
      <c r="N314" s="850"/>
      <c r="O314" s="850"/>
      <c r="P314" s="850"/>
      <c r="Q314" s="850"/>
      <c r="R314" s="850"/>
      <c r="S314" s="850"/>
      <c r="T314" s="850"/>
      <c r="U314" s="850"/>
      <c r="V314" s="850"/>
      <c r="W314" s="850"/>
      <c r="X314" s="850"/>
      <c r="Y314" s="850"/>
      <c r="Z314" s="850"/>
      <c r="AA314" s="850"/>
      <c r="AB314" s="850"/>
      <c r="AC314" s="850"/>
      <c r="AD314" s="850"/>
      <c r="AE314" s="850"/>
      <c r="AF314" s="850"/>
      <c r="AG314" s="850"/>
      <c r="AH314" s="850"/>
      <c r="AI314" s="850"/>
      <c r="AJ314" s="850"/>
      <c r="AK314" s="850"/>
      <c r="AL314" s="850"/>
      <c r="AM314" s="850"/>
      <c r="AN314" s="850"/>
      <c r="AO314" s="851"/>
      <c r="AP314" s="632"/>
      <c r="AQ314" s="849"/>
      <c r="AR314" s="850"/>
      <c r="AS314" s="850"/>
      <c r="AT314" s="850"/>
      <c r="AU314" s="850"/>
      <c r="AV314" s="850"/>
      <c r="AW314" s="850"/>
      <c r="AX314" s="850"/>
      <c r="AY314" s="850"/>
      <c r="AZ314" s="850"/>
      <c r="BA314" s="850"/>
      <c r="BB314" s="850"/>
      <c r="BC314" s="850"/>
      <c r="BD314" s="850"/>
      <c r="BE314" s="850"/>
      <c r="BF314" s="850"/>
      <c r="BG314" s="850"/>
      <c r="BH314" s="850"/>
      <c r="BI314" s="850"/>
      <c r="BJ314" s="850"/>
      <c r="BK314" s="850"/>
      <c r="BL314" s="850"/>
      <c r="BM314" s="850"/>
      <c r="BN314" s="850"/>
      <c r="BO314" s="850"/>
      <c r="BP314" s="850"/>
      <c r="BQ314" s="850"/>
      <c r="BR314" s="850"/>
      <c r="BS314" s="850"/>
      <c r="BT314" s="851"/>
      <c r="BU314" s="163"/>
    </row>
    <row r="315" spans="2:73" ht="15.75">
      <c r="B315" s="691"/>
      <c r="C315" s="691"/>
      <c r="D315" s="691"/>
      <c r="E315" s="691"/>
      <c r="F315" s="691"/>
      <c r="G315" s="691"/>
      <c r="H315" s="691"/>
      <c r="I315" s="643"/>
      <c r="J315" s="643"/>
      <c r="K315" s="632"/>
      <c r="L315" s="849"/>
      <c r="M315" s="850"/>
      <c r="N315" s="850"/>
      <c r="O315" s="850"/>
      <c r="P315" s="850"/>
      <c r="Q315" s="850"/>
      <c r="R315" s="850"/>
      <c r="S315" s="850"/>
      <c r="T315" s="850"/>
      <c r="U315" s="850"/>
      <c r="V315" s="850"/>
      <c r="W315" s="850"/>
      <c r="X315" s="850"/>
      <c r="Y315" s="850"/>
      <c r="Z315" s="850"/>
      <c r="AA315" s="850"/>
      <c r="AB315" s="850"/>
      <c r="AC315" s="850"/>
      <c r="AD315" s="850"/>
      <c r="AE315" s="850"/>
      <c r="AF315" s="850"/>
      <c r="AG315" s="850"/>
      <c r="AH315" s="850"/>
      <c r="AI315" s="850"/>
      <c r="AJ315" s="850"/>
      <c r="AK315" s="850"/>
      <c r="AL315" s="850"/>
      <c r="AM315" s="850"/>
      <c r="AN315" s="850"/>
      <c r="AO315" s="851"/>
      <c r="AP315" s="632"/>
      <c r="AQ315" s="849"/>
      <c r="AR315" s="850"/>
      <c r="AS315" s="850"/>
      <c r="AT315" s="850"/>
      <c r="AU315" s="850"/>
      <c r="AV315" s="850"/>
      <c r="AW315" s="850"/>
      <c r="AX315" s="850"/>
      <c r="AY315" s="850"/>
      <c r="AZ315" s="850"/>
      <c r="BA315" s="850"/>
      <c r="BB315" s="850"/>
      <c r="BC315" s="850"/>
      <c r="BD315" s="850"/>
      <c r="BE315" s="850"/>
      <c r="BF315" s="850"/>
      <c r="BG315" s="850"/>
      <c r="BH315" s="850"/>
      <c r="BI315" s="850"/>
      <c r="BJ315" s="850"/>
      <c r="BK315" s="850"/>
      <c r="BL315" s="850"/>
      <c r="BM315" s="850"/>
      <c r="BN315" s="850"/>
      <c r="BO315" s="850"/>
      <c r="BP315" s="850"/>
      <c r="BQ315" s="850"/>
      <c r="BR315" s="850"/>
      <c r="BS315" s="850"/>
      <c r="BT315" s="851"/>
      <c r="BU315" s="163"/>
    </row>
    <row r="316" spans="2:73" ht="15.75">
      <c r="B316" s="691"/>
      <c r="C316" s="691"/>
      <c r="D316" s="691"/>
      <c r="E316" s="691"/>
      <c r="F316" s="691"/>
      <c r="G316" s="691"/>
      <c r="H316" s="691"/>
      <c r="I316" s="643"/>
      <c r="J316" s="643"/>
      <c r="K316" s="632"/>
      <c r="L316" s="849"/>
      <c r="M316" s="850"/>
      <c r="N316" s="850"/>
      <c r="O316" s="850"/>
      <c r="P316" s="850"/>
      <c r="Q316" s="850"/>
      <c r="R316" s="850"/>
      <c r="S316" s="850"/>
      <c r="T316" s="850"/>
      <c r="U316" s="850"/>
      <c r="V316" s="850"/>
      <c r="W316" s="850"/>
      <c r="X316" s="850"/>
      <c r="Y316" s="850"/>
      <c r="Z316" s="850"/>
      <c r="AA316" s="850"/>
      <c r="AB316" s="850"/>
      <c r="AC316" s="850"/>
      <c r="AD316" s="850"/>
      <c r="AE316" s="850"/>
      <c r="AF316" s="850"/>
      <c r="AG316" s="850"/>
      <c r="AH316" s="850"/>
      <c r="AI316" s="850"/>
      <c r="AJ316" s="850"/>
      <c r="AK316" s="850"/>
      <c r="AL316" s="850"/>
      <c r="AM316" s="850"/>
      <c r="AN316" s="850"/>
      <c r="AO316" s="851"/>
      <c r="AP316" s="632"/>
      <c r="AQ316" s="849"/>
      <c r="AR316" s="850"/>
      <c r="AS316" s="850"/>
      <c r="AT316" s="850"/>
      <c r="AU316" s="850"/>
      <c r="AV316" s="850"/>
      <c r="AW316" s="850"/>
      <c r="AX316" s="850"/>
      <c r="AY316" s="850"/>
      <c r="AZ316" s="850"/>
      <c r="BA316" s="850"/>
      <c r="BB316" s="850"/>
      <c r="BC316" s="850"/>
      <c r="BD316" s="850"/>
      <c r="BE316" s="850"/>
      <c r="BF316" s="850"/>
      <c r="BG316" s="850"/>
      <c r="BH316" s="850"/>
      <c r="BI316" s="850"/>
      <c r="BJ316" s="850"/>
      <c r="BK316" s="850"/>
      <c r="BL316" s="850"/>
      <c r="BM316" s="850"/>
      <c r="BN316" s="850"/>
      <c r="BO316" s="850"/>
      <c r="BP316" s="850"/>
      <c r="BQ316" s="850"/>
      <c r="BR316" s="850"/>
      <c r="BS316" s="850"/>
      <c r="BT316" s="851"/>
      <c r="BU316" s="163"/>
    </row>
    <row r="317" spans="2:73" ht="15.75">
      <c r="B317" s="691"/>
      <c r="C317" s="691"/>
      <c r="D317" s="691"/>
      <c r="E317" s="691"/>
      <c r="F317" s="691"/>
      <c r="G317" s="691"/>
      <c r="H317" s="691"/>
      <c r="I317" s="643"/>
      <c r="J317" s="643"/>
      <c r="K317" s="632"/>
      <c r="L317" s="849"/>
      <c r="M317" s="850"/>
      <c r="N317" s="850"/>
      <c r="O317" s="850"/>
      <c r="P317" s="850"/>
      <c r="Q317" s="850"/>
      <c r="R317" s="850"/>
      <c r="S317" s="850"/>
      <c r="T317" s="850"/>
      <c r="U317" s="850"/>
      <c r="V317" s="850"/>
      <c r="W317" s="850"/>
      <c r="X317" s="850"/>
      <c r="Y317" s="850"/>
      <c r="Z317" s="850"/>
      <c r="AA317" s="850"/>
      <c r="AB317" s="850"/>
      <c r="AC317" s="850"/>
      <c r="AD317" s="850"/>
      <c r="AE317" s="850"/>
      <c r="AF317" s="850"/>
      <c r="AG317" s="850"/>
      <c r="AH317" s="850"/>
      <c r="AI317" s="850"/>
      <c r="AJ317" s="850"/>
      <c r="AK317" s="850"/>
      <c r="AL317" s="850"/>
      <c r="AM317" s="850"/>
      <c r="AN317" s="850"/>
      <c r="AO317" s="851"/>
      <c r="AP317" s="632"/>
      <c r="AQ317" s="849"/>
      <c r="AR317" s="850"/>
      <c r="AS317" s="850"/>
      <c r="AT317" s="850"/>
      <c r="AU317" s="850"/>
      <c r="AV317" s="850"/>
      <c r="AW317" s="850"/>
      <c r="AX317" s="850"/>
      <c r="AY317" s="850"/>
      <c r="AZ317" s="850"/>
      <c r="BA317" s="850"/>
      <c r="BB317" s="850"/>
      <c r="BC317" s="850"/>
      <c r="BD317" s="850"/>
      <c r="BE317" s="850"/>
      <c r="BF317" s="850"/>
      <c r="BG317" s="850"/>
      <c r="BH317" s="850"/>
      <c r="BI317" s="850"/>
      <c r="BJ317" s="850"/>
      <c r="BK317" s="850"/>
      <c r="BL317" s="850"/>
      <c r="BM317" s="850"/>
      <c r="BN317" s="850"/>
      <c r="BO317" s="850"/>
      <c r="BP317" s="850"/>
      <c r="BQ317" s="850"/>
      <c r="BR317" s="850"/>
      <c r="BS317" s="850"/>
      <c r="BT317" s="851"/>
      <c r="BU317" s="163"/>
    </row>
    <row r="318" spans="2:73" ht="15.75">
      <c r="B318" s="691"/>
      <c r="C318" s="691"/>
      <c r="D318" s="691"/>
      <c r="E318" s="691"/>
      <c r="F318" s="691"/>
      <c r="G318" s="691"/>
      <c r="H318" s="691"/>
      <c r="I318" s="643"/>
      <c r="J318" s="643"/>
      <c r="K318" s="632"/>
      <c r="L318" s="849"/>
      <c r="M318" s="850"/>
      <c r="N318" s="850"/>
      <c r="O318" s="850"/>
      <c r="P318" s="850"/>
      <c r="Q318" s="850"/>
      <c r="R318" s="850"/>
      <c r="S318" s="850"/>
      <c r="T318" s="850"/>
      <c r="U318" s="850"/>
      <c r="V318" s="850"/>
      <c r="W318" s="850"/>
      <c r="X318" s="850"/>
      <c r="Y318" s="850"/>
      <c r="Z318" s="850"/>
      <c r="AA318" s="850"/>
      <c r="AB318" s="850"/>
      <c r="AC318" s="850"/>
      <c r="AD318" s="850"/>
      <c r="AE318" s="850"/>
      <c r="AF318" s="850"/>
      <c r="AG318" s="850"/>
      <c r="AH318" s="850"/>
      <c r="AI318" s="850"/>
      <c r="AJ318" s="850"/>
      <c r="AK318" s="850"/>
      <c r="AL318" s="850"/>
      <c r="AM318" s="850"/>
      <c r="AN318" s="850"/>
      <c r="AO318" s="851"/>
      <c r="AP318" s="632"/>
      <c r="AQ318" s="849"/>
      <c r="AR318" s="850"/>
      <c r="AS318" s="850"/>
      <c r="AT318" s="850"/>
      <c r="AU318" s="850"/>
      <c r="AV318" s="850"/>
      <c r="AW318" s="850"/>
      <c r="AX318" s="850"/>
      <c r="AY318" s="850"/>
      <c r="AZ318" s="850"/>
      <c r="BA318" s="850"/>
      <c r="BB318" s="850"/>
      <c r="BC318" s="850"/>
      <c r="BD318" s="850"/>
      <c r="BE318" s="850"/>
      <c r="BF318" s="850"/>
      <c r="BG318" s="850"/>
      <c r="BH318" s="850"/>
      <c r="BI318" s="850"/>
      <c r="BJ318" s="850"/>
      <c r="BK318" s="850"/>
      <c r="BL318" s="850"/>
      <c r="BM318" s="850"/>
      <c r="BN318" s="850"/>
      <c r="BO318" s="850"/>
      <c r="BP318" s="850"/>
      <c r="BQ318" s="850"/>
      <c r="BR318" s="850"/>
      <c r="BS318" s="850"/>
      <c r="BT318" s="851"/>
      <c r="BU318" s="163"/>
    </row>
    <row r="319" spans="2:73" ht="15.75">
      <c r="B319" s="691"/>
      <c r="C319" s="691"/>
      <c r="D319" s="691"/>
      <c r="E319" s="691"/>
      <c r="F319" s="691"/>
      <c r="G319" s="691"/>
      <c r="H319" s="691"/>
      <c r="I319" s="643"/>
      <c r="J319" s="643"/>
      <c r="K319" s="632"/>
      <c r="L319" s="849"/>
      <c r="M319" s="850"/>
      <c r="N319" s="850"/>
      <c r="O319" s="850"/>
      <c r="P319" s="850"/>
      <c r="Q319" s="850"/>
      <c r="R319" s="850"/>
      <c r="S319" s="850"/>
      <c r="T319" s="850"/>
      <c r="U319" s="850"/>
      <c r="V319" s="850"/>
      <c r="W319" s="850"/>
      <c r="X319" s="850"/>
      <c r="Y319" s="850"/>
      <c r="Z319" s="850"/>
      <c r="AA319" s="850"/>
      <c r="AB319" s="850"/>
      <c r="AC319" s="850"/>
      <c r="AD319" s="850"/>
      <c r="AE319" s="850"/>
      <c r="AF319" s="850"/>
      <c r="AG319" s="850"/>
      <c r="AH319" s="850"/>
      <c r="AI319" s="850"/>
      <c r="AJ319" s="850"/>
      <c r="AK319" s="850"/>
      <c r="AL319" s="850"/>
      <c r="AM319" s="850"/>
      <c r="AN319" s="850"/>
      <c r="AO319" s="851"/>
      <c r="AP319" s="632"/>
      <c r="AQ319" s="849"/>
      <c r="AR319" s="850"/>
      <c r="AS319" s="850"/>
      <c r="AT319" s="850"/>
      <c r="AU319" s="850"/>
      <c r="AV319" s="850"/>
      <c r="AW319" s="850"/>
      <c r="AX319" s="850"/>
      <c r="AY319" s="850"/>
      <c r="AZ319" s="850"/>
      <c r="BA319" s="850"/>
      <c r="BB319" s="850"/>
      <c r="BC319" s="850"/>
      <c r="BD319" s="850"/>
      <c r="BE319" s="850"/>
      <c r="BF319" s="850"/>
      <c r="BG319" s="850"/>
      <c r="BH319" s="850"/>
      <c r="BI319" s="850"/>
      <c r="BJ319" s="850"/>
      <c r="BK319" s="850"/>
      <c r="BL319" s="850"/>
      <c r="BM319" s="850"/>
      <c r="BN319" s="850"/>
      <c r="BO319" s="850"/>
      <c r="BP319" s="850"/>
      <c r="BQ319" s="850"/>
      <c r="BR319" s="850"/>
      <c r="BS319" s="850"/>
      <c r="BT319" s="851"/>
      <c r="BU319" s="163"/>
    </row>
    <row r="320" spans="2:73" ht="15.75">
      <c r="B320" s="691"/>
      <c r="C320" s="691"/>
      <c r="D320" s="691"/>
      <c r="E320" s="691"/>
      <c r="F320" s="691"/>
      <c r="G320" s="691"/>
      <c r="H320" s="691"/>
      <c r="I320" s="643"/>
      <c r="J320" s="643"/>
      <c r="K320" s="632"/>
      <c r="L320" s="849"/>
      <c r="M320" s="850"/>
      <c r="N320" s="850"/>
      <c r="O320" s="850"/>
      <c r="P320" s="850"/>
      <c r="Q320" s="850"/>
      <c r="R320" s="850"/>
      <c r="S320" s="850"/>
      <c r="T320" s="850"/>
      <c r="U320" s="850"/>
      <c r="V320" s="850"/>
      <c r="W320" s="850"/>
      <c r="X320" s="850"/>
      <c r="Y320" s="850"/>
      <c r="Z320" s="850"/>
      <c r="AA320" s="850"/>
      <c r="AB320" s="850"/>
      <c r="AC320" s="850"/>
      <c r="AD320" s="850"/>
      <c r="AE320" s="850"/>
      <c r="AF320" s="850"/>
      <c r="AG320" s="850"/>
      <c r="AH320" s="850"/>
      <c r="AI320" s="850"/>
      <c r="AJ320" s="850"/>
      <c r="AK320" s="850"/>
      <c r="AL320" s="850"/>
      <c r="AM320" s="850"/>
      <c r="AN320" s="850"/>
      <c r="AO320" s="851"/>
      <c r="AP320" s="632"/>
      <c r="AQ320" s="849"/>
      <c r="AR320" s="850"/>
      <c r="AS320" s="850"/>
      <c r="AT320" s="850"/>
      <c r="AU320" s="850"/>
      <c r="AV320" s="850"/>
      <c r="AW320" s="850"/>
      <c r="AX320" s="850"/>
      <c r="AY320" s="850"/>
      <c r="AZ320" s="850"/>
      <c r="BA320" s="850"/>
      <c r="BB320" s="850"/>
      <c r="BC320" s="850"/>
      <c r="BD320" s="850"/>
      <c r="BE320" s="850"/>
      <c r="BF320" s="850"/>
      <c r="BG320" s="850"/>
      <c r="BH320" s="850"/>
      <c r="BI320" s="850"/>
      <c r="BJ320" s="850"/>
      <c r="BK320" s="850"/>
      <c r="BL320" s="850"/>
      <c r="BM320" s="850"/>
      <c r="BN320" s="850"/>
      <c r="BO320" s="850"/>
      <c r="BP320" s="850"/>
      <c r="BQ320" s="850"/>
      <c r="BR320" s="850"/>
      <c r="BS320" s="850"/>
      <c r="BT320" s="851"/>
      <c r="BU320" s="163"/>
    </row>
    <row r="321" spans="2:73" ht="15.75">
      <c r="B321" s="691"/>
      <c r="C321" s="691"/>
      <c r="D321" s="691"/>
      <c r="E321" s="691"/>
      <c r="F321" s="691"/>
      <c r="G321" s="691"/>
      <c r="H321" s="691"/>
      <c r="I321" s="643"/>
      <c r="J321" s="643"/>
      <c r="K321" s="632"/>
      <c r="L321" s="849"/>
      <c r="M321" s="850"/>
      <c r="N321" s="850"/>
      <c r="O321" s="850"/>
      <c r="P321" s="850"/>
      <c r="Q321" s="850"/>
      <c r="R321" s="850"/>
      <c r="S321" s="850"/>
      <c r="T321" s="850"/>
      <c r="U321" s="850"/>
      <c r="V321" s="850"/>
      <c r="W321" s="850"/>
      <c r="X321" s="850"/>
      <c r="Y321" s="850"/>
      <c r="Z321" s="850"/>
      <c r="AA321" s="850"/>
      <c r="AB321" s="850"/>
      <c r="AC321" s="850"/>
      <c r="AD321" s="850"/>
      <c r="AE321" s="850"/>
      <c r="AF321" s="850"/>
      <c r="AG321" s="850"/>
      <c r="AH321" s="850"/>
      <c r="AI321" s="850"/>
      <c r="AJ321" s="850"/>
      <c r="AK321" s="850"/>
      <c r="AL321" s="850"/>
      <c r="AM321" s="850"/>
      <c r="AN321" s="850"/>
      <c r="AO321" s="851"/>
      <c r="AP321" s="632"/>
      <c r="AQ321" s="849"/>
      <c r="AR321" s="850"/>
      <c r="AS321" s="850"/>
      <c r="AT321" s="850"/>
      <c r="AU321" s="850"/>
      <c r="AV321" s="850"/>
      <c r="AW321" s="850"/>
      <c r="AX321" s="850"/>
      <c r="AY321" s="850"/>
      <c r="AZ321" s="850"/>
      <c r="BA321" s="850"/>
      <c r="BB321" s="850"/>
      <c r="BC321" s="850"/>
      <c r="BD321" s="850"/>
      <c r="BE321" s="850"/>
      <c r="BF321" s="850"/>
      <c r="BG321" s="850"/>
      <c r="BH321" s="850"/>
      <c r="BI321" s="850"/>
      <c r="BJ321" s="850"/>
      <c r="BK321" s="850"/>
      <c r="BL321" s="850"/>
      <c r="BM321" s="850"/>
      <c r="BN321" s="850"/>
      <c r="BO321" s="850"/>
      <c r="BP321" s="850"/>
      <c r="BQ321" s="850"/>
      <c r="BR321" s="850"/>
      <c r="BS321" s="850"/>
      <c r="BT321" s="851"/>
      <c r="BU321" s="163"/>
    </row>
    <row r="322" spans="2:73" ht="15.75">
      <c r="B322" s="691"/>
      <c r="C322" s="691"/>
      <c r="D322" s="691"/>
      <c r="E322" s="691"/>
      <c r="F322" s="691"/>
      <c r="G322" s="691"/>
      <c r="H322" s="691"/>
      <c r="I322" s="643"/>
      <c r="J322" s="643"/>
      <c r="K322" s="632"/>
      <c r="L322" s="849"/>
      <c r="M322" s="850"/>
      <c r="N322" s="850"/>
      <c r="O322" s="850"/>
      <c r="P322" s="850"/>
      <c r="Q322" s="850"/>
      <c r="R322" s="850"/>
      <c r="S322" s="850"/>
      <c r="T322" s="850"/>
      <c r="U322" s="850"/>
      <c r="V322" s="850"/>
      <c r="W322" s="850"/>
      <c r="X322" s="850"/>
      <c r="Y322" s="850"/>
      <c r="Z322" s="850"/>
      <c r="AA322" s="850"/>
      <c r="AB322" s="850"/>
      <c r="AC322" s="850"/>
      <c r="AD322" s="850"/>
      <c r="AE322" s="850"/>
      <c r="AF322" s="850"/>
      <c r="AG322" s="850"/>
      <c r="AH322" s="850"/>
      <c r="AI322" s="850"/>
      <c r="AJ322" s="850"/>
      <c r="AK322" s="850"/>
      <c r="AL322" s="850"/>
      <c r="AM322" s="850"/>
      <c r="AN322" s="850"/>
      <c r="AO322" s="851"/>
      <c r="AP322" s="632"/>
      <c r="AQ322" s="849"/>
      <c r="AR322" s="850"/>
      <c r="AS322" s="850"/>
      <c r="AT322" s="850"/>
      <c r="AU322" s="850"/>
      <c r="AV322" s="850"/>
      <c r="AW322" s="850"/>
      <c r="AX322" s="850"/>
      <c r="AY322" s="850"/>
      <c r="AZ322" s="850"/>
      <c r="BA322" s="850"/>
      <c r="BB322" s="850"/>
      <c r="BC322" s="850"/>
      <c r="BD322" s="850"/>
      <c r="BE322" s="850"/>
      <c r="BF322" s="850"/>
      <c r="BG322" s="850"/>
      <c r="BH322" s="850"/>
      <c r="BI322" s="850"/>
      <c r="BJ322" s="850"/>
      <c r="BK322" s="850"/>
      <c r="BL322" s="850"/>
      <c r="BM322" s="850"/>
      <c r="BN322" s="850"/>
      <c r="BO322" s="850"/>
      <c r="BP322" s="850"/>
      <c r="BQ322" s="850"/>
      <c r="BR322" s="850"/>
      <c r="BS322" s="850"/>
      <c r="BT322" s="851"/>
      <c r="BU322" s="163"/>
    </row>
    <row r="323" spans="2:73" ht="15.75">
      <c r="B323" s="691"/>
      <c r="C323" s="691"/>
      <c r="D323" s="691"/>
      <c r="E323" s="691"/>
      <c r="F323" s="691"/>
      <c r="G323" s="691"/>
      <c r="H323" s="691"/>
      <c r="I323" s="643"/>
      <c r="J323" s="643"/>
      <c r="K323" s="632"/>
      <c r="L323" s="849"/>
      <c r="M323" s="850"/>
      <c r="N323" s="850"/>
      <c r="O323" s="850"/>
      <c r="P323" s="850"/>
      <c r="Q323" s="850"/>
      <c r="R323" s="850"/>
      <c r="S323" s="850"/>
      <c r="T323" s="850"/>
      <c r="U323" s="850"/>
      <c r="V323" s="850"/>
      <c r="W323" s="850"/>
      <c r="X323" s="850"/>
      <c r="Y323" s="850"/>
      <c r="Z323" s="850"/>
      <c r="AA323" s="850"/>
      <c r="AB323" s="850"/>
      <c r="AC323" s="850"/>
      <c r="AD323" s="850"/>
      <c r="AE323" s="850"/>
      <c r="AF323" s="850"/>
      <c r="AG323" s="850"/>
      <c r="AH323" s="850"/>
      <c r="AI323" s="850"/>
      <c r="AJ323" s="850"/>
      <c r="AK323" s="850"/>
      <c r="AL323" s="850"/>
      <c r="AM323" s="850"/>
      <c r="AN323" s="850"/>
      <c r="AO323" s="851"/>
      <c r="AP323" s="632"/>
      <c r="AQ323" s="849"/>
      <c r="AR323" s="850"/>
      <c r="AS323" s="850"/>
      <c r="AT323" s="850"/>
      <c r="AU323" s="850"/>
      <c r="AV323" s="850"/>
      <c r="AW323" s="850"/>
      <c r="AX323" s="850"/>
      <c r="AY323" s="850"/>
      <c r="AZ323" s="850"/>
      <c r="BA323" s="850"/>
      <c r="BB323" s="850"/>
      <c r="BC323" s="850"/>
      <c r="BD323" s="850"/>
      <c r="BE323" s="850"/>
      <c r="BF323" s="850"/>
      <c r="BG323" s="850"/>
      <c r="BH323" s="850"/>
      <c r="BI323" s="850"/>
      <c r="BJ323" s="850"/>
      <c r="BK323" s="850"/>
      <c r="BL323" s="850"/>
      <c r="BM323" s="850"/>
      <c r="BN323" s="850"/>
      <c r="BO323" s="850"/>
      <c r="BP323" s="850"/>
      <c r="BQ323" s="850"/>
      <c r="BR323" s="850"/>
      <c r="BS323" s="850"/>
      <c r="BT323" s="851"/>
      <c r="BU323" s="163"/>
    </row>
    <row r="324" spans="2:73" ht="15.75">
      <c r="B324" s="691"/>
      <c r="C324" s="691"/>
      <c r="D324" s="691"/>
      <c r="E324" s="691"/>
      <c r="F324" s="691"/>
      <c r="G324" s="691"/>
      <c r="H324" s="691"/>
      <c r="I324" s="643"/>
      <c r="J324" s="643"/>
      <c r="K324" s="632"/>
      <c r="L324" s="849"/>
      <c r="M324" s="850"/>
      <c r="N324" s="850"/>
      <c r="O324" s="850"/>
      <c r="P324" s="850"/>
      <c r="Q324" s="850"/>
      <c r="R324" s="850"/>
      <c r="S324" s="850"/>
      <c r="T324" s="850"/>
      <c r="U324" s="850"/>
      <c r="V324" s="850"/>
      <c r="W324" s="850"/>
      <c r="X324" s="850"/>
      <c r="Y324" s="850"/>
      <c r="Z324" s="850"/>
      <c r="AA324" s="850"/>
      <c r="AB324" s="850"/>
      <c r="AC324" s="850"/>
      <c r="AD324" s="850"/>
      <c r="AE324" s="850"/>
      <c r="AF324" s="850"/>
      <c r="AG324" s="850"/>
      <c r="AH324" s="850"/>
      <c r="AI324" s="850"/>
      <c r="AJ324" s="850"/>
      <c r="AK324" s="850"/>
      <c r="AL324" s="850"/>
      <c r="AM324" s="850"/>
      <c r="AN324" s="850"/>
      <c r="AO324" s="851"/>
      <c r="AP324" s="632"/>
      <c r="AQ324" s="849"/>
      <c r="AR324" s="850"/>
      <c r="AS324" s="850"/>
      <c r="AT324" s="850"/>
      <c r="AU324" s="850"/>
      <c r="AV324" s="850"/>
      <c r="AW324" s="850"/>
      <c r="AX324" s="850"/>
      <c r="AY324" s="850"/>
      <c r="AZ324" s="850"/>
      <c r="BA324" s="850"/>
      <c r="BB324" s="850"/>
      <c r="BC324" s="850"/>
      <c r="BD324" s="850"/>
      <c r="BE324" s="850"/>
      <c r="BF324" s="850"/>
      <c r="BG324" s="850"/>
      <c r="BH324" s="850"/>
      <c r="BI324" s="850"/>
      <c r="BJ324" s="850"/>
      <c r="BK324" s="850"/>
      <c r="BL324" s="850"/>
      <c r="BM324" s="850"/>
      <c r="BN324" s="850"/>
      <c r="BO324" s="850"/>
      <c r="BP324" s="850"/>
      <c r="BQ324" s="850"/>
      <c r="BR324" s="850"/>
      <c r="BS324" s="850"/>
      <c r="BT324" s="851"/>
      <c r="BU324" s="163"/>
    </row>
    <row r="325" spans="2:73" ht="15.75">
      <c r="B325" s="691"/>
      <c r="C325" s="691"/>
      <c r="D325" s="691"/>
      <c r="E325" s="691"/>
      <c r="F325" s="691"/>
      <c r="G325" s="691"/>
      <c r="H325" s="691"/>
      <c r="I325" s="643"/>
      <c r="J325" s="643"/>
      <c r="K325" s="632"/>
      <c r="L325" s="849"/>
      <c r="M325" s="850"/>
      <c r="N325" s="850"/>
      <c r="O325" s="850"/>
      <c r="P325" s="850"/>
      <c r="Q325" s="850"/>
      <c r="R325" s="850"/>
      <c r="S325" s="850"/>
      <c r="T325" s="850"/>
      <c r="U325" s="850"/>
      <c r="V325" s="850"/>
      <c r="W325" s="850"/>
      <c r="X325" s="850"/>
      <c r="Y325" s="850"/>
      <c r="Z325" s="850"/>
      <c r="AA325" s="850"/>
      <c r="AB325" s="850"/>
      <c r="AC325" s="850"/>
      <c r="AD325" s="850"/>
      <c r="AE325" s="850"/>
      <c r="AF325" s="850"/>
      <c r="AG325" s="850"/>
      <c r="AH325" s="850"/>
      <c r="AI325" s="850"/>
      <c r="AJ325" s="850"/>
      <c r="AK325" s="850"/>
      <c r="AL325" s="850"/>
      <c r="AM325" s="850"/>
      <c r="AN325" s="850"/>
      <c r="AO325" s="851"/>
      <c r="AP325" s="632"/>
      <c r="AQ325" s="849"/>
      <c r="AR325" s="850"/>
      <c r="AS325" s="850"/>
      <c r="AT325" s="850"/>
      <c r="AU325" s="850"/>
      <c r="AV325" s="850"/>
      <c r="AW325" s="850"/>
      <c r="AX325" s="850"/>
      <c r="AY325" s="850"/>
      <c r="AZ325" s="850"/>
      <c r="BA325" s="850"/>
      <c r="BB325" s="850"/>
      <c r="BC325" s="850"/>
      <c r="BD325" s="850"/>
      <c r="BE325" s="850"/>
      <c r="BF325" s="850"/>
      <c r="BG325" s="850"/>
      <c r="BH325" s="850"/>
      <c r="BI325" s="850"/>
      <c r="BJ325" s="850"/>
      <c r="BK325" s="850"/>
      <c r="BL325" s="850"/>
      <c r="BM325" s="850"/>
      <c r="BN325" s="850"/>
      <c r="BO325" s="850"/>
      <c r="BP325" s="850"/>
      <c r="BQ325" s="850"/>
      <c r="BR325" s="850"/>
      <c r="BS325" s="850"/>
      <c r="BT325" s="851"/>
      <c r="BU325" s="163"/>
    </row>
    <row r="326" spans="2:73" ht="15.75">
      <c r="B326" s="691"/>
      <c r="C326" s="691"/>
      <c r="D326" s="691"/>
      <c r="E326" s="691"/>
      <c r="F326" s="691"/>
      <c r="G326" s="691"/>
      <c r="H326" s="691"/>
      <c r="I326" s="643"/>
      <c r="J326" s="643"/>
      <c r="K326" s="632"/>
      <c r="L326" s="849"/>
      <c r="M326" s="850"/>
      <c r="N326" s="850"/>
      <c r="O326" s="850"/>
      <c r="P326" s="850"/>
      <c r="Q326" s="850"/>
      <c r="R326" s="850"/>
      <c r="S326" s="850"/>
      <c r="T326" s="850"/>
      <c r="U326" s="850"/>
      <c r="V326" s="850"/>
      <c r="W326" s="850"/>
      <c r="X326" s="850"/>
      <c r="Y326" s="850"/>
      <c r="Z326" s="850"/>
      <c r="AA326" s="850"/>
      <c r="AB326" s="850"/>
      <c r="AC326" s="850"/>
      <c r="AD326" s="850"/>
      <c r="AE326" s="850"/>
      <c r="AF326" s="850"/>
      <c r="AG326" s="850"/>
      <c r="AH326" s="850"/>
      <c r="AI326" s="850"/>
      <c r="AJ326" s="850"/>
      <c r="AK326" s="850"/>
      <c r="AL326" s="850"/>
      <c r="AM326" s="850"/>
      <c r="AN326" s="850"/>
      <c r="AO326" s="851"/>
      <c r="AP326" s="632"/>
      <c r="AQ326" s="849"/>
      <c r="AR326" s="850"/>
      <c r="AS326" s="850"/>
      <c r="AT326" s="850"/>
      <c r="AU326" s="850"/>
      <c r="AV326" s="850"/>
      <c r="AW326" s="850"/>
      <c r="AX326" s="850"/>
      <c r="AY326" s="850"/>
      <c r="AZ326" s="850"/>
      <c r="BA326" s="850"/>
      <c r="BB326" s="850"/>
      <c r="BC326" s="850"/>
      <c r="BD326" s="850"/>
      <c r="BE326" s="850"/>
      <c r="BF326" s="850"/>
      <c r="BG326" s="850"/>
      <c r="BH326" s="850"/>
      <c r="BI326" s="850"/>
      <c r="BJ326" s="850"/>
      <c r="BK326" s="850"/>
      <c r="BL326" s="850"/>
      <c r="BM326" s="850"/>
      <c r="BN326" s="850"/>
      <c r="BO326" s="850"/>
      <c r="BP326" s="850"/>
      <c r="BQ326" s="850"/>
      <c r="BR326" s="850"/>
      <c r="BS326" s="850"/>
      <c r="BT326" s="851"/>
      <c r="BU326" s="163"/>
    </row>
    <row r="327" spans="2:73" ht="15.75">
      <c r="B327" s="691"/>
      <c r="C327" s="691"/>
      <c r="D327" s="691"/>
      <c r="E327" s="691"/>
      <c r="F327" s="691"/>
      <c r="G327" s="691"/>
      <c r="H327" s="691"/>
      <c r="I327" s="643"/>
      <c r="J327" s="643"/>
      <c r="K327" s="632"/>
      <c r="L327" s="849"/>
      <c r="M327" s="850"/>
      <c r="N327" s="850"/>
      <c r="O327" s="850"/>
      <c r="P327" s="850"/>
      <c r="Q327" s="850"/>
      <c r="R327" s="850"/>
      <c r="S327" s="850"/>
      <c r="T327" s="850"/>
      <c r="U327" s="850"/>
      <c r="V327" s="850"/>
      <c r="W327" s="850"/>
      <c r="X327" s="850"/>
      <c r="Y327" s="850"/>
      <c r="Z327" s="850"/>
      <c r="AA327" s="850"/>
      <c r="AB327" s="850"/>
      <c r="AC327" s="850"/>
      <c r="AD327" s="850"/>
      <c r="AE327" s="850"/>
      <c r="AF327" s="850"/>
      <c r="AG327" s="850"/>
      <c r="AH327" s="850"/>
      <c r="AI327" s="850"/>
      <c r="AJ327" s="850"/>
      <c r="AK327" s="850"/>
      <c r="AL327" s="850"/>
      <c r="AM327" s="850"/>
      <c r="AN327" s="850"/>
      <c r="AO327" s="851"/>
      <c r="AP327" s="632"/>
      <c r="AQ327" s="849"/>
      <c r="AR327" s="850"/>
      <c r="AS327" s="850"/>
      <c r="AT327" s="850"/>
      <c r="AU327" s="850"/>
      <c r="AV327" s="850"/>
      <c r="AW327" s="850"/>
      <c r="AX327" s="850"/>
      <c r="AY327" s="850"/>
      <c r="AZ327" s="850"/>
      <c r="BA327" s="850"/>
      <c r="BB327" s="850"/>
      <c r="BC327" s="850"/>
      <c r="BD327" s="850"/>
      <c r="BE327" s="850"/>
      <c r="BF327" s="850"/>
      <c r="BG327" s="850"/>
      <c r="BH327" s="850"/>
      <c r="BI327" s="850"/>
      <c r="BJ327" s="850"/>
      <c r="BK327" s="850"/>
      <c r="BL327" s="850"/>
      <c r="BM327" s="850"/>
      <c r="BN327" s="850"/>
      <c r="BO327" s="850"/>
      <c r="BP327" s="850"/>
      <c r="BQ327" s="850"/>
      <c r="BR327" s="850"/>
      <c r="BS327" s="850"/>
      <c r="BT327" s="851"/>
      <c r="BU327" s="163"/>
    </row>
    <row r="328" spans="2:73" ht="15.75">
      <c r="B328" s="691"/>
      <c r="C328" s="691"/>
      <c r="D328" s="691"/>
      <c r="E328" s="691"/>
      <c r="F328" s="691"/>
      <c r="G328" s="691"/>
      <c r="H328" s="691"/>
      <c r="I328" s="643"/>
      <c r="J328" s="643"/>
      <c r="K328" s="632"/>
      <c r="L328" s="849"/>
      <c r="M328" s="850"/>
      <c r="N328" s="850"/>
      <c r="O328" s="850"/>
      <c r="P328" s="850"/>
      <c r="Q328" s="850"/>
      <c r="R328" s="850"/>
      <c r="S328" s="850"/>
      <c r="T328" s="850"/>
      <c r="U328" s="850"/>
      <c r="V328" s="850"/>
      <c r="W328" s="850"/>
      <c r="X328" s="850"/>
      <c r="Y328" s="850"/>
      <c r="Z328" s="850"/>
      <c r="AA328" s="850"/>
      <c r="AB328" s="850"/>
      <c r="AC328" s="850"/>
      <c r="AD328" s="850"/>
      <c r="AE328" s="850"/>
      <c r="AF328" s="850"/>
      <c r="AG328" s="850"/>
      <c r="AH328" s="850"/>
      <c r="AI328" s="850"/>
      <c r="AJ328" s="850"/>
      <c r="AK328" s="850"/>
      <c r="AL328" s="850"/>
      <c r="AM328" s="850"/>
      <c r="AN328" s="850"/>
      <c r="AO328" s="851"/>
      <c r="AP328" s="632"/>
      <c r="AQ328" s="849"/>
      <c r="AR328" s="850"/>
      <c r="AS328" s="850"/>
      <c r="AT328" s="850"/>
      <c r="AU328" s="850"/>
      <c r="AV328" s="850"/>
      <c r="AW328" s="850"/>
      <c r="AX328" s="850"/>
      <c r="AY328" s="850"/>
      <c r="AZ328" s="850"/>
      <c r="BA328" s="850"/>
      <c r="BB328" s="850"/>
      <c r="BC328" s="850"/>
      <c r="BD328" s="850"/>
      <c r="BE328" s="850"/>
      <c r="BF328" s="850"/>
      <c r="BG328" s="850"/>
      <c r="BH328" s="850"/>
      <c r="BI328" s="850"/>
      <c r="BJ328" s="850"/>
      <c r="BK328" s="850"/>
      <c r="BL328" s="850"/>
      <c r="BM328" s="850"/>
      <c r="BN328" s="850"/>
      <c r="BO328" s="850"/>
      <c r="BP328" s="850"/>
      <c r="BQ328" s="850"/>
      <c r="BR328" s="850"/>
      <c r="BS328" s="850"/>
      <c r="BT328" s="851"/>
      <c r="BU328" s="163"/>
    </row>
    <row r="329" spans="2:73" ht="15.75">
      <c r="B329" s="691"/>
      <c r="C329" s="691"/>
      <c r="D329" s="691"/>
      <c r="E329" s="691"/>
      <c r="F329" s="691"/>
      <c r="G329" s="691"/>
      <c r="H329" s="691"/>
      <c r="I329" s="643"/>
      <c r="J329" s="643"/>
      <c r="K329" s="632"/>
      <c r="L329" s="849"/>
      <c r="M329" s="850"/>
      <c r="N329" s="850"/>
      <c r="O329" s="850"/>
      <c r="P329" s="850"/>
      <c r="Q329" s="850"/>
      <c r="R329" s="850"/>
      <c r="S329" s="850"/>
      <c r="T329" s="850"/>
      <c r="U329" s="850"/>
      <c r="V329" s="850"/>
      <c r="W329" s="850"/>
      <c r="X329" s="850"/>
      <c r="Y329" s="850"/>
      <c r="Z329" s="850"/>
      <c r="AA329" s="850"/>
      <c r="AB329" s="850"/>
      <c r="AC329" s="850"/>
      <c r="AD329" s="850"/>
      <c r="AE329" s="850"/>
      <c r="AF329" s="850"/>
      <c r="AG329" s="850"/>
      <c r="AH329" s="850"/>
      <c r="AI329" s="850"/>
      <c r="AJ329" s="850"/>
      <c r="AK329" s="850"/>
      <c r="AL329" s="850"/>
      <c r="AM329" s="850"/>
      <c r="AN329" s="850"/>
      <c r="AO329" s="851"/>
      <c r="AP329" s="632"/>
      <c r="AQ329" s="849"/>
      <c r="AR329" s="850"/>
      <c r="AS329" s="850"/>
      <c r="AT329" s="850"/>
      <c r="AU329" s="850"/>
      <c r="AV329" s="850"/>
      <c r="AW329" s="850"/>
      <c r="AX329" s="850"/>
      <c r="AY329" s="850"/>
      <c r="AZ329" s="850"/>
      <c r="BA329" s="850"/>
      <c r="BB329" s="850"/>
      <c r="BC329" s="850"/>
      <c r="BD329" s="850"/>
      <c r="BE329" s="850"/>
      <c r="BF329" s="850"/>
      <c r="BG329" s="850"/>
      <c r="BH329" s="850"/>
      <c r="BI329" s="850"/>
      <c r="BJ329" s="850"/>
      <c r="BK329" s="850"/>
      <c r="BL329" s="850"/>
      <c r="BM329" s="850"/>
      <c r="BN329" s="850"/>
      <c r="BO329" s="850"/>
      <c r="BP329" s="850"/>
      <c r="BQ329" s="850"/>
      <c r="BR329" s="850"/>
      <c r="BS329" s="850"/>
      <c r="BT329" s="851"/>
      <c r="BU329" s="163"/>
    </row>
    <row r="330" spans="2:73" ht="15.75">
      <c r="B330" s="691"/>
      <c r="C330" s="691"/>
      <c r="D330" s="691"/>
      <c r="E330" s="691"/>
      <c r="F330" s="691"/>
      <c r="G330" s="691"/>
      <c r="H330" s="691"/>
      <c r="I330" s="643"/>
      <c r="J330" s="643"/>
      <c r="K330" s="632"/>
      <c r="L330" s="849"/>
      <c r="M330" s="850"/>
      <c r="N330" s="850"/>
      <c r="O330" s="850"/>
      <c r="P330" s="850"/>
      <c r="Q330" s="850"/>
      <c r="R330" s="850"/>
      <c r="S330" s="850"/>
      <c r="T330" s="850"/>
      <c r="U330" s="850"/>
      <c r="V330" s="850"/>
      <c r="W330" s="850"/>
      <c r="X330" s="850"/>
      <c r="Y330" s="850"/>
      <c r="Z330" s="850"/>
      <c r="AA330" s="850"/>
      <c r="AB330" s="850"/>
      <c r="AC330" s="850"/>
      <c r="AD330" s="850"/>
      <c r="AE330" s="850"/>
      <c r="AF330" s="850"/>
      <c r="AG330" s="850"/>
      <c r="AH330" s="850"/>
      <c r="AI330" s="850"/>
      <c r="AJ330" s="850"/>
      <c r="AK330" s="850"/>
      <c r="AL330" s="850"/>
      <c r="AM330" s="850"/>
      <c r="AN330" s="850"/>
      <c r="AO330" s="851"/>
      <c r="AP330" s="632"/>
      <c r="AQ330" s="849"/>
      <c r="AR330" s="850"/>
      <c r="AS330" s="850"/>
      <c r="AT330" s="850"/>
      <c r="AU330" s="850"/>
      <c r="AV330" s="850"/>
      <c r="AW330" s="850"/>
      <c r="AX330" s="850"/>
      <c r="AY330" s="850"/>
      <c r="AZ330" s="850"/>
      <c r="BA330" s="850"/>
      <c r="BB330" s="850"/>
      <c r="BC330" s="850"/>
      <c r="BD330" s="850"/>
      <c r="BE330" s="850"/>
      <c r="BF330" s="850"/>
      <c r="BG330" s="850"/>
      <c r="BH330" s="850"/>
      <c r="BI330" s="850"/>
      <c r="BJ330" s="850"/>
      <c r="BK330" s="850"/>
      <c r="BL330" s="850"/>
      <c r="BM330" s="850"/>
      <c r="BN330" s="850"/>
      <c r="BO330" s="850"/>
      <c r="BP330" s="850"/>
      <c r="BQ330" s="850"/>
      <c r="BR330" s="850"/>
      <c r="BS330" s="850"/>
      <c r="BT330" s="851"/>
      <c r="BU330" s="163"/>
    </row>
    <row r="331" spans="2:73" ht="15.75">
      <c r="B331" s="691"/>
      <c r="C331" s="691"/>
      <c r="D331" s="691"/>
      <c r="E331" s="691"/>
      <c r="F331" s="691"/>
      <c r="G331" s="691"/>
      <c r="H331" s="691"/>
      <c r="I331" s="643"/>
      <c r="J331" s="643"/>
      <c r="K331" s="632"/>
      <c r="L331" s="849"/>
      <c r="M331" s="850"/>
      <c r="N331" s="850"/>
      <c r="O331" s="850"/>
      <c r="P331" s="850"/>
      <c r="Q331" s="850"/>
      <c r="R331" s="850"/>
      <c r="S331" s="850"/>
      <c r="T331" s="850"/>
      <c r="U331" s="850"/>
      <c r="V331" s="850"/>
      <c r="W331" s="850"/>
      <c r="X331" s="850"/>
      <c r="Y331" s="850"/>
      <c r="Z331" s="850"/>
      <c r="AA331" s="850"/>
      <c r="AB331" s="850"/>
      <c r="AC331" s="850"/>
      <c r="AD331" s="850"/>
      <c r="AE331" s="850"/>
      <c r="AF331" s="850"/>
      <c r="AG331" s="850"/>
      <c r="AH331" s="850"/>
      <c r="AI331" s="850"/>
      <c r="AJ331" s="850"/>
      <c r="AK331" s="850"/>
      <c r="AL331" s="850"/>
      <c r="AM331" s="850"/>
      <c r="AN331" s="850"/>
      <c r="AO331" s="851"/>
      <c r="AP331" s="632"/>
      <c r="AQ331" s="849"/>
      <c r="AR331" s="850"/>
      <c r="AS331" s="850"/>
      <c r="AT331" s="850"/>
      <c r="AU331" s="850"/>
      <c r="AV331" s="850"/>
      <c r="AW331" s="850"/>
      <c r="AX331" s="850"/>
      <c r="AY331" s="850"/>
      <c r="AZ331" s="850"/>
      <c r="BA331" s="850"/>
      <c r="BB331" s="850"/>
      <c r="BC331" s="850"/>
      <c r="BD331" s="850"/>
      <c r="BE331" s="850"/>
      <c r="BF331" s="850"/>
      <c r="BG331" s="850"/>
      <c r="BH331" s="850"/>
      <c r="BI331" s="850"/>
      <c r="BJ331" s="850"/>
      <c r="BK331" s="850"/>
      <c r="BL331" s="850"/>
      <c r="BM331" s="850"/>
      <c r="BN331" s="850"/>
      <c r="BO331" s="850"/>
      <c r="BP331" s="850"/>
      <c r="BQ331" s="850"/>
      <c r="BR331" s="850"/>
      <c r="BS331" s="850"/>
      <c r="BT331" s="851"/>
      <c r="BU331" s="163"/>
    </row>
    <row r="332" spans="2:73" ht="15.75">
      <c r="B332" s="691"/>
      <c r="C332" s="691"/>
      <c r="D332" s="691"/>
      <c r="E332" s="691"/>
      <c r="F332" s="691"/>
      <c r="G332" s="691"/>
      <c r="H332" s="691"/>
      <c r="I332" s="643"/>
      <c r="J332" s="643"/>
      <c r="K332" s="632"/>
      <c r="L332" s="849"/>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1"/>
      <c r="AP332" s="632"/>
      <c r="AQ332" s="849"/>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1"/>
      <c r="BU332" s="163"/>
    </row>
    <row r="333" spans="2:73" ht="15.75">
      <c r="B333" s="691"/>
      <c r="C333" s="691"/>
      <c r="D333" s="691"/>
      <c r="E333" s="691"/>
      <c r="F333" s="691"/>
      <c r="G333" s="691"/>
      <c r="H333" s="691"/>
      <c r="I333" s="643"/>
      <c r="J333" s="643"/>
      <c r="K333" s="632"/>
      <c r="L333" s="849"/>
      <c r="M333" s="850"/>
      <c r="N333" s="850"/>
      <c r="O333" s="850"/>
      <c r="P333" s="850"/>
      <c r="Q333" s="850"/>
      <c r="R333" s="850"/>
      <c r="S333" s="850"/>
      <c r="T333" s="850"/>
      <c r="U333" s="850"/>
      <c r="V333" s="850"/>
      <c r="W333" s="850"/>
      <c r="X333" s="850"/>
      <c r="Y333" s="850"/>
      <c r="Z333" s="850"/>
      <c r="AA333" s="850"/>
      <c r="AB333" s="850"/>
      <c r="AC333" s="850"/>
      <c r="AD333" s="850"/>
      <c r="AE333" s="850"/>
      <c r="AF333" s="850"/>
      <c r="AG333" s="850"/>
      <c r="AH333" s="850"/>
      <c r="AI333" s="850"/>
      <c r="AJ333" s="850"/>
      <c r="AK333" s="850"/>
      <c r="AL333" s="850"/>
      <c r="AM333" s="850"/>
      <c r="AN333" s="850"/>
      <c r="AO333" s="851"/>
      <c r="AP333" s="632"/>
      <c r="AQ333" s="849"/>
      <c r="AR333" s="850"/>
      <c r="AS333" s="850"/>
      <c r="AT333" s="850"/>
      <c r="AU333" s="850"/>
      <c r="AV333" s="850"/>
      <c r="AW333" s="850"/>
      <c r="AX333" s="850"/>
      <c r="AY333" s="850"/>
      <c r="AZ333" s="850"/>
      <c r="BA333" s="850"/>
      <c r="BB333" s="850"/>
      <c r="BC333" s="850"/>
      <c r="BD333" s="850"/>
      <c r="BE333" s="850"/>
      <c r="BF333" s="850"/>
      <c r="BG333" s="850"/>
      <c r="BH333" s="850"/>
      <c r="BI333" s="850"/>
      <c r="BJ333" s="850"/>
      <c r="BK333" s="850"/>
      <c r="BL333" s="850"/>
      <c r="BM333" s="850"/>
      <c r="BN333" s="850"/>
      <c r="BO333" s="850"/>
      <c r="BP333" s="850"/>
      <c r="BQ333" s="850"/>
      <c r="BR333" s="850"/>
      <c r="BS333" s="850"/>
      <c r="BT333" s="851"/>
      <c r="BU333" s="163"/>
    </row>
    <row r="334" spans="2:73" ht="15.75">
      <c r="B334" s="691"/>
      <c r="C334" s="691"/>
      <c r="D334" s="691"/>
      <c r="E334" s="691"/>
      <c r="F334" s="691"/>
      <c r="G334" s="691"/>
      <c r="H334" s="691"/>
      <c r="I334" s="643"/>
      <c r="J334" s="643"/>
      <c r="K334" s="632"/>
      <c r="L334" s="849"/>
      <c r="M334" s="850"/>
      <c r="N334" s="850"/>
      <c r="O334" s="850"/>
      <c r="P334" s="850"/>
      <c r="Q334" s="850"/>
      <c r="R334" s="850"/>
      <c r="S334" s="850"/>
      <c r="T334" s="850"/>
      <c r="U334" s="850"/>
      <c r="V334" s="850"/>
      <c r="W334" s="850"/>
      <c r="X334" s="850"/>
      <c r="Y334" s="850"/>
      <c r="Z334" s="850"/>
      <c r="AA334" s="850"/>
      <c r="AB334" s="850"/>
      <c r="AC334" s="850"/>
      <c r="AD334" s="850"/>
      <c r="AE334" s="850"/>
      <c r="AF334" s="850"/>
      <c r="AG334" s="850"/>
      <c r="AH334" s="850"/>
      <c r="AI334" s="850"/>
      <c r="AJ334" s="850"/>
      <c r="AK334" s="850"/>
      <c r="AL334" s="850"/>
      <c r="AM334" s="850"/>
      <c r="AN334" s="850"/>
      <c r="AO334" s="851"/>
      <c r="AP334" s="632"/>
      <c r="AQ334" s="849"/>
      <c r="AR334" s="850"/>
      <c r="AS334" s="850"/>
      <c r="AT334" s="850"/>
      <c r="AU334" s="850"/>
      <c r="AV334" s="850"/>
      <c r="AW334" s="850"/>
      <c r="AX334" s="850"/>
      <c r="AY334" s="850"/>
      <c r="AZ334" s="850"/>
      <c r="BA334" s="850"/>
      <c r="BB334" s="850"/>
      <c r="BC334" s="850"/>
      <c r="BD334" s="850"/>
      <c r="BE334" s="850"/>
      <c r="BF334" s="850"/>
      <c r="BG334" s="850"/>
      <c r="BH334" s="850"/>
      <c r="BI334" s="850"/>
      <c r="BJ334" s="850"/>
      <c r="BK334" s="850"/>
      <c r="BL334" s="850"/>
      <c r="BM334" s="850"/>
      <c r="BN334" s="850"/>
      <c r="BO334" s="850"/>
      <c r="BP334" s="850"/>
      <c r="BQ334" s="850"/>
      <c r="BR334" s="850"/>
      <c r="BS334" s="850"/>
      <c r="BT334" s="851"/>
      <c r="BU334" s="163"/>
    </row>
    <row r="335" spans="2:73" ht="15.75">
      <c r="B335" s="691"/>
      <c r="C335" s="691"/>
      <c r="D335" s="691"/>
      <c r="E335" s="691"/>
      <c r="F335" s="691"/>
      <c r="G335" s="691"/>
      <c r="H335" s="691"/>
      <c r="I335" s="643"/>
      <c r="J335" s="643"/>
      <c r="K335" s="632"/>
      <c r="L335" s="849"/>
      <c r="M335" s="850"/>
      <c r="N335" s="850"/>
      <c r="O335" s="850"/>
      <c r="P335" s="850"/>
      <c r="Q335" s="850"/>
      <c r="R335" s="850"/>
      <c r="S335" s="850"/>
      <c r="T335" s="850"/>
      <c r="U335" s="850"/>
      <c r="V335" s="850"/>
      <c r="W335" s="850"/>
      <c r="X335" s="850"/>
      <c r="Y335" s="850"/>
      <c r="Z335" s="850"/>
      <c r="AA335" s="850"/>
      <c r="AB335" s="850"/>
      <c r="AC335" s="850"/>
      <c r="AD335" s="850"/>
      <c r="AE335" s="850"/>
      <c r="AF335" s="850"/>
      <c r="AG335" s="850"/>
      <c r="AH335" s="850"/>
      <c r="AI335" s="850"/>
      <c r="AJ335" s="850"/>
      <c r="AK335" s="850"/>
      <c r="AL335" s="850"/>
      <c r="AM335" s="850"/>
      <c r="AN335" s="850"/>
      <c r="AO335" s="851"/>
      <c r="AP335" s="632"/>
      <c r="AQ335" s="849"/>
      <c r="AR335" s="850"/>
      <c r="AS335" s="850"/>
      <c r="AT335" s="850"/>
      <c r="AU335" s="850"/>
      <c r="AV335" s="850"/>
      <c r="AW335" s="850"/>
      <c r="AX335" s="850"/>
      <c r="AY335" s="850"/>
      <c r="AZ335" s="850"/>
      <c r="BA335" s="850"/>
      <c r="BB335" s="850"/>
      <c r="BC335" s="850"/>
      <c r="BD335" s="850"/>
      <c r="BE335" s="850"/>
      <c r="BF335" s="850"/>
      <c r="BG335" s="850"/>
      <c r="BH335" s="850"/>
      <c r="BI335" s="850"/>
      <c r="BJ335" s="850"/>
      <c r="BK335" s="850"/>
      <c r="BL335" s="850"/>
      <c r="BM335" s="850"/>
      <c r="BN335" s="850"/>
      <c r="BO335" s="850"/>
      <c r="BP335" s="850"/>
      <c r="BQ335" s="850"/>
      <c r="BR335" s="850"/>
      <c r="BS335" s="850"/>
      <c r="BT335" s="851"/>
      <c r="BU335" s="163"/>
    </row>
    <row r="336" spans="2:73" ht="15.75">
      <c r="B336" s="691"/>
      <c r="C336" s="691"/>
      <c r="D336" s="691"/>
      <c r="E336" s="691"/>
      <c r="F336" s="691"/>
      <c r="G336" s="691"/>
      <c r="H336" s="691"/>
      <c r="I336" s="643"/>
      <c r="J336" s="643"/>
      <c r="K336" s="632"/>
      <c r="L336" s="849"/>
      <c r="M336" s="850"/>
      <c r="N336" s="850"/>
      <c r="O336" s="850"/>
      <c r="P336" s="850"/>
      <c r="Q336" s="850"/>
      <c r="R336" s="850"/>
      <c r="S336" s="850"/>
      <c r="T336" s="850"/>
      <c r="U336" s="850"/>
      <c r="V336" s="850"/>
      <c r="W336" s="850"/>
      <c r="X336" s="850"/>
      <c r="Y336" s="850"/>
      <c r="Z336" s="850"/>
      <c r="AA336" s="850"/>
      <c r="AB336" s="850"/>
      <c r="AC336" s="850"/>
      <c r="AD336" s="850"/>
      <c r="AE336" s="850"/>
      <c r="AF336" s="850"/>
      <c r="AG336" s="850"/>
      <c r="AH336" s="850"/>
      <c r="AI336" s="850"/>
      <c r="AJ336" s="850"/>
      <c r="AK336" s="850"/>
      <c r="AL336" s="850"/>
      <c r="AM336" s="850"/>
      <c r="AN336" s="850"/>
      <c r="AO336" s="851"/>
      <c r="AP336" s="632"/>
      <c r="AQ336" s="849"/>
      <c r="AR336" s="850"/>
      <c r="AS336" s="850"/>
      <c r="AT336" s="850"/>
      <c r="AU336" s="850"/>
      <c r="AV336" s="850"/>
      <c r="AW336" s="850"/>
      <c r="AX336" s="850"/>
      <c r="AY336" s="850"/>
      <c r="AZ336" s="850"/>
      <c r="BA336" s="850"/>
      <c r="BB336" s="850"/>
      <c r="BC336" s="850"/>
      <c r="BD336" s="850"/>
      <c r="BE336" s="850"/>
      <c r="BF336" s="850"/>
      <c r="BG336" s="850"/>
      <c r="BH336" s="850"/>
      <c r="BI336" s="850"/>
      <c r="BJ336" s="850"/>
      <c r="BK336" s="850"/>
      <c r="BL336" s="850"/>
      <c r="BM336" s="850"/>
      <c r="BN336" s="850"/>
      <c r="BO336" s="850"/>
      <c r="BP336" s="850"/>
      <c r="BQ336" s="850"/>
      <c r="BR336" s="850"/>
      <c r="BS336" s="850"/>
      <c r="BT336" s="851"/>
      <c r="BU336" s="163"/>
    </row>
    <row r="337" spans="2:73" ht="15.75">
      <c r="B337" s="691"/>
      <c r="C337" s="691"/>
      <c r="D337" s="691"/>
      <c r="E337" s="691"/>
      <c r="F337" s="691"/>
      <c r="G337" s="691"/>
      <c r="H337" s="691"/>
      <c r="I337" s="643"/>
      <c r="J337" s="643"/>
      <c r="K337" s="632"/>
      <c r="L337" s="849"/>
      <c r="M337" s="850"/>
      <c r="N337" s="850"/>
      <c r="O337" s="850"/>
      <c r="P337" s="850"/>
      <c r="Q337" s="850"/>
      <c r="R337" s="850"/>
      <c r="S337" s="850"/>
      <c r="T337" s="850"/>
      <c r="U337" s="850"/>
      <c r="V337" s="850"/>
      <c r="W337" s="850"/>
      <c r="X337" s="850"/>
      <c r="Y337" s="850"/>
      <c r="Z337" s="850"/>
      <c r="AA337" s="850"/>
      <c r="AB337" s="850"/>
      <c r="AC337" s="850"/>
      <c r="AD337" s="850"/>
      <c r="AE337" s="850"/>
      <c r="AF337" s="850"/>
      <c r="AG337" s="850"/>
      <c r="AH337" s="850"/>
      <c r="AI337" s="850"/>
      <c r="AJ337" s="850"/>
      <c r="AK337" s="850"/>
      <c r="AL337" s="850"/>
      <c r="AM337" s="850"/>
      <c r="AN337" s="850"/>
      <c r="AO337" s="851"/>
      <c r="AP337" s="632"/>
      <c r="AQ337" s="849"/>
      <c r="AR337" s="850"/>
      <c r="AS337" s="850"/>
      <c r="AT337" s="850"/>
      <c r="AU337" s="850"/>
      <c r="AV337" s="850"/>
      <c r="AW337" s="850"/>
      <c r="AX337" s="850"/>
      <c r="AY337" s="850"/>
      <c r="AZ337" s="850"/>
      <c r="BA337" s="850"/>
      <c r="BB337" s="850"/>
      <c r="BC337" s="850"/>
      <c r="BD337" s="850"/>
      <c r="BE337" s="850"/>
      <c r="BF337" s="850"/>
      <c r="BG337" s="850"/>
      <c r="BH337" s="850"/>
      <c r="BI337" s="850"/>
      <c r="BJ337" s="850"/>
      <c r="BK337" s="850"/>
      <c r="BL337" s="850"/>
      <c r="BM337" s="850"/>
      <c r="BN337" s="850"/>
      <c r="BO337" s="850"/>
      <c r="BP337" s="850"/>
      <c r="BQ337" s="850"/>
      <c r="BR337" s="850"/>
      <c r="BS337" s="850"/>
      <c r="BT337" s="851"/>
      <c r="BU337" s="163"/>
    </row>
    <row r="338" spans="2:73" ht="15.75">
      <c r="B338" s="691"/>
      <c r="C338" s="691"/>
      <c r="D338" s="691"/>
      <c r="E338" s="691"/>
      <c r="F338" s="691"/>
      <c r="G338" s="691"/>
      <c r="H338" s="691"/>
      <c r="I338" s="643"/>
      <c r="J338" s="643"/>
      <c r="K338" s="632"/>
      <c r="L338" s="849"/>
      <c r="M338" s="850"/>
      <c r="N338" s="850"/>
      <c r="O338" s="850"/>
      <c r="P338" s="850"/>
      <c r="Q338" s="850"/>
      <c r="R338" s="850"/>
      <c r="S338" s="850"/>
      <c r="T338" s="850"/>
      <c r="U338" s="850"/>
      <c r="V338" s="850"/>
      <c r="W338" s="850"/>
      <c r="X338" s="850"/>
      <c r="Y338" s="850"/>
      <c r="Z338" s="850"/>
      <c r="AA338" s="850"/>
      <c r="AB338" s="850"/>
      <c r="AC338" s="850"/>
      <c r="AD338" s="850"/>
      <c r="AE338" s="850"/>
      <c r="AF338" s="850"/>
      <c r="AG338" s="850"/>
      <c r="AH338" s="850"/>
      <c r="AI338" s="850"/>
      <c r="AJ338" s="850"/>
      <c r="AK338" s="850"/>
      <c r="AL338" s="850"/>
      <c r="AM338" s="850"/>
      <c r="AN338" s="850"/>
      <c r="AO338" s="851"/>
      <c r="AP338" s="632"/>
      <c r="AQ338" s="849"/>
      <c r="AR338" s="850"/>
      <c r="AS338" s="850"/>
      <c r="AT338" s="850"/>
      <c r="AU338" s="850"/>
      <c r="AV338" s="850"/>
      <c r="AW338" s="850"/>
      <c r="AX338" s="850"/>
      <c r="AY338" s="850"/>
      <c r="AZ338" s="850"/>
      <c r="BA338" s="850"/>
      <c r="BB338" s="850"/>
      <c r="BC338" s="850"/>
      <c r="BD338" s="850"/>
      <c r="BE338" s="850"/>
      <c r="BF338" s="850"/>
      <c r="BG338" s="850"/>
      <c r="BH338" s="850"/>
      <c r="BI338" s="850"/>
      <c r="BJ338" s="850"/>
      <c r="BK338" s="850"/>
      <c r="BL338" s="850"/>
      <c r="BM338" s="850"/>
      <c r="BN338" s="850"/>
      <c r="BO338" s="850"/>
      <c r="BP338" s="850"/>
      <c r="BQ338" s="850"/>
      <c r="BR338" s="850"/>
      <c r="BS338" s="850"/>
      <c r="BT338" s="851"/>
      <c r="BU338" s="163"/>
    </row>
    <row r="339" spans="2:73" ht="15.75">
      <c r="B339" s="691"/>
      <c r="C339" s="691"/>
      <c r="D339" s="691"/>
      <c r="E339" s="691"/>
      <c r="F339" s="691"/>
      <c r="G339" s="691"/>
      <c r="H339" s="691"/>
      <c r="I339" s="643"/>
      <c r="J339" s="643"/>
      <c r="K339" s="632"/>
      <c r="L339" s="849"/>
      <c r="M339" s="850"/>
      <c r="N339" s="850"/>
      <c r="O339" s="850"/>
      <c r="P339" s="850"/>
      <c r="Q339" s="850"/>
      <c r="R339" s="850"/>
      <c r="S339" s="850"/>
      <c r="T339" s="850"/>
      <c r="U339" s="850"/>
      <c r="V339" s="850"/>
      <c r="W339" s="850"/>
      <c r="X339" s="850"/>
      <c r="Y339" s="850"/>
      <c r="Z339" s="850"/>
      <c r="AA339" s="850"/>
      <c r="AB339" s="850"/>
      <c r="AC339" s="850"/>
      <c r="AD339" s="850"/>
      <c r="AE339" s="850"/>
      <c r="AF339" s="850"/>
      <c r="AG339" s="850"/>
      <c r="AH339" s="850"/>
      <c r="AI339" s="850"/>
      <c r="AJ339" s="850"/>
      <c r="AK339" s="850"/>
      <c r="AL339" s="850"/>
      <c r="AM339" s="850"/>
      <c r="AN339" s="850"/>
      <c r="AO339" s="851"/>
      <c r="AP339" s="632"/>
      <c r="AQ339" s="849"/>
      <c r="AR339" s="850"/>
      <c r="AS339" s="850"/>
      <c r="AT339" s="850"/>
      <c r="AU339" s="850"/>
      <c r="AV339" s="850"/>
      <c r="AW339" s="850"/>
      <c r="AX339" s="850"/>
      <c r="AY339" s="850"/>
      <c r="AZ339" s="850"/>
      <c r="BA339" s="850"/>
      <c r="BB339" s="850"/>
      <c r="BC339" s="850"/>
      <c r="BD339" s="850"/>
      <c r="BE339" s="850"/>
      <c r="BF339" s="850"/>
      <c r="BG339" s="850"/>
      <c r="BH339" s="850"/>
      <c r="BI339" s="850"/>
      <c r="BJ339" s="850"/>
      <c r="BK339" s="850"/>
      <c r="BL339" s="850"/>
      <c r="BM339" s="850"/>
      <c r="BN339" s="850"/>
      <c r="BO339" s="850"/>
      <c r="BP339" s="850"/>
      <c r="BQ339" s="850"/>
      <c r="BR339" s="850"/>
      <c r="BS339" s="850"/>
      <c r="BT339" s="851"/>
      <c r="BU339" s="163"/>
    </row>
    <row r="340" spans="2:73" ht="15.75">
      <c r="B340" s="691"/>
      <c r="C340" s="691"/>
      <c r="D340" s="691"/>
      <c r="E340" s="691"/>
      <c r="F340" s="691"/>
      <c r="G340" s="691"/>
      <c r="H340" s="691"/>
      <c r="I340" s="643"/>
      <c r="J340" s="643"/>
      <c r="K340" s="632"/>
      <c r="L340" s="849"/>
      <c r="M340" s="850"/>
      <c r="N340" s="850"/>
      <c r="O340" s="850"/>
      <c r="P340" s="850"/>
      <c r="Q340" s="850"/>
      <c r="R340" s="850"/>
      <c r="S340" s="850"/>
      <c r="T340" s="850"/>
      <c r="U340" s="850"/>
      <c r="V340" s="850"/>
      <c r="W340" s="850"/>
      <c r="X340" s="850"/>
      <c r="Y340" s="850"/>
      <c r="Z340" s="850"/>
      <c r="AA340" s="850"/>
      <c r="AB340" s="850"/>
      <c r="AC340" s="850"/>
      <c r="AD340" s="850"/>
      <c r="AE340" s="850"/>
      <c r="AF340" s="850"/>
      <c r="AG340" s="850"/>
      <c r="AH340" s="850"/>
      <c r="AI340" s="850"/>
      <c r="AJ340" s="850"/>
      <c r="AK340" s="850"/>
      <c r="AL340" s="850"/>
      <c r="AM340" s="850"/>
      <c r="AN340" s="850"/>
      <c r="AO340" s="851"/>
      <c r="AP340" s="632"/>
      <c r="AQ340" s="849"/>
      <c r="AR340" s="850"/>
      <c r="AS340" s="850"/>
      <c r="AT340" s="850"/>
      <c r="AU340" s="850"/>
      <c r="AV340" s="850"/>
      <c r="AW340" s="850"/>
      <c r="AX340" s="850"/>
      <c r="AY340" s="850"/>
      <c r="AZ340" s="850"/>
      <c r="BA340" s="850"/>
      <c r="BB340" s="850"/>
      <c r="BC340" s="850"/>
      <c r="BD340" s="850"/>
      <c r="BE340" s="850"/>
      <c r="BF340" s="850"/>
      <c r="BG340" s="850"/>
      <c r="BH340" s="850"/>
      <c r="BI340" s="850"/>
      <c r="BJ340" s="850"/>
      <c r="BK340" s="850"/>
      <c r="BL340" s="850"/>
      <c r="BM340" s="850"/>
      <c r="BN340" s="850"/>
      <c r="BO340" s="850"/>
      <c r="BP340" s="850"/>
      <c r="BQ340" s="850"/>
      <c r="BR340" s="850"/>
      <c r="BS340" s="850"/>
      <c r="BT340" s="851"/>
      <c r="BU340" s="163"/>
    </row>
    <row r="341" spans="2:73" ht="15.75">
      <c r="B341" s="691"/>
      <c r="C341" s="691"/>
      <c r="D341" s="691"/>
      <c r="E341" s="691"/>
      <c r="F341" s="691"/>
      <c r="G341" s="691"/>
      <c r="H341" s="691"/>
      <c r="I341" s="643"/>
      <c r="J341" s="643"/>
      <c r="K341" s="632"/>
      <c r="L341" s="849"/>
      <c r="M341" s="850"/>
      <c r="N341" s="850"/>
      <c r="O341" s="850"/>
      <c r="P341" s="850"/>
      <c r="Q341" s="850"/>
      <c r="R341" s="850"/>
      <c r="S341" s="850"/>
      <c r="T341" s="850"/>
      <c r="U341" s="850"/>
      <c r="V341" s="850"/>
      <c r="W341" s="850"/>
      <c r="X341" s="850"/>
      <c r="Y341" s="850"/>
      <c r="Z341" s="850"/>
      <c r="AA341" s="850"/>
      <c r="AB341" s="850"/>
      <c r="AC341" s="850"/>
      <c r="AD341" s="850"/>
      <c r="AE341" s="850"/>
      <c r="AF341" s="850"/>
      <c r="AG341" s="850"/>
      <c r="AH341" s="850"/>
      <c r="AI341" s="850"/>
      <c r="AJ341" s="850"/>
      <c r="AK341" s="850"/>
      <c r="AL341" s="850"/>
      <c r="AM341" s="850"/>
      <c r="AN341" s="850"/>
      <c r="AO341" s="851"/>
      <c r="AP341" s="632"/>
      <c r="AQ341" s="849"/>
      <c r="AR341" s="850"/>
      <c r="AS341" s="850"/>
      <c r="AT341" s="850"/>
      <c r="AU341" s="850"/>
      <c r="AV341" s="850"/>
      <c r="AW341" s="850"/>
      <c r="AX341" s="850"/>
      <c r="AY341" s="850"/>
      <c r="AZ341" s="850"/>
      <c r="BA341" s="850"/>
      <c r="BB341" s="850"/>
      <c r="BC341" s="850"/>
      <c r="BD341" s="850"/>
      <c r="BE341" s="850"/>
      <c r="BF341" s="850"/>
      <c r="BG341" s="850"/>
      <c r="BH341" s="850"/>
      <c r="BI341" s="850"/>
      <c r="BJ341" s="850"/>
      <c r="BK341" s="850"/>
      <c r="BL341" s="850"/>
      <c r="BM341" s="850"/>
      <c r="BN341" s="850"/>
      <c r="BO341" s="850"/>
      <c r="BP341" s="850"/>
      <c r="BQ341" s="850"/>
      <c r="BR341" s="850"/>
      <c r="BS341" s="850"/>
      <c r="BT341" s="851"/>
      <c r="BU341" s="163"/>
    </row>
    <row r="342" spans="2:73" ht="15.75">
      <c r="B342" s="691"/>
      <c r="C342" s="691"/>
      <c r="D342" s="691"/>
      <c r="E342" s="691"/>
      <c r="F342" s="691"/>
      <c r="G342" s="691"/>
      <c r="H342" s="691"/>
      <c r="I342" s="643"/>
      <c r="J342" s="643"/>
      <c r="K342" s="632"/>
      <c r="L342" s="849"/>
      <c r="M342" s="850"/>
      <c r="N342" s="850"/>
      <c r="O342" s="850"/>
      <c r="P342" s="850"/>
      <c r="Q342" s="850"/>
      <c r="R342" s="850"/>
      <c r="S342" s="850"/>
      <c r="T342" s="850"/>
      <c r="U342" s="850"/>
      <c r="V342" s="850"/>
      <c r="W342" s="850"/>
      <c r="X342" s="850"/>
      <c r="Y342" s="850"/>
      <c r="Z342" s="850"/>
      <c r="AA342" s="850"/>
      <c r="AB342" s="850"/>
      <c r="AC342" s="850"/>
      <c r="AD342" s="850"/>
      <c r="AE342" s="850"/>
      <c r="AF342" s="850"/>
      <c r="AG342" s="850"/>
      <c r="AH342" s="850"/>
      <c r="AI342" s="850"/>
      <c r="AJ342" s="850"/>
      <c r="AK342" s="850"/>
      <c r="AL342" s="850"/>
      <c r="AM342" s="850"/>
      <c r="AN342" s="850"/>
      <c r="AO342" s="851"/>
      <c r="AP342" s="632"/>
      <c r="AQ342" s="849"/>
      <c r="AR342" s="850"/>
      <c r="AS342" s="850"/>
      <c r="AT342" s="850"/>
      <c r="AU342" s="850"/>
      <c r="AV342" s="850"/>
      <c r="AW342" s="850"/>
      <c r="AX342" s="850"/>
      <c r="AY342" s="850"/>
      <c r="AZ342" s="850"/>
      <c r="BA342" s="850"/>
      <c r="BB342" s="850"/>
      <c r="BC342" s="850"/>
      <c r="BD342" s="850"/>
      <c r="BE342" s="850"/>
      <c r="BF342" s="850"/>
      <c r="BG342" s="850"/>
      <c r="BH342" s="850"/>
      <c r="BI342" s="850"/>
      <c r="BJ342" s="850"/>
      <c r="BK342" s="850"/>
      <c r="BL342" s="850"/>
      <c r="BM342" s="850"/>
      <c r="BN342" s="850"/>
      <c r="BO342" s="850"/>
      <c r="BP342" s="850"/>
      <c r="BQ342" s="850"/>
      <c r="BR342" s="850"/>
      <c r="BS342" s="850"/>
      <c r="BT342" s="851"/>
      <c r="BU342" s="163"/>
    </row>
    <row r="343" spans="2:73" ht="15.75">
      <c r="B343" s="691"/>
      <c r="C343" s="691"/>
      <c r="D343" s="691"/>
      <c r="E343" s="691"/>
      <c r="F343" s="691"/>
      <c r="G343" s="691"/>
      <c r="H343" s="691"/>
      <c r="I343" s="643"/>
      <c r="J343" s="643"/>
      <c r="K343" s="632"/>
      <c r="L343" s="849"/>
      <c r="M343" s="850"/>
      <c r="N343" s="850"/>
      <c r="O343" s="850"/>
      <c r="P343" s="850"/>
      <c r="Q343" s="850"/>
      <c r="R343" s="850"/>
      <c r="S343" s="850"/>
      <c r="T343" s="850"/>
      <c r="U343" s="850"/>
      <c r="V343" s="850"/>
      <c r="W343" s="850"/>
      <c r="X343" s="850"/>
      <c r="Y343" s="850"/>
      <c r="Z343" s="850"/>
      <c r="AA343" s="850"/>
      <c r="AB343" s="850"/>
      <c r="AC343" s="850"/>
      <c r="AD343" s="850"/>
      <c r="AE343" s="850"/>
      <c r="AF343" s="850"/>
      <c r="AG343" s="850"/>
      <c r="AH343" s="850"/>
      <c r="AI343" s="850"/>
      <c r="AJ343" s="850"/>
      <c r="AK343" s="850"/>
      <c r="AL343" s="850"/>
      <c r="AM343" s="850"/>
      <c r="AN343" s="850"/>
      <c r="AO343" s="851"/>
      <c r="AP343" s="632"/>
      <c r="AQ343" s="849"/>
      <c r="AR343" s="850"/>
      <c r="AS343" s="850"/>
      <c r="AT343" s="850"/>
      <c r="AU343" s="850"/>
      <c r="AV343" s="850"/>
      <c r="AW343" s="850"/>
      <c r="AX343" s="850"/>
      <c r="AY343" s="850"/>
      <c r="AZ343" s="850"/>
      <c r="BA343" s="850"/>
      <c r="BB343" s="850"/>
      <c r="BC343" s="850"/>
      <c r="BD343" s="850"/>
      <c r="BE343" s="850"/>
      <c r="BF343" s="850"/>
      <c r="BG343" s="850"/>
      <c r="BH343" s="850"/>
      <c r="BI343" s="850"/>
      <c r="BJ343" s="850"/>
      <c r="BK343" s="850"/>
      <c r="BL343" s="850"/>
      <c r="BM343" s="850"/>
      <c r="BN343" s="850"/>
      <c r="BO343" s="850"/>
      <c r="BP343" s="850"/>
      <c r="BQ343" s="850"/>
      <c r="BR343" s="850"/>
      <c r="BS343" s="850"/>
      <c r="BT343" s="851"/>
      <c r="BU343" s="163"/>
    </row>
    <row r="344" spans="2:73" ht="15.75">
      <c r="B344" s="691"/>
      <c r="C344" s="691"/>
      <c r="D344" s="691"/>
      <c r="E344" s="691"/>
      <c r="F344" s="691"/>
      <c r="G344" s="691"/>
      <c r="H344" s="691"/>
      <c r="I344" s="643"/>
      <c r="J344" s="643"/>
      <c r="K344" s="632"/>
      <c r="L344" s="849"/>
      <c r="M344" s="850"/>
      <c r="N344" s="850"/>
      <c r="O344" s="850"/>
      <c r="P344" s="850"/>
      <c r="Q344" s="850"/>
      <c r="R344" s="850"/>
      <c r="S344" s="850"/>
      <c r="T344" s="850"/>
      <c r="U344" s="850"/>
      <c r="V344" s="850"/>
      <c r="W344" s="850"/>
      <c r="X344" s="850"/>
      <c r="Y344" s="850"/>
      <c r="Z344" s="850"/>
      <c r="AA344" s="850"/>
      <c r="AB344" s="850"/>
      <c r="AC344" s="850"/>
      <c r="AD344" s="850"/>
      <c r="AE344" s="850"/>
      <c r="AF344" s="850"/>
      <c r="AG344" s="850"/>
      <c r="AH344" s="850"/>
      <c r="AI344" s="850"/>
      <c r="AJ344" s="850"/>
      <c r="AK344" s="850"/>
      <c r="AL344" s="850"/>
      <c r="AM344" s="850"/>
      <c r="AN344" s="850"/>
      <c r="AO344" s="851"/>
      <c r="AP344" s="632"/>
      <c r="AQ344" s="849"/>
      <c r="AR344" s="850"/>
      <c r="AS344" s="850"/>
      <c r="AT344" s="850"/>
      <c r="AU344" s="850"/>
      <c r="AV344" s="850"/>
      <c r="AW344" s="850"/>
      <c r="AX344" s="850"/>
      <c r="AY344" s="850"/>
      <c r="AZ344" s="850"/>
      <c r="BA344" s="850"/>
      <c r="BB344" s="850"/>
      <c r="BC344" s="850"/>
      <c r="BD344" s="850"/>
      <c r="BE344" s="850"/>
      <c r="BF344" s="850"/>
      <c r="BG344" s="850"/>
      <c r="BH344" s="850"/>
      <c r="BI344" s="850"/>
      <c r="BJ344" s="850"/>
      <c r="BK344" s="850"/>
      <c r="BL344" s="850"/>
      <c r="BM344" s="850"/>
      <c r="BN344" s="850"/>
      <c r="BO344" s="850"/>
      <c r="BP344" s="850"/>
      <c r="BQ344" s="850"/>
      <c r="BR344" s="850"/>
      <c r="BS344" s="850"/>
      <c r="BT344" s="851"/>
      <c r="BU344" s="163"/>
    </row>
    <row r="345" spans="2:73" ht="15.75">
      <c r="B345" s="691"/>
      <c r="C345" s="691"/>
      <c r="D345" s="691"/>
      <c r="E345" s="691"/>
      <c r="F345" s="691"/>
      <c r="G345" s="691"/>
      <c r="H345" s="691"/>
      <c r="I345" s="643"/>
      <c r="J345" s="643"/>
      <c r="K345" s="632"/>
      <c r="L345" s="849"/>
      <c r="M345" s="850"/>
      <c r="N345" s="850"/>
      <c r="O345" s="850"/>
      <c r="P345" s="850"/>
      <c r="Q345" s="850"/>
      <c r="R345" s="850"/>
      <c r="S345" s="850"/>
      <c r="T345" s="850"/>
      <c r="U345" s="850"/>
      <c r="V345" s="850"/>
      <c r="W345" s="850"/>
      <c r="X345" s="850"/>
      <c r="Y345" s="850"/>
      <c r="Z345" s="850"/>
      <c r="AA345" s="850"/>
      <c r="AB345" s="850"/>
      <c r="AC345" s="850"/>
      <c r="AD345" s="850"/>
      <c r="AE345" s="850"/>
      <c r="AF345" s="850"/>
      <c r="AG345" s="850"/>
      <c r="AH345" s="850"/>
      <c r="AI345" s="850"/>
      <c r="AJ345" s="850"/>
      <c r="AK345" s="850"/>
      <c r="AL345" s="850"/>
      <c r="AM345" s="850"/>
      <c r="AN345" s="850"/>
      <c r="AO345" s="851"/>
      <c r="AP345" s="632"/>
      <c r="AQ345" s="849"/>
      <c r="AR345" s="850"/>
      <c r="AS345" s="850"/>
      <c r="AT345" s="850"/>
      <c r="AU345" s="850"/>
      <c r="AV345" s="850"/>
      <c r="AW345" s="850"/>
      <c r="AX345" s="850"/>
      <c r="AY345" s="850"/>
      <c r="AZ345" s="850"/>
      <c r="BA345" s="850"/>
      <c r="BB345" s="850"/>
      <c r="BC345" s="850"/>
      <c r="BD345" s="850"/>
      <c r="BE345" s="850"/>
      <c r="BF345" s="850"/>
      <c r="BG345" s="850"/>
      <c r="BH345" s="850"/>
      <c r="BI345" s="850"/>
      <c r="BJ345" s="850"/>
      <c r="BK345" s="850"/>
      <c r="BL345" s="850"/>
      <c r="BM345" s="850"/>
      <c r="BN345" s="850"/>
      <c r="BO345" s="850"/>
      <c r="BP345" s="850"/>
      <c r="BQ345" s="850"/>
      <c r="BR345" s="850"/>
      <c r="BS345" s="850"/>
      <c r="BT345" s="851"/>
      <c r="BU345" s="163"/>
    </row>
    <row r="346" spans="2:73" ht="15.75">
      <c r="B346" s="691"/>
      <c r="C346" s="691"/>
      <c r="D346" s="691"/>
      <c r="E346" s="691"/>
      <c r="F346" s="691"/>
      <c r="G346" s="691"/>
      <c r="H346" s="691"/>
      <c r="I346" s="643"/>
      <c r="J346" s="643"/>
      <c r="K346" s="632"/>
      <c r="L346" s="849"/>
      <c r="M346" s="850"/>
      <c r="N346" s="850"/>
      <c r="O346" s="850"/>
      <c r="P346" s="850"/>
      <c r="Q346" s="850"/>
      <c r="R346" s="850"/>
      <c r="S346" s="850"/>
      <c r="T346" s="850"/>
      <c r="U346" s="850"/>
      <c r="V346" s="850"/>
      <c r="W346" s="850"/>
      <c r="X346" s="850"/>
      <c r="Y346" s="850"/>
      <c r="Z346" s="850"/>
      <c r="AA346" s="850"/>
      <c r="AB346" s="850"/>
      <c r="AC346" s="850"/>
      <c r="AD346" s="850"/>
      <c r="AE346" s="850"/>
      <c r="AF346" s="850"/>
      <c r="AG346" s="850"/>
      <c r="AH346" s="850"/>
      <c r="AI346" s="850"/>
      <c r="AJ346" s="850"/>
      <c r="AK346" s="850"/>
      <c r="AL346" s="850"/>
      <c r="AM346" s="850"/>
      <c r="AN346" s="850"/>
      <c r="AO346" s="851"/>
      <c r="AP346" s="632"/>
      <c r="AQ346" s="849"/>
      <c r="AR346" s="850"/>
      <c r="AS346" s="850"/>
      <c r="AT346" s="850"/>
      <c r="AU346" s="850"/>
      <c r="AV346" s="850"/>
      <c r="AW346" s="850"/>
      <c r="AX346" s="850"/>
      <c r="AY346" s="850"/>
      <c r="AZ346" s="850"/>
      <c r="BA346" s="850"/>
      <c r="BB346" s="850"/>
      <c r="BC346" s="850"/>
      <c r="BD346" s="850"/>
      <c r="BE346" s="850"/>
      <c r="BF346" s="850"/>
      <c r="BG346" s="850"/>
      <c r="BH346" s="850"/>
      <c r="BI346" s="850"/>
      <c r="BJ346" s="850"/>
      <c r="BK346" s="850"/>
      <c r="BL346" s="850"/>
      <c r="BM346" s="850"/>
      <c r="BN346" s="850"/>
      <c r="BO346" s="850"/>
      <c r="BP346" s="850"/>
      <c r="BQ346" s="850"/>
      <c r="BR346" s="850"/>
      <c r="BS346" s="850"/>
      <c r="BT346" s="851"/>
      <c r="BU346" s="163"/>
    </row>
    <row r="347" spans="2:73" ht="15.75">
      <c r="B347" s="691"/>
      <c r="C347" s="691"/>
      <c r="D347" s="691"/>
      <c r="E347" s="691"/>
      <c r="F347" s="691"/>
      <c r="G347" s="691"/>
      <c r="H347" s="691"/>
      <c r="I347" s="643"/>
      <c r="J347" s="643"/>
      <c r="K347" s="632"/>
      <c r="L347" s="849"/>
      <c r="M347" s="850"/>
      <c r="N347" s="850"/>
      <c r="O347" s="850"/>
      <c r="P347" s="850"/>
      <c r="Q347" s="850"/>
      <c r="R347" s="850"/>
      <c r="S347" s="850"/>
      <c r="T347" s="850"/>
      <c r="U347" s="850"/>
      <c r="V347" s="850"/>
      <c r="W347" s="850"/>
      <c r="X347" s="850"/>
      <c r="Y347" s="850"/>
      <c r="Z347" s="850"/>
      <c r="AA347" s="850"/>
      <c r="AB347" s="850"/>
      <c r="AC347" s="850"/>
      <c r="AD347" s="850"/>
      <c r="AE347" s="850"/>
      <c r="AF347" s="850"/>
      <c r="AG347" s="850"/>
      <c r="AH347" s="850"/>
      <c r="AI347" s="850"/>
      <c r="AJ347" s="850"/>
      <c r="AK347" s="850"/>
      <c r="AL347" s="850"/>
      <c r="AM347" s="850"/>
      <c r="AN347" s="850"/>
      <c r="AO347" s="851"/>
      <c r="AP347" s="632"/>
      <c r="AQ347" s="849"/>
      <c r="AR347" s="850"/>
      <c r="AS347" s="850"/>
      <c r="AT347" s="850"/>
      <c r="AU347" s="850"/>
      <c r="AV347" s="850"/>
      <c r="AW347" s="850"/>
      <c r="AX347" s="850"/>
      <c r="AY347" s="850"/>
      <c r="AZ347" s="850"/>
      <c r="BA347" s="850"/>
      <c r="BB347" s="850"/>
      <c r="BC347" s="850"/>
      <c r="BD347" s="850"/>
      <c r="BE347" s="850"/>
      <c r="BF347" s="850"/>
      <c r="BG347" s="850"/>
      <c r="BH347" s="850"/>
      <c r="BI347" s="850"/>
      <c r="BJ347" s="850"/>
      <c r="BK347" s="850"/>
      <c r="BL347" s="850"/>
      <c r="BM347" s="850"/>
      <c r="BN347" s="850"/>
      <c r="BO347" s="850"/>
      <c r="BP347" s="850"/>
      <c r="BQ347" s="850"/>
      <c r="BR347" s="850"/>
      <c r="BS347" s="850"/>
      <c r="BT347" s="851"/>
      <c r="BU347" s="163"/>
    </row>
    <row r="348" spans="2:73" ht="15.75">
      <c r="B348" s="691"/>
      <c r="C348" s="691"/>
      <c r="D348" s="691"/>
      <c r="E348" s="691"/>
      <c r="F348" s="691"/>
      <c r="G348" s="691"/>
      <c r="H348" s="691"/>
      <c r="I348" s="643"/>
      <c r="J348" s="643"/>
      <c r="K348" s="632"/>
      <c r="L348" s="849"/>
      <c r="M348" s="850"/>
      <c r="N348" s="850"/>
      <c r="O348" s="850"/>
      <c r="P348" s="850"/>
      <c r="Q348" s="850"/>
      <c r="R348" s="850"/>
      <c r="S348" s="850"/>
      <c r="T348" s="850"/>
      <c r="U348" s="850"/>
      <c r="V348" s="850"/>
      <c r="W348" s="850"/>
      <c r="X348" s="850"/>
      <c r="Y348" s="850"/>
      <c r="Z348" s="850"/>
      <c r="AA348" s="850"/>
      <c r="AB348" s="850"/>
      <c r="AC348" s="850"/>
      <c r="AD348" s="850"/>
      <c r="AE348" s="850"/>
      <c r="AF348" s="850"/>
      <c r="AG348" s="850"/>
      <c r="AH348" s="850"/>
      <c r="AI348" s="850"/>
      <c r="AJ348" s="850"/>
      <c r="AK348" s="850"/>
      <c r="AL348" s="850"/>
      <c r="AM348" s="850"/>
      <c r="AN348" s="850"/>
      <c r="AO348" s="851"/>
      <c r="AP348" s="632"/>
      <c r="AQ348" s="849"/>
      <c r="AR348" s="850"/>
      <c r="AS348" s="850"/>
      <c r="AT348" s="850"/>
      <c r="AU348" s="850"/>
      <c r="AV348" s="850"/>
      <c r="AW348" s="850"/>
      <c r="AX348" s="850"/>
      <c r="AY348" s="850"/>
      <c r="AZ348" s="850"/>
      <c r="BA348" s="850"/>
      <c r="BB348" s="850"/>
      <c r="BC348" s="850"/>
      <c r="BD348" s="850"/>
      <c r="BE348" s="850"/>
      <c r="BF348" s="850"/>
      <c r="BG348" s="850"/>
      <c r="BH348" s="850"/>
      <c r="BI348" s="850"/>
      <c r="BJ348" s="850"/>
      <c r="BK348" s="850"/>
      <c r="BL348" s="850"/>
      <c r="BM348" s="850"/>
      <c r="BN348" s="850"/>
      <c r="BO348" s="850"/>
      <c r="BP348" s="850"/>
      <c r="BQ348" s="850"/>
      <c r="BR348" s="850"/>
      <c r="BS348" s="850"/>
      <c r="BT348" s="851"/>
      <c r="BU348" s="163"/>
    </row>
    <row r="349" spans="2:73" ht="15.75">
      <c r="B349" s="691"/>
      <c r="C349" s="691"/>
      <c r="D349" s="691"/>
      <c r="E349" s="691"/>
      <c r="F349" s="691"/>
      <c r="G349" s="691"/>
      <c r="H349" s="691"/>
      <c r="I349" s="643"/>
      <c r="J349" s="643"/>
      <c r="K349" s="632"/>
      <c r="L349" s="849"/>
      <c r="M349" s="850"/>
      <c r="N349" s="850"/>
      <c r="O349" s="850"/>
      <c r="P349" s="850"/>
      <c r="Q349" s="850"/>
      <c r="R349" s="850"/>
      <c r="S349" s="850"/>
      <c r="T349" s="850"/>
      <c r="U349" s="850"/>
      <c r="V349" s="850"/>
      <c r="W349" s="850"/>
      <c r="X349" s="850"/>
      <c r="Y349" s="850"/>
      <c r="Z349" s="850"/>
      <c r="AA349" s="850"/>
      <c r="AB349" s="850"/>
      <c r="AC349" s="850"/>
      <c r="AD349" s="850"/>
      <c r="AE349" s="850"/>
      <c r="AF349" s="850"/>
      <c r="AG349" s="850"/>
      <c r="AH349" s="850"/>
      <c r="AI349" s="850"/>
      <c r="AJ349" s="850"/>
      <c r="AK349" s="850"/>
      <c r="AL349" s="850"/>
      <c r="AM349" s="850"/>
      <c r="AN349" s="850"/>
      <c r="AO349" s="851"/>
      <c r="AP349" s="632"/>
      <c r="AQ349" s="849"/>
      <c r="AR349" s="850"/>
      <c r="AS349" s="850"/>
      <c r="AT349" s="850"/>
      <c r="AU349" s="850"/>
      <c r="AV349" s="850"/>
      <c r="AW349" s="850"/>
      <c r="AX349" s="850"/>
      <c r="AY349" s="850"/>
      <c r="AZ349" s="850"/>
      <c r="BA349" s="850"/>
      <c r="BB349" s="850"/>
      <c r="BC349" s="850"/>
      <c r="BD349" s="850"/>
      <c r="BE349" s="850"/>
      <c r="BF349" s="850"/>
      <c r="BG349" s="850"/>
      <c r="BH349" s="850"/>
      <c r="BI349" s="850"/>
      <c r="BJ349" s="850"/>
      <c r="BK349" s="850"/>
      <c r="BL349" s="850"/>
      <c r="BM349" s="850"/>
      <c r="BN349" s="850"/>
      <c r="BO349" s="850"/>
      <c r="BP349" s="850"/>
      <c r="BQ349" s="850"/>
      <c r="BR349" s="850"/>
      <c r="BS349" s="850"/>
      <c r="BT349" s="851"/>
      <c r="BU349" s="163"/>
    </row>
    <row r="350" spans="2:73" ht="15.75">
      <c r="B350" s="691"/>
      <c r="C350" s="691"/>
      <c r="D350" s="691"/>
      <c r="E350" s="691"/>
      <c r="F350" s="691"/>
      <c r="G350" s="691"/>
      <c r="H350" s="691"/>
      <c r="I350" s="643"/>
      <c r="J350" s="643"/>
      <c r="K350" s="632"/>
      <c r="L350" s="849"/>
      <c r="M350" s="850"/>
      <c r="N350" s="850"/>
      <c r="O350" s="850"/>
      <c r="P350" s="850"/>
      <c r="Q350" s="850"/>
      <c r="R350" s="850"/>
      <c r="S350" s="850"/>
      <c r="T350" s="850"/>
      <c r="U350" s="850"/>
      <c r="V350" s="850"/>
      <c r="W350" s="850"/>
      <c r="X350" s="850"/>
      <c r="Y350" s="850"/>
      <c r="Z350" s="850"/>
      <c r="AA350" s="850"/>
      <c r="AB350" s="850"/>
      <c r="AC350" s="850"/>
      <c r="AD350" s="850"/>
      <c r="AE350" s="850"/>
      <c r="AF350" s="850"/>
      <c r="AG350" s="850"/>
      <c r="AH350" s="850"/>
      <c r="AI350" s="850"/>
      <c r="AJ350" s="850"/>
      <c r="AK350" s="850"/>
      <c r="AL350" s="850"/>
      <c r="AM350" s="850"/>
      <c r="AN350" s="850"/>
      <c r="AO350" s="851"/>
      <c r="AP350" s="632"/>
      <c r="AQ350" s="849"/>
      <c r="AR350" s="850"/>
      <c r="AS350" s="850"/>
      <c r="AT350" s="850"/>
      <c r="AU350" s="850"/>
      <c r="AV350" s="850"/>
      <c r="AW350" s="850"/>
      <c r="AX350" s="850"/>
      <c r="AY350" s="850"/>
      <c r="AZ350" s="850"/>
      <c r="BA350" s="850"/>
      <c r="BB350" s="850"/>
      <c r="BC350" s="850"/>
      <c r="BD350" s="850"/>
      <c r="BE350" s="850"/>
      <c r="BF350" s="850"/>
      <c r="BG350" s="850"/>
      <c r="BH350" s="850"/>
      <c r="BI350" s="850"/>
      <c r="BJ350" s="850"/>
      <c r="BK350" s="850"/>
      <c r="BL350" s="850"/>
      <c r="BM350" s="850"/>
      <c r="BN350" s="850"/>
      <c r="BO350" s="850"/>
      <c r="BP350" s="850"/>
      <c r="BQ350" s="850"/>
      <c r="BR350" s="850"/>
      <c r="BS350" s="850"/>
      <c r="BT350" s="851"/>
      <c r="BU350" s="163"/>
    </row>
    <row r="351" spans="2:73" ht="15.75">
      <c r="B351" s="691"/>
      <c r="C351" s="691"/>
      <c r="D351" s="691"/>
      <c r="E351" s="691"/>
      <c r="F351" s="691"/>
      <c r="G351" s="691"/>
      <c r="H351" s="691"/>
      <c r="I351" s="643"/>
      <c r="J351" s="643"/>
      <c r="K351" s="632"/>
      <c r="L351" s="849"/>
      <c r="M351" s="850"/>
      <c r="N351" s="850"/>
      <c r="O351" s="850"/>
      <c r="P351" s="850"/>
      <c r="Q351" s="850"/>
      <c r="R351" s="850"/>
      <c r="S351" s="850"/>
      <c r="T351" s="850"/>
      <c r="U351" s="850"/>
      <c r="V351" s="850"/>
      <c r="W351" s="850"/>
      <c r="X351" s="850"/>
      <c r="Y351" s="850"/>
      <c r="Z351" s="850"/>
      <c r="AA351" s="850"/>
      <c r="AB351" s="850"/>
      <c r="AC351" s="850"/>
      <c r="AD351" s="850"/>
      <c r="AE351" s="850"/>
      <c r="AF351" s="850"/>
      <c r="AG351" s="850"/>
      <c r="AH351" s="850"/>
      <c r="AI351" s="850"/>
      <c r="AJ351" s="850"/>
      <c r="AK351" s="850"/>
      <c r="AL351" s="850"/>
      <c r="AM351" s="850"/>
      <c r="AN351" s="850"/>
      <c r="AO351" s="851"/>
      <c r="AP351" s="632"/>
      <c r="AQ351" s="849"/>
      <c r="AR351" s="850"/>
      <c r="AS351" s="850"/>
      <c r="AT351" s="850"/>
      <c r="AU351" s="850"/>
      <c r="AV351" s="850"/>
      <c r="AW351" s="850"/>
      <c r="AX351" s="850"/>
      <c r="AY351" s="850"/>
      <c r="AZ351" s="850"/>
      <c r="BA351" s="850"/>
      <c r="BB351" s="850"/>
      <c r="BC351" s="850"/>
      <c r="BD351" s="850"/>
      <c r="BE351" s="850"/>
      <c r="BF351" s="850"/>
      <c r="BG351" s="850"/>
      <c r="BH351" s="850"/>
      <c r="BI351" s="850"/>
      <c r="BJ351" s="850"/>
      <c r="BK351" s="850"/>
      <c r="BL351" s="850"/>
      <c r="BM351" s="850"/>
      <c r="BN351" s="850"/>
      <c r="BO351" s="850"/>
      <c r="BP351" s="850"/>
      <c r="BQ351" s="850"/>
      <c r="BR351" s="850"/>
      <c r="BS351" s="850"/>
      <c r="BT351" s="851"/>
      <c r="BU351" s="163"/>
    </row>
    <row r="352" spans="2:73" ht="15.75">
      <c r="B352" s="691"/>
      <c r="C352" s="691"/>
      <c r="D352" s="691"/>
      <c r="E352" s="691"/>
      <c r="F352" s="691"/>
      <c r="G352" s="691"/>
      <c r="H352" s="691"/>
      <c r="I352" s="643"/>
      <c r="J352" s="643"/>
      <c r="K352" s="632"/>
      <c r="L352" s="849"/>
      <c r="M352" s="850"/>
      <c r="N352" s="850"/>
      <c r="O352" s="850"/>
      <c r="P352" s="850"/>
      <c r="Q352" s="850"/>
      <c r="R352" s="850"/>
      <c r="S352" s="850"/>
      <c r="T352" s="850"/>
      <c r="U352" s="850"/>
      <c r="V352" s="850"/>
      <c r="W352" s="850"/>
      <c r="X352" s="850"/>
      <c r="Y352" s="850"/>
      <c r="Z352" s="850"/>
      <c r="AA352" s="850"/>
      <c r="AB352" s="850"/>
      <c r="AC352" s="850"/>
      <c r="AD352" s="850"/>
      <c r="AE352" s="850"/>
      <c r="AF352" s="850"/>
      <c r="AG352" s="850"/>
      <c r="AH352" s="850"/>
      <c r="AI352" s="850"/>
      <c r="AJ352" s="850"/>
      <c r="AK352" s="850"/>
      <c r="AL352" s="850"/>
      <c r="AM352" s="850"/>
      <c r="AN352" s="850"/>
      <c r="AO352" s="851"/>
      <c r="AP352" s="632"/>
      <c r="AQ352" s="849"/>
      <c r="AR352" s="850"/>
      <c r="AS352" s="850"/>
      <c r="AT352" s="850"/>
      <c r="AU352" s="850"/>
      <c r="AV352" s="850"/>
      <c r="AW352" s="850"/>
      <c r="AX352" s="850"/>
      <c r="AY352" s="850"/>
      <c r="AZ352" s="850"/>
      <c r="BA352" s="850"/>
      <c r="BB352" s="850"/>
      <c r="BC352" s="850"/>
      <c r="BD352" s="850"/>
      <c r="BE352" s="850"/>
      <c r="BF352" s="850"/>
      <c r="BG352" s="850"/>
      <c r="BH352" s="850"/>
      <c r="BI352" s="850"/>
      <c r="BJ352" s="850"/>
      <c r="BK352" s="850"/>
      <c r="BL352" s="850"/>
      <c r="BM352" s="850"/>
      <c r="BN352" s="850"/>
      <c r="BO352" s="850"/>
      <c r="BP352" s="850"/>
      <c r="BQ352" s="850"/>
      <c r="BR352" s="850"/>
      <c r="BS352" s="850"/>
      <c r="BT352" s="851"/>
      <c r="BU352" s="163"/>
    </row>
    <row r="353" spans="2:73" ht="15.75">
      <c r="B353" s="691"/>
      <c r="C353" s="691"/>
      <c r="D353" s="691"/>
      <c r="E353" s="691"/>
      <c r="F353" s="691"/>
      <c r="G353" s="691"/>
      <c r="H353" s="691"/>
      <c r="I353" s="643"/>
      <c r="J353" s="643"/>
      <c r="K353" s="632"/>
      <c r="L353" s="849"/>
      <c r="M353" s="850"/>
      <c r="N353" s="850"/>
      <c r="O353" s="850"/>
      <c r="P353" s="850"/>
      <c r="Q353" s="850"/>
      <c r="R353" s="850"/>
      <c r="S353" s="850"/>
      <c r="T353" s="850"/>
      <c r="U353" s="850"/>
      <c r="V353" s="850"/>
      <c r="W353" s="850"/>
      <c r="X353" s="850"/>
      <c r="Y353" s="850"/>
      <c r="Z353" s="850"/>
      <c r="AA353" s="850"/>
      <c r="AB353" s="850"/>
      <c r="AC353" s="850"/>
      <c r="AD353" s="850"/>
      <c r="AE353" s="850"/>
      <c r="AF353" s="850"/>
      <c r="AG353" s="850"/>
      <c r="AH353" s="850"/>
      <c r="AI353" s="850"/>
      <c r="AJ353" s="850"/>
      <c r="AK353" s="850"/>
      <c r="AL353" s="850"/>
      <c r="AM353" s="850"/>
      <c r="AN353" s="850"/>
      <c r="AO353" s="851"/>
      <c r="AP353" s="632"/>
      <c r="AQ353" s="849"/>
      <c r="AR353" s="850"/>
      <c r="AS353" s="850"/>
      <c r="AT353" s="850"/>
      <c r="AU353" s="850"/>
      <c r="AV353" s="850"/>
      <c r="AW353" s="850"/>
      <c r="AX353" s="850"/>
      <c r="AY353" s="850"/>
      <c r="AZ353" s="850"/>
      <c r="BA353" s="850"/>
      <c r="BB353" s="850"/>
      <c r="BC353" s="850"/>
      <c r="BD353" s="850"/>
      <c r="BE353" s="850"/>
      <c r="BF353" s="850"/>
      <c r="BG353" s="850"/>
      <c r="BH353" s="850"/>
      <c r="BI353" s="850"/>
      <c r="BJ353" s="850"/>
      <c r="BK353" s="850"/>
      <c r="BL353" s="850"/>
      <c r="BM353" s="850"/>
      <c r="BN353" s="850"/>
      <c r="BO353" s="850"/>
      <c r="BP353" s="850"/>
      <c r="BQ353" s="850"/>
      <c r="BR353" s="850"/>
      <c r="BS353" s="850"/>
      <c r="BT353" s="851"/>
      <c r="BU353" s="163"/>
    </row>
    <row r="354" spans="2:73" ht="15.75">
      <c r="B354" s="691"/>
      <c r="C354" s="691"/>
      <c r="D354" s="691"/>
      <c r="E354" s="691"/>
      <c r="F354" s="691"/>
      <c r="G354" s="691"/>
      <c r="H354" s="691"/>
      <c r="I354" s="643"/>
      <c r="J354" s="643"/>
      <c r="K354" s="632"/>
      <c r="L354" s="849"/>
      <c r="M354" s="850"/>
      <c r="N354" s="850"/>
      <c r="O354" s="850"/>
      <c r="P354" s="850"/>
      <c r="Q354" s="850"/>
      <c r="R354" s="850"/>
      <c r="S354" s="850"/>
      <c r="T354" s="850"/>
      <c r="U354" s="850"/>
      <c r="V354" s="850"/>
      <c r="W354" s="850"/>
      <c r="X354" s="850"/>
      <c r="Y354" s="850"/>
      <c r="Z354" s="850"/>
      <c r="AA354" s="850"/>
      <c r="AB354" s="850"/>
      <c r="AC354" s="850"/>
      <c r="AD354" s="850"/>
      <c r="AE354" s="850"/>
      <c r="AF354" s="850"/>
      <c r="AG354" s="850"/>
      <c r="AH354" s="850"/>
      <c r="AI354" s="850"/>
      <c r="AJ354" s="850"/>
      <c r="AK354" s="850"/>
      <c r="AL354" s="850"/>
      <c r="AM354" s="850"/>
      <c r="AN354" s="850"/>
      <c r="AO354" s="851"/>
      <c r="AP354" s="632"/>
      <c r="AQ354" s="849"/>
      <c r="AR354" s="850"/>
      <c r="AS354" s="850"/>
      <c r="AT354" s="850"/>
      <c r="AU354" s="850"/>
      <c r="AV354" s="850"/>
      <c r="AW354" s="850"/>
      <c r="AX354" s="850"/>
      <c r="AY354" s="850"/>
      <c r="AZ354" s="850"/>
      <c r="BA354" s="850"/>
      <c r="BB354" s="850"/>
      <c r="BC354" s="850"/>
      <c r="BD354" s="850"/>
      <c r="BE354" s="850"/>
      <c r="BF354" s="850"/>
      <c r="BG354" s="850"/>
      <c r="BH354" s="850"/>
      <c r="BI354" s="850"/>
      <c r="BJ354" s="850"/>
      <c r="BK354" s="850"/>
      <c r="BL354" s="850"/>
      <c r="BM354" s="850"/>
      <c r="BN354" s="850"/>
      <c r="BO354" s="850"/>
      <c r="BP354" s="850"/>
      <c r="BQ354" s="850"/>
      <c r="BR354" s="850"/>
      <c r="BS354" s="850"/>
      <c r="BT354" s="851"/>
      <c r="BU354" s="163"/>
    </row>
    <row r="355" spans="2:73" ht="15.75">
      <c r="B355" s="691"/>
      <c r="C355" s="691"/>
      <c r="D355" s="691"/>
      <c r="E355" s="691"/>
      <c r="F355" s="691"/>
      <c r="G355" s="691"/>
      <c r="H355" s="691"/>
      <c r="I355" s="643"/>
      <c r="J355" s="643"/>
      <c r="K355" s="632"/>
      <c r="L355" s="849"/>
      <c r="M355" s="850"/>
      <c r="N355" s="850"/>
      <c r="O355" s="850"/>
      <c r="P355" s="850"/>
      <c r="Q355" s="850"/>
      <c r="R355" s="850"/>
      <c r="S355" s="850"/>
      <c r="T355" s="850"/>
      <c r="U355" s="850"/>
      <c r="V355" s="850"/>
      <c r="W355" s="850"/>
      <c r="X355" s="850"/>
      <c r="Y355" s="850"/>
      <c r="Z355" s="850"/>
      <c r="AA355" s="850"/>
      <c r="AB355" s="850"/>
      <c r="AC355" s="850"/>
      <c r="AD355" s="850"/>
      <c r="AE355" s="850"/>
      <c r="AF355" s="850"/>
      <c r="AG355" s="850"/>
      <c r="AH355" s="850"/>
      <c r="AI355" s="850"/>
      <c r="AJ355" s="850"/>
      <c r="AK355" s="850"/>
      <c r="AL355" s="850"/>
      <c r="AM355" s="850"/>
      <c r="AN355" s="850"/>
      <c r="AO355" s="851"/>
      <c r="AP355" s="632"/>
      <c r="AQ355" s="849"/>
      <c r="AR355" s="850"/>
      <c r="AS355" s="850"/>
      <c r="AT355" s="850"/>
      <c r="AU355" s="850"/>
      <c r="AV355" s="850"/>
      <c r="AW355" s="850"/>
      <c r="AX355" s="850"/>
      <c r="AY355" s="850"/>
      <c r="AZ355" s="850"/>
      <c r="BA355" s="850"/>
      <c r="BB355" s="850"/>
      <c r="BC355" s="850"/>
      <c r="BD355" s="850"/>
      <c r="BE355" s="850"/>
      <c r="BF355" s="850"/>
      <c r="BG355" s="850"/>
      <c r="BH355" s="850"/>
      <c r="BI355" s="850"/>
      <c r="BJ355" s="850"/>
      <c r="BK355" s="850"/>
      <c r="BL355" s="850"/>
      <c r="BM355" s="850"/>
      <c r="BN355" s="850"/>
      <c r="BO355" s="850"/>
      <c r="BP355" s="850"/>
      <c r="BQ355" s="850"/>
      <c r="BR355" s="850"/>
      <c r="BS355" s="850"/>
      <c r="BT355" s="851"/>
      <c r="BU355" s="163"/>
    </row>
    <row r="356" spans="2:73" ht="15.75">
      <c r="B356" s="691"/>
      <c r="C356" s="691"/>
      <c r="D356" s="691"/>
      <c r="E356" s="691"/>
      <c r="F356" s="691"/>
      <c r="G356" s="691"/>
      <c r="H356" s="691"/>
      <c r="I356" s="643"/>
      <c r="J356" s="643"/>
      <c r="K356" s="632"/>
      <c r="L356" s="698"/>
      <c r="M356" s="699"/>
      <c r="N356" s="699"/>
      <c r="O356" s="699"/>
      <c r="P356" s="699"/>
      <c r="Q356" s="699"/>
      <c r="R356" s="699"/>
      <c r="S356" s="699"/>
      <c r="T356" s="699"/>
      <c r="U356" s="699"/>
      <c r="V356" s="699"/>
      <c r="W356" s="699"/>
      <c r="X356" s="699"/>
      <c r="Y356" s="699"/>
      <c r="Z356" s="699"/>
      <c r="AA356" s="699"/>
      <c r="AB356" s="699"/>
      <c r="AC356" s="699"/>
      <c r="AD356" s="699"/>
      <c r="AE356" s="699"/>
      <c r="AF356" s="699"/>
      <c r="AG356" s="699"/>
      <c r="AH356" s="699"/>
      <c r="AI356" s="699"/>
      <c r="AJ356" s="699"/>
      <c r="AK356" s="699"/>
      <c r="AL356" s="699"/>
      <c r="AM356" s="699"/>
      <c r="AN356" s="699"/>
      <c r="AO356" s="700"/>
      <c r="AP356" s="632"/>
      <c r="AQ356" s="698"/>
      <c r="AR356" s="699"/>
      <c r="AS356" s="699"/>
      <c r="AT356" s="699"/>
      <c r="AU356" s="699"/>
      <c r="AV356" s="699"/>
      <c r="AW356" s="699"/>
      <c r="AX356" s="699"/>
      <c r="AY356" s="699"/>
      <c r="AZ356" s="699"/>
      <c r="BA356" s="699"/>
      <c r="BB356" s="699"/>
      <c r="BC356" s="699"/>
      <c r="BD356" s="699"/>
      <c r="BE356" s="699"/>
      <c r="BF356" s="699"/>
      <c r="BG356" s="699"/>
      <c r="BH356" s="699"/>
      <c r="BI356" s="699"/>
      <c r="BJ356" s="699"/>
      <c r="BK356" s="699"/>
      <c r="BL356" s="699"/>
      <c r="BM356" s="699"/>
      <c r="BN356" s="699"/>
      <c r="BO356" s="699"/>
      <c r="BP356" s="699"/>
      <c r="BQ356" s="699"/>
      <c r="BR356" s="699"/>
      <c r="BS356" s="699"/>
      <c r="BT356" s="700"/>
      <c r="BU356" s="163"/>
    </row>
  </sheetData>
  <autoFilter ref="C26:BT26">
    <sortState ref="C26:BT42">
      <sortCondition ref="H25"/>
    </sortState>
  </autoFilter>
  <mergeCells count="1">
    <mergeCell ref="C24:G24"/>
  </mergeCells>
  <conditionalFormatting sqref="AQ211:BT356 AQ202:AY202 BE202:BT202 L211:AO356 L198:AO203 AQ198:BT198 AQ203:BT203 AQ208:BT208 L208:AO208">
    <cfRule type="cellIs" dxfId="25" priority="30" operator="equal">
      <formula>0</formula>
    </cfRule>
  </conditionalFormatting>
  <conditionalFormatting sqref="L27:AO39 AQ37:BT39">
    <cfRule type="cellIs" dxfId="24" priority="29" operator="equal">
      <formula>0</formula>
    </cfRule>
  </conditionalFormatting>
  <conditionalFormatting sqref="L27:AO32">
    <cfRule type="cellIs" dxfId="23" priority="28" operator="equal">
      <formula>0</formula>
    </cfRule>
  </conditionalFormatting>
  <conditionalFormatting sqref="AQ41:BT42">
    <cfRule type="cellIs" dxfId="22" priority="22" operator="equal">
      <formula>0</formula>
    </cfRule>
  </conditionalFormatting>
  <conditionalFormatting sqref="L40:AO40 AQ40:BT40">
    <cfRule type="cellIs" dxfId="21" priority="25" operator="equal">
      <formula>0</formula>
    </cfRule>
  </conditionalFormatting>
  <conditionalFormatting sqref="AQ40:BT40">
    <cfRule type="cellIs" dxfId="20" priority="24" operator="equal">
      <formula>0</formula>
    </cfRule>
  </conditionalFormatting>
  <conditionalFormatting sqref="L41:AO62 AQ41:BT62">
    <cfRule type="cellIs" dxfId="19" priority="23" operator="equal">
      <formula>0</formula>
    </cfRule>
  </conditionalFormatting>
  <conditionalFormatting sqref="L88:AO102">
    <cfRule type="cellIs" dxfId="18" priority="19" operator="equal">
      <formula>0</formula>
    </cfRule>
  </conditionalFormatting>
  <conditionalFormatting sqref="AQ29:BT39">
    <cfRule type="cellIs" dxfId="17" priority="26" operator="equal">
      <formula>0</formula>
    </cfRule>
  </conditionalFormatting>
  <conditionalFormatting sqref="AQ27:BT28">
    <cfRule type="cellIs" dxfId="16" priority="27" operator="equal">
      <formula>0</formula>
    </cfRule>
  </conditionalFormatting>
  <conditionalFormatting sqref="L84:AO87">
    <cfRule type="cellIs" dxfId="15" priority="17" operator="equal">
      <formula>0</formula>
    </cfRule>
  </conditionalFormatting>
  <conditionalFormatting sqref="L63:AO67 AQ63:BT185 L103:AO185">
    <cfRule type="cellIs" dxfId="14" priority="21" operator="equal">
      <formula>0</formula>
    </cfRule>
  </conditionalFormatting>
  <conditionalFormatting sqref="L72:AO83">
    <cfRule type="cellIs" dxfId="13" priority="20" operator="equal">
      <formula>0</formula>
    </cfRule>
  </conditionalFormatting>
  <conditionalFormatting sqref="L68:AO71">
    <cfRule type="cellIs" dxfId="12" priority="18" operator="equal">
      <formula>0</formula>
    </cfRule>
  </conditionalFormatting>
  <conditionalFormatting sqref="AQ186:BT191 L186:AO191 AQ193:BT193 L193:AO193">
    <cfRule type="cellIs" dxfId="11" priority="16" operator="equal">
      <formula>0</formula>
    </cfRule>
  </conditionalFormatting>
  <conditionalFormatting sqref="L192:AO192 AQ192:BT192">
    <cfRule type="cellIs" dxfId="10" priority="15" operator="equal">
      <formula>0</formula>
    </cfRule>
  </conditionalFormatting>
  <conditionalFormatting sqref="BD201">
    <cfRule type="cellIs" dxfId="9" priority="10" operator="equal">
      <formula>0</formula>
    </cfRule>
  </conditionalFormatting>
  <conditionalFormatting sqref="AY201:BC201">
    <cfRule type="cellIs" dxfId="8" priority="9" operator="equal">
      <formula>0</formula>
    </cfRule>
  </conditionalFormatting>
  <conditionalFormatting sqref="BE201:BT201 AQ199:BT200 AQ201:BC201">
    <cfRule type="cellIs" dxfId="7" priority="12" operator="equal">
      <formula>0</formula>
    </cfRule>
  </conditionalFormatting>
  <conditionalFormatting sqref="L194:AO195 AQ194:BT195">
    <cfRule type="cellIs" dxfId="6" priority="8" operator="equal">
      <formula>0</formula>
    </cfRule>
  </conditionalFormatting>
  <conditionalFormatting sqref="L196:AO196 AQ196:BT196">
    <cfRule type="cellIs" dxfId="5" priority="7" operator="equal">
      <formula>0</formula>
    </cfRule>
  </conditionalFormatting>
  <conditionalFormatting sqref="AQ197:BT197 L197:AO197">
    <cfRule type="cellIs" dxfId="4" priority="6" operator="equal">
      <formula>0</formula>
    </cfRule>
  </conditionalFormatting>
  <conditionalFormatting sqref="L204:AO207 AQ204:BT207">
    <cfRule type="cellIs" dxfId="3" priority="5" operator="equal">
      <formula>0</formula>
    </cfRule>
  </conditionalFormatting>
  <conditionalFormatting sqref="L209:AO209 AQ209:BT209">
    <cfRule type="cellIs" dxfId="2" priority="4" operator="equal">
      <formula>0</formula>
    </cfRule>
  </conditionalFormatting>
  <conditionalFormatting sqref="AZ202:BD202">
    <cfRule type="cellIs" dxfId="1" priority="1" operator="equal">
      <formula>0</formula>
    </cfRule>
  </conditionalFormatting>
  <conditionalFormatting sqref="AQ210:BT210 L210:AO210">
    <cfRule type="cellIs" dxfId="0" priority="3" operator="equal">
      <formula>0</formula>
    </cfRule>
  </conditionalFormatting>
  <pageMargins left="0.7" right="0.7" top="0.75" bottom="0.75" header="0.3" footer="0.3"/>
  <pageSetup scale="13" orientation="landscape"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DropDownList!$G$2:$G$11</xm:f>
          </x14:formula1>
          <xm:sqref>I27:I1048576</xm:sqref>
        </x14:dataValidation>
        <x14:dataValidation type="list" allowBlank="1" showInputMessage="1" showErrorMessage="1">
          <x14:formula1>
            <xm:f>DropDownList!$H$2:$H$3</xm:f>
          </x14:formula1>
          <xm:sqref>J27:J1048576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2:U49"/>
  <sheetViews>
    <sheetView zoomScale="110" zoomScaleNormal="110" workbookViewId="0">
      <selection activeCell="H21" sqref="H21"/>
    </sheetView>
  </sheetViews>
  <sheetFormatPr defaultColWidth="9" defaultRowHeight="15"/>
  <cols>
    <col min="1" max="1" width="9" style="12"/>
    <col min="2" max="2" width="10" style="12" customWidth="1"/>
    <col min="3" max="3" width="11.28515625" style="12" customWidth="1"/>
    <col min="4" max="4" width="13.28515625" style="12" customWidth="1"/>
    <col min="5" max="5" width="12.85546875" style="12" customWidth="1"/>
    <col min="6" max="6" width="12" style="12" customWidth="1"/>
    <col min="7" max="7" width="9" style="12"/>
    <col min="8" max="8" width="24.5703125" style="12" customWidth="1"/>
    <col min="9" max="9" width="11" style="12" customWidth="1"/>
    <col min="10" max="10" width="9" style="12"/>
    <col min="11" max="11" width="11.5703125" style="12" customWidth="1"/>
    <col min="12" max="12" width="9" style="12"/>
    <col min="13" max="13" width="26" style="12" customWidth="1"/>
    <col min="14" max="14" width="10" style="12" customWidth="1"/>
    <col min="15" max="15" width="9" style="12"/>
    <col min="16" max="16" width="9.85546875" style="12" customWidth="1"/>
    <col min="17" max="16384" width="9" style="12"/>
  </cols>
  <sheetData>
    <row r="12" spans="1:17" ht="24" customHeight="1" thickBot="1"/>
    <row r="13" spans="1:17" s="9" customFormat="1" ht="23.45" customHeight="1" thickBot="1">
      <c r="A13" s="587"/>
      <c r="B13" s="587" t="s">
        <v>171</v>
      </c>
      <c r="D13" s="126" t="s">
        <v>175</v>
      </c>
      <c r="E13" s="745"/>
      <c r="F13" s="177"/>
      <c r="G13" s="178"/>
      <c r="H13" s="179"/>
      <c r="K13" s="179"/>
      <c r="L13" s="177"/>
      <c r="M13" s="177"/>
      <c r="N13" s="177"/>
      <c r="O13" s="177"/>
      <c r="P13" s="177"/>
      <c r="Q13" s="180"/>
    </row>
    <row r="14" spans="1:17" s="9" customFormat="1" ht="15.75" customHeight="1">
      <c r="B14" s="550"/>
      <c r="D14" s="17"/>
      <c r="E14" s="17"/>
      <c r="F14" s="177"/>
      <c r="G14" s="178"/>
      <c r="H14" s="179"/>
      <c r="K14" s="179"/>
      <c r="L14" s="177"/>
      <c r="M14" s="177"/>
      <c r="N14" s="177"/>
      <c r="O14" s="177"/>
      <c r="P14" s="177"/>
      <c r="Q14" s="180"/>
    </row>
    <row r="15" spans="1:17" ht="15.75">
      <c r="B15" s="587" t="s">
        <v>504</v>
      </c>
    </row>
    <row r="16" spans="1:17" ht="15.75">
      <c r="B16" s="587"/>
    </row>
    <row r="17" spans="2:21" s="667" customFormat="1" ht="20.45" customHeight="1">
      <c r="B17" s="665" t="s">
        <v>657</v>
      </c>
      <c r="C17" s="666"/>
      <c r="D17" s="666"/>
      <c r="E17" s="666"/>
      <c r="F17" s="666"/>
      <c r="G17" s="666"/>
      <c r="H17" s="666"/>
      <c r="I17" s="666"/>
      <c r="J17" s="666"/>
      <c r="K17" s="666"/>
      <c r="L17" s="666"/>
      <c r="M17" s="666"/>
      <c r="N17" s="666"/>
      <c r="O17" s="666"/>
      <c r="P17" s="666"/>
      <c r="Q17" s="666"/>
      <c r="R17" s="666"/>
      <c r="S17" s="666"/>
      <c r="T17" s="666"/>
      <c r="U17" s="666"/>
    </row>
    <row r="18" spans="2:21" ht="60" customHeight="1">
      <c r="B18" s="1186" t="s">
        <v>710</v>
      </c>
      <c r="C18" s="1186"/>
      <c r="D18" s="1186"/>
      <c r="E18" s="1186"/>
      <c r="F18" s="1186"/>
      <c r="G18" s="1186"/>
      <c r="H18" s="1186"/>
      <c r="I18" s="1186"/>
      <c r="J18" s="1186"/>
      <c r="K18" s="1186"/>
      <c r="L18" s="1186"/>
      <c r="M18" s="1186"/>
      <c r="N18" s="1186"/>
      <c r="O18" s="1186"/>
      <c r="P18" s="1186"/>
      <c r="Q18" s="1186"/>
      <c r="R18" s="1186"/>
      <c r="S18" s="1186"/>
      <c r="T18" s="1186"/>
      <c r="U18" s="1186"/>
    </row>
    <row r="21" spans="2:21" ht="21">
      <c r="B21" s="743" t="s">
        <v>694</v>
      </c>
    </row>
    <row r="23" spans="2:21" ht="21">
      <c r="B23" s="743" t="s">
        <v>695</v>
      </c>
      <c r="C23" s="744"/>
      <c r="E23" s="744"/>
      <c r="F23" s="744"/>
      <c r="H23" s="743" t="s">
        <v>696</v>
      </c>
    </row>
    <row r="24" spans="2:21" ht="18.75" customHeight="1">
      <c r="B24" s="1185" t="s">
        <v>673</v>
      </c>
      <c r="C24" s="1185"/>
      <c r="D24" s="1185"/>
      <c r="E24" s="1185"/>
      <c r="F24" s="1185"/>
      <c r="H24" s="12" t="s">
        <v>681</v>
      </c>
      <c r="M24" s="12" t="s">
        <v>682</v>
      </c>
    </row>
    <row r="25" spans="2:21" ht="45">
      <c r="B25" s="740" t="s">
        <v>62</v>
      </c>
      <c r="C25" s="740" t="s">
        <v>674</v>
      </c>
      <c r="D25" s="740" t="s">
        <v>675</v>
      </c>
      <c r="E25" s="740" t="s">
        <v>677</v>
      </c>
      <c r="F25" s="740" t="s">
        <v>676</v>
      </c>
      <c r="H25" s="740" t="s">
        <v>678</v>
      </c>
      <c r="I25" s="740" t="s">
        <v>679</v>
      </c>
      <c r="J25" s="740" t="s">
        <v>680</v>
      </c>
      <c r="K25" s="740" t="s">
        <v>674</v>
      </c>
      <c r="M25" s="740" t="s">
        <v>678</v>
      </c>
      <c r="N25" s="740" t="s">
        <v>679</v>
      </c>
      <c r="O25" s="740" t="s">
        <v>680</v>
      </c>
      <c r="P25" s="740" t="s">
        <v>674</v>
      </c>
    </row>
    <row r="26" spans="2:21" ht="18">
      <c r="B26" s="747"/>
      <c r="C26" s="747" t="s">
        <v>684</v>
      </c>
      <c r="D26" s="747" t="s">
        <v>685</v>
      </c>
      <c r="E26" s="747" t="s">
        <v>686</v>
      </c>
      <c r="F26" s="747" t="s">
        <v>687</v>
      </c>
      <c r="H26" s="747"/>
      <c r="I26" s="747" t="s">
        <v>688</v>
      </c>
      <c r="J26" s="747" t="s">
        <v>689</v>
      </c>
      <c r="K26" s="747" t="s">
        <v>690</v>
      </c>
      <c r="M26" s="747"/>
      <c r="N26" s="747" t="s">
        <v>691</v>
      </c>
      <c r="O26" s="747" t="s">
        <v>692</v>
      </c>
      <c r="P26" s="747" t="s">
        <v>693</v>
      </c>
    </row>
    <row r="27" spans="2:21" ht="15.75" customHeight="1">
      <c r="B27" s="742" t="s">
        <v>698</v>
      </c>
      <c r="C27" s="750">
        <f>K49</f>
        <v>0</v>
      </c>
      <c r="D27" s="748"/>
      <c r="E27" s="741"/>
      <c r="F27" s="741"/>
      <c r="H27" s="741"/>
      <c r="I27" s="741"/>
      <c r="J27" s="741"/>
      <c r="K27" s="741">
        <f>I27*J27</f>
        <v>0</v>
      </c>
      <c r="M27" s="741"/>
      <c r="N27" s="741"/>
      <c r="O27" s="741"/>
      <c r="P27" s="741">
        <f>N27*O27</f>
        <v>0</v>
      </c>
    </row>
    <row r="28" spans="2:21" ht="15.75" customHeight="1">
      <c r="B28" s="742" t="s">
        <v>699</v>
      </c>
      <c r="C28" s="751">
        <f>P49</f>
        <v>0</v>
      </c>
      <c r="D28" s="752">
        <f>C28-C27</f>
        <v>0</v>
      </c>
      <c r="E28" s="741"/>
      <c r="F28" s="749">
        <f>D28*E28</f>
        <v>0</v>
      </c>
      <c r="H28" s="741"/>
      <c r="I28" s="741"/>
      <c r="J28" s="741"/>
      <c r="K28" s="741"/>
      <c r="M28" s="741"/>
      <c r="N28" s="741"/>
      <c r="O28" s="741"/>
      <c r="P28" s="741"/>
    </row>
    <row r="29" spans="2:21" ht="15.75" customHeight="1">
      <c r="B29" s="742" t="s">
        <v>700</v>
      </c>
      <c r="C29" s="741"/>
      <c r="D29" s="741"/>
      <c r="E29" s="741"/>
      <c r="F29" s="741"/>
      <c r="H29" s="741"/>
      <c r="I29" s="741"/>
      <c r="J29" s="741"/>
      <c r="K29" s="741"/>
      <c r="M29" s="741"/>
      <c r="N29" s="741"/>
      <c r="O29" s="741"/>
      <c r="P29" s="741"/>
    </row>
    <row r="30" spans="2:21" ht="15.75" customHeight="1">
      <c r="B30" s="742" t="s">
        <v>701</v>
      </c>
      <c r="C30" s="741"/>
      <c r="D30" s="741"/>
      <c r="E30" s="741"/>
      <c r="F30" s="741"/>
      <c r="H30" s="741"/>
      <c r="I30" s="741"/>
      <c r="J30" s="741"/>
      <c r="K30" s="741"/>
      <c r="M30" s="741"/>
      <c r="N30" s="741"/>
      <c r="O30" s="741"/>
      <c r="P30" s="741"/>
    </row>
    <row r="31" spans="2:21" ht="15.75" customHeight="1">
      <c r="B31" s="742" t="s">
        <v>702</v>
      </c>
      <c r="C31" s="741"/>
      <c r="D31" s="741"/>
      <c r="E31" s="741"/>
      <c r="F31" s="741"/>
      <c r="H31" s="741"/>
      <c r="I31" s="741"/>
      <c r="J31" s="741"/>
      <c r="K31" s="741"/>
      <c r="M31" s="741"/>
      <c r="N31" s="741"/>
      <c r="O31" s="741"/>
      <c r="P31" s="741"/>
    </row>
    <row r="32" spans="2:21" ht="15.75" customHeight="1">
      <c r="B32" s="742" t="s">
        <v>703</v>
      </c>
      <c r="C32" s="741"/>
      <c r="D32" s="741"/>
      <c r="E32" s="741"/>
      <c r="F32" s="741"/>
      <c r="H32" s="741"/>
      <c r="I32" s="741"/>
      <c r="J32" s="741"/>
      <c r="K32" s="741"/>
      <c r="M32" s="741"/>
      <c r="N32" s="741"/>
      <c r="O32" s="741"/>
      <c r="P32" s="741"/>
    </row>
    <row r="33" spans="2:16" ht="15.75" customHeight="1">
      <c r="B33" s="742" t="s">
        <v>704</v>
      </c>
      <c r="C33" s="741"/>
      <c r="D33" s="741"/>
      <c r="E33" s="741"/>
      <c r="F33" s="741"/>
      <c r="H33" s="741"/>
      <c r="I33" s="741"/>
      <c r="J33" s="741"/>
      <c r="K33" s="741"/>
      <c r="M33" s="741"/>
      <c r="N33" s="741"/>
      <c r="O33" s="741"/>
      <c r="P33" s="741"/>
    </row>
    <row r="34" spans="2:16" ht="15.75" customHeight="1">
      <c r="B34" s="742" t="s">
        <v>705</v>
      </c>
      <c r="C34" s="741"/>
      <c r="D34" s="741"/>
      <c r="E34" s="741"/>
      <c r="F34" s="741"/>
      <c r="H34" s="741"/>
      <c r="I34" s="741"/>
      <c r="J34" s="741"/>
      <c r="K34" s="741"/>
      <c r="M34" s="741"/>
      <c r="N34" s="741"/>
      <c r="O34" s="741"/>
      <c r="P34" s="741"/>
    </row>
    <row r="35" spans="2:16" ht="15.75" customHeight="1">
      <c r="B35" s="742" t="s">
        <v>706</v>
      </c>
      <c r="C35" s="741"/>
      <c r="D35" s="741"/>
      <c r="E35" s="741"/>
      <c r="F35" s="741"/>
      <c r="H35" s="741"/>
      <c r="I35" s="741"/>
      <c r="J35" s="741"/>
      <c r="K35" s="741"/>
      <c r="M35" s="741"/>
      <c r="N35" s="741"/>
      <c r="O35" s="741"/>
      <c r="P35" s="741"/>
    </row>
    <row r="36" spans="2:16" ht="15.75" customHeight="1">
      <c r="B36" s="742" t="s">
        <v>707</v>
      </c>
      <c r="C36" s="741"/>
      <c r="D36" s="741"/>
      <c r="E36" s="741"/>
      <c r="F36" s="741"/>
      <c r="H36" s="741"/>
      <c r="I36" s="741"/>
      <c r="J36" s="741"/>
      <c r="K36" s="741"/>
      <c r="M36" s="741"/>
      <c r="N36" s="741"/>
      <c r="O36" s="741"/>
      <c r="P36" s="741"/>
    </row>
    <row r="37" spans="2:16" ht="15.75" customHeight="1">
      <c r="B37" s="742" t="s">
        <v>708</v>
      </c>
      <c r="C37" s="741"/>
      <c r="D37" s="741"/>
      <c r="E37" s="741"/>
      <c r="F37" s="741"/>
      <c r="H37" s="741"/>
      <c r="I37" s="741"/>
      <c r="J37" s="741"/>
      <c r="K37" s="741"/>
      <c r="M37" s="741"/>
      <c r="N37" s="741"/>
      <c r="O37" s="741"/>
      <c r="P37" s="741"/>
    </row>
    <row r="38" spans="2:16" ht="15.75" customHeight="1">
      <c r="B38" s="742" t="s">
        <v>709</v>
      </c>
      <c r="C38" s="741"/>
      <c r="D38" s="741"/>
      <c r="E38" s="741"/>
      <c r="F38" s="741"/>
      <c r="H38" s="741"/>
      <c r="I38" s="741"/>
      <c r="J38" s="741"/>
      <c r="K38" s="741"/>
      <c r="M38" s="741"/>
      <c r="N38" s="741"/>
      <c r="O38" s="741"/>
      <c r="P38" s="741"/>
    </row>
    <row r="39" spans="2:16" ht="16.350000000000001" customHeight="1">
      <c r="B39" s="753" t="s">
        <v>26</v>
      </c>
      <c r="C39" s="754"/>
      <c r="D39" s="754"/>
      <c r="E39" s="754"/>
      <c r="F39" s="755">
        <f>SUM(F28:F38)</f>
        <v>0</v>
      </c>
      <c r="H39" s="741"/>
      <c r="I39" s="741"/>
      <c r="J39" s="741"/>
      <c r="K39" s="741"/>
      <c r="M39" s="741"/>
      <c r="N39" s="741"/>
      <c r="O39" s="741"/>
      <c r="P39" s="741"/>
    </row>
    <row r="40" spans="2:16">
      <c r="B40" s="742" t="s">
        <v>697</v>
      </c>
      <c r="C40" s="741"/>
      <c r="D40" s="741"/>
      <c r="E40" s="741"/>
      <c r="F40" s="741"/>
      <c r="H40" s="741"/>
      <c r="I40" s="741"/>
      <c r="J40" s="741"/>
      <c r="K40" s="741"/>
      <c r="M40" s="741"/>
      <c r="N40" s="741"/>
      <c r="O40" s="741"/>
      <c r="P40" s="741"/>
    </row>
    <row r="41" spans="2:16">
      <c r="B41" s="742" t="s">
        <v>697</v>
      </c>
      <c r="C41" s="741"/>
      <c r="D41" s="741"/>
      <c r="E41" s="741"/>
      <c r="F41" s="741"/>
      <c r="H41" s="741"/>
      <c r="I41" s="741"/>
      <c r="J41" s="741"/>
      <c r="K41" s="741"/>
      <c r="M41" s="741"/>
      <c r="N41" s="741"/>
      <c r="O41" s="741"/>
      <c r="P41" s="741"/>
    </row>
    <row r="42" spans="2:16">
      <c r="B42" s="742" t="s">
        <v>697</v>
      </c>
      <c r="C42" s="741"/>
      <c r="D42" s="741"/>
      <c r="E42" s="741"/>
      <c r="F42" s="741"/>
      <c r="H42" s="741"/>
      <c r="I42" s="741"/>
      <c r="J42" s="741"/>
      <c r="K42" s="741"/>
      <c r="M42" s="741"/>
      <c r="N42" s="741"/>
      <c r="O42" s="741"/>
      <c r="P42" s="741"/>
    </row>
    <row r="43" spans="2:16">
      <c r="B43" s="742" t="s">
        <v>697</v>
      </c>
      <c r="C43" s="741"/>
      <c r="D43" s="741"/>
      <c r="E43" s="741"/>
      <c r="F43" s="741"/>
      <c r="H43" s="741"/>
      <c r="I43" s="741"/>
      <c r="J43" s="741"/>
      <c r="K43" s="741"/>
      <c r="M43" s="741"/>
      <c r="N43" s="741"/>
      <c r="O43" s="741"/>
      <c r="P43" s="741"/>
    </row>
    <row r="44" spans="2:16">
      <c r="H44" s="741"/>
      <c r="I44" s="741"/>
      <c r="J44" s="741"/>
      <c r="K44" s="741"/>
      <c r="M44" s="741"/>
      <c r="N44" s="741"/>
      <c r="O44" s="741"/>
      <c r="P44" s="741"/>
    </row>
    <row r="45" spans="2:16">
      <c r="H45" s="741"/>
      <c r="I45" s="741"/>
      <c r="J45" s="741"/>
      <c r="K45" s="741"/>
      <c r="M45" s="741"/>
      <c r="N45" s="741"/>
      <c r="O45" s="741"/>
      <c r="P45" s="741"/>
    </row>
    <row r="46" spans="2:16">
      <c r="H46" s="741"/>
      <c r="I46" s="741"/>
      <c r="J46" s="741"/>
      <c r="K46" s="741"/>
      <c r="M46" s="741"/>
      <c r="N46" s="741"/>
      <c r="O46" s="741"/>
      <c r="P46" s="741"/>
    </row>
    <row r="47" spans="2:16">
      <c r="H47" s="741"/>
      <c r="I47" s="741"/>
      <c r="J47" s="741"/>
      <c r="K47" s="741"/>
      <c r="M47" s="741"/>
      <c r="N47" s="741"/>
      <c r="O47" s="741"/>
      <c r="P47" s="741"/>
    </row>
    <row r="48" spans="2:16">
      <c r="H48" s="741"/>
      <c r="I48" s="741"/>
      <c r="J48" s="741"/>
      <c r="K48" s="741"/>
      <c r="M48" s="741"/>
      <c r="N48" s="741"/>
      <c r="O48" s="741"/>
      <c r="P48" s="741"/>
    </row>
    <row r="49" spans="8:16">
      <c r="H49" s="753" t="s">
        <v>26</v>
      </c>
      <c r="I49" s="754"/>
      <c r="J49" s="754"/>
      <c r="K49" s="750">
        <f>SUM(K27:K48)</f>
        <v>0</v>
      </c>
      <c r="M49" s="753" t="s">
        <v>26</v>
      </c>
      <c r="N49" s="754"/>
      <c r="O49" s="754"/>
      <c r="P49" s="751">
        <f>SUM(P27:P48)</f>
        <v>0</v>
      </c>
    </row>
  </sheetData>
  <mergeCells count="2">
    <mergeCell ref="B24:F24"/>
    <mergeCell ref="B18:U18"/>
  </mergeCells>
  <pageMargins left="0.7" right="0.7" top="0.75" bottom="0.75" header="0.3" footer="0.3"/>
  <pageSetup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6"/>
  <sheetViews>
    <sheetView zoomScale="55" zoomScaleNormal="55" workbookViewId="0">
      <pane xSplit="3" ySplit="4" topLeftCell="D59" activePane="bottomRight" state="frozen"/>
      <selection activeCell="D107" sqref="D107"/>
      <selection pane="topRight" activeCell="D107" sqref="D107"/>
      <selection pane="bottomLeft" activeCell="D107" sqref="D107"/>
      <selection pane="bottomRight" activeCell="B145" sqref="B145"/>
    </sheetView>
  </sheetViews>
  <sheetFormatPr defaultColWidth="8.7109375" defaultRowHeight="15"/>
  <cols>
    <col min="1" max="1" width="2.5703125" style="12" customWidth="1"/>
    <col min="2" max="2" width="57.5703125" style="12" customWidth="1"/>
    <col min="3" max="3" width="19.85546875" style="12" customWidth="1"/>
    <col min="4" max="4" width="15.85546875" style="12" customWidth="1"/>
    <col min="5" max="7" width="17.5703125" style="12" customWidth="1"/>
    <col min="8" max="8" width="20.5703125" style="12" customWidth="1"/>
    <col min="9" max="10" width="17.5703125" style="12" customWidth="1"/>
    <col min="11" max="13" width="13.42578125" style="12" customWidth="1"/>
    <col min="14" max="37" width="11.28515625" style="12" customWidth="1"/>
    <col min="38" max="16384" width="8.7109375" style="12"/>
  </cols>
  <sheetData>
    <row r="1" spans="2:37" ht="31.5">
      <c r="B1" s="1059" t="s">
        <v>841</v>
      </c>
    </row>
    <row r="3" spans="2:37">
      <c r="B3" s="1058"/>
      <c r="C3" s="1058"/>
      <c r="D3" s="1056"/>
      <c r="E3" s="1053">
        <v>2011</v>
      </c>
      <c r="F3" s="1055"/>
      <c r="G3" s="1057"/>
      <c r="H3" s="1053">
        <v>2012</v>
      </c>
      <c r="I3" s="1055"/>
      <c r="J3" s="1056"/>
      <c r="K3" s="1053">
        <v>2013</v>
      </c>
      <c r="L3" s="1055"/>
      <c r="M3" s="1056"/>
      <c r="N3" s="1053">
        <v>2014</v>
      </c>
      <c r="O3" s="1055"/>
      <c r="P3" s="1056"/>
      <c r="Q3" s="1053">
        <v>2015</v>
      </c>
      <c r="R3" s="1055"/>
      <c r="S3" s="1056"/>
      <c r="T3" s="1053" t="s">
        <v>840</v>
      </c>
      <c r="U3" s="1053"/>
      <c r="V3" s="1055"/>
      <c r="W3" s="1054"/>
      <c r="X3" s="1052"/>
      <c r="Y3" s="1053">
        <v>2016</v>
      </c>
      <c r="Z3" s="1052"/>
      <c r="AA3" s="1051"/>
      <c r="AB3" s="1054"/>
      <c r="AC3" s="1052"/>
      <c r="AD3" s="1053">
        <v>2017</v>
      </c>
      <c r="AE3" s="1052"/>
      <c r="AF3" s="1051"/>
      <c r="AG3" s="1054"/>
      <c r="AH3" s="1052"/>
      <c r="AI3" s="1053">
        <v>2018</v>
      </c>
      <c r="AJ3" s="1052"/>
      <c r="AK3" s="1051"/>
    </row>
    <row r="4" spans="2:37" ht="66" customHeight="1">
      <c r="B4" s="1050" t="s">
        <v>839</v>
      </c>
      <c r="C4" s="1049"/>
      <c r="D4" s="1047" t="s">
        <v>29</v>
      </c>
      <c r="E4" s="1046" t="s">
        <v>838</v>
      </c>
      <c r="F4" s="1044" t="s">
        <v>837</v>
      </c>
      <c r="G4" s="1048" t="s">
        <v>29</v>
      </c>
      <c r="H4" s="1046" t="s">
        <v>838</v>
      </c>
      <c r="I4" s="1044" t="s">
        <v>837</v>
      </c>
      <c r="J4" s="1047" t="s">
        <v>29</v>
      </c>
      <c r="K4" s="1046" t="s">
        <v>838</v>
      </c>
      <c r="L4" s="1044" t="s">
        <v>837</v>
      </c>
      <c r="M4" s="1047" t="s">
        <v>29</v>
      </c>
      <c r="N4" s="1046" t="s">
        <v>838</v>
      </c>
      <c r="O4" s="1044" t="s">
        <v>837</v>
      </c>
      <c r="P4" s="1047" t="s">
        <v>29</v>
      </c>
      <c r="Q4" s="1046" t="s">
        <v>838</v>
      </c>
      <c r="R4" s="1044" t="s">
        <v>837</v>
      </c>
      <c r="S4" s="1047" t="s">
        <v>29</v>
      </c>
      <c r="T4" s="1046" t="s">
        <v>838</v>
      </c>
      <c r="U4" s="1045" t="s">
        <v>837</v>
      </c>
      <c r="V4" s="1044" t="s">
        <v>836</v>
      </c>
      <c r="W4" s="1047" t="s">
        <v>29</v>
      </c>
      <c r="X4" s="1046" t="s">
        <v>838</v>
      </c>
      <c r="Y4" s="1045" t="s">
        <v>837</v>
      </c>
      <c r="Z4" s="1045" t="s">
        <v>836</v>
      </c>
      <c r="AA4" s="1044" t="s">
        <v>31</v>
      </c>
      <c r="AB4" s="1047" t="s">
        <v>29</v>
      </c>
      <c r="AC4" s="1046" t="s">
        <v>838</v>
      </c>
      <c r="AD4" s="1045" t="s">
        <v>837</v>
      </c>
      <c r="AE4" s="1045" t="s">
        <v>836</v>
      </c>
      <c r="AF4" s="1044" t="s">
        <v>755</v>
      </c>
      <c r="AG4" s="1047" t="s">
        <v>29</v>
      </c>
      <c r="AH4" s="1046" t="s">
        <v>838</v>
      </c>
      <c r="AI4" s="1045" t="s">
        <v>837</v>
      </c>
      <c r="AJ4" s="1045" t="s">
        <v>836</v>
      </c>
      <c r="AK4" s="1044" t="s">
        <v>755</v>
      </c>
    </row>
    <row r="5" spans="2:37" ht="18.75">
      <c r="B5" s="1043" t="s">
        <v>835</v>
      </c>
      <c r="C5" s="1041"/>
      <c r="D5" s="1042"/>
      <c r="E5" s="1041"/>
      <c r="F5" s="1040"/>
      <c r="G5" s="1041"/>
      <c r="H5" s="1041"/>
      <c r="I5" s="1040"/>
      <c r="J5" s="1041"/>
      <c r="K5" s="1041"/>
      <c r="L5" s="1040"/>
      <c r="M5" s="1041"/>
      <c r="N5" s="1041"/>
      <c r="O5" s="1040"/>
      <c r="P5" s="1041"/>
      <c r="Q5" s="1041"/>
      <c r="R5" s="1040"/>
      <c r="S5" s="1041"/>
      <c r="T5" s="1041"/>
      <c r="U5" s="1041"/>
      <c r="V5" s="1040"/>
      <c r="W5" s="1041"/>
      <c r="X5" s="1041"/>
      <c r="Y5" s="1041"/>
      <c r="Z5" s="1041"/>
      <c r="AA5" s="1040"/>
      <c r="AB5" s="1041"/>
      <c r="AC5" s="1041"/>
      <c r="AD5" s="1041"/>
      <c r="AE5" s="1041"/>
      <c r="AF5" s="1040"/>
      <c r="AG5" s="1041"/>
      <c r="AH5" s="1041"/>
      <c r="AI5" s="1041"/>
      <c r="AJ5" s="1041"/>
      <c r="AK5" s="1040"/>
    </row>
    <row r="6" spans="2:37">
      <c r="B6" s="1039" t="s">
        <v>0</v>
      </c>
      <c r="D6" s="1018"/>
      <c r="E6" s="1017"/>
      <c r="F6" s="1016"/>
      <c r="G6" s="1017"/>
      <c r="H6" s="1017"/>
      <c r="I6" s="1016"/>
      <c r="J6" s="1017"/>
      <c r="K6" s="1017"/>
      <c r="L6" s="1016"/>
      <c r="M6" s="1017"/>
      <c r="N6" s="1017"/>
      <c r="O6" s="1016"/>
      <c r="P6" s="1017"/>
      <c r="Q6" s="1017"/>
      <c r="R6" s="1016"/>
      <c r="S6" s="1017"/>
      <c r="T6" s="1017"/>
      <c r="U6" s="1017"/>
      <c r="V6" s="1016"/>
      <c r="W6" s="1017"/>
      <c r="X6" s="1017"/>
      <c r="Y6" s="1017"/>
      <c r="Z6" s="1017"/>
      <c r="AA6" s="1016"/>
      <c r="AB6" s="1017"/>
      <c r="AC6" s="1017"/>
      <c r="AD6" s="1017"/>
      <c r="AE6" s="1017"/>
      <c r="AF6" s="1016"/>
      <c r="AG6" s="1017"/>
      <c r="AH6" s="1017"/>
      <c r="AI6" s="1017"/>
      <c r="AJ6" s="1017"/>
      <c r="AK6" s="1016"/>
    </row>
    <row r="7" spans="2:37">
      <c r="B7" s="12" t="s">
        <v>1</v>
      </c>
      <c r="D7" s="1018">
        <v>1</v>
      </c>
      <c r="E7" s="1017"/>
      <c r="F7" s="1016"/>
      <c r="G7" s="1017">
        <v>1</v>
      </c>
      <c r="H7" s="1017"/>
      <c r="I7" s="1016"/>
      <c r="J7" s="1017">
        <v>1</v>
      </c>
      <c r="K7" s="1017"/>
      <c r="L7" s="1016"/>
      <c r="M7" s="1017">
        <v>1</v>
      </c>
      <c r="N7" s="1017"/>
      <c r="O7" s="1016"/>
      <c r="P7" s="1017"/>
      <c r="Q7" s="1017"/>
      <c r="R7" s="1016"/>
      <c r="S7" s="1017"/>
      <c r="T7" s="1017"/>
      <c r="U7" s="1017"/>
      <c r="V7" s="1016"/>
      <c r="W7" s="1017"/>
      <c r="X7" s="1017"/>
      <c r="Y7" s="1017"/>
      <c r="Z7" s="1017"/>
      <c r="AA7" s="1016"/>
      <c r="AB7" s="1017"/>
      <c r="AC7" s="1017"/>
      <c r="AD7" s="1017"/>
      <c r="AE7" s="1017"/>
      <c r="AF7" s="1016"/>
      <c r="AG7" s="1017"/>
      <c r="AH7" s="1017"/>
      <c r="AI7" s="1017"/>
      <c r="AJ7" s="1017"/>
      <c r="AK7" s="1016"/>
    </row>
    <row r="8" spans="2:37">
      <c r="B8" s="12" t="s">
        <v>2</v>
      </c>
      <c r="D8" s="1018">
        <v>1</v>
      </c>
      <c r="E8" s="1017"/>
      <c r="F8" s="1016"/>
      <c r="G8" s="1017">
        <v>1</v>
      </c>
      <c r="H8" s="1017"/>
      <c r="I8" s="1016"/>
      <c r="J8" s="1017">
        <v>1</v>
      </c>
      <c r="K8" s="1017"/>
      <c r="L8" s="1016"/>
      <c r="M8" s="1017">
        <v>1</v>
      </c>
      <c r="N8" s="1017"/>
      <c r="O8" s="1016"/>
      <c r="P8" s="1017"/>
      <c r="Q8" s="1017"/>
      <c r="R8" s="1016"/>
      <c r="S8" s="1017"/>
      <c r="T8" s="1017"/>
      <c r="U8" s="1017"/>
      <c r="V8" s="1016"/>
      <c r="W8" s="1017"/>
      <c r="X8" s="1017"/>
      <c r="Y8" s="1017"/>
      <c r="Z8" s="1017"/>
      <c r="AA8" s="1016"/>
      <c r="AB8" s="1017"/>
      <c r="AC8" s="1017"/>
      <c r="AD8" s="1017"/>
      <c r="AE8" s="1017"/>
      <c r="AF8" s="1016"/>
      <c r="AG8" s="1017"/>
      <c r="AH8" s="1017"/>
      <c r="AI8" s="1017"/>
      <c r="AJ8" s="1017"/>
      <c r="AK8" s="1016"/>
    </row>
    <row r="9" spans="2:37">
      <c r="B9" s="12" t="s">
        <v>3</v>
      </c>
      <c r="D9" s="1018">
        <v>1</v>
      </c>
      <c r="E9" s="1017"/>
      <c r="F9" s="1016"/>
      <c r="G9" s="1017">
        <v>1</v>
      </c>
      <c r="H9" s="1017"/>
      <c r="I9" s="1016"/>
      <c r="J9" s="1017">
        <v>1</v>
      </c>
      <c r="K9" s="1017"/>
      <c r="L9" s="1016"/>
      <c r="M9" s="1017">
        <v>1</v>
      </c>
      <c r="N9" s="1017"/>
      <c r="O9" s="1016"/>
      <c r="P9" s="1017"/>
      <c r="Q9" s="1017"/>
      <c r="R9" s="1016"/>
      <c r="S9" s="1017"/>
      <c r="T9" s="1017"/>
      <c r="U9" s="1017"/>
      <c r="V9" s="1016"/>
      <c r="W9" s="1017"/>
      <c r="X9" s="1017"/>
      <c r="Y9" s="1017"/>
      <c r="Z9" s="1017"/>
      <c r="AA9" s="1016"/>
      <c r="AB9" s="1017"/>
      <c r="AC9" s="1017"/>
      <c r="AD9" s="1017"/>
      <c r="AE9" s="1017"/>
      <c r="AF9" s="1016"/>
      <c r="AG9" s="1017"/>
      <c r="AH9" s="1017"/>
      <c r="AI9" s="1017"/>
      <c r="AJ9" s="1017"/>
      <c r="AK9" s="1016"/>
    </row>
    <row r="10" spans="2:37">
      <c r="B10" s="12" t="s">
        <v>4</v>
      </c>
      <c r="D10" s="1018">
        <v>1</v>
      </c>
      <c r="E10" s="1017"/>
      <c r="F10" s="1016"/>
      <c r="G10" s="1017">
        <v>1</v>
      </c>
      <c r="H10" s="1017"/>
      <c r="I10" s="1016"/>
      <c r="J10" s="1017">
        <v>1</v>
      </c>
      <c r="K10" s="1017"/>
      <c r="L10" s="1016"/>
      <c r="M10" s="1017">
        <v>1</v>
      </c>
      <c r="N10" s="1017"/>
      <c r="O10" s="1016"/>
      <c r="P10" s="1017"/>
      <c r="Q10" s="1017"/>
      <c r="R10" s="1016"/>
      <c r="S10" s="1017"/>
      <c r="T10" s="1017"/>
      <c r="U10" s="1017"/>
      <c r="V10" s="1016"/>
      <c r="W10" s="1017"/>
      <c r="X10" s="1017"/>
      <c r="Y10" s="1017"/>
      <c r="Z10" s="1017"/>
      <c r="AA10" s="1016"/>
      <c r="AB10" s="1017"/>
      <c r="AC10" s="1017"/>
      <c r="AD10" s="1017"/>
      <c r="AE10" s="1017"/>
      <c r="AF10" s="1016"/>
      <c r="AG10" s="1017"/>
      <c r="AH10" s="1017"/>
      <c r="AI10" s="1017"/>
      <c r="AJ10" s="1017"/>
      <c r="AK10" s="1016"/>
    </row>
    <row r="11" spans="2:37">
      <c r="B11" s="12" t="s">
        <v>5</v>
      </c>
      <c r="D11" s="1018">
        <v>1</v>
      </c>
      <c r="E11" s="1017"/>
      <c r="F11" s="1016"/>
      <c r="G11" s="1017">
        <v>1</v>
      </c>
      <c r="H11" s="1017"/>
      <c r="I11" s="1016"/>
      <c r="J11" s="1017">
        <v>1</v>
      </c>
      <c r="K11" s="1017"/>
      <c r="L11" s="1016"/>
      <c r="M11" s="1017">
        <v>1</v>
      </c>
      <c r="N11" s="1017"/>
      <c r="O11" s="1016"/>
      <c r="P11" s="1017"/>
      <c r="Q11" s="1017"/>
      <c r="R11" s="1016"/>
      <c r="S11" s="1017"/>
      <c r="T11" s="1017"/>
      <c r="U11" s="1017"/>
      <c r="V11" s="1016"/>
      <c r="W11" s="1017"/>
      <c r="X11" s="1017"/>
      <c r="Y11" s="1017"/>
      <c r="Z11" s="1017"/>
      <c r="AA11" s="1016"/>
      <c r="AB11" s="1017"/>
      <c r="AC11" s="1017"/>
      <c r="AD11" s="1017"/>
      <c r="AE11" s="1017"/>
      <c r="AF11" s="1016"/>
      <c r="AG11" s="1017"/>
      <c r="AH11" s="1017"/>
      <c r="AI11" s="1017"/>
      <c r="AJ11" s="1017"/>
      <c r="AK11" s="1016"/>
    </row>
    <row r="12" spans="2:37">
      <c r="B12" s="12" t="s">
        <v>7</v>
      </c>
      <c r="D12" s="1018"/>
      <c r="E12" s="1017"/>
      <c r="F12" s="1016"/>
      <c r="G12" s="1017"/>
      <c r="H12" s="1017"/>
      <c r="I12" s="1016"/>
      <c r="J12" s="1017"/>
      <c r="K12" s="1017"/>
      <c r="L12" s="1016"/>
      <c r="M12" s="1017">
        <v>1</v>
      </c>
      <c r="N12" s="1017"/>
      <c r="O12" s="1016"/>
      <c r="P12" s="1017"/>
      <c r="Q12" s="1017"/>
      <c r="R12" s="1016"/>
      <c r="S12" s="1017"/>
      <c r="T12" s="1017"/>
      <c r="U12" s="1017"/>
      <c r="V12" s="1016"/>
      <c r="W12" s="1017"/>
      <c r="X12" s="1017"/>
      <c r="Y12" s="1017"/>
      <c r="Z12" s="1017"/>
      <c r="AA12" s="1016"/>
      <c r="AB12" s="1017"/>
      <c r="AC12" s="1017"/>
      <c r="AD12" s="1017"/>
      <c r="AE12" s="1017"/>
      <c r="AF12" s="1016"/>
      <c r="AG12" s="1017"/>
      <c r="AH12" s="1017"/>
      <c r="AI12" s="1017"/>
      <c r="AJ12" s="1017"/>
      <c r="AK12" s="1016"/>
    </row>
    <row r="13" spans="2:37">
      <c r="B13" s="1025" t="s">
        <v>8</v>
      </c>
      <c r="C13" s="1024"/>
      <c r="D13" s="1023"/>
      <c r="E13" s="1022"/>
      <c r="F13" s="1021"/>
      <c r="G13" s="1022"/>
      <c r="H13" s="1022"/>
      <c r="I13" s="1021"/>
      <c r="J13" s="1022"/>
      <c r="K13" s="1022"/>
      <c r="L13" s="1021"/>
      <c r="M13" s="1022"/>
      <c r="N13" s="1022"/>
      <c r="O13" s="1021"/>
      <c r="P13" s="1022"/>
      <c r="Q13" s="1022"/>
      <c r="R13" s="1021"/>
      <c r="S13" s="1022"/>
      <c r="T13" s="1022"/>
      <c r="U13" s="1022"/>
      <c r="V13" s="1021"/>
      <c r="W13" s="1022"/>
      <c r="X13" s="1022"/>
      <c r="Y13" s="1022"/>
      <c r="Z13" s="1022"/>
      <c r="AA13" s="1021"/>
      <c r="AB13" s="1022"/>
      <c r="AC13" s="1022"/>
      <c r="AD13" s="1022"/>
      <c r="AE13" s="1022"/>
      <c r="AF13" s="1021"/>
      <c r="AG13" s="1022"/>
      <c r="AH13" s="1022"/>
      <c r="AI13" s="1022"/>
      <c r="AJ13" s="1022"/>
      <c r="AK13" s="1021"/>
    </row>
    <row r="14" spans="2:37">
      <c r="B14" s="12" t="s">
        <v>22</v>
      </c>
      <c r="D14" s="1018"/>
      <c r="E14" s="998">
        <v>8.2000000000000003E-2</v>
      </c>
      <c r="F14" s="1035">
        <v>0.91800000000000004</v>
      </c>
      <c r="G14" s="1017"/>
      <c r="H14" s="998">
        <v>8.2000000000000003E-2</v>
      </c>
      <c r="I14" s="1035">
        <v>0.91800000000000004</v>
      </c>
      <c r="J14" s="1017"/>
      <c r="K14" s="998">
        <v>8.2000000000000003E-2</v>
      </c>
      <c r="L14" s="1035">
        <v>0.91800000000000004</v>
      </c>
      <c r="M14" s="1017"/>
      <c r="N14" s="998">
        <v>8.2000000000000003E-2</v>
      </c>
      <c r="O14" s="1035">
        <v>0.91800000000000004</v>
      </c>
      <c r="P14" s="1017"/>
      <c r="Q14" s="1017"/>
      <c r="R14" s="1035"/>
      <c r="S14" s="1017"/>
      <c r="T14" s="1017"/>
      <c r="U14" s="1017"/>
      <c r="V14" s="1035"/>
      <c r="W14" s="1017"/>
      <c r="X14" s="1017"/>
      <c r="Y14" s="1017"/>
      <c r="Z14" s="1017"/>
      <c r="AA14" s="1035"/>
      <c r="AB14" s="1017"/>
      <c r="AC14" s="1017"/>
      <c r="AD14" s="1017"/>
      <c r="AE14" s="1017"/>
      <c r="AF14" s="1035"/>
      <c r="AG14" s="1017"/>
      <c r="AH14" s="1017"/>
      <c r="AI14" s="1017"/>
      <c r="AJ14" s="1017"/>
      <c r="AK14" s="1035"/>
    </row>
    <row r="15" spans="2:37">
      <c r="B15" s="12" t="s">
        <v>21</v>
      </c>
      <c r="D15" s="1018"/>
      <c r="E15" s="1017">
        <v>1</v>
      </c>
      <c r="F15" s="1016"/>
      <c r="G15" s="1017"/>
      <c r="H15" s="1017">
        <v>1</v>
      </c>
      <c r="I15" s="1016"/>
      <c r="J15" s="1017"/>
      <c r="K15" s="1017">
        <v>1</v>
      </c>
      <c r="L15" s="1016"/>
      <c r="M15" s="1017"/>
      <c r="N15" s="1017">
        <v>1</v>
      </c>
      <c r="O15" s="1016"/>
      <c r="P15" s="1017"/>
      <c r="Q15" s="1017"/>
      <c r="R15" s="1016"/>
      <c r="S15" s="1017"/>
      <c r="T15" s="1017"/>
      <c r="U15" s="1017"/>
      <c r="V15" s="1016"/>
      <c r="W15" s="1017"/>
      <c r="X15" s="1017"/>
      <c r="Y15" s="1017"/>
      <c r="Z15" s="1017"/>
      <c r="AA15" s="1016"/>
      <c r="AB15" s="1017"/>
      <c r="AC15" s="1017"/>
      <c r="AD15" s="1017"/>
      <c r="AE15" s="1017"/>
      <c r="AF15" s="1016"/>
      <c r="AG15" s="1017"/>
      <c r="AH15" s="1017"/>
      <c r="AI15" s="1017"/>
      <c r="AJ15" s="1017"/>
      <c r="AK15" s="1016"/>
    </row>
    <row r="16" spans="2:37">
      <c r="B16" s="12" t="s">
        <v>24</v>
      </c>
      <c r="D16" s="1018"/>
      <c r="E16" s="1017"/>
      <c r="F16" s="1016"/>
      <c r="G16" s="1017"/>
      <c r="H16" s="998">
        <v>8.2000000000000003E-2</v>
      </c>
      <c r="I16" s="1035">
        <v>0.91800000000000004</v>
      </c>
      <c r="J16" s="1017"/>
      <c r="K16" s="998">
        <v>8.2000000000000003E-2</v>
      </c>
      <c r="L16" s="1035">
        <v>0.91800000000000004</v>
      </c>
      <c r="M16" s="1017"/>
      <c r="N16" s="1017"/>
      <c r="O16" s="1016"/>
      <c r="P16" s="1017"/>
      <c r="Q16" s="1017"/>
      <c r="R16" s="1016"/>
      <c r="S16" s="1017"/>
      <c r="T16" s="1017"/>
      <c r="U16" s="1017"/>
      <c r="V16" s="1016"/>
      <c r="W16" s="1017"/>
      <c r="X16" s="1017"/>
      <c r="Y16" s="1017"/>
      <c r="Z16" s="1017"/>
      <c r="AA16" s="1016"/>
      <c r="AB16" s="1017"/>
      <c r="AC16" s="1017"/>
      <c r="AD16" s="1017"/>
      <c r="AE16" s="1017"/>
      <c r="AF16" s="1016"/>
      <c r="AG16" s="1017"/>
      <c r="AH16" s="1017"/>
      <c r="AI16" s="1017"/>
      <c r="AJ16" s="1017"/>
      <c r="AK16" s="1016"/>
    </row>
    <row r="17" spans="2:37">
      <c r="B17" s="12" t="s">
        <v>20</v>
      </c>
      <c r="D17" s="1018"/>
      <c r="E17" s="1017">
        <v>1</v>
      </c>
      <c r="F17" s="1016"/>
      <c r="G17" s="1017"/>
      <c r="H17" s="1017">
        <v>1</v>
      </c>
      <c r="I17" s="1016"/>
      <c r="J17" s="1017"/>
      <c r="K17" s="1017">
        <v>1</v>
      </c>
      <c r="L17" s="1016"/>
      <c r="M17" s="1017"/>
      <c r="N17" s="1017">
        <v>1</v>
      </c>
      <c r="O17" s="1016"/>
      <c r="P17" s="1017"/>
      <c r="Q17" s="1017"/>
      <c r="R17" s="1016"/>
      <c r="S17" s="1017"/>
      <c r="T17" s="1017"/>
      <c r="U17" s="1017"/>
      <c r="V17" s="1016"/>
      <c r="W17" s="1017"/>
      <c r="X17" s="1017"/>
      <c r="Y17" s="1017"/>
      <c r="Z17" s="1017"/>
      <c r="AA17" s="1016"/>
      <c r="AB17" s="1017"/>
      <c r="AC17" s="1017"/>
      <c r="AD17" s="1017"/>
      <c r="AE17" s="1017"/>
      <c r="AF17" s="1016"/>
      <c r="AG17" s="1017"/>
      <c r="AH17" s="1017"/>
      <c r="AI17" s="1017"/>
      <c r="AJ17" s="1017"/>
      <c r="AK17" s="1016"/>
    </row>
    <row r="18" spans="2:37">
      <c r="B18" s="12" t="s">
        <v>9</v>
      </c>
      <c r="D18" s="1018"/>
      <c r="E18" s="1017">
        <v>1</v>
      </c>
      <c r="F18" s="1016"/>
      <c r="G18" s="1017"/>
      <c r="H18" s="1017">
        <v>1</v>
      </c>
      <c r="I18" s="1016"/>
      <c r="J18" s="1017"/>
      <c r="K18" s="1017">
        <v>1</v>
      </c>
      <c r="L18" s="1016"/>
      <c r="M18" s="1017"/>
      <c r="N18" s="1017">
        <v>1</v>
      </c>
      <c r="O18" s="1016"/>
      <c r="P18" s="1017"/>
      <c r="Q18" s="1017"/>
      <c r="R18" s="1016"/>
      <c r="S18" s="1017"/>
      <c r="T18" s="1017"/>
      <c r="U18" s="1017"/>
      <c r="V18" s="1016"/>
      <c r="W18" s="1017"/>
      <c r="X18" s="1017"/>
      <c r="Y18" s="1017"/>
      <c r="Z18" s="1017"/>
      <c r="AA18" s="1016"/>
      <c r="AB18" s="1017"/>
      <c r="AC18" s="1017"/>
      <c r="AD18" s="1017"/>
      <c r="AE18" s="1017"/>
      <c r="AF18" s="1016"/>
      <c r="AG18" s="1017"/>
      <c r="AH18" s="1017"/>
      <c r="AI18" s="1017"/>
      <c r="AJ18" s="1017"/>
      <c r="AK18" s="1016"/>
    </row>
    <row r="19" spans="2:37">
      <c r="B19" s="1025" t="s">
        <v>10</v>
      </c>
      <c r="C19" s="1024"/>
      <c r="D19" s="1023"/>
      <c r="E19" s="1022"/>
      <c r="F19" s="1021"/>
      <c r="G19" s="1022"/>
      <c r="H19" s="1022"/>
      <c r="I19" s="1021"/>
      <c r="J19" s="1022"/>
      <c r="K19" s="1022"/>
      <c r="L19" s="1021"/>
      <c r="M19" s="1022"/>
      <c r="N19" s="1022"/>
      <c r="O19" s="1021"/>
      <c r="P19" s="1022"/>
      <c r="Q19" s="1022"/>
      <c r="R19" s="1021"/>
      <c r="S19" s="1022"/>
      <c r="T19" s="1022"/>
      <c r="U19" s="1022"/>
      <c r="V19" s="1021"/>
      <c r="W19" s="1022"/>
      <c r="X19" s="1022"/>
      <c r="Y19" s="1022"/>
      <c r="Z19" s="1022"/>
      <c r="AA19" s="1021"/>
      <c r="AB19" s="1022"/>
      <c r="AC19" s="1022"/>
      <c r="AD19" s="1022"/>
      <c r="AE19" s="1022"/>
      <c r="AF19" s="1021"/>
      <c r="AG19" s="1022"/>
      <c r="AH19" s="1022"/>
      <c r="AI19" s="1022"/>
      <c r="AJ19" s="1022"/>
      <c r="AK19" s="1021"/>
    </row>
    <row r="20" spans="2:37">
      <c r="B20" s="12" t="s">
        <v>11</v>
      </c>
      <c r="D20" s="1018"/>
      <c r="E20" s="1017"/>
      <c r="F20" s="1016"/>
      <c r="G20" s="1017"/>
      <c r="H20" s="1017"/>
      <c r="I20" s="1016"/>
      <c r="J20" s="1017"/>
      <c r="K20" s="1017"/>
      <c r="L20" s="1016">
        <v>1</v>
      </c>
      <c r="M20" s="1017"/>
      <c r="N20" s="1017"/>
      <c r="O20" s="1016"/>
      <c r="P20" s="1017"/>
      <c r="Q20" s="1017"/>
      <c r="R20" s="1016"/>
      <c r="S20" s="1017"/>
      <c r="T20" s="1017"/>
      <c r="U20" s="1017"/>
      <c r="V20" s="1016"/>
      <c r="W20" s="1017"/>
      <c r="X20" s="1017"/>
      <c r="Y20" s="1017"/>
      <c r="Z20" s="1017"/>
      <c r="AA20" s="1016"/>
      <c r="AB20" s="1017"/>
      <c r="AC20" s="1017"/>
      <c r="AD20" s="1017"/>
      <c r="AE20" s="1017"/>
      <c r="AF20" s="1016"/>
      <c r="AG20" s="1017"/>
      <c r="AH20" s="1017"/>
      <c r="AI20" s="1017"/>
      <c r="AJ20" s="1017"/>
      <c r="AK20" s="1016"/>
    </row>
    <row r="21" spans="2:37">
      <c r="B21" s="12" t="s">
        <v>12</v>
      </c>
      <c r="D21" s="1018"/>
      <c r="E21" s="1017"/>
      <c r="F21" s="1016"/>
      <c r="G21" s="1017"/>
      <c r="H21" s="1017"/>
      <c r="I21" s="1016"/>
      <c r="J21" s="1017"/>
      <c r="K21" s="1017"/>
      <c r="L21" s="1016"/>
      <c r="M21" s="1017"/>
      <c r="N21" s="1017"/>
      <c r="O21" s="1016">
        <v>1</v>
      </c>
      <c r="P21" s="1017"/>
      <c r="Q21" s="1017"/>
      <c r="R21" s="1016"/>
      <c r="S21" s="1017"/>
      <c r="T21" s="1017"/>
      <c r="U21" s="1017"/>
      <c r="V21" s="1016"/>
      <c r="W21" s="1017"/>
      <c r="X21" s="1017"/>
      <c r="Y21" s="1017"/>
      <c r="Z21" s="1017"/>
      <c r="AA21" s="1016"/>
      <c r="AB21" s="1017"/>
      <c r="AC21" s="1017"/>
      <c r="AD21" s="1017"/>
      <c r="AE21" s="1017"/>
      <c r="AF21" s="1016"/>
      <c r="AG21" s="1017"/>
      <c r="AH21" s="1017"/>
      <c r="AI21" s="1017"/>
      <c r="AJ21" s="1017"/>
      <c r="AK21" s="1016"/>
    </row>
    <row r="22" spans="2:37">
      <c r="B22" s="12" t="s">
        <v>13</v>
      </c>
      <c r="D22" s="1018"/>
      <c r="E22" s="1017"/>
      <c r="F22" s="1016"/>
      <c r="G22" s="1017"/>
      <c r="H22" s="1017"/>
      <c r="I22" s="1016">
        <v>1</v>
      </c>
      <c r="J22" s="1017"/>
      <c r="K22" s="1017"/>
      <c r="L22" s="1016">
        <v>1</v>
      </c>
      <c r="M22" s="1017"/>
      <c r="N22" s="1017"/>
      <c r="O22" s="1016">
        <v>1</v>
      </c>
      <c r="P22" s="1017"/>
      <c r="Q22" s="1017"/>
      <c r="R22" s="1016"/>
      <c r="S22" s="1017"/>
      <c r="T22" s="1017"/>
      <c r="U22" s="1017"/>
      <c r="V22" s="1016"/>
      <c r="W22" s="1017"/>
      <c r="X22" s="1017"/>
      <c r="Y22" s="1017"/>
      <c r="Z22" s="1017"/>
      <c r="AA22" s="1016"/>
      <c r="AB22" s="1017"/>
      <c r="AC22" s="1017"/>
      <c r="AD22" s="1017"/>
      <c r="AE22" s="1017"/>
      <c r="AF22" s="1016"/>
      <c r="AG22" s="1017"/>
      <c r="AH22" s="1017"/>
      <c r="AI22" s="1017"/>
      <c r="AJ22" s="1017"/>
      <c r="AK22" s="1016"/>
    </row>
    <row r="23" spans="2:37">
      <c r="B23" s="12" t="s">
        <v>22</v>
      </c>
      <c r="D23" s="1018"/>
      <c r="E23" s="998">
        <v>8.2000000000000003E-2</v>
      </c>
      <c r="F23" s="1035">
        <v>0.91800000000000004</v>
      </c>
      <c r="G23" s="1017"/>
      <c r="H23" s="1017"/>
      <c r="I23" s="1035"/>
      <c r="J23" s="1017"/>
      <c r="K23" s="1017"/>
      <c r="L23" s="1035"/>
      <c r="M23" s="1017"/>
      <c r="N23" s="1017"/>
      <c r="O23" s="1035"/>
      <c r="P23" s="1017"/>
      <c r="Q23" s="1017"/>
      <c r="R23" s="1035"/>
      <c r="S23" s="1017"/>
      <c r="T23" s="1017"/>
      <c r="U23" s="1017"/>
      <c r="V23" s="1035"/>
      <c r="W23" s="1017"/>
      <c r="X23" s="1017"/>
      <c r="Y23" s="1017"/>
      <c r="Z23" s="1017"/>
      <c r="AA23" s="1035"/>
      <c r="AB23" s="1017"/>
      <c r="AC23" s="1017"/>
      <c r="AD23" s="1017"/>
      <c r="AE23" s="1017"/>
      <c r="AF23" s="1035"/>
      <c r="AG23" s="1017"/>
      <c r="AH23" s="1017"/>
      <c r="AI23" s="1017"/>
      <c r="AJ23" s="1017"/>
      <c r="AK23" s="1035"/>
    </row>
    <row r="24" spans="2:37">
      <c r="B24" s="12" t="s">
        <v>9</v>
      </c>
      <c r="D24" s="1018"/>
      <c r="E24" s="1017"/>
      <c r="F24" s="1016">
        <v>1</v>
      </c>
      <c r="G24" s="1017"/>
      <c r="H24" s="1017"/>
      <c r="I24" s="1016">
        <v>1</v>
      </c>
      <c r="J24" s="1017"/>
      <c r="K24" s="1017"/>
      <c r="L24" s="1016">
        <v>1</v>
      </c>
      <c r="M24" s="1017"/>
      <c r="N24" s="1017"/>
      <c r="O24" s="1016">
        <v>1</v>
      </c>
      <c r="P24" s="1017"/>
      <c r="Q24" s="1017"/>
      <c r="R24" s="1016"/>
      <c r="S24" s="1017"/>
      <c r="T24" s="1017"/>
      <c r="U24" s="1017"/>
      <c r="V24" s="1016"/>
      <c r="W24" s="1017"/>
      <c r="X24" s="1017"/>
      <c r="Y24" s="1017"/>
      <c r="Z24" s="1017"/>
      <c r="AA24" s="1016"/>
      <c r="AB24" s="1017"/>
      <c r="AC24" s="1017"/>
      <c r="AD24" s="1017"/>
      <c r="AE24" s="1017"/>
      <c r="AF24" s="1016"/>
      <c r="AG24" s="1017"/>
      <c r="AH24" s="1017"/>
      <c r="AI24" s="1017"/>
      <c r="AJ24" s="1017"/>
      <c r="AK24" s="1016"/>
    </row>
    <row r="25" spans="2:37">
      <c r="B25" s="1025" t="s">
        <v>14</v>
      </c>
      <c r="C25" s="1024"/>
      <c r="D25" s="1023"/>
      <c r="E25" s="1022"/>
      <c r="F25" s="1021"/>
      <c r="G25" s="1022"/>
      <c r="H25" s="1022"/>
      <c r="I25" s="1021"/>
      <c r="J25" s="1022"/>
      <c r="K25" s="1022"/>
      <c r="L25" s="1021"/>
      <c r="M25" s="1022"/>
      <c r="N25" s="1022"/>
      <c r="O25" s="1021"/>
      <c r="P25" s="1022"/>
      <c r="Q25" s="1022"/>
      <c r="R25" s="1021"/>
      <c r="S25" s="1022"/>
      <c r="T25" s="1022"/>
      <c r="U25" s="1022"/>
      <c r="V25" s="1021"/>
      <c r="W25" s="1022"/>
      <c r="X25" s="1022"/>
      <c r="Y25" s="1022"/>
      <c r="Z25" s="1022"/>
      <c r="AA25" s="1021"/>
      <c r="AB25" s="1022"/>
      <c r="AC25" s="1022"/>
      <c r="AD25" s="1022"/>
      <c r="AE25" s="1022"/>
      <c r="AF25" s="1021"/>
      <c r="AG25" s="1022"/>
      <c r="AH25" s="1022"/>
      <c r="AI25" s="1022"/>
      <c r="AJ25" s="1022"/>
      <c r="AK25" s="1021"/>
    </row>
    <row r="26" spans="2:37">
      <c r="B26" s="12" t="s">
        <v>14</v>
      </c>
      <c r="D26" s="1018"/>
      <c r="E26" s="1017"/>
      <c r="F26" s="1016"/>
      <c r="G26" s="1017">
        <v>1</v>
      </c>
      <c r="H26" s="1017"/>
      <c r="I26" s="1016"/>
      <c r="J26" s="1017">
        <v>1</v>
      </c>
      <c r="K26" s="1017"/>
      <c r="L26" s="1016"/>
      <c r="M26" s="1017">
        <v>1</v>
      </c>
      <c r="N26" s="1017"/>
      <c r="O26" s="1016"/>
      <c r="P26" s="1017"/>
      <c r="Q26" s="1017"/>
      <c r="R26" s="1016"/>
      <c r="S26" s="1017"/>
      <c r="T26" s="1017"/>
      <c r="U26" s="1017"/>
      <c r="V26" s="1016"/>
      <c r="W26" s="1017"/>
      <c r="X26" s="1017"/>
      <c r="Y26" s="1017"/>
      <c r="Z26" s="1017"/>
      <c r="AA26" s="1016"/>
      <c r="AB26" s="1017"/>
      <c r="AC26" s="1017"/>
      <c r="AD26" s="1017"/>
      <c r="AE26" s="1017"/>
      <c r="AF26" s="1016"/>
      <c r="AG26" s="1017"/>
      <c r="AH26" s="1017"/>
      <c r="AI26" s="1017"/>
      <c r="AJ26" s="1017"/>
      <c r="AK26" s="1016"/>
    </row>
    <row r="27" spans="2:37">
      <c r="B27" s="1025" t="s">
        <v>15</v>
      </c>
      <c r="C27" s="1024"/>
      <c r="D27" s="1023"/>
      <c r="E27" s="1022"/>
      <c r="F27" s="1021"/>
      <c r="G27" s="1022"/>
      <c r="H27" s="1022"/>
      <c r="I27" s="1021"/>
      <c r="J27" s="1022"/>
      <c r="K27" s="1022"/>
      <c r="L27" s="1021"/>
      <c r="M27" s="1022"/>
      <c r="N27" s="1022"/>
      <c r="O27" s="1021"/>
      <c r="P27" s="1022"/>
      <c r="Q27" s="1022"/>
      <c r="R27" s="1021"/>
      <c r="S27" s="1022"/>
      <c r="T27" s="1022"/>
      <c r="U27" s="1022"/>
      <c r="V27" s="1021"/>
      <c r="W27" s="1022"/>
      <c r="X27" s="1022"/>
      <c r="Y27" s="1022"/>
      <c r="Z27" s="1022"/>
      <c r="AA27" s="1021"/>
      <c r="AB27" s="1022"/>
      <c r="AC27" s="1022"/>
      <c r="AD27" s="1022"/>
      <c r="AE27" s="1022"/>
      <c r="AF27" s="1021"/>
      <c r="AG27" s="1022"/>
      <c r="AH27" s="1022"/>
      <c r="AI27" s="1022"/>
      <c r="AJ27" s="1022"/>
      <c r="AK27" s="1021"/>
    </row>
    <row r="28" spans="2:37">
      <c r="B28" s="12" t="s">
        <v>16</v>
      </c>
      <c r="D28" s="1018"/>
      <c r="E28" s="998">
        <v>8.2000000000000003E-2</v>
      </c>
      <c r="F28" s="1035">
        <v>0.91800000000000004</v>
      </c>
      <c r="G28" s="1017"/>
      <c r="H28" s="1017"/>
      <c r="I28" s="1035"/>
      <c r="J28" s="1017"/>
      <c r="K28" s="1017"/>
      <c r="L28" s="1035"/>
      <c r="M28" s="1017"/>
      <c r="N28" s="1017"/>
      <c r="O28" s="1035"/>
      <c r="P28" s="1017"/>
      <c r="Q28" s="1017"/>
      <c r="R28" s="1035"/>
      <c r="S28" s="1017"/>
      <c r="T28" s="1017"/>
      <c r="U28" s="1017"/>
      <c r="V28" s="1035"/>
      <c r="W28" s="1017"/>
      <c r="X28" s="1017"/>
      <c r="Y28" s="1017"/>
      <c r="Z28" s="1017"/>
      <c r="AA28" s="1035"/>
      <c r="AB28" s="1017"/>
      <c r="AC28" s="1017"/>
      <c r="AD28" s="1017"/>
      <c r="AE28" s="1017"/>
      <c r="AF28" s="1035"/>
      <c r="AG28" s="1017"/>
      <c r="AH28" s="1017"/>
      <c r="AI28" s="1017"/>
      <c r="AJ28" s="1017"/>
      <c r="AK28" s="1035"/>
    </row>
    <row r="29" spans="2:37">
      <c r="B29" s="12" t="s">
        <v>17</v>
      </c>
      <c r="D29" s="1018"/>
      <c r="E29" s="998">
        <v>8.2000000000000003E-2</v>
      </c>
      <c r="F29" s="1035">
        <v>0.91800000000000004</v>
      </c>
      <c r="G29" s="1017"/>
      <c r="H29" s="998">
        <v>8.2000000000000003E-2</v>
      </c>
      <c r="I29" s="1035">
        <v>0.91800000000000004</v>
      </c>
      <c r="J29" s="1017"/>
      <c r="K29" s="1017"/>
      <c r="L29" s="1035"/>
      <c r="M29" s="1017"/>
      <c r="N29" s="1017"/>
      <c r="O29" s="1035"/>
      <c r="P29" s="1017"/>
      <c r="Q29" s="1017"/>
      <c r="R29" s="1035"/>
      <c r="S29" s="1017"/>
      <c r="T29" s="1017"/>
      <c r="U29" s="1017"/>
      <c r="V29" s="1035"/>
      <c r="W29" s="1017"/>
      <c r="X29" s="1017"/>
      <c r="Y29" s="1017"/>
      <c r="Z29" s="1017"/>
      <c r="AA29" s="1035"/>
      <c r="AB29" s="1017"/>
      <c r="AC29" s="1017"/>
      <c r="AD29" s="1017"/>
      <c r="AE29" s="1017"/>
      <c r="AF29" s="1035"/>
      <c r="AG29" s="1017"/>
      <c r="AH29" s="1017"/>
      <c r="AI29" s="1017"/>
      <c r="AJ29" s="1017"/>
      <c r="AK29" s="1035"/>
    </row>
    <row r="30" spans="2:37">
      <c r="B30" s="1025" t="s">
        <v>489</v>
      </c>
      <c r="C30" s="1024"/>
      <c r="D30" s="1023"/>
      <c r="E30" s="1022"/>
      <c r="F30" s="1021"/>
      <c r="G30" s="1022"/>
      <c r="H30" s="1022"/>
      <c r="I30" s="1021"/>
      <c r="J30" s="1022"/>
      <c r="K30" s="1022"/>
      <c r="L30" s="1021"/>
      <c r="M30" s="1022"/>
      <c r="N30" s="1022"/>
      <c r="O30" s="1021"/>
      <c r="P30" s="1022"/>
      <c r="Q30" s="1022"/>
      <c r="R30" s="1021"/>
      <c r="S30" s="1022"/>
      <c r="T30" s="1022"/>
      <c r="U30" s="1022"/>
      <c r="V30" s="1021"/>
      <c r="W30" s="1022"/>
      <c r="X30" s="1022"/>
      <c r="Y30" s="1022"/>
      <c r="Z30" s="1022"/>
      <c r="AA30" s="1021"/>
      <c r="AB30" s="1022"/>
      <c r="AC30" s="1022"/>
      <c r="AD30" s="1022"/>
      <c r="AE30" s="1022"/>
      <c r="AF30" s="1021"/>
      <c r="AG30" s="1022"/>
      <c r="AH30" s="1022"/>
      <c r="AI30" s="1022"/>
      <c r="AJ30" s="1022"/>
      <c r="AK30" s="1021"/>
    </row>
    <row r="31" spans="2:37">
      <c r="B31" s="12" t="s">
        <v>491</v>
      </c>
      <c r="D31" s="1018"/>
      <c r="E31" s="1017"/>
      <c r="F31" s="1016"/>
      <c r="G31" s="1017"/>
      <c r="H31" s="1017"/>
      <c r="I31" s="1016"/>
      <c r="J31" s="1017"/>
      <c r="K31" s="1017"/>
      <c r="L31" s="1016"/>
      <c r="M31" s="1017">
        <v>1</v>
      </c>
      <c r="N31" s="1017"/>
      <c r="O31" s="1016"/>
      <c r="P31" s="1017"/>
      <c r="Q31" s="1017"/>
      <c r="R31" s="1016"/>
      <c r="S31" s="1017"/>
      <c r="T31" s="1017"/>
      <c r="U31" s="1017"/>
      <c r="V31" s="1016"/>
      <c r="W31" s="1017"/>
      <c r="X31" s="1017"/>
      <c r="Y31" s="1017"/>
      <c r="Z31" s="1017"/>
      <c r="AA31" s="1016"/>
      <c r="AB31" s="1017"/>
      <c r="AC31" s="1017"/>
      <c r="AD31" s="1017"/>
      <c r="AE31" s="1017"/>
      <c r="AF31" s="1016"/>
      <c r="AG31" s="1017"/>
      <c r="AH31" s="1017"/>
      <c r="AI31" s="1017"/>
      <c r="AJ31" s="1017"/>
      <c r="AK31" s="1016"/>
    </row>
    <row r="32" spans="2:37" ht="18.75">
      <c r="B32" s="1043" t="s">
        <v>834</v>
      </c>
      <c r="C32" s="1041"/>
      <c r="D32" s="1042"/>
      <c r="E32" s="1041"/>
      <c r="F32" s="1040"/>
      <c r="G32" s="1041"/>
      <c r="H32" s="1041"/>
      <c r="I32" s="1040"/>
      <c r="J32" s="1041"/>
      <c r="K32" s="1041"/>
      <c r="L32" s="1040"/>
      <c r="M32" s="1041"/>
      <c r="N32" s="1041"/>
      <c r="O32" s="1040"/>
      <c r="P32" s="1041"/>
      <c r="Q32" s="1041"/>
      <c r="R32" s="1040"/>
      <c r="S32" s="1041"/>
      <c r="T32" s="1041"/>
      <c r="U32" s="1041"/>
      <c r="V32" s="1040"/>
      <c r="W32" s="1041"/>
      <c r="X32" s="1041"/>
      <c r="Y32" s="1041"/>
      <c r="Z32" s="1041"/>
      <c r="AA32" s="1040"/>
      <c r="AB32" s="1041"/>
      <c r="AC32" s="1041"/>
      <c r="AD32" s="1041"/>
      <c r="AE32" s="1041"/>
      <c r="AF32" s="1040"/>
      <c r="AG32" s="1041"/>
      <c r="AH32" s="1041"/>
      <c r="AI32" s="1041"/>
      <c r="AJ32" s="1041"/>
      <c r="AK32" s="1040"/>
    </row>
    <row r="33" spans="2:37" ht="15.75">
      <c r="B33" s="1030" t="s">
        <v>503</v>
      </c>
      <c r="D33" s="1018"/>
      <c r="E33" s="1017"/>
      <c r="F33" s="1016"/>
      <c r="G33" s="1017"/>
      <c r="H33" s="1017"/>
      <c r="I33" s="1016"/>
      <c r="J33" s="1017"/>
      <c r="K33" s="1017"/>
      <c r="L33" s="1016"/>
      <c r="M33" s="1017"/>
      <c r="N33" s="1017"/>
      <c r="O33" s="1016"/>
      <c r="P33" s="1017"/>
      <c r="Q33" s="1017"/>
      <c r="R33" s="1016"/>
      <c r="S33" s="1017"/>
      <c r="T33" s="1017"/>
      <c r="U33" s="1017"/>
      <c r="V33" s="1016"/>
      <c r="W33" s="1017"/>
      <c r="X33" s="1017"/>
      <c r="Y33" s="1017"/>
      <c r="Z33" s="1017"/>
      <c r="AA33" s="1016"/>
      <c r="AB33" s="1017"/>
      <c r="AC33" s="1017"/>
      <c r="AD33" s="1017"/>
      <c r="AE33" s="1017"/>
      <c r="AF33" s="1016"/>
      <c r="AG33" s="1017"/>
      <c r="AH33" s="1017"/>
      <c r="AI33" s="1017"/>
      <c r="AJ33" s="1017"/>
      <c r="AK33" s="1016"/>
    </row>
    <row r="34" spans="2:37">
      <c r="B34" s="1039" t="s">
        <v>496</v>
      </c>
      <c r="D34" s="1018"/>
      <c r="E34" s="1017"/>
      <c r="F34" s="1016"/>
      <c r="G34" s="1017"/>
      <c r="H34" s="1017"/>
      <c r="I34" s="1016"/>
      <c r="J34" s="1017"/>
      <c r="K34" s="1017"/>
      <c r="L34" s="1016"/>
      <c r="M34" s="1017"/>
      <c r="N34" s="1017"/>
      <c r="O34" s="1016"/>
      <c r="P34" s="1017"/>
      <c r="Q34" s="1017"/>
      <c r="R34" s="1016"/>
      <c r="S34" s="1017"/>
      <c r="T34" s="1017"/>
      <c r="U34" s="1017"/>
      <c r="V34" s="1016"/>
      <c r="W34" s="1017"/>
      <c r="X34" s="1017"/>
      <c r="Y34" s="1017"/>
      <c r="Z34" s="1017"/>
      <c r="AA34" s="1016"/>
      <c r="AB34" s="1017"/>
      <c r="AC34" s="1017"/>
      <c r="AD34" s="1017"/>
      <c r="AE34" s="1017"/>
      <c r="AF34" s="1016"/>
      <c r="AG34" s="1017"/>
      <c r="AH34" s="1017"/>
      <c r="AI34" s="1017"/>
      <c r="AJ34" s="1017"/>
      <c r="AK34" s="1016"/>
    </row>
    <row r="35" spans="2:37">
      <c r="B35" s="12" t="s">
        <v>95</v>
      </c>
      <c r="D35" s="1018"/>
      <c r="E35" s="1017"/>
      <c r="F35" s="1016"/>
      <c r="G35" s="1017"/>
      <c r="H35" s="1017"/>
      <c r="I35" s="1016"/>
      <c r="J35" s="1017"/>
      <c r="K35" s="1017"/>
      <c r="L35" s="1016"/>
      <c r="M35" s="1017"/>
      <c r="N35" s="1017"/>
      <c r="O35" s="1016"/>
      <c r="P35" s="1017">
        <v>1</v>
      </c>
      <c r="Q35" s="1017"/>
      <c r="R35" s="1016"/>
      <c r="S35" s="1017">
        <v>1</v>
      </c>
      <c r="T35" s="1017"/>
      <c r="U35" s="1017"/>
      <c r="V35" s="1016"/>
      <c r="W35" s="1017"/>
      <c r="X35" s="1017"/>
      <c r="Y35" s="1017"/>
      <c r="Z35" s="1017"/>
      <c r="AA35" s="1016"/>
      <c r="AB35" s="1017"/>
      <c r="AC35" s="1017"/>
      <c r="AD35" s="1017"/>
      <c r="AE35" s="1017"/>
      <c r="AF35" s="1016"/>
      <c r="AG35" s="1017"/>
      <c r="AH35" s="1017"/>
      <c r="AI35" s="1017"/>
      <c r="AJ35" s="1017"/>
      <c r="AK35" s="1016"/>
    </row>
    <row r="36" spans="2:37">
      <c r="B36" s="12" t="s">
        <v>96</v>
      </c>
      <c r="D36" s="1018"/>
      <c r="E36" s="1017"/>
      <c r="F36" s="1016"/>
      <c r="G36" s="1017"/>
      <c r="H36" s="1017"/>
      <c r="I36" s="1016"/>
      <c r="J36" s="1017"/>
      <c r="K36" s="1017"/>
      <c r="L36" s="1016"/>
      <c r="M36" s="1017"/>
      <c r="N36" s="1017"/>
      <c r="O36" s="1016"/>
      <c r="P36" s="1017">
        <v>1</v>
      </c>
      <c r="Q36" s="1017"/>
      <c r="R36" s="1016"/>
      <c r="S36" s="1017"/>
      <c r="T36" s="1017"/>
      <c r="U36" s="1017"/>
      <c r="V36" s="1016"/>
      <c r="W36" s="1017"/>
      <c r="X36" s="1017"/>
      <c r="Y36" s="1017"/>
      <c r="Z36" s="1017"/>
      <c r="AA36" s="1016"/>
      <c r="AB36" s="1017"/>
      <c r="AC36" s="1017"/>
      <c r="AD36" s="1017"/>
      <c r="AE36" s="1017"/>
      <c r="AF36" s="1016"/>
      <c r="AG36" s="1017"/>
      <c r="AH36" s="1017"/>
      <c r="AI36" s="1017"/>
      <c r="AJ36" s="1017"/>
      <c r="AK36" s="1016"/>
    </row>
    <row r="37" spans="2:37">
      <c r="B37" s="12" t="s">
        <v>97</v>
      </c>
      <c r="D37" s="1018"/>
      <c r="E37" s="1017"/>
      <c r="F37" s="1016"/>
      <c r="G37" s="1017"/>
      <c r="H37" s="1017"/>
      <c r="I37" s="1016"/>
      <c r="J37" s="1017"/>
      <c r="K37" s="1017"/>
      <c r="L37" s="1016"/>
      <c r="M37" s="1017"/>
      <c r="N37" s="1017"/>
      <c r="O37" s="1016"/>
      <c r="P37" s="1017">
        <v>1</v>
      </c>
      <c r="Q37" s="1017"/>
      <c r="R37" s="1016"/>
      <c r="S37" s="1017"/>
      <c r="T37" s="1017"/>
      <c r="U37" s="1017"/>
      <c r="V37" s="1016"/>
      <c r="W37" s="1017"/>
      <c r="X37" s="1017"/>
      <c r="Y37" s="1017"/>
      <c r="Z37" s="1017"/>
      <c r="AA37" s="1016"/>
      <c r="AB37" s="1029">
        <f>100%*0</f>
        <v>0</v>
      </c>
      <c r="AC37" s="1017"/>
      <c r="AD37" s="1017"/>
      <c r="AE37" s="1017"/>
      <c r="AF37" s="1016"/>
      <c r="AG37" s="1015"/>
      <c r="AH37" s="1015"/>
      <c r="AI37" s="1015"/>
      <c r="AJ37" s="1015"/>
      <c r="AK37" s="1014"/>
    </row>
    <row r="38" spans="2:37">
      <c r="B38" s="12" t="s">
        <v>833</v>
      </c>
      <c r="D38" s="1018"/>
      <c r="E38" s="1017"/>
      <c r="F38" s="1016"/>
      <c r="G38" s="1017"/>
      <c r="H38" s="1017"/>
      <c r="I38" s="1016"/>
      <c r="J38" s="1017"/>
      <c r="K38" s="1017"/>
      <c r="L38" s="1016"/>
      <c r="M38" s="1017"/>
      <c r="N38" s="1017"/>
      <c r="O38" s="1016"/>
      <c r="P38" s="1017">
        <v>1</v>
      </c>
      <c r="Q38" s="1017"/>
      <c r="R38" s="1016"/>
      <c r="S38" s="1017">
        <v>1</v>
      </c>
      <c r="T38" s="1017"/>
      <c r="U38" s="1017"/>
      <c r="V38" s="1016"/>
      <c r="W38" s="1017"/>
      <c r="X38" s="1017"/>
      <c r="Y38" s="1017"/>
      <c r="Z38" s="1017"/>
      <c r="AA38" s="1016"/>
      <c r="AB38" s="1017"/>
      <c r="AC38" s="1017"/>
      <c r="AD38" s="1017"/>
      <c r="AE38" s="1017"/>
      <c r="AF38" s="1016"/>
      <c r="AG38" s="1015"/>
      <c r="AH38" s="1015"/>
      <c r="AI38" s="1015"/>
      <c r="AJ38" s="1015"/>
      <c r="AK38" s="1014"/>
    </row>
    <row r="39" spans="2:37">
      <c r="B39" s="1025" t="s">
        <v>497</v>
      </c>
      <c r="C39" s="1024"/>
      <c r="D39" s="1023"/>
      <c r="E39" s="1022"/>
      <c r="F39" s="1021"/>
      <c r="G39" s="1022"/>
      <c r="H39" s="1022"/>
      <c r="I39" s="1021"/>
      <c r="J39" s="1022"/>
      <c r="K39" s="1022"/>
      <c r="L39" s="1021"/>
      <c r="M39" s="1022"/>
      <c r="N39" s="1022"/>
      <c r="O39" s="1021"/>
      <c r="P39" s="1022"/>
      <c r="Q39" s="1022"/>
      <c r="R39" s="1021"/>
      <c r="S39" s="1022"/>
      <c r="T39" s="1022"/>
      <c r="U39" s="1022"/>
      <c r="V39" s="1021"/>
      <c r="W39" s="1022"/>
      <c r="X39" s="1022"/>
      <c r="Y39" s="1022"/>
      <c r="Z39" s="1022"/>
      <c r="AA39" s="1021"/>
      <c r="AB39" s="1022"/>
      <c r="AC39" s="1022"/>
      <c r="AD39" s="1022"/>
      <c r="AE39" s="1022"/>
      <c r="AF39" s="1021"/>
      <c r="AG39" s="1020"/>
      <c r="AH39" s="1020"/>
      <c r="AI39" s="1020"/>
      <c r="AJ39" s="1020"/>
      <c r="AK39" s="1019"/>
    </row>
    <row r="40" spans="2:37">
      <c r="B40" s="12" t="s">
        <v>99</v>
      </c>
      <c r="D40" s="1018"/>
      <c r="E40" s="1017"/>
      <c r="F40" s="1016"/>
      <c r="G40" s="1017"/>
      <c r="H40" s="1017"/>
      <c r="I40" s="1016"/>
      <c r="J40" s="1017"/>
      <c r="K40" s="1017"/>
      <c r="L40" s="1016"/>
      <c r="M40" s="1017"/>
      <c r="N40" s="1017"/>
      <c r="O40" s="1016"/>
      <c r="P40" s="1017"/>
      <c r="Q40" s="1017">
        <v>1</v>
      </c>
      <c r="R40" s="1016"/>
      <c r="S40" s="1017"/>
      <c r="T40" s="1017"/>
      <c r="U40" s="1017">
        <v>0.53</v>
      </c>
      <c r="V40" s="1016">
        <v>0.47</v>
      </c>
      <c r="W40" s="1017"/>
      <c r="X40" s="1017"/>
      <c r="Y40" s="1017"/>
      <c r="Z40" s="1017"/>
      <c r="AA40" s="1016"/>
      <c r="AB40" s="1017"/>
      <c r="AC40" s="1017"/>
      <c r="AD40" s="1017"/>
      <c r="AE40" s="1017"/>
      <c r="AF40" s="1016"/>
      <c r="AG40" s="1015"/>
      <c r="AH40" s="1015"/>
      <c r="AI40" s="1015"/>
      <c r="AJ40" s="1015"/>
      <c r="AK40" s="1014"/>
    </row>
    <row r="41" spans="2:37">
      <c r="B41" s="12" t="s">
        <v>100</v>
      </c>
      <c r="D41" s="1018"/>
      <c r="E41" s="1017"/>
      <c r="F41" s="1016"/>
      <c r="G41" s="1017"/>
      <c r="H41" s="1017"/>
      <c r="I41" s="1016"/>
      <c r="J41" s="1017"/>
      <c r="K41" s="1017"/>
      <c r="L41" s="1016"/>
      <c r="M41" s="1017"/>
      <c r="N41" s="1017"/>
      <c r="O41" s="1016"/>
      <c r="P41" s="1017"/>
      <c r="Q41" s="1017">
        <v>1</v>
      </c>
      <c r="R41" s="1016"/>
      <c r="S41" s="1017"/>
      <c r="T41" s="1017">
        <v>0.86</v>
      </c>
      <c r="U41" s="1017">
        <v>0.14000000000000001</v>
      </c>
      <c r="V41" s="1016"/>
      <c r="W41" s="1017"/>
      <c r="X41" s="1017"/>
      <c r="Y41" s="1017"/>
      <c r="Z41" s="1017"/>
      <c r="AA41" s="1016"/>
      <c r="AB41" s="1017"/>
      <c r="AC41" s="1017"/>
      <c r="AD41" s="1017"/>
      <c r="AE41" s="1017"/>
      <c r="AF41" s="1016"/>
      <c r="AG41" s="1015"/>
      <c r="AH41" s="1015"/>
      <c r="AI41" s="1015"/>
      <c r="AJ41" s="1015"/>
      <c r="AK41" s="1014"/>
    </row>
    <row r="42" spans="2:37">
      <c r="B42" s="12" t="s">
        <v>101</v>
      </c>
      <c r="D42" s="1018"/>
      <c r="E42" s="1017"/>
      <c r="F42" s="1016"/>
      <c r="G42" s="1017"/>
      <c r="H42" s="1017"/>
      <c r="I42" s="1016"/>
      <c r="J42" s="1017"/>
      <c r="K42" s="1017"/>
      <c r="L42" s="1016"/>
      <c r="M42" s="1017"/>
      <c r="N42" s="1017"/>
      <c r="O42" s="1016"/>
      <c r="P42" s="1017"/>
      <c r="Q42" s="1017">
        <v>1</v>
      </c>
      <c r="R42" s="1016"/>
      <c r="S42" s="1017"/>
      <c r="T42" s="1017"/>
      <c r="U42" s="1017"/>
      <c r="V42" s="1016"/>
      <c r="W42" s="1017"/>
      <c r="X42" s="1017"/>
      <c r="Y42" s="1017"/>
      <c r="Z42" s="1017"/>
      <c r="AA42" s="1016"/>
      <c r="AB42" s="1017"/>
      <c r="AC42" s="1017"/>
      <c r="AD42" s="1017"/>
      <c r="AE42" s="1017"/>
      <c r="AF42" s="1016"/>
      <c r="AG42" s="1015"/>
      <c r="AH42" s="1015"/>
      <c r="AI42" s="1015"/>
      <c r="AJ42" s="1015"/>
      <c r="AK42" s="1014"/>
    </row>
    <row r="43" spans="2:37">
      <c r="B43" s="12" t="s">
        <v>102</v>
      </c>
      <c r="D43" s="1018"/>
      <c r="E43" s="1017"/>
      <c r="F43" s="1016"/>
      <c r="G43" s="1017"/>
      <c r="H43" s="1017"/>
      <c r="I43" s="1016"/>
      <c r="J43" s="1017"/>
      <c r="K43" s="1017"/>
      <c r="L43" s="1016"/>
      <c r="M43" s="1017"/>
      <c r="N43" s="1017"/>
      <c r="O43" s="1016"/>
      <c r="P43" s="1017"/>
      <c r="Q43" s="1017"/>
      <c r="R43" s="1016"/>
      <c r="S43" s="1017"/>
      <c r="T43" s="1017"/>
      <c r="U43" s="1017">
        <v>1</v>
      </c>
      <c r="V43" s="1016"/>
      <c r="W43" s="1017"/>
      <c r="X43" s="1017"/>
      <c r="Y43" s="1017"/>
      <c r="Z43" s="1017"/>
      <c r="AA43" s="1016"/>
      <c r="AB43" s="1017"/>
      <c r="AC43" s="1017"/>
      <c r="AD43" s="1017"/>
      <c r="AE43" s="1017"/>
      <c r="AF43" s="1016"/>
      <c r="AG43" s="1015"/>
      <c r="AH43" s="1015"/>
      <c r="AI43" s="1015"/>
      <c r="AJ43" s="1015"/>
      <c r="AK43" s="1014"/>
    </row>
    <row r="44" spans="2:37">
      <c r="B44" s="1025" t="s">
        <v>10</v>
      </c>
      <c r="C44" s="1024"/>
      <c r="D44" s="1023"/>
      <c r="E44" s="1022"/>
      <c r="F44" s="1021"/>
      <c r="G44" s="1022"/>
      <c r="H44" s="1022"/>
      <c r="I44" s="1021"/>
      <c r="J44" s="1022"/>
      <c r="K44" s="1022"/>
      <c r="L44" s="1021"/>
      <c r="M44" s="1022"/>
      <c r="N44" s="1022"/>
      <c r="O44" s="1021"/>
      <c r="P44" s="1022"/>
      <c r="Q44" s="1022"/>
      <c r="R44" s="1021"/>
      <c r="S44" s="1022"/>
      <c r="T44" s="1022"/>
      <c r="U44" s="1022"/>
      <c r="V44" s="1021"/>
      <c r="W44" s="1022"/>
      <c r="X44" s="1022"/>
      <c r="Y44" s="1022"/>
      <c r="Z44" s="1022"/>
      <c r="AA44" s="1021"/>
      <c r="AB44" s="1022"/>
      <c r="AC44" s="1022"/>
      <c r="AD44" s="1022"/>
      <c r="AE44" s="1022"/>
      <c r="AF44" s="1021"/>
      <c r="AG44" s="1020"/>
      <c r="AH44" s="1020"/>
      <c r="AI44" s="1020"/>
      <c r="AJ44" s="1020"/>
      <c r="AK44" s="1019"/>
    </row>
    <row r="45" spans="2:37">
      <c r="B45" s="12" t="s">
        <v>104</v>
      </c>
      <c r="D45" s="1018"/>
      <c r="E45" s="1017"/>
      <c r="F45" s="1016"/>
      <c r="G45" s="1017"/>
      <c r="H45" s="1017"/>
      <c r="I45" s="1016"/>
      <c r="J45" s="1017"/>
      <c r="K45" s="1017"/>
      <c r="L45" s="1016"/>
      <c r="M45" s="1017"/>
      <c r="N45" s="1017"/>
      <c r="O45" s="1016"/>
      <c r="P45" s="1017"/>
      <c r="Q45" s="1017"/>
      <c r="R45" s="1016">
        <v>1</v>
      </c>
      <c r="S45" s="1017"/>
      <c r="T45" s="1017"/>
      <c r="U45" s="1017"/>
      <c r="V45" s="1016"/>
      <c r="W45" s="1017"/>
      <c r="X45" s="1017"/>
      <c r="Y45" s="1017"/>
      <c r="Z45" s="1017"/>
      <c r="AA45" s="1016"/>
      <c r="AB45" s="1017"/>
      <c r="AC45" s="1017"/>
      <c r="AD45" s="1017"/>
      <c r="AE45" s="1017"/>
      <c r="AF45" s="1016"/>
      <c r="AG45" s="1015"/>
      <c r="AH45" s="1015"/>
      <c r="AI45" s="1015"/>
      <c r="AJ45" s="1015"/>
      <c r="AK45" s="1014"/>
    </row>
    <row r="46" spans="2:37">
      <c r="B46" s="12" t="s">
        <v>105</v>
      </c>
      <c r="D46" s="1018"/>
      <c r="E46" s="1017"/>
      <c r="F46" s="1016"/>
      <c r="G46" s="1017"/>
      <c r="H46" s="1017"/>
      <c r="I46" s="1016"/>
      <c r="J46" s="1017"/>
      <c r="K46" s="1017"/>
      <c r="L46" s="1016"/>
      <c r="M46" s="1017"/>
      <c r="N46" s="1017"/>
      <c r="O46" s="1016"/>
      <c r="P46" s="1017"/>
      <c r="Q46" s="1017"/>
      <c r="R46" s="1016">
        <v>1</v>
      </c>
      <c r="S46" s="1017"/>
      <c r="T46" s="1017"/>
      <c r="U46" s="1017"/>
      <c r="V46" s="1016"/>
      <c r="W46" s="1017"/>
      <c r="X46" s="1017"/>
      <c r="Y46" s="1017"/>
      <c r="Z46" s="1017"/>
      <c r="AA46" s="1016"/>
      <c r="AB46" s="1017"/>
      <c r="AC46" s="1017"/>
      <c r="AD46" s="1017"/>
      <c r="AE46" s="1017"/>
      <c r="AF46" s="1016"/>
      <c r="AG46" s="1015"/>
      <c r="AH46" s="1015"/>
      <c r="AI46" s="1015"/>
      <c r="AJ46" s="1015"/>
      <c r="AK46" s="1014"/>
    </row>
    <row r="47" spans="2:37">
      <c r="B47" s="12" t="s">
        <v>106</v>
      </c>
      <c r="D47" s="1018"/>
      <c r="E47" s="1017"/>
      <c r="F47" s="1016"/>
      <c r="G47" s="1017"/>
      <c r="H47" s="1017"/>
      <c r="I47" s="1016"/>
      <c r="J47" s="1017"/>
      <c r="K47" s="1017"/>
      <c r="L47" s="1016"/>
      <c r="M47" s="1017"/>
      <c r="N47" s="1017"/>
      <c r="O47" s="1016"/>
      <c r="P47" s="1017"/>
      <c r="Q47" s="1017"/>
      <c r="R47" s="1016">
        <v>1</v>
      </c>
      <c r="S47" s="1017"/>
      <c r="T47" s="1017"/>
      <c r="U47" s="1017"/>
      <c r="V47" s="1016"/>
      <c r="W47" s="1017"/>
      <c r="X47" s="1017"/>
      <c r="Y47" s="1017"/>
      <c r="Z47" s="1017"/>
      <c r="AA47" s="1016"/>
      <c r="AB47" s="1017"/>
      <c r="AC47" s="1017"/>
      <c r="AD47" s="1017"/>
      <c r="AE47" s="1017"/>
      <c r="AF47" s="1016"/>
      <c r="AG47" s="1015"/>
      <c r="AH47" s="1015"/>
      <c r="AI47" s="1015"/>
      <c r="AJ47" s="1015"/>
      <c r="AK47" s="1014"/>
    </row>
    <row r="48" spans="2:37">
      <c r="B48" s="1025" t="s">
        <v>107</v>
      </c>
      <c r="C48" s="1024"/>
      <c r="D48" s="1023"/>
      <c r="E48" s="1022"/>
      <c r="F48" s="1021"/>
      <c r="G48" s="1022"/>
      <c r="H48" s="1022"/>
      <c r="I48" s="1021"/>
      <c r="J48" s="1022"/>
      <c r="K48" s="1022"/>
      <c r="L48" s="1021"/>
      <c r="M48" s="1022"/>
      <c r="N48" s="1022"/>
      <c r="O48" s="1021"/>
      <c r="P48" s="1022"/>
      <c r="Q48" s="1022"/>
      <c r="R48" s="1021"/>
      <c r="S48" s="1022"/>
      <c r="T48" s="1022"/>
      <c r="U48" s="1022"/>
      <c r="V48" s="1021"/>
      <c r="W48" s="1022"/>
      <c r="X48" s="1022"/>
      <c r="Y48" s="1022"/>
      <c r="Z48" s="1022"/>
      <c r="AA48" s="1021"/>
      <c r="AB48" s="1022"/>
      <c r="AC48" s="1022"/>
      <c r="AD48" s="1022"/>
      <c r="AE48" s="1022"/>
      <c r="AF48" s="1021"/>
      <c r="AG48" s="1020"/>
      <c r="AH48" s="1020"/>
      <c r="AI48" s="1020"/>
      <c r="AJ48" s="1020"/>
      <c r="AK48" s="1019"/>
    </row>
    <row r="49" spans="2:37">
      <c r="B49" s="1013" t="s">
        <v>108</v>
      </c>
      <c r="C49" s="1013"/>
      <c r="D49" s="1012"/>
      <c r="E49" s="1011"/>
      <c r="F49" s="1010"/>
      <c r="G49" s="1011"/>
      <c r="H49" s="1011"/>
      <c r="I49" s="1010"/>
      <c r="J49" s="1011"/>
      <c r="K49" s="1011"/>
      <c r="L49" s="1010"/>
      <c r="M49" s="1011"/>
      <c r="N49" s="1011"/>
      <c r="O49" s="1010"/>
      <c r="P49" s="1011">
        <v>1</v>
      </c>
      <c r="Q49" s="1011"/>
      <c r="R49" s="1010"/>
      <c r="S49" s="1011"/>
      <c r="T49" s="1011"/>
      <c r="U49" s="1011"/>
      <c r="V49" s="1010"/>
      <c r="W49" s="1011"/>
      <c r="X49" s="1011"/>
      <c r="Y49" s="1011"/>
      <c r="Z49" s="1011"/>
      <c r="AA49" s="1010"/>
      <c r="AB49" s="1011"/>
      <c r="AC49" s="1011"/>
      <c r="AD49" s="1011"/>
      <c r="AE49" s="1011"/>
      <c r="AF49" s="1010"/>
      <c r="AG49" s="1009"/>
      <c r="AH49" s="1009"/>
      <c r="AI49" s="1009"/>
      <c r="AJ49" s="1009"/>
      <c r="AK49" s="1008"/>
    </row>
    <row r="50" spans="2:37" ht="15.75">
      <c r="B50" s="1030" t="s">
        <v>502</v>
      </c>
      <c r="D50" s="1018"/>
      <c r="E50" s="1017"/>
      <c r="F50" s="1016"/>
      <c r="G50" s="1017"/>
      <c r="H50" s="1017"/>
      <c r="I50" s="1016"/>
      <c r="J50" s="1017"/>
      <c r="K50" s="1017"/>
      <c r="L50" s="1016"/>
      <c r="M50" s="1017"/>
      <c r="N50" s="1017"/>
      <c r="O50" s="1016"/>
      <c r="P50" s="1017"/>
      <c r="Q50" s="1017"/>
      <c r="R50" s="1016"/>
      <c r="S50" s="1017"/>
      <c r="T50" s="1017"/>
      <c r="U50" s="1017"/>
      <c r="V50" s="1016"/>
      <c r="W50" s="1017"/>
      <c r="X50" s="1017"/>
      <c r="Y50" s="1017"/>
      <c r="Z50" s="1017"/>
      <c r="AA50" s="1016"/>
      <c r="AB50" s="1017"/>
      <c r="AC50" s="1017"/>
      <c r="AD50" s="1017"/>
      <c r="AE50" s="1017"/>
      <c r="AF50" s="1016"/>
      <c r="AG50" s="1015"/>
      <c r="AH50" s="1015"/>
      <c r="AI50" s="1015"/>
      <c r="AJ50" s="1015"/>
      <c r="AK50" s="1014"/>
    </row>
    <row r="51" spans="2:37">
      <c r="B51" s="1039" t="s">
        <v>498</v>
      </c>
      <c r="D51" s="1018"/>
      <c r="E51" s="1017"/>
      <c r="F51" s="1016"/>
      <c r="G51" s="1017"/>
      <c r="H51" s="1017"/>
      <c r="I51" s="1016"/>
      <c r="J51" s="1017"/>
      <c r="K51" s="1017"/>
      <c r="L51" s="1016"/>
      <c r="M51" s="1017"/>
      <c r="N51" s="1017"/>
      <c r="O51" s="1016"/>
      <c r="P51" s="1017"/>
      <c r="Q51" s="1017"/>
      <c r="R51" s="1016"/>
      <c r="S51" s="1017"/>
      <c r="T51" s="1017"/>
      <c r="U51" s="1017"/>
      <c r="V51" s="1016"/>
      <c r="W51" s="1017"/>
      <c r="X51" s="1017"/>
      <c r="Y51" s="1017"/>
      <c r="Z51" s="1017"/>
      <c r="AA51" s="1016"/>
      <c r="AB51" s="1017"/>
      <c r="AC51" s="1017"/>
      <c r="AD51" s="1017"/>
      <c r="AE51" s="1017"/>
      <c r="AF51" s="1016"/>
      <c r="AG51" s="1015"/>
      <c r="AH51" s="1015"/>
      <c r="AI51" s="1015"/>
      <c r="AJ51" s="1015"/>
      <c r="AK51" s="1014"/>
    </row>
    <row r="52" spans="2:37">
      <c r="B52" s="12" t="s">
        <v>113</v>
      </c>
      <c r="D52" s="1018"/>
      <c r="E52" s="1017"/>
      <c r="F52" s="1016"/>
      <c r="G52" s="1017"/>
      <c r="H52" s="1017"/>
      <c r="I52" s="1016"/>
      <c r="J52" s="1017"/>
      <c r="K52" s="1017"/>
      <c r="L52" s="1016"/>
      <c r="M52" s="1017"/>
      <c r="N52" s="1017"/>
      <c r="O52" s="1016"/>
      <c r="P52" s="1017">
        <v>1</v>
      </c>
      <c r="Q52" s="1017"/>
      <c r="R52" s="1016"/>
      <c r="S52" s="1017">
        <v>1</v>
      </c>
      <c r="T52" s="1017"/>
      <c r="U52" s="1017"/>
      <c r="V52" s="1016"/>
      <c r="W52" s="1017">
        <v>1</v>
      </c>
      <c r="X52" s="1017"/>
      <c r="Y52" s="1017"/>
      <c r="Z52" s="1017"/>
      <c r="AA52" s="1016"/>
      <c r="AB52" s="1015">
        <v>1</v>
      </c>
      <c r="AC52" s="1029"/>
      <c r="AD52" s="1029"/>
      <c r="AE52" s="1029"/>
      <c r="AF52" s="1028"/>
      <c r="AG52" s="1015"/>
      <c r="AH52" s="1015"/>
      <c r="AI52" s="1015"/>
      <c r="AJ52" s="1015"/>
      <c r="AK52" s="1014"/>
    </row>
    <row r="53" spans="2:37">
      <c r="B53" s="12" t="s">
        <v>801</v>
      </c>
      <c r="D53" s="1018"/>
      <c r="E53" s="1017"/>
      <c r="F53" s="1016"/>
      <c r="G53" s="1017"/>
      <c r="H53" s="1017"/>
      <c r="I53" s="1016"/>
      <c r="J53" s="1017"/>
      <c r="K53" s="1017"/>
      <c r="L53" s="1016"/>
      <c r="M53" s="1017"/>
      <c r="N53" s="1017"/>
      <c r="O53" s="1016"/>
      <c r="P53" s="1017"/>
      <c r="Q53" s="1017"/>
      <c r="R53" s="1016"/>
      <c r="S53" s="1017"/>
      <c r="T53" s="1017"/>
      <c r="U53" s="1017"/>
      <c r="V53" s="1016"/>
      <c r="W53" s="1017"/>
      <c r="X53" s="1017"/>
      <c r="Y53" s="1017"/>
      <c r="Z53" s="1017"/>
      <c r="AA53" s="1016"/>
      <c r="AB53" s="1015">
        <v>1</v>
      </c>
      <c r="AC53" s="1029"/>
      <c r="AD53" s="1029"/>
      <c r="AE53" s="1029"/>
      <c r="AF53" s="1028"/>
      <c r="AG53" s="1015">
        <v>1</v>
      </c>
      <c r="AH53" s="1015"/>
      <c r="AI53" s="1015"/>
      <c r="AJ53" s="1015"/>
      <c r="AK53" s="1014"/>
    </row>
    <row r="54" spans="2:37">
      <c r="B54" s="12" t="s">
        <v>114</v>
      </c>
      <c r="D54" s="1018"/>
      <c r="E54" s="1017"/>
      <c r="F54" s="1016"/>
      <c r="G54" s="1017"/>
      <c r="H54" s="1017"/>
      <c r="I54" s="1016"/>
      <c r="J54" s="1017"/>
      <c r="K54" s="1017"/>
      <c r="L54" s="1016"/>
      <c r="M54" s="1017"/>
      <c r="N54" s="1017"/>
      <c r="O54" s="1016"/>
      <c r="P54" s="1017">
        <v>1</v>
      </c>
      <c r="Q54" s="1017"/>
      <c r="R54" s="1016"/>
      <c r="S54" s="1017">
        <v>1</v>
      </c>
      <c r="T54" s="1017"/>
      <c r="U54" s="1017"/>
      <c r="V54" s="1016"/>
      <c r="W54" s="1017">
        <v>1</v>
      </c>
      <c r="X54" s="1017"/>
      <c r="Y54" s="1017"/>
      <c r="Z54" s="1017"/>
      <c r="AA54" s="1016"/>
      <c r="AB54" s="1015">
        <v>1</v>
      </c>
      <c r="AC54" s="1029"/>
      <c r="AD54" s="1029"/>
      <c r="AE54" s="1029"/>
      <c r="AF54" s="1028"/>
      <c r="AG54" s="1015">
        <v>1</v>
      </c>
      <c r="AH54" s="1015"/>
      <c r="AI54" s="1015"/>
      <c r="AJ54" s="1015"/>
      <c r="AK54" s="1014"/>
    </row>
    <row r="55" spans="2:37">
      <c r="B55" s="12" t="s">
        <v>116</v>
      </c>
      <c r="D55" s="1018"/>
      <c r="E55" s="1017"/>
      <c r="F55" s="1016"/>
      <c r="G55" s="1017"/>
      <c r="H55" s="1017"/>
      <c r="I55" s="1016"/>
      <c r="J55" s="1017"/>
      <c r="K55" s="1017"/>
      <c r="L55" s="1016"/>
      <c r="M55" s="1017"/>
      <c r="N55" s="1017"/>
      <c r="O55" s="1016"/>
      <c r="P55" s="1017">
        <v>1</v>
      </c>
      <c r="Q55" s="1017"/>
      <c r="R55" s="1016"/>
      <c r="S55" s="1017"/>
      <c r="T55" s="1017"/>
      <c r="U55" s="1017"/>
      <c r="V55" s="1016"/>
      <c r="W55" s="1017">
        <v>1</v>
      </c>
      <c r="X55" s="1017"/>
      <c r="Y55" s="1017"/>
      <c r="Z55" s="1017"/>
      <c r="AA55" s="1016"/>
      <c r="AB55" s="1015">
        <v>1</v>
      </c>
      <c r="AC55" s="1029"/>
      <c r="AD55" s="1029"/>
      <c r="AE55" s="1029"/>
      <c r="AF55" s="1028"/>
      <c r="AG55" s="1015"/>
      <c r="AH55" s="1015"/>
      <c r="AI55" s="1015"/>
      <c r="AJ55" s="1015"/>
      <c r="AK55" s="1014"/>
    </row>
    <row r="56" spans="2:37">
      <c r="B56" s="1025" t="s">
        <v>499</v>
      </c>
      <c r="C56" s="1024"/>
      <c r="D56" s="1023"/>
      <c r="E56" s="1022"/>
      <c r="F56" s="1021"/>
      <c r="G56" s="1022"/>
      <c r="H56" s="1022"/>
      <c r="I56" s="1021"/>
      <c r="J56" s="1022"/>
      <c r="K56" s="1022"/>
      <c r="L56" s="1021"/>
      <c r="M56" s="1022"/>
      <c r="N56" s="1022"/>
      <c r="O56" s="1021"/>
      <c r="P56" s="1022"/>
      <c r="Q56" s="1022"/>
      <c r="R56" s="1021"/>
      <c r="S56" s="1022"/>
      <c r="T56" s="1022"/>
      <c r="U56" s="1022"/>
      <c r="V56" s="1021"/>
      <c r="W56" s="1022"/>
      <c r="X56" s="1022"/>
      <c r="Y56" s="1022"/>
      <c r="Z56" s="1022"/>
      <c r="AA56" s="1021"/>
      <c r="AB56" s="1032"/>
      <c r="AC56" s="1032"/>
      <c r="AD56" s="1032"/>
      <c r="AE56" s="1032"/>
      <c r="AF56" s="1031"/>
      <c r="AG56" s="1020"/>
      <c r="AH56" s="1020"/>
      <c r="AI56" s="1020"/>
      <c r="AJ56" s="1020"/>
      <c r="AK56" s="1019"/>
    </row>
    <row r="57" spans="2:37">
      <c r="B57" s="12" t="s">
        <v>117</v>
      </c>
      <c r="D57" s="1018"/>
      <c r="E57" s="1017"/>
      <c r="F57" s="1016"/>
      <c r="G57" s="1017"/>
      <c r="H57" s="1017"/>
      <c r="I57" s="1016"/>
      <c r="J57" s="1017"/>
      <c r="K57" s="1017"/>
      <c r="L57" s="1016"/>
      <c r="M57" s="1017"/>
      <c r="N57" s="1017"/>
      <c r="O57" s="1016"/>
      <c r="P57" s="1017"/>
      <c r="Q57" s="998"/>
      <c r="R57" s="1035"/>
      <c r="S57" s="1017"/>
      <c r="T57" s="1017"/>
      <c r="U57" s="1017"/>
      <c r="V57" s="1016"/>
      <c r="W57" s="1017"/>
      <c r="X57" s="1017"/>
      <c r="Y57" s="1017">
        <v>1</v>
      </c>
      <c r="Z57" s="1017"/>
      <c r="AA57" s="1016"/>
      <c r="AB57" s="1029"/>
      <c r="AC57" s="1029"/>
      <c r="AD57" s="1029"/>
      <c r="AE57" s="1029"/>
      <c r="AF57" s="1028"/>
      <c r="AG57" s="1015"/>
      <c r="AH57" s="1015"/>
      <c r="AI57" s="1015"/>
      <c r="AJ57" s="1015"/>
      <c r="AK57" s="1014"/>
    </row>
    <row r="58" spans="2:37">
      <c r="B58" s="12" t="s">
        <v>118</v>
      </c>
      <c r="D58" s="1018"/>
      <c r="E58" s="1017"/>
      <c r="F58" s="1016"/>
      <c r="G58" s="1017"/>
      <c r="H58" s="1017"/>
      <c r="I58" s="1016"/>
      <c r="J58" s="1017"/>
      <c r="K58" s="1017"/>
      <c r="L58" s="1016"/>
      <c r="M58" s="1017"/>
      <c r="N58" s="1017"/>
      <c r="O58" s="1016"/>
      <c r="P58" s="1017"/>
      <c r="Q58" s="998">
        <v>8.2000000000000003E-2</v>
      </c>
      <c r="R58" s="1035">
        <v>0.91800000000000004</v>
      </c>
      <c r="S58" s="1017"/>
      <c r="T58" s="998">
        <v>0.16</v>
      </c>
      <c r="U58" s="998">
        <v>0.84</v>
      </c>
      <c r="V58" s="1035"/>
      <c r="W58" s="1017"/>
      <c r="X58" s="998">
        <v>0.23</v>
      </c>
      <c r="Y58" s="998">
        <v>0.52700000000000002</v>
      </c>
      <c r="Z58" s="998">
        <v>2.8000000000000001E-2</v>
      </c>
      <c r="AA58" s="1035">
        <v>0</v>
      </c>
      <c r="AB58" s="1029"/>
      <c r="AC58" s="1038">
        <v>0.124</v>
      </c>
      <c r="AD58" s="1038">
        <v>0.77</v>
      </c>
      <c r="AE58" s="1038">
        <v>3.2000000000000001E-2</v>
      </c>
      <c r="AF58" s="1034"/>
      <c r="AG58" s="1015"/>
      <c r="AH58" s="1112"/>
      <c r="AI58" s="1112"/>
      <c r="AJ58" s="1112"/>
      <c r="AK58" s="1113"/>
    </row>
    <row r="59" spans="2:37">
      <c r="B59" s="12" t="s">
        <v>806</v>
      </c>
      <c r="D59" s="1018"/>
      <c r="E59" s="1017"/>
      <c r="F59" s="1016"/>
      <c r="G59" s="1017"/>
      <c r="H59" s="1017"/>
      <c r="I59" s="1016"/>
      <c r="J59" s="1017"/>
      <c r="K59" s="1017"/>
      <c r="L59" s="1016"/>
      <c r="M59" s="1017"/>
      <c r="N59" s="1017"/>
      <c r="O59" s="1016"/>
      <c r="P59" s="1017"/>
      <c r="Q59" s="998"/>
      <c r="R59" s="1035"/>
      <c r="S59" s="1017"/>
      <c r="T59" s="998"/>
      <c r="U59" s="998"/>
      <c r="V59" s="1035"/>
      <c r="W59" s="1017"/>
      <c r="X59" s="998"/>
      <c r="Y59" s="998"/>
      <c r="Z59" s="998"/>
      <c r="AA59" s="1035"/>
      <c r="AB59" s="1029"/>
      <c r="AC59" s="1038"/>
      <c r="AD59" s="1038"/>
      <c r="AE59" s="1038"/>
      <c r="AF59" s="1034"/>
      <c r="AG59" s="1015"/>
      <c r="AH59" s="1038"/>
      <c r="AI59" s="1038"/>
      <c r="AJ59" s="1038"/>
      <c r="AK59" s="1033"/>
    </row>
    <row r="60" spans="2:37">
      <c r="B60" s="12" t="s">
        <v>122</v>
      </c>
      <c r="D60" s="1018"/>
      <c r="E60" s="1017"/>
      <c r="F60" s="1016"/>
      <c r="G60" s="1017"/>
      <c r="H60" s="1017"/>
      <c r="I60" s="1016"/>
      <c r="J60" s="1017"/>
      <c r="K60" s="1017"/>
      <c r="L60" s="1016"/>
      <c r="M60" s="1017"/>
      <c r="N60" s="1017"/>
      <c r="O60" s="1016"/>
      <c r="P60" s="1017"/>
      <c r="Q60" s="998"/>
      <c r="R60" s="1035"/>
      <c r="S60" s="1017"/>
      <c r="T60" s="1017"/>
      <c r="U60" s="1017"/>
      <c r="V60" s="1035"/>
      <c r="W60" s="1017"/>
      <c r="X60" s="1017"/>
      <c r="Y60" s="1017"/>
      <c r="Z60" s="1017">
        <v>1</v>
      </c>
      <c r="AA60" s="1035"/>
      <c r="AB60" s="1029"/>
      <c r="AC60" s="1029"/>
      <c r="AD60" s="1037"/>
      <c r="AE60" s="1037"/>
      <c r="AF60" s="1036"/>
      <c r="AG60" s="1015"/>
      <c r="AH60" s="1015"/>
      <c r="AI60" s="1015"/>
      <c r="AJ60" s="1015"/>
      <c r="AK60" s="1033"/>
    </row>
    <row r="61" spans="2:37">
      <c r="B61" s="12" t="s">
        <v>124</v>
      </c>
      <c r="D61" s="1018"/>
      <c r="E61" s="1017"/>
      <c r="F61" s="1016"/>
      <c r="G61" s="1017"/>
      <c r="H61" s="1017"/>
      <c r="I61" s="1016"/>
      <c r="J61" s="1017"/>
      <c r="K61" s="1017"/>
      <c r="L61" s="1016"/>
      <c r="M61" s="1017"/>
      <c r="N61" s="1017"/>
      <c r="O61" s="1016"/>
      <c r="P61" s="1017"/>
      <c r="Q61" s="998"/>
      <c r="R61" s="1035"/>
      <c r="S61" s="1017"/>
      <c r="T61" s="1017"/>
      <c r="U61" s="1017"/>
      <c r="V61" s="1035"/>
      <c r="W61" s="1017"/>
      <c r="X61" s="1017"/>
      <c r="Y61" s="1017">
        <v>1</v>
      </c>
      <c r="Z61" s="1017"/>
      <c r="AA61" s="1035"/>
      <c r="AB61" s="1029"/>
      <c r="AC61" s="1029"/>
      <c r="AD61" s="1015">
        <v>1</v>
      </c>
      <c r="AE61" s="1015">
        <v>0</v>
      </c>
      <c r="AF61" s="1034"/>
      <c r="AG61" s="1015"/>
      <c r="AH61" s="1015"/>
      <c r="AI61" s="1015"/>
      <c r="AJ61" s="1015"/>
      <c r="AK61" s="1033"/>
    </row>
    <row r="62" spans="2:37">
      <c r="B62" s="1025" t="s">
        <v>489</v>
      </c>
      <c r="C62" s="1024"/>
      <c r="D62" s="1023"/>
      <c r="E62" s="1022"/>
      <c r="F62" s="1021"/>
      <c r="G62" s="1022"/>
      <c r="H62" s="1022"/>
      <c r="I62" s="1021"/>
      <c r="J62" s="1022"/>
      <c r="K62" s="1022"/>
      <c r="L62" s="1021"/>
      <c r="M62" s="1022"/>
      <c r="N62" s="1022"/>
      <c r="O62" s="1021"/>
      <c r="P62" s="1022"/>
      <c r="Q62" s="1022"/>
      <c r="R62" s="1021"/>
      <c r="S62" s="1022"/>
      <c r="T62" s="1022"/>
      <c r="U62" s="1022"/>
      <c r="V62" s="1021"/>
      <c r="W62" s="1022"/>
      <c r="X62" s="1022"/>
      <c r="Y62" s="1022"/>
      <c r="Z62" s="1022"/>
      <c r="AA62" s="1021"/>
      <c r="AB62" s="1032"/>
      <c r="AC62" s="1032"/>
      <c r="AD62" s="1032"/>
      <c r="AE62" s="1032"/>
      <c r="AF62" s="1031"/>
      <c r="AG62" s="1020"/>
      <c r="AH62" s="1020"/>
      <c r="AI62" s="1020"/>
      <c r="AJ62" s="1020"/>
      <c r="AK62" s="1019"/>
    </row>
    <row r="63" spans="2:37" ht="15.75">
      <c r="B63" s="1030" t="s">
        <v>495</v>
      </c>
      <c r="D63" s="1018"/>
      <c r="E63" s="1017"/>
      <c r="F63" s="1016"/>
      <c r="G63" s="1017"/>
      <c r="H63" s="1017"/>
      <c r="I63" s="1016"/>
      <c r="J63" s="1017"/>
      <c r="K63" s="1017"/>
      <c r="L63" s="1016"/>
      <c r="M63" s="1017"/>
      <c r="N63" s="1017"/>
      <c r="O63" s="1016"/>
      <c r="P63" s="1017"/>
      <c r="Q63" s="1017"/>
      <c r="R63" s="1016"/>
      <c r="S63" s="1017"/>
      <c r="T63" s="1017"/>
      <c r="U63" s="1017"/>
      <c r="V63" s="1016"/>
      <c r="W63" s="1017"/>
      <c r="X63" s="1017"/>
      <c r="Y63" s="1017"/>
      <c r="Z63" s="1017"/>
      <c r="AA63" s="1016"/>
      <c r="AB63" s="1029"/>
      <c r="AC63" s="1029"/>
      <c r="AD63" s="1029"/>
      <c r="AE63" s="1029"/>
      <c r="AF63" s="1028"/>
      <c r="AG63" s="1015"/>
      <c r="AH63" s="1015"/>
      <c r="AI63" s="1015"/>
      <c r="AJ63" s="1015"/>
      <c r="AK63" s="1014"/>
    </row>
    <row r="64" spans="2:37">
      <c r="B64" s="1013" t="s">
        <v>800</v>
      </c>
      <c r="C64" s="1013"/>
      <c r="D64" s="1012"/>
      <c r="E64" s="1011"/>
      <c r="F64" s="1010"/>
      <c r="G64" s="1011"/>
      <c r="H64" s="1011"/>
      <c r="I64" s="1010"/>
      <c r="J64" s="1011"/>
      <c r="K64" s="1011"/>
      <c r="L64" s="1010"/>
      <c r="M64" s="1011"/>
      <c r="N64" s="1011"/>
      <c r="O64" s="1010"/>
      <c r="P64" s="1011"/>
      <c r="Q64" s="1011"/>
      <c r="R64" s="1010"/>
      <c r="S64" s="1011"/>
      <c r="T64" s="1011"/>
      <c r="U64" s="1011"/>
      <c r="V64" s="1010"/>
      <c r="W64" s="1011">
        <v>1</v>
      </c>
      <c r="X64" s="1011"/>
      <c r="Y64" s="1011"/>
      <c r="Z64" s="1011"/>
      <c r="AA64" s="1010"/>
      <c r="AB64" s="1027"/>
      <c r="AC64" s="1027"/>
      <c r="AD64" s="1027"/>
      <c r="AE64" s="1027"/>
      <c r="AF64" s="1026"/>
      <c r="AG64" s="1009"/>
      <c r="AH64" s="1009"/>
      <c r="AI64" s="1009"/>
      <c r="AJ64" s="1009"/>
      <c r="AK64" s="1008"/>
    </row>
    <row r="65" spans="2:37">
      <c r="B65" s="1025" t="s">
        <v>832</v>
      </c>
      <c r="C65" s="1024"/>
      <c r="D65" s="1023"/>
      <c r="E65" s="1022"/>
      <c r="F65" s="1021"/>
      <c r="G65" s="1022"/>
      <c r="H65" s="1022"/>
      <c r="I65" s="1021"/>
      <c r="J65" s="1022"/>
      <c r="K65" s="1022"/>
      <c r="L65" s="1021"/>
      <c r="M65" s="1022"/>
      <c r="N65" s="1022"/>
      <c r="O65" s="1021"/>
      <c r="P65" s="1022"/>
      <c r="Q65" s="1022"/>
      <c r="R65" s="1021"/>
      <c r="S65" s="1022"/>
      <c r="T65" s="1022"/>
      <c r="U65" s="1022"/>
      <c r="V65" s="1021"/>
      <c r="W65" s="1022"/>
      <c r="X65" s="1022"/>
      <c r="Y65" s="1022"/>
      <c r="Z65" s="1022"/>
      <c r="AA65" s="1021"/>
      <c r="AB65" s="1020"/>
      <c r="AC65" s="1020"/>
      <c r="AD65" s="1020"/>
      <c r="AE65" s="1020"/>
      <c r="AF65" s="1019"/>
      <c r="AG65" s="1020"/>
      <c r="AH65" s="1020"/>
      <c r="AI65" s="1020"/>
      <c r="AJ65" s="1020"/>
      <c r="AK65" s="1019"/>
    </row>
    <row r="66" spans="2:37">
      <c r="B66" s="12" t="s">
        <v>803</v>
      </c>
      <c r="D66" s="1018"/>
      <c r="E66" s="1017"/>
      <c r="F66" s="1016"/>
      <c r="G66" s="1017"/>
      <c r="H66" s="1017"/>
      <c r="I66" s="1016"/>
      <c r="J66" s="1017"/>
      <c r="K66" s="1017"/>
      <c r="L66" s="1016"/>
      <c r="M66" s="1017"/>
      <c r="N66" s="1017"/>
      <c r="O66" s="1016"/>
      <c r="P66" s="1017"/>
      <c r="Q66" s="1017"/>
      <c r="R66" s="1016"/>
      <c r="S66" s="1017"/>
      <c r="T66" s="1017"/>
      <c r="U66" s="1017"/>
      <c r="V66" s="1016"/>
      <c r="W66" s="1017"/>
      <c r="X66" s="1017"/>
      <c r="Y66" s="1017"/>
      <c r="Z66" s="1017"/>
      <c r="AA66" s="1016"/>
      <c r="AB66" s="1015"/>
      <c r="AC66" s="1015"/>
      <c r="AD66" s="1015">
        <v>1</v>
      </c>
      <c r="AE66" s="1015"/>
      <c r="AF66" s="1014"/>
      <c r="AG66" s="1015"/>
      <c r="AH66" s="1015"/>
      <c r="AI66" s="1015"/>
      <c r="AJ66" s="1015"/>
      <c r="AK66" s="1014"/>
    </row>
    <row r="67" spans="2:37">
      <c r="B67" s="1013" t="s">
        <v>804</v>
      </c>
      <c r="C67" s="1013"/>
      <c r="D67" s="1012"/>
      <c r="E67" s="1011"/>
      <c r="F67" s="1010"/>
      <c r="G67" s="1011"/>
      <c r="H67" s="1011"/>
      <c r="I67" s="1010"/>
      <c r="J67" s="1011"/>
      <c r="K67" s="1011"/>
      <c r="L67" s="1010"/>
      <c r="M67" s="1011"/>
      <c r="N67" s="1011"/>
      <c r="O67" s="1010"/>
      <c r="P67" s="1011"/>
      <c r="Q67" s="1011"/>
      <c r="R67" s="1010"/>
      <c r="S67" s="1011"/>
      <c r="T67" s="1011"/>
      <c r="U67" s="1011"/>
      <c r="V67" s="1010"/>
      <c r="W67" s="1011"/>
      <c r="X67" s="1011"/>
      <c r="Y67" s="1011"/>
      <c r="Z67" s="1011"/>
      <c r="AA67" s="1010"/>
      <c r="AB67" s="1009">
        <v>1</v>
      </c>
      <c r="AC67" s="1009"/>
      <c r="AD67" s="1009"/>
      <c r="AE67" s="1009"/>
      <c r="AF67" s="1008"/>
      <c r="AG67" s="1009"/>
      <c r="AH67" s="1009"/>
      <c r="AI67" s="1009"/>
      <c r="AJ67" s="1009"/>
      <c r="AK67" s="1008"/>
    </row>
    <row r="68" spans="2:37" ht="21" customHeight="1">
      <c r="AG68" s="18"/>
      <c r="AH68" s="18"/>
      <c r="AI68" s="18"/>
      <c r="AJ68" s="18"/>
      <c r="AK68" s="18"/>
    </row>
    <row r="69" spans="2:37" ht="18.75">
      <c r="B69" s="991" t="s">
        <v>2539</v>
      </c>
      <c r="AG69" s="18"/>
      <c r="AH69" s="18"/>
      <c r="AI69" s="18"/>
      <c r="AJ69" s="18"/>
      <c r="AK69" s="18"/>
    </row>
    <row r="70" spans="2:37" ht="18.600000000000001" customHeight="1">
      <c r="H70" s="8" t="s">
        <v>829</v>
      </c>
      <c r="I70" s="8" t="s">
        <v>828</v>
      </c>
      <c r="O70" s="8" t="s">
        <v>2541</v>
      </c>
      <c r="AG70" s="18"/>
      <c r="AH70" s="18"/>
      <c r="AI70" s="18"/>
      <c r="AJ70" s="18"/>
      <c r="AK70" s="18"/>
    </row>
    <row r="71" spans="2:37" ht="31.5" customHeight="1">
      <c r="B71" s="1007" t="s">
        <v>2544</v>
      </c>
      <c r="C71" s="1005" t="s">
        <v>827</v>
      </c>
      <c r="D71" s="1005" t="s">
        <v>825</v>
      </c>
      <c r="E71" s="1005" t="s">
        <v>826</v>
      </c>
      <c r="F71" s="1005" t="s">
        <v>824</v>
      </c>
      <c r="G71" s="1105" t="s">
        <v>831</v>
      </c>
      <c r="H71" s="1005" t="s">
        <v>812</v>
      </c>
      <c r="I71" s="1005" t="s">
        <v>811</v>
      </c>
      <c r="J71" s="1005" t="s">
        <v>810</v>
      </c>
      <c r="K71" s="1005" t="s">
        <v>809</v>
      </c>
      <c r="L71" s="1005" t="s">
        <v>808</v>
      </c>
      <c r="M71" s="1005" t="s">
        <v>807</v>
      </c>
      <c r="O71" s="1105" t="s">
        <v>827</v>
      </c>
      <c r="P71" s="1105" t="s">
        <v>825</v>
      </c>
      <c r="Q71" s="1105" t="s">
        <v>826</v>
      </c>
      <c r="R71" s="1105" t="s">
        <v>824</v>
      </c>
      <c r="S71" s="1105" t="s">
        <v>2542</v>
      </c>
    </row>
    <row r="72" spans="2:37">
      <c r="B72" s="1004">
        <v>2018</v>
      </c>
      <c r="C72" s="1003">
        <f>C73</f>
        <v>726.49866038543792</v>
      </c>
      <c r="D72" s="1003">
        <f>D73</f>
        <v>1695.6857495503186</v>
      </c>
      <c r="E72" s="1003">
        <f>E73</f>
        <v>0</v>
      </c>
      <c r="F72" s="1003">
        <f>F73</f>
        <v>80.823047194860692</v>
      </c>
      <c r="G72" s="1003">
        <f t="shared" ref="G72:G92" si="0">SUM(C72:F72)</f>
        <v>2503.0074571306177</v>
      </c>
      <c r="H72" s="1003"/>
      <c r="I72" s="1003"/>
      <c r="J72" s="1003"/>
      <c r="K72" s="1003"/>
      <c r="L72" s="1003"/>
      <c r="M72" s="1003"/>
    </row>
    <row r="73" spans="2:37">
      <c r="B73" s="1000" t="s">
        <v>118</v>
      </c>
      <c r="C73" s="999">
        <f>SUM(C74:C77)</f>
        <v>726.49866038543792</v>
      </c>
      <c r="D73" s="999">
        <f>SUM(D74:D77)</f>
        <v>1695.6857495503186</v>
      </c>
      <c r="E73" s="999">
        <f>SUM(E74:E77)</f>
        <v>0</v>
      </c>
      <c r="F73" s="999">
        <f>SUM(F74:F77)</f>
        <v>80.823047194860692</v>
      </c>
      <c r="G73" s="999">
        <f t="shared" si="0"/>
        <v>2503.0074571306177</v>
      </c>
      <c r="H73" s="997"/>
      <c r="I73" s="1006"/>
      <c r="J73" s="1006"/>
      <c r="K73" s="1006"/>
      <c r="L73" s="1006"/>
      <c r="M73" s="1006"/>
    </row>
    <row r="74" spans="2:37">
      <c r="B74" s="996">
        <v>2013</v>
      </c>
      <c r="C74" s="995">
        <f>SUMIFS('B. ProjectList'!$T$4:$T$9998,'B. ProjectList'!$C$4:$C$9998,$B$99,'B. ProjectList'!$E$4:$E$9998,$B$98,'B. ProjectList'!$H$4:$H$9998,$B74,'B. ProjectList'!$L$4:$L$9998,C$97)</f>
        <v>11.16655246252675</v>
      </c>
      <c r="D74" s="995">
        <f>SUMIFS('B. ProjectList'!$T$4:$T$9998,'B. ProjectList'!$C$4:$C$9998,$B$99,'B. ProjectList'!$E$4:$E$9998,$B$98,'B. ProjectList'!$H$4:$H$9998,$B74,'B. ProjectList'!$L$4:$L$9998,D$97)</f>
        <v>0</v>
      </c>
      <c r="E74" s="995">
        <f>SUMIFS('B. ProjectList'!$T$4:$T$9998,'B. ProjectList'!$C$4:$C$9998,$B$99,'B. ProjectList'!$E$4:$E$9998,$B$98,'B. ProjectList'!$H$4:$H$9998,$B74,'B. ProjectList'!$L$4:$L$9998,E$97)</f>
        <v>0</v>
      </c>
      <c r="F74" s="995">
        <f>SUMIFS('B. ProjectList'!$T$4:$T$9998,'B. ProjectList'!$C$4:$C$9998,$B$99,'B. ProjectList'!$E$4:$E$9998,$B$98,'B. ProjectList'!$H$4:$H$9998,$B74,'B. ProjectList'!$L$4:$L$9998,F$97)</f>
        <v>0</v>
      </c>
      <c r="G74" s="995">
        <f t="shared" si="0"/>
        <v>11.16655246252675</v>
      </c>
      <c r="H74" s="1107">
        <f>G74</f>
        <v>11.16655246252675</v>
      </c>
      <c r="I74" s="1107">
        <f t="shared" ref="I74:M77" si="1">$H74*F$135</f>
        <v>11.16655246252675</v>
      </c>
      <c r="J74" s="1107">
        <f t="shared" si="1"/>
        <v>11.111332697735527</v>
      </c>
      <c r="K74" s="1107">
        <f t="shared" si="1"/>
        <v>11.111332697735527</v>
      </c>
      <c r="L74" s="1107">
        <f t="shared" si="1"/>
        <v>11.111332697735527</v>
      </c>
      <c r="M74" s="1107">
        <f t="shared" si="1"/>
        <v>11.111035787976689</v>
      </c>
      <c r="O74" s="1103">
        <f t="shared" ref="O74:R77" si="2">C74/$G74</f>
        <v>1</v>
      </c>
      <c r="P74" s="998">
        <f t="shared" si="2"/>
        <v>0</v>
      </c>
      <c r="Q74" s="998">
        <f t="shared" si="2"/>
        <v>0</v>
      </c>
      <c r="R74" s="998">
        <f t="shared" si="2"/>
        <v>0</v>
      </c>
      <c r="S74" s="1002">
        <f>SUM(O74:R74)</f>
        <v>1</v>
      </c>
    </row>
    <row r="75" spans="2:37">
      <c r="B75" s="996">
        <v>2016</v>
      </c>
      <c r="C75" s="995">
        <f>SUMIFS('B. ProjectList'!$T$4:$T$9998,'B. ProjectList'!$C$4:$C$9998,$B$99,'B. ProjectList'!$E$4:$E$9998,$B$98,'B. ProjectList'!$H$4:$H$9998,$B75,'B. ProjectList'!$L$4:$L$9998,C$97)</f>
        <v>14.141358800856509</v>
      </c>
      <c r="D75" s="995">
        <f>SUMIFS('B. ProjectList'!$T$4:$T$9998,'B. ProjectList'!$C$4:$C$9998,$B$99,'B. ProjectList'!$E$4:$E$9998,$B$98,'B. ProjectList'!$H$4:$H$9998,$B75,'B. ProjectList'!$L$4:$L$9998,D$97)</f>
        <v>20.00274192719483</v>
      </c>
      <c r="E75" s="995">
        <f>SUMIFS('B. ProjectList'!$T$4:$T$9998,'B. ProjectList'!$C$4:$C$9998,$B$99,'B. ProjectList'!$E$4:$E$9998,$B$98,'B. ProjectList'!$H$4:$H$9998,$B75,'B. ProjectList'!$L$4:$L$9998,E$97)</f>
        <v>0</v>
      </c>
      <c r="F75" s="995">
        <f>SUMIFS('B. ProjectList'!$T$4:$T$9998,'B. ProjectList'!$C$4:$C$9998,$B$99,'B. ProjectList'!$E$4:$E$9998,$B$98,'B. ProjectList'!$H$4:$H$9998,$B75,'B. ProjectList'!$L$4:$L$9998,F$97)</f>
        <v>2.9253610278372544</v>
      </c>
      <c r="G75" s="995">
        <f t="shared" si="0"/>
        <v>37.069461755888597</v>
      </c>
      <c r="H75" s="1107">
        <f>G75</f>
        <v>37.069461755888597</v>
      </c>
      <c r="I75" s="1107">
        <f t="shared" si="1"/>
        <v>37.069461755888597</v>
      </c>
      <c r="J75" s="1107">
        <f t="shared" si="1"/>
        <v>36.88614940716085</v>
      </c>
      <c r="K75" s="1107">
        <f t="shared" si="1"/>
        <v>36.88614940716085</v>
      </c>
      <c r="L75" s="1107">
        <f t="shared" si="1"/>
        <v>36.88614940716085</v>
      </c>
      <c r="M75" s="1107">
        <f t="shared" si="1"/>
        <v>36.885163759622174</v>
      </c>
      <c r="O75" s="1103">
        <f t="shared" si="2"/>
        <v>0.38148271194172684</v>
      </c>
      <c r="P75" s="998">
        <f t="shared" si="2"/>
        <v>0.53960162839476167</v>
      </c>
      <c r="Q75" s="998">
        <f t="shared" si="2"/>
        <v>0</v>
      </c>
      <c r="R75" s="998">
        <f t="shared" si="2"/>
        <v>7.8915659663511356E-2</v>
      </c>
      <c r="S75" s="1002">
        <f>SUM(O75:R75)</f>
        <v>0.99999999999999989</v>
      </c>
    </row>
    <row r="76" spans="2:37">
      <c r="B76" s="996">
        <v>2017</v>
      </c>
      <c r="C76" s="995">
        <f>SUMIFS('B. ProjectList'!$T$4:$T$9998,'B. ProjectList'!$C$4:$C$9998,$B$99,'B. ProjectList'!$E$4:$E$9998,$B$98,'B. ProjectList'!$H$4:$H$9998,$B76,'B. ProjectList'!$L$4:$L$9998,C$97)</f>
        <v>283.15583109207671</v>
      </c>
      <c r="D76" s="995">
        <f>SUMIFS('B. ProjectList'!$T$4:$T$9998,'B. ProjectList'!$C$4:$C$9998,$B$99,'B. ProjectList'!$E$4:$E$9998,$B$98,'B. ProjectList'!$H$4:$H$9998,$B76,'B. ProjectList'!$L$4:$L$9998,D$97)</f>
        <v>407.40160291220502</v>
      </c>
      <c r="E76" s="995">
        <f>SUMIFS('B. ProjectList'!$T$4:$T$9998,'B. ProjectList'!$C$4:$C$9998,$B$99,'B. ProjectList'!$E$4:$E$9998,$B$98,'B. ProjectList'!$H$4:$H$9998,$B76,'B. ProjectList'!$L$4:$L$9998,E$97)</f>
        <v>0</v>
      </c>
      <c r="F76" s="995">
        <f>SUMIFS('B. ProjectList'!$T$4:$T$9998,'B. ProjectList'!$C$4:$C$9998,$B$99,'B. ProjectList'!$E$4:$E$9998,$B$98,'B. ProjectList'!$H$4:$H$9998,$B76,'B. ProjectList'!$L$4:$L$9998,F$97)</f>
        <v>10.652799143468934</v>
      </c>
      <c r="G76" s="995">
        <f t="shared" si="0"/>
        <v>701.21023314775061</v>
      </c>
      <c r="H76" s="1107">
        <f>G76</f>
        <v>701.21023314775061</v>
      </c>
      <c r="I76" s="1107">
        <f t="shared" si="1"/>
        <v>701.21023314775061</v>
      </c>
      <c r="J76" s="1107">
        <f t="shared" si="1"/>
        <v>697.74267552210404</v>
      </c>
      <c r="K76" s="1107">
        <f t="shared" si="1"/>
        <v>697.74267552210404</v>
      </c>
      <c r="L76" s="1107">
        <f t="shared" si="1"/>
        <v>697.74267552210404</v>
      </c>
      <c r="M76" s="1107">
        <f t="shared" si="1"/>
        <v>697.72403089907311</v>
      </c>
      <c r="O76" s="1103">
        <f t="shared" si="2"/>
        <v>0.40381018089394244</v>
      </c>
      <c r="P76" s="998">
        <f t="shared" si="2"/>
        <v>0.58099780016524982</v>
      </c>
      <c r="Q76" s="998">
        <f t="shared" si="2"/>
        <v>0</v>
      </c>
      <c r="R76" s="998">
        <f t="shared" si="2"/>
        <v>1.5192018940807876E-2</v>
      </c>
      <c r="S76" s="1002">
        <f>SUM(O76:R76)</f>
        <v>1.0000000000000002</v>
      </c>
    </row>
    <row r="77" spans="2:37">
      <c r="B77" s="996">
        <v>2018</v>
      </c>
      <c r="C77" s="995">
        <f>SUMIFS('B. ProjectList'!$T$4:$T$9998,'B. ProjectList'!$C$4:$C$9998,$B$99,'B. ProjectList'!$E$4:$E$9998,$B$98,'B. ProjectList'!$H$4:$H$9998,$B77,'B. ProjectList'!$L$4:$L$9998,C$97)</f>
        <v>418.03491802997786</v>
      </c>
      <c r="D77" s="995">
        <f>SUMIFS('B. ProjectList'!$T$4:$T$9998,'B. ProjectList'!$C$4:$C$9998,$B$99,'B. ProjectList'!$E$4:$E$9998,$B$98,'B. ProjectList'!$H$4:$H$9998,$B77,'B. ProjectList'!$L$4:$L$9998,D$97)</f>
        <v>1268.2814047109187</v>
      </c>
      <c r="E77" s="995">
        <f>SUMIFS('B. ProjectList'!$T$4:$T$9998,'B. ProjectList'!$C$4:$C$9998,$B$99,'B. ProjectList'!$E$4:$E$9998,$B$98,'B. ProjectList'!$H$4:$H$9998,$B77,'B. ProjectList'!$L$4:$L$9998,E$97)</f>
        <v>0</v>
      </c>
      <c r="F77" s="995">
        <f>SUMIFS('B. ProjectList'!$T$4:$T$9998,'B. ProjectList'!$C$4:$C$9998,$B$99,'B. ProjectList'!$E$4:$E$9998,$B$98,'B. ProjectList'!$H$4:$H$9998,$B77,'B. ProjectList'!$L$4:$L$9998,F$97)</f>
        <v>67.244887023554497</v>
      </c>
      <c r="G77" s="995">
        <f t="shared" si="0"/>
        <v>1753.5612097644512</v>
      </c>
      <c r="H77" s="1107">
        <f>G77</f>
        <v>1753.5612097644512</v>
      </c>
      <c r="I77" s="1107">
        <f t="shared" si="1"/>
        <v>1753.5612097644512</v>
      </c>
      <c r="J77" s="1107">
        <f t="shared" si="1"/>
        <v>1744.8896669695594</v>
      </c>
      <c r="K77" s="1107">
        <f t="shared" si="1"/>
        <v>1744.8896669695594</v>
      </c>
      <c r="L77" s="1107">
        <f t="shared" si="1"/>
        <v>1744.8896669695594</v>
      </c>
      <c r="M77" s="1107">
        <f t="shared" si="1"/>
        <v>1744.8430411700886</v>
      </c>
      <c r="O77" s="1103">
        <f t="shared" si="2"/>
        <v>0.23839197383143004</v>
      </c>
      <c r="P77" s="998">
        <f t="shared" si="2"/>
        <v>0.72326041295204158</v>
      </c>
      <c r="Q77" s="998">
        <f t="shared" si="2"/>
        <v>0</v>
      </c>
      <c r="R77" s="998">
        <f t="shared" si="2"/>
        <v>3.8347613216528229E-2</v>
      </c>
      <c r="S77" s="1002">
        <f>SUM(O77:R77)</f>
        <v>0.99999999999999989</v>
      </c>
    </row>
    <row r="78" spans="2:37">
      <c r="B78" s="1004">
        <v>2019</v>
      </c>
      <c r="C78" s="1003">
        <f>C83+C79</f>
        <v>686.58280857058924</v>
      </c>
      <c r="D78" s="1003">
        <f>D83+D79</f>
        <v>726.88089653104817</v>
      </c>
      <c r="E78" s="1003">
        <f>E83+E79</f>
        <v>10.27322826552461</v>
      </c>
      <c r="F78" s="1003">
        <f>F83+F79</f>
        <v>971.34117687366029</v>
      </c>
      <c r="G78" s="1003">
        <f t="shared" si="0"/>
        <v>2395.0781102408228</v>
      </c>
      <c r="H78" s="994"/>
      <c r="I78" s="994"/>
      <c r="J78" s="994"/>
      <c r="K78" s="994"/>
      <c r="L78" s="994"/>
      <c r="M78" s="994"/>
    </row>
    <row r="79" spans="2:37">
      <c r="B79" s="1000" t="s">
        <v>118</v>
      </c>
      <c r="C79" s="999">
        <f>SUM(C80:C82)</f>
        <v>0</v>
      </c>
      <c r="D79" s="999">
        <f>SUM(D80:D82)</f>
        <v>726.88089653104817</v>
      </c>
      <c r="E79" s="999">
        <f>SUM(E80:E82)</f>
        <v>10.27322826552461</v>
      </c>
      <c r="F79" s="999">
        <f>SUM(F80:F82)</f>
        <v>971.34117687366029</v>
      </c>
      <c r="G79" s="999">
        <f t="shared" si="0"/>
        <v>1708.4953016702329</v>
      </c>
      <c r="H79" s="997"/>
      <c r="I79" s="997"/>
      <c r="J79" s="997"/>
      <c r="K79" s="997"/>
      <c r="L79" s="997"/>
      <c r="M79" s="997"/>
    </row>
    <row r="80" spans="2:37">
      <c r="B80" s="996">
        <v>2017</v>
      </c>
      <c r="C80" s="995">
        <f>SUMIFS('B. ProjectList'!$T$4:$T$9998,'B. ProjectList'!$C$4:$C$9998,$B$105,'B. ProjectList'!$E$4:$E$9998,$B$104,'B. ProjectList'!$H$4:$H$9998,$B80,'B. ProjectList'!$L$4:$L$9998,C$97)</f>
        <v>0</v>
      </c>
      <c r="D80" s="995">
        <f>SUMIFS('B. ProjectList'!$T$4:$T$9998,'B. ProjectList'!$C$4:$C$9998,$B$105,'B. ProjectList'!$E$4:$E$9998,$B$104,'B. ProjectList'!$H$4:$H$9998,$B80,'B. ProjectList'!$L$4:$L$9998,D$97)</f>
        <v>126.65829858672357</v>
      </c>
      <c r="E80" s="995">
        <f>SUMIFS('B. ProjectList'!$T$4:$T$9998,'B. ProjectList'!$C$4:$C$9998,$B$105,'B. ProjectList'!$E$4:$E$9998,$B$104,'B. ProjectList'!$H$4:$H$9998,$B80,'B. ProjectList'!$L$4:$L$9998,E$97)</f>
        <v>10.27322826552461</v>
      </c>
      <c r="F80" s="995">
        <f>SUMIFS('B. ProjectList'!$T$4:$T$9998,'B. ProjectList'!$C$4:$C$9998,$B$105,'B. ProjectList'!$E$4:$E$9998,$B$104,'B. ProjectList'!$H$4:$H$9998,$B80,'B. ProjectList'!$L$4:$L$9998,F$97)</f>
        <v>0</v>
      </c>
      <c r="G80" s="995">
        <f t="shared" si="0"/>
        <v>136.9315268522482</v>
      </c>
      <c r="H80" s="1107">
        <f>G80</f>
        <v>136.9315268522482</v>
      </c>
      <c r="I80" s="1107">
        <f t="shared" ref="I80:M82" si="3">$H80*F$135</f>
        <v>136.9315268522482</v>
      </c>
      <c r="J80" s="1107">
        <f t="shared" si="3"/>
        <v>136.25438619216902</v>
      </c>
      <c r="K80" s="1107">
        <f t="shared" si="3"/>
        <v>136.25438619216902</v>
      </c>
      <c r="L80" s="1107">
        <f t="shared" si="3"/>
        <v>136.25438619216902</v>
      </c>
      <c r="M80" s="1107">
        <f t="shared" si="3"/>
        <v>136.25074529165371</v>
      </c>
      <c r="O80" s="1114">
        <f t="shared" ref="O80:R82" si="4">C80/$G80</f>
        <v>0</v>
      </c>
      <c r="P80" s="1114">
        <f t="shared" si="4"/>
        <v>0.92497543479077948</v>
      </c>
      <c r="Q80" s="1114">
        <f t="shared" si="4"/>
        <v>7.5024565209220406E-2</v>
      </c>
      <c r="R80" s="1114">
        <f t="shared" si="4"/>
        <v>0</v>
      </c>
      <c r="S80" s="1002">
        <f>SUM(O80:R80)</f>
        <v>0.99999999999999989</v>
      </c>
    </row>
    <row r="81" spans="2:37">
      <c r="B81" s="996">
        <v>2018</v>
      </c>
      <c r="C81" s="995">
        <f>SUMIFS('B. ProjectList'!$T$4:$T$9998,'B. ProjectList'!$C$4:$C$9998,$B$105,'B. ProjectList'!$E$4:$E$9998,$B$104,'B. ProjectList'!$H$4:$H$9998,$B81,'B. ProjectList'!$L$4:$L$9998,C$97)</f>
        <v>0</v>
      </c>
      <c r="D81" s="995">
        <f>SUMIFS('B. ProjectList'!$T$4:$T$9998,'B. ProjectList'!$C$4:$C$9998,$B$105,'B. ProjectList'!$E$4:$E$9998,$B$104,'B. ProjectList'!$H$4:$H$9998,$B81,'B. ProjectList'!$L$4:$L$9998,D$97)</f>
        <v>174.43147528907892</v>
      </c>
      <c r="E81" s="995">
        <f>SUMIFS('B. ProjectList'!$T$4:$T$9998,'B. ProjectList'!$C$4:$C$9998,$B$105,'B. ProjectList'!$E$4:$E$9998,$B$104,'B. ProjectList'!$H$4:$H$9998,$B81,'B. ProjectList'!$L$4:$L$9998,E$97)</f>
        <v>0</v>
      </c>
      <c r="F81" s="995">
        <f>SUMIFS('B. ProjectList'!$T$4:$T$9998,'B. ProjectList'!$C$4:$C$9998,$B$105,'B. ProjectList'!$E$4:$E$9998,$B$104,'B. ProjectList'!$H$4:$H$9998,$B81,'B. ProjectList'!$L$4:$L$9998,F$97)</f>
        <v>912.62441113490229</v>
      </c>
      <c r="G81" s="995">
        <f t="shared" si="0"/>
        <v>1087.0558864239813</v>
      </c>
      <c r="H81" s="1107">
        <f>G81</f>
        <v>1087.0558864239813</v>
      </c>
      <c r="I81" s="1107">
        <f t="shared" si="3"/>
        <v>1087.0558864239813</v>
      </c>
      <c r="J81" s="1107">
        <f t="shared" si="3"/>
        <v>1081.6802818616343</v>
      </c>
      <c r="K81" s="1107">
        <f t="shared" si="3"/>
        <v>1081.6802818616343</v>
      </c>
      <c r="L81" s="1107">
        <f t="shared" si="3"/>
        <v>1081.6802818616343</v>
      </c>
      <c r="M81" s="1107">
        <f t="shared" si="3"/>
        <v>1081.6513779092136</v>
      </c>
      <c r="O81" s="1114">
        <f t="shared" si="4"/>
        <v>0</v>
      </c>
      <c r="P81" s="1114">
        <f t="shared" si="4"/>
        <v>0.16046228852400135</v>
      </c>
      <c r="Q81" s="1114">
        <f t="shared" si="4"/>
        <v>0</v>
      </c>
      <c r="R81" s="1114">
        <f t="shared" si="4"/>
        <v>0.83953771147599854</v>
      </c>
      <c r="S81" s="1002">
        <f>SUM(O81:R81)</f>
        <v>0.99999999999999989</v>
      </c>
    </row>
    <row r="82" spans="2:37">
      <c r="B82" s="996">
        <v>2019</v>
      </c>
      <c r="C82" s="995">
        <f>SUMIFS('B. ProjectList'!$T$4:$T$9998,'B. ProjectList'!$C$4:$C$9998,$B$105,'B. ProjectList'!$E$4:$E$9998,$B$104,'B. ProjectList'!$H$4:$H$9998,$B82,'B. ProjectList'!$L$4:$L$9998,C$97)</f>
        <v>0</v>
      </c>
      <c r="D82" s="995">
        <f>SUMIFS('B. ProjectList'!$T$4:$T$9998,'B. ProjectList'!$C$4:$C$9998,$B$105,'B. ProjectList'!$E$4:$E$9998,$B$104,'B. ProjectList'!$H$4:$H$9998,$B82,'B. ProjectList'!$L$4:$L$9998,D$97)</f>
        <v>425.79112265524572</v>
      </c>
      <c r="E82" s="995">
        <f>SUMIFS('B. ProjectList'!$T$4:$T$9998,'B. ProjectList'!$C$4:$C$9998,$B$105,'B. ProjectList'!$E$4:$E$9998,$B$104,'B. ProjectList'!$H$4:$H$9998,$B82,'B. ProjectList'!$L$4:$L$9998,E$97)</f>
        <v>0</v>
      </c>
      <c r="F82" s="995">
        <f>SUMIFS('B. ProjectList'!$T$4:$T$9998,'B. ProjectList'!$C$4:$C$9998,$B$105,'B. ProjectList'!$E$4:$E$9998,$B$104,'B. ProjectList'!$H$4:$H$9998,$B82,'B. ProjectList'!$L$4:$L$9998,F$97)</f>
        <v>58.716765738757942</v>
      </c>
      <c r="G82" s="995">
        <f t="shared" si="0"/>
        <v>484.50788839400366</v>
      </c>
      <c r="H82" s="1107">
        <f>G82</f>
        <v>484.50788839400366</v>
      </c>
      <c r="I82" s="1107">
        <f t="shared" si="3"/>
        <v>484.50788839400366</v>
      </c>
      <c r="J82" s="1107">
        <f t="shared" si="3"/>
        <v>482.11194643014392</v>
      </c>
      <c r="K82" s="1107">
        <f t="shared" si="3"/>
        <v>482.11194643014392</v>
      </c>
      <c r="L82" s="1107">
        <f t="shared" si="3"/>
        <v>482.11194643014392</v>
      </c>
      <c r="M82" s="1107">
        <f t="shared" si="3"/>
        <v>482.09906375030334</v>
      </c>
      <c r="O82" s="1114">
        <f t="shared" si="4"/>
        <v>0</v>
      </c>
      <c r="P82" s="1114">
        <f t="shared" si="4"/>
        <v>0.87881153817043889</v>
      </c>
      <c r="Q82" s="1114">
        <f t="shared" si="4"/>
        <v>0</v>
      </c>
      <c r="R82" s="1114">
        <f t="shared" si="4"/>
        <v>0.12118846182956106</v>
      </c>
      <c r="S82" s="1002">
        <f>SUM(O82:R82)</f>
        <v>1</v>
      </c>
    </row>
    <row r="83" spans="2:37">
      <c r="B83" s="1000" t="s">
        <v>806</v>
      </c>
      <c r="C83" s="999">
        <f>C84+C85</f>
        <v>686.58280857058924</v>
      </c>
      <c r="D83" s="999">
        <f>D84+D85</f>
        <v>0</v>
      </c>
      <c r="E83" s="999">
        <f>E84+E85</f>
        <v>0</v>
      </c>
      <c r="F83" s="999">
        <f>F84+F85</f>
        <v>0</v>
      </c>
      <c r="G83" s="999">
        <f t="shared" si="0"/>
        <v>686.58280857058924</v>
      </c>
      <c r="H83" s="997"/>
      <c r="I83" s="997"/>
      <c r="J83" s="997"/>
      <c r="K83" s="997"/>
      <c r="L83" s="997"/>
      <c r="M83" s="997"/>
    </row>
    <row r="84" spans="2:37">
      <c r="B84" s="996">
        <v>2018</v>
      </c>
      <c r="C84" s="995">
        <f>SUMIFS('B. ProjectList'!$T$4:$T$9998,'B. ProjectList'!$C$4:$C$9998,$B$109,'B. ProjectList'!$E$4:$E$9998,$B$104,'B. ProjectList'!$H$4:$H$9998,$B84,'B. ProjectList'!$L$4:$L$9998,C$97)</f>
        <v>238.38049556794866</v>
      </c>
      <c r="D84" s="995">
        <f>SUMIFS('B. ProjectList'!$T$4:$T$9998,'B. ProjectList'!$C$4:$C$9998,$B$109,'B. ProjectList'!$E$4:$E$9998,$B$104,'B. ProjectList'!$H$4:$H$9998,$B84,'B. ProjectList'!$L$4:$L$9998,D$97)</f>
        <v>0</v>
      </c>
      <c r="E84" s="995">
        <f>SUMIFS('B. ProjectList'!$T$4:$T$9998,'B. ProjectList'!$C$4:$C$9998,$B$109,'B. ProjectList'!$E$4:$E$9998,$B$104,'B. ProjectList'!$H$4:$H$9998,$B84,'B. ProjectList'!$L$4:$L$9998,E$97)</f>
        <v>0</v>
      </c>
      <c r="F84" s="995">
        <f>SUMIFS('B. ProjectList'!$T$4:$T$9998,'B. ProjectList'!$C$4:$C$9998,$B$109,'B. ProjectList'!$E$4:$E$9998,$B$104,'B. ProjectList'!$H$4:$H$9998,$B84,'B. ProjectList'!$L$4:$L$9998,F$97)</f>
        <v>0</v>
      </c>
      <c r="G84" s="995">
        <f t="shared" si="0"/>
        <v>238.38049556794866</v>
      </c>
      <c r="H84" s="1107">
        <f>G84</f>
        <v>238.38049556794866</v>
      </c>
      <c r="I84" s="1107">
        <f t="shared" ref="I84:M85" si="5">$H84*F$136</f>
        <v>209.89434264146053</v>
      </c>
      <c r="J84" s="1107">
        <f t="shared" si="5"/>
        <v>153.27590030567384</v>
      </c>
      <c r="K84" s="1107">
        <f t="shared" si="5"/>
        <v>152.8109455318299</v>
      </c>
      <c r="L84" s="1107">
        <f t="shared" si="5"/>
        <v>152.8109455318299</v>
      </c>
      <c r="M84" s="1107">
        <f t="shared" si="5"/>
        <v>152.8109455318299</v>
      </c>
      <c r="O84" s="998"/>
      <c r="P84" s="998"/>
      <c r="Q84" s="998"/>
      <c r="R84" s="998"/>
      <c r="S84" s="1002"/>
    </row>
    <row r="85" spans="2:37">
      <c r="B85" s="996">
        <v>2019</v>
      </c>
      <c r="C85" s="995">
        <f>SUMIFS('B. ProjectList'!$T$4:$T$9998,'B. ProjectList'!$C$4:$C$9998,$B$109,'B. ProjectList'!$E$4:$E$9998,$B$104,'B. ProjectList'!$H$4:$H$9998,$B85,'B. ProjectList'!$L$4:$L$9998,C$97)</f>
        <v>448.20231300264061</v>
      </c>
      <c r="D85" s="995">
        <f>SUMIFS('B. ProjectList'!$T$4:$T$9998,'B. ProjectList'!$C$4:$C$9998,$B$109,'B. ProjectList'!$E$4:$E$9998,$B$104,'B. ProjectList'!$H$4:$H$9998,$B85,'B. ProjectList'!$L$4:$L$9998,D$97)</f>
        <v>0</v>
      </c>
      <c r="E85" s="995">
        <f>SUMIFS('B. ProjectList'!$T$4:$T$9998,'B. ProjectList'!$C$4:$C$9998,$B$109,'B. ProjectList'!$E$4:$E$9998,$B$104,'B. ProjectList'!$H$4:$H$9998,$B85,'B. ProjectList'!$L$4:$L$9998,E$97)</f>
        <v>0</v>
      </c>
      <c r="F85" s="995">
        <f>SUMIFS('B. ProjectList'!$T$4:$T$9998,'B. ProjectList'!$C$4:$C$9998,$B$109,'B. ProjectList'!$E$4:$E$9998,$B$104,'B. ProjectList'!$H$4:$H$9998,$B85,'B. ProjectList'!$L$4:$L$9998,F$97)</f>
        <v>0</v>
      </c>
      <c r="G85" s="995">
        <f t="shared" si="0"/>
        <v>448.20231300264061</v>
      </c>
      <c r="H85" s="1107">
        <f>G85</f>
        <v>448.20231300264061</v>
      </c>
      <c r="I85" s="1107">
        <f t="shared" si="5"/>
        <v>394.64273129365966</v>
      </c>
      <c r="J85" s="1107">
        <f t="shared" si="5"/>
        <v>288.18890102937604</v>
      </c>
      <c r="K85" s="1107">
        <f t="shared" si="5"/>
        <v>287.31469441871366</v>
      </c>
      <c r="L85" s="1107">
        <f t="shared" si="5"/>
        <v>287.31469441871366</v>
      </c>
      <c r="M85" s="1107">
        <f t="shared" si="5"/>
        <v>287.31469441871366</v>
      </c>
      <c r="O85" s="998"/>
      <c r="P85" s="998"/>
      <c r="Q85" s="998"/>
      <c r="R85" s="998"/>
      <c r="S85" s="1002"/>
    </row>
    <row r="86" spans="2:37">
      <c r="B86" s="1004">
        <v>2020</v>
      </c>
      <c r="C86" s="1003">
        <f>C87</f>
        <v>0</v>
      </c>
      <c r="D86" s="1003">
        <f>D87</f>
        <v>1643.5163516916468</v>
      </c>
      <c r="E86" s="1003">
        <f>E87</f>
        <v>0</v>
      </c>
      <c r="F86" s="1003">
        <f>F87</f>
        <v>0</v>
      </c>
      <c r="G86" s="1003">
        <f t="shared" si="0"/>
        <v>1643.5163516916468</v>
      </c>
      <c r="H86" s="1003"/>
      <c r="I86" s="1003"/>
      <c r="J86" s="1003"/>
      <c r="K86" s="1003"/>
      <c r="L86" s="1003"/>
      <c r="M86" s="1003"/>
    </row>
    <row r="87" spans="2:37">
      <c r="B87" s="1000" t="s">
        <v>118</v>
      </c>
      <c r="C87" s="999">
        <f>SUM(C88:C92)</f>
        <v>0</v>
      </c>
      <c r="D87" s="999">
        <f>SUM(D88:D92)</f>
        <v>1643.5163516916468</v>
      </c>
      <c r="E87" s="999">
        <f>SUM(E88:E92)</f>
        <v>0</v>
      </c>
      <c r="F87" s="999">
        <f>SUM(F88:F92)</f>
        <v>0</v>
      </c>
      <c r="G87" s="999">
        <f t="shared" si="0"/>
        <v>1643.5163516916468</v>
      </c>
      <c r="H87" s="997"/>
      <c r="I87" s="1006"/>
      <c r="J87" s="1006"/>
      <c r="K87" s="1006"/>
      <c r="L87" s="1006"/>
      <c r="M87" s="1006"/>
    </row>
    <row r="88" spans="2:37">
      <c r="B88" s="996">
        <v>2016</v>
      </c>
      <c r="C88" s="995">
        <f>SUMIFS('B. ProjectList'!$T$4:$T$9998,'B. ProjectList'!$C$4:$C$9998,$B$113,'B. ProjectList'!$E$4:$E$9998,$B$112,'B. ProjectList'!$H$4:$H$9998,$B88,'B. ProjectList'!$L$4:$L$9998,C$97)</f>
        <v>0</v>
      </c>
      <c r="D88" s="995">
        <f>SUMIFS('B. ProjectList'!$T$4:$T$9998,'B. ProjectList'!$C$4:$C$9998,$B$113,'B. ProjectList'!$E$4:$E$9998,$B$112,'B. ProjectList'!$H$4:$H$9998,$B88,'B. ProjectList'!$L$4:$L$9998,D$97)</f>
        <v>31.721464325481755</v>
      </c>
      <c r="E88" s="995">
        <f>SUMIFS('B. ProjectList'!$T$4:$T$9998,'B. ProjectList'!$C$4:$C$9998,$B$113,'B. ProjectList'!$E$4:$E$9998,$B$112,'B. ProjectList'!$H$4:$H$9998,$B88,'B. ProjectList'!$L$4:$L$9998,E$97)</f>
        <v>0</v>
      </c>
      <c r="F88" s="995">
        <f>SUMIFS('B. ProjectList'!$T$4:$T$9998,'B. ProjectList'!$C$4:$C$9998,$B$113,'B. ProjectList'!$E$4:$E$9998,$B$112,'B. ProjectList'!$H$4:$H$9998,$B88,'B. ProjectList'!$L$4:$L$9998,F$97)</f>
        <v>0</v>
      </c>
      <c r="G88" s="995">
        <f t="shared" si="0"/>
        <v>31.721464325481755</v>
      </c>
      <c r="H88" s="1107">
        <f>G88</f>
        <v>31.721464325481755</v>
      </c>
      <c r="I88" s="1107">
        <f t="shared" ref="I88:M92" si="6">$H88*F$135</f>
        <v>31.721464325481755</v>
      </c>
      <c r="J88" s="1107">
        <f t="shared" si="6"/>
        <v>31.564598380977884</v>
      </c>
      <c r="K88" s="1107">
        <f t="shared" si="6"/>
        <v>31.564598380977884</v>
      </c>
      <c r="L88" s="1107">
        <f t="shared" si="6"/>
        <v>31.564598380977884</v>
      </c>
      <c r="M88" s="1107">
        <f t="shared" si="6"/>
        <v>31.56375493244223</v>
      </c>
      <c r="O88" s="1114">
        <f t="shared" ref="O88:R92" si="7">C88/$G88</f>
        <v>0</v>
      </c>
      <c r="P88" s="1114">
        <f t="shared" si="7"/>
        <v>1</v>
      </c>
      <c r="Q88" s="1114">
        <f t="shared" si="7"/>
        <v>0</v>
      </c>
      <c r="R88" s="1114">
        <f t="shared" si="7"/>
        <v>0</v>
      </c>
      <c r="S88" s="1002">
        <f>SUM(O88:R88)</f>
        <v>1</v>
      </c>
    </row>
    <row r="89" spans="2:37">
      <c r="B89" s="996">
        <v>2017</v>
      </c>
      <c r="C89" s="995">
        <f>SUMIFS('B. ProjectList'!$T$4:$T$9998,'B. ProjectList'!$C$4:$C$9998,$B$113,'B. ProjectList'!$E$4:$E$9998,$B$112,'B. ProjectList'!$H$4:$H$9998,$B89,'B. ProjectList'!$L$4:$L$9998,C$97)</f>
        <v>0</v>
      </c>
      <c r="D89" s="995">
        <f>SUMIFS('B. ProjectList'!$T$4:$T$9998,'B. ProjectList'!$C$4:$C$9998,$B$113,'B. ProjectList'!$E$4:$E$9998,$B$112,'B. ProjectList'!$H$4:$H$9998,$B89,'B. ProjectList'!$L$4:$L$9998,D$97)</f>
        <v>120.92971931477497</v>
      </c>
      <c r="E89" s="995">
        <f>SUMIFS('B. ProjectList'!$T$4:$T$9998,'B. ProjectList'!$C$4:$C$9998,$B$113,'B. ProjectList'!$E$4:$E$9998,$B$112,'B. ProjectList'!$H$4:$H$9998,$B89,'B. ProjectList'!$L$4:$L$9998,E$97)</f>
        <v>0</v>
      </c>
      <c r="F89" s="995">
        <f>SUMIFS('B. ProjectList'!$T$4:$T$9998,'B. ProjectList'!$C$4:$C$9998,$B$113,'B. ProjectList'!$E$4:$E$9998,$B$112,'B. ProjectList'!$H$4:$H$9998,$B89,'B. ProjectList'!$L$4:$L$9998,F$97)</f>
        <v>0</v>
      </c>
      <c r="G89" s="995">
        <f t="shared" si="0"/>
        <v>120.92971931477497</v>
      </c>
      <c r="H89" s="1107">
        <f>G89</f>
        <v>120.92971931477497</v>
      </c>
      <c r="I89" s="1107">
        <f t="shared" si="6"/>
        <v>120.92971931477497</v>
      </c>
      <c r="J89" s="1107">
        <f t="shared" si="6"/>
        <v>120.3317092593671</v>
      </c>
      <c r="K89" s="1107">
        <f t="shared" si="6"/>
        <v>120.3317092593671</v>
      </c>
      <c r="L89" s="1107">
        <f t="shared" si="6"/>
        <v>120.3317092593671</v>
      </c>
      <c r="M89" s="1107">
        <f t="shared" si="6"/>
        <v>120.32849383420177</v>
      </c>
      <c r="O89" s="1114">
        <f t="shared" si="7"/>
        <v>0</v>
      </c>
      <c r="P89" s="1114">
        <f t="shared" si="7"/>
        <v>1</v>
      </c>
      <c r="Q89" s="1114">
        <f t="shared" si="7"/>
        <v>0</v>
      </c>
      <c r="R89" s="1114">
        <f t="shared" si="7"/>
        <v>0</v>
      </c>
      <c r="S89" s="1002">
        <f>SUM(O89:R89)</f>
        <v>1</v>
      </c>
    </row>
    <row r="90" spans="2:37">
      <c r="B90" s="996">
        <v>2018</v>
      </c>
      <c r="C90" s="995">
        <f>SUMIFS('B. ProjectList'!$T$4:$T$9998,'B. ProjectList'!$C$4:$C$9998,$B$113,'B. ProjectList'!$E$4:$E$9998,$B$112,'B. ProjectList'!$H$4:$H$9998,$B90,'B. ProjectList'!$L$4:$L$9998,C$97)</f>
        <v>0</v>
      </c>
      <c r="D90" s="995">
        <f>SUMIFS('B. ProjectList'!$T$4:$T$9998,'B. ProjectList'!$C$4:$C$9998,$B$113,'B. ProjectList'!$E$4:$E$9998,$B$112,'B. ProjectList'!$H$4:$H$9998,$B90,'B. ProjectList'!$L$4:$L$9998,D$97)</f>
        <v>274.75398835117738</v>
      </c>
      <c r="E90" s="995">
        <f>SUMIFS('B. ProjectList'!$T$4:$T$9998,'B. ProjectList'!$C$4:$C$9998,$B$113,'B. ProjectList'!$E$4:$E$9998,$B$112,'B. ProjectList'!$H$4:$H$9998,$B90,'B. ProjectList'!$L$4:$L$9998,E$97)</f>
        <v>0</v>
      </c>
      <c r="F90" s="995">
        <f>SUMIFS('B. ProjectList'!$T$4:$T$9998,'B. ProjectList'!$C$4:$C$9998,$B$113,'B. ProjectList'!$E$4:$E$9998,$B$112,'B. ProjectList'!$H$4:$H$9998,$B90,'B. ProjectList'!$L$4:$L$9998,F$97)</f>
        <v>0</v>
      </c>
      <c r="G90" s="995">
        <f t="shared" si="0"/>
        <v>274.75398835117738</v>
      </c>
      <c r="H90" s="1107">
        <f>G90</f>
        <v>274.75398835117738</v>
      </c>
      <c r="I90" s="1107">
        <f t="shared" si="6"/>
        <v>274.75398835117738</v>
      </c>
      <c r="J90" s="1107">
        <f t="shared" si="6"/>
        <v>273.39530126641091</v>
      </c>
      <c r="K90" s="1107">
        <f t="shared" si="6"/>
        <v>273.39530126641091</v>
      </c>
      <c r="L90" s="1107">
        <f t="shared" si="6"/>
        <v>273.39530126641091</v>
      </c>
      <c r="M90" s="1107">
        <f t="shared" si="6"/>
        <v>273.38799577613582</v>
      </c>
      <c r="O90" s="1114">
        <f t="shared" si="7"/>
        <v>0</v>
      </c>
      <c r="P90" s="1114">
        <f t="shared" si="7"/>
        <v>1</v>
      </c>
      <c r="Q90" s="1114">
        <f t="shared" si="7"/>
        <v>0</v>
      </c>
      <c r="R90" s="1114">
        <f t="shared" si="7"/>
        <v>0</v>
      </c>
      <c r="S90" s="1002">
        <f>SUM(O90:R90)</f>
        <v>1</v>
      </c>
    </row>
    <row r="91" spans="2:37">
      <c r="B91" s="996">
        <v>2019</v>
      </c>
      <c r="C91" s="995">
        <f>SUMIFS('B. ProjectList'!$T$4:$T$9998,'B. ProjectList'!$C$4:$C$9998,$B$113,'B. ProjectList'!$E$4:$E$9998,$B$112,'B. ProjectList'!$H$4:$H$9998,$B91,'B. ProjectList'!$L$4:$L$9998,C$97)</f>
        <v>0</v>
      </c>
      <c r="D91" s="995">
        <f>SUMIFS('B. ProjectList'!$T$4:$T$9998,'B. ProjectList'!$C$4:$C$9998,$B$113,'B. ProjectList'!$E$4:$E$9998,$B$112,'B. ProjectList'!$H$4:$H$9998,$B91,'B. ProjectList'!$L$4:$L$9998,D$97)</f>
        <v>703.51532205567378</v>
      </c>
      <c r="E91" s="995">
        <f>SUMIFS('B. ProjectList'!$T$4:$T$9998,'B. ProjectList'!$C$4:$C$9998,$B$113,'B. ProjectList'!$E$4:$E$9998,$B$112,'B. ProjectList'!$H$4:$H$9998,$B91,'B. ProjectList'!$L$4:$L$9998,E$97)</f>
        <v>0</v>
      </c>
      <c r="F91" s="995">
        <f>SUMIFS('B. ProjectList'!$T$4:$T$9998,'B. ProjectList'!$C$4:$C$9998,$B$113,'B. ProjectList'!$E$4:$E$9998,$B$112,'B. ProjectList'!$H$4:$H$9998,$B91,'B. ProjectList'!$L$4:$L$9998,F$97)</f>
        <v>0</v>
      </c>
      <c r="G91" s="995">
        <f t="shared" si="0"/>
        <v>703.51532205567378</v>
      </c>
      <c r="H91" s="1107">
        <f>G91</f>
        <v>703.51532205567378</v>
      </c>
      <c r="I91" s="1107">
        <f t="shared" si="6"/>
        <v>703.51532205567378</v>
      </c>
      <c r="J91" s="1107">
        <f t="shared" si="6"/>
        <v>700.03636552532987</v>
      </c>
      <c r="K91" s="1107">
        <f t="shared" si="6"/>
        <v>700.03636552532987</v>
      </c>
      <c r="L91" s="1107">
        <f t="shared" si="6"/>
        <v>700.03636552532987</v>
      </c>
      <c r="M91" s="1107">
        <f t="shared" si="6"/>
        <v>700.01765961181616</v>
      </c>
      <c r="O91" s="1114">
        <f t="shared" si="7"/>
        <v>0</v>
      </c>
      <c r="P91" s="1114">
        <f t="shared" si="7"/>
        <v>1</v>
      </c>
      <c r="Q91" s="1114">
        <f t="shared" si="7"/>
        <v>0</v>
      </c>
      <c r="R91" s="1114">
        <f t="shared" si="7"/>
        <v>0</v>
      </c>
      <c r="S91" s="1002">
        <f>SUM(O91:R91)</f>
        <v>1</v>
      </c>
    </row>
    <row r="92" spans="2:37">
      <c r="B92" s="1099">
        <v>2020</v>
      </c>
      <c r="C92" s="1106">
        <f>SUMIFS('B. ProjectList'!$T$4:$T$9998,'B. ProjectList'!$C$4:$C$9998,$B$113,'B. ProjectList'!$E$4:$E$9998,$B$112,'B. ProjectList'!$H$4:$H$9998,$B92,'B. ProjectList'!$L$4:$L$9998,C$97)</f>
        <v>0</v>
      </c>
      <c r="D92" s="1106">
        <f>SUMIFS('B. ProjectList'!$T$4:$T$9998,'B. ProjectList'!$C$4:$C$9998,$B$113,'B. ProjectList'!$E$4:$E$9998,$B$112,'B. ProjectList'!$H$4:$H$9998,$B92,'B. ProjectList'!$L$4:$L$9998,D$97)</f>
        <v>512.5958576445388</v>
      </c>
      <c r="E92" s="1106">
        <f>SUMIFS('B. ProjectList'!$T$4:$T$9998,'B. ProjectList'!$C$4:$C$9998,$B$113,'B. ProjectList'!$E$4:$E$9998,$B$112,'B. ProjectList'!$H$4:$H$9998,$B92,'B. ProjectList'!$L$4:$L$9998,E$97)</f>
        <v>0</v>
      </c>
      <c r="F92" s="1106">
        <f>SUMIFS('B. ProjectList'!$T$4:$T$9998,'B. ProjectList'!$C$4:$C$9998,$B$113,'B. ProjectList'!$E$4:$E$9998,$B$112,'B. ProjectList'!$H$4:$H$9998,$B92,'B. ProjectList'!$L$4:$L$9998,F$97)</f>
        <v>0</v>
      </c>
      <c r="G92" s="1106">
        <f t="shared" si="0"/>
        <v>512.5958576445388</v>
      </c>
      <c r="H92" s="1108">
        <f>G92</f>
        <v>512.5958576445388</v>
      </c>
      <c r="I92" s="1108">
        <f t="shared" si="6"/>
        <v>512.5958576445388</v>
      </c>
      <c r="J92" s="1108">
        <f t="shared" si="6"/>
        <v>510.06101774770622</v>
      </c>
      <c r="K92" s="1108">
        <f t="shared" si="6"/>
        <v>510.06101774770622</v>
      </c>
      <c r="L92" s="1108">
        <f t="shared" si="6"/>
        <v>510.06101774770622</v>
      </c>
      <c r="M92" s="1108">
        <f t="shared" si="6"/>
        <v>510.04738823107743</v>
      </c>
      <c r="O92" s="1114">
        <f t="shared" si="7"/>
        <v>0</v>
      </c>
      <c r="P92" s="1114">
        <f t="shared" si="7"/>
        <v>1</v>
      </c>
      <c r="Q92" s="1114">
        <f t="shared" si="7"/>
        <v>0</v>
      </c>
      <c r="R92" s="1114">
        <f t="shared" si="7"/>
        <v>0</v>
      </c>
      <c r="S92" s="1002">
        <f>SUM(O92:R92)</f>
        <v>1</v>
      </c>
    </row>
    <row r="93" spans="2:37" ht="21.6" customHeight="1">
      <c r="B93" s="993" t="s">
        <v>2540</v>
      </c>
      <c r="C93" s="992">
        <f>C72+C78+C86-C92</f>
        <v>1413.081468956027</v>
      </c>
      <c r="D93" s="992">
        <f>D72+D78+D86-D92</f>
        <v>3553.4871401284749</v>
      </c>
      <c r="E93" s="992">
        <f>E72+E78+E86-E92</f>
        <v>10.27322826552461</v>
      </c>
      <c r="F93" s="992">
        <f>F72+F78+F86-F92</f>
        <v>1052.164224068521</v>
      </c>
      <c r="G93" s="992">
        <f>G72+G78+G86-G92</f>
        <v>6029.0060614185477</v>
      </c>
      <c r="H93" s="992"/>
      <c r="I93" s="992"/>
      <c r="J93" s="992"/>
      <c r="K93" s="992"/>
      <c r="L93" s="992"/>
      <c r="M93" s="992"/>
    </row>
    <row r="94" spans="2:37">
      <c r="H94" s="1001"/>
    </row>
    <row r="95" spans="2:37">
      <c r="H95" s="1002"/>
    </row>
    <row r="96" spans="2:37" ht="18.600000000000001" customHeight="1">
      <c r="H96" s="8" t="s">
        <v>829</v>
      </c>
      <c r="I96" s="8" t="s">
        <v>828</v>
      </c>
      <c r="O96" s="8" t="s">
        <v>2541</v>
      </c>
      <c r="AG96" s="18"/>
      <c r="AH96" s="18"/>
      <c r="AI96" s="18"/>
      <c r="AJ96" s="18"/>
      <c r="AK96" s="18"/>
    </row>
    <row r="97" spans="2:19" ht="31.5" customHeight="1">
      <c r="B97" s="1007" t="s">
        <v>2545</v>
      </c>
      <c r="C97" s="1005" t="s">
        <v>827</v>
      </c>
      <c r="D97" s="1005" t="s">
        <v>825</v>
      </c>
      <c r="E97" s="1005" t="s">
        <v>826</v>
      </c>
      <c r="F97" s="1005" t="s">
        <v>824</v>
      </c>
      <c r="G97" s="1105" t="s">
        <v>831</v>
      </c>
      <c r="H97" s="1005" t="s">
        <v>812</v>
      </c>
      <c r="I97" s="1005" t="s">
        <v>811</v>
      </c>
      <c r="J97" s="1005" t="s">
        <v>810</v>
      </c>
      <c r="K97" s="1005" t="s">
        <v>809</v>
      </c>
      <c r="L97" s="1005" t="s">
        <v>808</v>
      </c>
      <c r="M97" s="1005" t="s">
        <v>807</v>
      </c>
      <c r="O97" s="1105" t="s">
        <v>827</v>
      </c>
      <c r="P97" s="1105" t="s">
        <v>825</v>
      </c>
      <c r="Q97" s="1105" t="s">
        <v>826</v>
      </c>
      <c r="R97" s="1105" t="s">
        <v>824</v>
      </c>
      <c r="S97" s="1105" t="s">
        <v>2542</v>
      </c>
    </row>
    <row r="98" spans="2:19">
      <c r="B98" s="1004">
        <v>2018</v>
      </c>
      <c r="C98" s="1003">
        <f>C99</f>
        <v>5104282.5870846147</v>
      </c>
      <c r="D98" s="1003">
        <f>D99</f>
        <v>10571537.732083235</v>
      </c>
      <c r="E98" s="1003">
        <f>E99</f>
        <v>0</v>
      </c>
      <c r="F98" s="1003">
        <f>F99</f>
        <v>880111.56030206243</v>
      </c>
      <c r="G98" s="1003">
        <f t="shared" ref="G98:G118" si="8">SUM(C98:F98)</f>
        <v>16555931.879469911</v>
      </c>
      <c r="H98" s="1003"/>
      <c r="I98" s="1003"/>
      <c r="J98" s="1003"/>
      <c r="K98" s="1003"/>
      <c r="L98" s="1003"/>
      <c r="M98" s="1003"/>
    </row>
    <row r="99" spans="2:19">
      <c r="B99" s="1000" t="s">
        <v>118</v>
      </c>
      <c r="C99" s="999">
        <f>SUM(C100:C103)</f>
        <v>5104282.5870846147</v>
      </c>
      <c r="D99" s="999">
        <f>SUM(D100:D103)</f>
        <v>10571537.732083235</v>
      </c>
      <c r="E99" s="999">
        <f>SUM(E100:E103)</f>
        <v>0</v>
      </c>
      <c r="F99" s="999">
        <f>SUM(F100:F103)</f>
        <v>880111.56030206243</v>
      </c>
      <c r="G99" s="999">
        <f t="shared" si="8"/>
        <v>16555931.879469911</v>
      </c>
      <c r="H99" s="1116">
        <v>14613929.1991906</v>
      </c>
      <c r="I99" s="1003" t="s">
        <v>2543</v>
      </c>
      <c r="J99" s="1006"/>
      <c r="K99" s="1006"/>
      <c r="L99" s="1006"/>
      <c r="M99" s="1006"/>
    </row>
    <row r="100" spans="2:19">
      <c r="B100" s="996">
        <v>2013</v>
      </c>
      <c r="C100" s="995">
        <f>SUMIFS('B. ProjectList'!$S$4:$S$9998,'B. ProjectList'!$C$4:$C$9998,$B$99,'B. ProjectList'!$E$4:$E$9998,$B$98,'B. ProjectList'!$H$4:$H$9998,$B100,'B. ProjectList'!$L$4:$L$9998,C$97)</f>
        <v>41727.149954519715</v>
      </c>
      <c r="D100" s="995">
        <f>SUMIFS('B. ProjectList'!$S$4:$S$9998,'B. ProjectList'!$C$4:$C$9998,$B$99,'B. ProjectList'!$E$4:$E$9998,$B$98,'B. ProjectList'!$H$4:$H$9998,$B100,'B. ProjectList'!$L$4:$L$9998,D$97)</f>
        <v>0</v>
      </c>
      <c r="E100" s="995">
        <f>SUMIFS('B. ProjectList'!$S$4:$S$9998,'B. ProjectList'!$C$4:$C$9998,$B$99,'B. ProjectList'!$E$4:$E$9998,$B$98,'B. ProjectList'!$H$4:$H$9998,$B100,'B. ProjectList'!$L$4:$L$9998,E$97)</f>
        <v>0</v>
      </c>
      <c r="F100" s="995">
        <f>SUMIFS('B. ProjectList'!$S$4:$S$9998,'B. ProjectList'!$C$4:$C$9998,$B$99,'B. ProjectList'!$E$4:$E$9998,$B$98,'B. ProjectList'!$H$4:$H$9998,$B100,'B. ProjectList'!$L$4:$L$9998,F$97)</f>
        <v>0</v>
      </c>
      <c r="G100" s="995">
        <f t="shared" si="8"/>
        <v>41727.149954519715</v>
      </c>
      <c r="H100" s="1115">
        <f>G100/G$99*H$99</f>
        <v>36832.575753439552</v>
      </c>
      <c r="I100" s="1115">
        <f t="shared" ref="I100:M103" si="9">$H100*F$135</f>
        <v>36832.575753439552</v>
      </c>
      <c r="J100" s="1115">
        <f t="shared" si="9"/>
        <v>36650.43483066278</v>
      </c>
      <c r="K100" s="1115">
        <f t="shared" si="9"/>
        <v>36650.43483066278</v>
      </c>
      <c r="L100" s="1115">
        <f t="shared" si="9"/>
        <v>36650.43483066278</v>
      </c>
      <c r="M100" s="1115">
        <f t="shared" si="9"/>
        <v>36649.455481734723</v>
      </c>
      <c r="O100" s="1103">
        <f>O74</f>
        <v>1</v>
      </c>
      <c r="P100" s="998"/>
      <c r="Q100" s="998"/>
      <c r="R100" s="998"/>
      <c r="S100" s="1002"/>
    </row>
    <row r="101" spans="2:19">
      <c r="B101" s="996">
        <v>2016</v>
      </c>
      <c r="C101" s="995">
        <f>SUMIFS('B. ProjectList'!$S$4:$S$9998,'B. ProjectList'!$C$4:$C$9998,$B$99,'B. ProjectList'!$E$4:$E$9998,$B$98,'B. ProjectList'!$H$4:$H$9998,$B101,'B. ProjectList'!$L$4:$L$9998,C$97)</f>
        <v>260896.25410871292</v>
      </c>
      <c r="D101" s="995">
        <f>SUMIFS('B. ProjectList'!$S$4:$S$9998,'B. ProjectList'!$C$4:$C$9998,$B$99,'B. ProjectList'!$E$4:$E$9998,$B$98,'B. ProjectList'!$H$4:$H$9998,$B101,'B. ProjectList'!$L$4:$L$9998,D$97)</f>
        <v>41370.516839775024</v>
      </c>
      <c r="E101" s="995">
        <f>SUMIFS('B. ProjectList'!$S$4:$S$9998,'B. ProjectList'!$C$4:$C$9998,$B$99,'B. ProjectList'!$E$4:$E$9998,$B$98,'B. ProjectList'!$H$4:$H$9998,$B101,'B. ProjectList'!$L$4:$L$9998,E$97)</f>
        <v>0</v>
      </c>
      <c r="F101" s="995">
        <f>SUMIFS('B. ProjectList'!$S$4:$S$9998,'B. ProjectList'!$C$4:$C$9998,$B$99,'B. ProjectList'!$E$4:$E$9998,$B$98,'B. ProjectList'!$H$4:$H$9998,$B101,'B. ProjectList'!$L$4:$L$9998,F$97)</f>
        <v>21975.834357395455</v>
      </c>
      <c r="G101" s="995">
        <f t="shared" si="8"/>
        <v>324242.60530588339</v>
      </c>
      <c r="H101" s="1115">
        <f>G101/G$99*H$99</f>
        <v>286209.10691093031</v>
      </c>
      <c r="I101" s="1115">
        <f t="shared" si="9"/>
        <v>286209.10691093031</v>
      </c>
      <c r="J101" s="1115">
        <f t="shared" si="9"/>
        <v>284793.77307197108</v>
      </c>
      <c r="K101" s="1115">
        <f t="shared" si="9"/>
        <v>284793.77307197108</v>
      </c>
      <c r="L101" s="1115">
        <f t="shared" si="9"/>
        <v>284793.77307197108</v>
      </c>
      <c r="M101" s="1115">
        <f t="shared" si="9"/>
        <v>284786.16299919388</v>
      </c>
      <c r="O101" s="1103">
        <f>O75</f>
        <v>0.38148271194172684</v>
      </c>
      <c r="P101" s="998"/>
      <c r="Q101" s="998"/>
      <c r="R101" s="998"/>
      <c r="S101" s="1002"/>
    </row>
    <row r="102" spans="2:19">
      <c r="B102" s="996">
        <v>2017</v>
      </c>
      <c r="C102" s="995">
        <f>SUMIFS('B. ProjectList'!$S$4:$S$9998,'B. ProjectList'!$C$4:$C$9998,$B$99,'B. ProjectList'!$E$4:$E$9998,$B$98,'B. ProjectList'!$H$4:$H$9998,$B102,'B. ProjectList'!$L$4:$L$9998,C$97)</f>
        <v>2217050.3888997445</v>
      </c>
      <c r="D102" s="995">
        <f>SUMIFS('B. ProjectList'!$S$4:$S$9998,'B. ProjectList'!$C$4:$C$9998,$B$99,'B. ProjectList'!$E$4:$E$9998,$B$98,'B. ProjectList'!$H$4:$H$9998,$B102,'B. ProjectList'!$L$4:$L$9998,D$97)</f>
        <v>2293739.9903590363</v>
      </c>
      <c r="E102" s="995">
        <f>SUMIFS('B. ProjectList'!$S$4:$S$9998,'B. ProjectList'!$C$4:$C$9998,$B$99,'B. ProjectList'!$E$4:$E$9998,$B$98,'B. ProjectList'!$H$4:$H$9998,$B102,'B. ProjectList'!$L$4:$L$9998,E$97)</f>
        <v>0</v>
      </c>
      <c r="F102" s="995">
        <f>SUMIFS('B. ProjectList'!$S$4:$S$9998,'B. ProjectList'!$C$4:$C$9998,$B$99,'B. ProjectList'!$E$4:$E$9998,$B$98,'B. ProjectList'!$H$4:$H$9998,$B102,'B. ProjectList'!$L$4:$L$9998,F$97)</f>
        <v>426865.8433074794</v>
      </c>
      <c r="G102" s="995">
        <f t="shared" si="8"/>
        <v>4937656.22256626</v>
      </c>
      <c r="H102" s="1115">
        <f>G102/G$99*H$99</f>
        <v>4358471.5721140429</v>
      </c>
      <c r="I102" s="1115">
        <f t="shared" si="9"/>
        <v>4358471.5721140429</v>
      </c>
      <c r="J102" s="1115">
        <f t="shared" si="9"/>
        <v>4336918.4763068063</v>
      </c>
      <c r="K102" s="1115">
        <f t="shared" si="9"/>
        <v>4336918.4763068063</v>
      </c>
      <c r="L102" s="1115">
        <f t="shared" si="9"/>
        <v>4336918.4763068063</v>
      </c>
      <c r="M102" s="1115">
        <f t="shared" si="9"/>
        <v>4336802.5880102422</v>
      </c>
      <c r="O102" s="1103">
        <f>O76</f>
        <v>0.40381018089394244</v>
      </c>
      <c r="P102" s="998"/>
      <c r="Q102" s="998"/>
      <c r="R102" s="998"/>
      <c r="S102" s="1002"/>
    </row>
    <row r="103" spans="2:19">
      <c r="B103" s="996">
        <v>2018</v>
      </c>
      <c r="C103" s="995">
        <f>SUMIFS('B. ProjectList'!$S$4:$S$9998,'B. ProjectList'!$C$4:$C$9998,$B$99,'B. ProjectList'!$E$4:$E$9998,$B$98,'B. ProjectList'!$H$4:$H$9998,$B103,'B. ProjectList'!$L$4:$L$9998,C$97)</f>
        <v>2584608.7941216375</v>
      </c>
      <c r="D103" s="995">
        <f>SUMIFS('B. ProjectList'!$S$4:$S$9998,'B. ProjectList'!$C$4:$C$9998,$B$99,'B. ProjectList'!$E$4:$E$9998,$B$98,'B. ProjectList'!$H$4:$H$9998,$B103,'B. ProjectList'!$L$4:$L$9998,D$97)</f>
        <v>8236427.2248844234</v>
      </c>
      <c r="E103" s="995">
        <f>SUMIFS('B. ProjectList'!$S$4:$S$9998,'B. ProjectList'!$C$4:$C$9998,$B$99,'B. ProjectList'!$E$4:$E$9998,$B$98,'B. ProjectList'!$H$4:$H$9998,$B103,'B. ProjectList'!$L$4:$L$9998,E$97)</f>
        <v>0</v>
      </c>
      <c r="F103" s="995">
        <f>SUMIFS('B. ProjectList'!$S$4:$S$9998,'B. ProjectList'!$C$4:$C$9998,$B$99,'B. ProjectList'!$E$4:$E$9998,$B$98,'B. ProjectList'!$H$4:$H$9998,$B103,'B. ProjectList'!$L$4:$L$9998,F$97)</f>
        <v>431269.88263718749</v>
      </c>
      <c r="G103" s="995">
        <f t="shared" si="8"/>
        <v>11252305.901643248</v>
      </c>
      <c r="H103" s="1115">
        <f>G103/G$99*H$99</f>
        <v>9932415.9444121867</v>
      </c>
      <c r="I103" s="1115">
        <f t="shared" si="9"/>
        <v>9932415.9444121867</v>
      </c>
      <c r="J103" s="1115">
        <f t="shared" si="9"/>
        <v>9883299.1132237241</v>
      </c>
      <c r="K103" s="1115">
        <f t="shared" si="9"/>
        <v>9883299.1132237241</v>
      </c>
      <c r="L103" s="1115">
        <f t="shared" si="9"/>
        <v>9883299.1132237241</v>
      </c>
      <c r="M103" s="1115">
        <f t="shared" si="9"/>
        <v>9883035.0181744583</v>
      </c>
      <c r="O103" s="1103">
        <f>O77</f>
        <v>0.23839197383143004</v>
      </c>
      <c r="P103" s="998"/>
      <c r="Q103" s="998"/>
      <c r="R103" s="998"/>
      <c r="S103" s="1002"/>
    </row>
    <row r="104" spans="2:19">
      <c r="B104" s="1004">
        <v>2019</v>
      </c>
      <c r="C104" s="1003">
        <f>C109+C105</f>
        <v>2794097.9119852306</v>
      </c>
      <c r="D104" s="1003">
        <f>D109+D105</f>
        <v>4093182.0001747417</v>
      </c>
      <c r="E104" s="1003">
        <f>E109+E105</f>
        <v>101798.57442748241</v>
      </c>
      <c r="F104" s="1003">
        <f>F109+F105</f>
        <v>3674949.2563125235</v>
      </c>
      <c r="G104" s="1003">
        <f t="shared" si="8"/>
        <v>10664027.742899979</v>
      </c>
      <c r="H104" s="994"/>
      <c r="I104" s="994"/>
      <c r="J104" s="994"/>
      <c r="K104" s="994"/>
      <c r="L104" s="994"/>
      <c r="M104" s="994"/>
      <c r="O104" s="1100" t="s">
        <v>2538</v>
      </c>
    </row>
    <row r="105" spans="2:19">
      <c r="B105" s="1000" t="s">
        <v>118</v>
      </c>
      <c r="C105" s="999">
        <f>SUM(C106:C108)</f>
        <v>0</v>
      </c>
      <c r="D105" s="999">
        <f>SUM(D106:D108)</f>
        <v>4093182.0001747417</v>
      </c>
      <c r="E105" s="999">
        <f>SUM(E106:E108)</f>
        <v>101798.57442748241</v>
      </c>
      <c r="F105" s="999">
        <f>SUM(F106:F108)</f>
        <v>3674949.2563125235</v>
      </c>
      <c r="G105" s="999">
        <f t="shared" si="8"/>
        <v>7869929.830914747</v>
      </c>
      <c r="H105" s="997"/>
      <c r="I105" s="997"/>
      <c r="J105" s="997"/>
      <c r="K105" s="997"/>
      <c r="L105" s="997"/>
      <c r="M105" s="997"/>
    </row>
    <row r="106" spans="2:19">
      <c r="B106" s="996">
        <v>2017</v>
      </c>
      <c r="C106" s="995">
        <f>SUMIFS('B. ProjectList'!$S$4:$S$9998,'B. ProjectList'!$C$4:$C$9998,$B$105,'B. ProjectList'!$E$4:$E$9998,$B$104,'B. ProjectList'!$H$4:$H$9998,$B106,'B. ProjectList'!$L$4:$L$9998,C$97)</f>
        <v>0</v>
      </c>
      <c r="D106" s="995">
        <f>SUMIFS('B. ProjectList'!$S$4:$S$9998,'B. ProjectList'!$C$4:$C$9998,$B$105,'B. ProjectList'!$E$4:$E$9998,$B$104,'B. ProjectList'!$H$4:$H$9998,$B106,'B. ProjectList'!$L$4:$L$9998,D$97)</f>
        <v>861297.50735353946</v>
      </c>
      <c r="E106" s="995">
        <f>SUMIFS('B. ProjectList'!$S$4:$S$9998,'B. ProjectList'!$C$4:$C$9998,$B$105,'B. ProjectList'!$E$4:$E$9998,$B$104,'B. ProjectList'!$H$4:$H$9998,$B106,'B. ProjectList'!$L$4:$L$9998,E$97)</f>
        <v>101798.57442748241</v>
      </c>
      <c r="F106" s="995">
        <f>SUMIFS('B. ProjectList'!$S$4:$S$9998,'B. ProjectList'!$C$4:$C$9998,$B$105,'B. ProjectList'!$E$4:$E$9998,$B$104,'B. ProjectList'!$H$4:$H$9998,$B106,'B. ProjectList'!$L$4:$L$9998,F$97)</f>
        <v>0</v>
      </c>
      <c r="G106" s="995">
        <f t="shared" si="8"/>
        <v>963096.0817810219</v>
      </c>
      <c r="H106" s="1107">
        <f>G106</f>
        <v>963096.0817810219</v>
      </c>
      <c r="I106" s="1107">
        <f t="shared" ref="I106:M108" si="10">$H106*F$135</f>
        <v>963096.0817810219</v>
      </c>
      <c r="J106" s="1107">
        <f t="shared" si="10"/>
        <v>958333.47136157798</v>
      </c>
      <c r="K106" s="1107">
        <f t="shared" si="10"/>
        <v>958333.47136157798</v>
      </c>
      <c r="L106" s="1107">
        <f t="shared" si="10"/>
        <v>958333.47136157798</v>
      </c>
      <c r="M106" s="1107">
        <f t="shared" si="10"/>
        <v>958307.86340188421</v>
      </c>
      <c r="O106" s="998"/>
      <c r="P106" s="998"/>
      <c r="Q106" s="998"/>
      <c r="R106" s="998"/>
      <c r="S106" s="1002"/>
    </row>
    <row r="107" spans="2:19">
      <c r="B107" s="996">
        <v>2018</v>
      </c>
      <c r="C107" s="995">
        <f>SUMIFS('B. ProjectList'!$S$4:$S$9998,'B. ProjectList'!$C$4:$C$9998,$B$105,'B. ProjectList'!$E$4:$E$9998,$B$104,'B. ProjectList'!$H$4:$H$9998,$B107,'B. ProjectList'!$L$4:$L$9998,C$97)</f>
        <v>0</v>
      </c>
      <c r="D107" s="995">
        <f>SUMIFS('B. ProjectList'!$S$4:$S$9998,'B. ProjectList'!$C$4:$C$9998,$B$105,'B. ProjectList'!$E$4:$E$9998,$B$104,'B. ProjectList'!$H$4:$H$9998,$B107,'B. ProjectList'!$L$4:$L$9998,D$97)</f>
        <v>326927.75296204467</v>
      </c>
      <c r="E107" s="995">
        <f>SUMIFS('B. ProjectList'!$S$4:$S$9998,'B. ProjectList'!$C$4:$C$9998,$B$105,'B. ProjectList'!$E$4:$E$9998,$B$104,'B. ProjectList'!$H$4:$H$9998,$B107,'B. ProjectList'!$L$4:$L$9998,E$97)</f>
        <v>0</v>
      </c>
      <c r="F107" s="995">
        <f>SUMIFS('B. ProjectList'!$S$4:$S$9998,'B. ProjectList'!$C$4:$C$9998,$B$105,'B. ProjectList'!$E$4:$E$9998,$B$104,'B. ProjectList'!$H$4:$H$9998,$B107,'B. ProjectList'!$L$4:$L$9998,F$97)</f>
        <v>3357173.6434857221</v>
      </c>
      <c r="G107" s="995">
        <f t="shared" si="8"/>
        <v>3684101.3964477666</v>
      </c>
      <c r="H107" s="1107">
        <f>G107</f>
        <v>3684101.3964477666</v>
      </c>
      <c r="I107" s="1107">
        <f t="shared" si="10"/>
        <v>3684101.3964477666</v>
      </c>
      <c r="J107" s="1107">
        <f t="shared" si="10"/>
        <v>3665883.1313868575</v>
      </c>
      <c r="K107" s="1107">
        <f t="shared" si="10"/>
        <v>3665883.1313868575</v>
      </c>
      <c r="L107" s="1107">
        <f t="shared" si="10"/>
        <v>3665883.1313868575</v>
      </c>
      <c r="M107" s="1107">
        <f t="shared" si="10"/>
        <v>3665785.1740575186</v>
      </c>
      <c r="O107" s="998"/>
      <c r="P107" s="998"/>
      <c r="Q107" s="998"/>
      <c r="R107" s="998"/>
      <c r="S107" s="1002"/>
    </row>
    <row r="108" spans="2:19">
      <c r="B108" s="996">
        <v>2019</v>
      </c>
      <c r="C108" s="995">
        <f>SUMIFS('B. ProjectList'!$S$4:$S$9998,'B. ProjectList'!$C$4:$C$9998,$B$105,'B. ProjectList'!$E$4:$E$9998,$B$104,'B. ProjectList'!$H$4:$H$9998,$B108,'B. ProjectList'!$L$4:$L$9998,C$97)</f>
        <v>0</v>
      </c>
      <c r="D108" s="995">
        <f>SUMIFS('B. ProjectList'!$S$4:$S$9998,'B. ProjectList'!$C$4:$C$9998,$B$105,'B. ProjectList'!$E$4:$E$9998,$B$104,'B. ProjectList'!$H$4:$H$9998,$B108,'B. ProjectList'!$L$4:$L$9998,D$97)</f>
        <v>2904956.7398591577</v>
      </c>
      <c r="E108" s="995">
        <f>SUMIFS('B. ProjectList'!$S$4:$S$9998,'B. ProjectList'!$C$4:$C$9998,$B$105,'B. ProjectList'!$E$4:$E$9998,$B$104,'B. ProjectList'!$H$4:$H$9998,$B108,'B. ProjectList'!$L$4:$L$9998,E$97)</f>
        <v>0</v>
      </c>
      <c r="F108" s="995">
        <f>SUMIFS('B. ProjectList'!$S$4:$S$9998,'B. ProjectList'!$C$4:$C$9998,$B$105,'B. ProjectList'!$E$4:$E$9998,$B$104,'B. ProjectList'!$H$4:$H$9998,$B108,'B. ProjectList'!$L$4:$L$9998,F$97)</f>
        <v>317775.61282680149</v>
      </c>
      <c r="G108" s="995">
        <f t="shared" si="8"/>
        <v>3222732.3526859591</v>
      </c>
      <c r="H108" s="1107">
        <f>G108</f>
        <v>3222732.3526859591</v>
      </c>
      <c r="I108" s="1107">
        <f t="shared" si="10"/>
        <v>3222732.3526859591</v>
      </c>
      <c r="J108" s="1107">
        <f t="shared" si="10"/>
        <v>3206795.605592567</v>
      </c>
      <c r="K108" s="1107">
        <f t="shared" si="10"/>
        <v>3206795.605592567</v>
      </c>
      <c r="L108" s="1107">
        <f t="shared" si="10"/>
        <v>3206795.605592567</v>
      </c>
      <c r="M108" s="1107">
        <f t="shared" si="10"/>
        <v>3206709.9156995723</v>
      </c>
      <c r="O108" s="998"/>
      <c r="P108" s="998"/>
      <c r="Q108" s="998"/>
      <c r="R108" s="998"/>
      <c r="S108" s="1002"/>
    </row>
    <row r="109" spans="2:19">
      <c r="B109" s="1000" t="s">
        <v>806</v>
      </c>
      <c r="C109" s="999">
        <f>C110+C111</f>
        <v>2794097.9119852306</v>
      </c>
      <c r="D109" s="999">
        <f>D110+D111</f>
        <v>0</v>
      </c>
      <c r="E109" s="999">
        <f>E110+E111</f>
        <v>0</v>
      </c>
      <c r="F109" s="999">
        <f>F110+F111</f>
        <v>0</v>
      </c>
      <c r="G109" s="999">
        <f t="shared" si="8"/>
        <v>2794097.9119852306</v>
      </c>
      <c r="H109" s="997"/>
      <c r="I109" s="997"/>
      <c r="J109" s="997"/>
      <c r="K109" s="997"/>
      <c r="L109" s="997"/>
      <c r="M109" s="997"/>
    </row>
    <row r="110" spans="2:19">
      <c r="B110" s="996">
        <v>2018</v>
      </c>
      <c r="C110" s="995">
        <f>SUMIFS('B. ProjectList'!$S$4:$S$9998,'B. ProjectList'!$C$4:$C$9998,$B$109,'B. ProjectList'!$E$4:$E$9998,$B$104,'B. ProjectList'!$H$4:$H$9998,$B110,'B. ProjectList'!$L$4:$L$9998,C$97)</f>
        <v>1062568.0357851542</v>
      </c>
      <c r="D110" s="995">
        <f>SUMIFS('B. ProjectList'!$S$4:$S$9998,'B. ProjectList'!$C$4:$C$9998,$B$109,'B. ProjectList'!$E$4:$E$9998,$B$104,'B. ProjectList'!$H$4:$H$9998,$B110,'B. ProjectList'!$L$4:$L$9998,D$97)</f>
        <v>0</v>
      </c>
      <c r="E110" s="995">
        <f>SUMIFS('B. ProjectList'!$S$4:$S$9998,'B. ProjectList'!$C$4:$C$9998,$B$109,'B. ProjectList'!$E$4:$E$9998,$B$104,'B. ProjectList'!$H$4:$H$9998,$B110,'B. ProjectList'!$L$4:$L$9998,E$97)</f>
        <v>0</v>
      </c>
      <c r="F110" s="995">
        <f>SUMIFS('B. ProjectList'!$S$4:$S$9998,'B. ProjectList'!$C$4:$C$9998,$B$109,'B. ProjectList'!$E$4:$E$9998,$B$104,'B. ProjectList'!$H$4:$H$9998,$B110,'B. ProjectList'!$L$4:$L$9998,F$97)</f>
        <v>0</v>
      </c>
      <c r="G110" s="995">
        <f t="shared" si="8"/>
        <v>1062568.0357851542</v>
      </c>
      <c r="H110" s="1109">
        <f>G110</f>
        <v>1062568.0357851542</v>
      </c>
      <c r="I110" s="1109">
        <f t="shared" ref="I110:M111" si="11">$H110*F$136</f>
        <v>935592.56537152641</v>
      </c>
      <c r="J110" s="1109">
        <f t="shared" si="11"/>
        <v>683218.95183986297</v>
      </c>
      <c r="K110" s="1109">
        <f t="shared" si="11"/>
        <v>681146.44133687392</v>
      </c>
      <c r="L110" s="1109">
        <f t="shared" si="11"/>
        <v>681146.44133687392</v>
      </c>
      <c r="M110" s="1109">
        <f t="shared" si="11"/>
        <v>681146.44133687392</v>
      </c>
      <c r="O110" s="1103">
        <f t="shared" ref="O110:R111" si="12">C110/$G110</f>
        <v>1</v>
      </c>
      <c r="P110" s="998">
        <f t="shared" si="12"/>
        <v>0</v>
      </c>
      <c r="Q110" s="998">
        <f t="shared" si="12"/>
        <v>0</v>
      </c>
      <c r="R110" s="998">
        <f t="shared" si="12"/>
        <v>0</v>
      </c>
      <c r="S110" s="1002">
        <f>SUM(O110:R110)</f>
        <v>1</v>
      </c>
    </row>
    <row r="111" spans="2:19">
      <c r="B111" s="996">
        <v>2019</v>
      </c>
      <c r="C111" s="995">
        <f>SUMIFS('B. ProjectList'!$S$4:$S$9998,'B. ProjectList'!$C$4:$C$9998,$B$109,'B. ProjectList'!$E$4:$E$9998,$B$104,'B. ProjectList'!$H$4:$H$9998,$B111,'B. ProjectList'!$L$4:$L$9998,C$97)</f>
        <v>1731529.8762000764</v>
      </c>
      <c r="D111" s="995">
        <f>SUMIFS('B. ProjectList'!$S$4:$S$9998,'B. ProjectList'!$C$4:$C$9998,$B$109,'B. ProjectList'!$E$4:$E$9998,$B$104,'B. ProjectList'!$H$4:$H$9998,$B111,'B. ProjectList'!$L$4:$L$9998,D$97)</f>
        <v>0</v>
      </c>
      <c r="E111" s="995">
        <f>SUMIFS('B. ProjectList'!$S$4:$S$9998,'B. ProjectList'!$C$4:$C$9998,$B$109,'B. ProjectList'!$E$4:$E$9998,$B$104,'B. ProjectList'!$H$4:$H$9998,$B111,'B. ProjectList'!$L$4:$L$9998,E$97)</f>
        <v>0</v>
      </c>
      <c r="F111" s="995">
        <f>SUMIFS('B. ProjectList'!$S$4:$S$9998,'B. ProjectList'!$C$4:$C$9998,$B$109,'B. ProjectList'!$E$4:$E$9998,$B$104,'B. ProjectList'!$H$4:$H$9998,$B111,'B. ProjectList'!$L$4:$L$9998,F$97)</f>
        <v>0</v>
      </c>
      <c r="G111" s="995">
        <f t="shared" si="8"/>
        <v>1731529.8762000764</v>
      </c>
      <c r="H111" s="1109">
        <f>G111</f>
        <v>1731529.8762000764</v>
      </c>
      <c r="I111" s="1109">
        <f t="shared" si="11"/>
        <v>1524614.3534652947</v>
      </c>
      <c r="J111" s="1109">
        <f t="shared" si="11"/>
        <v>1113353.6745462792</v>
      </c>
      <c r="K111" s="1109">
        <f t="shared" si="11"/>
        <v>1109976.3718853611</v>
      </c>
      <c r="L111" s="1109">
        <f t="shared" si="11"/>
        <v>1109976.3718853611</v>
      </c>
      <c r="M111" s="1109">
        <f t="shared" si="11"/>
        <v>1109976.3718853611</v>
      </c>
      <c r="O111" s="1103">
        <f t="shared" si="12"/>
        <v>1</v>
      </c>
      <c r="P111" s="998">
        <f t="shared" si="12"/>
        <v>0</v>
      </c>
      <c r="Q111" s="998">
        <f t="shared" si="12"/>
        <v>0</v>
      </c>
      <c r="R111" s="998">
        <f t="shared" si="12"/>
        <v>0</v>
      </c>
      <c r="S111" s="1002">
        <f>SUM(O111:R111)</f>
        <v>1</v>
      </c>
    </row>
    <row r="112" spans="2:19">
      <c r="B112" s="1004">
        <v>2020</v>
      </c>
      <c r="C112" s="1003">
        <f>C113</f>
        <v>0</v>
      </c>
      <c r="D112" s="1003">
        <f>D113</f>
        <v>14808901.425029987</v>
      </c>
      <c r="E112" s="1003">
        <f>E113</f>
        <v>0</v>
      </c>
      <c r="F112" s="1003">
        <f>F113</f>
        <v>0</v>
      </c>
      <c r="G112" s="1003">
        <f t="shared" si="8"/>
        <v>14808901.425029987</v>
      </c>
      <c r="H112" s="1003"/>
      <c r="I112" s="1003"/>
      <c r="J112" s="1003"/>
      <c r="K112" s="1003"/>
      <c r="L112" s="1003"/>
      <c r="M112" s="1003"/>
    </row>
    <row r="113" spans="1:19">
      <c r="B113" s="1000" t="s">
        <v>118</v>
      </c>
      <c r="C113" s="999">
        <f>SUM(C114:C118)</f>
        <v>0</v>
      </c>
      <c r="D113" s="999">
        <f>SUM(D114:D118)</f>
        <v>14808901.425029987</v>
      </c>
      <c r="E113" s="999">
        <f>SUM(E114:E118)</f>
        <v>0</v>
      </c>
      <c r="F113" s="999">
        <f>SUM(F114:F118)</f>
        <v>0</v>
      </c>
      <c r="G113" s="999">
        <f t="shared" si="8"/>
        <v>14808901.425029987</v>
      </c>
      <c r="H113" s="997"/>
      <c r="I113" s="1006"/>
      <c r="J113" s="1006"/>
      <c r="K113" s="1006"/>
      <c r="L113" s="1006"/>
      <c r="M113" s="1006"/>
    </row>
    <row r="114" spans="1:19">
      <c r="B114" s="996">
        <v>2016</v>
      </c>
      <c r="C114" s="995">
        <f>SUMIFS('B. ProjectList'!$S$4:$S$9998,'B. ProjectList'!$C$4:$C$9998,$B$113,'B. ProjectList'!$E$4:$E$9998,$B$112,'B. ProjectList'!$H$4:$H$9998,$B114,'B. ProjectList'!$L$4:$L$9998,C$97)</f>
        <v>0</v>
      </c>
      <c r="D114" s="995">
        <f>SUMIFS('B. ProjectList'!$S$4:$S$9998,'B. ProjectList'!$C$4:$C$9998,$B$113,'B. ProjectList'!$E$4:$E$9998,$B$112,'B. ProjectList'!$H$4:$H$9998,$B114,'B. ProjectList'!$L$4:$L$9998,D$97)</f>
        <v>130697.9444666721</v>
      </c>
      <c r="E114" s="995">
        <f>SUMIFS('B. ProjectList'!$S$4:$S$9998,'B. ProjectList'!$C$4:$C$9998,$B$113,'B. ProjectList'!$E$4:$E$9998,$B$112,'B. ProjectList'!$H$4:$H$9998,$B114,'B. ProjectList'!$L$4:$L$9998,E$97)</f>
        <v>0</v>
      </c>
      <c r="F114" s="995">
        <f>SUMIFS('B. ProjectList'!$S$4:$S$9998,'B. ProjectList'!$C$4:$C$9998,$B$113,'B. ProjectList'!$E$4:$E$9998,$B$112,'B. ProjectList'!$H$4:$H$9998,$B114,'B. ProjectList'!$L$4:$L$9998,F$97)</f>
        <v>0</v>
      </c>
      <c r="G114" s="995">
        <f t="shared" si="8"/>
        <v>130697.9444666721</v>
      </c>
      <c r="H114" s="1107">
        <f>G114</f>
        <v>130697.9444666721</v>
      </c>
      <c r="I114" s="1107">
        <f t="shared" ref="I114:M118" si="13">$H114*F$135</f>
        <v>130697.9444666721</v>
      </c>
      <c r="J114" s="1107">
        <f t="shared" si="13"/>
        <v>130051.62952064327</v>
      </c>
      <c r="K114" s="1107">
        <f t="shared" si="13"/>
        <v>130051.62952064327</v>
      </c>
      <c r="L114" s="1107">
        <f t="shared" si="13"/>
        <v>130051.62952064327</v>
      </c>
      <c r="M114" s="1107">
        <f t="shared" si="13"/>
        <v>130048.15436613141</v>
      </c>
      <c r="O114" s="998"/>
      <c r="P114" s="998"/>
      <c r="Q114" s="998"/>
      <c r="R114" s="998"/>
      <c r="S114" s="1002"/>
    </row>
    <row r="115" spans="1:19">
      <c r="B115" s="996">
        <v>2017</v>
      </c>
      <c r="C115" s="995">
        <f>SUMIFS('B. ProjectList'!$S$4:$S$9998,'B. ProjectList'!$C$4:$C$9998,$B$113,'B. ProjectList'!$E$4:$E$9998,$B$112,'B. ProjectList'!$H$4:$H$9998,$B115,'B. ProjectList'!$L$4:$L$9998,C$97)</f>
        <v>0</v>
      </c>
      <c r="D115" s="995">
        <f>SUMIFS('B. ProjectList'!$S$4:$S$9998,'B. ProjectList'!$C$4:$C$9998,$B$113,'B. ProjectList'!$E$4:$E$9998,$B$112,'B. ProjectList'!$H$4:$H$9998,$B115,'B. ProjectList'!$L$4:$L$9998,D$97)</f>
        <v>607465.58005630679</v>
      </c>
      <c r="E115" s="995">
        <f>SUMIFS('B. ProjectList'!$S$4:$S$9998,'B. ProjectList'!$C$4:$C$9998,$B$113,'B. ProjectList'!$E$4:$E$9998,$B$112,'B. ProjectList'!$H$4:$H$9998,$B115,'B. ProjectList'!$L$4:$L$9998,E$97)</f>
        <v>0</v>
      </c>
      <c r="F115" s="995">
        <f>SUMIFS('B. ProjectList'!$S$4:$S$9998,'B. ProjectList'!$C$4:$C$9998,$B$113,'B. ProjectList'!$E$4:$E$9998,$B$112,'B. ProjectList'!$H$4:$H$9998,$B115,'B. ProjectList'!$L$4:$L$9998,F$97)</f>
        <v>0</v>
      </c>
      <c r="G115" s="995">
        <f t="shared" si="8"/>
        <v>607465.58005630679</v>
      </c>
      <c r="H115" s="1107">
        <f>G115</f>
        <v>607465.58005630679</v>
      </c>
      <c r="I115" s="1107">
        <f t="shared" si="13"/>
        <v>607465.58005630679</v>
      </c>
      <c r="J115" s="1107">
        <f t="shared" si="13"/>
        <v>604461.59950259142</v>
      </c>
      <c r="K115" s="1107">
        <f t="shared" si="13"/>
        <v>604461.59950259142</v>
      </c>
      <c r="L115" s="1107">
        <f t="shared" si="13"/>
        <v>604461.59950259142</v>
      </c>
      <c r="M115" s="1107">
        <f t="shared" si="13"/>
        <v>604445.44747541181</v>
      </c>
      <c r="O115" s="998"/>
      <c r="P115" s="998"/>
      <c r="Q115" s="998"/>
      <c r="R115" s="998"/>
      <c r="S115" s="1002"/>
    </row>
    <row r="116" spans="1:19">
      <c r="B116" s="996">
        <v>2018</v>
      </c>
      <c r="C116" s="995">
        <f>SUMIFS('B. ProjectList'!$S$4:$S$9998,'B. ProjectList'!$C$4:$C$9998,$B$113,'B. ProjectList'!$E$4:$E$9998,$B$112,'B. ProjectList'!$H$4:$H$9998,$B116,'B. ProjectList'!$L$4:$L$9998,C$97)</f>
        <v>0</v>
      </c>
      <c r="D116" s="995">
        <f>SUMIFS('B. ProjectList'!$S$4:$S$9998,'B. ProjectList'!$C$4:$C$9998,$B$113,'B. ProjectList'!$E$4:$E$9998,$B$112,'B. ProjectList'!$H$4:$H$9998,$B116,'B. ProjectList'!$L$4:$L$9998,D$97)</f>
        <v>3521477.4309123107</v>
      </c>
      <c r="E116" s="995">
        <f>SUMIFS('B. ProjectList'!$S$4:$S$9998,'B. ProjectList'!$C$4:$C$9998,$B$113,'B. ProjectList'!$E$4:$E$9998,$B$112,'B. ProjectList'!$H$4:$H$9998,$B116,'B. ProjectList'!$L$4:$L$9998,E$97)</f>
        <v>0</v>
      </c>
      <c r="F116" s="995">
        <f>SUMIFS('B. ProjectList'!$S$4:$S$9998,'B. ProjectList'!$C$4:$C$9998,$B$113,'B. ProjectList'!$E$4:$E$9998,$B$112,'B. ProjectList'!$H$4:$H$9998,$B116,'B. ProjectList'!$L$4:$L$9998,F$97)</f>
        <v>0</v>
      </c>
      <c r="G116" s="995">
        <f t="shared" si="8"/>
        <v>3521477.4309123107</v>
      </c>
      <c r="H116" s="1107">
        <f>G116</f>
        <v>3521477.4309123107</v>
      </c>
      <c r="I116" s="1107">
        <f t="shared" si="13"/>
        <v>3521477.4309123107</v>
      </c>
      <c r="J116" s="1107">
        <f t="shared" si="13"/>
        <v>3504063.3582963319</v>
      </c>
      <c r="K116" s="1107">
        <f t="shared" si="13"/>
        <v>3504063.3582963319</v>
      </c>
      <c r="L116" s="1107">
        <f t="shared" si="13"/>
        <v>3504063.3582963319</v>
      </c>
      <c r="M116" s="1107">
        <f t="shared" si="13"/>
        <v>3503969.7250090418</v>
      </c>
      <c r="O116" s="998"/>
      <c r="P116" s="998"/>
      <c r="Q116" s="998"/>
      <c r="R116" s="998"/>
      <c r="S116" s="1002"/>
    </row>
    <row r="117" spans="1:19">
      <c r="B117" s="996">
        <v>2019</v>
      </c>
      <c r="C117" s="995">
        <f>SUMIFS('B. ProjectList'!$S$4:$S$9998,'B. ProjectList'!$C$4:$C$9998,$B$113,'B. ProjectList'!$E$4:$E$9998,$B$112,'B. ProjectList'!$H$4:$H$9998,$B117,'B. ProjectList'!$L$4:$L$9998,C$97)</f>
        <v>0</v>
      </c>
      <c r="D117" s="995">
        <f>SUMIFS('B. ProjectList'!$S$4:$S$9998,'B. ProjectList'!$C$4:$C$9998,$B$113,'B. ProjectList'!$E$4:$E$9998,$B$112,'B. ProjectList'!$H$4:$H$9998,$B117,'B. ProjectList'!$L$4:$L$9998,D$97)</f>
        <v>7290179.4959996967</v>
      </c>
      <c r="E117" s="995">
        <f>SUMIFS('B. ProjectList'!$S$4:$S$9998,'B. ProjectList'!$C$4:$C$9998,$B$113,'B. ProjectList'!$E$4:$E$9998,$B$112,'B. ProjectList'!$H$4:$H$9998,$B117,'B. ProjectList'!$L$4:$L$9998,E$97)</f>
        <v>0</v>
      </c>
      <c r="F117" s="995">
        <f>SUMIFS('B. ProjectList'!$S$4:$S$9998,'B. ProjectList'!$C$4:$C$9998,$B$113,'B. ProjectList'!$E$4:$E$9998,$B$112,'B. ProjectList'!$H$4:$H$9998,$B117,'B. ProjectList'!$L$4:$L$9998,F$97)</f>
        <v>0</v>
      </c>
      <c r="G117" s="995">
        <f t="shared" si="8"/>
        <v>7290179.4959996967</v>
      </c>
      <c r="H117" s="1107">
        <f>G117</f>
        <v>7290179.4959996967</v>
      </c>
      <c r="I117" s="1107">
        <f t="shared" si="13"/>
        <v>7290179.4959996967</v>
      </c>
      <c r="J117" s="1107">
        <f t="shared" si="13"/>
        <v>7254128.7992062289</v>
      </c>
      <c r="K117" s="1107">
        <f t="shared" si="13"/>
        <v>7254128.7992062289</v>
      </c>
      <c r="L117" s="1107">
        <f t="shared" si="13"/>
        <v>7254128.7992062289</v>
      </c>
      <c r="M117" s="1107">
        <f t="shared" si="13"/>
        <v>7253934.9591250308</v>
      </c>
      <c r="O117" s="998"/>
      <c r="P117" s="998"/>
      <c r="Q117" s="998"/>
      <c r="R117" s="998"/>
      <c r="S117" s="1002"/>
    </row>
    <row r="118" spans="1:19">
      <c r="B118" s="1099">
        <v>2020</v>
      </c>
      <c r="C118" s="1106">
        <f>SUMIFS('B. ProjectList'!$S$4:$S$9998,'B. ProjectList'!$C$4:$C$9998,$B$113,'B. ProjectList'!$E$4:$E$9998,$B$112,'B. ProjectList'!$H$4:$H$9998,$B118,'B. ProjectList'!$L$4:$L$9998,C$97)</f>
        <v>0</v>
      </c>
      <c r="D118" s="1106">
        <f>SUMIFS('B. ProjectList'!$S$4:$S$9998,'B. ProjectList'!$C$4:$C$9998,$B$113,'B. ProjectList'!$E$4:$E$9998,$B$112,'B. ProjectList'!$H$4:$H$9998,$B118,'B. ProjectList'!$L$4:$L$9998,D$97)</f>
        <v>3259080.9735950013</v>
      </c>
      <c r="E118" s="1106">
        <f>SUMIFS('B. ProjectList'!$S$4:$S$9998,'B. ProjectList'!$C$4:$C$9998,$B$113,'B. ProjectList'!$E$4:$E$9998,$B$112,'B. ProjectList'!$H$4:$H$9998,$B118,'B. ProjectList'!$L$4:$L$9998,E$97)</f>
        <v>0</v>
      </c>
      <c r="F118" s="1106">
        <f>SUMIFS('B. ProjectList'!$S$4:$S$9998,'B. ProjectList'!$C$4:$C$9998,$B$113,'B. ProjectList'!$E$4:$E$9998,$B$112,'B. ProjectList'!$H$4:$H$9998,$B118,'B. ProjectList'!$L$4:$L$9998,F$97)</f>
        <v>0</v>
      </c>
      <c r="G118" s="1106">
        <f t="shared" si="8"/>
        <v>3259080.9735950013</v>
      </c>
      <c r="H118" s="1108">
        <f>G118</f>
        <v>3259080.9735950013</v>
      </c>
      <c r="I118" s="1108">
        <f t="shared" si="13"/>
        <v>3259080.9735950013</v>
      </c>
      <c r="J118" s="1108">
        <f t="shared" si="13"/>
        <v>3242964.4787859363</v>
      </c>
      <c r="K118" s="1108">
        <f t="shared" si="13"/>
        <v>3242964.4787859363</v>
      </c>
      <c r="L118" s="1108">
        <f t="shared" si="13"/>
        <v>3242964.4787859363</v>
      </c>
      <c r="M118" s="1108">
        <f t="shared" si="13"/>
        <v>3242877.8224119884</v>
      </c>
      <c r="O118" s="998"/>
      <c r="P118" s="998"/>
      <c r="Q118" s="998"/>
      <c r="R118" s="998"/>
      <c r="S118" s="1002"/>
    </row>
    <row r="119" spans="1:19" ht="21.6" customHeight="1">
      <c r="B119" s="993" t="s">
        <v>2540</v>
      </c>
      <c r="C119" s="992">
        <f>C98+C104+C112-C118</f>
        <v>7898380.4990698453</v>
      </c>
      <c r="D119" s="992">
        <f>D98+D104+D112-D118</f>
        <v>26214540.183692962</v>
      </c>
      <c r="E119" s="992">
        <f>E98+E104+E112-E118</f>
        <v>101798.57442748241</v>
      </c>
      <c r="F119" s="992">
        <f>F98+F104+F112-F118</f>
        <v>4555060.8166145859</v>
      </c>
      <c r="G119" s="992">
        <f>G98+G104+G112-G118</f>
        <v>38769780.073804878</v>
      </c>
      <c r="H119" s="992"/>
      <c r="I119" s="992"/>
      <c r="J119" s="992"/>
      <c r="K119" s="992"/>
      <c r="L119" s="992"/>
      <c r="M119" s="992"/>
    </row>
    <row r="120" spans="1:19">
      <c r="H120" s="1001"/>
    </row>
    <row r="121" spans="1:19" ht="18.75">
      <c r="B121" s="991" t="s">
        <v>823</v>
      </c>
    </row>
    <row r="122" spans="1:19" ht="9.9499999999999993" customHeight="1"/>
    <row r="123" spans="1:19" ht="40.5" customHeight="1" thickBot="1">
      <c r="B123" s="1187" t="s">
        <v>822</v>
      </c>
      <c r="C123" s="1187"/>
      <c r="D123" s="1187"/>
      <c r="E123" s="1187"/>
      <c r="F123" s="1187"/>
      <c r="G123" s="1187"/>
      <c r="H123" s="1187"/>
      <c r="I123" s="1187"/>
      <c r="J123" s="1187"/>
    </row>
    <row r="124" spans="1:19" ht="16.5" thickTop="1" thickBot="1">
      <c r="B124" s="990" t="s">
        <v>821</v>
      </c>
      <c r="C124" s="989"/>
      <c r="D124" s="989"/>
      <c r="E124" s="988" t="s">
        <v>560</v>
      </c>
      <c r="F124" s="987"/>
      <c r="G124" s="986" t="s">
        <v>820</v>
      </c>
      <c r="H124" s="986" t="s">
        <v>819</v>
      </c>
      <c r="I124" s="986" t="s">
        <v>818</v>
      </c>
      <c r="J124" s="985" t="s">
        <v>817</v>
      </c>
    </row>
    <row r="125" spans="1:19" ht="15.75" thickTop="1">
      <c r="B125" s="983" t="s">
        <v>118</v>
      </c>
      <c r="C125" s="984"/>
      <c r="D125" s="984"/>
      <c r="E125" s="983" t="s">
        <v>816</v>
      </c>
      <c r="F125" s="982"/>
      <c r="G125" s="981">
        <v>0.96094519236849896</v>
      </c>
      <c r="H125" s="981">
        <v>1.0700573423086499</v>
      </c>
      <c r="I125" s="981">
        <v>0.98007105038154396</v>
      </c>
      <c r="J125" s="980">
        <v>0.85888650963597402</v>
      </c>
    </row>
    <row r="126" spans="1:19">
      <c r="B126" s="966" t="s">
        <v>122</v>
      </c>
      <c r="C126" s="965"/>
      <c r="D126" s="965"/>
      <c r="E126" s="966" t="s">
        <v>816</v>
      </c>
      <c r="F126" s="964"/>
      <c r="G126" s="981">
        <v>0.71111786321296599</v>
      </c>
      <c r="H126" s="981">
        <v>0.69618696186961904</v>
      </c>
      <c r="I126" s="981">
        <v>1.21054022988506</v>
      </c>
      <c r="J126" s="980">
        <v>1.28233438485804</v>
      </c>
    </row>
    <row r="127" spans="1:19">
      <c r="A127" s="979"/>
      <c r="B127" s="977" t="s">
        <v>124</v>
      </c>
      <c r="C127" s="978"/>
      <c r="D127" s="978"/>
      <c r="E127" s="977" t="s">
        <v>816</v>
      </c>
      <c r="F127" s="976"/>
      <c r="G127" s="975">
        <v>0.71579103174314396</v>
      </c>
      <c r="H127" s="975">
        <v>0.69696969696969702</v>
      </c>
      <c r="I127" s="975">
        <v>0.94410688509181195</v>
      </c>
      <c r="J127" s="974">
        <v>1.32</v>
      </c>
    </row>
    <row r="128" spans="1:19" ht="15.75" thickBot="1">
      <c r="B128" s="961" t="s">
        <v>119</v>
      </c>
      <c r="C128" s="960"/>
      <c r="D128" s="960"/>
      <c r="E128" s="961" t="s">
        <v>815</v>
      </c>
      <c r="F128" s="959"/>
      <c r="G128" s="973">
        <v>0.94261788524984402</v>
      </c>
      <c r="H128" s="973">
        <v>0.93591420350510102</v>
      </c>
      <c r="I128" s="973">
        <v>0.86676492558695795</v>
      </c>
      <c r="J128" s="972">
        <v>0.67326093337246795</v>
      </c>
    </row>
    <row r="130" spans="2:10" ht="36" customHeight="1" thickBot="1">
      <c r="B130" s="1187" t="s">
        <v>814</v>
      </c>
      <c r="C130" s="1187"/>
      <c r="D130" s="1187"/>
      <c r="E130" s="1187"/>
      <c r="F130" s="1187"/>
      <c r="G130" s="1187"/>
      <c r="H130" s="1187"/>
      <c r="I130" s="1187"/>
      <c r="J130" s="1187"/>
    </row>
    <row r="131" spans="2:10" s="8" customFormat="1" ht="16.5" thickTop="1" thickBot="1">
      <c r="B131" s="971" t="s">
        <v>813</v>
      </c>
      <c r="C131" s="970"/>
      <c r="D131" s="969"/>
      <c r="E131" s="968" t="s">
        <v>812</v>
      </c>
      <c r="F131" s="968" t="s">
        <v>811</v>
      </c>
      <c r="G131" s="968" t="s">
        <v>810</v>
      </c>
      <c r="H131" s="968" t="s">
        <v>809</v>
      </c>
      <c r="I131" s="968" t="s">
        <v>808</v>
      </c>
      <c r="J131" s="967" t="s">
        <v>807</v>
      </c>
    </row>
    <row r="132" spans="2:10" ht="15.75" thickTop="1">
      <c r="B132" s="966" t="s">
        <v>124</v>
      </c>
      <c r="C132" s="965"/>
      <c r="D132" s="964"/>
      <c r="E132" s="963">
        <v>1</v>
      </c>
      <c r="F132" s="963">
        <v>1</v>
      </c>
      <c r="G132" s="963">
        <v>1</v>
      </c>
      <c r="H132" s="963">
        <v>1</v>
      </c>
      <c r="I132" s="963">
        <v>1</v>
      </c>
      <c r="J132" s="962">
        <v>1</v>
      </c>
    </row>
    <row r="133" spans="2:10">
      <c r="B133" s="966" t="s">
        <v>114</v>
      </c>
      <c r="C133" s="965"/>
      <c r="D133" s="964"/>
      <c r="E133" s="963">
        <v>1</v>
      </c>
      <c r="F133" s="963">
        <v>1</v>
      </c>
      <c r="G133" s="963">
        <v>1</v>
      </c>
      <c r="H133" s="963">
        <v>1</v>
      </c>
      <c r="I133" s="963">
        <v>1</v>
      </c>
      <c r="J133" s="962">
        <v>1</v>
      </c>
    </row>
    <row r="134" spans="2:10">
      <c r="B134" s="966" t="s">
        <v>122</v>
      </c>
      <c r="C134" s="965"/>
      <c r="D134" s="964"/>
      <c r="E134" s="963">
        <v>1</v>
      </c>
      <c r="F134" s="963">
        <v>1</v>
      </c>
      <c r="G134" s="963">
        <v>1</v>
      </c>
      <c r="H134" s="963">
        <v>1</v>
      </c>
      <c r="I134" s="963">
        <v>1</v>
      </c>
      <c r="J134" s="962">
        <v>1</v>
      </c>
    </row>
    <row r="135" spans="2:10">
      <c r="B135" s="966" t="s">
        <v>118</v>
      </c>
      <c r="C135" s="965"/>
      <c r="D135" s="964"/>
      <c r="E135" s="963">
        <v>1</v>
      </c>
      <c r="F135" s="963">
        <v>1</v>
      </c>
      <c r="G135" s="963">
        <v>0.9950548958618578</v>
      </c>
      <c r="H135" s="963">
        <v>0.9950548958618578</v>
      </c>
      <c r="I135" s="963">
        <v>0.9950548958618578</v>
      </c>
      <c r="J135" s="962">
        <v>0.99502830665629649</v>
      </c>
    </row>
    <row r="136" spans="2:10" ht="15.75" thickBot="1">
      <c r="B136" s="961" t="s">
        <v>119</v>
      </c>
      <c r="C136" s="960"/>
      <c r="D136" s="959"/>
      <c r="E136" s="958">
        <v>1</v>
      </c>
      <c r="F136" s="958">
        <v>0.88050132684463545</v>
      </c>
      <c r="G136" s="958">
        <v>0.64298842881624785</v>
      </c>
      <c r="H136" s="958">
        <v>0.64103795559176624</v>
      </c>
      <c r="I136" s="958">
        <v>0.64103795559176624</v>
      </c>
      <c r="J136" s="957">
        <v>0.64103795559176624</v>
      </c>
    </row>
  </sheetData>
  <mergeCells count="2">
    <mergeCell ref="B123:J123"/>
    <mergeCell ref="B130:J130"/>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65"/>
  <sheetViews>
    <sheetView zoomScale="50" zoomScaleNormal="50" workbookViewId="0">
      <pane xSplit="4" ySplit="3" topLeftCell="E4" activePane="bottomRight" state="frozen"/>
      <selection activeCell="F139" sqref="F139"/>
      <selection pane="topRight" activeCell="F139" sqref="F139"/>
      <selection pane="bottomLeft" activeCell="F139" sqref="F139"/>
      <selection pane="bottomRight" activeCell="Y1" sqref="Y1"/>
    </sheetView>
  </sheetViews>
  <sheetFormatPr defaultRowHeight="15"/>
  <cols>
    <col min="1" max="1" width="13.85546875" customWidth="1"/>
    <col min="2" max="2" width="20.7109375" customWidth="1"/>
    <col min="3" max="3" width="36" customWidth="1"/>
    <col min="4" max="4" width="25.85546875" customWidth="1"/>
    <col min="6" max="6" width="11.5703125" customWidth="1"/>
    <col min="7" max="8" width="15.42578125" customWidth="1"/>
    <col min="9" max="9" width="13.5703125" customWidth="1"/>
    <col min="10" max="10" width="12.85546875" customWidth="1"/>
    <col min="13" max="13" width="16" customWidth="1"/>
    <col min="14" max="14" width="12.7109375" customWidth="1"/>
    <col min="15" max="18" width="10.5703125" customWidth="1"/>
    <col min="19" max="19" width="15.5703125" customWidth="1"/>
    <col min="20" max="20" width="13.7109375" customWidth="1"/>
  </cols>
  <sheetData>
    <row r="1" spans="1:20" ht="21">
      <c r="A1" s="1077" t="s">
        <v>2331</v>
      </c>
    </row>
    <row r="3" spans="1:20" ht="45">
      <c r="A3" s="1076" t="s">
        <v>2330</v>
      </c>
      <c r="B3" s="1073" t="s">
        <v>239</v>
      </c>
      <c r="C3" s="1073" t="s">
        <v>211</v>
      </c>
      <c r="D3" s="1075" t="s">
        <v>2329</v>
      </c>
      <c r="E3" s="1073" t="s">
        <v>2328</v>
      </c>
      <c r="F3" s="1075" t="s">
        <v>2327</v>
      </c>
      <c r="G3" s="1073" t="s">
        <v>2326</v>
      </c>
      <c r="H3" s="1073" t="s">
        <v>2325</v>
      </c>
      <c r="I3" s="1073" t="s">
        <v>2324</v>
      </c>
      <c r="J3" s="1073" t="s">
        <v>2323</v>
      </c>
      <c r="K3" s="1073" t="s">
        <v>2322</v>
      </c>
      <c r="L3" s="1075" t="s">
        <v>2321</v>
      </c>
      <c r="M3" s="1073" t="s">
        <v>2320</v>
      </c>
      <c r="N3" s="1073" t="s">
        <v>2319</v>
      </c>
      <c r="O3" s="1074" t="s">
        <v>820</v>
      </c>
      <c r="P3" s="1074" t="s">
        <v>818</v>
      </c>
      <c r="Q3" s="1074" t="s">
        <v>819</v>
      </c>
      <c r="R3" s="1074" t="s">
        <v>817</v>
      </c>
      <c r="S3" s="1073" t="s">
        <v>2318</v>
      </c>
      <c r="T3" s="1073" t="s">
        <v>2317</v>
      </c>
    </row>
    <row r="4" spans="1:20">
      <c r="A4" s="1072" t="s">
        <v>846</v>
      </c>
      <c r="B4" s="1063" t="s">
        <v>768</v>
      </c>
      <c r="C4" s="1071" t="s">
        <v>118</v>
      </c>
      <c r="D4" s="1071">
        <v>138018</v>
      </c>
      <c r="E4" s="1066">
        <v>2018</v>
      </c>
      <c r="F4" s="1069">
        <v>2018</v>
      </c>
      <c r="G4" s="1068">
        <v>42898</v>
      </c>
      <c r="H4" s="1065">
        <f t="shared" ref="H4:H67" si="0">YEAR(G4)</f>
        <v>2017</v>
      </c>
      <c r="I4" s="1064"/>
      <c r="J4" s="1071" t="s">
        <v>847</v>
      </c>
      <c r="K4" s="1071">
        <v>0</v>
      </c>
      <c r="L4" s="1071" t="s">
        <v>827</v>
      </c>
      <c r="M4" s="1070">
        <v>142360</v>
      </c>
      <c r="N4" s="1070">
        <v>0</v>
      </c>
      <c r="O4" s="1062">
        <f>VLOOKUP(C4,'A. Rate Class Allocations'!$B$124:$J$128,6,FALSE)</f>
        <v>0.96094519236849896</v>
      </c>
      <c r="P4" s="1061">
        <f>VLOOKUP(C4,'A. Rate Class Allocations'!$B$124:$J$128,8,FALSE)</f>
        <v>0.98007105038154396</v>
      </c>
      <c r="Q4" s="1061">
        <f>VLOOKUP(C4,'A. Rate Class Allocations'!$B$124:$J$128,7,FALSE)</f>
        <v>1.0700573423086499</v>
      </c>
      <c r="R4" s="1061">
        <f>VLOOKUP(C4,'A. Rate Class Allocations'!$B$124:$J$128,9,FALSE)</f>
        <v>0.85888650963597402</v>
      </c>
      <c r="S4" s="1060">
        <f t="shared" ref="S4:S67" si="1">M4*O4*P4</f>
        <v>134073.87413725967</v>
      </c>
      <c r="T4" s="1060">
        <f t="shared" ref="T4:T67" si="2">N4*Q4*R4</f>
        <v>0</v>
      </c>
    </row>
    <row r="5" spans="1:20">
      <c r="A5" s="1072" t="s">
        <v>846</v>
      </c>
      <c r="B5" s="1063" t="s">
        <v>768</v>
      </c>
      <c r="C5" s="1071" t="s">
        <v>118</v>
      </c>
      <c r="D5" s="1071">
        <v>138231</v>
      </c>
      <c r="E5" s="1066">
        <v>2018</v>
      </c>
      <c r="F5" s="1069">
        <v>2018</v>
      </c>
      <c r="G5" s="1068">
        <v>42998</v>
      </c>
      <c r="H5" s="1065">
        <f t="shared" si="0"/>
        <v>2017</v>
      </c>
      <c r="I5" s="1064"/>
      <c r="J5" s="1071" t="s">
        <v>847</v>
      </c>
      <c r="K5" s="1071">
        <v>0</v>
      </c>
      <c r="L5" s="1071" t="s">
        <v>827</v>
      </c>
      <c r="M5" s="1070">
        <v>81284</v>
      </c>
      <c r="N5" s="1070">
        <v>0</v>
      </c>
      <c r="O5" s="1062">
        <f>VLOOKUP(C5,'A. Rate Class Allocations'!$B$124:$J$128,6,FALSE)</f>
        <v>0.96094519236849896</v>
      </c>
      <c r="P5" s="1061">
        <f>VLOOKUP(C5,'A. Rate Class Allocations'!$B$124:$J$128,8,FALSE)</f>
        <v>0.98007105038154396</v>
      </c>
      <c r="Q5" s="1061">
        <f>VLOOKUP(C5,'A. Rate Class Allocations'!$B$124:$J$128,7,FALSE)</f>
        <v>1.0700573423086499</v>
      </c>
      <c r="R5" s="1061">
        <f>VLOOKUP(C5,'A. Rate Class Allocations'!$B$124:$J$128,9,FALSE)</f>
        <v>0.85888650963597402</v>
      </c>
      <c r="S5" s="1060">
        <f t="shared" si="1"/>
        <v>76552.829343727266</v>
      </c>
      <c r="T5" s="1060">
        <f t="shared" si="2"/>
        <v>0</v>
      </c>
    </row>
    <row r="6" spans="1:20">
      <c r="A6" s="1072" t="s">
        <v>846</v>
      </c>
      <c r="B6" s="1063" t="s">
        <v>768</v>
      </c>
      <c r="C6" s="1071" t="s">
        <v>118</v>
      </c>
      <c r="D6" s="1071">
        <v>148519</v>
      </c>
      <c r="E6" s="1066">
        <v>2018</v>
      </c>
      <c r="F6" s="1069">
        <v>2018</v>
      </c>
      <c r="G6" s="1068">
        <v>42886</v>
      </c>
      <c r="H6" s="1065">
        <f t="shared" si="0"/>
        <v>2017</v>
      </c>
      <c r="I6" s="1064"/>
      <c r="J6" s="1071" t="s">
        <v>847</v>
      </c>
      <c r="K6" s="1071">
        <v>0</v>
      </c>
      <c r="L6" s="1071" t="s">
        <v>827</v>
      </c>
      <c r="M6" s="1070">
        <v>17171</v>
      </c>
      <c r="N6" s="1070">
        <v>0</v>
      </c>
      <c r="O6" s="1062">
        <f>VLOOKUP(C6,'A. Rate Class Allocations'!$B$124:$J$128,6,FALSE)</f>
        <v>0.96094519236849896</v>
      </c>
      <c r="P6" s="1061">
        <f>VLOOKUP(C6,'A. Rate Class Allocations'!$B$124:$J$128,8,FALSE)</f>
        <v>0.98007105038154396</v>
      </c>
      <c r="Q6" s="1061">
        <f>VLOOKUP(C6,'A. Rate Class Allocations'!$B$124:$J$128,7,FALSE)</f>
        <v>1.0700573423086499</v>
      </c>
      <c r="R6" s="1061">
        <f>VLOOKUP(C6,'A. Rate Class Allocations'!$B$124:$J$128,9,FALSE)</f>
        <v>0.85888650963597402</v>
      </c>
      <c r="S6" s="1060">
        <f t="shared" si="1"/>
        <v>16171.554459194193</v>
      </c>
      <c r="T6" s="1060">
        <f t="shared" si="2"/>
        <v>0</v>
      </c>
    </row>
    <row r="7" spans="1:20">
      <c r="A7" s="1072" t="s">
        <v>846</v>
      </c>
      <c r="B7" s="1063" t="s">
        <v>768</v>
      </c>
      <c r="C7" s="1071" t="s">
        <v>118</v>
      </c>
      <c r="D7" s="1071">
        <v>148520</v>
      </c>
      <c r="E7" s="1066">
        <v>2018</v>
      </c>
      <c r="F7" s="1069">
        <v>2018</v>
      </c>
      <c r="G7" s="1068">
        <v>42886</v>
      </c>
      <c r="H7" s="1065">
        <f t="shared" si="0"/>
        <v>2017</v>
      </c>
      <c r="I7" s="1064"/>
      <c r="J7" s="1071" t="s">
        <v>847</v>
      </c>
      <c r="K7" s="1071">
        <v>0</v>
      </c>
      <c r="L7" s="1071" t="s">
        <v>827</v>
      </c>
      <c r="M7" s="1070">
        <v>41957</v>
      </c>
      <c r="N7" s="1070">
        <v>0</v>
      </c>
      <c r="O7" s="1062">
        <f>VLOOKUP(C7,'A. Rate Class Allocations'!$B$124:$J$128,6,FALSE)</f>
        <v>0.96094519236849896</v>
      </c>
      <c r="P7" s="1061">
        <f>VLOOKUP(C7,'A. Rate Class Allocations'!$B$124:$J$128,8,FALSE)</f>
        <v>0.98007105038154396</v>
      </c>
      <c r="Q7" s="1061">
        <f>VLOOKUP(C7,'A. Rate Class Allocations'!$B$124:$J$128,7,FALSE)</f>
        <v>1.0700573423086499</v>
      </c>
      <c r="R7" s="1061">
        <f>VLOOKUP(C7,'A. Rate Class Allocations'!$B$124:$J$128,9,FALSE)</f>
        <v>0.85888650963597402</v>
      </c>
      <c r="S7" s="1060">
        <f t="shared" si="1"/>
        <v>39514.874523581086</v>
      </c>
      <c r="T7" s="1060">
        <f t="shared" si="2"/>
        <v>0</v>
      </c>
    </row>
    <row r="8" spans="1:20">
      <c r="A8" s="1072" t="s">
        <v>846</v>
      </c>
      <c r="B8" s="1063" t="s">
        <v>768</v>
      </c>
      <c r="C8" s="1071" t="s">
        <v>118</v>
      </c>
      <c r="D8" s="1071">
        <v>150801</v>
      </c>
      <c r="E8" s="1066">
        <v>2018</v>
      </c>
      <c r="F8" s="1069">
        <v>2018</v>
      </c>
      <c r="G8" s="1068">
        <v>42398</v>
      </c>
      <c r="H8" s="1065">
        <f t="shared" si="0"/>
        <v>2016</v>
      </c>
      <c r="I8" s="1064"/>
      <c r="J8" s="1071" t="s">
        <v>843</v>
      </c>
      <c r="K8" s="1071">
        <v>0</v>
      </c>
      <c r="L8" s="1071" t="s">
        <v>825</v>
      </c>
      <c r="M8" s="1070">
        <v>4031.076</v>
      </c>
      <c r="N8" s="1070">
        <v>1.554</v>
      </c>
      <c r="O8" s="1062">
        <f>VLOOKUP(C8,'A. Rate Class Allocations'!$B$124:$J$128,6,FALSE)</f>
        <v>0.96094519236849896</v>
      </c>
      <c r="P8" s="1061">
        <f>VLOOKUP(C8,'A. Rate Class Allocations'!$B$124:$J$128,8,FALSE)</f>
        <v>0.98007105038154396</v>
      </c>
      <c r="Q8" s="1061">
        <f>VLOOKUP(C8,'A. Rate Class Allocations'!$B$124:$J$128,7,FALSE)</f>
        <v>1.0700573423086499</v>
      </c>
      <c r="R8" s="1061">
        <f>VLOOKUP(C8,'A. Rate Class Allocations'!$B$124:$J$128,9,FALSE)</f>
        <v>0.85888650963597402</v>
      </c>
      <c r="S8" s="1060">
        <f t="shared" si="1"/>
        <v>3796.4454640469803</v>
      </c>
      <c r="T8" s="1060">
        <f t="shared" si="2"/>
        <v>1.428215845824409</v>
      </c>
    </row>
    <row r="9" spans="1:20">
      <c r="A9" s="1072" t="s">
        <v>846</v>
      </c>
      <c r="B9" s="1063" t="s">
        <v>768</v>
      </c>
      <c r="C9" s="1071" t="s">
        <v>118</v>
      </c>
      <c r="D9" s="1071">
        <v>152915</v>
      </c>
      <c r="E9" s="1066">
        <v>2018</v>
      </c>
      <c r="F9" s="1069">
        <v>2018</v>
      </c>
      <c r="G9" s="1068">
        <v>42492</v>
      </c>
      <c r="H9" s="1065">
        <f t="shared" si="0"/>
        <v>2016</v>
      </c>
      <c r="I9" s="1064"/>
      <c r="J9" s="1071" t="s">
        <v>2155</v>
      </c>
      <c r="K9" s="1071">
        <v>0</v>
      </c>
      <c r="L9" s="1071" t="s">
        <v>825</v>
      </c>
      <c r="M9" s="1070">
        <v>2855</v>
      </c>
      <c r="N9" s="1070">
        <v>6.5</v>
      </c>
      <c r="O9" s="1062">
        <f>VLOOKUP(C9,'A. Rate Class Allocations'!$B$124:$J$128,6,FALSE)</f>
        <v>0.96094519236849896</v>
      </c>
      <c r="P9" s="1061">
        <f>VLOOKUP(C9,'A. Rate Class Allocations'!$B$124:$J$128,8,FALSE)</f>
        <v>0.98007105038154396</v>
      </c>
      <c r="Q9" s="1061">
        <f>VLOOKUP(C9,'A. Rate Class Allocations'!$B$124:$J$128,7,FALSE)</f>
        <v>1.0700573423086499</v>
      </c>
      <c r="R9" s="1061">
        <f>VLOOKUP(C9,'A. Rate Class Allocations'!$B$124:$J$128,9,FALSE)</f>
        <v>0.85888650963597402</v>
      </c>
      <c r="S9" s="1060">
        <f t="shared" si="1"/>
        <v>2688.823480344734</v>
      </c>
      <c r="T9" s="1060">
        <f t="shared" si="2"/>
        <v>5.9738758029978491</v>
      </c>
    </row>
    <row r="10" spans="1:20">
      <c r="A10" s="1072" t="s">
        <v>846</v>
      </c>
      <c r="B10" s="1063" t="s">
        <v>768</v>
      </c>
      <c r="C10" s="1071" t="s">
        <v>118</v>
      </c>
      <c r="D10" s="1071">
        <v>152915</v>
      </c>
      <c r="E10" s="1066">
        <v>2018</v>
      </c>
      <c r="F10" s="1069">
        <v>2018</v>
      </c>
      <c r="G10" s="1068">
        <v>42492</v>
      </c>
      <c r="H10" s="1065">
        <f t="shared" si="0"/>
        <v>2016</v>
      </c>
      <c r="I10" s="1064"/>
      <c r="J10" s="1071" t="s">
        <v>2155</v>
      </c>
      <c r="K10" s="1071">
        <v>0</v>
      </c>
      <c r="L10" s="1071" t="s">
        <v>825</v>
      </c>
      <c r="M10" s="1070">
        <v>3096</v>
      </c>
      <c r="N10" s="1070">
        <v>7</v>
      </c>
      <c r="O10" s="1062">
        <f>VLOOKUP(C10,'A. Rate Class Allocations'!$B$124:$J$128,6,FALSE)</f>
        <v>0.96094519236849896</v>
      </c>
      <c r="P10" s="1061">
        <f>VLOOKUP(C10,'A. Rate Class Allocations'!$B$124:$J$128,8,FALSE)</f>
        <v>0.98007105038154396</v>
      </c>
      <c r="Q10" s="1061">
        <f>VLOOKUP(C10,'A. Rate Class Allocations'!$B$124:$J$128,7,FALSE)</f>
        <v>1.0700573423086499</v>
      </c>
      <c r="R10" s="1061">
        <f>VLOOKUP(C10,'A. Rate Class Allocations'!$B$124:$J$128,9,FALSE)</f>
        <v>0.85888650963597402</v>
      </c>
      <c r="S10" s="1060">
        <f t="shared" si="1"/>
        <v>2915.7959702792632</v>
      </c>
      <c r="T10" s="1060">
        <f t="shared" si="2"/>
        <v>6.4334047109207608</v>
      </c>
    </row>
    <row r="11" spans="1:20">
      <c r="A11" s="1072" t="s">
        <v>846</v>
      </c>
      <c r="B11" s="1063" t="s">
        <v>768</v>
      </c>
      <c r="C11" s="1071" t="s">
        <v>118</v>
      </c>
      <c r="D11" s="1071">
        <v>155134</v>
      </c>
      <c r="E11" s="1066">
        <v>2018</v>
      </c>
      <c r="F11" s="1069">
        <v>2018</v>
      </c>
      <c r="G11" s="1068">
        <v>43147</v>
      </c>
      <c r="H11" s="1065">
        <f t="shared" si="0"/>
        <v>2018</v>
      </c>
      <c r="I11" s="1064"/>
      <c r="J11" s="1071" t="s">
        <v>843</v>
      </c>
      <c r="K11" s="1071">
        <v>0</v>
      </c>
      <c r="L11" s="1071" t="s">
        <v>827</v>
      </c>
      <c r="M11" s="1070">
        <v>4872</v>
      </c>
      <c r="N11" s="1070">
        <v>0</v>
      </c>
      <c r="O11" s="1062">
        <f>VLOOKUP(C11,'A. Rate Class Allocations'!$B$124:$J$128,6,FALSE)</f>
        <v>0.96094519236849896</v>
      </c>
      <c r="P11" s="1061">
        <f>VLOOKUP(C11,'A. Rate Class Allocations'!$B$124:$J$128,8,FALSE)</f>
        <v>0.98007105038154396</v>
      </c>
      <c r="Q11" s="1061">
        <f>VLOOKUP(C11,'A. Rate Class Allocations'!$B$124:$J$128,7,FALSE)</f>
        <v>1.0700573423086499</v>
      </c>
      <c r="R11" s="1061">
        <f>VLOOKUP(C11,'A. Rate Class Allocations'!$B$124:$J$128,9,FALSE)</f>
        <v>0.85888650963597402</v>
      </c>
      <c r="S11" s="1060">
        <f t="shared" si="1"/>
        <v>4588.4231160208565</v>
      </c>
      <c r="T11" s="1060">
        <f t="shared" si="2"/>
        <v>0</v>
      </c>
    </row>
    <row r="12" spans="1:20">
      <c r="A12" s="1072" t="s">
        <v>846</v>
      </c>
      <c r="B12" s="1063" t="s">
        <v>768</v>
      </c>
      <c r="C12" s="1071" t="s">
        <v>118</v>
      </c>
      <c r="D12" s="1071">
        <v>160756</v>
      </c>
      <c r="E12" s="1066">
        <v>2018</v>
      </c>
      <c r="F12" s="1069">
        <v>2018</v>
      </c>
      <c r="G12" s="1068">
        <v>42528</v>
      </c>
      <c r="H12" s="1065">
        <f t="shared" si="0"/>
        <v>2016</v>
      </c>
      <c r="I12" s="1064"/>
      <c r="J12" s="1071" t="s">
        <v>2155</v>
      </c>
      <c r="K12" s="1071">
        <v>0</v>
      </c>
      <c r="L12" s="1071" t="s">
        <v>825</v>
      </c>
      <c r="M12" s="1070">
        <v>5238</v>
      </c>
      <c r="N12" s="1070">
        <v>0.6</v>
      </c>
      <c r="O12" s="1062">
        <f>VLOOKUP(C12,'A. Rate Class Allocations'!$B$124:$J$128,6,FALSE)</f>
        <v>0.96094519236849896</v>
      </c>
      <c r="P12" s="1061">
        <f>VLOOKUP(C12,'A. Rate Class Allocations'!$B$124:$J$128,8,FALSE)</f>
        <v>0.98007105038154396</v>
      </c>
      <c r="Q12" s="1061">
        <f>VLOOKUP(C12,'A. Rate Class Allocations'!$B$124:$J$128,7,FALSE)</f>
        <v>1.0700573423086499</v>
      </c>
      <c r="R12" s="1061">
        <f>VLOOKUP(C12,'A. Rate Class Allocations'!$B$124:$J$128,9,FALSE)</f>
        <v>0.85888650963597402</v>
      </c>
      <c r="S12" s="1060">
        <f t="shared" si="1"/>
        <v>4933.1199264608458</v>
      </c>
      <c r="T12" s="1060">
        <f t="shared" si="2"/>
        <v>0.55143468950749386</v>
      </c>
    </row>
    <row r="13" spans="1:20">
      <c r="A13" s="1072" t="s">
        <v>846</v>
      </c>
      <c r="B13" s="1063" t="s">
        <v>768</v>
      </c>
      <c r="C13" s="1071" t="s">
        <v>118</v>
      </c>
      <c r="D13" s="1071">
        <v>160756</v>
      </c>
      <c r="E13" s="1066">
        <v>2018</v>
      </c>
      <c r="F13" s="1069">
        <v>2018</v>
      </c>
      <c r="G13" s="1068">
        <v>42529</v>
      </c>
      <c r="H13" s="1065">
        <f t="shared" si="0"/>
        <v>2016</v>
      </c>
      <c r="I13" s="1064"/>
      <c r="J13" s="1071" t="s">
        <v>2155</v>
      </c>
      <c r="K13" s="1071">
        <v>0</v>
      </c>
      <c r="L13" s="1071" t="s">
        <v>825</v>
      </c>
      <c r="M13" s="1070">
        <v>3478</v>
      </c>
      <c r="N13" s="1070">
        <v>0.4</v>
      </c>
      <c r="O13" s="1062">
        <f>VLOOKUP(C13,'A. Rate Class Allocations'!$B$124:$J$128,6,FALSE)</f>
        <v>0.96094519236849896</v>
      </c>
      <c r="P13" s="1061">
        <f>VLOOKUP(C13,'A. Rate Class Allocations'!$B$124:$J$128,8,FALSE)</f>
        <v>0.98007105038154396</v>
      </c>
      <c r="Q13" s="1061">
        <f>VLOOKUP(C13,'A. Rate Class Allocations'!$B$124:$J$128,7,FALSE)</f>
        <v>1.0700573423086499</v>
      </c>
      <c r="R13" s="1061">
        <f>VLOOKUP(C13,'A. Rate Class Allocations'!$B$124:$J$128,9,FALSE)</f>
        <v>0.85888650963597402</v>
      </c>
      <c r="S13" s="1060">
        <f t="shared" si="1"/>
        <v>3275.5614937439523</v>
      </c>
      <c r="T13" s="1060">
        <f t="shared" si="2"/>
        <v>0.36762312633832922</v>
      </c>
    </row>
    <row r="14" spans="1:20">
      <c r="A14" s="1072" t="s">
        <v>846</v>
      </c>
      <c r="B14" s="1063" t="s">
        <v>768</v>
      </c>
      <c r="C14" s="1071" t="s">
        <v>118</v>
      </c>
      <c r="D14" s="1071">
        <v>160756</v>
      </c>
      <c r="E14" s="1066">
        <v>2018</v>
      </c>
      <c r="F14" s="1069">
        <v>2018</v>
      </c>
      <c r="G14" s="1068">
        <v>42579</v>
      </c>
      <c r="H14" s="1065">
        <f t="shared" si="0"/>
        <v>2016</v>
      </c>
      <c r="I14" s="1064"/>
      <c r="J14" s="1071" t="s">
        <v>2155</v>
      </c>
      <c r="K14" s="1071">
        <v>0</v>
      </c>
      <c r="L14" s="1071" t="s">
        <v>825</v>
      </c>
      <c r="M14" s="1070">
        <v>6009</v>
      </c>
      <c r="N14" s="1070">
        <v>0.7</v>
      </c>
      <c r="O14" s="1062">
        <f>VLOOKUP(C14,'A. Rate Class Allocations'!$B$124:$J$128,6,FALSE)</f>
        <v>0.96094519236849896</v>
      </c>
      <c r="P14" s="1061">
        <f>VLOOKUP(C14,'A. Rate Class Allocations'!$B$124:$J$128,8,FALSE)</f>
        <v>0.98007105038154396</v>
      </c>
      <c r="Q14" s="1061">
        <f>VLOOKUP(C14,'A. Rate Class Allocations'!$B$124:$J$128,7,FALSE)</f>
        <v>1.0700573423086499</v>
      </c>
      <c r="R14" s="1061">
        <f>VLOOKUP(C14,'A. Rate Class Allocations'!$B$124:$J$128,9,FALSE)</f>
        <v>0.85888650963597402</v>
      </c>
      <c r="S14" s="1060">
        <f t="shared" si="1"/>
        <v>5659.2435353385308</v>
      </c>
      <c r="T14" s="1060">
        <f t="shared" si="2"/>
        <v>0.64334047109207604</v>
      </c>
    </row>
    <row r="15" spans="1:20">
      <c r="A15" s="1072" t="s">
        <v>846</v>
      </c>
      <c r="B15" s="1063" t="s">
        <v>768</v>
      </c>
      <c r="C15" s="1071" t="s">
        <v>118</v>
      </c>
      <c r="D15" s="1071">
        <v>160756</v>
      </c>
      <c r="E15" s="1066">
        <v>2018</v>
      </c>
      <c r="F15" s="1069">
        <v>2018</v>
      </c>
      <c r="G15" s="1068">
        <v>42579</v>
      </c>
      <c r="H15" s="1065">
        <f t="shared" si="0"/>
        <v>2016</v>
      </c>
      <c r="I15" s="1064"/>
      <c r="J15" s="1071" t="s">
        <v>843</v>
      </c>
      <c r="K15" s="1071">
        <v>0</v>
      </c>
      <c r="L15" s="1071" t="s">
        <v>825</v>
      </c>
      <c r="M15" s="1070">
        <v>0</v>
      </c>
      <c r="N15" s="1070">
        <v>0</v>
      </c>
      <c r="O15" s="1062">
        <f>VLOOKUP(C15,'A. Rate Class Allocations'!$B$124:$J$128,6,FALSE)</f>
        <v>0.96094519236849896</v>
      </c>
      <c r="P15" s="1061">
        <f>VLOOKUP(C15,'A. Rate Class Allocations'!$B$124:$J$128,8,FALSE)</f>
        <v>0.98007105038154396</v>
      </c>
      <c r="Q15" s="1061">
        <f>VLOOKUP(C15,'A. Rate Class Allocations'!$B$124:$J$128,7,FALSE)</f>
        <v>1.0700573423086499</v>
      </c>
      <c r="R15" s="1061">
        <f>VLOOKUP(C15,'A. Rate Class Allocations'!$B$124:$J$128,9,FALSE)</f>
        <v>0.85888650963597402</v>
      </c>
      <c r="S15" s="1060">
        <f t="shared" si="1"/>
        <v>0</v>
      </c>
      <c r="T15" s="1060">
        <f t="shared" si="2"/>
        <v>0</v>
      </c>
    </row>
    <row r="16" spans="1:20">
      <c r="A16" s="1072" t="s">
        <v>846</v>
      </c>
      <c r="B16" s="1063" t="s">
        <v>768</v>
      </c>
      <c r="C16" s="1071" t="s">
        <v>118</v>
      </c>
      <c r="D16" s="1071">
        <v>160756</v>
      </c>
      <c r="E16" s="1066">
        <v>2018</v>
      </c>
      <c r="F16" s="1069">
        <v>2018</v>
      </c>
      <c r="G16" s="1068">
        <v>42579</v>
      </c>
      <c r="H16" s="1065">
        <f t="shared" si="0"/>
        <v>2016</v>
      </c>
      <c r="I16" s="1064"/>
      <c r="J16" s="1071" t="s">
        <v>843</v>
      </c>
      <c r="K16" s="1071">
        <v>0</v>
      </c>
      <c r="L16" s="1071" t="s">
        <v>825</v>
      </c>
      <c r="M16" s="1070">
        <v>0</v>
      </c>
      <c r="N16" s="1070">
        <v>0</v>
      </c>
      <c r="O16" s="1062">
        <f>VLOOKUP(C16,'A. Rate Class Allocations'!$B$124:$J$128,6,FALSE)</f>
        <v>0.96094519236849896</v>
      </c>
      <c r="P16" s="1061">
        <f>VLOOKUP(C16,'A. Rate Class Allocations'!$B$124:$J$128,8,FALSE)</f>
        <v>0.98007105038154396</v>
      </c>
      <c r="Q16" s="1061">
        <f>VLOOKUP(C16,'A. Rate Class Allocations'!$B$124:$J$128,7,FALSE)</f>
        <v>1.0700573423086499</v>
      </c>
      <c r="R16" s="1061">
        <f>VLOOKUP(C16,'A. Rate Class Allocations'!$B$124:$J$128,9,FALSE)</f>
        <v>0.85888650963597402</v>
      </c>
      <c r="S16" s="1060">
        <f t="shared" si="1"/>
        <v>0</v>
      </c>
      <c r="T16" s="1060">
        <f t="shared" si="2"/>
        <v>0</v>
      </c>
    </row>
    <row r="17" spans="1:20">
      <c r="A17" s="1072" t="s">
        <v>846</v>
      </c>
      <c r="B17" s="1063" t="s">
        <v>768</v>
      </c>
      <c r="C17" s="1071" t="s">
        <v>118</v>
      </c>
      <c r="D17" s="1071">
        <v>161889</v>
      </c>
      <c r="E17" s="1066">
        <v>2018</v>
      </c>
      <c r="F17" s="1069">
        <v>2018</v>
      </c>
      <c r="G17" s="1068">
        <v>42671</v>
      </c>
      <c r="H17" s="1065">
        <f t="shared" si="0"/>
        <v>2016</v>
      </c>
      <c r="I17" s="1064"/>
      <c r="J17" s="1071" t="s">
        <v>843</v>
      </c>
      <c r="K17" s="1071">
        <v>0</v>
      </c>
      <c r="L17" s="1071" t="s">
        <v>827</v>
      </c>
      <c r="M17" s="1070">
        <v>14616</v>
      </c>
      <c r="N17" s="1070">
        <v>0</v>
      </c>
      <c r="O17" s="1062">
        <f>VLOOKUP(C17,'A. Rate Class Allocations'!$B$124:$J$128,6,FALSE)</f>
        <v>0.96094519236849896</v>
      </c>
      <c r="P17" s="1061">
        <f>VLOOKUP(C17,'A. Rate Class Allocations'!$B$124:$J$128,8,FALSE)</f>
        <v>0.98007105038154396</v>
      </c>
      <c r="Q17" s="1061">
        <f>VLOOKUP(C17,'A. Rate Class Allocations'!$B$124:$J$128,7,FALSE)</f>
        <v>1.0700573423086499</v>
      </c>
      <c r="R17" s="1061">
        <f>VLOOKUP(C17,'A. Rate Class Allocations'!$B$124:$J$128,9,FALSE)</f>
        <v>0.85888650963597402</v>
      </c>
      <c r="S17" s="1060">
        <f t="shared" si="1"/>
        <v>13765.269348062568</v>
      </c>
      <c r="T17" s="1060">
        <f t="shared" si="2"/>
        <v>0</v>
      </c>
    </row>
    <row r="18" spans="1:20">
      <c r="A18" s="1072" t="s">
        <v>846</v>
      </c>
      <c r="B18" s="1063" t="s">
        <v>768</v>
      </c>
      <c r="C18" s="1071" t="s">
        <v>118</v>
      </c>
      <c r="D18" s="1071">
        <v>162874</v>
      </c>
      <c r="E18" s="1066">
        <v>2018</v>
      </c>
      <c r="F18" s="1069">
        <v>2018</v>
      </c>
      <c r="G18" s="1068">
        <v>42567</v>
      </c>
      <c r="H18" s="1065">
        <f t="shared" si="0"/>
        <v>2016</v>
      </c>
      <c r="I18" s="1064"/>
      <c r="J18" s="1071" t="s">
        <v>843</v>
      </c>
      <c r="K18" s="1071">
        <v>0</v>
      </c>
      <c r="L18" s="1071" t="s">
        <v>827</v>
      </c>
      <c r="M18" s="1070">
        <v>4095</v>
      </c>
      <c r="N18" s="1070">
        <v>0</v>
      </c>
      <c r="O18" s="1062">
        <f>VLOOKUP(C18,'A. Rate Class Allocations'!$B$124:$J$128,6,FALSE)</f>
        <v>0.96094519236849896</v>
      </c>
      <c r="P18" s="1061">
        <f>VLOOKUP(C18,'A. Rate Class Allocations'!$B$124:$J$128,8,FALSE)</f>
        <v>0.98007105038154396</v>
      </c>
      <c r="Q18" s="1061">
        <f>VLOOKUP(C18,'A. Rate Class Allocations'!$B$124:$J$128,7,FALSE)</f>
        <v>1.0700573423086499</v>
      </c>
      <c r="R18" s="1061">
        <f>VLOOKUP(C18,'A. Rate Class Allocations'!$B$124:$J$128,9,FALSE)</f>
        <v>0.85888650963597402</v>
      </c>
      <c r="S18" s="1060">
        <f t="shared" si="1"/>
        <v>3856.648739758909</v>
      </c>
      <c r="T18" s="1060">
        <f t="shared" si="2"/>
        <v>0</v>
      </c>
    </row>
    <row r="19" spans="1:20">
      <c r="A19" s="1072" t="s">
        <v>846</v>
      </c>
      <c r="B19" s="1063" t="s">
        <v>768</v>
      </c>
      <c r="C19" s="1071" t="s">
        <v>118</v>
      </c>
      <c r="D19" s="1071">
        <v>162874</v>
      </c>
      <c r="E19" s="1066">
        <v>2018</v>
      </c>
      <c r="F19" s="1069">
        <v>2018</v>
      </c>
      <c r="G19" s="1068">
        <v>42567</v>
      </c>
      <c r="H19" s="1065">
        <f t="shared" si="0"/>
        <v>2016</v>
      </c>
      <c r="I19" s="1064"/>
      <c r="J19" s="1071" t="s">
        <v>843</v>
      </c>
      <c r="K19" s="1071">
        <v>0</v>
      </c>
      <c r="L19" s="1071" t="s">
        <v>827</v>
      </c>
      <c r="M19" s="1070">
        <v>5040</v>
      </c>
      <c r="N19" s="1070">
        <v>0</v>
      </c>
      <c r="O19" s="1062">
        <f>VLOOKUP(C19,'A. Rate Class Allocations'!$B$124:$J$128,6,FALSE)</f>
        <v>0.96094519236849896</v>
      </c>
      <c r="P19" s="1061">
        <f>VLOOKUP(C19,'A. Rate Class Allocations'!$B$124:$J$128,8,FALSE)</f>
        <v>0.98007105038154396</v>
      </c>
      <c r="Q19" s="1061">
        <f>VLOOKUP(C19,'A. Rate Class Allocations'!$B$124:$J$128,7,FALSE)</f>
        <v>1.0700573423086499</v>
      </c>
      <c r="R19" s="1061">
        <f>VLOOKUP(C19,'A. Rate Class Allocations'!$B$124:$J$128,9,FALSE)</f>
        <v>0.85888650963597402</v>
      </c>
      <c r="S19" s="1060">
        <f t="shared" si="1"/>
        <v>4746.6446027801958</v>
      </c>
      <c r="T19" s="1060">
        <f t="shared" si="2"/>
        <v>0</v>
      </c>
    </row>
    <row r="20" spans="1:20">
      <c r="A20" s="1072" t="s">
        <v>846</v>
      </c>
      <c r="B20" s="1063" t="s">
        <v>768</v>
      </c>
      <c r="C20" s="1071" t="s">
        <v>118</v>
      </c>
      <c r="D20" s="1071">
        <v>162874</v>
      </c>
      <c r="E20" s="1066">
        <v>2018</v>
      </c>
      <c r="F20" s="1069">
        <v>2018</v>
      </c>
      <c r="G20" s="1068">
        <v>42567</v>
      </c>
      <c r="H20" s="1065">
        <f t="shared" si="0"/>
        <v>2016</v>
      </c>
      <c r="I20" s="1064"/>
      <c r="J20" s="1071" t="s">
        <v>843</v>
      </c>
      <c r="K20" s="1071">
        <v>0</v>
      </c>
      <c r="L20" s="1071" t="s">
        <v>827</v>
      </c>
      <c r="M20" s="1070">
        <v>12180</v>
      </c>
      <c r="N20" s="1070">
        <v>0</v>
      </c>
      <c r="O20" s="1062">
        <f>VLOOKUP(C20,'A. Rate Class Allocations'!$B$124:$J$128,6,FALSE)</f>
        <v>0.96094519236849896</v>
      </c>
      <c r="P20" s="1061">
        <f>VLOOKUP(C20,'A. Rate Class Allocations'!$B$124:$J$128,8,FALSE)</f>
        <v>0.98007105038154396</v>
      </c>
      <c r="Q20" s="1061">
        <f>VLOOKUP(C20,'A. Rate Class Allocations'!$B$124:$J$128,7,FALSE)</f>
        <v>1.0700573423086499</v>
      </c>
      <c r="R20" s="1061">
        <f>VLOOKUP(C20,'A. Rate Class Allocations'!$B$124:$J$128,9,FALSE)</f>
        <v>0.85888650963597402</v>
      </c>
      <c r="S20" s="1060">
        <f t="shared" si="1"/>
        <v>11471.057790052138</v>
      </c>
      <c r="T20" s="1060">
        <f t="shared" si="2"/>
        <v>0</v>
      </c>
    </row>
    <row r="21" spans="1:20">
      <c r="A21" s="1072" t="s">
        <v>846</v>
      </c>
      <c r="B21" s="1063" t="s">
        <v>768</v>
      </c>
      <c r="C21" s="1071" t="s">
        <v>118</v>
      </c>
      <c r="D21" s="1071">
        <v>162874</v>
      </c>
      <c r="E21" s="1066">
        <v>2018</v>
      </c>
      <c r="F21" s="1069">
        <v>2018</v>
      </c>
      <c r="G21" s="1068">
        <v>42567</v>
      </c>
      <c r="H21" s="1065">
        <f t="shared" si="0"/>
        <v>2016</v>
      </c>
      <c r="I21" s="1064"/>
      <c r="J21" s="1071" t="s">
        <v>843</v>
      </c>
      <c r="K21" s="1071">
        <v>0</v>
      </c>
      <c r="L21" s="1071" t="s">
        <v>827</v>
      </c>
      <c r="M21" s="1070">
        <v>29784</v>
      </c>
      <c r="N21" s="1070">
        <v>0</v>
      </c>
      <c r="O21" s="1062">
        <f>VLOOKUP(C21,'A. Rate Class Allocations'!$B$124:$J$128,6,FALSE)</f>
        <v>0.96094519236849896</v>
      </c>
      <c r="P21" s="1061">
        <f>VLOOKUP(C21,'A. Rate Class Allocations'!$B$124:$J$128,8,FALSE)</f>
        <v>0.98007105038154396</v>
      </c>
      <c r="Q21" s="1061">
        <f>VLOOKUP(C21,'A. Rate Class Allocations'!$B$124:$J$128,7,FALSE)</f>
        <v>1.0700573423086499</v>
      </c>
      <c r="R21" s="1061">
        <f>VLOOKUP(C21,'A. Rate Class Allocations'!$B$124:$J$128,9,FALSE)</f>
        <v>0.85888650963597402</v>
      </c>
      <c r="S21" s="1060">
        <f t="shared" si="1"/>
        <v>28050.40929547725</v>
      </c>
      <c r="T21" s="1060">
        <f t="shared" si="2"/>
        <v>0</v>
      </c>
    </row>
    <row r="22" spans="1:20">
      <c r="A22" s="1072" t="s">
        <v>846</v>
      </c>
      <c r="B22" s="1063" t="s">
        <v>768</v>
      </c>
      <c r="C22" s="1071" t="s">
        <v>118</v>
      </c>
      <c r="D22" s="1071">
        <v>166179</v>
      </c>
      <c r="E22" s="1066">
        <v>2018</v>
      </c>
      <c r="F22" s="1069">
        <v>2018</v>
      </c>
      <c r="G22" s="1068">
        <v>43060</v>
      </c>
      <c r="H22" s="1065">
        <f t="shared" si="0"/>
        <v>2017</v>
      </c>
      <c r="I22" s="1064"/>
      <c r="J22" s="1071" t="s">
        <v>847</v>
      </c>
      <c r="K22" s="1071">
        <v>0</v>
      </c>
      <c r="L22" s="1071" t="s">
        <v>827</v>
      </c>
      <c r="M22" s="1070">
        <v>94300</v>
      </c>
      <c r="N22" s="1070">
        <v>0</v>
      </c>
      <c r="O22" s="1062">
        <f>VLOOKUP(C22,'A. Rate Class Allocations'!$B$124:$J$128,6,FALSE)</f>
        <v>0.96094519236849896</v>
      </c>
      <c r="P22" s="1061">
        <f>VLOOKUP(C22,'A. Rate Class Allocations'!$B$124:$J$128,8,FALSE)</f>
        <v>0.98007105038154396</v>
      </c>
      <c r="Q22" s="1061">
        <f>VLOOKUP(C22,'A. Rate Class Allocations'!$B$124:$J$128,7,FALSE)</f>
        <v>1.0700573423086499</v>
      </c>
      <c r="R22" s="1061">
        <f>VLOOKUP(C22,'A. Rate Class Allocations'!$B$124:$J$128,9,FALSE)</f>
        <v>0.85888650963597402</v>
      </c>
      <c r="S22" s="1060">
        <f t="shared" si="1"/>
        <v>88811.227389319931</v>
      </c>
      <c r="T22" s="1060">
        <f t="shared" si="2"/>
        <v>0</v>
      </c>
    </row>
    <row r="23" spans="1:20">
      <c r="A23" s="1072" t="s">
        <v>846</v>
      </c>
      <c r="B23" s="1063" t="s">
        <v>768</v>
      </c>
      <c r="C23" s="1071" t="s">
        <v>118</v>
      </c>
      <c r="D23" s="1071">
        <v>166313</v>
      </c>
      <c r="E23" s="1066">
        <v>2018</v>
      </c>
      <c r="F23" s="1069">
        <v>2018</v>
      </c>
      <c r="G23" s="1068">
        <v>43169</v>
      </c>
      <c r="H23" s="1065">
        <f t="shared" si="0"/>
        <v>2018</v>
      </c>
      <c r="I23" s="1064"/>
      <c r="J23" s="1071" t="s">
        <v>847</v>
      </c>
      <c r="K23" s="1071">
        <v>0</v>
      </c>
      <c r="L23" s="1071" t="s">
        <v>825</v>
      </c>
      <c r="M23" s="1070">
        <v>18613</v>
      </c>
      <c r="N23" s="1070">
        <v>5.8</v>
      </c>
      <c r="O23" s="1062">
        <f>VLOOKUP(C23,'A. Rate Class Allocations'!$B$124:$J$128,6,FALSE)</f>
        <v>0.96094519236849896</v>
      </c>
      <c r="P23" s="1061">
        <f>VLOOKUP(C23,'A. Rate Class Allocations'!$B$124:$J$128,8,FALSE)</f>
        <v>0.98007105038154396</v>
      </c>
      <c r="Q23" s="1061">
        <f>VLOOKUP(C23,'A. Rate Class Allocations'!$B$124:$J$128,7,FALSE)</f>
        <v>1.0700573423086499</v>
      </c>
      <c r="R23" s="1061">
        <f>VLOOKUP(C23,'A. Rate Class Allocations'!$B$124:$J$128,9,FALSE)</f>
        <v>0.85888650963597402</v>
      </c>
      <c r="S23" s="1060">
        <f t="shared" si="1"/>
        <v>17529.622220545192</v>
      </c>
      <c r="T23" s="1060">
        <f t="shared" si="2"/>
        <v>5.3305353319057724</v>
      </c>
    </row>
    <row r="24" spans="1:20">
      <c r="A24" s="1072" t="s">
        <v>846</v>
      </c>
      <c r="B24" s="1063" t="s">
        <v>768</v>
      </c>
      <c r="C24" s="1071" t="s">
        <v>118</v>
      </c>
      <c r="D24" s="1071">
        <v>167855</v>
      </c>
      <c r="E24" s="1066">
        <v>2018</v>
      </c>
      <c r="F24" s="1069">
        <v>2018</v>
      </c>
      <c r="G24" s="1068">
        <v>42998</v>
      </c>
      <c r="H24" s="1065">
        <f t="shared" si="0"/>
        <v>2017</v>
      </c>
      <c r="I24" s="1064"/>
      <c r="J24" s="1071" t="s">
        <v>847</v>
      </c>
      <c r="K24" s="1071">
        <v>0</v>
      </c>
      <c r="L24" s="1071" t="s">
        <v>827</v>
      </c>
      <c r="M24" s="1070">
        <v>74020</v>
      </c>
      <c r="N24" s="1070">
        <v>0</v>
      </c>
      <c r="O24" s="1062">
        <f>VLOOKUP(C24,'A. Rate Class Allocations'!$B$124:$J$128,6,FALSE)</f>
        <v>0.96094519236849896</v>
      </c>
      <c r="P24" s="1061">
        <f>VLOOKUP(C24,'A. Rate Class Allocations'!$B$124:$J$128,8,FALSE)</f>
        <v>0.98007105038154396</v>
      </c>
      <c r="Q24" s="1061">
        <f>VLOOKUP(C24,'A. Rate Class Allocations'!$B$124:$J$128,7,FALSE)</f>
        <v>1.0700573423086499</v>
      </c>
      <c r="R24" s="1061">
        <f>VLOOKUP(C24,'A. Rate Class Allocations'!$B$124:$J$128,9,FALSE)</f>
        <v>0.85888650963597402</v>
      </c>
      <c r="S24" s="1060">
        <f t="shared" si="1"/>
        <v>69711.633630513912</v>
      </c>
      <c r="T24" s="1060">
        <f t="shared" si="2"/>
        <v>0</v>
      </c>
    </row>
    <row r="25" spans="1:20">
      <c r="A25" s="1072" t="s">
        <v>846</v>
      </c>
      <c r="B25" s="1063" t="s">
        <v>768</v>
      </c>
      <c r="C25" s="1071" t="s">
        <v>118</v>
      </c>
      <c r="D25" s="1071">
        <v>168145</v>
      </c>
      <c r="E25" s="1066">
        <v>2018</v>
      </c>
      <c r="F25" s="1069">
        <v>2018</v>
      </c>
      <c r="G25" s="1068">
        <v>43169</v>
      </c>
      <c r="H25" s="1065">
        <f t="shared" si="0"/>
        <v>2018</v>
      </c>
      <c r="I25" s="1064"/>
      <c r="J25" s="1071" t="s">
        <v>843</v>
      </c>
      <c r="K25" s="1071">
        <v>0</v>
      </c>
      <c r="L25" s="1071" t="s">
        <v>827</v>
      </c>
      <c r="M25" s="1070">
        <v>16.03</v>
      </c>
      <c r="N25" s="1070">
        <v>4.1000000000000003E-3</v>
      </c>
      <c r="O25" s="1062">
        <f>VLOOKUP(C25,'A. Rate Class Allocations'!$B$124:$J$128,6,FALSE)</f>
        <v>0.96094519236849896</v>
      </c>
      <c r="P25" s="1061">
        <f>VLOOKUP(C25,'A. Rate Class Allocations'!$B$124:$J$128,8,FALSE)</f>
        <v>0.98007105038154396</v>
      </c>
      <c r="Q25" s="1061">
        <f>VLOOKUP(C25,'A. Rate Class Allocations'!$B$124:$J$128,7,FALSE)</f>
        <v>1.0700573423086499</v>
      </c>
      <c r="R25" s="1061">
        <f>VLOOKUP(C25,'A. Rate Class Allocations'!$B$124:$J$128,9,FALSE)</f>
        <v>0.85888650963597402</v>
      </c>
      <c r="S25" s="1060">
        <f t="shared" si="1"/>
        <v>15.096966861620345</v>
      </c>
      <c r="T25" s="1060">
        <f t="shared" si="2"/>
        <v>3.7681370449678749E-3</v>
      </c>
    </row>
    <row r="26" spans="1:20">
      <c r="A26" s="1072" t="s">
        <v>846</v>
      </c>
      <c r="B26" s="1063" t="s">
        <v>768</v>
      </c>
      <c r="C26" s="1071" t="s">
        <v>118</v>
      </c>
      <c r="D26" s="1071">
        <v>168145</v>
      </c>
      <c r="E26" s="1066">
        <v>2018</v>
      </c>
      <c r="F26" s="1069">
        <v>2018</v>
      </c>
      <c r="G26" s="1068">
        <v>43169</v>
      </c>
      <c r="H26" s="1065">
        <f t="shared" si="0"/>
        <v>2018</v>
      </c>
      <c r="I26" s="1064"/>
      <c r="J26" s="1071" t="s">
        <v>843</v>
      </c>
      <c r="K26" s="1071">
        <v>0</v>
      </c>
      <c r="L26" s="1071" t="s">
        <v>827</v>
      </c>
      <c r="M26" s="1070">
        <v>214.9992</v>
      </c>
      <c r="N26" s="1070">
        <v>4.6800000000000001E-2</v>
      </c>
      <c r="O26" s="1062">
        <f>VLOOKUP(C26,'A. Rate Class Allocations'!$B$124:$J$128,6,FALSE)</f>
        <v>0.96094519236849896</v>
      </c>
      <c r="P26" s="1061">
        <f>VLOOKUP(C26,'A. Rate Class Allocations'!$B$124:$J$128,8,FALSE)</f>
        <v>0.98007105038154396</v>
      </c>
      <c r="Q26" s="1061">
        <f>VLOOKUP(C26,'A. Rate Class Allocations'!$B$124:$J$128,7,FALSE)</f>
        <v>1.0700573423086499</v>
      </c>
      <c r="R26" s="1061">
        <f>VLOOKUP(C26,'A. Rate Class Allocations'!$B$124:$J$128,9,FALSE)</f>
        <v>0.85888650963597402</v>
      </c>
      <c r="S26" s="1060">
        <f t="shared" si="1"/>
        <v>202.48507783374203</v>
      </c>
      <c r="T26" s="1060">
        <f t="shared" si="2"/>
        <v>4.3011905781584522E-2</v>
      </c>
    </row>
    <row r="27" spans="1:20">
      <c r="A27" s="1072" t="s">
        <v>846</v>
      </c>
      <c r="B27" s="1063" t="s">
        <v>768</v>
      </c>
      <c r="C27" s="1071" t="s">
        <v>118</v>
      </c>
      <c r="D27" s="1071">
        <v>168145</v>
      </c>
      <c r="E27" s="1066">
        <v>2018</v>
      </c>
      <c r="F27" s="1069">
        <v>2018</v>
      </c>
      <c r="G27" s="1068">
        <v>43169</v>
      </c>
      <c r="H27" s="1065">
        <f t="shared" si="0"/>
        <v>2018</v>
      </c>
      <c r="I27" s="1064"/>
      <c r="J27" s="1071" t="s">
        <v>843</v>
      </c>
      <c r="K27" s="1071">
        <v>0</v>
      </c>
      <c r="L27" s="1071" t="s">
        <v>827</v>
      </c>
      <c r="M27" s="1070">
        <v>3153.3216000000002</v>
      </c>
      <c r="N27" s="1070">
        <v>0.68640000000000001</v>
      </c>
      <c r="O27" s="1062">
        <f>VLOOKUP(C27,'A. Rate Class Allocations'!$B$124:$J$128,6,FALSE)</f>
        <v>0.96094519236849896</v>
      </c>
      <c r="P27" s="1061">
        <f>VLOOKUP(C27,'A. Rate Class Allocations'!$B$124:$J$128,8,FALSE)</f>
        <v>0.98007105038154396</v>
      </c>
      <c r="Q27" s="1061">
        <f>VLOOKUP(C27,'A. Rate Class Allocations'!$B$124:$J$128,7,FALSE)</f>
        <v>1.0700573423086499</v>
      </c>
      <c r="R27" s="1061">
        <f>VLOOKUP(C27,'A. Rate Class Allocations'!$B$124:$J$128,9,FALSE)</f>
        <v>0.85888650963597402</v>
      </c>
      <c r="S27" s="1060">
        <f t="shared" si="1"/>
        <v>2969.7811415615497</v>
      </c>
      <c r="T27" s="1060">
        <f t="shared" si="2"/>
        <v>0.63084128479657287</v>
      </c>
    </row>
    <row r="28" spans="1:20">
      <c r="A28" s="1072" t="s">
        <v>846</v>
      </c>
      <c r="B28" s="1063" t="s">
        <v>768</v>
      </c>
      <c r="C28" s="1071" t="s">
        <v>118</v>
      </c>
      <c r="D28" s="1071">
        <v>168145</v>
      </c>
      <c r="E28" s="1066">
        <v>2018</v>
      </c>
      <c r="F28" s="1069">
        <v>2018</v>
      </c>
      <c r="G28" s="1068">
        <v>43169</v>
      </c>
      <c r="H28" s="1065">
        <f t="shared" si="0"/>
        <v>2018</v>
      </c>
      <c r="I28" s="1064"/>
      <c r="J28" s="1071" t="s">
        <v>843</v>
      </c>
      <c r="K28" s="1071">
        <v>0</v>
      </c>
      <c r="L28" s="1071" t="s">
        <v>827</v>
      </c>
      <c r="M28" s="1070">
        <v>1092</v>
      </c>
      <c r="N28" s="1070">
        <v>0</v>
      </c>
      <c r="O28" s="1062">
        <f>VLOOKUP(C28,'A. Rate Class Allocations'!$B$124:$J$128,6,FALSE)</f>
        <v>0.96094519236849896</v>
      </c>
      <c r="P28" s="1061">
        <f>VLOOKUP(C28,'A. Rate Class Allocations'!$B$124:$J$128,8,FALSE)</f>
        <v>0.98007105038154396</v>
      </c>
      <c r="Q28" s="1061">
        <f>VLOOKUP(C28,'A. Rate Class Allocations'!$B$124:$J$128,7,FALSE)</f>
        <v>1.0700573423086499</v>
      </c>
      <c r="R28" s="1061">
        <f>VLOOKUP(C28,'A. Rate Class Allocations'!$B$124:$J$128,9,FALSE)</f>
        <v>0.85888650963597402</v>
      </c>
      <c r="S28" s="1060">
        <f t="shared" si="1"/>
        <v>1028.4396639357089</v>
      </c>
      <c r="T28" s="1060">
        <f t="shared" si="2"/>
        <v>0</v>
      </c>
    </row>
    <row r="29" spans="1:20">
      <c r="A29" s="1072" t="s">
        <v>846</v>
      </c>
      <c r="B29" s="1063" t="s">
        <v>768</v>
      </c>
      <c r="C29" s="1071" t="s">
        <v>118</v>
      </c>
      <c r="D29" s="1071">
        <v>168145</v>
      </c>
      <c r="E29" s="1066">
        <v>2018</v>
      </c>
      <c r="F29" s="1069">
        <v>2018</v>
      </c>
      <c r="G29" s="1068">
        <v>43169</v>
      </c>
      <c r="H29" s="1065">
        <f t="shared" si="0"/>
        <v>2018</v>
      </c>
      <c r="I29" s="1064"/>
      <c r="J29" s="1071" t="s">
        <v>843</v>
      </c>
      <c r="K29" s="1071">
        <v>0</v>
      </c>
      <c r="L29" s="1071" t="s">
        <v>827</v>
      </c>
      <c r="M29" s="1070">
        <v>15120</v>
      </c>
      <c r="N29" s="1070">
        <v>0</v>
      </c>
      <c r="O29" s="1062">
        <f>VLOOKUP(C29,'A. Rate Class Allocations'!$B$124:$J$128,6,FALSE)</f>
        <v>0.96094519236849896</v>
      </c>
      <c r="P29" s="1061">
        <f>VLOOKUP(C29,'A. Rate Class Allocations'!$B$124:$J$128,8,FALSE)</f>
        <v>0.98007105038154396</v>
      </c>
      <c r="Q29" s="1061">
        <f>VLOOKUP(C29,'A. Rate Class Allocations'!$B$124:$J$128,7,FALSE)</f>
        <v>1.0700573423086499</v>
      </c>
      <c r="R29" s="1061">
        <f>VLOOKUP(C29,'A. Rate Class Allocations'!$B$124:$J$128,9,FALSE)</f>
        <v>0.85888650963597402</v>
      </c>
      <c r="S29" s="1060">
        <f t="shared" si="1"/>
        <v>14239.933808340587</v>
      </c>
      <c r="T29" s="1060">
        <f t="shared" si="2"/>
        <v>0</v>
      </c>
    </row>
    <row r="30" spans="1:20">
      <c r="A30" s="1072" t="s">
        <v>846</v>
      </c>
      <c r="B30" s="1063" t="s">
        <v>768</v>
      </c>
      <c r="C30" s="1071" t="s">
        <v>118</v>
      </c>
      <c r="D30" s="1071">
        <v>168165</v>
      </c>
      <c r="E30" s="1066">
        <v>2018</v>
      </c>
      <c r="F30" s="1069">
        <v>2018</v>
      </c>
      <c r="G30" s="1068">
        <v>43169</v>
      </c>
      <c r="H30" s="1065">
        <f t="shared" si="0"/>
        <v>2018</v>
      </c>
      <c r="I30" s="1064"/>
      <c r="J30" s="1071" t="s">
        <v>843</v>
      </c>
      <c r="K30" s="1071">
        <v>0</v>
      </c>
      <c r="L30" s="1071" t="s">
        <v>827</v>
      </c>
      <c r="M30" s="1070">
        <v>840</v>
      </c>
      <c r="N30" s="1070">
        <v>0</v>
      </c>
      <c r="O30" s="1062">
        <f>VLOOKUP(C30,'A. Rate Class Allocations'!$B$124:$J$128,6,FALSE)</f>
        <v>0.96094519236849896</v>
      </c>
      <c r="P30" s="1061">
        <f>VLOOKUP(C30,'A. Rate Class Allocations'!$B$124:$J$128,8,FALSE)</f>
        <v>0.98007105038154396</v>
      </c>
      <c r="Q30" s="1061">
        <f>VLOOKUP(C30,'A. Rate Class Allocations'!$B$124:$J$128,7,FALSE)</f>
        <v>1.0700573423086499</v>
      </c>
      <c r="R30" s="1061">
        <f>VLOOKUP(C30,'A. Rate Class Allocations'!$B$124:$J$128,9,FALSE)</f>
        <v>0.85888650963597402</v>
      </c>
      <c r="S30" s="1060">
        <f t="shared" si="1"/>
        <v>791.10743379669918</v>
      </c>
      <c r="T30" s="1060">
        <f t="shared" si="2"/>
        <v>0</v>
      </c>
    </row>
    <row r="31" spans="1:20">
      <c r="A31" s="1072" t="s">
        <v>846</v>
      </c>
      <c r="B31" s="1063" t="s">
        <v>768</v>
      </c>
      <c r="C31" s="1071" t="s">
        <v>118</v>
      </c>
      <c r="D31" s="1071">
        <v>168165</v>
      </c>
      <c r="E31" s="1066">
        <v>2018</v>
      </c>
      <c r="F31" s="1069">
        <v>2018</v>
      </c>
      <c r="G31" s="1068">
        <v>43169</v>
      </c>
      <c r="H31" s="1065">
        <f t="shared" si="0"/>
        <v>2018</v>
      </c>
      <c r="I31" s="1064"/>
      <c r="J31" s="1071" t="s">
        <v>843</v>
      </c>
      <c r="K31" s="1071">
        <v>0</v>
      </c>
      <c r="L31" s="1071" t="s">
        <v>827</v>
      </c>
      <c r="M31" s="1070">
        <v>1751.4</v>
      </c>
      <c r="N31" s="1070">
        <v>0</v>
      </c>
      <c r="O31" s="1062">
        <f>VLOOKUP(C31,'A. Rate Class Allocations'!$B$124:$J$128,6,FALSE)</f>
        <v>0.96094519236849896</v>
      </c>
      <c r="P31" s="1061">
        <f>VLOOKUP(C31,'A. Rate Class Allocations'!$B$124:$J$128,8,FALSE)</f>
        <v>0.98007105038154396</v>
      </c>
      <c r="Q31" s="1061">
        <f>VLOOKUP(C31,'A. Rate Class Allocations'!$B$124:$J$128,7,FALSE)</f>
        <v>1.0700573423086499</v>
      </c>
      <c r="R31" s="1061">
        <f>VLOOKUP(C31,'A. Rate Class Allocations'!$B$124:$J$128,9,FALSE)</f>
        <v>0.85888650963597402</v>
      </c>
      <c r="S31" s="1060">
        <f t="shared" si="1"/>
        <v>1649.458999466118</v>
      </c>
      <c r="T31" s="1060">
        <f t="shared" si="2"/>
        <v>0</v>
      </c>
    </row>
    <row r="32" spans="1:20">
      <c r="A32" s="1072" t="s">
        <v>846</v>
      </c>
      <c r="B32" s="1063" t="s">
        <v>768</v>
      </c>
      <c r="C32" s="1071" t="s">
        <v>118</v>
      </c>
      <c r="D32" s="1071">
        <v>168385</v>
      </c>
      <c r="E32" s="1066">
        <v>2018</v>
      </c>
      <c r="F32" s="1069">
        <v>2018</v>
      </c>
      <c r="G32" s="1068">
        <v>42815</v>
      </c>
      <c r="H32" s="1065">
        <f t="shared" si="0"/>
        <v>2017</v>
      </c>
      <c r="I32" s="1064"/>
      <c r="J32" s="1071" t="s">
        <v>847</v>
      </c>
      <c r="K32" s="1071">
        <v>0</v>
      </c>
      <c r="L32" s="1071" t="s">
        <v>827</v>
      </c>
      <c r="M32" s="1070">
        <v>14028</v>
      </c>
      <c r="N32" s="1070">
        <v>0</v>
      </c>
      <c r="O32" s="1062">
        <f>VLOOKUP(C32,'A. Rate Class Allocations'!$B$124:$J$128,6,FALSE)</f>
        <v>0.96094519236849896</v>
      </c>
      <c r="P32" s="1061">
        <f>VLOOKUP(C32,'A. Rate Class Allocations'!$B$124:$J$128,8,FALSE)</f>
        <v>0.98007105038154396</v>
      </c>
      <c r="Q32" s="1061">
        <f>VLOOKUP(C32,'A. Rate Class Allocations'!$B$124:$J$128,7,FALSE)</f>
        <v>1.0700573423086499</v>
      </c>
      <c r="R32" s="1061">
        <f>VLOOKUP(C32,'A. Rate Class Allocations'!$B$124:$J$128,9,FALSE)</f>
        <v>0.85888650963597402</v>
      </c>
      <c r="S32" s="1060">
        <f t="shared" si="1"/>
        <v>13211.494144404878</v>
      </c>
      <c r="T32" s="1060">
        <f t="shared" si="2"/>
        <v>0</v>
      </c>
    </row>
    <row r="33" spans="1:20">
      <c r="A33" s="1072" t="s">
        <v>846</v>
      </c>
      <c r="B33" s="1063" t="s">
        <v>768</v>
      </c>
      <c r="C33" s="1071" t="s">
        <v>118</v>
      </c>
      <c r="D33" s="1071">
        <v>168385</v>
      </c>
      <c r="E33" s="1066">
        <v>2018</v>
      </c>
      <c r="F33" s="1069">
        <v>2018</v>
      </c>
      <c r="G33" s="1068">
        <v>42815</v>
      </c>
      <c r="H33" s="1065">
        <f t="shared" si="0"/>
        <v>2017</v>
      </c>
      <c r="I33" s="1064"/>
      <c r="J33" s="1071" t="s">
        <v>847</v>
      </c>
      <c r="K33" s="1071">
        <v>0</v>
      </c>
      <c r="L33" s="1071" t="s">
        <v>827</v>
      </c>
      <c r="M33" s="1070">
        <v>16617</v>
      </c>
      <c r="N33" s="1070">
        <v>0</v>
      </c>
      <c r="O33" s="1062">
        <f>VLOOKUP(C33,'A. Rate Class Allocations'!$B$124:$J$128,6,FALSE)</f>
        <v>0.96094519236849896</v>
      </c>
      <c r="P33" s="1061">
        <f>VLOOKUP(C33,'A. Rate Class Allocations'!$B$124:$J$128,8,FALSE)</f>
        <v>0.98007105038154396</v>
      </c>
      <c r="Q33" s="1061">
        <f>VLOOKUP(C33,'A. Rate Class Allocations'!$B$124:$J$128,7,FALSE)</f>
        <v>1.0700573423086499</v>
      </c>
      <c r="R33" s="1061">
        <f>VLOOKUP(C33,'A. Rate Class Allocations'!$B$124:$J$128,9,FALSE)</f>
        <v>0.85888650963597402</v>
      </c>
      <c r="S33" s="1060">
        <f t="shared" si="1"/>
        <v>15649.800270713989</v>
      </c>
      <c r="T33" s="1060">
        <f t="shared" si="2"/>
        <v>0</v>
      </c>
    </row>
    <row r="34" spans="1:20">
      <c r="A34" s="1072" t="s">
        <v>846</v>
      </c>
      <c r="B34" s="1063" t="s">
        <v>768</v>
      </c>
      <c r="C34" s="1071" t="s">
        <v>118</v>
      </c>
      <c r="D34" s="1071">
        <v>168385</v>
      </c>
      <c r="E34" s="1066">
        <v>2018</v>
      </c>
      <c r="F34" s="1069">
        <v>2018</v>
      </c>
      <c r="G34" s="1068">
        <v>42815</v>
      </c>
      <c r="H34" s="1065">
        <f t="shared" si="0"/>
        <v>2017</v>
      </c>
      <c r="I34" s="1064"/>
      <c r="J34" s="1071" t="s">
        <v>847</v>
      </c>
      <c r="K34" s="1071">
        <v>0</v>
      </c>
      <c r="L34" s="1071" t="s">
        <v>827</v>
      </c>
      <c r="M34" s="1070">
        <v>59206</v>
      </c>
      <c r="N34" s="1070">
        <v>0</v>
      </c>
      <c r="O34" s="1062">
        <f>VLOOKUP(C34,'A. Rate Class Allocations'!$B$124:$J$128,6,FALSE)</f>
        <v>0.96094519236849896</v>
      </c>
      <c r="P34" s="1061">
        <f>VLOOKUP(C34,'A. Rate Class Allocations'!$B$124:$J$128,8,FALSE)</f>
        <v>0.98007105038154396</v>
      </c>
      <c r="Q34" s="1061">
        <f>VLOOKUP(C34,'A. Rate Class Allocations'!$B$124:$J$128,7,FALSE)</f>
        <v>1.0700573423086499</v>
      </c>
      <c r="R34" s="1061">
        <f>VLOOKUP(C34,'A. Rate Class Allocations'!$B$124:$J$128,9,FALSE)</f>
        <v>0.85888650963597402</v>
      </c>
      <c r="S34" s="1060">
        <f t="shared" si="1"/>
        <v>55759.888958770687</v>
      </c>
      <c r="T34" s="1060">
        <f t="shared" si="2"/>
        <v>0</v>
      </c>
    </row>
    <row r="35" spans="1:20">
      <c r="A35" s="1072" t="s">
        <v>846</v>
      </c>
      <c r="B35" s="1063" t="s">
        <v>768</v>
      </c>
      <c r="C35" s="1071" t="s">
        <v>118</v>
      </c>
      <c r="D35" s="1071">
        <v>170519</v>
      </c>
      <c r="E35" s="1066">
        <v>2018</v>
      </c>
      <c r="F35" s="1069">
        <v>2018</v>
      </c>
      <c r="G35" s="1068">
        <v>42809</v>
      </c>
      <c r="H35" s="1065">
        <f t="shared" si="0"/>
        <v>2017</v>
      </c>
      <c r="I35" s="1064"/>
      <c r="J35" s="1071" t="s">
        <v>847</v>
      </c>
      <c r="K35" s="1071">
        <v>0</v>
      </c>
      <c r="L35" s="1071" t="s">
        <v>825</v>
      </c>
      <c r="M35" s="1070">
        <v>54558</v>
      </c>
      <c r="N35" s="1070">
        <v>16.399999999999999</v>
      </c>
      <c r="O35" s="1062">
        <f>VLOOKUP(C35,'A. Rate Class Allocations'!$B$124:$J$128,6,FALSE)</f>
        <v>0.96094519236849896</v>
      </c>
      <c r="P35" s="1061">
        <f>VLOOKUP(C35,'A. Rate Class Allocations'!$B$124:$J$128,8,FALSE)</f>
        <v>0.98007105038154396</v>
      </c>
      <c r="Q35" s="1061">
        <f>VLOOKUP(C35,'A. Rate Class Allocations'!$B$124:$J$128,7,FALSE)</f>
        <v>1.0700573423086499</v>
      </c>
      <c r="R35" s="1061">
        <f>VLOOKUP(C35,'A. Rate Class Allocations'!$B$124:$J$128,9,FALSE)</f>
        <v>0.85888650963597402</v>
      </c>
      <c r="S35" s="1060">
        <f t="shared" si="1"/>
        <v>51382.427825095612</v>
      </c>
      <c r="T35" s="1060">
        <f t="shared" si="2"/>
        <v>15.072548179871495</v>
      </c>
    </row>
    <row r="36" spans="1:20">
      <c r="A36" s="1072" t="s">
        <v>846</v>
      </c>
      <c r="B36" s="1063" t="s">
        <v>768</v>
      </c>
      <c r="C36" s="1071" t="s">
        <v>118</v>
      </c>
      <c r="D36" s="1071">
        <v>171688</v>
      </c>
      <c r="E36" s="1066">
        <v>2018</v>
      </c>
      <c r="F36" s="1069">
        <v>2018</v>
      </c>
      <c r="G36" s="1068">
        <v>42866</v>
      </c>
      <c r="H36" s="1065">
        <f t="shared" si="0"/>
        <v>2017</v>
      </c>
      <c r="I36" s="1064"/>
      <c r="J36" s="1071" t="s">
        <v>843</v>
      </c>
      <c r="K36" s="1071">
        <v>0</v>
      </c>
      <c r="L36" s="1071" t="s">
        <v>827</v>
      </c>
      <c r="M36" s="1070">
        <v>0</v>
      </c>
      <c r="N36" s="1070">
        <v>0</v>
      </c>
      <c r="O36" s="1062">
        <f>VLOOKUP(C36,'A. Rate Class Allocations'!$B$124:$J$128,6,FALSE)</f>
        <v>0.96094519236849896</v>
      </c>
      <c r="P36" s="1061">
        <f>VLOOKUP(C36,'A. Rate Class Allocations'!$B$124:$J$128,8,FALSE)</f>
        <v>0.98007105038154396</v>
      </c>
      <c r="Q36" s="1061">
        <f>VLOOKUP(C36,'A. Rate Class Allocations'!$B$124:$J$128,7,FALSE)</f>
        <v>1.0700573423086499</v>
      </c>
      <c r="R36" s="1061">
        <f>VLOOKUP(C36,'A. Rate Class Allocations'!$B$124:$J$128,9,FALSE)</f>
        <v>0.85888650963597402</v>
      </c>
      <c r="S36" s="1060">
        <f t="shared" si="1"/>
        <v>0</v>
      </c>
      <c r="T36" s="1060">
        <f t="shared" si="2"/>
        <v>0</v>
      </c>
    </row>
    <row r="37" spans="1:20">
      <c r="A37" s="1072" t="s">
        <v>846</v>
      </c>
      <c r="B37" s="1063" t="s">
        <v>768</v>
      </c>
      <c r="C37" s="1071" t="s">
        <v>118</v>
      </c>
      <c r="D37" s="1071">
        <v>171688</v>
      </c>
      <c r="E37" s="1066">
        <v>2018</v>
      </c>
      <c r="F37" s="1069">
        <v>2018</v>
      </c>
      <c r="G37" s="1068">
        <v>42866</v>
      </c>
      <c r="H37" s="1065">
        <f t="shared" si="0"/>
        <v>2017</v>
      </c>
      <c r="I37" s="1064"/>
      <c r="J37" s="1071" t="s">
        <v>843</v>
      </c>
      <c r="K37" s="1071">
        <v>0</v>
      </c>
      <c r="L37" s="1071" t="s">
        <v>827</v>
      </c>
      <c r="M37" s="1070">
        <v>6720</v>
      </c>
      <c r="N37" s="1070">
        <v>0</v>
      </c>
      <c r="O37" s="1062">
        <f>VLOOKUP(C37,'A. Rate Class Allocations'!$B$124:$J$128,6,FALSE)</f>
        <v>0.96094519236849896</v>
      </c>
      <c r="P37" s="1061">
        <f>VLOOKUP(C37,'A. Rate Class Allocations'!$B$124:$J$128,8,FALSE)</f>
        <v>0.98007105038154396</v>
      </c>
      <c r="Q37" s="1061">
        <f>VLOOKUP(C37,'A. Rate Class Allocations'!$B$124:$J$128,7,FALSE)</f>
        <v>1.0700573423086499</v>
      </c>
      <c r="R37" s="1061">
        <f>VLOOKUP(C37,'A. Rate Class Allocations'!$B$124:$J$128,9,FALSE)</f>
        <v>0.85888650963597402</v>
      </c>
      <c r="S37" s="1060">
        <f t="shared" si="1"/>
        <v>6328.8594703735935</v>
      </c>
      <c r="T37" s="1060">
        <f t="shared" si="2"/>
        <v>0</v>
      </c>
    </row>
    <row r="38" spans="1:20">
      <c r="A38" s="1072" t="s">
        <v>846</v>
      </c>
      <c r="B38" s="1063" t="s">
        <v>768</v>
      </c>
      <c r="C38" s="1071" t="s">
        <v>118</v>
      </c>
      <c r="D38" s="1071">
        <v>171688</v>
      </c>
      <c r="E38" s="1066">
        <v>2018</v>
      </c>
      <c r="F38" s="1069">
        <v>2018</v>
      </c>
      <c r="G38" s="1068">
        <v>42866</v>
      </c>
      <c r="H38" s="1065">
        <f t="shared" si="0"/>
        <v>2017</v>
      </c>
      <c r="I38" s="1064"/>
      <c r="J38" s="1071" t="s">
        <v>847</v>
      </c>
      <c r="K38" s="1071">
        <v>0</v>
      </c>
      <c r="L38" s="1071" t="s">
        <v>827</v>
      </c>
      <c r="M38" s="1070">
        <v>0</v>
      </c>
      <c r="N38" s="1070">
        <v>0</v>
      </c>
      <c r="O38" s="1062">
        <f>VLOOKUP(C38,'A. Rate Class Allocations'!$B$124:$J$128,6,FALSE)</f>
        <v>0.96094519236849896</v>
      </c>
      <c r="P38" s="1061">
        <f>VLOOKUP(C38,'A. Rate Class Allocations'!$B$124:$J$128,8,FALSE)</f>
        <v>0.98007105038154396</v>
      </c>
      <c r="Q38" s="1061">
        <f>VLOOKUP(C38,'A. Rate Class Allocations'!$B$124:$J$128,7,FALSE)</f>
        <v>1.0700573423086499</v>
      </c>
      <c r="R38" s="1061">
        <f>VLOOKUP(C38,'A. Rate Class Allocations'!$B$124:$J$128,9,FALSE)</f>
        <v>0.85888650963597402</v>
      </c>
      <c r="S38" s="1060">
        <f t="shared" si="1"/>
        <v>0</v>
      </c>
      <c r="T38" s="1060">
        <f t="shared" si="2"/>
        <v>0</v>
      </c>
    </row>
    <row r="39" spans="1:20">
      <c r="A39" s="1072" t="s">
        <v>846</v>
      </c>
      <c r="B39" s="1063" t="s">
        <v>768</v>
      </c>
      <c r="C39" s="1071" t="s">
        <v>118</v>
      </c>
      <c r="D39" s="1071">
        <v>171688</v>
      </c>
      <c r="E39" s="1066">
        <v>2018</v>
      </c>
      <c r="F39" s="1069">
        <v>2018</v>
      </c>
      <c r="G39" s="1068">
        <v>42866</v>
      </c>
      <c r="H39" s="1065">
        <f t="shared" si="0"/>
        <v>2017</v>
      </c>
      <c r="I39" s="1064"/>
      <c r="J39" s="1071" t="s">
        <v>847</v>
      </c>
      <c r="K39" s="1071">
        <v>0</v>
      </c>
      <c r="L39" s="1071" t="s">
        <v>827</v>
      </c>
      <c r="M39" s="1070">
        <v>110951</v>
      </c>
      <c r="N39" s="1070">
        <v>18.34</v>
      </c>
      <c r="O39" s="1062">
        <f>VLOOKUP(C39,'A. Rate Class Allocations'!$B$124:$J$128,6,FALSE)</f>
        <v>0.96094519236849896</v>
      </c>
      <c r="P39" s="1061">
        <f>VLOOKUP(C39,'A. Rate Class Allocations'!$B$124:$J$128,8,FALSE)</f>
        <v>0.98007105038154396</v>
      </c>
      <c r="Q39" s="1061">
        <f>VLOOKUP(C39,'A. Rate Class Allocations'!$B$124:$J$128,7,FALSE)</f>
        <v>1.0700573423086499</v>
      </c>
      <c r="R39" s="1061">
        <f>VLOOKUP(C39,'A. Rate Class Allocations'!$B$124:$J$128,9,FALSE)</f>
        <v>0.85888650963597402</v>
      </c>
      <c r="S39" s="1060">
        <f t="shared" si="1"/>
        <v>104493.04867521141</v>
      </c>
      <c r="T39" s="1060">
        <f t="shared" si="2"/>
        <v>16.855520342612394</v>
      </c>
    </row>
    <row r="40" spans="1:20">
      <c r="A40" s="1072" t="s">
        <v>846</v>
      </c>
      <c r="B40" s="1063" t="s">
        <v>768</v>
      </c>
      <c r="C40" s="1071" t="s">
        <v>118</v>
      </c>
      <c r="D40" s="1071">
        <v>172066</v>
      </c>
      <c r="E40" s="1066">
        <v>2018</v>
      </c>
      <c r="F40" s="1069">
        <v>2018</v>
      </c>
      <c r="G40" s="1068">
        <v>43110</v>
      </c>
      <c r="H40" s="1065">
        <f t="shared" si="0"/>
        <v>2018</v>
      </c>
      <c r="I40" s="1064"/>
      <c r="J40" s="1071" t="s">
        <v>843</v>
      </c>
      <c r="K40" s="1071">
        <v>0</v>
      </c>
      <c r="L40" s="1071" t="s">
        <v>827</v>
      </c>
      <c r="M40" s="1070">
        <v>144.27000000000001</v>
      </c>
      <c r="N40" s="1070">
        <v>3.6900000000000002E-2</v>
      </c>
      <c r="O40" s="1062">
        <f>VLOOKUP(C40,'A. Rate Class Allocations'!$B$124:$J$128,6,FALSE)</f>
        <v>0.96094519236849896</v>
      </c>
      <c r="P40" s="1061">
        <f>VLOOKUP(C40,'A. Rate Class Allocations'!$B$124:$J$128,8,FALSE)</f>
        <v>0.98007105038154396</v>
      </c>
      <c r="Q40" s="1061">
        <f>VLOOKUP(C40,'A. Rate Class Allocations'!$B$124:$J$128,7,FALSE)</f>
        <v>1.0700573423086499</v>
      </c>
      <c r="R40" s="1061">
        <f>VLOOKUP(C40,'A. Rate Class Allocations'!$B$124:$J$128,9,FALSE)</f>
        <v>0.85888650963597402</v>
      </c>
      <c r="S40" s="1060">
        <f t="shared" si="1"/>
        <v>135.87270175458309</v>
      </c>
      <c r="T40" s="1060">
        <f t="shared" si="2"/>
        <v>3.391323340471087E-2</v>
      </c>
    </row>
    <row r="41" spans="1:20">
      <c r="A41" s="1072" t="s">
        <v>846</v>
      </c>
      <c r="B41" s="1063" t="s">
        <v>768</v>
      </c>
      <c r="C41" s="1071" t="s">
        <v>118</v>
      </c>
      <c r="D41" s="1071">
        <v>172066</v>
      </c>
      <c r="E41" s="1066">
        <v>2018</v>
      </c>
      <c r="F41" s="1069">
        <v>2018</v>
      </c>
      <c r="G41" s="1068">
        <v>43110</v>
      </c>
      <c r="H41" s="1065">
        <f t="shared" si="0"/>
        <v>2018</v>
      </c>
      <c r="I41" s="1064"/>
      <c r="J41" s="1071" t="s">
        <v>843</v>
      </c>
      <c r="K41" s="1071">
        <v>0</v>
      </c>
      <c r="L41" s="1071" t="s">
        <v>827</v>
      </c>
      <c r="M41" s="1070">
        <v>633.6</v>
      </c>
      <c r="N41" s="1070">
        <v>0.16200000000000001</v>
      </c>
      <c r="O41" s="1062">
        <f>VLOOKUP(C41,'A. Rate Class Allocations'!$B$124:$J$128,6,FALSE)</f>
        <v>0.96094519236849896</v>
      </c>
      <c r="P41" s="1061">
        <f>VLOOKUP(C41,'A. Rate Class Allocations'!$B$124:$J$128,8,FALSE)</f>
        <v>0.98007105038154396</v>
      </c>
      <c r="Q41" s="1061">
        <f>VLOOKUP(C41,'A. Rate Class Allocations'!$B$124:$J$128,7,FALSE)</f>
        <v>1.0700573423086499</v>
      </c>
      <c r="R41" s="1061">
        <f>VLOOKUP(C41,'A. Rate Class Allocations'!$B$124:$J$128,9,FALSE)</f>
        <v>0.85888650963597402</v>
      </c>
      <c r="S41" s="1060">
        <f t="shared" si="1"/>
        <v>596.72103577808173</v>
      </c>
      <c r="T41" s="1060">
        <f t="shared" si="2"/>
        <v>0.14888736616702333</v>
      </c>
    </row>
    <row r="42" spans="1:20">
      <c r="A42" s="1072" t="s">
        <v>846</v>
      </c>
      <c r="B42" s="1063" t="s">
        <v>768</v>
      </c>
      <c r="C42" s="1071" t="s">
        <v>118</v>
      </c>
      <c r="D42" s="1071">
        <v>172066</v>
      </c>
      <c r="E42" s="1066">
        <v>2018</v>
      </c>
      <c r="F42" s="1069">
        <v>2018</v>
      </c>
      <c r="G42" s="1068">
        <v>43110</v>
      </c>
      <c r="H42" s="1065">
        <f t="shared" si="0"/>
        <v>2018</v>
      </c>
      <c r="I42" s="1064"/>
      <c r="J42" s="1071" t="s">
        <v>847</v>
      </c>
      <c r="K42" s="1071">
        <v>0</v>
      </c>
      <c r="L42" s="1071" t="s">
        <v>827</v>
      </c>
      <c r="M42" s="1070">
        <v>48797</v>
      </c>
      <c r="N42" s="1070">
        <v>5.6</v>
      </c>
      <c r="O42" s="1062">
        <f>VLOOKUP(C42,'A. Rate Class Allocations'!$B$124:$J$128,6,FALSE)</f>
        <v>0.96094519236849896</v>
      </c>
      <c r="P42" s="1061">
        <f>VLOOKUP(C42,'A. Rate Class Allocations'!$B$124:$J$128,8,FALSE)</f>
        <v>0.98007105038154396</v>
      </c>
      <c r="Q42" s="1061">
        <f>VLOOKUP(C42,'A. Rate Class Allocations'!$B$124:$J$128,7,FALSE)</f>
        <v>1.0700573423086499</v>
      </c>
      <c r="R42" s="1061">
        <f>VLOOKUP(C42,'A. Rate Class Allocations'!$B$124:$J$128,9,FALSE)</f>
        <v>0.85888650963597402</v>
      </c>
      <c r="S42" s="1060">
        <f t="shared" si="1"/>
        <v>45956.749341639923</v>
      </c>
      <c r="T42" s="1060">
        <f t="shared" si="2"/>
        <v>5.1467237687366083</v>
      </c>
    </row>
    <row r="43" spans="1:20">
      <c r="A43" s="1072" t="s">
        <v>846</v>
      </c>
      <c r="B43" s="1063" t="s">
        <v>768</v>
      </c>
      <c r="C43" s="1071" t="s">
        <v>118</v>
      </c>
      <c r="D43" s="1071">
        <v>172325</v>
      </c>
      <c r="E43" s="1066">
        <v>2018</v>
      </c>
      <c r="F43" s="1069">
        <v>2018</v>
      </c>
      <c r="G43" s="1068">
        <v>43163</v>
      </c>
      <c r="H43" s="1065">
        <f t="shared" si="0"/>
        <v>2018</v>
      </c>
      <c r="I43" s="1064"/>
      <c r="J43" s="1071" t="s">
        <v>843</v>
      </c>
      <c r="K43" s="1071">
        <v>0</v>
      </c>
      <c r="L43" s="1071" t="s">
        <v>827</v>
      </c>
      <c r="M43" s="1070">
        <v>546</v>
      </c>
      <c r="N43" s="1070">
        <v>0</v>
      </c>
      <c r="O43" s="1062">
        <f>VLOOKUP(C43,'A. Rate Class Allocations'!$B$124:$J$128,6,FALSE)</f>
        <v>0.96094519236849896</v>
      </c>
      <c r="P43" s="1061">
        <f>VLOOKUP(C43,'A. Rate Class Allocations'!$B$124:$J$128,8,FALSE)</f>
        <v>0.98007105038154396</v>
      </c>
      <c r="Q43" s="1061">
        <f>VLOOKUP(C43,'A. Rate Class Allocations'!$B$124:$J$128,7,FALSE)</f>
        <v>1.0700573423086499</v>
      </c>
      <c r="R43" s="1061">
        <f>VLOOKUP(C43,'A. Rate Class Allocations'!$B$124:$J$128,9,FALSE)</f>
        <v>0.85888650963597402</v>
      </c>
      <c r="S43" s="1060">
        <f t="shared" si="1"/>
        <v>514.21983196785447</v>
      </c>
      <c r="T43" s="1060">
        <f t="shared" si="2"/>
        <v>0</v>
      </c>
    </row>
    <row r="44" spans="1:20">
      <c r="A44" s="1072" t="s">
        <v>846</v>
      </c>
      <c r="B44" s="1063" t="s">
        <v>768</v>
      </c>
      <c r="C44" s="1071" t="s">
        <v>118</v>
      </c>
      <c r="D44" s="1071">
        <v>172325</v>
      </c>
      <c r="E44" s="1066">
        <v>2018</v>
      </c>
      <c r="F44" s="1069">
        <v>2018</v>
      </c>
      <c r="G44" s="1068">
        <v>43163</v>
      </c>
      <c r="H44" s="1065">
        <f t="shared" si="0"/>
        <v>2018</v>
      </c>
      <c r="I44" s="1064"/>
      <c r="J44" s="1071" t="s">
        <v>843</v>
      </c>
      <c r="K44" s="1071">
        <v>0</v>
      </c>
      <c r="L44" s="1071" t="s">
        <v>827</v>
      </c>
      <c r="M44" s="1070">
        <v>8400</v>
      </c>
      <c r="N44" s="1070">
        <v>0</v>
      </c>
      <c r="O44" s="1062">
        <f>VLOOKUP(C44,'A. Rate Class Allocations'!$B$124:$J$128,6,FALSE)</f>
        <v>0.96094519236849896</v>
      </c>
      <c r="P44" s="1061">
        <f>VLOOKUP(C44,'A. Rate Class Allocations'!$B$124:$J$128,8,FALSE)</f>
        <v>0.98007105038154396</v>
      </c>
      <c r="Q44" s="1061">
        <f>VLOOKUP(C44,'A. Rate Class Allocations'!$B$124:$J$128,7,FALSE)</f>
        <v>1.0700573423086499</v>
      </c>
      <c r="R44" s="1061">
        <f>VLOOKUP(C44,'A. Rate Class Allocations'!$B$124:$J$128,9,FALSE)</f>
        <v>0.85888650963597402</v>
      </c>
      <c r="S44" s="1060">
        <f t="shared" si="1"/>
        <v>7911.074337966993</v>
      </c>
      <c r="T44" s="1060">
        <f t="shared" si="2"/>
        <v>0</v>
      </c>
    </row>
    <row r="45" spans="1:20">
      <c r="A45" s="1072" t="s">
        <v>846</v>
      </c>
      <c r="B45" s="1063" t="s">
        <v>768</v>
      </c>
      <c r="C45" s="1071" t="s">
        <v>118</v>
      </c>
      <c r="D45" s="1071">
        <v>172325</v>
      </c>
      <c r="E45" s="1066">
        <v>2018</v>
      </c>
      <c r="F45" s="1069">
        <v>2018</v>
      </c>
      <c r="G45" s="1068">
        <v>43163</v>
      </c>
      <c r="H45" s="1065">
        <f t="shared" si="0"/>
        <v>2018</v>
      </c>
      <c r="I45" s="1064"/>
      <c r="J45" s="1071" t="s">
        <v>843</v>
      </c>
      <c r="K45" s="1071">
        <v>0</v>
      </c>
      <c r="L45" s="1071" t="s">
        <v>827</v>
      </c>
      <c r="M45" s="1070">
        <v>24519.599999999999</v>
      </c>
      <c r="N45" s="1070">
        <v>0</v>
      </c>
      <c r="O45" s="1062">
        <f>VLOOKUP(C45,'A. Rate Class Allocations'!$B$124:$J$128,6,FALSE)</f>
        <v>0.96094519236849896</v>
      </c>
      <c r="P45" s="1061">
        <f>VLOOKUP(C45,'A. Rate Class Allocations'!$B$124:$J$128,8,FALSE)</f>
        <v>0.98007105038154396</v>
      </c>
      <c r="Q45" s="1061">
        <f>VLOOKUP(C45,'A. Rate Class Allocations'!$B$124:$J$128,7,FALSE)</f>
        <v>1.0700573423086499</v>
      </c>
      <c r="R45" s="1061">
        <f>VLOOKUP(C45,'A. Rate Class Allocations'!$B$124:$J$128,9,FALSE)</f>
        <v>0.85888650963597402</v>
      </c>
      <c r="S45" s="1060">
        <f t="shared" si="1"/>
        <v>23092.425992525652</v>
      </c>
      <c r="T45" s="1060">
        <f t="shared" si="2"/>
        <v>0</v>
      </c>
    </row>
    <row r="46" spans="1:20">
      <c r="A46" s="1072" t="s">
        <v>846</v>
      </c>
      <c r="B46" s="1063" t="s">
        <v>768</v>
      </c>
      <c r="C46" s="1071" t="s">
        <v>118</v>
      </c>
      <c r="D46" s="1071">
        <v>175436</v>
      </c>
      <c r="E46" s="1066">
        <v>2018</v>
      </c>
      <c r="F46" s="1069">
        <v>2018</v>
      </c>
      <c r="G46" s="1068">
        <v>43161</v>
      </c>
      <c r="H46" s="1065">
        <f t="shared" si="0"/>
        <v>2018</v>
      </c>
      <c r="I46" s="1064"/>
      <c r="J46" s="1071" t="s">
        <v>847</v>
      </c>
      <c r="K46" s="1071">
        <v>0</v>
      </c>
      <c r="L46" s="1071" t="s">
        <v>827</v>
      </c>
      <c r="M46" s="1070">
        <v>5219</v>
      </c>
      <c r="N46" s="1070">
        <v>1.6</v>
      </c>
      <c r="O46" s="1062">
        <f>VLOOKUP(C46,'A. Rate Class Allocations'!$B$124:$J$128,6,FALSE)</f>
        <v>0.96094519236849896</v>
      </c>
      <c r="P46" s="1061">
        <f>VLOOKUP(C46,'A. Rate Class Allocations'!$B$124:$J$128,8,FALSE)</f>
        <v>0.98007105038154396</v>
      </c>
      <c r="Q46" s="1061">
        <f>VLOOKUP(C46,'A. Rate Class Allocations'!$B$124:$J$128,7,FALSE)</f>
        <v>1.0700573423086499</v>
      </c>
      <c r="R46" s="1061">
        <f>VLOOKUP(C46,'A. Rate Class Allocations'!$B$124:$J$128,9,FALSE)</f>
        <v>0.85888650963597402</v>
      </c>
      <c r="S46" s="1060">
        <f t="shared" si="1"/>
        <v>4915.2258297440158</v>
      </c>
      <c r="T46" s="1060">
        <f t="shared" si="2"/>
        <v>1.4704925053533169</v>
      </c>
    </row>
    <row r="47" spans="1:20">
      <c r="A47" s="1072" t="s">
        <v>846</v>
      </c>
      <c r="B47" s="1063" t="s">
        <v>768</v>
      </c>
      <c r="C47" s="1071" t="s">
        <v>118</v>
      </c>
      <c r="D47" s="1071">
        <v>175436</v>
      </c>
      <c r="E47" s="1066">
        <v>2018</v>
      </c>
      <c r="F47" s="1069">
        <v>2018</v>
      </c>
      <c r="G47" s="1068">
        <v>43161</v>
      </c>
      <c r="H47" s="1065">
        <f t="shared" si="0"/>
        <v>2018</v>
      </c>
      <c r="I47" s="1064"/>
      <c r="J47" s="1071" t="s">
        <v>847</v>
      </c>
      <c r="K47" s="1071">
        <v>0</v>
      </c>
      <c r="L47" s="1071" t="s">
        <v>827</v>
      </c>
      <c r="M47" s="1070">
        <v>1615</v>
      </c>
      <c r="N47" s="1070">
        <v>0</v>
      </c>
      <c r="O47" s="1062">
        <f>VLOOKUP(C47,'A. Rate Class Allocations'!$B$124:$J$128,6,FALSE)</f>
        <v>0.96094519236849896</v>
      </c>
      <c r="P47" s="1061">
        <f>VLOOKUP(C47,'A. Rate Class Allocations'!$B$124:$J$128,8,FALSE)</f>
        <v>0.98007105038154396</v>
      </c>
      <c r="Q47" s="1061">
        <f>VLOOKUP(C47,'A. Rate Class Allocations'!$B$124:$J$128,7,FALSE)</f>
        <v>1.0700573423086499</v>
      </c>
      <c r="R47" s="1061">
        <f>VLOOKUP(C47,'A. Rate Class Allocations'!$B$124:$J$128,9,FALSE)</f>
        <v>0.85888650963597402</v>
      </c>
      <c r="S47" s="1060">
        <f t="shared" si="1"/>
        <v>1520.9982209305588</v>
      </c>
      <c r="T47" s="1060">
        <f t="shared" si="2"/>
        <v>0</v>
      </c>
    </row>
    <row r="48" spans="1:20">
      <c r="A48" s="1072" t="s">
        <v>846</v>
      </c>
      <c r="B48" s="1063" t="s">
        <v>768</v>
      </c>
      <c r="C48" s="1071" t="s">
        <v>118</v>
      </c>
      <c r="D48" s="1071">
        <v>175624</v>
      </c>
      <c r="E48" s="1066">
        <v>2018</v>
      </c>
      <c r="F48" s="1069">
        <v>2018</v>
      </c>
      <c r="G48" s="1068">
        <v>43162</v>
      </c>
      <c r="H48" s="1065">
        <f t="shared" si="0"/>
        <v>2018</v>
      </c>
      <c r="I48" s="1064"/>
      <c r="J48" s="1071" t="s">
        <v>843</v>
      </c>
      <c r="K48" s="1071">
        <v>0</v>
      </c>
      <c r="L48" s="1071" t="s">
        <v>827</v>
      </c>
      <c r="M48" s="1070">
        <v>3502.8</v>
      </c>
      <c r="N48" s="1070">
        <v>0</v>
      </c>
      <c r="O48" s="1062">
        <f>VLOOKUP(C48,'A. Rate Class Allocations'!$B$124:$J$128,6,FALSE)</f>
        <v>0.96094519236849896</v>
      </c>
      <c r="P48" s="1061">
        <f>VLOOKUP(C48,'A. Rate Class Allocations'!$B$124:$J$128,8,FALSE)</f>
        <v>0.98007105038154396</v>
      </c>
      <c r="Q48" s="1061">
        <f>VLOOKUP(C48,'A. Rate Class Allocations'!$B$124:$J$128,7,FALSE)</f>
        <v>1.0700573423086499</v>
      </c>
      <c r="R48" s="1061">
        <f>VLOOKUP(C48,'A. Rate Class Allocations'!$B$124:$J$128,9,FALSE)</f>
        <v>0.85888650963597402</v>
      </c>
      <c r="S48" s="1060">
        <f t="shared" si="1"/>
        <v>3298.9179989322361</v>
      </c>
      <c r="T48" s="1060">
        <f t="shared" si="2"/>
        <v>0</v>
      </c>
    </row>
    <row r="49" spans="1:20">
      <c r="A49" s="1072" t="s">
        <v>846</v>
      </c>
      <c r="B49" s="1063" t="s">
        <v>768</v>
      </c>
      <c r="C49" s="1071" t="s">
        <v>118</v>
      </c>
      <c r="D49" s="1071">
        <v>175624</v>
      </c>
      <c r="E49" s="1066">
        <v>2018</v>
      </c>
      <c r="F49" s="1069">
        <v>2018</v>
      </c>
      <c r="G49" s="1068">
        <v>43162</v>
      </c>
      <c r="H49" s="1065">
        <f t="shared" si="0"/>
        <v>2018</v>
      </c>
      <c r="I49" s="1064"/>
      <c r="J49" s="1071" t="s">
        <v>843</v>
      </c>
      <c r="K49" s="1071">
        <v>0</v>
      </c>
      <c r="L49" s="1071" t="s">
        <v>827</v>
      </c>
      <c r="M49" s="1070">
        <v>1146.6623999999999</v>
      </c>
      <c r="N49" s="1070">
        <v>0.24959999999999999</v>
      </c>
      <c r="O49" s="1062">
        <f>VLOOKUP(C49,'A. Rate Class Allocations'!$B$124:$J$128,6,FALSE)</f>
        <v>0.96094519236849896</v>
      </c>
      <c r="P49" s="1061">
        <f>VLOOKUP(C49,'A. Rate Class Allocations'!$B$124:$J$128,8,FALSE)</f>
        <v>0.98007105038154396</v>
      </c>
      <c r="Q49" s="1061">
        <f>VLOOKUP(C49,'A. Rate Class Allocations'!$B$124:$J$128,7,FALSE)</f>
        <v>1.0700573423086499</v>
      </c>
      <c r="R49" s="1061">
        <f>VLOOKUP(C49,'A. Rate Class Allocations'!$B$124:$J$128,9,FALSE)</f>
        <v>0.85888650963597402</v>
      </c>
      <c r="S49" s="1060">
        <f t="shared" si="1"/>
        <v>1079.9204151132908</v>
      </c>
      <c r="T49" s="1060">
        <f t="shared" si="2"/>
        <v>0.22939683083511742</v>
      </c>
    </row>
    <row r="50" spans="1:20">
      <c r="A50" s="1072" t="s">
        <v>846</v>
      </c>
      <c r="B50" s="1063" t="s">
        <v>768</v>
      </c>
      <c r="C50" s="1071" t="s">
        <v>118</v>
      </c>
      <c r="D50" s="1071">
        <v>175624</v>
      </c>
      <c r="E50" s="1066">
        <v>2018</v>
      </c>
      <c r="F50" s="1069">
        <v>2018</v>
      </c>
      <c r="G50" s="1068">
        <v>43162</v>
      </c>
      <c r="H50" s="1065">
        <f t="shared" si="0"/>
        <v>2018</v>
      </c>
      <c r="I50" s="1064"/>
      <c r="J50" s="1071" t="s">
        <v>843</v>
      </c>
      <c r="K50" s="1071">
        <v>0</v>
      </c>
      <c r="L50" s="1071" t="s">
        <v>827</v>
      </c>
      <c r="M50" s="1070">
        <v>1313.884</v>
      </c>
      <c r="N50" s="1070">
        <v>0.28599999999999998</v>
      </c>
      <c r="O50" s="1062">
        <f>VLOOKUP(C50,'A. Rate Class Allocations'!$B$124:$J$128,6,FALSE)</f>
        <v>0.96094519236849896</v>
      </c>
      <c r="P50" s="1061">
        <f>VLOOKUP(C50,'A. Rate Class Allocations'!$B$124:$J$128,8,FALSE)</f>
        <v>0.98007105038154396</v>
      </c>
      <c r="Q50" s="1061">
        <f>VLOOKUP(C50,'A. Rate Class Allocations'!$B$124:$J$128,7,FALSE)</f>
        <v>1.0700573423086499</v>
      </c>
      <c r="R50" s="1061">
        <f>VLOOKUP(C50,'A. Rate Class Allocations'!$B$124:$J$128,9,FALSE)</f>
        <v>0.85888650963597402</v>
      </c>
      <c r="S50" s="1060">
        <f t="shared" si="1"/>
        <v>1237.408808983979</v>
      </c>
      <c r="T50" s="1060">
        <f t="shared" si="2"/>
        <v>0.26285053533190539</v>
      </c>
    </row>
    <row r="51" spans="1:20">
      <c r="A51" s="1072" t="s">
        <v>846</v>
      </c>
      <c r="B51" s="1063" t="s">
        <v>768</v>
      </c>
      <c r="C51" s="1071" t="s">
        <v>118</v>
      </c>
      <c r="D51" s="1071">
        <v>176204</v>
      </c>
      <c r="E51" s="1066">
        <v>2018</v>
      </c>
      <c r="F51" s="1069">
        <v>2018</v>
      </c>
      <c r="G51" s="1068">
        <v>43169</v>
      </c>
      <c r="H51" s="1065">
        <f t="shared" si="0"/>
        <v>2018</v>
      </c>
      <c r="I51" s="1064"/>
      <c r="J51" s="1071" t="s">
        <v>847</v>
      </c>
      <c r="K51" s="1071">
        <v>0</v>
      </c>
      <c r="L51" s="1071" t="s">
        <v>827</v>
      </c>
      <c r="M51" s="1070">
        <v>35268</v>
      </c>
      <c r="N51" s="1070">
        <v>4</v>
      </c>
      <c r="O51" s="1062">
        <f>VLOOKUP(C51,'A. Rate Class Allocations'!$B$124:$J$128,6,FALSE)</f>
        <v>0.96094519236849896</v>
      </c>
      <c r="P51" s="1061">
        <f>VLOOKUP(C51,'A. Rate Class Allocations'!$B$124:$J$128,8,FALSE)</f>
        <v>0.98007105038154396</v>
      </c>
      <c r="Q51" s="1061">
        <f>VLOOKUP(C51,'A. Rate Class Allocations'!$B$124:$J$128,7,FALSE)</f>
        <v>1.0700573423086499</v>
      </c>
      <c r="R51" s="1061">
        <f>VLOOKUP(C51,'A. Rate Class Allocations'!$B$124:$J$128,9,FALSE)</f>
        <v>0.85888650963597402</v>
      </c>
      <c r="S51" s="1060">
        <f t="shared" si="1"/>
        <v>33215.210684692844</v>
      </c>
      <c r="T51" s="1060">
        <f t="shared" si="2"/>
        <v>3.6762312633832921</v>
      </c>
    </row>
    <row r="52" spans="1:20">
      <c r="A52" s="1072" t="s">
        <v>846</v>
      </c>
      <c r="B52" s="1063" t="s">
        <v>768</v>
      </c>
      <c r="C52" s="1071" t="s">
        <v>118</v>
      </c>
      <c r="D52" s="1071">
        <v>176204</v>
      </c>
      <c r="E52" s="1066">
        <v>2018</v>
      </c>
      <c r="F52" s="1069">
        <v>2018</v>
      </c>
      <c r="G52" s="1068">
        <v>43169</v>
      </c>
      <c r="H52" s="1065">
        <f t="shared" si="0"/>
        <v>2018</v>
      </c>
      <c r="I52" s="1064"/>
      <c r="J52" s="1071" t="s">
        <v>847</v>
      </c>
      <c r="K52" s="1071">
        <v>0</v>
      </c>
      <c r="L52" s="1071" t="s">
        <v>827</v>
      </c>
      <c r="M52" s="1070">
        <v>28996</v>
      </c>
      <c r="N52" s="1070">
        <v>0</v>
      </c>
      <c r="O52" s="1062">
        <f>VLOOKUP(C52,'A. Rate Class Allocations'!$B$124:$J$128,6,FALSE)</f>
        <v>0.96094519236849896</v>
      </c>
      <c r="P52" s="1061">
        <f>VLOOKUP(C52,'A. Rate Class Allocations'!$B$124:$J$128,8,FALSE)</f>
        <v>0.98007105038154396</v>
      </c>
      <c r="Q52" s="1061">
        <f>VLOOKUP(C52,'A. Rate Class Allocations'!$B$124:$J$128,7,FALSE)</f>
        <v>1.0700573423086499</v>
      </c>
      <c r="R52" s="1061">
        <f>VLOOKUP(C52,'A. Rate Class Allocations'!$B$124:$J$128,9,FALSE)</f>
        <v>0.85888650963597402</v>
      </c>
      <c r="S52" s="1060">
        <f t="shared" si="1"/>
        <v>27308.275179010823</v>
      </c>
      <c r="T52" s="1060">
        <f t="shared" si="2"/>
        <v>0</v>
      </c>
    </row>
    <row r="53" spans="1:20">
      <c r="A53" s="1072" t="s">
        <v>846</v>
      </c>
      <c r="B53" s="1063" t="s">
        <v>768</v>
      </c>
      <c r="C53" s="1071" t="s">
        <v>118</v>
      </c>
      <c r="D53" s="1071">
        <v>176363</v>
      </c>
      <c r="E53" s="1066">
        <v>2018</v>
      </c>
      <c r="F53" s="1069">
        <v>2018</v>
      </c>
      <c r="G53" s="1068">
        <v>42944</v>
      </c>
      <c r="H53" s="1065">
        <f t="shared" si="0"/>
        <v>2017</v>
      </c>
      <c r="I53" s="1064"/>
      <c r="J53" s="1071" t="s">
        <v>847</v>
      </c>
      <c r="K53" s="1071">
        <v>0</v>
      </c>
      <c r="L53" s="1071" t="s">
        <v>824</v>
      </c>
      <c r="M53" s="1070">
        <v>12754</v>
      </c>
      <c r="N53" s="1070">
        <v>0</v>
      </c>
      <c r="O53" s="1062">
        <f>VLOOKUP(C53,'A. Rate Class Allocations'!$B$124:$J$128,6,FALSE)</f>
        <v>0.96094519236849896</v>
      </c>
      <c r="P53" s="1061">
        <f>VLOOKUP(C53,'A. Rate Class Allocations'!$B$124:$J$128,8,FALSE)</f>
        <v>0.98007105038154396</v>
      </c>
      <c r="Q53" s="1061">
        <f>VLOOKUP(C53,'A. Rate Class Allocations'!$B$124:$J$128,7,FALSE)</f>
        <v>1.0700573423086499</v>
      </c>
      <c r="R53" s="1061">
        <f>VLOOKUP(C53,'A. Rate Class Allocations'!$B$124:$J$128,9,FALSE)</f>
        <v>0.85888650963597402</v>
      </c>
      <c r="S53" s="1060">
        <f t="shared" si="1"/>
        <v>12011.647869813216</v>
      </c>
      <c r="T53" s="1060">
        <f t="shared" si="2"/>
        <v>0</v>
      </c>
    </row>
    <row r="54" spans="1:20">
      <c r="A54" s="1072" t="s">
        <v>846</v>
      </c>
      <c r="B54" s="1063" t="s">
        <v>768</v>
      </c>
      <c r="C54" s="1071" t="s">
        <v>118</v>
      </c>
      <c r="D54" s="1071">
        <v>176363</v>
      </c>
      <c r="E54" s="1066">
        <v>2018</v>
      </c>
      <c r="F54" s="1069">
        <v>2018</v>
      </c>
      <c r="G54" s="1068">
        <v>42944</v>
      </c>
      <c r="H54" s="1065">
        <f t="shared" si="0"/>
        <v>2017</v>
      </c>
      <c r="I54" s="1064"/>
      <c r="J54" s="1071" t="s">
        <v>847</v>
      </c>
      <c r="K54" s="1071">
        <v>0</v>
      </c>
      <c r="L54" s="1071" t="s">
        <v>824</v>
      </c>
      <c r="M54" s="1070">
        <v>357186.3</v>
      </c>
      <c r="N54" s="1070">
        <v>0</v>
      </c>
      <c r="O54" s="1062">
        <f>VLOOKUP(C54,'A. Rate Class Allocations'!$B$124:$J$128,6,FALSE)</f>
        <v>0.96094519236849896</v>
      </c>
      <c r="P54" s="1061">
        <f>VLOOKUP(C54,'A. Rate Class Allocations'!$B$124:$J$128,8,FALSE)</f>
        <v>0.98007105038154396</v>
      </c>
      <c r="Q54" s="1061">
        <f>VLOOKUP(C54,'A. Rate Class Allocations'!$B$124:$J$128,7,FALSE)</f>
        <v>1.0700573423086499</v>
      </c>
      <c r="R54" s="1061">
        <f>VLOOKUP(C54,'A. Rate Class Allocations'!$B$124:$J$128,9,FALSE)</f>
        <v>0.85888650963597402</v>
      </c>
      <c r="S54" s="1060">
        <f t="shared" si="1"/>
        <v>336396.11569087853</v>
      </c>
      <c r="T54" s="1060">
        <f t="shared" si="2"/>
        <v>0</v>
      </c>
    </row>
    <row r="55" spans="1:20">
      <c r="A55" s="1072" t="s">
        <v>846</v>
      </c>
      <c r="B55" s="1063" t="s">
        <v>768</v>
      </c>
      <c r="C55" s="1071" t="s">
        <v>118</v>
      </c>
      <c r="D55" s="1071">
        <v>176539</v>
      </c>
      <c r="E55" s="1066">
        <v>2018</v>
      </c>
      <c r="F55" s="1069">
        <v>2018</v>
      </c>
      <c r="G55" s="1068">
        <v>43034</v>
      </c>
      <c r="H55" s="1065">
        <f t="shared" si="0"/>
        <v>2017</v>
      </c>
      <c r="I55" s="1064"/>
      <c r="J55" s="1071" t="s">
        <v>843</v>
      </c>
      <c r="K55" s="1071">
        <v>0</v>
      </c>
      <c r="L55" s="1071" t="s">
        <v>827</v>
      </c>
      <c r="M55" s="1070">
        <v>657.23</v>
      </c>
      <c r="N55" s="1070">
        <v>0.1681</v>
      </c>
      <c r="O55" s="1062">
        <f>VLOOKUP(C55,'A. Rate Class Allocations'!$B$124:$J$128,6,FALSE)</f>
        <v>0.96094519236849896</v>
      </c>
      <c r="P55" s="1061">
        <f>VLOOKUP(C55,'A. Rate Class Allocations'!$B$124:$J$128,8,FALSE)</f>
        <v>0.98007105038154396</v>
      </c>
      <c r="Q55" s="1061">
        <f>VLOOKUP(C55,'A. Rate Class Allocations'!$B$124:$J$128,7,FALSE)</f>
        <v>1.0700573423086499</v>
      </c>
      <c r="R55" s="1061">
        <f>VLOOKUP(C55,'A. Rate Class Allocations'!$B$124:$J$128,9,FALSE)</f>
        <v>0.85888650963597402</v>
      </c>
      <c r="S55" s="1060">
        <f t="shared" si="1"/>
        <v>618.97564132643413</v>
      </c>
      <c r="T55" s="1060">
        <f t="shared" si="2"/>
        <v>0.15449361884368285</v>
      </c>
    </row>
    <row r="56" spans="1:20">
      <c r="A56" s="1072" t="s">
        <v>846</v>
      </c>
      <c r="B56" s="1063" t="s">
        <v>768</v>
      </c>
      <c r="C56" s="1071" t="s">
        <v>118</v>
      </c>
      <c r="D56" s="1071">
        <v>176539</v>
      </c>
      <c r="E56" s="1066">
        <v>2018</v>
      </c>
      <c r="F56" s="1069">
        <v>2018</v>
      </c>
      <c r="G56" s="1068">
        <v>43034</v>
      </c>
      <c r="H56" s="1065">
        <f t="shared" si="0"/>
        <v>2017</v>
      </c>
      <c r="I56" s="1064"/>
      <c r="J56" s="1071" t="s">
        <v>843</v>
      </c>
      <c r="K56" s="1071">
        <v>0</v>
      </c>
      <c r="L56" s="1071" t="s">
        <v>827</v>
      </c>
      <c r="M56" s="1070">
        <v>2710.46</v>
      </c>
      <c r="N56" s="1070">
        <v>0.59</v>
      </c>
      <c r="O56" s="1062">
        <f>VLOOKUP(C56,'A. Rate Class Allocations'!$B$124:$J$128,6,FALSE)</f>
        <v>0.96094519236849896</v>
      </c>
      <c r="P56" s="1061">
        <f>VLOOKUP(C56,'A. Rate Class Allocations'!$B$124:$J$128,8,FALSE)</f>
        <v>0.98007105038154396</v>
      </c>
      <c r="Q56" s="1061">
        <f>VLOOKUP(C56,'A. Rate Class Allocations'!$B$124:$J$128,7,FALSE)</f>
        <v>1.0700573423086499</v>
      </c>
      <c r="R56" s="1061">
        <f>VLOOKUP(C56,'A. Rate Class Allocations'!$B$124:$J$128,9,FALSE)</f>
        <v>0.85888650963597402</v>
      </c>
      <c r="S56" s="1060">
        <f t="shared" si="1"/>
        <v>2552.6964940578587</v>
      </c>
      <c r="T56" s="1060">
        <f t="shared" si="2"/>
        <v>0.54224411134903561</v>
      </c>
    </row>
    <row r="57" spans="1:20">
      <c r="A57" s="1072" t="s">
        <v>846</v>
      </c>
      <c r="B57" s="1063" t="s">
        <v>768</v>
      </c>
      <c r="C57" s="1071" t="s">
        <v>118</v>
      </c>
      <c r="D57" s="1071">
        <v>176539</v>
      </c>
      <c r="E57" s="1066">
        <v>2018</v>
      </c>
      <c r="F57" s="1069">
        <v>2018</v>
      </c>
      <c r="G57" s="1068">
        <v>43034</v>
      </c>
      <c r="H57" s="1065">
        <f t="shared" si="0"/>
        <v>2017</v>
      </c>
      <c r="I57" s="1064"/>
      <c r="J57" s="1071" t="s">
        <v>847</v>
      </c>
      <c r="K57" s="1071">
        <v>0</v>
      </c>
      <c r="L57" s="1071" t="s">
        <v>827</v>
      </c>
      <c r="M57" s="1070">
        <v>2260</v>
      </c>
      <c r="N57" s="1070">
        <v>0</v>
      </c>
      <c r="O57" s="1062">
        <f>VLOOKUP(C57,'A. Rate Class Allocations'!$B$124:$J$128,6,FALSE)</f>
        <v>0.96094519236849896</v>
      </c>
      <c r="P57" s="1061">
        <f>VLOOKUP(C57,'A. Rate Class Allocations'!$B$124:$J$128,8,FALSE)</f>
        <v>0.98007105038154396</v>
      </c>
      <c r="Q57" s="1061">
        <f>VLOOKUP(C57,'A. Rate Class Allocations'!$B$124:$J$128,7,FALSE)</f>
        <v>1.0700573423086499</v>
      </c>
      <c r="R57" s="1061">
        <f>VLOOKUP(C57,'A. Rate Class Allocations'!$B$124:$J$128,9,FALSE)</f>
        <v>0.85888650963597402</v>
      </c>
      <c r="S57" s="1060">
        <f t="shared" si="1"/>
        <v>2128.4557147387386</v>
      </c>
      <c r="T57" s="1060">
        <f t="shared" si="2"/>
        <v>0</v>
      </c>
    </row>
    <row r="58" spans="1:20">
      <c r="A58" s="1072" t="s">
        <v>846</v>
      </c>
      <c r="B58" s="1063" t="s">
        <v>768</v>
      </c>
      <c r="C58" s="1071" t="s">
        <v>118</v>
      </c>
      <c r="D58" s="1071">
        <v>176539</v>
      </c>
      <c r="E58" s="1066">
        <v>2018</v>
      </c>
      <c r="F58" s="1069">
        <v>2018</v>
      </c>
      <c r="G58" s="1068">
        <v>43034</v>
      </c>
      <c r="H58" s="1065">
        <f t="shared" si="0"/>
        <v>2017</v>
      </c>
      <c r="I58" s="1064"/>
      <c r="J58" s="1071" t="s">
        <v>843</v>
      </c>
      <c r="K58" s="1071">
        <v>0</v>
      </c>
      <c r="L58" s="1071" t="s">
        <v>827</v>
      </c>
      <c r="M58" s="1070">
        <v>1167.5999999999999</v>
      </c>
      <c r="N58" s="1070">
        <v>0</v>
      </c>
      <c r="O58" s="1062">
        <f>VLOOKUP(C58,'A. Rate Class Allocations'!$B$124:$J$128,6,FALSE)</f>
        <v>0.96094519236849896</v>
      </c>
      <c r="P58" s="1061">
        <f>VLOOKUP(C58,'A. Rate Class Allocations'!$B$124:$J$128,8,FALSE)</f>
        <v>0.98007105038154396</v>
      </c>
      <c r="Q58" s="1061">
        <f>VLOOKUP(C58,'A. Rate Class Allocations'!$B$124:$J$128,7,FALSE)</f>
        <v>1.0700573423086499</v>
      </c>
      <c r="R58" s="1061">
        <f>VLOOKUP(C58,'A. Rate Class Allocations'!$B$124:$J$128,9,FALSE)</f>
        <v>0.85888650963597402</v>
      </c>
      <c r="S58" s="1060">
        <f t="shared" si="1"/>
        <v>1099.6393329774119</v>
      </c>
      <c r="T58" s="1060">
        <f t="shared" si="2"/>
        <v>0</v>
      </c>
    </row>
    <row r="59" spans="1:20">
      <c r="A59" s="1072" t="s">
        <v>846</v>
      </c>
      <c r="B59" s="1063" t="s">
        <v>768</v>
      </c>
      <c r="C59" s="1071" t="s">
        <v>118</v>
      </c>
      <c r="D59" s="1071">
        <v>176539</v>
      </c>
      <c r="E59" s="1066">
        <v>2018</v>
      </c>
      <c r="F59" s="1069">
        <v>2018</v>
      </c>
      <c r="G59" s="1068">
        <v>43034</v>
      </c>
      <c r="H59" s="1065">
        <f t="shared" si="0"/>
        <v>2017</v>
      </c>
      <c r="I59" s="1064"/>
      <c r="J59" s="1071" t="s">
        <v>843</v>
      </c>
      <c r="K59" s="1071">
        <v>0</v>
      </c>
      <c r="L59" s="1071" t="s">
        <v>827</v>
      </c>
      <c r="M59" s="1070">
        <v>8400</v>
      </c>
      <c r="N59" s="1070">
        <v>0</v>
      </c>
      <c r="O59" s="1062">
        <f>VLOOKUP(C59,'A. Rate Class Allocations'!$B$124:$J$128,6,FALSE)</f>
        <v>0.96094519236849896</v>
      </c>
      <c r="P59" s="1061">
        <f>VLOOKUP(C59,'A. Rate Class Allocations'!$B$124:$J$128,8,FALSE)</f>
        <v>0.98007105038154396</v>
      </c>
      <c r="Q59" s="1061">
        <f>VLOOKUP(C59,'A. Rate Class Allocations'!$B$124:$J$128,7,FALSE)</f>
        <v>1.0700573423086499</v>
      </c>
      <c r="R59" s="1061">
        <f>VLOOKUP(C59,'A. Rate Class Allocations'!$B$124:$J$128,9,FALSE)</f>
        <v>0.85888650963597402</v>
      </c>
      <c r="S59" s="1060">
        <f t="shared" si="1"/>
        <v>7911.074337966993</v>
      </c>
      <c r="T59" s="1060">
        <f t="shared" si="2"/>
        <v>0</v>
      </c>
    </row>
    <row r="60" spans="1:20">
      <c r="A60" s="1072" t="s">
        <v>846</v>
      </c>
      <c r="B60" s="1063" t="s">
        <v>768</v>
      </c>
      <c r="C60" s="1071" t="s">
        <v>118</v>
      </c>
      <c r="D60" s="1071">
        <v>176837</v>
      </c>
      <c r="E60" s="1066">
        <v>2018</v>
      </c>
      <c r="F60" s="1069">
        <v>2018</v>
      </c>
      <c r="G60" s="1068">
        <v>43161</v>
      </c>
      <c r="H60" s="1065">
        <f t="shared" si="0"/>
        <v>2018</v>
      </c>
      <c r="I60" s="1064"/>
      <c r="J60" s="1071" t="s">
        <v>843</v>
      </c>
      <c r="K60" s="1071">
        <v>0</v>
      </c>
      <c r="L60" s="1071" t="s">
        <v>827</v>
      </c>
      <c r="M60" s="1070">
        <v>15960</v>
      </c>
      <c r="N60" s="1070">
        <v>0</v>
      </c>
      <c r="O60" s="1062">
        <f>VLOOKUP(C60,'A. Rate Class Allocations'!$B$124:$J$128,6,FALSE)</f>
        <v>0.96094519236849896</v>
      </c>
      <c r="P60" s="1061">
        <f>VLOOKUP(C60,'A. Rate Class Allocations'!$B$124:$J$128,8,FALSE)</f>
        <v>0.98007105038154396</v>
      </c>
      <c r="Q60" s="1061">
        <f>VLOOKUP(C60,'A. Rate Class Allocations'!$B$124:$J$128,7,FALSE)</f>
        <v>1.0700573423086499</v>
      </c>
      <c r="R60" s="1061">
        <f>VLOOKUP(C60,'A. Rate Class Allocations'!$B$124:$J$128,9,FALSE)</f>
        <v>0.85888650963597402</v>
      </c>
      <c r="S60" s="1060">
        <f t="shared" si="1"/>
        <v>15031.041242137286</v>
      </c>
      <c r="T60" s="1060">
        <f t="shared" si="2"/>
        <v>0</v>
      </c>
    </row>
    <row r="61" spans="1:20">
      <c r="A61" s="1072" t="s">
        <v>846</v>
      </c>
      <c r="B61" s="1063" t="s">
        <v>768</v>
      </c>
      <c r="C61" s="1071" t="s">
        <v>118</v>
      </c>
      <c r="D61" s="1071">
        <v>176837</v>
      </c>
      <c r="E61" s="1066">
        <v>2018</v>
      </c>
      <c r="F61" s="1069">
        <v>2018</v>
      </c>
      <c r="G61" s="1068">
        <v>43161</v>
      </c>
      <c r="H61" s="1065">
        <f t="shared" si="0"/>
        <v>2018</v>
      </c>
      <c r="I61" s="1064"/>
      <c r="J61" s="1071" t="s">
        <v>843</v>
      </c>
      <c r="K61" s="1071">
        <v>0</v>
      </c>
      <c r="L61" s="1071" t="s">
        <v>827</v>
      </c>
      <c r="M61" s="1070">
        <v>16346.4</v>
      </c>
      <c r="N61" s="1070">
        <v>0</v>
      </c>
      <c r="O61" s="1062">
        <f>VLOOKUP(C61,'A. Rate Class Allocations'!$B$124:$J$128,6,FALSE)</f>
        <v>0.96094519236849896</v>
      </c>
      <c r="P61" s="1061">
        <f>VLOOKUP(C61,'A. Rate Class Allocations'!$B$124:$J$128,8,FALSE)</f>
        <v>0.98007105038154396</v>
      </c>
      <c r="Q61" s="1061">
        <f>VLOOKUP(C61,'A. Rate Class Allocations'!$B$124:$J$128,7,FALSE)</f>
        <v>1.0700573423086499</v>
      </c>
      <c r="R61" s="1061">
        <f>VLOOKUP(C61,'A. Rate Class Allocations'!$B$124:$J$128,9,FALSE)</f>
        <v>0.85888650963597402</v>
      </c>
      <c r="S61" s="1060">
        <f t="shared" si="1"/>
        <v>15394.950661683766</v>
      </c>
      <c r="T61" s="1060">
        <f t="shared" si="2"/>
        <v>0</v>
      </c>
    </row>
    <row r="62" spans="1:20">
      <c r="A62" s="1072" t="s">
        <v>846</v>
      </c>
      <c r="B62" s="1063" t="s">
        <v>768</v>
      </c>
      <c r="C62" s="1071" t="s">
        <v>118</v>
      </c>
      <c r="D62" s="1071">
        <v>176837</v>
      </c>
      <c r="E62" s="1066">
        <v>2018</v>
      </c>
      <c r="F62" s="1069">
        <v>2018</v>
      </c>
      <c r="G62" s="1068">
        <v>43161</v>
      </c>
      <c r="H62" s="1065">
        <f t="shared" si="0"/>
        <v>2018</v>
      </c>
      <c r="I62" s="1064"/>
      <c r="J62" s="1071" t="s">
        <v>843</v>
      </c>
      <c r="K62" s="1071">
        <v>0</v>
      </c>
      <c r="L62" s="1071" t="s">
        <v>827</v>
      </c>
      <c r="M62" s="1070">
        <v>10080</v>
      </c>
      <c r="N62" s="1070">
        <v>0</v>
      </c>
      <c r="O62" s="1062">
        <f>VLOOKUP(C62,'A. Rate Class Allocations'!$B$124:$J$128,6,FALSE)</f>
        <v>0.96094519236849896</v>
      </c>
      <c r="P62" s="1061">
        <f>VLOOKUP(C62,'A. Rate Class Allocations'!$B$124:$J$128,8,FALSE)</f>
        <v>0.98007105038154396</v>
      </c>
      <c r="Q62" s="1061">
        <f>VLOOKUP(C62,'A. Rate Class Allocations'!$B$124:$J$128,7,FALSE)</f>
        <v>1.0700573423086499</v>
      </c>
      <c r="R62" s="1061">
        <f>VLOOKUP(C62,'A. Rate Class Allocations'!$B$124:$J$128,9,FALSE)</f>
        <v>0.85888650963597402</v>
      </c>
      <c r="S62" s="1060">
        <f t="shared" si="1"/>
        <v>9493.2892055603916</v>
      </c>
      <c r="T62" s="1060">
        <f t="shared" si="2"/>
        <v>0</v>
      </c>
    </row>
    <row r="63" spans="1:20">
      <c r="A63" s="1072" t="s">
        <v>846</v>
      </c>
      <c r="B63" s="1063" t="s">
        <v>768</v>
      </c>
      <c r="C63" s="1071" t="s">
        <v>118</v>
      </c>
      <c r="D63" s="1071">
        <v>176837</v>
      </c>
      <c r="E63" s="1066">
        <v>2018</v>
      </c>
      <c r="F63" s="1069">
        <v>2018</v>
      </c>
      <c r="G63" s="1068">
        <v>43161</v>
      </c>
      <c r="H63" s="1065">
        <f t="shared" si="0"/>
        <v>2018</v>
      </c>
      <c r="I63" s="1064"/>
      <c r="J63" s="1071" t="s">
        <v>843</v>
      </c>
      <c r="K63" s="1071">
        <v>0</v>
      </c>
      <c r="L63" s="1071" t="s">
        <v>827</v>
      </c>
      <c r="M63" s="1070">
        <v>18097.8</v>
      </c>
      <c r="N63" s="1070">
        <v>0</v>
      </c>
      <c r="O63" s="1062">
        <f>VLOOKUP(C63,'A. Rate Class Allocations'!$B$124:$J$128,6,FALSE)</f>
        <v>0.96094519236849896</v>
      </c>
      <c r="P63" s="1061">
        <f>VLOOKUP(C63,'A. Rate Class Allocations'!$B$124:$J$128,8,FALSE)</f>
        <v>0.98007105038154396</v>
      </c>
      <c r="Q63" s="1061">
        <f>VLOOKUP(C63,'A. Rate Class Allocations'!$B$124:$J$128,7,FALSE)</f>
        <v>1.0700573423086499</v>
      </c>
      <c r="R63" s="1061">
        <f>VLOOKUP(C63,'A. Rate Class Allocations'!$B$124:$J$128,9,FALSE)</f>
        <v>0.85888650963597402</v>
      </c>
      <c r="S63" s="1060">
        <f t="shared" si="1"/>
        <v>17044.409661149883</v>
      </c>
      <c r="T63" s="1060">
        <f t="shared" si="2"/>
        <v>0</v>
      </c>
    </row>
    <row r="64" spans="1:20">
      <c r="A64" s="1072" t="s">
        <v>846</v>
      </c>
      <c r="B64" s="1063" t="s">
        <v>768</v>
      </c>
      <c r="C64" s="1071" t="s">
        <v>118</v>
      </c>
      <c r="D64" s="1071">
        <v>176837</v>
      </c>
      <c r="E64" s="1066">
        <v>2018</v>
      </c>
      <c r="F64" s="1069">
        <v>2018</v>
      </c>
      <c r="G64" s="1068">
        <v>43161</v>
      </c>
      <c r="H64" s="1065">
        <f t="shared" si="0"/>
        <v>2018</v>
      </c>
      <c r="I64" s="1064"/>
      <c r="J64" s="1071" t="s">
        <v>843</v>
      </c>
      <c r="K64" s="1071">
        <v>0</v>
      </c>
      <c r="L64" s="1071" t="s">
        <v>827</v>
      </c>
      <c r="M64" s="1070">
        <v>1751.4</v>
      </c>
      <c r="N64" s="1070">
        <v>0</v>
      </c>
      <c r="O64" s="1062">
        <f>VLOOKUP(C64,'A. Rate Class Allocations'!$B$124:$J$128,6,FALSE)</f>
        <v>0.96094519236849896</v>
      </c>
      <c r="P64" s="1061">
        <f>VLOOKUP(C64,'A. Rate Class Allocations'!$B$124:$J$128,8,FALSE)</f>
        <v>0.98007105038154396</v>
      </c>
      <c r="Q64" s="1061">
        <f>VLOOKUP(C64,'A. Rate Class Allocations'!$B$124:$J$128,7,FALSE)</f>
        <v>1.0700573423086499</v>
      </c>
      <c r="R64" s="1061">
        <f>VLOOKUP(C64,'A. Rate Class Allocations'!$B$124:$J$128,9,FALSE)</f>
        <v>0.85888650963597402</v>
      </c>
      <c r="S64" s="1060">
        <f t="shared" si="1"/>
        <v>1649.458999466118</v>
      </c>
      <c r="T64" s="1060">
        <f t="shared" si="2"/>
        <v>0</v>
      </c>
    </row>
    <row r="65" spans="1:20">
      <c r="A65" s="1072" t="s">
        <v>846</v>
      </c>
      <c r="B65" s="1063" t="s">
        <v>768</v>
      </c>
      <c r="C65" s="1071" t="s">
        <v>118</v>
      </c>
      <c r="D65" s="1071">
        <v>176837</v>
      </c>
      <c r="E65" s="1066">
        <v>2018</v>
      </c>
      <c r="F65" s="1069">
        <v>2018</v>
      </c>
      <c r="G65" s="1068">
        <v>43161</v>
      </c>
      <c r="H65" s="1065">
        <f t="shared" si="0"/>
        <v>2018</v>
      </c>
      <c r="I65" s="1064"/>
      <c r="J65" s="1071" t="s">
        <v>843</v>
      </c>
      <c r="K65" s="1071">
        <v>0</v>
      </c>
      <c r="L65" s="1071" t="s">
        <v>827</v>
      </c>
      <c r="M65" s="1070">
        <v>5880</v>
      </c>
      <c r="N65" s="1070">
        <v>0</v>
      </c>
      <c r="O65" s="1062">
        <f>VLOOKUP(C65,'A. Rate Class Allocations'!$B$124:$J$128,6,FALSE)</f>
        <v>0.96094519236849896</v>
      </c>
      <c r="P65" s="1061">
        <f>VLOOKUP(C65,'A. Rate Class Allocations'!$B$124:$J$128,8,FALSE)</f>
        <v>0.98007105038154396</v>
      </c>
      <c r="Q65" s="1061">
        <f>VLOOKUP(C65,'A. Rate Class Allocations'!$B$124:$J$128,7,FALSE)</f>
        <v>1.0700573423086499</v>
      </c>
      <c r="R65" s="1061">
        <f>VLOOKUP(C65,'A. Rate Class Allocations'!$B$124:$J$128,9,FALSE)</f>
        <v>0.85888650963597402</v>
      </c>
      <c r="S65" s="1060">
        <f t="shared" si="1"/>
        <v>5537.7520365768942</v>
      </c>
      <c r="T65" s="1060">
        <f t="shared" si="2"/>
        <v>0</v>
      </c>
    </row>
    <row r="66" spans="1:20">
      <c r="A66" s="1072" t="s">
        <v>846</v>
      </c>
      <c r="B66" s="1063" t="s">
        <v>768</v>
      </c>
      <c r="C66" s="1071" t="s">
        <v>118</v>
      </c>
      <c r="D66" s="1071">
        <v>176837</v>
      </c>
      <c r="E66" s="1066">
        <v>2018</v>
      </c>
      <c r="F66" s="1069">
        <v>2018</v>
      </c>
      <c r="G66" s="1068">
        <v>43161</v>
      </c>
      <c r="H66" s="1065">
        <f t="shared" si="0"/>
        <v>2018</v>
      </c>
      <c r="I66" s="1064"/>
      <c r="J66" s="1071" t="s">
        <v>843</v>
      </c>
      <c r="K66" s="1071">
        <v>0</v>
      </c>
      <c r="L66" s="1071" t="s">
        <v>827</v>
      </c>
      <c r="M66" s="1070">
        <v>10080</v>
      </c>
      <c r="N66" s="1070">
        <v>0</v>
      </c>
      <c r="O66" s="1062">
        <f>VLOOKUP(C66,'A. Rate Class Allocations'!$B$124:$J$128,6,FALSE)</f>
        <v>0.96094519236849896</v>
      </c>
      <c r="P66" s="1061">
        <f>VLOOKUP(C66,'A. Rate Class Allocations'!$B$124:$J$128,8,FALSE)</f>
        <v>0.98007105038154396</v>
      </c>
      <c r="Q66" s="1061">
        <f>VLOOKUP(C66,'A. Rate Class Allocations'!$B$124:$J$128,7,FALSE)</f>
        <v>1.0700573423086499</v>
      </c>
      <c r="R66" s="1061">
        <f>VLOOKUP(C66,'A. Rate Class Allocations'!$B$124:$J$128,9,FALSE)</f>
        <v>0.85888650963597402</v>
      </c>
      <c r="S66" s="1060">
        <f t="shared" si="1"/>
        <v>9493.2892055603916</v>
      </c>
      <c r="T66" s="1060">
        <f t="shared" si="2"/>
        <v>0</v>
      </c>
    </row>
    <row r="67" spans="1:20" s="1063" customFormat="1">
      <c r="A67" s="1072" t="s">
        <v>846</v>
      </c>
      <c r="B67" s="1063" t="s">
        <v>768</v>
      </c>
      <c r="C67" s="1071" t="s">
        <v>118</v>
      </c>
      <c r="D67" s="1071">
        <v>176837</v>
      </c>
      <c r="E67" s="1066">
        <v>2018</v>
      </c>
      <c r="F67" s="1066">
        <v>2018</v>
      </c>
      <c r="G67" s="1064">
        <v>43161</v>
      </c>
      <c r="H67" s="1117">
        <f t="shared" si="0"/>
        <v>2018</v>
      </c>
      <c r="I67" s="1064"/>
      <c r="J67" s="1071" t="s">
        <v>843</v>
      </c>
      <c r="K67" s="1071">
        <v>0</v>
      </c>
      <c r="L67" s="1071" t="s">
        <v>827</v>
      </c>
      <c r="M67" s="1070">
        <v>15178.8</v>
      </c>
      <c r="N67" s="1070">
        <v>0</v>
      </c>
      <c r="O67" s="1062">
        <f>VLOOKUP(C67,'A. Rate Class Allocations'!$B$124:$J$128,6,FALSE)</f>
        <v>0.96094519236849896</v>
      </c>
      <c r="P67" s="1061">
        <f>VLOOKUP(C67,'A. Rate Class Allocations'!$B$124:$J$128,8,FALSE)</f>
        <v>0.98007105038154396</v>
      </c>
      <c r="Q67" s="1061">
        <f>VLOOKUP(C67,'A. Rate Class Allocations'!$B$124:$J$128,7,FALSE)</f>
        <v>1.0700573423086499</v>
      </c>
      <c r="R67" s="1061">
        <f>VLOOKUP(C67,'A. Rate Class Allocations'!$B$124:$J$128,9,FALSE)</f>
        <v>0.85888650963597402</v>
      </c>
      <c r="S67" s="1060">
        <f t="shared" si="1"/>
        <v>14295.311328706355</v>
      </c>
      <c r="T67" s="1060">
        <f t="shared" si="2"/>
        <v>0</v>
      </c>
    </row>
    <row r="68" spans="1:20" s="1063" customFormat="1">
      <c r="A68" s="1072" t="s">
        <v>846</v>
      </c>
      <c r="B68" s="1063" t="s">
        <v>768</v>
      </c>
      <c r="C68" s="1071" t="s">
        <v>118</v>
      </c>
      <c r="D68" s="1071">
        <v>176837</v>
      </c>
      <c r="E68" s="1066">
        <v>2018</v>
      </c>
      <c r="F68" s="1066">
        <v>2018</v>
      </c>
      <c r="G68" s="1064">
        <v>43161</v>
      </c>
      <c r="H68" s="1117">
        <f t="shared" ref="H68:H131" si="3">YEAR(G68)</f>
        <v>2018</v>
      </c>
      <c r="I68" s="1064"/>
      <c r="J68" s="1071" t="s">
        <v>843</v>
      </c>
      <c r="K68" s="1071">
        <v>0</v>
      </c>
      <c r="L68" s="1071" t="s">
        <v>827</v>
      </c>
      <c r="M68" s="1070">
        <v>13440</v>
      </c>
      <c r="N68" s="1070">
        <v>0</v>
      </c>
      <c r="O68" s="1062">
        <f>VLOOKUP(C68,'A. Rate Class Allocations'!$B$124:$J$128,6,FALSE)</f>
        <v>0.96094519236849896</v>
      </c>
      <c r="P68" s="1061">
        <f>VLOOKUP(C68,'A. Rate Class Allocations'!$B$124:$J$128,8,FALSE)</f>
        <v>0.98007105038154396</v>
      </c>
      <c r="Q68" s="1061">
        <f>VLOOKUP(C68,'A. Rate Class Allocations'!$B$124:$J$128,7,FALSE)</f>
        <v>1.0700573423086499</v>
      </c>
      <c r="R68" s="1061">
        <f>VLOOKUP(C68,'A. Rate Class Allocations'!$B$124:$J$128,9,FALSE)</f>
        <v>0.85888650963597402</v>
      </c>
      <c r="S68" s="1060">
        <f t="shared" ref="S68:S131" si="4">M68*O68*P68</f>
        <v>12657.718940747187</v>
      </c>
      <c r="T68" s="1060">
        <f t="shared" ref="T68:T131" si="5">N68*Q68*R68</f>
        <v>0</v>
      </c>
    </row>
    <row r="69" spans="1:20" s="1063" customFormat="1">
      <c r="A69" s="1072" t="s">
        <v>846</v>
      </c>
      <c r="B69" s="1063" t="s">
        <v>768</v>
      </c>
      <c r="C69" s="1071" t="s">
        <v>118</v>
      </c>
      <c r="D69" s="1071">
        <v>176837</v>
      </c>
      <c r="E69" s="1066">
        <v>2018</v>
      </c>
      <c r="F69" s="1066">
        <v>2018</v>
      </c>
      <c r="G69" s="1064">
        <v>43161</v>
      </c>
      <c r="H69" s="1117">
        <f t="shared" si="3"/>
        <v>2018</v>
      </c>
      <c r="I69" s="1064"/>
      <c r="J69" s="1071" t="s">
        <v>843</v>
      </c>
      <c r="K69" s="1071">
        <v>0</v>
      </c>
      <c r="L69" s="1071" t="s">
        <v>827</v>
      </c>
      <c r="M69" s="1070">
        <v>16346.4</v>
      </c>
      <c r="N69" s="1070">
        <v>0</v>
      </c>
      <c r="O69" s="1062">
        <f>VLOOKUP(C69,'A. Rate Class Allocations'!$B$124:$J$128,6,FALSE)</f>
        <v>0.96094519236849896</v>
      </c>
      <c r="P69" s="1061">
        <f>VLOOKUP(C69,'A. Rate Class Allocations'!$B$124:$J$128,8,FALSE)</f>
        <v>0.98007105038154396</v>
      </c>
      <c r="Q69" s="1061">
        <f>VLOOKUP(C69,'A. Rate Class Allocations'!$B$124:$J$128,7,FALSE)</f>
        <v>1.0700573423086499</v>
      </c>
      <c r="R69" s="1061">
        <f>VLOOKUP(C69,'A. Rate Class Allocations'!$B$124:$J$128,9,FALSE)</f>
        <v>0.85888650963597402</v>
      </c>
      <c r="S69" s="1060">
        <f t="shared" si="4"/>
        <v>15394.950661683766</v>
      </c>
      <c r="T69" s="1060">
        <f t="shared" si="5"/>
        <v>0</v>
      </c>
    </row>
    <row r="70" spans="1:20" s="1063" customFormat="1">
      <c r="A70" s="1072" t="s">
        <v>846</v>
      </c>
      <c r="B70" s="1063" t="s">
        <v>768</v>
      </c>
      <c r="C70" s="1071" t="s">
        <v>118</v>
      </c>
      <c r="D70" s="1071">
        <v>176837</v>
      </c>
      <c r="E70" s="1066">
        <v>2018</v>
      </c>
      <c r="F70" s="1066">
        <v>2018</v>
      </c>
      <c r="G70" s="1064">
        <v>43161</v>
      </c>
      <c r="H70" s="1117">
        <f t="shared" si="3"/>
        <v>2018</v>
      </c>
      <c r="I70" s="1064"/>
      <c r="J70" s="1071" t="s">
        <v>843</v>
      </c>
      <c r="K70" s="1071">
        <v>0</v>
      </c>
      <c r="L70" s="1071" t="s">
        <v>827</v>
      </c>
      <c r="M70" s="1070">
        <v>9240</v>
      </c>
      <c r="N70" s="1070">
        <v>0</v>
      </c>
      <c r="O70" s="1062">
        <f>VLOOKUP(C70,'A. Rate Class Allocations'!$B$124:$J$128,6,FALSE)</f>
        <v>0.96094519236849896</v>
      </c>
      <c r="P70" s="1061">
        <f>VLOOKUP(C70,'A. Rate Class Allocations'!$B$124:$J$128,8,FALSE)</f>
        <v>0.98007105038154396</v>
      </c>
      <c r="Q70" s="1061">
        <f>VLOOKUP(C70,'A. Rate Class Allocations'!$B$124:$J$128,7,FALSE)</f>
        <v>1.0700573423086499</v>
      </c>
      <c r="R70" s="1061">
        <f>VLOOKUP(C70,'A. Rate Class Allocations'!$B$124:$J$128,9,FALSE)</f>
        <v>0.85888650963597402</v>
      </c>
      <c r="S70" s="1060">
        <f t="shared" si="4"/>
        <v>8702.1817717636914</v>
      </c>
      <c r="T70" s="1060">
        <f t="shared" si="5"/>
        <v>0</v>
      </c>
    </row>
    <row r="71" spans="1:20" s="1063" customFormat="1">
      <c r="A71" s="1072" t="s">
        <v>846</v>
      </c>
      <c r="B71" s="1063" t="s">
        <v>768</v>
      </c>
      <c r="C71" s="1071" t="s">
        <v>118</v>
      </c>
      <c r="D71" s="1071">
        <v>176837</v>
      </c>
      <c r="E71" s="1066">
        <v>2018</v>
      </c>
      <c r="F71" s="1066">
        <v>2018</v>
      </c>
      <c r="G71" s="1064">
        <v>43161</v>
      </c>
      <c r="H71" s="1117">
        <f t="shared" si="3"/>
        <v>2018</v>
      </c>
      <c r="I71" s="1064"/>
      <c r="J71" s="1071" t="s">
        <v>843</v>
      </c>
      <c r="K71" s="1071">
        <v>0</v>
      </c>
      <c r="L71" s="1071" t="s">
        <v>827</v>
      </c>
      <c r="M71" s="1070">
        <v>37363.199999999997</v>
      </c>
      <c r="N71" s="1070">
        <v>0</v>
      </c>
      <c r="O71" s="1062">
        <f>VLOOKUP(C71,'A. Rate Class Allocations'!$B$124:$J$128,6,FALSE)</f>
        <v>0.96094519236849896</v>
      </c>
      <c r="P71" s="1061">
        <f>VLOOKUP(C71,'A. Rate Class Allocations'!$B$124:$J$128,8,FALSE)</f>
        <v>0.98007105038154396</v>
      </c>
      <c r="Q71" s="1061">
        <f>VLOOKUP(C71,'A. Rate Class Allocations'!$B$124:$J$128,7,FALSE)</f>
        <v>1.0700573423086499</v>
      </c>
      <c r="R71" s="1061">
        <f>VLOOKUP(C71,'A. Rate Class Allocations'!$B$124:$J$128,9,FALSE)</f>
        <v>0.85888650963597402</v>
      </c>
      <c r="S71" s="1060">
        <f t="shared" si="4"/>
        <v>35188.45865527718</v>
      </c>
      <c r="T71" s="1060">
        <f t="shared" si="5"/>
        <v>0</v>
      </c>
    </row>
    <row r="72" spans="1:20" s="1063" customFormat="1">
      <c r="A72" s="1072" t="s">
        <v>846</v>
      </c>
      <c r="B72" s="1063" t="s">
        <v>768</v>
      </c>
      <c r="C72" s="1071" t="s">
        <v>118</v>
      </c>
      <c r="D72" s="1071">
        <v>177654</v>
      </c>
      <c r="E72" s="1066">
        <v>2018</v>
      </c>
      <c r="F72" s="1066">
        <v>2018</v>
      </c>
      <c r="G72" s="1064">
        <v>43005</v>
      </c>
      <c r="H72" s="1117">
        <f t="shared" si="3"/>
        <v>2017</v>
      </c>
      <c r="I72" s="1064"/>
      <c r="J72" s="1071" t="s">
        <v>847</v>
      </c>
      <c r="K72" s="1071">
        <v>0</v>
      </c>
      <c r="L72" s="1071" t="s">
        <v>825</v>
      </c>
      <c r="M72" s="1070">
        <v>46327.55</v>
      </c>
      <c r="N72" s="1070">
        <v>0</v>
      </c>
      <c r="O72" s="1062">
        <f>VLOOKUP(C72,'A. Rate Class Allocations'!$B$124:$J$128,6,FALSE)</f>
        <v>0.96094519236849896</v>
      </c>
      <c r="P72" s="1061">
        <f>VLOOKUP(C72,'A. Rate Class Allocations'!$B$124:$J$128,8,FALSE)</f>
        <v>0.98007105038154396</v>
      </c>
      <c r="Q72" s="1061">
        <f>VLOOKUP(C72,'A. Rate Class Allocations'!$B$124:$J$128,7,FALSE)</f>
        <v>1.0700573423086499</v>
      </c>
      <c r="R72" s="1061">
        <f>VLOOKUP(C72,'A. Rate Class Allocations'!$B$124:$J$128,9,FALSE)</f>
        <v>0.85888650963597402</v>
      </c>
      <c r="S72" s="1060">
        <f t="shared" si="4"/>
        <v>43631.034755462235</v>
      </c>
      <c r="T72" s="1060">
        <f t="shared" si="5"/>
        <v>0</v>
      </c>
    </row>
    <row r="73" spans="1:20" s="1063" customFormat="1">
      <c r="A73" s="1072" t="s">
        <v>846</v>
      </c>
      <c r="B73" s="1063" t="s">
        <v>768</v>
      </c>
      <c r="C73" s="1071" t="s">
        <v>118</v>
      </c>
      <c r="D73" s="1071">
        <v>178018</v>
      </c>
      <c r="E73" s="1066">
        <v>2018</v>
      </c>
      <c r="F73" s="1066">
        <v>2018</v>
      </c>
      <c r="G73" s="1064">
        <v>42978</v>
      </c>
      <c r="H73" s="1117">
        <f t="shared" si="3"/>
        <v>2017</v>
      </c>
      <c r="I73" s="1064"/>
      <c r="J73" s="1071" t="s">
        <v>843</v>
      </c>
      <c r="K73" s="1071">
        <v>0</v>
      </c>
      <c r="L73" s="1071" t="s">
        <v>827</v>
      </c>
      <c r="M73" s="1070">
        <v>2350.6080000000002</v>
      </c>
      <c r="N73" s="1070">
        <v>0.624</v>
      </c>
      <c r="O73" s="1062">
        <f>VLOOKUP(C73,'A. Rate Class Allocations'!$B$124:$J$128,6,FALSE)</f>
        <v>0.96094519236849896</v>
      </c>
      <c r="P73" s="1061">
        <f>VLOOKUP(C73,'A. Rate Class Allocations'!$B$124:$J$128,8,FALSE)</f>
        <v>0.98007105038154396</v>
      </c>
      <c r="Q73" s="1061">
        <f>VLOOKUP(C73,'A. Rate Class Allocations'!$B$124:$J$128,7,FALSE)</f>
        <v>1.0700573423086499</v>
      </c>
      <c r="R73" s="1061">
        <f>VLOOKUP(C73,'A. Rate Class Allocations'!$B$124:$J$128,9,FALSE)</f>
        <v>0.85888650963597402</v>
      </c>
      <c r="S73" s="1060">
        <f t="shared" si="4"/>
        <v>2213.7898365976093</v>
      </c>
      <c r="T73" s="1060">
        <f t="shared" si="5"/>
        <v>0.57349207708779348</v>
      </c>
    </row>
    <row r="74" spans="1:20" s="1063" customFormat="1">
      <c r="A74" s="1072" t="s">
        <v>846</v>
      </c>
      <c r="B74" s="1063" t="s">
        <v>768</v>
      </c>
      <c r="C74" s="1071" t="s">
        <v>118</v>
      </c>
      <c r="D74" s="1071">
        <v>178018</v>
      </c>
      <c r="E74" s="1066">
        <v>2018</v>
      </c>
      <c r="F74" s="1066">
        <v>2018</v>
      </c>
      <c r="G74" s="1064">
        <v>42978</v>
      </c>
      <c r="H74" s="1117">
        <f t="shared" si="3"/>
        <v>2017</v>
      </c>
      <c r="I74" s="1064"/>
      <c r="J74" s="1071" t="s">
        <v>843</v>
      </c>
      <c r="K74" s="1071">
        <v>0</v>
      </c>
      <c r="L74" s="1071" t="s">
        <v>827</v>
      </c>
      <c r="M74" s="1070">
        <v>102341.856</v>
      </c>
      <c r="N74" s="1070">
        <v>27.167999999999999</v>
      </c>
      <c r="O74" s="1062">
        <f>VLOOKUP(C74,'A. Rate Class Allocations'!$B$124:$J$128,6,FALSE)</f>
        <v>0.96094519236849896</v>
      </c>
      <c r="P74" s="1061">
        <f>VLOOKUP(C74,'A. Rate Class Allocations'!$B$124:$J$128,8,FALSE)</f>
        <v>0.98007105038154396</v>
      </c>
      <c r="Q74" s="1061">
        <f>VLOOKUP(C74,'A. Rate Class Allocations'!$B$124:$J$128,7,FALSE)</f>
        <v>1.0700573423086499</v>
      </c>
      <c r="R74" s="1061">
        <f>VLOOKUP(C74,'A. Rate Class Allocations'!$B$124:$J$128,9,FALSE)</f>
        <v>0.85888650963597402</v>
      </c>
      <c r="S74" s="1060">
        <f t="shared" si="4"/>
        <v>96385.003654942062</v>
      </c>
      <c r="T74" s="1060">
        <f t="shared" si="5"/>
        <v>24.968962740899318</v>
      </c>
    </row>
    <row r="75" spans="1:20" s="1063" customFormat="1">
      <c r="A75" s="1072" t="s">
        <v>846</v>
      </c>
      <c r="B75" s="1063" t="s">
        <v>768</v>
      </c>
      <c r="C75" s="1071" t="s">
        <v>118</v>
      </c>
      <c r="D75" s="1071">
        <v>178403</v>
      </c>
      <c r="E75" s="1066">
        <v>2018</v>
      </c>
      <c r="F75" s="1066">
        <v>2018</v>
      </c>
      <c r="G75" s="1064">
        <v>43117</v>
      </c>
      <c r="H75" s="1117">
        <f t="shared" si="3"/>
        <v>2018</v>
      </c>
      <c r="I75" s="1064"/>
      <c r="J75" s="1071" t="s">
        <v>847</v>
      </c>
      <c r="K75" s="1071">
        <v>0</v>
      </c>
      <c r="L75" s="1071" t="s">
        <v>825</v>
      </c>
      <c r="M75" s="1070">
        <v>6848</v>
      </c>
      <c r="N75" s="1070">
        <v>2.2000000000000002</v>
      </c>
      <c r="O75" s="1062">
        <f>VLOOKUP(C75,'A. Rate Class Allocations'!$B$124:$J$128,6,FALSE)</f>
        <v>0.96094519236849896</v>
      </c>
      <c r="P75" s="1061">
        <f>VLOOKUP(C75,'A. Rate Class Allocations'!$B$124:$J$128,8,FALSE)</f>
        <v>0.98007105038154396</v>
      </c>
      <c r="Q75" s="1061">
        <f>VLOOKUP(C75,'A. Rate Class Allocations'!$B$124:$J$128,7,FALSE)</f>
        <v>1.0700573423086499</v>
      </c>
      <c r="R75" s="1061">
        <f>VLOOKUP(C75,'A. Rate Class Allocations'!$B$124:$J$128,9,FALSE)</f>
        <v>0.85888650963597402</v>
      </c>
      <c r="S75" s="1060">
        <f t="shared" si="4"/>
        <v>6449.4091745711867</v>
      </c>
      <c r="T75" s="1060">
        <f t="shared" si="5"/>
        <v>2.0219271948608104</v>
      </c>
    </row>
    <row r="76" spans="1:20" s="1063" customFormat="1">
      <c r="A76" s="1072" t="s">
        <v>846</v>
      </c>
      <c r="B76" s="1063" t="s">
        <v>768</v>
      </c>
      <c r="C76" s="1071" t="s">
        <v>118</v>
      </c>
      <c r="D76" s="1071">
        <v>178403</v>
      </c>
      <c r="E76" s="1066">
        <v>2018</v>
      </c>
      <c r="F76" s="1066">
        <v>2018</v>
      </c>
      <c r="G76" s="1064">
        <v>43117</v>
      </c>
      <c r="H76" s="1117">
        <f t="shared" si="3"/>
        <v>2018</v>
      </c>
      <c r="I76" s="1064"/>
      <c r="J76" s="1071" t="s">
        <v>843</v>
      </c>
      <c r="K76" s="1071">
        <v>0</v>
      </c>
      <c r="L76" s="1071" t="s">
        <v>825</v>
      </c>
      <c r="M76" s="1070">
        <v>4299.9840000000004</v>
      </c>
      <c r="N76" s="1070">
        <v>0.93600000000000005</v>
      </c>
      <c r="O76" s="1062">
        <f>VLOOKUP(C76,'A. Rate Class Allocations'!$B$124:$J$128,6,FALSE)</f>
        <v>0.96094519236849896</v>
      </c>
      <c r="P76" s="1061">
        <f>VLOOKUP(C76,'A. Rate Class Allocations'!$B$124:$J$128,8,FALSE)</f>
        <v>0.98007105038154396</v>
      </c>
      <c r="Q76" s="1061">
        <f>VLOOKUP(C76,'A. Rate Class Allocations'!$B$124:$J$128,7,FALSE)</f>
        <v>1.0700573423086499</v>
      </c>
      <c r="R76" s="1061">
        <f>VLOOKUP(C76,'A. Rate Class Allocations'!$B$124:$J$128,9,FALSE)</f>
        <v>0.85888650963597402</v>
      </c>
      <c r="S76" s="1060">
        <f t="shared" si="4"/>
        <v>4049.7015566748414</v>
      </c>
      <c r="T76" s="1060">
        <f t="shared" si="5"/>
        <v>0.86023811563169039</v>
      </c>
    </row>
    <row r="77" spans="1:20" s="1063" customFormat="1">
      <c r="A77" s="1072" t="s">
        <v>846</v>
      </c>
      <c r="B77" s="1063" t="s">
        <v>768</v>
      </c>
      <c r="C77" s="1071" t="s">
        <v>118</v>
      </c>
      <c r="D77" s="1071">
        <v>178460</v>
      </c>
      <c r="E77" s="1066">
        <v>2018</v>
      </c>
      <c r="F77" s="1066">
        <v>2018</v>
      </c>
      <c r="G77" s="1064">
        <v>43162</v>
      </c>
      <c r="H77" s="1117">
        <f t="shared" si="3"/>
        <v>2018</v>
      </c>
      <c r="I77" s="1064"/>
      <c r="J77" s="1071" t="s">
        <v>843</v>
      </c>
      <c r="K77" s="1071">
        <v>0</v>
      </c>
      <c r="L77" s="1071" t="s">
        <v>827</v>
      </c>
      <c r="M77" s="1070">
        <v>1146.6623999999999</v>
      </c>
      <c r="N77" s="1070">
        <v>0.24959999999999999</v>
      </c>
      <c r="O77" s="1062">
        <f>VLOOKUP(C77,'A. Rate Class Allocations'!$B$124:$J$128,6,FALSE)</f>
        <v>0.96094519236849896</v>
      </c>
      <c r="P77" s="1061">
        <f>VLOOKUP(C77,'A. Rate Class Allocations'!$B$124:$J$128,8,FALSE)</f>
        <v>0.98007105038154396</v>
      </c>
      <c r="Q77" s="1061">
        <f>VLOOKUP(C77,'A. Rate Class Allocations'!$B$124:$J$128,7,FALSE)</f>
        <v>1.0700573423086499</v>
      </c>
      <c r="R77" s="1061">
        <f>VLOOKUP(C77,'A. Rate Class Allocations'!$B$124:$J$128,9,FALSE)</f>
        <v>0.85888650963597402</v>
      </c>
      <c r="S77" s="1060">
        <f t="shared" si="4"/>
        <v>1079.9204151132908</v>
      </c>
      <c r="T77" s="1060">
        <f t="shared" si="5"/>
        <v>0.22939683083511742</v>
      </c>
    </row>
    <row r="78" spans="1:20" s="1063" customFormat="1">
      <c r="A78" s="1072" t="s">
        <v>846</v>
      </c>
      <c r="B78" s="1063" t="s">
        <v>768</v>
      </c>
      <c r="C78" s="1071" t="s">
        <v>118</v>
      </c>
      <c r="D78" s="1071">
        <v>178482</v>
      </c>
      <c r="E78" s="1066">
        <v>2018</v>
      </c>
      <c r="F78" s="1066">
        <v>2018</v>
      </c>
      <c r="G78" s="1064">
        <v>43005</v>
      </c>
      <c r="H78" s="1117">
        <f t="shared" si="3"/>
        <v>2017</v>
      </c>
      <c r="I78" s="1064"/>
      <c r="J78" s="1071" t="s">
        <v>843</v>
      </c>
      <c r="K78" s="1071">
        <v>0</v>
      </c>
      <c r="L78" s="1071" t="s">
        <v>825</v>
      </c>
      <c r="M78" s="1070">
        <v>42493.014999999999</v>
      </c>
      <c r="N78" s="1070">
        <v>10.865</v>
      </c>
      <c r="O78" s="1062">
        <f>VLOOKUP(C78,'A. Rate Class Allocations'!$B$124:$J$128,6,FALSE)</f>
        <v>0.96094519236849896</v>
      </c>
      <c r="P78" s="1061">
        <f>VLOOKUP(C78,'A. Rate Class Allocations'!$B$124:$J$128,8,FALSE)</f>
        <v>0.98007105038154396</v>
      </c>
      <c r="Q78" s="1061">
        <f>VLOOKUP(C78,'A. Rate Class Allocations'!$B$124:$J$128,7,FALSE)</f>
        <v>1.0700573423086499</v>
      </c>
      <c r="R78" s="1061">
        <f>VLOOKUP(C78,'A. Rate Class Allocations'!$B$124:$J$128,9,FALSE)</f>
        <v>0.85888650963597402</v>
      </c>
      <c r="S78" s="1060">
        <f t="shared" si="4"/>
        <v>40019.690536826958</v>
      </c>
      <c r="T78" s="1060">
        <f t="shared" si="5"/>
        <v>9.9855631691648679</v>
      </c>
    </row>
    <row r="79" spans="1:20" s="1063" customFormat="1">
      <c r="A79" s="1072" t="s">
        <v>846</v>
      </c>
      <c r="B79" s="1063" t="s">
        <v>768</v>
      </c>
      <c r="C79" s="1071" t="s">
        <v>118</v>
      </c>
      <c r="D79" s="1071">
        <v>178484</v>
      </c>
      <c r="E79" s="1066">
        <v>2018</v>
      </c>
      <c r="F79" s="1066">
        <v>2018</v>
      </c>
      <c r="G79" s="1064">
        <v>43005</v>
      </c>
      <c r="H79" s="1117">
        <f t="shared" si="3"/>
        <v>2017</v>
      </c>
      <c r="I79" s="1064"/>
      <c r="J79" s="1071" t="s">
        <v>843</v>
      </c>
      <c r="K79" s="1071">
        <v>0</v>
      </c>
      <c r="L79" s="1071" t="s">
        <v>825</v>
      </c>
      <c r="M79" s="1070">
        <v>26946.79</v>
      </c>
      <c r="N79" s="1070">
        <v>6.89</v>
      </c>
      <c r="O79" s="1062">
        <f>VLOOKUP(C79,'A. Rate Class Allocations'!$B$124:$J$128,6,FALSE)</f>
        <v>0.96094519236849896</v>
      </c>
      <c r="P79" s="1061">
        <f>VLOOKUP(C79,'A. Rate Class Allocations'!$B$124:$J$128,8,FALSE)</f>
        <v>0.98007105038154396</v>
      </c>
      <c r="Q79" s="1061">
        <f>VLOOKUP(C79,'A. Rate Class Allocations'!$B$124:$J$128,7,FALSE)</f>
        <v>1.0700573423086499</v>
      </c>
      <c r="R79" s="1061">
        <f>VLOOKUP(C79,'A. Rate Class Allocations'!$B$124:$J$128,9,FALSE)</f>
        <v>0.85888650963597402</v>
      </c>
      <c r="S79" s="1060">
        <f t="shared" si="4"/>
        <v>25378.340340426854</v>
      </c>
      <c r="T79" s="1060">
        <f t="shared" si="5"/>
        <v>6.3323083511777201</v>
      </c>
    </row>
    <row r="80" spans="1:20" s="1063" customFormat="1">
      <c r="A80" s="1072" t="s">
        <v>846</v>
      </c>
      <c r="B80" s="1063" t="s">
        <v>768</v>
      </c>
      <c r="C80" s="1071" t="s">
        <v>118</v>
      </c>
      <c r="D80" s="1071">
        <v>178916</v>
      </c>
      <c r="E80" s="1066">
        <v>2018</v>
      </c>
      <c r="F80" s="1066">
        <v>2018</v>
      </c>
      <c r="G80" s="1064">
        <v>43089</v>
      </c>
      <c r="H80" s="1117">
        <f t="shared" si="3"/>
        <v>2017</v>
      </c>
      <c r="I80" s="1064"/>
      <c r="J80" s="1071" t="s">
        <v>843</v>
      </c>
      <c r="K80" s="1071">
        <v>0</v>
      </c>
      <c r="L80" s="1071" t="s">
        <v>827</v>
      </c>
      <c r="M80" s="1070">
        <v>17640</v>
      </c>
      <c r="N80" s="1070">
        <v>0</v>
      </c>
      <c r="O80" s="1062">
        <f>VLOOKUP(C80,'A. Rate Class Allocations'!$B$124:$J$128,6,FALSE)</f>
        <v>0.96094519236849896</v>
      </c>
      <c r="P80" s="1061">
        <f>VLOOKUP(C80,'A. Rate Class Allocations'!$B$124:$J$128,8,FALSE)</f>
        <v>0.98007105038154396</v>
      </c>
      <c r="Q80" s="1061">
        <f>VLOOKUP(C80,'A. Rate Class Allocations'!$B$124:$J$128,7,FALSE)</f>
        <v>1.0700573423086499</v>
      </c>
      <c r="R80" s="1061">
        <f>VLOOKUP(C80,'A. Rate Class Allocations'!$B$124:$J$128,9,FALSE)</f>
        <v>0.85888650963597402</v>
      </c>
      <c r="S80" s="1060">
        <f t="shared" si="4"/>
        <v>16613.256109730686</v>
      </c>
      <c r="T80" s="1060">
        <f t="shared" si="5"/>
        <v>0</v>
      </c>
    </row>
    <row r="81" spans="1:20" s="1063" customFormat="1">
      <c r="A81" s="1072" t="s">
        <v>846</v>
      </c>
      <c r="B81" s="1063" t="s">
        <v>768</v>
      </c>
      <c r="C81" s="1071" t="s">
        <v>118</v>
      </c>
      <c r="D81" s="1071">
        <v>179999</v>
      </c>
      <c r="E81" s="1066">
        <v>2018</v>
      </c>
      <c r="F81" s="1066">
        <v>2018</v>
      </c>
      <c r="G81" s="1064">
        <v>43033</v>
      </c>
      <c r="H81" s="1117">
        <f t="shared" si="3"/>
        <v>2017</v>
      </c>
      <c r="I81" s="1064"/>
      <c r="J81" s="1071" t="s">
        <v>843</v>
      </c>
      <c r="K81" s="1071">
        <v>0</v>
      </c>
      <c r="L81" s="1071" t="s">
        <v>825</v>
      </c>
      <c r="M81" s="1070">
        <v>1092</v>
      </c>
      <c r="N81" s="1070">
        <v>0</v>
      </c>
      <c r="O81" s="1062">
        <f>VLOOKUP(C81,'A. Rate Class Allocations'!$B$124:$J$128,6,FALSE)</f>
        <v>0.96094519236849896</v>
      </c>
      <c r="P81" s="1061">
        <f>VLOOKUP(C81,'A. Rate Class Allocations'!$B$124:$J$128,8,FALSE)</f>
        <v>0.98007105038154396</v>
      </c>
      <c r="Q81" s="1061">
        <f>VLOOKUP(C81,'A. Rate Class Allocations'!$B$124:$J$128,7,FALSE)</f>
        <v>1.0700573423086499</v>
      </c>
      <c r="R81" s="1061">
        <f>VLOOKUP(C81,'A. Rate Class Allocations'!$B$124:$J$128,9,FALSE)</f>
        <v>0.85888650963597402</v>
      </c>
      <c r="S81" s="1060">
        <f t="shared" si="4"/>
        <v>1028.4396639357089</v>
      </c>
      <c r="T81" s="1060">
        <f t="shared" si="5"/>
        <v>0</v>
      </c>
    </row>
    <row r="82" spans="1:20" s="1063" customFormat="1">
      <c r="A82" s="1072" t="s">
        <v>846</v>
      </c>
      <c r="B82" s="1063" t="s">
        <v>768</v>
      </c>
      <c r="C82" s="1071" t="s">
        <v>118</v>
      </c>
      <c r="D82" s="1071">
        <v>179999</v>
      </c>
      <c r="E82" s="1066">
        <v>2018</v>
      </c>
      <c r="F82" s="1066">
        <v>2018</v>
      </c>
      <c r="G82" s="1064">
        <v>43033</v>
      </c>
      <c r="H82" s="1117">
        <f t="shared" si="3"/>
        <v>2017</v>
      </c>
      <c r="I82" s="1064"/>
      <c r="J82" s="1071" t="s">
        <v>847</v>
      </c>
      <c r="K82" s="1071">
        <v>0</v>
      </c>
      <c r="L82" s="1071" t="s">
        <v>825</v>
      </c>
      <c r="M82" s="1070">
        <v>78191</v>
      </c>
      <c r="N82" s="1070">
        <v>18.399999999999999</v>
      </c>
      <c r="O82" s="1062">
        <f>VLOOKUP(C82,'A. Rate Class Allocations'!$B$124:$J$128,6,FALSE)</f>
        <v>0.96094519236849896</v>
      </c>
      <c r="P82" s="1061">
        <f>VLOOKUP(C82,'A. Rate Class Allocations'!$B$124:$J$128,8,FALSE)</f>
        <v>0.98007105038154396</v>
      </c>
      <c r="Q82" s="1061">
        <f>VLOOKUP(C82,'A. Rate Class Allocations'!$B$124:$J$128,7,FALSE)</f>
        <v>1.0700573423086499</v>
      </c>
      <c r="R82" s="1061">
        <f>VLOOKUP(C82,'A. Rate Class Allocations'!$B$124:$J$128,9,FALSE)</f>
        <v>0.85888650963597402</v>
      </c>
      <c r="S82" s="1060">
        <f t="shared" si="4"/>
        <v>73639.858757140129</v>
      </c>
      <c r="T82" s="1060">
        <f t="shared" si="5"/>
        <v>16.91066381156314</v>
      </c>
    </row>
    <row r="83" spans="1:20" s="1063" customFormat="1">
      <c r="A83" s="1072" t="s">
        <v>846</v>
      </c>
      <c r="B83" s="1063" t="s">
        <v>768</v>
      </c>
      <c r="C83" s="1071" t="s">
        <v>118</v>
      </c>
      <c r="D83" s="1071">
        <v>180138</v>
      </c>
      <c r="E83" s="1066">
        <v>2018</v>
      </c>
      <c r="F83" s="1066">
        <v>2018</v>
      </c>
      <c r="G83" s="1064">
        <v>43161</v>
      </c>
      <c r="H83" s="1117">
        <f t="shared" si="3"/>
        <v>2018</v>
      </c>
      <c r="I83" s="1064"/>
      <c r="J83" s="1071" t="s">
        <v>843</v>
      </c>
      <c r="K83" s="1071">
        <v>0</v>
      </c>
      <c r="L83" s="1071" t="s">
        <v>825</v>
      </c>
      <c r="M83" s="1070">
        <v>10152.74</v>
      </c>
      <c r="N83" s="1070">
        <v>2.21</v>
      </c>
      <c r="O83" s="1062">
        <f>VLOOKUP(C83,'A. Rate Class Allocations'!$B$124:$J$128,6,FALSE)</f>
        <v>0.96094519236849896</v>
      </c>
      <c r="P83" s="1061">
        <f>VLOOKUP(C83,'A. Rate Class Allocations'!$B$124:$J$128,8,FALSE)</f>
        <v>0.98007105038154396</v>
      </c>
      <c r="Q83" s="1061">
        <f>VLOOKUP(C83,'A. Rate Class Allocations'!$B$124:$J$128,7,FALSE)</f>
        <v>1.0700573423086499</v>
      </c>
      <c r="R83" s="1061">
        <f>VLOOKUP(C83,'A. Rate Class Allocations'!$B$124:$J$128,9,FALSE)</f>
        <v>0.85888650963597402</v>
      </c>
      <c r="S83" s="1060">
        <f t="shared" si="4"/>
        <v>9561.7953421489292</v>
      </c>
      <c r="T83" s="1060">
        <f t="shared" si="5"/>
        <v>2.0311177730192687</v>
      </c>
    </row>
    <row r="84" spans="1:20" s="1063" customFormat="1">
      <c r="A84" s="1072" t="s">
        <v>846</v>
      </c>
      <c r="B84" s="1063" t="s">
        <v>768</v>
      </c>
      <c r="C84" s="1071" t="s">
        <v>118</v>
      </c>
      <c r="D84" s="1071">
        <v>181497</v>
      </c>
      <c r="E84" s="1066">
        <v>2018</v>
      </c>
      <c r="F84" s="1066">
        <v>2018</v>
      </c>
      <c r="G84" s="1064">
        <v>43124</v>
      </c>
      <c r="H84" s="1117">
        <f t="shared" si="3"/>
        <v>2018</v>
      </c>
      <c r="I84" s="1064"/>
      <c r="J84" s="1071" t="s">
        <v>843</v>
      </c>
      <c r="K84" s="1071">
        <v>0</v>
      </c>
      <c r="L84" s="1071" t="s">
        <v>825</v>
      </c>
      <c r="M84" s="1070">
        <v>2335.1999999999998</v>
      </c>
      <c r="N84" s="1070">
        <v>0</v>
      </c>
      <c r="O84" s="1062">
        <f>VLOOKUP(C84,'A. Rate Class Allocations'!$B$124:$J$128,6,FALSE)</f>
        <v>0.96094519236849896</v>
      </c>
      <c r="P84" s="1061">
        <f>VLOOKUP(C84,'A. Rate Class Allocations'!$B$124:$J$128,8,FALSE)</f>
        <v>0.98007105038154396</v>
      </c>
      <c r="Q84" s="1061">
        <f>VLOOKUP(C84,'A. Rate Class Allocations'!$B$124:$J$128,7,FALSE)</f>
        <v>1.0700573423086499</v>
      </c>
      <c r="R84" s="1061">
        <f>VLOOKUP(C84,'A. Rate Class Allocations'!$B$124:$J$128,9,FALSE)</f>
        <v>0.85888650963597402</v>
      </c>
      <c r="S84" s="1060">
        <f t="shared" si="4"/>
        <v>2199.2786659548237</v>
      </c>
      <c r="T84" s="1060">
        <f t="shared" si="5"/>
        <v>0</v>
      </c>
    </row>
    <row r="85" spans="1:20" s="1063" customFormat="1">
      <c r="A85" s="1072" t="s">
        <v>846</v>
      </c>
      <c r="B85" s="1063" t="s">
        <v>768</v>
      </c>
      <c r="C85" s="1071" t="s">
        <v>118</v>
      </c>
      <c r="D85" s="1071">
        <v>181497</v>
      </c>
      <c r="E85" s="1066">
        <v>2018</v>
      </c>
      <c r="F85" s="1066">
        <v>2018</v>
      </c>
      <c r="G85" s="1064">
        <v>43124</v>
      </c>
      <c r="H85" s="1117">
        <f t="shared" si="3"/>
        <v>2018</v>
      </c>
      <c r="I85" s="1064"/>
      <c r="J85" s="1071" t="s">
        <v>843</v>
      </c>
      <c r="K85" s="1071">
        <v>0</v>
      </c>
      <c r="L85" s="1071" t="s">
        <v>825</v>
      </c>
      <c r="M85" s="1070">
        <v>5040</v>
      </c>
      <c r="N85" s="1070">
        <v>0</v>
      </c>
      <c r="O85" s="1062">
        <f>VLOOKUP(C85,'A. Rate Class Allocations'!$B$124:$J$128,6,FALSE)</f>
        <v>0.96094519236849896</v>
      </c>
      <c r="P85" s="1061">
        <f>VLOOKUP(C85,'A. Rate Class Allocations'!$B$124:$J$128,8,FALSE)</f>
        <v>0.98007105038154396</v>
      </c>
      <c r="Q85" s="1061">
        <f>VLOOKUP(C85,'A. Rate Class Allocations'!$B$124:$J$128,7,FALSE)</f>
        <v>1.0700573423086499</v>
      </c>
      <c r="R85" s="1061">
        <f>VLOOKUP(C85,'A. Rate Class Allocations'!$B$124:$J$128,9,FALSE)</f>
        <v>0.85888650963597402</v>
      </c>
      <c r="S85" s="1060">
        <f t="shared" si="4"/>
        <v>4746.6446027801958</v>
      </c>
      <c r="T85" s="1060">
        <f t="shared" si="5"/>
        <v>0</v>
      </c>
    </row>
    <row r="86" spans="1:20" s="1063" customFormat="1">
      <c r="A86" s="1072" t="s">
        <v>846</v>
      </c>
      <c r="B86" s="1063" t="s">
        <v>768</v>
      </c>
      <c r="C86" s="1071" t="s">
        <v>118</v>
      </c>
      <c r="D86" s="1071">
        <v>181699</v>
      </c>
      <c r="E86" s="1066">
        <v>2018</v>
      </c>
      <c r="F86" s="1066">
        <v>2018</v>
      </c>
      <c r="G86" s="1064">
        <v>43161</v>
      </c>
      <c r="H86" s="1117">
        <f t="shared" si="3"/>
        <v>2018</v>
      </c>
      <c r="I86" s="1064"/>
      <c r="J86" s="1071" t="s">
        <v>843</v>
      </c>
      <c r="K86" s="1071">
        <v>0</v>
      </c>
      <c r="L86" s="1071" t="s">
        <v>827</v>
      </c>
      <c r="M86" s="1070">
        <v>4670.3999999999996</v>
      </c>
      <c r="N86" s="1070">
        <v>0</v>
      </c>
      <c r="O86" s="1062">
        <f>VLOOKUP(C86,'A. Rate Class Allocations'!$B$124:$J$128,6,FALSE)</f>
        <v>0.96094519236849896</v>
      </c>
      <c r="P86" s="1061">
        <f>VLOOKUP(C86,'A. Rate Class Allocations'!$B$124:$J$128,8,FALSE)</f>
        <v>0.98007105038154396</v>
      </c>
      <c r="Q86" s="1061">
        <f>VLOOKUP(C86,'A. Rate Class Allocations'!$B$124:$J$128,7,FALSE)</f>
        <v>1.0700573423086499</v>
      </c>
      <c r="R86" s="1061">
        <f>VLOOKUP(C86,'A. Rate Class Allocations'!$B$124:$J$128,9,FALSE)</f>
        <v>0.85888650963597402</v>
      </c>
      <c r="S86" s="1060">
        <f t="shared" si="4"/>
        <v>4398.5573319096475</v>
      </c>
      <c r="T86" s="1060">
        <f t="shared" si="5"/>
        <v>0</v>
      </c>
    </row>
    <row r="87" spans="1:20" s="1063" customFormat="1">
      <c r="A87" s="1072" t="s">
        <v>846</v>
      </c>
      <c r="B87" s="1063" t="s">
        <v>768</v>
      </c>
      <c r="C87" s="1071" t="s">
        <v>118</v>
      </c>
      <c r="D87" s="1071">
        <v>181699</v>
      </c>
      <c r="E87" s="1066">
        <v>2018</v>
      </c>
      <c r="F87" s="1066">
        <v>2018</v>
      </c>
      <c r="G87" s="1064">
        <v>43161</v>
      </c>
      <c r="H87" s="1117">
        <f t="shared" si="3"/>
        <v>2018</v>
      </c>
      <c r="I87" s="1064"/>
      <c r="J87" s="1071" t="s">
        <v>843</v>
      </c>
      <c r="K87" s="1071">
        <v>0</v>
      </c>
      <c r="L87" s="1071" t="s">
        <v>827</v>
      </c>
      <c r="M87" s="1070">
        <v>16800</v>
      </c>
      <c r="N87" s="1070">
        <v>0</v>
      </c>
      <c r="O87" s="1062">
        <f>VLOOKUP(C87,'A. Rate Class Allocations'!$B$124:$J$128,6,FALSE)</f>
        <v>0.96094519236849896</v>
      </c>
      <c r="P87" s="1061">
        <f>VLOOKUP(C87,'A. Rate Class Allocations'!$B$124:$J$128,8,FALSE)</f>
        <v>0.98007105038154396</v>
      </c>
      <c r="Q87" s="1061">
        <f>VLOOKUP(C87,'A. Rate Class Allocations'!$B$124:$J$128,7,FALSE)</f>
        <v>1.0700573423086499</v>
      </c>
      <c r="R87" s="1061">
        <f>VLOOKUP(C87,'A. Rate Class Allocations'!$B$124:$J$128,9,FALSE)</f>
        <v>0.85888650963597402</v>
      </c>
      <c r="S87" s="1060">
        <f t="shared" si="4"/>
        <v>15822.148675933986</v>
      </c>
      <c r="T87" s="1060">
        <f t="shared" si="5"/>
        <v>0</v>
      </c>
    </row>
    <row r="88" spans="1:20" s="1063" customFormat="1">
      <c r="A88" s="1072" t="s">
        <v>846</v>
      </c>
      <c r="B88" s="1063" t="s">
        <v>768</v>
      </c>
      <c r="C88" s="1071" t="s">
        <v>118</v>
      </c>
      <c r="D88" s="1071">
        <v>181699</v>
      </c>
      <c r="E88" s="1066">
        <v>2018</v>
      </c>
      <c r="F88" s="1066">
        <v>2018</v>
      </c>
      <c r="G88" s="1064">
        <v>43161</v>
      </c>
      <c r="H88" s="1117">
        <f t="shared" si="3"/>
        <v>2018</v>
      </c>
      <c r="I88" s="1064"/>
      <c r="J88" s="1071" t="s">
        <v>843</v>
      </c>
      <c r="K88" s="1071">
        <v>0</v>
      </c>
      <c r="L88" s="1071" t="s">
        <v>827</v>
      </c>
      <c r="M88" s="1070">
        <v>7005.6</v>
      </c>
      <c r="N88" s="1070">
        <v>0</v>
      </c>
      <c r="O88" s="1062">
        <f>VLOOKUP(C88,'A. Rate Class Allocations'!$B$124:$J$128,6,FALSE)</f>
        <v>0.96094519236849896</v>
      </c>
      <c r="P88" s="1061">
        <f>VLOOKUP(C88,'A. Rate Class Allocations'!$B$124:$J$128,8,FALSE)</f>
        <v>0.98007105038154396</v>
      </c>
      <c r="Q88" s="1061">
        <f>VLOOKUP(C88,'A. Rate Class Allocations'!$B$124:$J$128,7,FALSE)</f>
        <v>1.0700573423086499</v>
      </c>
      <c r="R88" s="1061">
        <f>VLOOKUP(C88,'A. Rate Class Allocations'!$B$124:$J$128,9,FALSE)</f>
        <v>0.85888650963597402</v>
      </c>
      <c r="S88" s="1060">
        <f t="shared" si="4"/>
        <v>6597.8359978644721</v>
      </c>
      <c r="T88" s="1060">
        <f t="shared" si="5"/>
        <v>0</v>
      </c>
    </row>
    <row r="89" spans="1:20" s="1063" customFormat="1">
      <c r="A89" s="1072" t="s">
        <v>846</v>
      </c>
      <c r="B89" s="1063" t="s">
        <v>768</v>
      </c>
      <c r="C89" s="1071" t="s">
        <v>118</v>
      </c>
      <c r="D89" s="1071">
        <v>182637</v>
      </c>
      <c r="E89" s="1066">
        <v>2018</v>
      </c>
      <c r="F89" s="1066">
        <v>2018</v>
      </c>
      <c r="G89" s="1064">
        <v>43119</v>
      </c>
      <c r="H89" s="1117">
        <f t="shared" si="3"/>
        <v>2018</v>
      </c>
      <c r="I89" s="1064"/>
      <c r="J89" s="1071" t="s">
        <v>843</v>
      </c>
      <c r="K89" s="1071">
        <v>0</v>
      </c>
      <c r="L89" s="1071" t="s">
        <v>827</v>
      </c>
      <c r="M89" s="1070">
        <v>4200</v>
      </c>
      <c r="N89" s="1070">
        <v>0</v>
      </c>
      <c r="O89" s="1062">
        <f>VLOOKUP(C89,'A. Rate Class Allocations'!$B$124:$J$128,6,FALSE)</f>
        <v>0.96094519236849896</v>
      </c>
      <c r="P89" s="1061">
        <f>VLOOKUP(C89,'A. Rate Class Allocations'!$B$124:$J$128,8,FALSE)</f>
        <v>0.98007105038154396</v>
      </c>
      <c r="Q89" s="1061">
        <f>VLOOKUP(C89,'A. Rate Class Allocations'!$B$124:$J$128,7,FALSE)</f>
        <v>1.0700573423086499</v>
      </c>
      <c r="R89" s="1061">
        <f>VLOOKUP(C89,'A. Rate Class Allocations'!$B$124:$J$128,9,FALSE)</f>
        <v>0.85888650963597402</v>
      </c>
      <c r="S89" s="1060">
        <f t="shared" si="4"/>
        <v>3955.5371689834965</v>
      </c>
      <c r="T89" s="1060">
        <f t="shared" si="5"/>
        <v>0</v>
      </c>
    </row>
    <row r="90" spans="1:20" s="1063" customFormat="1">
      <c r="A90" s="1072" t="s">
        <v>846</v>
      </c>
      <c r="B90" s="1063" t="s">
        <v>768</v>
      </c>
      <c r="C90" s="1071" t="s">
        <v>118</v>
      </c>
      <c r="D90" s="1071">
        <v>182637</v>
      </c>
      <c r="E90" s="1066">
        <v>2018</v>
      </c>
      <c r="F90" s="1066">
        <v>2018</v>
      </c>
      <c r="G90" s="1064">
        <v>43119</v>
      </c>
      <c r="H90" s="1117">
        <f t="shared" si="3"/>
        <v>2018</v>
      </c>
      <c r="I90" s="1064"/>
      <c r="J90" s="1071" t="s">
        <v>843</v>
      </c>
      <c r="K90" s="1071">
        <v>0</v>
      </c>
      <c r="L90" s="1071" t="s">
        <v>827</v>
      </c>
      <c r="M90" s="1070">
        <v>6421.8</v>
      </c>
      <c r="N90" s="1070">
        <v>0</v>
      </c>
      <c r="O90" s="1062">
        <f>VLOOKUP(C90,'A. Rate Class Allocations'!$B$124:$J$128,6,FALSE)</f>
        <v>0.96094519236849896</v>
      </c>
      <c r="P90" s="1061">
        <f>VLOOKUP(C90,'A. Rate Class Allocations'!$B$124:$J$128,8,FALSE)</f>
        <v>0.98007105038154396</v>
      </c>
      <c r="Q90" s="1061">
        <f>VLOOKUP(C90,'A. Rate Class Allocations'!$B$124:$J$128,7,FALSE)</f>
        <v>1.0700573423086499</v>
      </c>
      <c r="R90" s="1061">
        <f>VLOOKUP(C90,'A. Rate Class Allocations'!$B$124:$J$128,9,FALSE)</f>
        <v>0.85888650963597402</v>
      </c>
      <c r="S90" s="1060">
        <f t="shared" si="4"/>
        <v>6048.0163313757657</v>
      </c>
      <c r="T90" s="1060">
        <f t="shared" si="5"/>
        <v>0</v>
      </c>
    </row>
    <row r="91" spans="1:20" s="1063" customFormat="1">
      <c r="A91" s="1072" t="s">
        <v>846</v>
      </c>
      <c r="B91" s="1063" t="s">
        <v>768</v>
      </c>
      <c r="C91" s="1071" t="s">
        <v>118</v>
      </c>
      <c r="D91" s="1071">
        <v>182909</v>
      </c>
      <c r="E91" s="1066">
        <v>2018</v>
      </c>
      <c r="F91" s="1066">
        <v>2018</v>
      </c>
      <c r="G91" s="1064">
        <v>43159</v>
      </c>
      <c r="H91" s="1117">
        <f t="shared" si="3"/>
        <v>2018</v>
      </c>
      <c r="I91" s="1064"/>
      <c r="J91" s="1071" t="s">
        <v>843</v>
      </c>
      <c r="K91" s="1071">
        <v>0</v>
      </c>
      <c r="L91" s="1071" t="s">
        <v>827</v>
      </c>
      <c r="M91" s="1070">
        <v>819</v>
      </c>
      <c r="N91" s="1070">
        <v>0</v>
      </c>
      <c r="O91" s="1062">
        <f>VLOOKUP(C91,'A. Rate Class Allocations'!$B$124:$J$128,6,FALSE)</f>
        <v>0.96094519236849896</v>
      </c>
      <c r="P91" s="1061">
        <f>VLOOKUP(C91,'A. Rate Class Allocations'!$B$124:$J$128,8,FALSE)</f>
        <v>0.98007105038154396</v>
      </c>
      <c r="Q91" s="1061">
        <f>VLOOKUP(C91,'A. Rate Class Allocations'!$B$124:$J$128,7,FALSE)</f>
        <v>1.0700573423086499</v>
      </c>
      <c r="R91" s="1061">
        <f>VLOOKUP(C91,'A. Rate Class Allocations'!$B$124:$J$128,9,FALSE)</f>
        <v>0.85888650963597402</v>
      </c>
      <c r="S91" s="1060">
        <f t="shared" si="4"/>
        <v>771.32974795178177</v>
      </c>
      <c r="T91" s="1060">
        <f t="shared" si="5"/>
        <v>0</v>
      </c>
    </row>
    <row r="92" spans="1:20" s="1063" customFormat="1">
      <c r="A92" s="1072" t="s">
        <v>846</v>
      </c>
      <c r="B92" s="1063" t="s">
        <v>768</v>
      </c>
      <c r="C92" s="1071" t="s">
        <v>118</v>
      </c>
      <c r="D92" s="1071">
        <v>182909</v>
      </c>
      <c r="E92" s="1066">
        <v>2018</v>
      </c>
      <c r="F92" s="1066">
        <v>2018</v>
      </c>
      <c r="G92" s="1064">
        <v>43159</v>
      </c>
      <c r="H92" s="1117">
        <f t="shared" si="3"/>
        <v>2018</v>
      </c>
      <c r="I92" s="1064"/>
      <c r="J92" s="1071" t="s">
        <v>843</v>
      </c>
      <c r="K92" s="1071">
        <v>0</v>
      </c>
      <c r="L92" s="1071" t="s">
        <v>827</v>
      </c>
      <c r="M92" s="1070">
        <v>4086.6</v>
      </c>
      <c r="N92" s="1070">
        <v>0</v>
      </c>
      <c r="O92" s="1062">
        <f>VLOOKUP(C92,'A. Rate Class Allocations'!$B$124:$J$128,6,FALSE)</f>
        <v>0.96094519236849896</v>
      </c>
      <c r="P92" s="1061">
        <f>VLOOKUP(C92,'A. Rate Class Allocations'!$B$124:$J$128,8,FALSE)</f>
        <v>0.98007105038154396</v>
      </c>
      <c r="Q92" s="1061">
        <f>VLOOKUP(C92,'A. Rate Class Allocations'!$B$124:$J$128,7,FALSE)</f>
        <v>1.0700573423086499</v>
      </c>
      <c r="R92" s="1061">
        <f>VLOOKUP(C92,'A. Rate Class Allocations'!$B$124:$J$128,9,FALSE)</f>
        <v>0.85888650963597402</v>
      </c>
      <c r="S92" s="1060">
        <f t="shared" si="4"/>
        <v>3848.7376654209415</v>
      </c>
      <c r="T92" s="1060">
        <f t="shared" si="5"/>
        <v>0</v>
      </c>
    </row>
    <row r="93" spans="1:20" s="1063" customFormat="1">
      <c r="A93" s="1072" t="s">
        <v>846</v>
      </c>
      <c r="B93" s="1063" t="s">
        <v>768</v>
      </c>
      <c r="C93" s="1071" t="s">
        <v>118</v>
      </c>
      <c r="D93" s="1071">
        <v>183045</v>
      </c>
      <c r="E93" s="1066">
        <v>2018</v>
      </c>
      <c r="F93" s="1066">
        <v>2018</v>
      </c>
      <c r="G93" s="1064">
        <v>43035</v>
      </c>
      <c r="H93" s="1117">
        <f t="shared" si="3"/>
        <v>2017</v>
      </c>
      <c r="I93" s="1064"/>
      <c r="J93" s="1071" t="s">
        <v>847</v>
      </c>
      <c r="K93" s="1071">
        <v>0</v>
      </c>
      <c r="L93" s="1071" t="s">
        <v>825</v>
      </c>
      <c r="M93" s="1070">
        <v>29318</v>
      </c>
      <c r="N93" s="1070">
        <v>8.4</v>
      </c>
      <c r="O93" s="1062">
        <f>VLOOKUP(C93,'A. Rate Class Allocations'!$B$124:$J$128,6,FALSE)</f>
        <v>0.96094519236849896</v>
      </c>
      <c r="P93" s="1061">
        <f>VLOOKUP(C93,'A. Rate Class Allocations'!$B$124:$J$128,8,FALSE)</f>
        <v>0.98007105038154396</v>
      </c>
      <c r="Q93" s="1061">
        <f>VLOOKUP(C93,'A. Rate Class Allocations'!$B$124:$J$128,7,FALSE)</f>
        <v>1.0700573423086499</v>
      </c>
      <c r="R93" s="1061">
        <f>VLOOKUP(C93,'A. Rate Class Allocations'!$B$124:$J$128,9,FALSE)</f>
        <v>0.85888650963597402</v>
      </c>
      <c r="S93" s="1060">
        <f t="shared" si="4"/>
        <v>27611.53302863289</v>
      </c>
      <c r="T93" s="1060">
        <f t="shared" si="5"/>
        <v>7.7200856531049133</v>
      </c>
    </row>
    <row r="94" spans="1:20" s="1063" customFormat="1">
      <c r="A94" s="1072" t="s">
        <v>846</v>
      </c>
      <c r="B94" s="1063" t="s">
        <v>768</v>
      </c>
      <c r="C94" s="1071" t="s">
        <v>118</v>
      </c>
      <c r="D94" s="1071">
        <v>183045</v>
      </c>
      <c r="E94" s="1066">
        <v>2018</v>
      </c>
      <c r="F94" s="1066">
        <v>2018</v>
      </c>
      <c r="G94" s="1064">
        <v>43035</v>
      </c>
      <c r="H94" s="1117">
        <f t="shared" si="3"/>
        <v>2017</v>
      </c>
      <c r="I94" s="1064"/>
      <c r="J94" s="1071" t="s">
        <v>843</v>
      </c>
      <c r="K94" s="1071">
        <v>0</v>
      </c>
      <c r="L94" s="1071" t="s">
        <v>825</v>
      </c>
      <c r="M94" s="1070">
        <v>12039.9552</v>
      </c>
      <c r="N94" s="1070">
        <v>2.6208</v>
      </c>
      <c r="O94" s="1062">
        <f>VLOOKUP(C94,'A. Rate Class Allocations'!$B$124:$J$128,6,FALSE)</f>
        <v>0.96094519236849896</v>
      </c>
      <c r="P94" s="1061">
        <f>VLOOKUP(C94,'A. Rate Class Allocations'!$B$124:$J$128,8,FALSE)</f>
        <v>0.98007105038154396</v>
      </c>
      <c r="Q94" s="1061">
        <f>VLOOKUP(C94,'A. Rate Class Allocations'!$B$124:$J$128,7,FALSE)</f>
        <v>1.0700573423086499</v>
      </c>
      <c r="R94" s="1061">
        <f>VLOOKUP(C94,'A. Rate Class Allocations'!$B$124:$J$128,9,FALSE)</f>
        <v>0.85888650963597402</v>
      </c>
      <c r="S94" s="1060">
        <f t="shared" si="4"/>
        <v>11339.164358689553</v>
      </c>
      <c r="T94" s="1060">
        <f t="shared" si="5"/>
        <v>2.4086667237687327</v>
      </c>
    </row>
    <row r="95" spans="1:20" s="1063" customFormat="1">
      <c r="A95" s="1072" t="s">
        <v>846</v>
      </c>
      <c r="B95" s="1063" t="s">
        <v>768</v>
      </c>
      <c r="C95" s="1071" t="s">
        <v>118</v>
      </c>
      <c r="D95" s="1071">
        <v>183045</v>
      </c>
      <c r="E95" s="1066">
        <v>2018</v>
      </c>
      <c r="F95" s="1066">
        <v>2018</v>
      </c>
      <c r="G95" s="1064">
        <v>43035</v>
      </c>
      <c r="H95" s="1117">
        <f t="shared" si="3"/>
        <v>2017</v>
      </c>
      <c r="I95" s="1064"/>
      <c r="J95" s="1071" t="s">
        <v>843</v>
      </c>
      <c r="K95" s="1071">
        <v>0</v>
      </c>
      <c r="L95" s="1071" t="s">
        <v>825</v>
      </c>
      <c r="M95" s="1070">
        <v>5040</v>
      </c>
      <c r="N95" s="1070">
        <v>0</v>
      </c>
      <c r="O95" s="1062">
        <f>VLOOKUP(C95,'A. Rate Class Allocations'!$B$124:$J$128,6,FALSE)</f>
        <v>0.96094519236849896</v>
      </c>
      <c r="P95" s="1061">
        <f>VLOOKUP(C95,'A. Rate Class Allocations'!$B$124:$J$128,8,FALSE)</f>
        <v>0.98007105038154396</v>
      </c>
      <c r="Q95" s="1061">
        <f>VLOOKUP(C95,'A. Rate Class Allocations'!$B$124:$J$128,7,FALSE)</f>
        <v>1.0700573423086499</v>
      </c>
      <c r="R95" s="1061">
        <f>VLOOKUP(C95,'A. Rate Class Allocations'!$B$124:$J$128,9,FALSE)</f>
        <v>0.85888650963597402</v>
      </c>
      <c r="S95" s="1060">
        <f t="shared" si="4"/>
        <v>4746.6446027801958</v>
      </c>
      <c r="T95" s="1060">
        <f t="shared" si="5"/>
        <v>0</v>
      </c>
    </row>
    <row r="96" spans="1:20" s="1063" customFormat="1">
      <c r="A96" s="1072" t="s">
        <v>846</v>
      </c>
      <c r="B96" s="1063" t="s">
        <v>768</v>
      </c>
      <c r="C96" s="1071" t="s">
        <v>118</v>
      </c>
      <c r="D96" s="1071">
        <v>183157</v>
      </c>
      <c r="E96" s="1066">
        <v>2018</v>
      </c>
      <c r="F96" s="1066">
        <v>2018</v>
      </c>
      <c r="G96" s="1064">
        <v>43159</v>
      </c>
      <c r="H96" s="1117">
        <f t="shared" si="3"/>
        <v>2018</v>
      </c>
      <c r="I96" s="1064"/>
      <c r="J96" s="1071" t="s">
        <v>847</v>
      </c>
      <c r="K96" s="1071">
        <v>0</v>
      </c>
      <c r="L96" s="1071" t="s">
        <v>827</v>
      </c>
      <c r="M96" s="1070">
        <v>33744</v>
      </c>
      <c r="N96" s="1070">
        <v>1.3</v>
      </c>
      <c r="O96" s="1062">
        <f>VLOOKUP(C96,'A. Rate Class Allocations'!$B$124:$J$128,6,FALSE)</f>
        <v>0.96094519236849896</v>
      </c>
      <c r="P96" s="1061">
        <f>VLOOKUP(C96,'A. Rate Class Allocations'!$B$124:$J$128,8,FALSE)</f>
        <v>0.98007105038154396</v>
      </c>
      <c r="Q96" s="1061">
        <f>VLOOKUP(C96,'A. Rate Class Allocations'!$B$124:$J$128,7,FALSE)</f>
        <v>1.0700573423086499</v>
      </c>
      <c r="R96" s="1061">
        <f>VLOOKUP(C96,'A. Rate Class Allocations'!$B$124:$J$128,9,FALSE)</f>
        <v>0.85888650963597402</v>
      </c>
      <c r="S96" s="1060">
        <f t="shared" si="4"/>
        <v>31779.915769090261</v>
      </c>
      <c r="T96" s="1060">
        <f t="shared" si="5"/>
        <v>1.19477516059957</v>
      </c>
    </row>
    <row r="97" spans="1:20" s="1063" customFormat="1">
      <c r="A97" s="1072" t="s">
        <v>846</v>
      </c>
      <c r="B97" s="1063" t="s">
        <v>768</v>
      </c>
      <c r="C97" s="1071" t="s">
        <v>118</v>
      </c>
      <c r="D97" s="1071">
        <v>183179</v>
      </c>
      <c r="E97" s="1066">
        <v>2018</v>
      </c>
      <c r="F97" s="1066">
        <v>2018</v>
      </c>
      <c r="G97" s="1064">
        <v>43174.333333333328</v>
      </c>
      <c r="H97" s="1117">
        <f t="shared" si="3"/>
        <v>2018</v>
      </c>
      <c r="I97" s="1064"/>
      <c r="J97" s="1071" t="s">
        <v>847</v>
      </c>
      <c r="K97" s="1071">
        <v>0</v>
      </c>
      <c r="L97" s="1071" t="s">
        <v>824</v>
      </c>
      <c r="M97" s="1070">
        <v>217120</v>
      </c>
      <c r="N97" s="1070">
        <v>38.799999999999997</v>
      </c>
      <c r="O97" s="1062">
        <f>VLOOKUP(C97,'A. Rate Class Allocations'!$B$124:$J$128,6,FALSE)</f>
        <v>0.96094519236849896</v>
      </c>
      <c r="P97" s="1061">
        <f>VLOOKUP(C97,'A. Rate Class Allocations'!$B$124:$J$128,8,FALSE)</f>
        <v>0.98007105038154396</v>
      </c>
      <c r="Q97" s="1061">
        <f>VLOOKUP(C97,'A. Rate Class Allocations'!$B$124:$J$128,7,FALSE)</f>
        <v>1.0700573423086499</v>
      </c>
      <c r="R97" s="1061">
        <f>VLOOKUP(C97,'A. Rate Class Allocations'!$B$124:$J$128,9,FALSE)</f>
        <v>0.85888650963597402</v>
      </c>
      <c r="S97" s="1060">
        <f t="shared" si="4"/>
        <v>204482.43574516589</v>
      </c>
      <c r="T97" s="1060">
        <f t="shared" si="5"/>
        <v>35.65944325481793</v>
      </c>
    </row>
    <row r="98" spans="1:20" s="1063" customFormat="1">
      <c r="A98" s="1072" t="s">
        <v>846</v>
      </c>
      <c r="B98" s="1063" t="s">
        <v>768</v>
      </c>
      <c r="C98" s="1071" t="s">
        <v>118</v>
      </c>
      <c r="D98" s="1071">
        <v>183316</v>
      </c>
      <c r="E98" s="1066">
        <v>2018</v>
      </c>
      <c r="F98" s="1066">
        <v>2018</v>
      </c>
      <c r="G98" s="1064">
        <v>43126</v>
      </c>
      <c r="H98" s="1117">
        <f t="shared" si="3"/>
        <v>2018</v>
      </c>
      <c r="I98" s="1064"/>
      <c r="J98" s="1071" t="s">
        <v>843</v>
      </c>
      <c r="K98" s="1071">
        <v>0</v>
      </c>
      <c r="L98" s="1071" t="s">
        <v>827</v>
      </c>
      <c r="M98" s="1070">
        <v>2205.12</v>
      </c>
      <c r="N98" s="1070">
        <v>0.48</v>
      </c>
      <c r="O98" s="1062">
        <f>VLOOKUP(C98,'A. Rate Class Allocations'!$B$124:$J$128,6,FALSE)</f>
        <v>0.96094519236849896</v>
      </c>
      <c r="P98" s="1061">
        <f>VLOOKUP(C98,'A. Rate Class Allocations'!$B$124:$J$128,8,FALSE)</f>
        <v>0.98007105038154396</v>
      </c>
      <c r="Q98" s="1061">
        <f>VLOOKUP(C98,'A. Rate Class Allocations'!$B$124:$J$128,7,FALSE)</f>
        <v>1.0700573423086499</v>
      </c>
      <c r="R98" s="1061">
        <f>VLOOKUP(C98,'A. Rate Class Allocations'!$B$124:$J$128,9,FALSE)</f>
        <v>0.85888650963597402</v>
      </c>
      <c r="S98" s="1060">
        <f t="shared" si="4"/>
        <v>2076.7700290640205</v>
      </c>
      <c r="T98" s="1060">
        <f t="shared" si="5"/>
        <v>0.44114775160599501</v>
      </c>
    </row>
    <row r="99" spans="1:20" s="1063" customFormat="1">
      <c r="A99" s="1072" t="s">
        <v>846</v>
      </c>
      <c r="B99" s="1063" t="s">
        <v>768</v>
      </c>
      <c r="C99" s="1071" t="s">
        <v>118</v>
      </c>
      <c r="D99" s="1071">
        <v>183316</v>
      </c>
      <c r="E99" s="1066">
        <v>2018</v>
      </c>
      <c r="F99" s="1066">
        <v>2018</v>
      </c>
      <c r="G99" s="1064">
        <v>43126</v>
      </c>
      <c r="H99" s="1117">
        <f t="shared" si="3"/>
        <v>2018</v>
      </c>
      <c r="I99" s="1064"/>
      <c r="J99" s="1071" t="s">
        <v>843</v>
      </c>
      <c r="K99" s="1071">
        <v>0</v>
      </c>
      <c r="L99" s="1071" t="s">
        <v>827</v>
      </c>
      <c r="M99" s="1070">
        <v>14924.853999999999</v>
      </c>
      <c r="N99" s="1070">
        <v>3.9620000000000002</v>
      </c>
      <c r="O99" s="1062">
        <f>VLOOKUP(C99,'A. Rate Class Allocations'!$B$124:$J$128,6,FALSE)</f>
        <v>0.96094519236849896</v>
      </c>
      <c r="P99" s="1061">
        <f>VLOOKUP(C99,'A. Rate Class Allocations'!$B$124:$J$128,8,FALSE)</f>
        <v>0.98007105038154396</v>
      </c>
      <c r="Q99" s="1061">
        <f>VLOOKUP(C99,'A. Rate Class Allocations'!$B$124:$J$128,7,FALSE)</f>
        <v>1.0700573423086499</v>
      </c>
      <c r="R99" s="1061">
        <f>VLOOKUP(C99,'A. Rate Class Allocations'!$B$124:$J$128,9,FALSE)</f>
        <v>0.85888650963597402</v>
      </c>
      <c r="S99" s="1060">
        <f t="shared" si="4"/>
        <v>14056.146366345716</v>
      </c>
      <c r="T99" s="1060">
        <f t="shared" si="5"/>
        <v>3.6413070663811506</v>
      </c>
    </row>
    <row r="100" spans="1:20" s="1063" customFormat="1">
      <c r="A100" s="1072" t="s">
        <v>846</v>
      </c>
      <c r="B100" s="1063" t="s">
        <v>768</v>
      </c>
      <c r="C100" s="1071" t="s">
        <v>118</v>
      </c>
      <c r="D100" s="1071">
        <v>183410</v>
      </c>
      <c r="E100" s="1066">
        <v>2018</v>
      </c>
      <c r="F100" s="1066">
        <v>2018</v>
      </c>
      <c r="G100" s="1064">
        <v>43145</v>
      </c>
      <c r="H100" s="1117">
        <f t="shared" si="3"/>
        <v>2018</v>
      </c>
      <c r="I100" s="1064"/>
      <c r="J100" s="1071" t="s">
        <v>847</v>
      </c>
      <c r="K100" s="1071">
        <v>0</v>
      </c>
      <c r="L100" s="1071" t="s">
        <v>825</v>
      </c>
      <c r="M100" s="1070">
        <v>199502</v>
      </c>
      <c r="N100" s="1070">
        <v>37.4</v>
      </c>
      <c r="O100" s="1062">
        <f>VLOOKUP(C100,'A. Rate Class Allocations'!$B$124:$J$128,6,FALSE)</f>
        <v>0.96094519236849896</v>
      </c>
      <c r="P100" s="1061">
        <f>VLOOKUP(C100,'A. Rate Class Allocations'!$B$124:$J$128,8,FALSE)</f>
        <v>0.98007105038154396</v>
      </c>
      <c r="Q100" s="1061">
        <f>VLOOKUP(C100,'A. Rate Class Allocations'!$B$124:$J$128,7,FALSE)</f>
        <v>1.0700573423086499</v>
      </c>
      <c r="R100" s="1061">
        <f>VLOOKUP(C100,'A. Rate Class Allocations'!$B$124:$J$128,9,FALSE)</f>
        <v>0.85888650963597402</v>
      </c>
      <c r="S100" s="1060">
        <f t="shared" si="4"/>
        <v>187889.89911584416</v>
      </c>
      <c r="T100" s="1060">
        <f t="shared" si="5"/>
        <v>34.372762312633782</v>
      </c>
    </row>
    <row r="101" spans="1:20" s="1063" customFormat="1">
      <c r="A101" s="1072" t="s">
        <v>846</v>
      </c>
      <c r="B101" s="1063" t="s">
        <v>768</v>
      </c>
      <c r="C101" s="1071" t="s">
        <v>118</v>
      </c>
      <c r="D101" s="1071">
        <v>183630</v>
      </c>
      <c r="E101" s="1066">
        <v>2018</v>
      </c>
      <c r="F101" s="1066">
        <v>2018</v>
      </c>
      <c r="G101" s="1064">
        <v>43019</v>
      </c>
      <c r="H101" s="1117">
        <f t="shared" si="3"/>
        <v>2017</v>
      </c>
      <c r="I101" s="1064"/>
      <c r="J101" s="1071" t="s">
        <v>843</v>
      </c>
      <c r="K101" s="1071">
        <v>0</v>
      </c>
      <c r="L101" s="1071" t="s">
        <v>827</v>
      </c>
      <c r="M101" s="1070">
        <v>1680</v>
      </c>
      <c r="N101" s="1070">
        <v>0</v>
      </c>
      <c r="O101" s="1062">
        <f>VLOOKUP(C101,'A. Rate Class Allocations'!$B$124:$J$128,6,FALSE)</f>
        <v>0.96094519236849896</v>
      </c>
      <c r="P101" s="1061">
        <f>VLOOKUP(C101,'A. Rate Class Allocations'!$B$124:$J$128,8,FALSE)</f>
        <v>0.98007105038154396</v>
      </c>
      <c r="Q101" s="1061">
        <f>VLOOKUP(C101,'A. Rate Class Allocations'!$B$124:$J$128,7,FALSE)</f>
        <v>1.0700573423086499</v>
      </c>
      <c r="R101" s="1061">
        <f>VLOOKUP(C101,'A. Rate Class Allocations'!$B$124:$J$128,9,FALSE)</f>
        <v>0.85888650963597402</v>
      </c>
      <c r="S101" s="1060">
        <f t="shared" si="4"/>
        <v>1582.2148675933984</v>
      </c>
      <c r="T101" s="1060">
        <f t="shared" si="5"/>
        <v>0</v>
      </c>
    </row>
    <row r="102" spans="1:20" s="1063" customFormat="1">
      <c r="A102" s="1072" t="s">
        <v>846</v>
      </c>
      <c r="B102" s="1063" t="s">
        <v>768</v>
      </c>
      <c r="C102" s="1071" t="s">
        <v>118</v>
      </c>
      <c r="D102" s="1071">
        <v>183630</v>
      </c>
      <c r="E102" s="1066">
        <v>2018</v>
      </c>
      <c r="F102" s="1066">
        <v>2018</v>
      </c>
      <c r="G102" s="1064">
        <v>43019</v>
      </c>
      <c r="H102" s="1117">
        <f t="shared" si="3"/>
        <v>2017</v>
      </c>
      <c r="I102" s="1064"/>
      <c r="J102" s="1071" t="s">
        <v>843</v>
      </c>
      <c r="K102" s="1071">
        <v>0</v>
      </c>
      <c r="L102" s="1071" t="s">
        <v>827</v>
      </c>
      <c r="M102" s="1070">
        <v>3502.8</v>
      </c>
      <c r="N102" s="1070">
        <v>0</v>
      </c>
      <c r="O102" s="1062">
        <f>VLOOKUP(C102,'A. Rate Class Allocations'!$B$124:$J$128,6,FALSE)</f>
        <v>0.96094519236849896</v>
      </c>
      <c r="P102" s="1061">
        <f>VLOOKUP(C102,'A. Rate Class Allocations'!$B$124:$J$128,8,FALSE)</f>
        <v>0.98007105038154396</v>
      </c>
      <c r="Q102" s="1061">
        <f>VLOOKUP(C102,'A. Rate Class Allocations'!$B$124:$J$128,7,FALSE)</f>
        <v>1.0700573423086499</v>
      </c>
      <c r="R102" s="1061">
        <f>VLOOKUP(C102,'A. Rate Class Allocations'!$B$124:$J$128,9,FALSE)</f>
        <v>0.85888650963597402</v>
      </c>
      <c r="S102" s="1060">
        <f t="shared" si="4"/>
        <v>3298.9179989322361</v>
      </c>
      <c r="T102" s="1060">
        <f t="shared" si="5"/>
        <v>0</v>
      </c>
    </row>
    <row r="103" spans="1:20" s="1063" customFormat="1">
      <c r="A103" s="1072" t="s">
        <v>846</v>
      </c>
      <c r="B103" s="1063" t="s">
        <v>768</v>
      </c>
      <c r="C103" s="1071" t="s">
        <v>118</v>
      </c>
      <c r="D103" s="1071">
        <v>183709</v>
      </c>
      <c r="E103" s="1066">
        <v>2018</v>
      </c>
      <c r="F103" s="1066">
        <v>2018</v>
      </c>
      <c r="G103" s="1064">
        <v>43083</v>
      </c>
      <c r="H103" s="1117">
        <f t="shared" si="3"/>
        <v>2017</v>
      </c>
      <c r="I103" s="1064"/>
      <c r="J103" s="1071" t="s">
        <v>843</v>
      </c>
      <c r="K103" s="1071">
        <v>0</v>
      </c>
      <c r="L103" s="1071" t="s">
        <v>827</v>
      </c>
      <c r="M103" s="1070">
        <v>4670.3999999999996</v>
      </c>
      <c r="N103" s="1070">
        <v>0</v>
      </c>
      <c r="O103" s="1062">
        <f>VLOOKUP(C103,'A. Rate Class Allocations'!$B$124:$J$128,6,FALSE)</f>
        <v>0.96094519236849896</v>
      </c>
      <c r="P103" s="1061">
        <f>VLOOKUP(C103,'A. Rate Class Allocations'!$B$124:$J$128,8,FALSE)</f>
        <v>0.98007105038154396</v>
      </c>
      <c r="Q103" s="1061">
        <f>VLOOKUP(C103,'A. Rate Class Allocations'!$B$124:$J$128,7,FALSE)</f>
        <v>1.0700573423086499</v>
      </c>
      <c r="R103" s="1061">
        <f>VLOOKUP(C103,'A. Rate Class Allocations'!$B$124:$J$128,9,FALSE)</f>
        <v>0.85888650963597402</v>
      </c>
      <c r="S103" s="1060">
        <f t="shared" si="4"/>
        <v>4398.5573319096475</v>
      </c>
      <c r="T103" s="1060">
        <f t="shared" si="5"/>
        <v>0</v>
      </c>
    </row>
    <row r="104" spans="1:20" s="1063" customFormat="1">
      <c r="A104" s="1072" t="s">
        <v>846</v>
      </c>
      <c r="B104" s="1063" t="s">
        <v>768</v>
      </c>
      <c r="C104" s="1071" t="s">
        <v>118</v>
      </c>
      <c r="D104" s="1071">
        <v>183826</v>
      </c>
      <c r="E104" s="1066">
        <v>2018</v>
      </c>
      <c r="F104" s="1066">
        <v>2018</v>
      </c>
      <c r="G104" s="1064">
        <v>43111</v>
      </c>
      <c r="H104" s="1117">
        <f t="shared" si="3"/>
        <v>2018</v>
      </c>
      <c r="I104" s="1064"/>
      <c r="J104" s="1071" t="s">
        <v>847</v>
      </c>
      <c r="K104" s="1071">
        <v>0</v>
      </c>
      <c r="L104" s="1071" t="s">
        <v>825</v>
      </c>
      <c r="M104" s="1070">
        <v>50780</v>
      </c>
      <c r="N104" s="1070">
        <v>16.2</v>
      </c>
      <c r="O104" s="1062">
        <f>VLOOKUP(C104,'A. Rate Class Allocations'!$B$124:$J$128,6,FALSE)</f>
        <v>0.96094519236849896</v>
      </c>
      <c r="P104" s="1061">
        <f>VLOOKUP(C104,'A. Rate Class Allocations'!$B$124:$J$128,8,FALSE)</f>
        <v>0.98007105038154396</v>
      </c>
      <c r="Q104" s="1061">
        <f>VLOOKUP(C104,'A. Rate Class Allocations'!$B$124:$J$128,7,FALSE)</f>
        <v>1.0700573423086499</v>
      </c>
      <c r="R104" s="1061">
        <f>VLOOKUP(C104,'A. Rate Class Allocations'!$B$124:$J$128,9,FALSE)</f>
        <v>0.85888650963597402</v>
      </c>
      <c r="S104" s="1060">
        <f t="shared" si="4"/>
        <v>47824.327962138552</v>
      </c>
      <c r="T104" s="1060">
        <f t="shared" si="5"/>
        <v>14.888736616702333</v>
      </c>
    </row>
    <row r="105" spans="1:20" s="1063" customFormat="1">
      <c r="A105" s="1072" t="s">
        <v>846</v>
      </c>
      <c r="B105" s="1063" t="s">
        <v>768</v>
      </c>
      <c r="C105" s="1071" t="s">
        <v>118</v>
      </c>
      <c r="D105" s="1071">
        <v>183836</v>
      </c>
      <c r="E105" s="1066">
        <v>2018</v>
      </c>
      <c r="F105" s="1066">
        <v>2018</v>
      </c>
      <c r="G105" s="1064">
        <v>43089</v>
      </c>
      <c r="H105" s="1117">
        <f t="shared" si="3"/>
        <v>2017</v>
      </c>
      <c r="I105" s="1064"/>
      <c r="J105" s="1071" t="s">
        <v>843</v>
      </c>
      <c r="K105" s="1071">
        <v>0</v>
      </c>
      <c r="L105" s="1071" t="s">
        <v>825</v>
      </c>
      <c r="M105" s="1070">
        <v>5254.2</v>
      </c>
      <c r="N105" s="1070">
        <v>0</v>
      </c>
      <c r="O105" s="1062">
        <f>VLOOKUP(C105,'A. Rate Class Allocations'!$B$124:$J$128,6,FALSE)</f>
        <v>0.96094519236849896</v>
      </c>
      <c r="P105" s="1061">
        <f>VLOOKUP(C105,'A. Rate Class Allocations'!$B$124:$J$128,8,FALSE)</f>
        <v>0.98007105038154396</v>
      </c>
      <c r="Q105" s="1061">
        <f>VLOOKUP(C105,'A. Rate Class Allocations'!$B$124:$J$128,7,FALSE)</f>
        <v>1.0700573423086499</v>
      </c>
      <c r="R105" s="1061">
        <f>VLOOKUP(C105,'A. Rate Class Allocations'!$B$124:$J$128,9,FALSE)</f>
        <v>0.85888650963597402</v>
      </c>
      <c r="S105" s="1060">
        <f t="shared" si="4"/>
        <v>4948.3769983983539</v>
      </c>
      <c r="T105" s="1060">
        <f t="shared" si="5"/>
        <v>0</v>
      </c>
    </row>
    <row r="106" spans="1:20" s="1063" customFormat="1">
      <c r="A106" s="1072" t="s">
        <v>846</v>
      </c>
      <c r="B106" s="1063" t="s">
        <v>768</v>
      </c>
      <c r="C106" s="1071" t="s">
        <v>118</v>
      </c>
      <c r="D106" s="1071">
        <v>184276</v>
      </c>
      <c r="E106" s="1066">
        <v>2018</v>
      </c>
      <c r="F106" s="1066">
        <v>2018</v>
      </c>
      <c r="G106" s="1064">
        <v>43131</v>
      </c>
      <c r="H106" s="1117">
        <f t="shared" si="3"/>
        <v>2018</v>
      </c>
      <c r="I106" s="1064"/>
      <c r="J106" s="1071" t="s">
        <v>843</v>
      </c>
      <c r="K106" s="1071">
        <v>0</v>
      </c>
      <c r="L106" s="1071" t="s">
        <v>827</v>
      </c>
      <c r="M106" s="1070">
        <v>1433.328</v>
      </c>
      <c r="N106" s="1070">
        <v>0.312</v>
      </c>
      <c r="O106" s="1062">
        <f>VLOOKUP(C106,'A. Rate Class Allocations'!$B$124:$J$128,6,FALSE)</f>
        <v>0.96094519236849896</v>
      </c>
      <c r="P106" s="1061">
        <f>VLOOKUP(C106,'A. Rate Class Allocations'!$B$124:$J$128,8,FALSE)</f>
        <v>0.98007105038154396</v>
      </c>
      <c r="Q106" s="1061">
        <f>VLOOKUP(C106,'A. Rate Class Allocations'!$B$124:$J$128,7,FALSE)</f>
        <v>1.0700573423086499</v>
      </c>
      <c r="R106" s="1061">
        <f>VLOOKUP(C106,'A. Rate Class Allocations'!$B$124:$J$128,9,FALSE)</f>
        <v>0.85888650963597402</v>
      </c>
      <c r="S106" s="1060">
        <f t="shared" si="4"/>
        <v>1349.9005188916135</v>
      </c>
      <c r="T106" s="1060">
        <f t="shared" si="5"/>
        <v>0.28674603854389674</v>
      </c>
    </row>
    <row r="107" spans="1:20" s="1063" customFormat="1">
      <c r="A107" s="1072" t="s">
        <v>846</v>
      </c>
      <c r="B107" s="1063" t="s">
        <v>768</v>
      </c>
      <c r="C107" s="1071" t="s">
        <v>118</v>
      </c>
      <c r="D107" s="1071">
        <v>184327</v>
      </c>
      <c r="E107" s="1066">
        <v>2018</v>
      </c>
      <c r="F107" s="1066">
        <v>2018</v>
      </c>
      <c r="G107" s="1064">
        <v>43169</v>
      </c>
      <c r="H107" s="1117">
        <f t="shared" si="3"/>
        <v>2018</v>
      </c>
      <c r="I107" s="1064"/>
      <c r="J107" s="1071" t="s">
        <v>843</v>
      </c>
      <c r="K107" s="1071">
        <v>0</v>
      </c>
      <c r="L107" s="1071" t="s">
        <v>827</v>
      </c>
      <c r="M107" s="1070">
        <v>5040</v>
      </c>
      <c r="N107" s="1070">
        <v>0</v>
      </c>
      <c r="O107" s="1062">
        <f>VLOOKUP(C107,'A. Rate Class Allocations'!$B$124:$J$128,6,FALSE)</f>
        <v>0.96094519236849896</v>
      </c>
      <c r="P107" s="1061">
        <f>VLOOKUP(C107,'A. Rate Class Allocations'!$B$124:$J$128,8,FALSE)</f>
        <v>0.98007105038154396</v>
      </c>
      <c r="Q107" s="1061">
        <f>VLOOKUP(C107,'A. Rate Class Allocations'!$B$124:$J$128,7,FALSE)</f>
        <v>1.0700573423086499</v>
      </c>
      <c r="R107" s="1061">
        <f>VLOOKUP(C107,'A. Rate Class Allocations'!$B$124:$J$128,9,FALSE)</f>
        <v>0.85888650963597402</v>
      </c>
      <c r="S107" s="1060">
        <f t="shared" si="4"/>
        <v>4746.6446027801958</v>
      </c>
      <c r="T107" s="1060">
        <f t="shared" si="5"/>
        <v>0</v>
      </c>
    </row>
    <row r="108" spans="1:20" s="1063" customFormat="1">
      <c r="A108" s="1072" t="s">
        <v>846</v>
      </c>
      <c r="B108" s="1063" t="s">
        <v>768</v>
      </c>
      <c r="C108" s="1071" t="s">
        <v>118</v>
      </c>
      <c r="D108" s="1071">
        <v>184490</v>
      </c>
      <c r="E108" s="1066">
        <v>2018</v>
      </c>
      <c r="F108" s="1066">
        <v>2018</v>
      </c>
      <c r="G108" s="1064">
        <v>43110</v>
      </c>
      <c r="H108" s="1117">
        <f t="shared" si="3"/>
        <v>2018</v>
      </c>
      <c r="I108" s="1064"/>
      <c r="J108" s="1071" t="s">
        <v>843</v>
      </c>
      <c r="K108" s="1071">
        <v>0</v>
      </c>
      <c r="L108" s="1071" t="s">
        <v>825</v>
      </c>
      <c r="M108" s="1070">
        <v>5880</v>
      </c>
      <c r="N108" s="1070">
        <v>0</v>
      </c>
      <c r="O108" s="1062">
        <f>VLOOKUP(C108,'A. Rate Class Allocations'!$B$124:$J$128,6,FALSE)</f>
        <v>0.96094519236849896</v>
      </c>
      <c r="P108" s="1061">
        <f>VLOOKUP(C108,'A. Rate Class Allocations'!$B$124:$J$128,8,FALSE)</f>
        <v>0.98007105038154396</v>
      </c>
      <c r="Q108" s="1061">
        <f>VLOOKUP(C108,'A. Rate Class Allocations'!$B$124:$J$128,7,FALSE)</f>
        <v>1.0700573423086499</v>
      </c>
      <c r="R108" s="1061">
        <f>VLOOKUP(C108,'A. Rate Class Allocations'!$B$124:$J$128,9,FALSE)</f>
        <v>0.85888650963597402</v>
      </c>
      <c r="S108" s="1060">
        <f t="shared" si="4"/>
        <v>5537.7520365768942</v>
      </c>
      <c r="T108" s="1060">
        <f t="shared" si="5"/>
        <v>0</v>
      </c>
    </row>
    <row r="109" spans="1:20" s="1063" customFormat="1">
      <c r="A109" s="1072" t="s">
        <v>846</v>
      </c>
      <c r="B109" s="1063" t="s">
        <v>768</v>
      </c>
      <c r="C109" s="1071" t="s">
        <v>118</v>
      </c>
      <c r="D109" s="1071">
        <v>184561</v>
      </c>
      <c r="E109" s="1066">
        <v>2018</v>
      </c>
      <c r="F109" s="1066">
        <v>2018</v>
      </c>
      <c r="G109" s="1064">
        <v>43100</v>
      </c>
      <c r="H109" s="1117">
        <f t="shared" si="3"/>
        <v>2017</v>
      </c>
      <c r="I109" s="1064"/>
      <c r="J109" s="1071" t="s">
        <v>847</v>
      </c>
      <c r="K109" s="1071">
        <v>0</v>
      </c>
      <c r="L109" s="1071" t="s">
        <v>825</v>
      </c>
      <c r="M109" s="1070">
        <v>381233</v>
      </c>
      <c r="N109" s="1070">
        <v>61.1</v>
      </c>
      <c r="O109" s="1062">
        <f>VLOOKUP(C109,'A. Rate Class Allocations'!$B$124:$J$128,6,FALSE)</f>
        <v>0.96094519236849896</v>
      </c>
      <c r="P109" s="1061">
        <f>VLOOKUP(C109,'A. Rate Class Allocations'!$B$124:$J$128,8,FALSE)</f>
        <v>0.98007105038154396</v>
      </c>
      <c r="Q109" s="1061">
        <f>VLOOKUP(C109,'A. Rate Class Allocations'!$B$124:$J$128,7,FALSE)</f>
        <v>1.0700573423086499</v>
      </c>
      <c r="R109" s="1061">
        <f>VLOOKUP(C109,'A. Rate Class Allocations'!$B$124:$J$128,9,FALSE)</f>
        <v>0.85888650963597402</v>
      </c>
      <c r="S109" s="1060">
        <f t="shared" si="4"/>
        <v>359043.16703406791</v>
      </c>
      <c r="T109" s="1060">
        <f t="shared" si="5"/>
        <v>56.154432548179791</v>
      </c>
    </row>
    <row r="110" spans="1:20" s="1063" customFormat="1">
      <c r="A110" s="1072" t="s">
        <v>846</v>
      </c>
      <c r="B110" s="1063" t="s">
        <v>768</v>
      </c>
      <c r="C110" s="1071" t="s">
        <v>118</v>
      </c>
      <c r="D110" s="1071">
        <v>184840</v>
      </c>
      <c r="E110" s="1066">
        <v>2018</v>
      </c>
      <c r="F110" s="1066">
        <v>2018</v>
      </c>
      <c r="G110" s="1064">
        <v>43160</v>
      </c>
      <c r="H110" s="1117">
        <f t="shared" si="3"/>
        <v>2018</v>
      </c>
      <c r="I110" s="1064"/>
      <c r="J110" s="1071" t="s">
        <v>847</v>
      </c>
      <c r="K110" s="1071">
        <v>0</v>
      </c>
      <c r="L110" s="1071" t="s">
        <v>827</v>
      </c>
      <c r="M110" s="1070">
        <v>9714</v>
      </c>
      <c r="N110" s="1070">
        <v>2.2999999999999998</v>
      </c>
      <c r="O110" s="1062">
        <f>VLOOKUP(C110,'A. Rate Class Allocations'!$B$124:$J$128,6,FALSE)</f>
        <v>0.96094519236849896</v>
      </c>
      <c r="P110" s="1061">
        <f>VLOOKUP(C110,'A. Rate Class Allocations'!$B$124:$J$128,8,FALSE)</f>
        <v>0.98007105038154396</v>
      </c>
      <c r="Q110" s="1061">
        <f>VLOOKUP(C110,'A. Rate Class Allocations'!$B$124:$J$128,7,FALSE)</f>
        <v>1.0700573423086499</v>
      </c>
      <c r="R110" s="1061">
        <f>VLOOKUP(C110,'A. Rate Class Allocations'!$B$124:$J$128,9,FALSE)</f>
        <v>0.85888650963597402</v>
      </c>
      <c r="S110" s="1060">
        <f t="shared" si="4"/>
        <v>9148.5923951204022</v>
      </c>
      <c r="T110" s="1060">
        <f t="shared" si="5"/>
        <v>2.1138329764453925</v>
      </c>
    </row>
    <row r="111" spans="1:20" s="1063" customFormat="1">
      <c r="A111" s="1072" t="s">
        <v>846</v>
      </c>
      <c r="B111" s="1063" t="s">
        <v>768</v>
      </c>
      <c r="C111" s="1071" t="s">
        <v>118</v>
      </c>
      <c r="D111" s="1071">
        <v>184943</v>
      </c>
      <c r="E111" s="1066">
        <v>2018</v>
      </c>
      <c r="F111" s="1066">
        <v>2018</v>
      </c>
      <c r="G111" s="1064">
        <v>43131</v>
      </c>
      <c r="H111" s="1117">
        <f t="shared" si="3"/>
        <v>2018</v>
      </c>
      <c r="I111" s="1064"/>
      <c r="J111" s="1071" t="s">
        <v>843</v>
      </c>
      <c r="K111" s="1071">
        <v>0</v>
      </c>
      <c r="L111" s="1071" t="s">
        <v>825</v>
      </c>
      <c r="M111" s="1070">
        <v>2184</v>
      </c>
      <c r="N111" s="1070">
        <v>0</v>
      </c>
      <c r="O111" s="1062">
        <f>VLOOKUP(C111,'A. Rate Class Allocations'!$B$124:$J$128,6,FALSE)</f>
        <v>0.96094519236849896</v>
      </c>
      <c r="P111" s="1061">
        <f>VLOOKUP(C111,'A. Rate Class Allocations'!$B$124:$J$128,8,FALSE)</f>
        <v>0.98007105038154396</v>
      </c>
      <c r="Q111" s="1061">
        <f>VLOOKUP(C111,'A. Rate Class Allocations'!$B$124:$J$128,7,FALSE)</f>
        <v>1.0700573423086499</v>
      </c>
      <c r="R111" s="1061">
        <f>VLOOKUP(C111,'A. Rate Class Allocations'!$B$124:$J$128,9,FALSE)</f>
        <v>0.85888650963597402</v>
      </c>
      <c r="S111" s="1060">
        <f t="shared" si="4"/>
        <v>2056.8793278714179</v>
      </c>
      <c r="T111" s="1060">
        <f t="shared" si="5"/>
        <v>0</v>
      </c>
    </row>
    <row r="112" spans="1:20" s="1063" customFormat="1">
      <c r="A112" s="1072" t="s">
        <v>846</v>
      </c>
      <c r="B112" s="1063" t="s">
        <v>768</v>
      </c>
      <c r="C112" s="1071" t="s">
        <v>118</v>
      </c>
      <c r="D112" s="1071">
        <v>184943</v>
      </c>
      <c r="E112" s="1066">
        <v>2018</v>
      </c>
      <c r="F112" s="1066">
        <v>2018</v>
      </c>
      <c r="G112" s="1064">
        <v>43131</v>
      </c>
      <c r="H112" s="1117">
        <f t="shared" si="3"/>
        <v>2018</v>
      </c>
      <c r="I112" s="1064"/>
      <c r="J112" s="1071" t="s">
        <v>843</v>
      </c>
      <c r="K112" s="1071">
        <v>0</v>
      </c>
      <c r="L112" s="1071" t="s">
        <v>825</v>
      </c>
      <c r="M112" s="1070">
        <v>2520</v>
      </c>
      <c r="N112" s="1070">
        <v>0</v>
      </c>
      <c r="O112" s="1062">
        <f>VLOOKUP(C112,'A. Rate Class Allocations'!$B$124:$J$128,6,FALSE)</f>
        <v>0.96094519236849896</v>
      </c>
      <c r="P112" s="1061">
        <f>VLOOKUP(C112,'A. Rate Class Allocations'!$B$124:$J$128,8,FALSE)</f>
        <v>0.98007105038154396</v>
      </c>
      <c r="Q112" s="1061">
        <f>VLOOKUP(C112,'A. Rate Class Allocations'!$B$124:$J$128,7,FALSE)</f>
        <v>1.0700573423086499</v>
      </c>
      <c r="R112" s="1061">
        <f>VLOOKUP(C112,'A. Rate Class Allocations'!$B$124:$J$128,9,FALSE)</f>
        <v>0.85888650963597402</v>
      </c>
      <c r="S112" s="1060">
        <f t="shared" si="4"/>
        <v>2373.3223013900979</v>
      </c>
      <c r="T112" s="1060">
        <f t="shared" si="5"/>
        <v>0</v>
      </c>
    </row>
    <row r="113" spans="1:20" s="1063" customFormat="1">
      <c r="A113" s="1072" t="s">
        <v>846</v>
      </c>
      <c r="B113" s="1063" t="s">
        <v>768</v>
      </c>
      <c r="C113" s="1071" t="s">
        <v>118</v>
      </c>
      <c r="D113" s="1071">
        <v>184943</v>
      </c>
      <c r="E113" s="1066">
        <v>2018</v>
      </c>
      <c r="F113" s="1066">
        <v>2018</v>
      </c>
      <c r="G113" s="1064">
        <v>43131</v>
      </c>
      <c r="H113" s="1117">
        <f t="shared" si="3"/>
        <v>2018</v>
      </c>
      <c r="I113" s="1064"/>
      <c r="J113" s="1071" t="s">
        <v>843</v>
      </c>
      <c r="K113" s="1071">
        <v>0</v>
      </c>
      <c r="L113" s="1071" t="s">
        <v>825</v>
      </c>
      <c r="M113" s="1070">
        <v>4086.6</v>
      </c>
      <c r="N113" s="1070">
        <v>0</v>
      </c>
      <c r="O113" s="1062">
        <f>VLOOKUP(C113,'A. Rate Class Allocations'!$B$124:$J$128,6,FALSE)</f>
        <v>0.96094519236849896</v>
      </c>
      <c r="P113" s="1061">
        <f>VLOOKUP(C113,'A. Rate Class Allocations'!$B$124:$J$128,8,FALSE)</f>
        <v>0.98007105038154396</v>
      </c>
      <c r="Q113" s="1061">
        <f>VLOOKUP(C113,'A. Rate Class Allocations'!$B$124:$J$128,7,FALSE)</f>
        <v>1.0700573423086499</v>
      </c>
      <c r="R113" s="1061">
        <f>VLOOKUP(C113,'A. Rate Class Allocations'!$B$124:$J$128,9,FALSE)</f>
        <v>0.85888650963597402</v>
      </c>
      <c r="S113" s="1060">
        <f t="shared" si="4"/>
        <v>3848.7376654209415</v>
      </c>
      <c r="T113" s="1060">
        <f t="shared" si="5"/>
        <v>0</v>
      </c>
    </row>
    <row r="114" spans="1:20" s="1063" customFormat="1">
      <c r="A114" s="1072" t="s">
        <v>846</v>
      </c>
      <c r="B114" s="1063" t="s">
        <v>768</v>
      </c>
      <c r="C114" s="1071" t="s">
        <v>118</v>
      </c>
      <c r="D114" s="1071">
        <v>184943</v>
      </c>
      <c r="E114" s="1066">
        <v>2018</v>
      </c>
      <c r="F114" s="1066">
        <v>2018</v>
      </c>
      <c r="G114" s="1064">
        <v>43131</v>
      </c>
      <c r="H114" s="1117">
        <f t="shared" si="3"/>
        <v>2018</v>
      </c>
      <c r="I114" s="1064"/>
      <c r="J114" s="1071" t="s">
        <v>843</v>
      </c>
      <c r="K114" s="1071">
        <v>0</v>
      </c>
      <c r="L114" s="1071" t="s">
        <v>825</v>
      </c>
      <c r="M114" s="1070">
        <v>9744</v>
      </c>
      <c r="N114" s="1070">
        <v>0</v>
      </c>
      <c r="O114" s="1062">
        <f>VLOOKUP(C114,'A. Rate Class Allocations'!$B$124:$J$128,6,FALSE)</f>
        <v>0.96094519236849896</v>
      </c>
      <c r="P114" s="1061">
        <f>VLOOKUP(C114,'A. Rate Class Allocations'!$B$124:$J$128,8,FALSE)</f>
        <v>0.98007105038154396</v>
      </c>
      <c r="Q114" s="1061">
        <f>VLOOKUP(C114,'A. Rate Class Allocations'!$B$124:$J$128,7,FALSE)</f>
        <v>1.0700573423086499</v>
      </c>
      <c r="R114" s="1061">
        <f>VLOOKUP(C114,'A. Rate Class Allocations'!$B$124:$J$128,9,FALSE)</f>
        <v>0.85888650963597402</v>
      </c>
      <c r="S114" s="1060">
        <f t="shared" si="4"/>
        <v>9176.8462320417129</v>
      </c>
      <c r="T114" s="1060">
        <f t="shared" si="5"/>
        <v>0</v>
      </c>
    </row>
    <row r="115" spans="1:20" s="1063" customFormat="1">
      <c r="A115" s="1072" t="s">
        <v>846</v>
      </c>
      <c r="B115" s="1063" t="s">
        <v>768</v>
      </c>
      <c r="C115" s="1071" t="s">
        <v>118</v>
      </c>
      <c r="D115" s="1071">
        <v>185013</v>
      </c>
      <c r="E115" s="1066">
        <v>2018</v>
      </c>
      <c r="F115" s="1066">
        <v>2018</v>
      </c>
      <c r="G115" s="1064">
        <v>43140</v>
      </c>
      <c r="H115" s="1117">
        <f t="shared" si="3"/>
        <v>2018</v>
      </c>
      <c r="I115" s="1064"/>
      <c r="J115" s="1071" t="s">
        <v>847</v>
      </c>
      <c r="K115" s="1071">
        <v>0</v>
      </c>
      <c r="L115" s="1071" t="s">
        <v>827</v>
      </c>
      <c r="M115" s="1070">
        <v>22469</v>
      </c>
      <c r="N115" s="1070">
        <v>2.5</v>
      </c>
      <c r="O115" s="1062">
        <f>VLOOKUP(C115,'A. Rate Class Allocations'!$B$124:$J$128,6,FALSE)</f>
        <v>0.96094519236849896</v>
      </c>
      <c r="P115" s="1061">
        <f>VLOOKUP(C115,'A. Rate Class Allocations'!$B$124:$J$128,8,FALSE)</f>
        <v>0.98007105038154396</v>
      </c>
      <c r="Q115" s="1061">
        <f>VLOOKUP(C115,'A. Rate Class Allocations'!$B$124:$J$128,7,FALSE)</f>
        <v>1.0700573423086499</v>
      </c>
      <c r="R115" s="1061">
        <f>VLOOKUP(C115,'A. Rate Class Allocations'!$B$124:$J$128,9,FALSE)</f>
        <v>0.85888650963597402</v>
      </c>
      <c r="S115" s="1060">
        <f t="shared" si="4"/>
        <v>21161.18205949766</v>
      </c>
      <c r="T115" s="1060">
        <f t="shared" si="5"/>
        <v>2.2976445396145575</v>
      </c>
    </row>
    <row r="116" spans="1:20" s="1063" customFormat="1">
      <c r="A116" s="1072" t="s">
        <v>846</v>
      </c>
      <c r="B116" s="1063" t="s">
        <v>768</v>
      </c>
      <c r="C116" s="1071" t="s">
        <v>118</v>
      </c>
      <c r="D116" s="1071">
        <v>185168</v>
      </c>
      <c r="E116" s="1066">
        <v>2018</v>
      </c>
      <c r="F116" s="1066">
        <v>2018</v>
      </c>
      <c r="G116" s="1064">
        <v>43113</v>
      </c>
      <c r="H116" s="1117">
        <f t="shared" si="3"/>
        <v>2018</v>
      </c>
      <c r="I116" s="1064"/>
      <c r="J116" s="1071" t="s">
        <v>843</v>
      </c>
      <c r="K116" s="1071">
        <v>0</v>
      </c>
      <c r="L116" s="1071" t="s">
        <v>825</v>
      </c>
      <c r="M116" s="1070">
        <v>1695.1859999999999</v>
      </c>
      <c r="N116" s="1070">
        <v>0</v>
      </c>
      <c r="O116" s="1062">
        <f>VLOOKUP(C116,'A. Rate Class Allocations'!$B$124:$J$128,6,FALSE)</f>
        <v>0.96094519236849896</v>
      </c>
      <c r="P116" s="1061">
        <f>VLOOKUP(C116,'A. Rate Class Allocations'!$B$124:$J$128,8,FALSE)</f>
        <v>0.98007105038154396</v>
      </c>
      <c r="Q116" s="1061">
        <f>VLOOKUP(C116,'A. Rate Class Allocations'!$B$124:$J$128,7,FALSE)</f>
        <v>1.0700573423086499</v>
      </c>
      <c r="R116" s="1061">
        <f>VLOOKUP(C116,'A. Rate Class Allocations'!$B$124:$J$128,9,FALSE)</f>
        <v>0.85888650963597402</v>
      </c>
      <c r="S116" s="1060">
        <f t="shared" si="4"/>
        <v>1596.5169598429659</v>
      </c>
      <c r="T116" s="1060">
        <f t="shared" si="5"/>
        <v>0</v>
      </c>
    </row>
    <row r="117" spans="1:20" s="1063" customFormat="1">
      <c r="A117" s="1072" t="s">
        <v>846</v>
      </c>
      <c r="B117" s="1063" t="s">
        <v>768</v>
      </c>
      <c r="C117" s="1071" t="s">
        <v>118</v>
      </c>
      <c r="D117" s="1071">
        <v>185168</v>
      </c>
      <c r="E117" s="1066">
        <v>2018</v>
      </c>
      <c r="F117" s="1066">
        <v>2018</v>
      </c>
      <c r="G117" s="1064">
        <v>43113</v>
      </c>
      <c r="H117" s="1117">
        <f t="shared" si="3"/>
        <v>2018</v>
      </c>
      <c r="I117" s="1064"/>
      <c r="J117" s="1071" t="s">
        <v>843</v>
      </c>
      <c r="K117" s="1071">
        <v>0</v>
      </c>
      <c r="L117" s="1071" t="s">
        <v>825</v>
      </c>
      <c r="M117" s="1070">
        <v>1220.232</v>
      </c>
      <c r="N117" s="1070">
        <v>0.312</v>
      </c>
      <c r="O117" s="1062">
        <f>VLOOKUP(C117,'A. Rate Class Allocations'!$B$124:$J$128,6,FALSE)</f>
        <v>0.96094519236849896</v>
      </c>
      <c r="P117" s="1061">
        <f>VLOOKUP(C117,'A. Rate Class Allocations'!$B$124:$J$128,8,FALSE)</f>
        <v>0.98007105038154396</v>
      </c>
      <c r="Q117" s="1061">
        <f>VLOOKUP(C117,'A. Rate Class Allocations'!$B$124:$J$128,7,FALSE)</f>
        <v>1.0700573423086499</v>
      </c>
      <c r="R117" s="1061">
        <f>VLOOKUP(C117,'A. Rate Class Allocations'!$B$124:$J$128,9,FALSE)</f>
        <v>0.85888650963597402</v>
      </c>
      <c r="S117" s="1060">
        <f t="shared" si="4"/>
        <v>1149.2078644721594</v>
      </c>
      <c r="T117" s="1060">
        <f t="shared" si="5"/>
        <v>0.28674603854389674</v>
      </c>
    </row>
    <row r="118" spans="1:20" s="1063" customFormat="1">
      <c r="A118" s="1072" t="s">
        <v>846</v>
      </c>
      <c r="B118" s="1063" t="s">
        <v>768</v>
      </c>
      <c r="C118" s="1071" t="s">
        <v>118</v>
      </c>
      <c r="D118" s="1071">
        <v>185168</v>
      </c>
      <c r="E118" s="1066">
        <v>2018</v>
      </c>
      <c r="F118" s="1066">
        <v>2018</v>
      </c>
      <c r="G118" s="1064">
        <v>43113</v>
      </c>
      <c r="H118" s="1117">
        <f t="shared" si="3"/>
        <v>2018</v>
      </c>
      <c r="I118" s="1064"/>
      <c r="J118" s="1071" t="s">
        <v>843</v>
      </c>
      <c r="K118" s="1071">
        <v>0</v>
      </c>
      <c r="L118" s="1071" t="s">
        <v>825</v>
      </c>
      <c r="M118" s="1070">
        <v>6396.366</v>
      </c>
      <c r="N118" s="1070">
        <v>1.698</v>
      </c>
      <c r="O118" s="1062">
        <f>VLOOKUP(C118,'A. Rate Class Allocations'!$B$124:$J$128,6,FALSE)</f>
        <v>0.96094519236849896</v>
      </c>
      <c r="P118" s="1061">
        <f>VLOOKUP(C118,'A. Rate Class Allocations'!$B$124:$J$128,8,FALSE)</f>
        <v>0.98007105038154396</v>
      </c>
      <c r="Q118" s="1061">
        <f>VLOOKUP(C118,'A. Rate Class Allocations'!$B$124:$J$128,7,FALSE)</f>
        <v>1.0700573423086499</v>
      </c>
      <c r="R118" s="1061">
        <f>VLOOKUP(C118,'A. Rate Class Allocations'!$B$124:$J$128,9,FALSE)</f>
        <v>0.85888650963597402</v>
      </c>
      <c r="S118" s="1060">
        <f t="shared" si="4"/>
        <v>6024.0627284338789</v>
      </c>
      <c r="T118" s="1060">
        <f t="shared" si="5"/>
        <v>1.5605601713062074</v>
      </c>
    </row>
    <row r="119" spans="1:20" s="1063" customFormat="1">
      <c r="A119" s="1072" t="s">
        <v>846</v>
      </c>
      <c r="B119" s="1063" t="s">
        <v>768</v>
      </c>
      <c r="C119" s="1071" t="s">
        <v>118</v>
      </c>
      <c r="D119" s="1071">
        <v>185168</v>
      </c>
      <c r="E119" s="1066">
        <v>2018</v>
      </c>
      <c r="F119" s="1066">
        <v>2018</v>
      </c>
      <c r="G119" s="1064">
        <v>43113</v>
      </c>
      <c r="H119" s="1117">
        <f t="shared" si="3"/>
        <v>2018</v>
      </c>
      <c r="I119" s="1064"/>
      <c r="J119" s="1071" t="s">
        <v>843</v>
      </c>
      <c r="K119" s="1071">
        <v>0</v>
      </c>
      <c r="L119" s="1071" t="s">
        <v>825</v>
      </c>
      <c r="M119" s="1070">
        <v>8177.32</v>
      </c>
      <c r="N119" s="1070">
        <v>1.78</v>
      </c>
      <c r="O119" s="1062">
        <f>VLOOKUP(C119,'A. Rate Class Allocations'!$B$124:$J$128,6,FALSE)</f>
        <v>0.96094519236849896</v>
      </c>
      <c r="P119" s="1061">
        <f>VLOOKUP(C119,'A. Rate Class Allocations'!$B$124:$J$128,8,FALSE)</f>
        <v>0.98007105038154396</v>
      </c>
      <c r="Q119" s="1061">
        <f>VLOOKUP(C119,'A. Rate Class Allocations'!$B$124:$J$128,7,FALSE)</f>
        <v>1.0700573423086499</v>
      </c>
      <c r="R119" s="1061">
        <f>VLOOKUP(C119,'A. Rate Class Allocations'!$B$124:$J$128,9,FALSE)</f>
        <v>0.85888650963597402</v>
      </c>
      <c r="S119" s="1060">
        <f t="shared" si="4"/>
        <v>7701.355524445743</v>
      </c>
      <c r="T119" s="1060">
        <f t="shared" si="5"/>
        <v>1.635922912205565</v>
      </c>
    </row>
    <row r="120" spans="1:20" s="1063" customFormat="1">
      <c r="A120" s="1072" t="s">
        <v>846</v>
      </c>
      <c r="B120" s="1063" t="s">
        <v>768</v>
      </c>
      <c r="C120" s="1071" t="s">
        <v>118</v>
      </c>
      <c r="D120" s="1071">
        <v>185168</v>
      </c>
      <c r="E120" s="1066">
        <v>2018</v>
      </c>
      <c r="F120" s="1066">
        <v>2018</v>
      </c>
      <c r="G120" s="1064">
        <v>43113</v>
      </c>
      <c r="H120" s="1117">
        <f t="shared" si="3"/>
        <v>2018</v>
      </c>
      <c r="I120" s="1064"/>
      <c r="J120" s="1071" t="s">
        <v>847</v>
      </c>
      <c r="K120" s="1071">
        <v>0</v>
      </c>
      <c r="L120" s="1071" t="s">
        <v>825</v>
      </c>
      <c r="M120" s="1070">
        <v>29608</v>
      </c>
      <c r="N120" s="1070">
        <v>5.6</v>
      </c>
      <c r="O120" s="1062">
        <f>VLOOKUP(C120,'A. Rate Class Allocations'!$B$124:$J$128,6,FALSE)</f>
        <v>0.96094519236849896</v>
      </c>
      <c r="P120" s="1061">
        <f>VLOOKUP(C120,'A. Rate Class Allocations'!$B$124:$J$128,8,FALSE)</f>
        <v>0.98007105038154396</v>
      </c>
      <c r="Q120" s="1061">
        <f>VLOOKUP(C120,'A. Rate Class Allocations'!$B$124:$J$128,7,FALSE)</f>
        <v>1.0700573423086499</v>
      </c>
      <c r="R120" s="1061">
        <f>VLOOKUP(C120,'A. Rate Class Allocations'!$B$124:$J$128,9,FALSE)</f>
        <v>0.85888650963597402</v>
      </c>
      <c r="S120" s="1060">
        <f t="shared" si="4"/>
        <v>27884.653452205559</v>
      </c>
      <c r="T120" s="1060">
        <f t="shared" si="5"/>
        <v>5.1467237687366083</v>
      </c>
    </row>
    <row r="121" spans="1:20" s="1063" customFormat="1">
      <c r="A121" s="1072" t="s">
        <v>846</v>
      </c>
      <c r="B121" s="1063" t="s">
        <v>768</v>
      </c>
      <c r="C121" s="1071" t="s">
        <v>118</v>
      </c>
      <c r="D121" s="1071">
        <v>185168</v>
      </c>
      <c r="E121" s="1066">
        <v>2018</v>
      </c>
      <c r="F121" s="1066">
        <v>2018</v>
      </c>
      <c r="G121" s="1064">
        <v>43113</v>
      </c>
      <c r="H121" s="1117">
        <f t="shared" si="3"/>
        <v>2018</v>
      </c>
      <c r="I121" s="1064"/>
      <c r="J121" s="1071" t="s">
        <v>843</v>
      </c>
      <c r="K121" s="1071">
        <v>0</v>
      </c>
      <c r="L121" s="1071" t="s">
        <v>825</v>
      </c>
      <c r="M121" s="1070">
        <v>1680</v>
      </c>
      <c r="N121" s="1070">
        <v>0</v>
      </c>
      <c r="O121" s="1062">
        <f>VLOOKUP(C121,'A. Rate Class Allocations'!$B$124:$J$128,6,FALSE)</f>
        <v>0.96094519236849896</v>
      </c>
      <c r="P121" s="1061">
        <f>VLOOKUP(C121,'A. Rate Class Allocations'!$B$124:$J$128,8,FALSE)</f>
        <v>0.98007105038154396</v>
      </c>
      <c r="Q121" s="1061">
        <f>VLOOKUP(C121,'A. Rate Class Allocations'!$B$124:$J$128,7,FALSE)</f>
        <v>1.0700573423086499</v>
      </c>
      <c r="R121" s="1061">
        <f>VLOOKUP(C121,'A. Rate Class Allocations'!$B$124:$J$128,9,FALSE)</f>
        <v>0.85888650963597402</v>
      </c>
      <c r="S121" s="1060">
        <f t="shared" si="4"/>
        <v>1582.2148675933984</v>
      </c>
      <c r="T121" s="1060">
        <f t="shared" si="5"/>
        <v>0</v>
      </c>
    </row>
    <row r="122" spans="1:20" s="1063" customFormat="1">
      <c r="A122" s="1072" t="s">
        <v>846</v>
      </c>
      <c r="B122" s="1063" t="s">
        <v>768</v>
      </c>
      <c r="C122" s="1071" t="s">
        <v>118</v>
      </c>
      <c r="D122" s="1071">
        <v>185168</v>
      </c>
      <c r="E122" s="1066">
        <v>2018</v>
      </c>
      <c r="F122" s="1066">
        <v>2018</v>
      </c>
      <c r="G122" s="1064">
        <v>43113</v>
      </c>
      <c r="H122" s="1117">
        <f t="shared" si="3"/>
        <v>2018</v>
      </c>
      <c r="I122" s="1064"/>
      <c r="J122" s="1071" t="s">
        <v>843</v>
      </c>
      <c r="K122" s="1071">
        <v>0</v>
      </c>
      <c r="L122" s="1071" t="s">
        <v>825</v>
      </c>
      <c r="M122" s="1070">
        <v>2919</v>
      </c>
      <c r="N122" s="1070">
        <v>0</v>
      </c>
      <c r="O122" s="1062">
        <f>VLOOKUP(C122,'A. Rate Class Allocations'!$B$124:$J$128,6,FALSE)</f>
        <v>0.96094519236849896</v>
      </c>
      <c r="P122" s="1061">
        <f>VLOOKUP(C122,'A. Rate Class Allocations'!$B$124:$J$128,8,FALSE)</f>
        <v>0.98007105038154396</v>
      </c>
      <c r="Q122" s="1061">
        <f>VLOOKUP(C122,'A. Rate Class Allocations'!$B$124:$J$128,7,FALSE)</f>
        <v>1.0700573423086499</v>
      </c>
      <c r="R122" s="1061">
        <f>VLOOKUP(C122,'A. Rate Class Allocations'!$B$124:$J$128,9,FALSE)</f>
        <v>0.85888650963597402</v>
      </c>
      <c r="S122" s="1060">
        <f t="shared" si="4"/>
        <v>2749.0983324435301</v>
      </c>
      <c r="T122" s="1060">
        <f t="shared" si="5"/>
        <v>0</v>
      </c>
    </row>
    <row r="123" spans="1:20" s="1063" customFormat="1">
      <c r="A123" s="1072" t="s">
        <v>846</v>
      </c>
      <c r="B123" s="1063" t="s">
        <v>768</v>
      </c>
      <c r="C123" s="1071" t="s">
        <v>118</v>
      </c>
      <c r="D123" s="1071">
        <v>185168</v>
      </c>
      <c r="E123" s="1066">
        <v>2018</v>
      </c>
      <c r="F123" s="1066">
        <v>2018</v>
      </c>
      <c r="G123" s="1064">
        <v>43113</v>
      </c>
      <c r="H123" s="1117">
        <f t="shared" si="3"/>
        <v>2018</v>
      </c>
      <c r="I123" s="1064"/>
      <c r="J123" s="1071" t="s">
        <v>843</v>
      </c>
      <c r="K123" s="1071">
        <v>0</v>
      </c>
      <c r="L123" s="1071" t="s">
        <v>825</v>
      </c>
      <c r="M123" s="1070">
        <v>7308</v>
      </c>
      <c r="N123" s="1070">
        <v>0</v>
      </c>
      <c r="O123" s="1062">
        <f>VLOOKUP(C123,'A. Rate Class Allocations'!$B$124:$J$128,6,FALSE)</f>
        <v>0.96094519236849896</v>
      </c>
      <c r="P123" s="1061">
        <f>VLOOKUP(C123,'A. Rate Class Allocations'!$B$124:$J$128,8,FALSE)</f>
        <v>0.98007105038154396</v>
      </c>
      <c r="Q123" s="1061">
        <f>VLOOKUP(C123,'A. Rate Class Allocations'!$B$124:$J$128,7,FALSE)</f>
        <v>1.0700573423086499</v>
      </c>
      <c r="R123" s="1061">
        <f>VLOOKUP(C123,'A. Rate Class Allocations'!$B$124:$J$128,9,FALSE)</f>
        <v>0.85888650963597402</v>
      </c>
      <c r="S123" s="1060">
        <f t="shared" si="4"/>
        <v>6882.6346740312838</v>
      </c>
      <c r="T123" s="1060">
        <f t="shared" si="5"/>
        <v>0</v>
      </c>
    </row>
    <row r="124" spans="1:20" s="1063" customFormat="1">
      <c r="A124" s="1072" t="s">
        <v>846</v>
      </c>
      <c r="B124" s="1063" t="s">
        <v>768</v>
      </c>
      <c r="C124" s="1071" t="s">
        <v>118</v>
      </c>
      <c r="D124" s="1071">
        <v>185168</v>
      </c>
      <c r="E124" s="1066">
        <v>2018</v>
      </c>
      <c r="F124" s="1066">
        <v>2018</v>
      </c>
      <c r="G124" s="1064">
        <v>43113</v>
      </c>
      <c r="H124" s="1117">
        <f t="shared" si="3"/>
        <v>2018</v>
      </c>
      <c r="I124" s="1064"/>
      <c r="J124" s="1071" t="s">
        <v>843</v>
      </c>
      <c r="K124" s="1071">
        <v>0</v>
      </c>
      <c r="L124" s="1071" t="s">
        <v>825</v>
      </c>
      <c r="M124" s="1070">
        <v>18396</v>
      </c>
      <c r="N124" s="1070">
        <v>0</v>
      </c>
      <c r="O124" s="1062">
        <f>VLOOKUP(C124,'A. Rate Class Allocations'!$B$124:$J$128,6,FALSE)</f>
        <v>0.96094519236849896</v>
      </c>
      <c r="P124" s="1061">
        <f>VLOOKUP(C124,'A. Rate Class Allocations'!$B$124:$J$128,8,FALSE)</f>
        <v>0.98007105038154396</v>
      </c>
      <c r="Q124" s="1061">
        <f>VLOOKUP(C124,'A. Rate Class Allocations'!$B$124:$J$128,7,FALSE)</f>
        <v>1.0700573423086499</v>
      </c>
      <c r="R124" s="1061">
        <f>VLOOKUP(C124,'A. Rate Class Allocations'!$B$124:$J$128,9,FALSE)</f>
        <v>0.85888650963597402</v>
      </c>
      <c r="S124" s="1060">
        <f t="shared" si="4"/>
        <v>17325.252800147715</v>
      </c>
      <c r="T124" s="1060">
        <f t="shared" si="5"/>
        <v>0</v>
      </c>
    </row>
    <row r="125" spans="1:20" s="1063" customFormat="1">
      <c r="A125" s="1072" t="s">
        <v>846</v>
      </c>
      <c r="B125" s="1063" t="s">
        <v>768</v>
      </c>
      <c r="C125" s="1071" t="s">
        <v>118</v>
      </c>
      <c r="D125" s="1071">
        <v>185353</v>
      </c>
      <c r="E125" s="1066">
        <v>2018</v>
      </c>
      <c r="F125" s="1066">
        <v>2018</v>
      </c>
      <c r="G125" s="1064">
        <v>43126</v>
      </c>
      <c r="H125" s="1117">
        <f t="shared" si="3"/>
        <v>2018</v>
      </c>
      <c r="I125" s="1064"/>
      <c r="J125" s="1071" t="s">
        <v>843</v>
      </c>
      <c r="K125" s="1071">
        <v>0</v>
      </c>
      <c r="L125" s="1071" t="s">
        <v>827</v>
      </c>
      <c r="M125" s="1070">
        <v>929.28</v>
      </c>
      <c r="N125" s="1070">
        <v>0.23760000000000001</v>
      </c>
      <c r="O125" s="1062">
        <f>VLOOKUP(C125,'A. Rate Class Allocations'!$B$124:$J$128,6,FALSE)</f>
        <v>0.96094519236849896</v>
      </c>
      <c r="P125" s="1061">
        <f>VLOOKUP(C125,'A. Rate Class Allocations'!$B$124:$J$128,8,FALSE)</f>
        <v>0.98007105038154396</v>
      </c>
      <c r="Q125" s="1061">
        <f>VLOOKUP(C125,'A. Rate Class Allocations'!$B$124:$J$128,7,FALSE)</f>
        <v>1.0700573423086499</v>
      </c>
      <c r="R125" s="1061">
        <f>VLOOKUP(C125,'A. Rate Class Allocations'!$B$124:$J$128,9,FALSE)</f>
        <v>0.85888650963597402</v>
      </c>
      <c r="S125" s="1060">
        <f t="shared" si="4"/>
        <v>875.19085247451983</v>
      </c>
      <c r="T125" s="1060">
        <f t="shared" si="5"/>
        <v>0.21836813704496758</v>
      </c>
    </row>
    <row r="126" spans="1:20" s="1063" customFormat="1">
      <c r="A126" s="1072" t="s">
        <v>846</v>
      </c>
      <c r="B126" s="1063" t="s">
        <v>768</v>
      </c>
      <c r="C126" s="1071" t="s">
        <v>118</v>
      </c>
      <c r="D126" s="1071">
        <v>185353</v>
      </c>
      <c r="E126" s="1066">
        <v>2018</v>
      </c>
      <c r="F126" s="1066">
        <v>2018</v>
      </c>
      <c r="G126" s="1064">
        <v>43126</v>
      </c>
      <c r="H126" s="1117">
        <f t="shared" si="3"/>
        <v>2018</v>
      </c>
      <c r="I126" s="1064"/>
      <c r="J126" s="1071" t="s">
        <v>847</v>
      </c>
      <c r="K126" s="1071">
        <v>0</v>
      </c>
      <c r="L126" s="1071" t="s">
        <v>827</v>
      </c>
      <c r="M126" s="1070">
        <v>0</v>
      </c>
      <c r="N126" s="1070">
        <v>0</v>
      </c>
      <c r="O126" s="1062">
        <f>VLOOKUP(C126,'A. Rate Class Allocations'!$B$124:$J$128,6,FALSE)</f>
        <v>0.96094519236849896</v>
      </c>
      <c r="P126" s="1061">
        <f>VLOOKUP(C126,'A. Rate Class Allocations'!$B$124:$J$128,8,FALSE)</f>
        <v>0.98007105038154396</v>
      </c>
      <c r="Q126" s="1061">
        <f>VLOOKUP(C126,'A. Rate Class Allocations'!$B$124:$J$128,7,FALSE)</f>
        <v>1.0700573423086499</v>
      </c>
      <c r="R126" s="1061">
        <f>VLOOKUP(C126,'A. Rate Class Allocations'!$B$124:$J$128,9,FALSE)</f>
        <v>0.85888650963597402</v>
      </c>
      <c r="S126" s="1060">
        <f t="shared" si="4"/>
        <v>0</v>
      </c>
      <c r="T126" s="1060">
        <f t="shared" si="5"/>
        <v>0</v>
      </c>
    </row>
    <row r="127" spans="1:20" s="1063" customFormat="1">
      <c r="A127" s="1072" t="s">
        <v>846</v>
      </c>
      <c r="B127" s="1063" t="s">
        <v>768</v>
      </c>
      <c r="C127" s="1071" t="s">
        <v>118</v>
      </c>
      <c r="D127" s="1071">
        <v>185575</v>
      </c>
      <c r="E127" s="1066">
        <v>2018</v>
      </c>
      <c r="F127" s="1066">
        <v>2018</v>
      </c>
      <c r="G127" s="1064">
        <v>43089</v>
      </c>
      <c r="H127" s="1117">
        <f t="shared" si="3"/>
        <v>2017</v>
      </c>
      <c r="I127" s="1064"/>
      <c r="J127" s="1071" t="s">
        <v>843</v>
      </c>
      <c r="K127" s="1071">
        <v>0</v>
      </c>
      <c r="L127" s="1071" t="s">
        <v>825</v>
      </c>
      <c r="M127" s="1070">
        <v>4731.82</v>
      </c>
      <c r="N127" s="1070">
        <v>1.03</v>
      </c>
      <c r="O127" s="1062">
        <f>VLOOKUP(C127,'A. Rate Class Allocations'!$B$124:$J$128,6,FALSE)</f>
        <v>0.96094519236849896</v>
      </c>
      <c r="P127" s="1061">
        <f>VLOOKUP(C127,'A. Rate Class Allocations'!$B$124:$J$128,8,FALSE)</f>
        <v>0.98007105038154396</v>
      </c>
      <c r="Q127" s="1061">
        <f>VLOOKUP(C127,'A. Rate Class Allocations'!$B$124:$J$128,7,FALSE)</f>
        <v>1.0700573423086499</v>
      </c>
      <c r="R127" s="1061">
        <f>VLOOKUP(C127,'A. Rate Class Allocations'!$B$124:$J$128,9,FALSE)</f>
        <v>0.85888650963597402</v>
      </c>
      <c r="S127" s="1060">
        <f t="shared" si="4"/>
        <v>4456.4023540332109</v>
      </c>
      <c r="T127" s="1060">
        <f t="shared" si="5"/>
        <v>0.94662955032119767</v>
      </c>
    </row>
    <row r="128" spans="1:20" s="1063" customFormat="1">
      <c r="A128" s="1072" t="s">
        <v>846</v>
      </c>
      <c r="B128" s="1063" t="s">
        <v>768</v>
      </c>
      <c r="C128" s="1071" t="s">
        <v>118</v>
      </c>
      <c r="D128" s="1071">
        <v>185575</v>
      </c>
      <c r="E128" s="1066">
        <v>2018</v>
      </c>
      <c r="F128" s="1066">
        <v>2018</v>
      </c>
      <c r="G128" s="1064">
        <v>43089</v>
      </c>
      <c r="H128" s="1117">
        <f t="shared" si="3"/>
        <v>2017</v>
      </c>
      <c r="I128" s="1064"/>
      <c r="J128" s="1071" t="s">
        <v>843</v>
      </c>
      <c r="K128" s="1071">
        <v>0</v>
      </c>
      <c r="L128" s="1071" t="s">
        <v>825</v>
      </c>
      <c r="M128" s="1070">
        <v>87469.759999999995</v>
      </c>
      <c r="N128" s="1070">
        <v>19.04</v>
      </c>
      <c r="O128" s="1062">
        <f>VLOOKUP(C128,'A. Rate Class Allocations'!$B$124:$J$128,6,FALSE)</f>
        <v>0.96094519236849896</v>
      </c>
      <c r="P128" s="1061">
        <f>VLOOKUP(C128,'A. Rate Class Allocations'!$B$124:$J$128,8,FALSE)</f>
        <v>0.98007105038154396</v>
      </c>
      <c r="Q128" s="1061">
        <f>VLOOKUP(C128,'A. Rate Class Allocations'!$B$124:$J$128,7,FALSE)</f>
        <v>1.0700573423086499</v>
      </c>
      <c r="R128" s="1061">
        <f>VLOOKUP(C128,'A. Rate Class Allocations'!$B$124:$J$128,9,FALSE)</f>
        <v>0.85888650963597402</v>
      </c>
      <c r="S128" s="1060">
        <f t="shared" si="4"/>
        <v>82378.544486206156</v>
      </c>
      <c r="T128" s="1060">
        <f t="shared" si="5"/>
        <v>17.498860813704471</v>
      </c>
    </row>
    <row r="129" spans="1:20" s="1063" customFormat="1">
      <c r="A129" s="1072" t="s">
        <v>846</v>
      </c>
      <c r="B129" s="1063" t="s">
        <v>768</v>
      </c>
      <c r="C129" s="1071" t="s">
        <v>118</v>
      </c>
      <c r="D129" s="1071">
        <v>185575</v>
      </c>
      <c r="E129" s="1066">
        <v>2018</v>
      </c>
      <c r="F129" s="1066">
        <v>2018</v>
      </c>
      <c r="G129" s="1064">
        <v>43120</v>
      </c>
      <c r="H129" s="1117">
        <f t="shared" si="3"/>
        <v>2018</v>
      </c>
      <c r="I129" s="1064"/>
      <c r="J129" s="1071" t="s">
        <v>843</v>
      </c>
      <c r="K129" s="1071">
        <v>0</v>
      </c>
      <c r="L129" s="1071" t="s">
        <v>825</v>
      </c>
      <c r="M129" s="1070">
        <v>0</v>
      </c>
      <c r="N129" s="1070">
        <v>0</v>
      </c>
      <c r="O129" s="1062">
        <f>VLOOKUP(C129,'A. Rate Class Allocations'!$B$124:$J$128,6,FALSE)</f>
        <v>0.96094519236849896</v>
      </c>
      <c r="P129" s="1061">
        <f>VLOOKUP(C129,'A. Rate Class Allocations'!$B$124:$J$128,8,FALSE)</f>
        <v>0.98007105038154396</v>
      </c>
      <c r="Q129" s="1061">
        <f>VLOOKUP(C129,'A. Rate Class Allocations'!$B$124:$J$128,7,FALSE)</f>
        <v>1.0700573423086499</v>
      </c>
      <c r="R129" s="1061">
        <f>VLOOKUP(C129,'A. Rate Class Allocations'!$B$124:$J$128,9,FALSE)</f>
        <v>0.85888650963597402</v>
      </c>
      <c r="S129" s="1060">
        <f t="shared" si="4"/>
        <v>0</v>
      </c>
      <c r="T129" s="1060">
        <f t="shared" si="5"/>
        <v>0</v>
      </c>
    </row>
    <row r="130" spans="1:20" s="1063" customFormat="1">
      <c r="A130" s="1072" t="s">
        <v>846</v>
      </c>
      <c r="B130" s="1063" t="s">
        <v>768</v>
      </c>
      <c r="C130" s="1071" t="s">
        <v>118</v>
      </c>
      <c r="D130" s="1071">
        <v>185575</v>
      </c>
      <c r="E130" s="1066">
        <v>2018</v>
      </c>
      <c r="F130" s="1066">
        <v>2018</v>
      </c>
      <c r="G130" s="1064">
        <v>43120</v>
      </c>
      <c r="H130" s="1117">
        <f t="shared" si="3"/>
        <v>2018</v>
      </c>
      <c r="I130" s="1064"/>
      <c r="J130" s="1071" t="s">
        <v>843</v>
      </c>
      <c r="K130" s="1071">
        <v>0</v>
      </c>
      <c r="L130" s="1071" t="s">
        <v>825</v>
      </c>
      <c r="M130" s="1070">
        <v>0</v>
      </c>
      <c r="N130" s="1070">
        <v>0</v>
      </c>
      <c r="O130" s="1062">
        <f>VLOOKUP(C130,'A. Rate Class Allocations'!$B$124:$J$128,6,FALSE)</f>
        <v>0.96094519236849896</v>
      </c>
      <c r="P130" s="1061">
        <f>VLOOKUP(C130,'A. Rate Class Allocations'!$B$124:$J$128,8,FALSE)</f>
        <v>0.98007105038154396</v>
      </c>
      <c r="Q130" s="1061">
        <f>VLOOKUP(C130,'A. Rate Class Allocations'!$B$124:$J$128,7,FALSE)</f>
        <v>1.0700573423086499</v>
      </c>
      <c r="R130" s="1061">
        <f>VLOOKUP(C130,'A. Rate Class Allocations'!$B$124:$J$128,9,FALSE)</f>
        <v>0.85888650963597402</v>
      </c>
      <c r="S130" s="1060">
        <f t="shared" si="4"/>
        <v>0</v>
      </c>
      <c r="T130" s="1060">
        <f t="shared" si="5"/>
        <v>0</v>
      </c>
    </row>
    <row r="131" spans="1:20" s="1063" customFormat="1">
      <c r="A131" s="1072" t="s">
        <v>846</v>
      </c>
      <c r="B131" s="1063" t="s">
        <v>768</v>
      </c>
      <c r="C131" s="1071" t="s">
        <v>118</v>
      </c>
      <c r="D131" s="1071">
        <v>185575</v>
      </c>
      <c r="E131" s="1066">
        <v>2018</v>
      </c>
      <c r="F131" s="1066">
        <v>2018</v>
      </c>
      <c r="G131" s="1064">
        <v>43120</v>
      </c>
      <c r="H131" s="1117">
        <f t="shared" si="3"/>
        <v>2018</v>
      </c>
      <c r="I131" s="1064"/>
      <c r="J131" s="1071" t="s">
        <v>843</v>
      </c>
      <c r="K131" s="1071">
        <v>0</v>
      </c>
      <c r="L131" s="1071" t="s">
        <v>825</v>
      </c>
      <c r="M131" s="1070">
        <v>0</v>
      </c>
      <c r="N131" s="1070">
        <v>0</v>
      </c>
      <c r="O131" s="1062">
        <f>VLOOKUP(C131,'A. Rate Class Allocations'!$B$124:$J$128,6,FALSE)</f>
        <v>0.96094519236849896</v>
      </c>
      <c r="P131" s="1061">
        <f>VLOOKUP(C131,'A. Rate Class Allocations'!$B$124:$J$128,8,FALSE)</f>
        <v>0.98007105038154396</v>
      </c>
      <c r="Q131" s="1061">
        <f>VLOOKUP(C131,'A. Rate Class Allocations'!$B$124:$J$128,7,FALSE)</f>
        <v>1.0700573423086499</v>
      </c>
      <c r="R131" s="1061">
        <f>VLOOKUP(C131,'A. Rate Class Allocations'!$B$124:$J$128,9,FALSE)</f>
        <v>0.85888650963597402</v>
      </c>
      <c r="S131" s="1060">
        <f t="shared" si="4"/>
        <v>0</v>
      </c>
      <c r="T131" s="1060">
        <f t="shared" si="5"/>
        <v>0</v>
      </c>
    </row>
    <row r="132" spans="1:20" s="1063" customFormat="1">
      <c r="A132" s="1072" t="s">
        <v>846</v>
      </c>
      <c r="B132" s="1063" t="s">
        <v>768</v>
      </c>
      <c r="C132" s="1071" t="s">
        <v>118</v>
      </c>
      <c r="D132" s="1071">
        <v>185575</v>
      </c>
      <c r="E132" s="1066">
        <v>2018</v>
      </c>
      <c r="F132" s="1066">
        <v>2018</v>
      </c>
      <c r="G132" s="1064">
        <v>43120</v>
      </c>
      <c r="H132" s="1117">
        <f t="shared" ref="H132:H195" si="6">YEAR(G132)</f>
        <v>2018</v>
      </c>
      <c r="I132" s="1064"/>
      <c r="J132" s="1071" t="s">
        <v>843</v>
      </c>
      <c r="K132" s="1071">
        <v>0</v>
      </c>
      <c r="L132" s="1071" t="s">
        <v>825</v>
      </c>
      <c r="M132" s="1070">
        <v>0</v>
      </c>
      <c r="N132" s="1070">
        <v>0</v>
      </c>
      <c r="O132" s="1062">
        <f>VLOOKUP(C132,'A. Rate Class Allocations'!$B$124:$J$128,6,FALSE)</f>
        <v>0.96094519236849896</v>
      </c>
      <c r="P132" s="1061">
        <f>VLOOKUP(C132,'A. Rate Class Allocations'!$B$124:$J$128,8,FALSE)</f>
        <v>0.98007105038154396</v>
      </c>
      <c r="Q132" s="1061">
        <f>VLOOKUP(C132,'A. Rate Class Allocations'!$B$124:$J$128,7,FALSE)</f>
        <v>1.0700573423086499</v>
      </c>
      <c r="R132" s="1061">
        <f>VLOOKUP(C132,'A. Rate Class Allocations'!$B$124:$J$128,9,FALSE)</f>
        <v>0.85888650963597402</v>
      </c>
      <c r="S132" s="1060">
        <f t="shared" ref="S132:S195" si="7">M132*O132*P132</f>
        <v>0</v>
      </c>
      <c r="T132" s="1060">
        <f t="shared" ref="T132:T195" si="8">N132*Q132*R132</f>
        <v>0</v>
      </c>
    </row>
    <row r="133" spans="1:20" s="1063" customFormat="1">
      <c r="A133" s="1072" t="s">
        <v>846</v>
      </c>
      <c r="B133" s="1063" t="s">
        <v>768</v>
      </c>
      <c r="C133" s="1071" t="s">
        <v>118</v>
      </c>
      <c r="D133" s="1071">
        <v>185575</v>
      </c>
      <c r="E133" s="1066">
        <v>2018</v>
      </c>
      <c r="F133" s="1066">
        <v>2018</v>
      </c>
      <c r="G133" s="1064">
        <v>43120</v>
      </c>
      <c r="H133" s="1117">
        <f t="shared" si="6"/>
        <v>2018</v>
      </c>
      <c r="I133" s="1064"/>
      <c r="J133" s="1071" t="s">
        <v>843</v>
      </c>
      <c r="K133" s="1071">
        <v>0</v>
      </c>
      <c r="L133" s="1071" t="s">
        <v>825</v>
      </c>
      <c r="M133" s="1070">
        <v>256.48</v>
      </c>
      <c r="N133" s="1070">
        <v>6.5600000000000006E-2</v>
      </c>
      <c r="O133" s="1062">
        <f>VLOOKUP(C133,'A. Rate Class Allocations'!$B$124:$J$128,6,FALSE)</f>
        <v>0.96094519236849896</v>
      </c>
      <c r="P133" s="1061">
        <f>VLOOKUP(C133,'A. Rate Class Allocations'!$B$124:$J$128,8,FALSE)</f>
        <v>0.98007105038154396</v>
      </c>
      <c r="Q133" s="1061">
        <f>VLOOKUP(C133,'A. Rate Class Allocations'!$B$124:$J$128,7,FALSE)</f>
        <v>1.0700573423086499</v>
      </c>
      <c r="R133" s="1061">
        <f>VLOOKUP(C133,'A. Rate Class Allocations'!$B$124:$J$128,9,FALSE)</f>
        <v>0.85888650963597402</v>
      </c>
      <c r="S133" s="1060">
        <f t="shared" si="7"/>
        <v>241.55146978592552</v>
      </c>
      <c r="T133" s="1060">
        <f t="shared" si="8"/>
        <v>6.0290192719485998E-2</v>
      </c>
    </row>
    <row r="134" spans="1:20" s="1063" customFormat="1">
      <c r="A134" s="1072" t="s">
        <v>846</v>
      </c>
      <c r="B134" s="1063" t="s">
        <v>768</v>
      </c>
      <c r="C134" s="1071" t="s">
        <v>118</v>
      </c>
      <c r="D134" s="1071">
        <v>185575</v>
      </c>
      <c r="E134" s="1066">
        <v>2018</v>
      </c>
      <c r="F134" s="1066">
        <v>2018</v>
      </c>
      <c r="G134" s="1064">
        <v>43120</v>
      </c>
      <c r="H134" s="1117">
        <f t="shared" si="6"/>
        <v>2018</v>
      </c>
      <c r="I134" s="1064"/>
      <c r="J134" s="1071" t="s">
        <v>843</v>
      </c>
      <c r="K134" s="1071">
        <v>0</v>
      </c>
      <c r="L134" s="1071" t="s">
        <v>825</v>
      </c>
      <c r="M134" s="1070">
        <v>5191.22</v>
      </c>
      <c r="N134" s="1070">
        <v>1.1299999999999999</v>
      </c>
      <c r="O134" s="1062">
        <f>VLOOKUP(C134,'A. Rate Class Allocations'!$B$124:$J$128,6,FALSE)</f>
        <v>0.96094519236849896</v>
      </c>
      <c r="P134" s="1061">
        <f>VLOOKUP(C134,'A. Rate Class Allocations'!$B$124:$J$128,8,FALSE)</f>
        <v>0.98007105038154396</v>
      </c>
      <c r="Q134" s="1061">
        <f>VLOOKUP(C134,'A. Rate Class Allocations'!$B$124:$J$128,7,FALSE)</f>
        <v>1.0700573423086499</v>
      </c>
      <c r="R134" s="1061">
        <f>VLOOKUP(C134,'A. Rate Class Allocations'!$B$124:$J$128,9,FALSE)</f>
        <v>0.85888650963597402</v>
      </c>
      <c r="S134" s="1060">
        <f t="shared" si="7"/>
        <v>4889.0627767548831</v>
      </c>
      <c r="T134" s="1060">
        <f t="shared" si="8"/>
        <v>1.0385353319057797</v>
      </c>
    </row>
    <row r="135" spans="1:20" s="1063" customFormat="1">
      <c r="A135" s="1072" t="s">
        <v>846</v>
      </c>
      <c r="B135" s="1063" t="s">
        <v>768</v>
      </c>
      <c r="C135" s="1071" t="s">
        <v>118</v>
      </c>
      <c r="D135" s="1071">
        <v>185575</v>
      </c>
      <c r="E135" s="1066">
        <v>2018</v>
      </c>
      <c r="F135" s="1066">
        <v>2018</v>
      </c>
      <c r="G135" s="1064">
        <v>43120</v>
      </c>
      <c r="H135" s="1117">
        <f t="shared" si="6"/>
        <v>2018</v>
      </c>
      <c r="I135" s="1064"/>
      <c r="J135" s="1071" t="s">
        <v>843</v>
      </c>
      <c r="K135" s="1071">
        <v>0</v>
      </c>
      <c r="L135" s="1071" t="s">
        <v>825</v>
      </c>
      <c r="M135" s="1070">
        <v>5182.0749999999998</v>
      </c>
      <c r="N135" s="1070">
        <v>1.325</v>
      </c>
      <c r="O135" s="1062">
        <f>VLOOKUP(C135,'A. Rate Class Allocations'!$B$124:$J$128,6,FALSE)</f>
        <v>0.96094519236849896</v>
      </c>
      <c r="P135" s="1061">
        <f>VLOOKUP(C135,'A. Rate Class Allocations'!$B$124:$J$128,8,FALSE)</f>
        <v>0.98007105038154396</v>
      </c>
      <c r="Q135" s="1061">
        <f>VLOOKUP(C135,'A. Rate Class Allocations'!$B$124:$J$128,7,FALSE)</f>
        <v>1.0700573423086499</v>
      </c>
      <c r="R135" s="1061">
        <f>VLOOKUP(C135,'A. Rate Class Allocations'!$B$124:$J$128,9,FALSE)</f>
        <v>0.85888650963597402</v>
      </c>
      <c r="S135" s="1060">
        <f t="shared" si="7"/>
        <v>4880.4500654667027</v>
      </c>
      <c r="T135" s="1060">
        <f t="shared" si="8"/>
        <v>1.2177516059957154</v>
      </c>
    </row>
    <row r="136" spans="1:20" s="1063" customFormat="1">
      <c r="A136" s="1072" t="s">
        <v>846</v>
      </c>
      <c r="B136" s="1063" t="s">
        <v>768</v>
      </c>
      <c r="C136" s="1071" t="s">
        <v>118</v>
      </c>
      <c r="D136" s="1071">
        <v>185575</v>
      </c>
      <c r="E136" s="1066">
        <v>2018</v>
      </c>
      <c r="F136" s="1066">
        <v>2018</v>
      </c>
      <c r="G136" s="1064">
        <v>43120</v>
      </c>
      <c r="H136" s="1117">
        <f t="shared" si="6"/>
        <v>2018</v>
      </c>
      <c r="I136" s="1064"/>
      <c r="J136" s="1071" t="s">
        <v>843</v>
      </c>
      <c r="K136" s="1071">
        <v>0</v>
      </c>
      <c r="L136" s="1071" t="s">
        <v>825</v>
      </c>
      <c r="M136" s="1070">
        <v>72768.960000000006</v>
      </c>
      <c r="N136" s="1070">
        <v>15.84</v>
      </c>
      <c r="O136" s="1062">
        <f>VLOOKUP(C136,'A. Rate Class Allocations'!$B$124:$J$128,6,FALSE)</f>
        <v>0.96094519236849896</v>
      </c>
      <c r="P136" s="1061">
        <f>VLOOKUP(C136,'A. Rate Class Allocations'!$B$124:$J$128,8,FALSE)</f>
        <v>0.98007105038154396</v>
      </c>
      <c r="Q136" s="1061">
        <f>VLOOKUP(C136,'A. Rate Class Allocations'!$B$124:$J$128,7,FALSE)</f>
        <v>1.0700573423086499</v>
      </c>
      <c r="R136" s="1061">
        <f>VLOOKUP(C136,'A. Rate Class Allocations'!$B$124:$J$128,9,FALSE)</f>
        <v>0.85888650963597402</v>
      </c>
      <c r="S136" s="1060">
        <f t="shared" si="7"/>
        <v>68533.410959112691</v>
      </c>
      <c r="T136" s="1060">
        <f t="shared" si="8"/>
        <v>14.557875802997836</v>
      </c>
    </row>
    <row r="137" spans="1:20" s="1063" customFormat="1">
      <c r="A137" s="1072" t="s">
        <v>846</v>
      </c>
      <c r="B137" s="1063" t="s">
        <v>768</v>
      </c>
      <c r="C137" s="1071" t="s">
        <v>118</v>
      </c>
      <c r="D137" s="1071">
        <v>185575</v>
      </c>
      <c r="E137" s="1066">
        <v>2018</v>
      </c>
      <c r="F137" s="1066">
        <v>2018</v>
      </c>
      <c r="G137" s="1064">
        <v>43120</v>
      </c>
      <c r="H137" s="1117">
        <f t="shared" si="6"/>
        <v>2018</v>
      </c>
      <c r="I137" s="1064"/>
      <c r="J137" s="1071" t="s">
        <v>847</v>
      </c>
      <c r="K137" s="1071">
        <v>0</v>
      </c>
      <c r="L137" s="1071" t="s">
        <v>825</v>
      </c>
      <c r="M137" s="1070">
        <v>5543</v>
      </c>
      <c r="N137" s="1070">
        <v>1.2</v>
      </c>
      <c r="O137" s="1062">
        <f>VLOOKUP(C137,'A. Rate Class Allocations'!$B$124:$J$128,6,FALSE)</f>
        <v>0.96094519236849896</v>
      </c>
      <c r="P137" s="1061">
        <f>VLOOKUP(C137,'A. Rate Class Allocations'!$B$124:$J$128,8,FALSE)</f>
        <v>0.98007105038154396</v>
      </c>
      <c r="Q137" s="1061">
        <f>VLOOKUP(C137,'A. Rate Class Allocations'!$B$124:$J$128,7,FALSE)</f>
        <v>1.0700573423086499</v>
      </c>
      <c r="R137" s="1061">
        <f>VLOOKUP(C137,'A. Rate Class Allocations'!$B$124:$J$128,9,FALSE)</f>
        <v>0.85888650963597402</v>
      </c>
      <c r="S137" s="1060">
        <f t="shared" si="7"/>
        <v>5220.3672684941712</v>
      </c>
      <c r="T137" s="1060">
        <f t="shared" si="8"/>
        <v>1.1028693790149877</v>
      </c>
    </row>
    <row r="138" spans="1:20" s="1063" customFormat="1">
      <c r="A138" s="1072" t="s">
        <v>846</v>
      </c>
      <c r="B138" s="1063" t="s">
        <v>768</v>
      </c>
      <c r="C138" s="1071" t="s">
        <v>118</v>
      </c>
      <c r="D138" s="1071">
        <v>185575</v>
      </c>
      <c r="E138" s="1066">
        <v>2018</v>
      </c>
      <c r="F138" s="1066">
        <v>2018</v>
      </c>
      <c r="G138" s="1064">
        <v>43120</v>
      </c>
      <c r="H138" s="1117">
        <f t="shared" si="6"/>
        <v>2018</v>
      </c>
      <c r="I138" s="1064"/>
      <c r="J138" s="1071" t="s">
        <v>843</v>
      </c>
      <c r="K138" s="1071">
        <v>0</v>
      </c>
      <c r="L138" s="1071" t="s">
        <v>825</v>
      </c>
      <c r="M138" s="1070">
        <v>64.12</v>
      </c>
      <c r="N138" s="1070">
        <v>1.6400000000000001E-2</v>
      </c>
      <c r="O138" s="1062">
        <f>VLOOKUP(C138,'A. Rate Class Allocations'!$B$124:$J$128,6,FALSE)</f>
        <v>0.96094519236849896</v>
      </c>
      <c r="P138" s="1061">
        <f>VLOOKUP(C138,'A. Rate Class Allocations'!$B$124:$J$128,8,FALSE)</f>
        <v>0.98007105038154396</v>
      </c>
      <c r="Q138" s="1061">
        <f>VLOOKUP(C138,'A. Rate Class Allocations'!$B$124:$J$128,7,FALSE)</f>
        <v>1.0700573423086499</v>
      </c>
      <c r="R138" s="1061">
        <f>VLOOKUP(C138,'A. Rate Class Allocations'!$B$124:$J$128,9,FALSE)</f>
        <v>0.85888650963597402</v>
      </c>
      <c r="S138" s="1060">
        <f t="shared" si="7"/>
        <v>60.38786744648138</v>
      </c>
      <c r="T138" s="1060">
        <f t="shared" si="8"/>
        <v>1.5072548179871499E-2</v>
      </c>
    </row>
    <row r="139" spans="1:20" s="1063" customFormat="1">
      <c r="A139" s="1072" t="s">
        <v>846</v>
      </c>
      <c r="B139" s="1063" t="s">
        <v>768</v>
      </c>
      <c r="C139" s="1071" t="s">
        <v>118</v>
      </c>
      <c r="D139" s="1071">
        <v>185575</v>
      </c>
      <c r="E139" s="1066">
        <v>2018</v>
      </c>
      <c r="F139" s="1066">
        <v>2018</v>
      </c>
      <c r="G139" s="1064">
        <v>43120</v>
      </c>
      <c r="H139" s="1117">
        <f t="shared" si="6"/>
        <v>2018</v>
      </c>
      <c r="I139" s="1064"/>
      <c r="J139" s="1071" t="s">
        <v>843</v>
      </c>
      <c r="K139" s="1071">
        <v>0</v>
      </c>
      <c r="L139" s="1071" t="s">
        <v>825</v>
      </c>
      <c r="M139" s="1070">
        <v>207.28299999999999</v>
      </c>
      <c r="N139" s="1070">
        <v>5.2999999999999999E-2</v>
      </c>
      <c r="O139" s="1062">
        <f>VLOOKUP(C139,'A. Rate Class Allocations'!$B$124:$J$128,6,FALSE)</f>
        <v>0.96094519236849896</v>
      </c>
      <c r="P139" s="1061">
        <f>VLOOKUP(C139,'A. Rate Class Allocations'!$B$124:$J$128,8,FALSE)</f>
        <v>0.98007105038154396</v>
      </c>
      <c r="Q139" s="1061">
        <f>VLOOKUP(C139,'A. Rate Class Allocations'!$B$124:$J$128,7,FALSE)</f>
        <v>1.0700573423086499</v>
      </c>
      <c r="R139" s="1061">
        <f>VLOOKUP(C139,'A. Rate Class Allocations'!$B$124:$J$128,9,FALSE)</f>
        <v>0.85888650963597402</v>
      </c>
      <c r="S139" s="1060">
        <f t="shared" si="7"/>
        <v>195.21800261866809</v>
      </c>
      <c r="T139" s="1060">
        <f t="shared" si="8"/>
        <v>4.871006423982862E-2</v>
      </c>
    </row>
    <row r="140" spans="1:20" s="1063" customFormat="1">
      <c r="A140" s="1072" t="s">
        <v>846</v>
      </c>
      <c r="B140" s="1063" t="s">
        <v>768</v>
      </c>
      <c r="C140" s="1071" t="s">
        <v>118</v>
      </c>
      <c r="D140" s="1071">
        <v>185575</v>
      </c>
      <c r="E140" s="1066">
        <v>2018</v>
      </c>
      <c r="F140" s="1066">
        <v>2018</v>
      </c>
      <c r="G140" s="1064">
        <v>43120</v>
      </c>
      <c r="H140" s="1117">
        <f t="shared" si="6"/>
        <v>2018</v>
      </c>
      <c r="I140" s="1064"/>
      <c r="J140" s="1071" t="s">
        <v>843</v>
      </c>
      <c r="K140" s="1071">
        <v>0</v>
      </c>
      <c r="L140" s="1071" t="s">
        <v>825</v>
      </c>
      <c r="M140" s="1070">
        <v>340.25700000000001</v>
      </c>
      <c r="N140" s="1070">
        <v>8.6999999999999994E-2</v>
      </c>
      <c r="O140" s="1062">
        <f>VLOOKUP(C140,'A. Rate Class Allocations'!$B$124:$J$128,6,FALSE)</f>
        <v>0.96094519236849896</v>
      </c>
      <c r="P140" s="1061">
        <f>VLOOKUP(C140,'A. Rate Class Allocations'!$B$124:$J$128,8,FALSE)</f>
        <v>0.98007105038154396</v>
      </c>
      <c r="Q140" s="1061">
        <f>VLOOKUP(C140,'A. Rate Class Allocations'!$B$124:$J$128,7,FALSE)</f>
        <v>1.0700573423086499</v>
      </c>
      <c r="R140" s="1061">
        <f>VLOOKUP(C140,'A. Rate Class Allocations'!$B$124:$J$128,9,FALSE)</f>
        <v>0.85888650963597402</v>
      </c>
      <c r="S140" s="1060">
        <f t="shared" si="7"/>
        <v>320.4521929778137</v>
      </c>
      <c r="T140" s="1060">
        <f t="shared" si="8"/>
        <v>7.9958029978586601E-2</v>
      </c>
    </row>
    <row r="141" spans="1:20" s="1063" customFormat="1">
      <c r="A141" s="1072" t="s">
        <v>846</v>
      </c>
      <c r="B141" s="1063" t="s">
        <v>768</v>
      </c>
      <c r="C141" s="1071" t="s">
        <v>118</v>
      </c>
      <c r="D141" s="1071">
        <v>185575</v>
      </c>
      <c r="E141" s="1066">
        <v>2018</v>
      </c>
      <c r="F141" s="1066">
        <v>2018</v>
      </c>
      <c r="G141" s="1064">
        <v>43120</v>
      </c>
      <c r="H141" s="1117">
        <f t="shared" si="6"/>
        <v>2018</v>
      </c>
      <c r="I141" s="1064"/>
      <c r="J141" s="1071" t="s">
        <v>843</v>
      </c>
      <c r="K141" s="1071">
        <v>0</v>
      </c>
      <c r="L141" s="1071" t="s">
        <v>825</v>
      </c>
      <c r="M141" s="1070">
        <v>5420.92</v>
      </c>
      <c r="N141" s="1070">
        <v>1.18</v>
      </c>
      <c r="O141" s="1062">
        <f>VLOOKUP(C141,'A. Rate Class Allocations'!$B$124:$J$128,6,FALSE)</f>
        <v>0.96094519236849896</v>
      </c>
      <c r="P141" s="1061">
        <f>VLOOKUP(C141,'A. Rate Class Allocations'!$B$124:$J$128,8,FALSE)</f>
        <v>0.98007105038154396</v>
      </c>
      <c r="Q141" s="1061">
        <f>VLOOKUP(C141,'A. Rate Class Allocations'!$B$124:$J$128,7,FALSE)</f>
        <v>1.0700573423086499</v>
      </c>
      <c r="R141" s="1061">
        <f>VLOOKUP(C141,'A. Rate Class Allocations'!$B$124:$J$128,9,FALSE)</f>
        <v>0.85888650963597402</v>
      </c>
      <c r="S141" s="1060">
        <f t="shared" si="7"/>
        <v>5105.3929881157173</v>
      </c>
      <c r="T141" s="1060">
        <f t="shared" si="8"/>
        <v>1.0844882226980712</v>
      </c>
    </row>
    <row r="142" spans="1:20" s="1063" customFormat="1">
      <c r="A142" s="1072" t="s">
        <v>846</v>
      </c>
      <c r="B142" s="1063" t="s">
        <v>768</v>
      </c>
      <c r="C142" s="1071" t="s">
        <v>118</v>
      </c>
      <c r="D142" s="1071">
        <v>185575</v>
      </c>
      <c r="E142" s="1066">
        <v>2018</v>
      </c>
      <c r="F142" s="1066">
        <v>2018</v>
      </c>
      <c r="G142" s="1064">
        <v>43120</v>
      </c>
      <c r="H142" s="1117">
        <f t="shared" si="6"/>
        <v>2018</v>
      </c>
      <c r="I142" s="1064"/>
      <c r="J142" s="1071" t="s">
        <v>843</v>
      </c>
      <c r="K142" s="1071">
        <v>0</v>
      </c>
      <c r="L142" s="1071" t="s">
        <v>825</v>
      </c>
      <c r="M142" s="1070">
        <v>7016.3339999999998</v>
      </c>
      <c r="N142" s="1070">
        <v>1.794</v>
      </c>
      <c r="O142" s="1062">
        <f>VLOOKUP(C142,'A. Rate Class Allocations'!$B$124:$J$128,6,FALSE)</f>
        <v>0.96094519236849896</v>
      </c>
      <c r="P142" s="1061">
        <f>VLOOKUP(C142,'A. Rate Class Allocations'!$B$124:$J$128,8,FALSE)</f>
        <v>0.98007105038154396</v>
      </c>
      <c r="Q142" s="1061">
        <f>VLOOKUP(C142,'A. Rate Class Allocations'!$B$124:$J$128,7,FALSE)</f>
        <v>1.0700573423086499</v>
      </c>
      <c r="R142" s="1061">
        <f>VLOOKUP(C142,'A. Rate Class Allocations'!$B$124:$J$128,9,FALSE)</f>
        <v>0.85888650963597402</v>
      </c>
      <c r="S142" s="1060">
        <f t="shared" si="7"/>
        <v>6607.945220714917</v>
      </c>
      <c r="T142" s="1060">
        <f t="shared" si="8"/>
        <v>1.6487897216274066</v>
      </c>
    </row>
    <row r="143" spans="1:20" s="1063" customFormat="1">
      <c r="A143" s="1072" t="s">
        <v>846</v>
      </c>
      <c r="B143" s="1063" t="s">
        <v>768</v>
      </c>
      <c r="C143" s="1071" t="s">
        <v>118</v>
      </c>
      <c r="D143" s="1071">
        <v>185575</v>
      </c>
      <c r="E143" s="1066">
        <v>2018</v>
      </c>
      <c r="F143" s="1066">
        <v>2018</v>
      </c>
      <c r="G143" s="1064">
        <v>43120</v>
      </c>
      <c r="H143" s="1117">
        <f t="shared" si="6"/>
        <v>2018</v>
      </c>
      <c r="I143" s="1064"/>
      <c r="J143" s="1071" t="s">
        <v>843</v>
      </c>
      <c r="K143" s="1071">
        <v>0</v>
      </c>
      <c r="L143" s="1071" t="s">
        <v>825</v>
      </c>
      <c r="M143" s="1070">
        <v>98127.84</v>
      </c>
      <c r="N143" s="1070">
        <v>21.36</v>
      </c>
      <c r="O143" s="1062">
        <f>VLOOKUP(C143,'A. Rate Class Allocations'!$B$124:$J$128,6,FALSE)</f>
        <v>0.96094519236849896</v>
      </c>
      <c r="P143" s="1061">
        <f>VLOOKUP(C143,'A. Rate Class Allocations'!$B$124:$J$128,8,FALSE)</f>
        <v>0.98007105038154396</v>
      </c>
      <c r="Q143" s="1061">
        <f>VLOOKUP(C143,'A. Rate Class Allocations'!$B$124:$J$128,7,FALSE)</f>
        <v>1.0700573423086499</v>
      </c>
      <c r="R143" s="1061">
        <f>VLOOKUP(C143,'A. Rate Class Allocations'!$B$124:$J$128,9,FALSE)</f>
        <v>0.85888650963597402</v>
      </c>
      <c r="S143" s="1060">
        <f t="shared" si="7"/>
        <v>92416.266293348934</v>
      </c>
      <c r="T143" s="1060">
        <f t="shared" si="8"/>
        <v>19.631074946466779</v>
      </c>
    </row>
    <row r="144" spans="1:20" s="1063" customFormat="1">
      <c r="A144" s="1072" t="s">
        <v>846</v>
      </c>
      <c r="B144" s="1063" t="s">
        <v>768</v>
      </c>
      <c r="C144" s="1071" t="s">
        <v>118</v>
      </c>
      <c r="D144" s="1071">
        <v>185666</v>
      </c>
      <c r="E144" s="1066">
        <v>2018</v>
      </c>
      <c r="F144" s="1066">
        <v>2018</v>
      </c>
      <c r="G144" s="1064">
        <v>43104</v>
      </c>
      <c r="H144" s="1117">
        <f t="shared" si="6"/>
        <v>2018</v>
      </c>
      <c r="I144" s="1064"/>
      <c r="J144" s="1071" t="s">
        <v>843</v>
      </c>
      <c r="K144" s="1071">
        <v>0</v>
      </c>
      <c r="L144" s="1071" t="s">
        <v>825</v>
      </c>
      <c r="M144" s="1070">
        <v>15278.951999999999</v>
      </c>
      <c r="N144" s="1070">
        <v>4.056</v>
      </c>
      <c r="O144" s="1062">
        <f>VLOOKUP(C144,'A. Rate Class Allocations'!$B$124:$J$128,6,FALSE)</f>
        <v>0.96094519236849896</v>
      </c>
      <c r="P144" s="1061">
        <f>VLOOKUP(C144,'A. Rate Class Allocations'!$B$124:$J$128,8,FALSE)</f>
        <v>0.98007105038154396</v>
      </c>
      <c r="Q144" s="1061">
        <f>VLOOKUP(C144,'A. Rate Class Allocations'!$B$124:$J$128,7,FALSE)</f>
        <v>1.0700573423086499</v>
      </c>
      <c r="R144" s="1061">
        <f>VLOOKUP(C144,'A. Rate Class Allocations'!$B$124:$J$128,9,FALSE)</f>
        <v>0.85888650963597402</v>
      </c>
      <c r="S144" s="1060">
        <f t="shared" si="7"/>
        <v>14389.633937884459</v>
      </c>
      <c r="T144" s="1060">
        <f t="shared" si="8"/>
        <v>3.727698501070658</v>
      </c>
    </row>
    <row r="145" spans="1:20" s="1063" customFormat="1">
      <c r="A145" s="1072" t="s">
        <v>846</v>
      </c>
      <c r="B145" s="1063" t="s">
        <v>768</v>
      </c>
      <c r="C145" s="1071" t="s">
        <v>118</v>
      </c>
      <c r="D145" s="1071">
        <v>185701</v>
      </c>
      <c r="E145" s="1066">
        <v>2018</v>
      </c>
      <c r="F145" s="1066">
        <v>2018</v>
      </c>
      <c r="G145" s="1064">
        <v>43042</v>
      </c>
      <c r="H145" s="1117">
        <f t="shared" si="6"/>
        <v>2017</v>
      </c>
      <c r="I145" s="1064"/>
      <c r="J145" s="1071" t="s">
        <v>847</v>
      </c>
      <c r="K145" s="1071">
        <v>0</v>
      </c>
      <c r="L145" s="1071" t="s">
        <v>825</v>
      </c>
      <c r="M145" s="1070">
        <v>637</v>
      </c>
      <c r="N145" s="1070">
        <v>2.1</v>
      </c>
      <c r="O145" s="1062">
        <f>VLOOKUP(C145,'A. Rate Class Allocations'!$B$124:$J$128,6,FALSE)</f>
        <v>0.96094519236849896</v>
      </c>
      <c r="P145" s="1061">
        <f>VLOOKUP(C145,'A. Rate Class Allocations'!$B$124:$J$128,8,FALSE)</f>
        <v>0.98007105038154396</v>
      </c>
      <c r="Q145" s="1061">
        <f>VLOOKUP(C145,'A. Rate Class Allocations'!$B$124:$J$128,7,FALSE)</f>
        <v>1.0700573423086499</v>
      </c>
      <c r="R145" s="1061">
        <f>VLOOKUP(C145,'A. Rate Class Allocations'!$B$124:$J$128,9,FALSE)</f>
        <v>0.85888650963597402</v>
      </c>
      <c r="S145" s="1060">
        <f t="shared" si="7"/>
        <v>599.9231372958302</v>
      </c>
      <c r="T145" s="1060">
        <f t="shared" si="8"/>
        <v>1.9300214132762283</v>
      </c>
    </row>
    <row r="146" spans="1:20" s="1063" customFormat="1">
      <c r="A146" s="1072" t="s">
        <v>846</v>
      </c>
      <c r="B146" s="1063" t="s">
        <v>768</v>
      </c>
      <c r="C146" s="1071" t="s">
        <v>118</v>
      </c>
      <c r="D146" s="1071">
        <v>185767</v>
      </c>
      <c r="E146" s="1066">
        <v>2018</v>
      </c>
      <c r="F146" s="1066">
        <v>2018</v>
      </c>
      <c r="G146" s="1064">
        <v>43161</v>
      </c>
      <c r="H146" s="1117">
        <f t="shared" si="6"/>
        <v>2018</v>
      </c>
      <c r="I146" s="1064"/>
      <c r="J146" s="1071" t="s">
        <v>843</v>
      </c>
      <c r="K146" s="1071">
        <v>0</v>
      </c>
      <c r="L146" s="1071" t="s">
        <v>827</v>
      </c>
      <c r="M146" s="1070">
        <v>67326</v>
      </c>
      <c r="N146" s="1070">
        <v>17.22</v>
      </c>
      <c r="O146" s="1062">
        <f>VLOOKUP(C146,'A. Rate Class Allocations'!$B$124:$J$128,6,FALSE)</f>
        <v>0.96094519236849896</v>
      </c>
      <c r="P146" s="1061">
        <f>VLOOKUP(C146,'A. Rate Class Allocations'!$B$124:$J$128,8,FALSE)</f>
        <v>0.98007105038154396</v>
      </c>
      <c r="Q146" s="1061">
        <f>VLOOKUP(C146,'A. Rate Class Allocations'!$B$124:$J$128,7,FALSE)</f>
        <v>1.0700573423086499</v>
      </c>
      <c r="R146" s="1061">
        <f>VLOOKUP(C146,'A. Rate Class Allocations'!$B$124:$J$128,9,FALSE)</f>
        <v>0.85888650963597402</v>
      </c>
      <c r="S146" s="1060">
        <f t="shared" si="7"/>
        <v>63407.260818805444</v>
      </c>
      <c r="T146" s="1060">
        <f t="shared" si="8"/>
        <v>15.826175588865071</v>
      </c>
    </row>
    <row r="147" spans="1:20" s="1063" customFormat="1">
      <c r="A147" s="1072" t="s">
        <v>846</v>
      </c>
      <c r="B147" s="1063" t="s">
        <v>768</v>
      </c>
      <c r="C147" s="1071" t="s">
        <v>118</v>
      </c>
      <c r="D147" s="1071">
        <v>185768</v>
      </c>
      <c r="E147" s="1066">
        <v>2018</v>
      </c>
      <c r="F147" s="1066">
        <v>2018</v>
      </c>
      <c r="G147" s="1064">
        <v>43161</v>
      </c>
      <c r="H147" s="1117">
        <f t="shared" si="6"/>
        <v>2018</v>
      </c>
      <c r="I147" s="1064"/>
      <c r="J147" s="1071" t="s">
        <v>843</v>
      </c>
      <c r="K147" s="1071">
        <v>0</v>
      </c>
      <c r="L147" s="1071" t="s">
        <v>827</v>
      </c>
      <c r="M147" s="1070">
        <v>73738</v>
      </c>
      <c r="N147" s="1070">
        <v>18.86</v>
      </c>
      <c r="O147" s="1062">
        <f>VLOOKUP(C147,'A. Rate Class Allocations'!$B$124:$J$128,6,FALSE)</f>
        <v>0.96094519236849896</v>
      </c>
      <c r="P147" s="1061">
        <f>VLOOKUP(C147,'A. Rate Class Allocations'!$B$124:$J$128,8,FALSE)</f>
        <v>0.98007105038154396</v>
      </c>
      <c r="Q147" s="1061">
        <f>VLOOKUP(C147,'A. Rate Class Allocations'!$B$124:$J$128,7,FALSE)</f>
        <v>1.0700573423086499</v>
      </c>
      <c r="R147" s="1061">
        <f>VLOOKUP(C147,'A. Rate Class Allocations'!$B$124:$J$128,9,FALSE)</f>
        <v>0.85888650963597402</v>
      </c>
      <c r="S147" s="1060">
        <f t="shared" si="7"/>
        <v>69446.047563453583</v>
      </c>
      <c r="T147" s="1060">
        <f t="shared" si="8"/>
        <v>17.333430406852223</v>
      </c>
    </row>
    <row r="148" spans="1:20" s="1063" customFormat="1">
      <c r="A148" s="1072" t="s">
        <v>846</v>
      </c>
      <c r="B148" s="1063" t="s">
        <v>768</v>
      </c>
      <c r="C148" s="1071" t="s">
        <v>118</v>
      </c>
      <c r="D148" s="1071">
        <v>185769</v>
      </c>
      <c r="E148" s="1066">
        <v>2018</v>
      </c>
      <c r="F148" s="1066">
        <v>2018</v>
      </c>
      <c r="G148" s="1064">
        <v>43161</v>
      </c>
      <c r="H148" s="1117">
        <f t="shared" si="6"/>
        <v>2018</v>
      </c>
      <c r="I148" s="1064"/>
      <c r="J148" s="1071" t="s">
        <v>843</v>
      </c>
      <c r="K148" s="1071">
        <v>0</v>
      </c>
      <c r="L148" s="1071" t="s">
        <v>827</v>
      </c>
      <c r="M148" s="1070">
        <v>77745.5</v>
      </c>
      <c r="N148" s="1070">
        <v>19.885000000000002</v>
      </c>
      <c r="O148" s="1062">
        <f>VLOOKUP(C148,'A. Rate Class Allocations'!$B$124:$J$128,6,FALSE)</f>
        <v>0.96094519236849896</v>
      </c>
      <c r="P148" s="1061">
        <f>VLOOKUP(C148,'A. Rate Class Allocations'!$B$124:$J$128,8,FALSE)</f>
        <v>0.98007105038154396</v>
      </c>
      <c r="Q148" s="1061">
        <f>VLOOKUP(C148,'A. Rate Class Allocations'!$B$124:$J$128,7,FALSE)</f>
        <v>1.0700573423086499</v>
      </c>
      <c r="R148" s="1061">
        <f>VLOOKUP(C148,'A. Rate Class Allocations'!$B$124:$J$128,9,FALSE)</f>
        <v>0.85888650963597402</v>
      </c>
      <c r="S148" s="1060">
        <f t="shared" si="7"/>
        <v>73220.289278858676</v>
      </c>
      <c r="T148" s="1060">
        <f t="shared" si="8"/>
        <v>18.275464668094191</v>
      </c>
    </row>
    <row r="149" spans="1:20" s="1063" customFormat="1">
      <c r="A149" s="1072" t="s">
        <v>846</v>
      </c>
      <c r="B149" s="1063" t="s">
        <v>768</v>
      </c>
      <c r="C149" s="1071" t="s">
        <v>118</v>
      </c>
      <c r="D149" s="1071">
        <v>186064</v>
      </c>
      <c r="E149" s="1066">
        <v>2018</v>
      </c>
      <c r="F149" s="1066">
        <v>2018</v>
      </c>
      <c r="G149" s="1064">
        <v>43184</v>
      </c>
      <c r="H149" s="1117">
        <f t="shared" si="6"/>
        <v>2018</v>
      </c>
      <c r="I149" s="1064"/>
      <c r="J149" s="1071" t="s">
        <v>847</v>
      </c>
      <c r="K149" s="1071">
        <v>0</v>
      </c>
      <c r="L149" s="1071" t="s">
        <v>825</v>
      </c>
      <c r="M149" s="1070">
        <v>23342</v>
      </c>
      <c r="N149" s="1070">
        <v>7.7</v>
      </c>
      <c r="O149" s="1062">
        <f>VLOOKUP(C149,'A. Rate Class Allocations'!$B$124:$J$128,6,FALSE)</f>
        <v>0.96094519236849896</v>
      </c>
      <c r="P149" s="1061">
        <f>VLOOKUP(C149,'A. Rate Class Allocations'!$B$124:$J$128,8,FALSE)</f>
        <v>0.98007105038154396</v>
      </c>
      <c r="Q149" s="1061">
        <f>VLOOKUP(C149,'A. Rate Class Allocations'!$B$124:$J$128,7,FALSE)</f>
        <v>1.0700573423086499</v>
      </c>
      <c r="R149" s="1061">
        <f>VLOOKUP(C149,'A. Rate Class Allocations'!$B$124:$J$128,9,FALSE)</f>
        <v>0.85888650963597402</v>
      </c>
      <c r="S149" s="1060">
        <f t="shared" si="7"/>
        <v>21983.368713907803</v>
      </c>
      <c r="T149" s="1060">
        <f t="shared" si="8"/>
        <v>7.0767451820128375</v>
      </c>
    </row>
    <row r="150" spans="1:20" s="1063" customFormat="1">
      <c r="A150" s="1072" t="s">
        <v>846</v>
      </c>
      <c r="B150" s="1063" t="s">
        <v>768</v>
      </c>
      <c r="C150" s="1071" t="s">
        <v>118</v>
      </c>
      <c r="D150" s="1071">
        <v>186064</v>
      </c>
      <c r="E150" s="1066">
        <v>2018</v>
      </c>
      <c r="F150" s="1066">
        <v>2018</v>
      </c>
      <c r="G150" s="1064">
        <v>43184</v>
      </c>
      <c r="H150" s="1117">
        <f t="shared" si="6"/>
        <v>2018</v>
      </c>
      <c r="I150" s="1064"/>
      <c r="J150" s="1071" t="s">
        <v>843</v>
      </c>
      <c r="K150" s="1071">
        <v>0</v>
      </c>
      <c r="L150" s="1071" t="s">
        <v>825</v>
      </c>
      <c r="M150" s="1070">
        <v>0</v>
      </c>
      <c r="N150" s="1070">
        <v>0</v>
      </c>
      <c r="O150" s="1062">
        <f>VLOOKUP(C150,'A. Rate Class Allocations'!$B$124:$J$128,6,FALSE)</f>
        <v>0.96094519236849896</v>
      </c>
      <c r="P150" s="1061">
        <f>VLOOKUP(C150,'A. Rate Class Allocations'!$B$124:$J$128,8,FALSE)</f>
        <v>0.98007105038154396</v>
      </c>
      <c r="Q150" s="1061">
        <f>VLOOKUP(C150,'A. Rate Class Allocations'!$B$124:$J$128,7,FALSE)</f>
        <v>1.0700573423086499</v>
      </c>
      <c r="R150" s="1061">
        <f>VLOOKUP(C150,'A. Rate Class Allocations'!$B$124:$J$128,9,FALSE)</f>
        <v>0.85888650963597402</v>
      </c>
      <c r="S150" s="1060">
        <f t="shared" si="7"/>
        <v>0</v>
      </c>
      <c r="T150" s="1060">
        <f t="shared" si="8"/>
        <v>0</v>
      </c>
    </row>
    <row r="151" spans="1:20" s="1063" customFormat="1">
      <c r="A151" s="1072" t="s">
        <v>846</v>
      </c>
      <c r="B151" s="1063" t="s">
        <v>768</v>
      </c>
      <c r="C151" s="1071" t="s">
        <v>118</v>
      </c>
      <c r="D151" s="1071">
        <v>186064</v>
      </c>
      <c r="E151" s="1066">
        <v>2018</v>
      </c>
      <c r="F151" s="1066">
        <v>2018</v>
      </c>
      <c r="G151" s="1064">
        <v>43184</v>
      </c>
      <c r="H151" s="1117">
        <f t="shared" si="6"/>
        <v>2018</v>
      </c>
      <c r="I151" s="1064"/>
      <c r="J151" s="1071" t="s">
        <v>843</v>
      </c>
      <c r="K151" s="1071">
        <v>0</v>
      </c>
      <c r="L151" s="1071" t="s">
        <v>825</v>
      </c>
      <c r="M151" s="1070">
        <v>3654</v>
      </c>
      <c r="N151" s="1070">
        <v>0</v>
      </c>
      <c r="O151" s="1062">
        <f>VLOOKUP(C151,'A. Rate Class Allocations'!$B$124:$J$128,6,FALSE)</f>
        <v>0.96094519236849896</v>
      </c>
      <c r="P151" s="1061">
        <f>VLOOKUP(C151,'A. Rate Class Allocations'!$B$124:$J$128,8,FALSE)</f>
        <v>0.98007105038154396</v>
      </c>
      <c r="Q151" s="1061">
        <f>VLOOKUP(C151,'A. Rate Class Allocations'!$B$124:$J$128,7,FALSE)</f>
        <v>1.0700573423086499</v>
      </c>
      <c r="R151" s="1061">
        <f>VLOOKUP(C151,'A. Rate Class Allocations'!$B$124:$J$128,9,FALSE)</f>
        <v>0.85888650963597402</v>
      </c>
      <c r="S151" s="1060">
        <f t="shared" si="7"/>
        <v>3441.3173370156419</v>
      </c>
      <c r="T151" s="1060">
        <f t="shared" si="8"/>
        <v>0</v>
      </c>
    </row>
    <row r="152" spans="1:20" s="1063" customFormat="1">
      <c r="A152" s="1072" t="s">
        <v>846</v>
      </c>
      <c r="B152" s="1063" t="s">
        <v>768</v>
      </c>
      <c r="C152" s="1071" t="s">
        <v>118</v>
      </c>
      <c r="D152" s="1071">
        <v>186064</v>
      </c>
      <c r="E152" s="1066">
        <v>2018</v>
      </c>
      <c r="F152" s="1066">
        <v>2018</v>
      </c>
      <c r="G152" s="1064">
        <v>43184</v>
      </c>
      <c r="H152" s="1117">
        <f t="shared" si="6"/>
        <v>2018</v>
      </c>
      <c r="I152" s="1064"/>
      <c r="J152" s="1071" t="s">
        <v>843</v>
      </c>
      <c r="K152" s="1071">
        <v>0</v>
      </c>
      <c r="L152" s="1071" t="s">
        <v>825</v>
      </c>
      <c r="M152" s="1070">
        <v>10080</v>
      </c>
      <c r="N152" s="1070">
        <v>0</v>
      </c>
      <c r="O152" s="1062">
        <f>VLOOKUP(C152,'A. Rate Class Allocations'!$B$124:$J$128,6,FALSE)</f>
        <v>0.96094519236849896</v>
      </c>
      <c r="P152" s="1061">
        <f>VLOOKUP(C152,'A. Rate Class Allocations'!$B$124:$J$128,8,FALSE)</f>
        <v>0.98007105038154396</v>
      </c>
      <c r="Q152" s="1061">
        <f>VLOOKUP(C152,'A. Rate Class Allocations'!$B$124:$J$128,7,FALSE)</f>
        <v>1.0700573423086499</v>
      </c>
      <c r="R152" s="1061">
        <f>VLOOKUP(C152,'A. Rate Class Allocations'!$B$124:$J$128,9,FALSE)</f>
        <v>0.85888650963597402</v>
      </c>
      <c r="S152" s="1060">
        <f t="shared" si="7"/>
        <v>9493.2892055603916</v>
      </c>
      <c r="T152" s="1060">
        <f t="shared" si="8"/>
        <v>0</v>
      </c>
    </row>
    <row r="153" spans="1:20" s="1063" customFormat="1">
      <c r="A153" s="1072" t="s">
        <v>846</v>
      </c>
      <c r="B153" s="1063" t="s">
        <v>768</v>
      </c>
      <c r="C153" s="1071" t="s">
        <v>118</v>
      </c>
      <c r="D153" s="1071">
        <v>186064</v>
      </c>
      <c r="E153" s="1066">
        <v>2018</v>
      </c>
      <c r="F153" s="1066">
        <v>2018</v>
      </c>
      <c r="G153" s="1064">
        <v>43184</v>
      </c>
      <c r="H153" s="1117">
        <f t="shared" si="6"/>
        <v>2018</v>
      </c>
      <c r="I153" s="1064"/>
      <c r="J153" s="1071" t="s">
        <v>843</v>
      </c>
      <c r="K153" s="1071">
        <v>0</v>
      </c>
      <c r="L153" s="1071" t="s">
        <v>825</v>
      </c>
      <c r="M153" s="1070">
        <v>238.88800000000001</v>
      </c>
      <c r="N153" s="1070">
        <v>5.1999999999999998E-2</v>
      </c>
      <c r="O153" s="1062">
        <f>VLOOKUP(C153,'A. Rate Class Allocations'!$B$124:$J$128,6,FALSE)</f>
        <v>0.96094519236849896</v>
      </c>
      <c r="P153" s="1061">
        <f>VLOOKUP(C153,'A. Rate Class Allocations'!$B$124:$J$128,8,FALSE)</f>
        <v>0.98007105038154396</v>
      </c>
      <c r="Q153" s="1061">
        <f>VLOOKUP(C153,'A. Rate Class Allocations'!$B$124:$J$128,7,FALSE)</f>
        <v>1.0700573423086499</v>
      </c>
      <c r="R153" s="1061">
        <f>VLOOKUP(C153,'A. Rate Class Allocations'!$B$124:$J$128,9,FALSE)</f>
        <v>0.85888650963597402</v>
      </c>
      <c r="S153" s="1060">
        <f t="shared" si="7"/>
        <v>224.98341981526895</v>
      </c>
      <c r="T153" s="1060">
        <f t="shared" si="8"/>
        <v>4.779100642398279E-2</v>
      </c>
    </row>
    <row r="154" spans="1:20" s="1063" customFormat="1">
      <c r="A154" s="1072" t="s">
        <v>846</v>
      </c>
      <c r="B154" s="1063" t="s">
        <v>768</v>
      </c>
      <c r="C154" s="1071" t="s">
        <v>118</v>
      </c>
      <c r="D154" s="1071">
        <v>186064</v>
      </c>
      <c r="E154" s="1066">
        <v>2018</v>
      </c>
      <c r="F154" s="1066">
        <v>2018</v>
      </c>
      <c r="G154" s="1064">
        <v>43184</v>
      </c>
      <c r="H154" s="1117">
        <f t="shared" si="6"/>
        <v>2018</v>
      </c>
      <c r="I154" s="1064"/>
      <c r="J154" s="1071" t="s">
        <v>843</v>
      </c>
      <c r="K154" s="1071">
        <v>0</v>
      </c>
      <c r="L154" s="1071" t="s">
        <v>825</v>
      </c>
      <c r="M154" s="1070">
        <v>644.99760000000003</v>
      </c>
      <c r="N154" s="1070">
        <v>0.1404</v>
      </c>
      <c r="O154" s="1062">
        <f>VLOOKUP(C154,'A. Rate Class Allocations'!$B$124:$J$128,6,FALSE)</f>
        <v>0.96094519236849896</v>
      </c>
      <c r="P154" s="1061">
        <f>VLOOKUP(C154,'A. Rate Class Allocations'!$B$124:$J$128,8,FALSE)</f>
        <v>0.98007105038154396</v>
      </c>
      <c r="Q154" s="1061">
        <f>VLOOKUP(C154,'A. Rate Class Allocations'!$B$124:$J$128,7,FALSE)</f>
        <v>1.0700573423086499</v>
      </c>
      <c r="R154" s="1061">
        <f>VLOOKUP(C154,'A. Rate Class Allocations'!$B$124:$J$128,9,FALSE)</f>
        <v>0.85888650963597402</v>
      </c>
      <c r="S154" s="1060">
        <f t="shared" si="7"/>
        <v>607.45523350122608</v>
      </c>
      <c r="T154" s="1060">
        <f t="shared" si="8"/>
        <v>0.12903571734475355</v>
      </c>
    </row>
    <row r="155" spans="1:20" s="1063" customFormat="1">
      <c r="A155" s="1072" t="s">
        <v>846</v>
      </c>
      <c r="B155" s="1063" t="s">
        <v>768</v>
      </c>
      <c r="C155" s="1071" t="s">
        <v>118</v>
      </c>
      <c r="D155" s="1071">
        <v>186064</v>
      </c>
      <c r="E155" s="1066">
        <v>2018</v>
      </c>
      <c r="F155" s="1066">
        <v>2018</v>
      </c>
      <c r="G155" s="1064">
        <v>43184</v>
      </c>
      <c r="H155" s="1117">
        <f t="shared" si="6"/>
        <v>2018</v>
      </c>
      <c r="I155" s="1064"/>
      <c r="J155" s="1071" t="s">
        <v>843</v>
      </c>
      <c r="K155" s="1071">
        <v>0</v>
      </c>
      <c r="L155" s="1071" t="s">
        <v>825</v>
      </c>
      <c r="M155" s="1070">
        <v>8313.3024000000005</v>
      </c>
      <c r="N155" s="1070">
        <v>1.8096000000000001</v>
      </c>
      <c r="O155" s="1062">
        <f>VLOOKUP(C155,'A. Rate Class Allocations'!$B$124:$J$128,6,FALSE)</f>
        <v>0.96094519236849896</v>
      </c>
      <c r="P155" s="1061">
        <f>VLOOKUP(C155,'A. Rate Class Allocations'!$B$124:$J$128,8,FALSE)</f>
        <v>0.98007105038154396</v>
      </c>
      <c r="Q155" s="1061">
        <f>VLOOKUP(C155,'A. Rate Class Allocations'!$B$124:$J$128,7,FALSE)</f>
        <v>1.0700573423086499</v>
      </c>
      <c r="R155" s="1061">
        <f>VLOOKUP(C155,'A. Rate Class Allocations'!$B$124:$J$128,9,FALSE)</f>
        <v>0.85888650963597402</v>
      </c>
      <c r="S155" s="1060">
        <f t="shared" si="7"/>
        <v>7829.4230095713592</v>
      </c>
      <c r="T155" s="1060">
        <f t="shared" si="8"/>
        <v>1.6631270235546014</v>
      </c>
    </row>
    <row r="156" spans="1:20" s="1063" customFormat="1">
      <c r="A156" s="1072" t="s">
        <v>846</v>
      </c>
      <c r="B156" s="1063" t="s">
        <v>768</v>
      </c>
      <c r="C156" s="1071" t="s">
        <v>118</v>
      </c>
      <c r="D156" s="1071">
        <v>186086</v>
      </c>
      <c r="E156" s="1066">
        <v>2018</v>
      </c>
      <c r="F156" s="1066">
        <v>2018</v>
      </c>
      <c r="G156" s="1064">
        <v>43069</v>
      </c>
      <c r="H156" s="1117">
        <f t="shared" si="6"/>
        <v>2017</v>
      </c>
      <c r="I156" s="1064"/>
      <c r="J156" s="1071" t="s">
        <v>843</v>
      </c>
      <c r="K156" s="1071">
        <v>0</v>
      </c>
      <c r="L156" s="1071" t="s">
        <v>827</v>
      </c>
      <c r="M156" s="1070">
        <v>5254.2</v>
      </c>
      <c r="N156" s="1070">
        <v>0</v>
      </c>
      <c r="O156" s="1062">
        <f>VLOOKUP(C156,'A. Rate Class Allocations'!$B$124:$J$128,6,FALSE)</f>
        <v>0.96094519236849896</v>
      </c>
      <c r="P156" s="1061">
        <f>VLOOKUP(C156,'A. Rate Class Allocations'!$B$124:$J$128,8,FALSE)</f>
        <v>0.98007105038154396</v>
      </c>
      <c r="Q156" s="1061">
        <f>VLOOKUP(C156,'A. Rate Class Allocations'!$B$124:$J$128,7,FALSE)</f>
        <v>1.0700573423086499</v>
      </c>
      <c r="R156" s="1061">
        <f>VLOOKUP(C156,'A. Rate Class Allocations'!$B$124:$J$128,9,FALSE)</f>
        <v>0.85888650963597402</v>
      </c>
      <c r="S156" s="1060">
        <f t="shared" si="7"/>
        <v>4948.3769983983539</v>
      </c>
      <c r="T156" s="1060">
        <f t="shared" si="8"/>
        <v>0</v>
      </c>
    </row>
    <row r="157" spans="1:20" s="1063" customFormat="1">
      <c r="A157" s="1072" t="s">
        <v>846</v>
      </c>
      <c r="B157" s="1063" t="s">
        <v>768</v>
      </c>
      <c r="C157" s="1071" t="s">
        <v>118</v>
      </c>
      <c r="D157" s="1071">
        <v>186086</v>
      </c>
      <c r="E157" s="1066">
        <v>2018</v>
      </c>
      <c r="F157" s="1066">
        <v>2018</v>
      </c>
      <c r="G157" s="1064">
        <v>43069</v>
      </c>
      <c r="H157" s="1117">
        <f t="shared" si="6"/>
        <v>2017</v>
      </c>
      <c r="I157" s="1064"/>
      <c r="J157" s="1071" t="s">
        <v>843</v>
      </c>
      <c r="K157" s="1071">
        <v>0</v>
      </c>
      <c r="L157" s="1071" t="s">
        <v>827</v>
      </c>
      <c r="M157" s="1070">
        <v>6090</v>
      </c>
      <c r="N157" s="1070">
        <v>0</v>
      </c>
      <c r="O157" s="1062">
        <f>VLOOKUP(C157,'A. Rate Class Allocations'!$B$124:$J$128,6,FALSE)</f>
        <v>0.96094519236849896</v>
      </c>
      <c r="P157" s="1061">
        <f>VLOOKUP(C157,'A. Rate Class Allocations'!$B$124:$J$128,8,FALSE)</f>
        <v>0.98007105038154396</v>
      </c>
      <c r="Q157" s="1061">
        <f>VLOOKUP(C157,'A. Rate Class Allocations'!$B$124:$J$128,7,FALSE)</f>
        <v>1.0700573423086499</v>
      </c>
      <c r="R157" s="1061">
        <f>VLOOKUP(C157,'A. Rate Class Allocations'!$B$124:$J$128,9,FALSE)</f>
        <v>0.85888650963597402</v>
      </c>
      <c r="S157" s="1060">
        <f t="shared" si="7"/>
        <v>5735.5288950260692</v>
      </c>
      <c r="T157" s="1060">
        <f t="shared" si="8"/>
        <v>0</v>
      </c>
    </row>
    <row r="158" spans="1:20" s="1063" customFormat="1">
      <c r="A158" s="1072" t="s">
        <v>846</v>
      </c>
      <c r="B158" s="1063" t="s">
        <v>768</v>
      </c>
      <c r="C158" s="1071" t="s">
        <v>118</v>
      </c>
      <c r="D158" s="1071">
        <v>186135</v>
      </c>
      <c r="E158" s="1066">
        <v>2018</v>
      </c>
      <c r="F158" s="1066">
        <v>2018</v>
      </c>
      <c r="G158" s="1064">
        <v>43124</v>
      </c>
      <c r="H158" s="1117">
        <f t="shared" si="6"/>
        <v>2018</v>
      </c>
      <c r="I158" s="1064"/>
      <c r="J158" s="1071" t="s">
        <v>843</v>
      </c>
      <c r="K158" s="1071">
        <v>0</v>
      </c>
      <c r="L158" s="1071" t="s">
        <v>825</v>
      </c>
      <c r="M158" s="1070">
        <v>4873.3152</v>
      </c>
      <c r="N158" s="1070">
        <v>1.0608</v>
      </c>
      <c r="O158" s="1062">
        <f>VLOOKUP(C158,'A. Rate Class Allocations'!$B$124:$J$128,6,FALSE)</f>
        <v>0.96094519236849896</v>
      </c>
      <c r="P158" s="1061">
        <f>VLOOKUP(C158,'A. Rate Class Allocations'!$B$124:$J$128,8,FALSE)</f>
        <v>0.98007105038154396</v>
      </c>
      <c r="Q158" s="1061">
        <f>VLOOKUP(C158,'A. Rate Class Allocations'!$B$124:$J$128,7,FALSE)</f>
        <v>1.0700573423086499</v>
      </c>
      <c r="R158" s="1061">
        <f>VLOOKUP(C158,'A. Rate Class Allocations'!$B$124:$J$128,9,FALSE)</f>
        <v>0.85888650963597402</v>
      </c>
      <c r="S158" s="1060">
        <f t="shared" si="7"/>
        <v>4589.6617642314859</v>
      </c>
      <c r="T158" s="1060">
        <f t="shared" si="8"/>
        <v>0.97493653104924904</v>
      </c>
    </row>
    <row r="159" spans="1:20" s="1063" customFormat="1">
      <c r="A159" s="1072" t="s">
        <v>846</v>
      </c>
      <c r="B159" s="1063" t="s">
        <v>768</v>
      </c>
      <c r="C159" s="1071" t="s">
        <v>118</v>
      </c>
      <c r="D159" s="1071">
        <v>186348</v>
      </c>
      <c r="E159" s="1066">
        <v>2018</v>
      </c>
      <c r="F159" s="1066">
        <v>2018</v>
      </c>
      <c r="G159" s="1064">
        <v>43143</v>
      </c>
      <c r="H159" s="1117">
        <f t="shared" si="6"/>
        <v>2018</v>
      </c>
      <c r="I159" s="1064"/>
      <c r="J159" s="1071" t="s">
        <v>847</v>
      </c>
      <c r="K159" s="1071">
        <v>0</v>
      </c>
      <c r="L159" s="1071" t="s">
        <v>825</v>
      </c>
      <c r="M159" s="1070">
        <v>23067</v>
      </c>
      <c r="N159" s="1070">
        <v>7</v>
      </c>
      <c r="O159" s="1062">
        <f>VLOOKUP(C159,'A. Rate Class Allocations'!$B$124:$J$128,6,FALSE)</f>
        <v>0.96094519236849896</v>
      </c>
      <c r="P159" s="1061">
        <f>VLOOKUP(C159,'A. Rate Class Allocations'!$B$124:$J$128,8,FALSE)</f>
        <v>0.98007105038154396</v>
      </c>
      <c r="Q159" s="1061">
        <f>VLOOKUP(C159,'A. Rate Class Allocations'!$B$124:$J$128,7,FALSE)</f>
        <v>1.0700573423086499</v>
      </c>
      <c r="R159" s="1061">
        <f>VLOOKUP(C159,'A. Rate Class Allocations'!$B$124:$J$128,9,FALSE)</f>
        <v>0.85888650963597402</v>
      </c>
      <c r="S159" s="1060">
        <f t="shared" si="7"/>
        <v>21724.375208795787</v>
      </c>
      <c r="T159" s="1060">
        <f t="shared" si="8"/>
        <v>6.4334047109207608</v>
      </c>
    </row>
    <row r="160" spans="1:20" s="1063" customFormat="1">
      <c r="A160" s="1072" t="s">
        <v>846</v>
      </c>
      <c r="B160" s="1063" t="s">
        <v>768</v>
      </c>
      <c r="C160" s="1071" t="s">
        <v>118</v>
      </c>
      <c r="D160" s="1071">
        <v>186600</v>
      </c>
      <c r="E160" s="1066">
        <v>2018</v>
      </c>
      <c r="F160" s="1066">
        <v>2018</v>
      </c>
      <c r="G160" s="1064">
        <v>43163</v>
      </c>
      <c r="H160" s="1117">
        <f t="shared" si="6"/>
        <v>2018</v>
      </c>
      <c r="I160" s="1064"/>
      <c r="J160" s="1071" t="s">
        <v>843</v>
      </c>
      <c r="K160" s="1071">
        <v>0</v>
      </c>
      <c r="L160" s="1071" t="s">
        <v>827</v>
      </c>
      <c r="M160" s="1070">
        <v>4670.3999999999996</v>
      </c>
      <c r="N160" s="1070">
        <v>0</v>
      </c>
      <c r="O160" s="1062">
        <f>VLOOKUP(C160,'A. Rate Class Allocations'!$B$124:$J$128,6,FALSE)</f>
        <v>0.96094519236849896</v>
      </c>
      <c r="P160" s="1061">
        <f>VLOOKUP(C160,'A. Rate Class Allocations'!$B$124:$J$128,8,FALSE)</f>
        <v>0.98007105038154396</v>
      </c>
      <c r="Q160" s="1061">
        <f>VLOOKUP(C160,'A. Rate Class Allocations'!$B$124:$J$128,7,FALSE)</f>
        <v>1.0700573423086499</v>
      </c>
      <c r="R160" s="1061">
        <f>VLOOKUP(C160,'A. Rate Class Allocations'!$B$124:$J$128,9,FALSE)</f>
        <v>0.85888650963597402</v>
      </c>
      <c r="S160" s="1060">
        <f t="shared" si="7"/>
        <v>4398.5573319096475</v>
      </c>
      <c r="T160" s="1060">
        <f t="shared" si="8"/>
        <v>0</v>
      </c>
    </row>
    <row r="161" spans="1:20" s="1063" customFormat="1">
      <c r="A161" s="1072" t="s">
        <v>846</v>
      </c>
      <c r="B161" s="1063" t="s">
        <v>768</v>
      </c>
      <c r="C161" s="1071" t="s">
        <v>118</v>
      </c>
      <c r="D161" s="1071">
        <v>186612</v>
      </c>
      <c r="E161" s="1066">
        <v>2018</v>
      </c>
      <c r="F161" s="1066">
        <v>2018</v>
      </c>
      <c r="G161" s="1064">
        <v>43161</v>
      </c>
      <c r="H161" s="1117">
        <f t="shared" si="6"/>
        <v>2018</v>
      </c>
      <c r="I161" s="1064"/>
      <c r="J161" s="1071" t="s">
        <v>843</v>
      </c>
      <c r="K161" s="1071">
        <v>0</v>
      </c>
      <c r="L161" s="1071" t="s">
        <v>827</v>
      </c>
      <c r="M161" s="1070">
        <v>4299.9840000000004</v>
      </c>
      <c r="N161" s="1070">
        <v>0.93600000000000005</v>
      </c>
      <c r="O161" s="1062">
        <f>VLOOKUP(C161,'A. Rate Class Allocations'!$B$124:$J$128,6,FALSE)</f>
        <v>0.96094519236849896</v>
      </c>
      <c r="P161" s="1061">
        <f>VLOOKUP(C161,'A. Rate Class Allocations'!$B$124:$J$128,8,FALSE)</f>
        <v>0.98007105038154396</v>
      </c>
      <c r="Q161" s="1061">
        <f>VLOOKUP(C161,'A. Rate Class Allocations'!$B$124:$J$128,7,FALSE)</f>
        <v>1.0700573423086499</v>
      </c>
      <c r="R161" s="1061">
        <f>VLOOKUP(C161,'A. Rate Class Allocations'!$B$124:$J$128,9,FALSE)</f>
        <v>0.85888650963597402</v>
      </c>
      <c r="S161" s="1060">
        <f t="shared" si="7"/>
        <v>4049.7015566748414</v>
      </c>
      <c r="T161" s="1060">
        <f t="shared" si="8"/>
        <v>0.86023811563169039</v>
      </c>
    </row>
    <row r="162" spans="1:20" s="1063" customFormat="1">
      <c r="A162" s="1072" t="s">
        <v>846</v>
      </c>
      <c r="B162" s="1063" t="s">
        <v>768</v>
      </c>
      <c r="C162" s="1071" t="s">
        <v>118</v>
      </c>
      <c r="D162" s="1071">
        <v>186657</v>
      </c>
      <c r="E162" s="1066">
        <v>2018</v>
      </c>
      <c r="F162" s="1066">
        <v>2018</v>
      </c>
      <c r="G162" s="1064">
        <v>43162</v>
      </c>
      <c r="H162" s="1117">
        <f t="shared" si="6"/>
        <v>2018</v>
      </c>
      <c r="I162" s="1064"/>
      <c r="J162" s="1071" t="s">
        <v>843</v>
      </c>
      <c r="K162" s="1071">
        <v>0</v>
      </c>
      <c r="L162" s="1071" t="s">
        <v>825</v>
      </c>
      <c r="M162" s="1070">
        <v>2436</v>
      </c>
      <c r="N162" s="1070">
        <v>0</v>
      </c>
      <c r="O162" s="1062">
        <f>VLOOKUP(C162,'A. Rate Class Allocations'!$B$124:$J$128,6,FALSE)</f>
        <v>0.96094519236849896</v>
      </c>
      <c r="P162" s="1061">
        <f>VLOOKUP(C162,'A. Rate Class Allocations'!$B$124:$J$128,8,FALSE)</f>
        <v>0.98007105038154396</v>
      </c>
      <c r="Q162" s="1061">
        <f>VLOOKUP(C162,'A. Rate Class Allocations'!$B$124:$J$128,7,FALSE)</f>
        <v>1.0700573423086499</v>
      </c>
      <c r="R162" s="1061">
        <f>VLOOKUP(C162,'A. Rate Class Allocations'!$B$124:$J$128,9,FALSE)</f>
        <v>0.85888650963597402</v>
      </c>
      <c r="S162" s="1060">
        <f t="shared" si="7"/>
        <v>2294.2115580104282</v>
      </c>
      <c r="T162" s="1060">
        <f t="shared" si="8"/>
        <v>0</v>
      </c>
    </row>
    <row r="163" spans="1:20" s="1063" customFormat="1">
      <c r="A163" s="1072" t="s">
        <v>846</v>
      </c>
      <c r="B163" s="1063" t="s">
        <v>768</v>
      </c>
      <c r="C163" s="1071" t="s">
        <v>118</v>
      </c>
      <c r="D163" s="1071">
        <v>186657</v>
      </c>
      <c r="E163" s="1066">
        <v>2018</v>
      </c>
      <c r="F163" s="1066">
        <v>2018</v>
      </c>
      <c r="G163" s="1064">
        <v>43162</v>
      </c>
      <c r="H163" s="1117">
        <f t="shared" si="6"/>
        <v>2018</v>
      </c>
      <c r="I163" s="1064"/>
      <c r="J163" s="1071" t="s">
        <v>843</v>
      </c>
      <c r="K163" s="1071">
        <v>0</v>
      </c>
      <c r="L163" s="1071" t="s">
        <v>825</v>
      </c>
      <c r="M163" s="1070">
        <v>8400</v>
      </c>
      <c r="N163" s="1070">
        <v>0</v>
      </c>
      <c r="O163" s="1062">
        <f>VLOOKUP(C163,'A. Rate Class Allocations'!$B$124:$J$128,6,FALSE)</f>
        <v>0.96094519236849896</v>
      </c>
      <c r="P163" s="1061">
        <f>VLOOKUP(C163,'A. Rate Class Allocations'!$B$124:$J$128,8,FALSE)</f>
        <v>0.98007105038154396</v>
      </c>
      <c r="Q163" s="1061">
        <f>VLOOKUP(C163,'A. Rate Class Allocations'!$B$124:$J$128,7,FALSE)</f>
        <v>1.0700573423086499</v>
      </c>
      <c r="R163" s="1061">
        <f>VLOOKUP(C163,'A. Rate Class Allocations'!$B$124:$J$128,9,FALSE)</f>
        <v>0.85888650963597402</v>
      </c>
      <c r="S163" s="1060">
        <f t="shared" si="7"/>
        <v>7911.074337966993</v>
      </c>
      <c r="T163" s="1060">
        <f t="shared" si="8"/>
        <v>0</v>
      </c>
    </row>
    <row r="164" spans="1:20" s="1063" customFormat="1">
      <c r="A164" s="1072" t="s">
        <v>846</v>
      </c>
      <c r="B164" s="1063" t="s">
        <v>768</v>
      </c>
      <c r="C164" s="1071" t="s">
        <v>118</v>
      </c>
      <c r="D164" s="1071">
        <v>186759</v>
      </c>
      <c r="E164" s="1066">
        <v>2018</v>
      </c>
      <c r="F164" s="1066">
        <v>2018</v>
      </c>
      <c r="G164" s="1064">
        <v>43124</v>
      </c>
      <c r="H164" s="1117">
        <f t="shared" si="6"/>
        <v>2018</v>
      </c>
      <c r="I164" s="1064"/>
      <c r="J164" s="1071" t="s">
        <v>843</v>
      </c>
      <c r="K164" s="1071">
        <v>0</v>
      </c>
      <c r="L164" s="1071" t="s">
        <v>827</v>
      </c>
      <c r="M164" s="1070">
        <v>2901.962</v>
      </c>
      <c r="N164" s="1070">
        <v>0.74199999999999999</v>
      </c>
      <c r="O164" s="1062">
        <f>VLOOKUP(C164,'A. Rate Class Allocations'!$B$124:$J$128,6,FALSE)</f>
        <v>0.96094519236849896</v>
      </c>
      <c r="P164" s="1061">
        <f>VLOOKUP(C164,'A. Rate Class Allocations'!$B$124:$J$128,8,FALSE)</f>
        <v>0.98007105038154396</v>
      </c>
      <c r="Q164" s="1061">
        <f>VLOOKUP(C164,'A. Rate Class Allocations'!$B$124:$J$128,7,FALSE)</f>
        <v>1.0700573423086499</v>
      </c>
      <c r="R164" s="1061">
        <f>VLOOKUP(C164,'A. Rate Class Allocations'!$B$124:$J$128,9,FALSE)</f>
        <v>0.85888650963597402</v>
      </c>
      <c r="S164" s="1060">
        <f t="shared" si="7"/>
        <v>2733.0520366613532</v>
      </c>
      <c r="T164" s="1060">
        <f t="shared" si="8"/>
        <v>0.68194089935760072</v>
      </c>
    </row>
    <row r="165" spans="1:20" s="1063" customFormat="1">
      <c r="A165" s="1072" t="s">
        <v>846</v>
      </c>
      <c r="B165" s="1063" t="s">
        <v>768</v>
      </c>
      <c r="C165" s="1071" t="s">
        <v>118</v>
      </c>
      <c r="D165" s="1071">
        <v>186890</v>
      </c>
      <c r="E165" s="1066">
        <v>2018</v>
      </c>
      <c r="F165" s="1066">
        <v>2018</v>
      </c>
      <c r="G165" s="1064">
        <v>43132</v>
      </c>
      <c r="H165" s="1117">
        <f t="shared" si="6"/>
        <v>2018</v>
      </c>
      <c r="I165" s="1064"/>
      <c r="J165" s="1071" t="s">
        <v>843</v>
      </c>
      <c r="K165" s="1071">
        <v>0</v>
      </c>
      <c r="L165" s="1071" t="s">
        <v>827</v>
      </c>
      <c r="M165" s="1070">
        <v>1680</v>
      </c>
      <c r="N165" s="1070">
        <v>0</v>
      </c>
      <c r="O165" s="1062">
        <f>VLOOKUP(C165,'A. Rate Class Allocations'!$B$124:$J$128,6,FALSE)</f>
        <v>0.96094519236849896</v>
      </c>
      <c r="P165" s="1061">
        <f>VLOOKUP(C165,'A. Rate Class Allocations'!$B$124:$J$128,8,FALSE)</f>
        <v>0.98007105038154396</v>
      </c>
      <c r="Q165" s="1061">
        <f>VLOOKUP(C165,'A. Rate Class Allocations'!$B$124:$J$128,7,FALSE)</f>
        <v>1.0700573423086499</v>
      </c>
      <c r="R165" s="1061">
        <f>VLOOKUP(C165,'A. Rate Class Allocations'!$B$124:$J$128,9,FALSE)</f>
        <v>0.85888650963597402</v>
      </c>
      <c r="S165" s="1060">
        <f t="shared" si="7"/>
        <v>1582.2148675933984</v>
      </c>
      <c r="T165" s="1060">
        <f t="shared" si="8"/>
        <v>0</v>
      </c>
    </row>
    <row r="166" spans="1:20" s="1063" customFormat="1">
      <c r="A166" s="1072" t="s">
        <v>846</v>
      </c>
      <c r="B166" s="1063" t="s">
        <v>768</v>
      </c>
      <c r="C166" s="1071" t="s">
        <v>118</v>
      </c>
      <c r="D166" s="1071">
        <v>186890</v>
      </c>
      <c r="E166" s="1066">
        <v>2018</v>
      </c>
      <c r="F166" s="1066">
        <v>2018</v>
      </c>
      <c r="G166" s="1064">
        <v>43132</v>
      </c>
      <c r="H166" s="1117">
        <f t="shared" si="6"/>
        <v>2018</v>
      </c>
      <c r="I166" s="1064"/>
      <c r="J166" s="1071" t="s">
        <v>843</v>
      </c>
      <c r="K166" s="1071">
        <v>0</v>
      </c>
      <c r="L166" s="1071" t="s">
        <v>827</v>
      </c>
      <c r="M166" s="1070">
        <v>2436</v>
      </c>
      <c r="N166" s="1070">
        <v>0</v>
      </c>
      <c r="O166" s="1062">
        <f>VLOOKUP(C166,'A. Rate Class Allocations'!$B$124:$J$128,6,FALSE)</f>
        <v>0.96094519236849896</v>
      </c>
      <c r="P166" s="1061">
        <f>VLOOKUP(C166,'A. Rate Class Allocations'!$B$124:$J$128,8,FALSE)</f>
        <v>0.98007105038154396</v>
      </c>
      <c r="Q166" s="1061">
        <f>VLOOKUP(C166,'A. Rate Class Allocations'!$B$124:$J$128,7,FALSE)</f>
        <v>1.0700573423086499</v>
      </c>
      <c r="R166" s="1061">
        <f>VLOOKUP(C166,'A. Rate Class Allocations'!$B$124:$J$128,9,FALSE)</f>
        <v>0.85888650963597402</v>
      </c>
      <c r="S166" s="1060">
        <f t="shared" si="7"/>
        <v>2294.2115580104282</v>
      </c>
      <c r="T166" s="1060">
        <f t="shared" si="8"/>
        <v>0</v>
      </c>
    </row>
    <row r="167" spans="1:20" s="1063" customFormat="1">
      <c r="A167" s="1072" t="s">
        <v>846</v>
      </c>
      <c r="B167" s="1063" t="s">
        <v>768</v>
      </c>
      <c r="C167" s="1071" t="s">
        <v>118</v>
      </c>
      <c r="D167" s="1071">
        <v>186890</v>
      </c>
      <c r="E167" s="1066">
        <v>2018</v>
      </c>
      <c r="F167" s="1066">
        <v>2018</v>
      </c>
      <c r="G167" s="1064">
        <v>43132</v>
      </c>
      <c r="H167" s="1117">
        <f t="shared" si="6"/>
        <v>2018</v>
      </c>
      <c r="I167" s="1064"/>
      <c r="J167" s="1071" t="s">
        <v>843</v>
      </c>
      <c r="K167" s="1071">
        <v>0</v>
      </c>
      <c r="L167" s="1071" t="s">
        <v>827</v>
      </c>
      <c r="M167" s="1070">
        <v>4086.6</v>
      </c>
      <c r="N167" s="1070">
        <v>0</v>
      </c>
      <c r="O167" s="1062">
        <f>VLOOKUP(C167,'A. Rate Class Allocations'!$B$124:$J$128,6,FALSE)</f>
        <v>0.96094519236849896</v>
      </c>
      <c r="P167" s="1061">
        <f>VLOOKUP(C167,'A. Rate Class Allocations'!$B$124:$J$128,8,FALSE)</f>
        <v>0.98007105038154396</v>
      </c>
      <c r="Q167" s="1061">
        <f>VLOOKUP(C167,'A. Rate Class Allocations'!$B$124:$J$128,7,FALSE)</f>
        <v>1.0700573423086499</v>
      </c>
      <c r="R167" s="1061">
        <f>VLOOKUP(C167,'A. Rate Class Allocations'!$B$124:$J$128,9,FALSE)</f>
        <v>0.85888650963597402</v>
      </c>
      <c r="S167" s="1060">
        <f t="shared" si="7"/>
        <v>3848.7376654209415</v>
      </c>
      <c r="T167" s="1060">
        <f t="shared" si="8"/>
        <v>0</v>
      </c>
    </row>
    <row r="168" spans="1:20" s="1063" customFormat="1">
      <c r="A168" s="1072" t="s">
        <v>846</v>
      </c>
      <c r="B168" s="1063" t="s">
        <v>768</v>
      </c>
      <c r="C168" s="1071" t="s">
        <v>118</v>
      </c>
      <c r="D168" s="1071">
        <v>186913</v>
      </c>
      <c r="E168" s="1066">
        <v>2018</v>
      </c>
      <c r="F168" s="1066">
        <v>2018</v>
      </c>
      <c r="G168" s="1064">
        <v>43086</v>
      </c>
      <c r="H168" s="1117">
        <f t="shared" si="6"/>
        <v>2017</v>
      </c>
      <c r="I168" s="1064"/>
      <c r="J168" s="1071" t="s">
        <v>847</v>
      </c>
      <c r="K168" s="1071">
        <v>0</v>
      </c>
      <c r="L168" s="1071" t="s">
        <v>827</v>
      </c>
      <c r="M168" s="1070">
        <v>0</v>
      </c>
      <c r="N168" s="1070">
        <v>0</v>
      </c>
      <c r="O168" s="1062">
        <f>VLOOKUP(C168,'A. Rate Class Allocations'!$B$124:$J$128,6,FALSE)</f>
        <v>0.96094519236849896</v>
      </c>
      <c r="P168" s="1061">
        <f>VLOOKUP(C168,'A. Rate Class Allocations'!$B$124:$J$128,8,FALSE)</f>
        <v>0.98007105038154396</v>
      </c>
      <c r="Q168" s="1061">
        <f>VLOOKUP(C168,'A. Rate Class Allocations'!$B$124:$J$128,7,FALSE)</f>
        <v>1.0700573423086499</v>
      </c>
      <c r="R168" s="1061">
        <f>VLOOKUP(C168,'A. Rate Class Allocations'!$B$124:$J$128,9,FALSE)</f>
        <v>0.85888650963597402</v>
      </c>
      <c r="S168" s="1060">
        <f t="shared" si="7"/>
        <v>0</v>
      </c>
      <c r="T168" s="1060">
        <f t="shared" si="8"/>
        <v>0</v>
      </c>
    </row>
    <row r="169" spans="1:20" s="1063" customFormat="1">
      <c r="A169" s="1072" t="s">
        <v>846</v>
      </c>
      <c r="B169" s="1063" t="s">
        <v>768</v>
      </c>
      <c r="C169" s="1071" t="s">
        <v>118</v>
      </c>
      <c r="D169" s="1071">
        <v>186913</v>
      </c>
      <c r="E169" s="1066">
        <v>2018</v>
      </c>
      <c r="F169" s="1066">
        <v>2018</v>
      </c>
      <c r="G169" s="1064">
        <v>43086</v>
      </c>
      <c r="H169" s="1117">
        <f t="shared" si="6"/>
        <v>2017</v>
      </c>
      <c r="I169" s="1064"/>
      <c r="J169" s="1071" t="s">
        <v>847</v>
      </c>
      <c r="K169" s="1071">
        <v>0</v>
      </c>
      <c r="L169" s="1071" t="s">
        <v>827</v>
      </c>
      <c r="M169" s="1070">
        <v>411091</v>
      </c>
      <c r="N169" s="1070">
        <v>62.4</v>
      </c>
      <c r="O169" s="1062">
        <f>VLOOKUP(C169,'A. Rate Class Allocations'!$B$124:$J$128,6,FALSE)</f>
        <v>0.96094519236849896</v>
      </c>
      <c r="P169" s="1061">
        <f>VLOOKUP(C169,'A. Rate Class Allocations'!$B$124:$J$128,8,FALSE)</f>
        <v>0.98007105038154396</v>
      </c>
      <c r="Q169" s="1061">
        <f>VLOOKUP(C169,'A. Rate Class Allocations'!$B$124:$J$128,7,FALSE)</f>
        <v>1.0700573423086499</v>
      </c>
      <c r="R169" s="1061">
        <f>VLOOKUP(C169,'A. Rate Class Allocations'!$B$124:$J$128,9,FALSE)</f>
        <v>0.85888650963597402</v>
      </c>
      <c r="S169" s="1060">
        <f t="shared" si="7"/>
        <v>387163.26912728441</v>
      </c>
      <c r="T169" s="1060">
        <f t="shared" si="8"/>
        <v>57.349207708779346</v>
      </c>
    </row>
    <row r="170" spans="1:20" s="1063" customFormat="1">
      <c r="A170" s="1072" t="s">
        <v>846</v>
      </c>
      <c r="B170" s="1063" t="s">
        <v>768</v>
      </c>
      <c r="C170" s="1071" t="s">
        <v>118</v>
      </c>
      <c r="D170" s="1071">
        <v>186986</v>
      </c>
      <c r="E170" s="1066">
        <v>2018</v>
      </c>
      <c r="F170" s="1066">
        <v>2018</v>
      </c>
      <c r="G170" s="1064">
        <v>43104</v>
      </c>
      <c r="H170" s="1117">
        <f t="shared" si="6"/>
        <v>2018</v>
      </c>
      <c r="I170" s="1064"/>
      <c r="J170" s="1071" t="s">
        <v>843</v>
      </c>
      <c r="K170" s="1071">
        <v>0</v>
      </c>
      <c r="L170" s="1071" t="s">
        <v>825</v>
      </c>
      <c r="M170" s="1070">
        <v>0</v>
      </c>
      <c r="N170" s="1070">
        <v>0</v>
      </c>
      <c r="O170" s="1062">
        <f>VLOOKUP(C170,'A. Rate Class Allocations'!$B$124:$J$128,6,FALSE)</f>
        <v>0.96094519236849896</v>
      </c>
      <c r="P170" s="1061">
        <f>VLOOKUP(C170,'A. Rate Class Allocations'!$B$124:$J$128,8,FALSE)</f>
        <v>0.98007105038154396</v>
      </c>
      <c r="Q170" s="1061">
        <f>VLOOKUP(C170,'A. Rate Class Allocations'!$B$124:$J$128,7,FALSE)</f>
        <v>1.0700573423086499</v>
      </c>
      <c r="R170" s="1061">
        <f>VLOOKUP(C170,'A. Rate Class Allocations'!$B$124:$J$128,9,FALSE)</f>
        <v>0.85888650963597402</v>
      </c>
      <c r="S170" s="1060">
        <f t="shared" si="7"/>
        <v>0</v>
      </c>
      <c r="T170" s="1060">
        <f t="shared" si="8"/>
        <v>0</v>
      </c>
    </row>
    <row r="171" spans="1:20" s="1063" customFormat="1">
      <c r="A171" s="1072" t="s">
        <v>846</v>
      </c>
      <c r="B171" s="1063" t="s">
        <v>768</v>
      </c>
      <c r="C171" s="1071" t="s">
        <v>118</v>
      </c>
      <c r="D171" s="1071">
        <v>186986</v>
      </c>
      <c r="E171" s="1066">
        <v>2018</v>
      </c>
      <c r="F171" s="1066">
        <v>2018</v>
      </c>
      <c r="G171" s="1064">
        <v>43104</v>
      </c>
      <c r="H171" s="1117">
        <f t="shared" si="6"/>
        <v>2018</v>
      </c>
      <c r="I171" s="1064"/>
      <c r="J171" s="1071" t="s">
        <v>847</v>
      </c>
      <c r="K171" s="1071">
        <v>0</v>
      </c>
      <c r="L171" s="1071" t="s">
        <v>825</v>
      </c>
      <c r="M171" s="1070">
        <v>31055</v>
      </c>
      <c r="N171" s="1070">
        <v>8.1999999999999993</v>
      </c>
      <c r="O171" s="1062">
        <f>VLOOKUP(C171,'A. Rate Class Allocations'!$B$124:$J$128,6,FALSE)</f>
        <v>0.96094519236849896</v>
      </c>
      <c r="P171" s="1061">
        <f>VLOOKUP(C171,'A. Rate Class Allocations'!$B$124:$J$128,8,FALSE)</f>
        <v>0.98007105038154396</v>
      </c>
      <c r="Q171" s="1061">
        <f>VLOOKUP(C171,'A. Rate Class Allocations'!$B$124:$J$128,7,FALSE)</f>
        <v>1.0700573423086499</v>
      </c>
      <c r="R171" s="1061">
        <f>VLOOKUP(C171,'A. Rate Class Allocations'!$B$124:$J$128,9,FALSE)</f>
        <v>0.85888650963597402</v>
      </c>
      <c r="S171" s="1060">
        <f t="shared" si="7"/>
        <v>29247.43018637678</v>
      </c>
      <c r="T171" s="1060">
        <f t="shared" si="8"/>
        <v>7.5362740899357474</v>
      </c>
    </row>
    <row r="172" spans="1:20" s="1063" customFormat="1">
      <c r="A172" s="1072" t="s">
        <v>846</v>
      </c>
      <c r="B172" s="1063" t="s">
        <v>768</v>
      </c>
      <c r="C172" s="1071" t="s">
        <v>118</v>
      </c>
      <c r="D172" s="1071">
        <v>187001</v>
      </c>
      <c r="E172" s="1066">
        <v>2018</v>
      </c>
      <c r="F172" s="1066">
        <v>2018</v>
      </c>
      <c r="G172" s="1064">
        <v>43098</v>
      </c>
      <c r="H172" s="1117">
        <f t="shared" si="6"/>
        <v>2017</v>
      </c>
      <c r="I172" s="1064"/>
      <c r="J172" s="1071" t="s">
        <v>843</v>
      </c>
      <c r="K172" s="1071">
        <v>0</v>
      </c>
      <c r="L172" s="1071" t="s">
        <v>827</v>
      </c>
      <c r="M172" s="1070">
        <v>0</v>
      </c>
      <c r="N172" s="1070">
        <v>0</v>
      </c>
      <c r="O172" s="1062">
        <f>VLOOKUP(C172,'A. Rate Class Allocations'!$B$124:$J$128,6,FALSE)</f>
        <v>0.96094519236849896</v>
      </c>
      <c r="P172" s="1061">
        <f>VLOOKUP(C172,'A. Rate Class Allocations'!$B$124:$J$128,8,FALSE)</f>
        <v>0.98007105038154396</v>
      </c>
      <c r="Q172" s="1061">
        <f>VLOOKUP(C172,'A. Rate Class Allocations'!$B$124:$J$128,7,FALSE)</f>
        <v>1.0700573423086499</v>
      </c>
      <c r="R172" s="1061">
        <f>VLOOKUP(C172,'A. Rate Class Allocations'!$B$124:$J$128,9,FALSE)</f>
        <v>0.85888650963597402</v>
      </c>
      <c r="S172" s="1060">
        <f t="shared" si="7"/>
        <v>0</v>
      </c>
      <c r="T172" s="1060">
        <f t="shared" si="8"/>
        <v>0</v>
      </c>
    </row>
    <row r="173" spans="1:20" s="1063" customFormat="1">
      <c r="A173" s="1072" t="s">
        <v>846</v>
      </c>
      <c r="B173" s="1063" t="s">
        <v>768</v>
      </c>
      <c r="C173" s="1071" t="s">
        <v>118</v>
      </c>
      <c r="D173" s="1071">
        <v>187001</v>
      </c>
      <c r="E173" s="1066">
        <v>2018</v>
      </c>
      <c r="F173" s="1066">
        <v>2018</v>
      </c>
      <c r="G173" s="1064">
        <v>43098</v>
      </c>
      <c r="H173" s="1117">
        <f t="shared" si="6"/>
        <v>2017</v>
      </c>
      <c r="I173" s="1064"/>
      <c r="J173" s="1071" t="s">
        <v>843</v>
      </c>
      <c r="K173" s="1071">
        <v>0</v>
      </c>
      <c r="L173" s="1071" t="s">
        <v>827</v>
      </c>
      <c r="M173" s="1070">
        <v>0</v>
      </c>
      <c r="N173" s="1070">
        <v>0</v>
      </c>
      <c r="O173" s="1062">
        <f>VLOOKUP(C173,'A. Rate Class Allocations'!$B$124:$J$128,6,FALSE)</f>
        <v>0.96094519236849896</v>
      </c>
      <c r="P173" s="1061">
        <f>VLOOKUP(C173,'A. Rate Class Allocations'!$B$124:$J$128,8,FALSE)</f>
        <v>0.98007105038154396</v>
      </c>
      <c r="Q173" s="1061">
        <f>VLOOKUP(C173,'A. Rate Class Allocations'!$B$124:$J$128,7,FALSE)</f>
        <v>1.0700573423086499</v>
      </c>
      <c r="R173" s="1061">
        <f>VLOOKUP(C173,'A. Rate Class Allocations'!$B$124:$J$128,9,FALSE)</f>
        <v>0.85888650963597402</v>
      </c>
      <c r="S173" s="1060">
        <f t="shared" si="7"/>
        <v>0</v>
      </c>
      <c r="T173" s="1060">
        <f t="shared" si="8"/>
        <v>0</v>
      </c>
    </row>
    <row r="174" spans="1:20" s="1063" customFormat="1">
      <c r="A174" s="1072" t="s">
        <v>846</v>
      </c>
      <c r="B174" s="1063" t="s">
        <v>768</v>
      </c>
      <c r="C174" s="1071" t="s">
        <v>118</v>
      </c>
      <c r="D174" s="1071">
        <v>187001</v>
      </c>
      <c r="E174" s="1066">
        <v>2018</v>
      </c>
      <c r="F174" s="1066">
        <v>2018</v>
      </c>
      <c r="G174" s="1064">
        <v>43098</v>
      </c>
      <c r="H174" s="1117">
        <f t="shared" si="6"/>
        <v>2017</v>
      </c>
      <c r="I174" s="1064"/>
      <c r="J174" s="1071" t="s">
        <v>843</v>
      </c>
      <c r="K174" s="1071">
        <v>0</v>
      </c>
      <c r="L174" s="1071" t="s">
        <v>827</v>
      </c>
      <c r="M174" s="1070">
        <v>1194.44</v>
      </c>
      <c r="N174" s="1070">
        <v>0.26</v>
      </c>
      <c r="O174" s="1062">
        <f>VLOOKUP(C174,'A. Rate Class Allocations'!$B$124:$J$128,6,FALSE)</f>
        <v>0.96094519236849896</v>
      </c>
      <c r="P174" s="1061">
        <f>VLOOKUP(C174,'A. Rate Class Allocations'!$B$124:$J$128,8,FALSE)</f>
        <v>0.98007105038154396</v>
      </c>
      <c r="Q174" s="1061">
        <f>VLOOKUP(C174,'A. Rate Class Allocations'!$B$124:$J$128,7,FALSE)</f>
        <v>1.0700573423086499</v>
      </c>
      <c r="R174" s="1061">
        <f>VLOOKUP(C174,'A. Rate Class Allocations'!$B$124:$J$128,9,FALSE)</f>
        <v>0.85888650963597402</v>
      </c>
      <c r="S174" s="1060">
        <f t="shared" si="7"/>
        <v>1124.9170990763446</v>
      </c>
      <c r="T174" s="1060">
        <f t="shared" si="8"/>
        <v>0.23895503211991398</v>
      </c>
    </row>
    <row r="175" spans="1:20" s="1063" customFormat="1">
      <c r="A175" s="1072" t="s">
        <v>846</v>
      </c>
      <c r="B175" s="1063" t="s">
        <v>768</v>
      </c>
      <c r="C175" s="1071" t="s">
        <v>118</v>
      </c>
      <c r="D175" s="1071">
        <v>187007</v>
      </c>
      <c r="E175" s="1066">
        <v>2018</v>
      </c>
      <c r="F175" s="1066">
        <v>2018</v>
      </c>
      <c r="G175" s="1064">
        <v>43081</v>
      </c>
      <c r="H175" s="1117">
        <f t="shared" si="6"/>
        <v>2017</v>
      </c>
      <c r="I175" s="1064"/>
      <c r="J175" s="1071" t="s">
        <v>843</v>
      </c>
      <c r="K175" s="1071">
        <v>0</v>
      </c>
      <c r="L175" s="1071" t="s">
        <v>827</v>
      </c>
      <c r="M175" s="1070">
        <v>2520</v>
      </c>
      <c r="N175" s="1070">
        <v>0</v>
      </c>
      <c r="O175" s="1062">
        <f>VLOOKUP(C175,'A. Rate Class Allocations'!$B$124:$J$128,6,FALSE)</f>
        <v>0.96094519236849896</v>
      </c>
      <c r="P175" s="1061">
        <f>VLOOKUP(C175,'A. Rate Class Allocations'!$B$124:$J$128,8,FALSE)</f>
        <v>0.98007105038154396</v>
      </c>
      <c r="Q175" s="1061">
        <f>VLOOKUP(C175,'A. Rate Class Allocations'!$B$124:$J$128,7,FALSE)</f>
        <v>1.0700573423086499</v>
      </c>
      <c r="R175" s="1061">
        <f>VLOOKUP(C175,'A. Rate Class Allocations'!$B$124:$J$128,9,FALSE)</f>
        <v>0.85888650963597402</v>
      </c>
      <c r="S175" s="1060">
        <f t="shared" si="7"/>
        <v>2373.3223013900979</v>
      </c>
      <c r="T175" s="1060">
        <f t="shared" si="8"/>
        <v>0</v>
      </c>
    </row>
    <row r="176" spans="1:20" s="1063" customFormat="1">
      <c r="A176" s="1072" t="s">
        <v>846</v>
      </c>
      <c r="B176" s="1063" t="s">
        <v>768</v>
      </c>
      <c r="C176" s="1071" t="s">
        <v>118</v>
      </c>
      <c r="D176" s="1071">
        <v>187048</v>
      </c>
      <c r="E176" s="1066">
        <v>2018</v>
      </c>
      <c r="F176" s="1066">
        <v>2018</v>
      </c>
      <c r="G176" s="1064">
        <v>43091</v>
      </c>
      <c r="H176" s="1117">
        <f t="shared" si="6"/>
        <v>2017</v>
      </c>
      <c r="I176" s="1064"/>
      <c r="J176" s="1071" t="s">
        <v>847</v>
      </c>
      <c r="K176" s="1071">
        <v>0</v>
      </c>
      <c r="L176" s="1071" t="s">
        <v>827</v>
      </c>
      <c r="M176" s="1070">
        <v>2283</v>
      </c>
      <c r="N176" s="1070">
        <v>3.8</v>
      </c>
      <c r="O176" s="1062">
        <f>VLOOKUP(C176,'A. Rate Class Allocations'!$B$124:$J$128,6,FALSE)</f>
        <v>0.96094519236849896</v>
      </c>
      <c r="P176" s="1061">
        <f>VLOOKUP(C176,'A. Rate Class Allocations'!$B$124:$J$128,8,FALSE)</f>
        <v>0.98007105038154396</v>
      </c>
      <c r="Q176" s="1061">
        <f>VLOOKUP(C176,'A. Rate Class Allocations'!$B$124:$J$128,7,FALSE)</f>
        <v>1.0700573423086499</v>
      </c>
      <c r="R176" s="1061">
        <f>VLOOKUP(C176,'A. Rate Class Allocations'!$B$124:$J$128,9,FALSE)</f>
        <v>0.85888650963597402</v>
      </c>
      <c r="S176" s="1060">
        <f t="shared" si="7"/>
        <v>2150.1169897117434</v>
      </c>
      <c r="T176" s="1060">
        <f t="shared" si="8"/>
        <v>3.4924197002141275</v>
      </c>
    </row>
    <row r="177" spans="1:20" s="1063" customFormat="1">
      <c r="A177" s="1072" t="s">
        <v>846</v>
      </c>
      <c r="B177" s="1063" t="s">
        <v>768</v>
      </c>
      <c r="C177" s="1071" t="s">
        <v>118</v>
      </c>
      <c r="D177" s="1071">
        <v>187603</v>
      </c>
      <c r="E177" s="1066">
        <v>2018</v>
      </c>
      <c r="F177" s="1066">
        <v>2018</v>
      </c>
      <c r="G177" s="1064">
        <v>43104</v>
      </c>
      <c r="H177" s="1117">
        <f t="shared" si="6"/>
        <v>2018</v>
      </c>
      <c r="I177" s="1064"/>
      <c r="J177" s="1071" t="s">
        <v>847</v>
      </c>
      <c r="K177" s="1071">
        <v>0</v>
      </c>
      <c r="L177" s="1071" t="s">
        <v>825</v>
      </c>
      <c r="M177" s="1070">
        <v>24470</v>
      </c>
      <c r="N177" s="1070">
        <v>6.9</v>
      </c>
      <c r="O177" s="1062">
        <f>VLOOKUP(C177,'A. Rate Class Allocations'!$B$124:$J$128,6,FALSE)</f>
        <v>0.96094519236849896</v>
      </c>
      <c r="P177" s="1061">
        <f>VLOOKUP(C177,'A. Rate Class Allocations'!$B$124:$J$128,8,FALSE)</f>
        <v>0.98007105038154396</v>
      </c>
      <c r="Q177" s="1061">
        <f>VLOOKUP(C177,'A. Rate Class Allocations'!$B$124:$J$128,7,FALSE)</f>
        <v>1.0700573423086499</v>
      </c>
      <c r="R177" s="1061">
        <f>VLOOKUP(C177,'A. Rate Class Allocations'!$B$124:$J$128,9,FALSE)</f>
        <v>0.85888650963597402</v>
      </c>
      <c r="S177" s="1060">
        <f t="shared" si="7"/>
        <v>23045.712982149085</v>
      </c>
      <c r="T177" s="1060">
        <f t="shared" si="8"/>
        <v>6.3414989293361783</v>
      </c>
    </row>
    <row r="178" spans="1:20" s="1063" customFormat="1">
      <c r="A178" s="1072" t="s">
        <v>846</v>
      </c>
      <c r="B178" s="1063" t="s">
        <v>768</v>
      </c>
      <c r="C178" s="1071" t="s">
        <v>118</v>
      </c>
      <c r="D178" s="1071">
        <v>187672</v>
      </c>
      <c r="E178" s="1066">
        <v>2018</v>
      </c>
      <c r="F178" s="1066">
        <v>2018</v>
      </c>
      <c r="G178" s="1064">
        <v>43241</v>
      </c>
      <c r="H178" s="1117">
        <f t="shared" si="6"/>
        <v>2018</v>
      </c>
      <c r="I178" s="1064"/>
      <c r="J178" s="1071" t="s">
        <v>843</v>
      </c>
      <c r="K178" s="1071">
        <v>0</v>
      </c>
      <c r="L178" s="1071" t="s">
        <v>825</v>
      </c>
      <c r="M178" s="1070">
        <v>7166.64</v>
      </c>
      <c r="N178" s="1070">
        <v>1.56</v>
      </c>
      <c r="O178" s="1062">
        <f>VLOOKUP(C178,'A. Rate Class Allocations'!$B$124:$J$128,6,FALSE)</f>
        <v>0.96094519236849896</v>
      </c>
      <c r="P178" s="1061">
        <f>VLOOKUP(C178,'A. Rate Class Allocations'!$B$124:$J$128,8,FALSE)</f>
        <v>0.98007105038154396</v>
      </c>
      <c r="Q178" s="1061">
        <f>VLOOKUP(C178,'A. Rate Class Allocations'!$B$124:$J$128,7,FALSE)</f>
        <v>1.0700573423086499</v>
      </c>
      <c r="R178" s="1061">
        <f>VLOOKUP(C178,'A. Rate Class Allocations'!$B$124:$J$128,9,FALSE)</f>
        <v>0.85888650963597402</v>
      </c>
      <c r="S178" s="1060">
        <f t="shared" si="7"/>
        <v>6749.5025944580675</v>
      </c>
      <c r="T178" s="1060">
        <f t="shared" si="8"/>
        <v>1.4337301927194839</v>
      </c>
    </row>
    <row r="179" spans="1:20" s="1063" customFormat="1">
      <c r="A179" s="1072" t="s">
        <v>846</v>
      </c>
      <c r="B179" s="1063" t="s">
        <v>768</v>
      </c>
      <c r="C179" s="1071" t="s">
        <v>118</v>
      </c>
      <c r="D179" s="1071">
        <v>187870</v>
      </c>
      <c r="E179" s="1066">
        <v>2018</v>
      </c>
      <c r="F179" s="1066">
        <v>2018</v>
      </c>
      <c r="G179" s="1064">
        <v>43181</v>
      </c>
      <c r="H179" s="1117">
        <f t="shared" si="6"/>
        <v>2018</v>
      </c>
      <c r="I179" s="1064"/>
      <c r="J179" s="1071" t="s">
        <v>843</v>
      </c>
      <c r="K179" s="1071">
        <v>0</v>
      </c>
      <c r="L179" s="1071" t="s">
        <v>825</v>
      </c>
      <c r="M179" s="1070">
        <v>583.79999999999995</v>
      </c>
      <c r="N179" s="1070">
        <v>0</v>
      </c>
      <c r="O179" s="1062">
        <f>VLOOKUP(C179,'A. Rate Class Allocations'!$B$124:$J$128,6,FALSE)</f>
        <v>0.96094519236849896</v>
      </c>
      <c r="P179" s="1061">
        <f>VLOOKUP(C179,'A. Rate Class Allocations'!$B$124:$J$128,8,FALSE)</f>
        <v>0.98007105038154396</v>
      </c>
      <c r="Q179" s="1061">
        <f>VLOOKUP(C179,'A. Rate Class Allocations'!$B$124:$J$128,7,FALSE)</f>
        <v>1.0700573423086499</v>
      </c>
      <c r="R179" s="1061">
        <f>VLOOKUP(C179,'A. Rate Class Allocations'!$B$124:$J$128,9,FALSE)</f>
        <v>0.85888650963597402</v>
      </c>
      <c r="S179" s="1060">
        <f t="shared" si="7"/>
        <v>549.81966648870593</v>
      </c>
      <c r="T179" s="1060">
        <f t="shared" si="8"/>
        <v>0</v>
      </c>
    </row>
    <row r="180" spans="1:20" s="1063" customFormat="1">
      <c r="A180" s="1072" t="s">
        <v>846</v>
      </c>
      <c r="B180" s="1063" t="s">
        <v>768</v>
      </c>
      <c r="C180" s="1071" t="s">
        <v>118</v>
      </c>
      <c r="D180" s="1071">
        <v>187870</v>
      </c>
      <c r="E180" s="1066">
        <v>2018</v>
      </c>
      <c r="F180" s="1066">
        <v>2018</v>
      </c>
      <c r="G180" s="1064">
        <v>43181</v>
      </c>
      <c r="H180" s="1117">
        <f t="shared" si="6"/>
        <v>2018</v>
      </c>
      <c r="I180" s="1064"/>
      <c r="J180" s="1071" t="s">
        <v>843</v>
      </c>
      <c r="K180" s="1071">
        <v>0</v>
      </c>
      <c r="L180" s="1071" t="s">
        <v>825</v>
      </c>
      <c r="M180" s="1070">
        <v>840</v>
      </c>
      <c r="N180" s="1070">
        <v>0</v>
      </c>
      <c r="O180" s="1062">
        <f>VLOOKUP(C180,'A. Rate Class Allocations'!$B$124:$J$128,6,FALSE)</f>
        <v>0.96094519236849896</v>
      </c>
      <c r="P180" s="1061">
        <f>VLOOKUP(C180,'A. Rate Class Allocations'!$B$124:$J$128,8,FALSE)</f>
        <v>0.98007105038154396</v>
      </c>
      <c r="Q180" s="1061">
        <f>VLOOKUP(C180,'A. Rate Class Allocations'!$B$124:$J$128,7,FALSE)</f>
        <v>1.0700573423086499</v>
      </c>
      <c r="R180" s="1061">
        <f>VLOOKUP(C180,'A. Rate Class Allocations'!$B$124:$J$128,9,FALSE)</f>
        <v>0.85888650963597402</v>
      </c>
      <c r="S180" s="1060">
        <f t="shared" si="7"/>
        <v>791.10743379669918</v>
      </c>
      <c r="T180" s="1060">
        <f t="shared" si="8"/>
        <v>0</v>
      </c>
    </row>
    <row r="181" spans="1:20" s="1063" customFormat="1">
      <c r="A181" s="1072" t="s">
        <v>846</v>
      </c>
      <c r="B181" s="1063" t="s">
        <v>768</v>
      </c>
      <c r="C181" s="1071" t="s">
        <v>118</v>
      </c>
      <c r="D181" s="1071">
        <v>187870</v>
      </c>
      <c r="E181" s="1066">
        <v>2018</v>
      </c>
      <c r="F181" s="1066">
        <v>2018</v>
      </c>
      <c r="G181" s="1064">
        <v>43181</v>
      </c>
      <c r="H181" s="1117">
        <f t="shared" si="6"/>
        <v>2018</v>
      </c>
      <c r="I181" s="1064"/>
      <c r="J181" s="1071" t="s">
        <v>843</v>
      </c>
      <c r="K181" s="1071">
        <v>0</v>
      </c>
      <c r="L181" s="1071" t="s">
        <v>825</v>
      </c>
      <c r="M181" s="1070">
        <v>3066</v>
      </c>
      <c r="N181" s="1070">
        <v>0</v>
      </c>
      <c r="O181" s="1062">
        <f>VLOOKUP(C181,'A. Rate Class Allocations'!$B$124:$J$128,6,FALSE)</f>
        <v>0.96094519236849896</v>
      </c>
      <c r="P181" s="1061">
        <f>VLOOKUP(C181,'A. Rate Class Allocations'!$B$124:$J$128,8,FALSE)</f>
        <v>0.98007105038154396</v>
      </c>
      <c r="Q181" s="1061">
        <f>VLOOKUP(C181,'A. Rate Class Allocations'!$B$124:$J$128,7,FALSE)</f>
        <v>1.0700573423086499</v>
      </c>
      <c r="R181" s="1061">
        <f>VLOOKUP(C181,'A. Rate Class Allocations'!$B$124:$J$128,9,FALSE)</f>
        <v>0.85888650963597402</v>
      </c>
      <c r="S181" s="1060">
        <f t="shared" si="7"/>
        <v>2887.5421333579525</v>
      </c>
      <c r="T181" s="1060">
        <f t="shared" si="8"/>
        <v>0</v>
      </c>
    </row>
    <row r="182" spans="1:20" s="1063" customFormat="1">
      <c r="A182" s="1072" t="s">
        <v>846</v>
      </c>
      <c r="B182" s="1063" t="s">
        <v>768</v>
      </c>
      <c r="C182" s="1071" t="s">
        <v>118</v>
      </c>
      <c r="D182" s="1071">
        <v>187870</v>
      </c>
      <c r="E182" s="1066">
        <v>2018</v>
      </c>
      <c r="F182" s="1066">
        <v>2018</v>
      </c>
      <c r="G182" s="1064">
        <v>43181</v>
      </c>
      <c r="H182" s="1117">
        <f t="shared" si="6"/>
        <v>2018</v>
      </c>
      <c r="I182" s="1064"/>
      <c r="J182" s="1071" t="s">
        <v>843</v>
      </c>
      <c r="K182" s="1071">
        <v>0</v>
      </c>
      <c r="L182" s="1071" t="s">
        <v>825</v>
      </c>
      <c r="M182" s="1070">
        <v>6339.72</v>
      </c>
      <c r="N182" s="1070">
        <v>0</v>
      </c>
      <c r="O182" s="1062">
        <f>VLOOKUP(C182,'A. Rate Class Allocations'!$B$124:$J$128,6,FALSE)</f>
        <v>0.96094519236849896</v>
      </c>
      <c r="P182" s="1061">
        <f>VLOOKUP(C182,'A. Rate Class Allocations'!$B$124:$J$128,8,FALSE)</f>
        <v>0.98007105038154396</v>
      </c>
      <c r="Q182" s="1061">
        <f>VLOOKUP(C182,'A. Rate Class Allocations'!$B$124:$J$128,7,FALSE)</f>
        <v>1.0700573423086499</v>
      </c>
      <c r="R182" s="1061">
        <f>VLOOKUP(C182,'A. Rate Class Allocations'!$B$124:$J$128,9,FALSE)</f>
        <v>0.85888650963597402</v>
      </c>
      <c r="S182" s="1060">
        <f t="shared" si="7"/>
        <v>5970.7138335590598</v>
      </c>
      <c r="T182" s="1060">
        <f t="shared" si="8"/>
        <v>0</v>
      </c>
    </row>
    <row r="183" spans="1:20" s="1063" customFormat="1">
      <c r="A183" s="1072" t="s">
        <v>846</v>
      </c>
      <c r="B183" s="1063" t="s">
        <v>768</v>
      </c>
      <c r="C183" s="1071" t="s">
        <v>118</v>
      </c>
      <c r="D183" s="1071">
        <v>187870</v>
      </c>
      <c r="E183" s="1066">
        <v>2018</v>
      </c>
      <c r="F183" s="1066">
        <v>2018</v>
      </c>
      <c r="G183" s="1064">
        <v>43181</v>
      </c>
      <c r="H183" s="1117">
        <f t="shared" si="6"/>
        <v>2018</v>
      </c>
      <c r="I183" s="1064"/>
      <c r="J183" s="1071" t="s">
        <v>843</v>
      </c>
      <c r="K183" s="1071">
        <v>0</v>
      </c>
      <c r="L183" s="1071" t="s">
        <v>825</v>
      </c>
      <c r="M183" s="1070">
        <v>18480</v>
      </c>
      <c r="N183" s="1070">
        <v>0</v>
      </c>
      <c r="O183" s="1062">
        <f>VLOOKUP(C183,'A. Rate Class Allocations'!$B$124:$J$128,6,FALSE)</f>
        <v>0.96094519236849896</v>
      </c>
      <c r="P183" s="1061">
        <f>VLOOKUP(C183,'A. Rate Class Allocations'!$B$124:$J$128,8,FALSE)</f>
        <v>0.98007105038154396</v>
      </c>
      <c r="Q183" s="1061">
        <f>VLOOKUP(C183,'A. Rate Class Allocations'!$B$124:$J$128,7,FALSE)</f>
        <v>1.0700573423086499</v>
      </c>
      <c r="R183" s="1061">
        <f>VLOOKUP(C183,'A. Rate Class Allocations'!$B$124:$J$128,9,FALSE)</f>
        <v>0.85888650963597402</v>
      </c>
      <c r="S183" s="1060">
        <f t="shared" si="7"/>
        <v>17404.363543527383</v>
      </c>
      <c r="T183" s="1060">
        <f t="shared" si="8"/>
        <v>0</v>
      </c>
    </row>
    <row r="184" spans="1:20" s="1063" customFormat="1">
      <c r="A184" s="1072" t="s">
        <v>846</v>
      </c>
      <c r="B184" s="1063" t="s">
        <v>768</v>
      </c>
      <c r="C184" s="1071" t="s">
        <v>118</v>
      </c>
      <c r="D184" s="1071">
        <v>187870</v>
      </c>
      <c r="E184" s="1066">
        <v>2018</v>
      </c>
      <c r="F184" s="1066">
        <v>2018</v>
      </c>
      <c r="G184" s="1064">
        <v>43181</v>
      </c>
      <c r="H184" s="1117">
        <f t="shared" si="6"/>
        <v>2018</v>
      </c>
      <c r="I184" s="1064"/>
      <c r="J184" s="1071" t="s">
        <v>843</v>
      </c>
      <c r="K184" s="1071">
        <v>0</v>
      </c>
      <c r="L184" s="1071" t="s">
        <v>825</v>
      </c>
      <c r="M184" s="1070">
        <v>120358.20600000001</v>
      </c>
      <c r="N184" s="1070">
        <v>0</v>
      </c>
      <c r="O184" s="1062">
        <f>VLOOKUP(C184,'A. Rate Class Allocations'!$B$124:$J$128,6,FALSE)</f>
        <v>0.96094519236849896</v>
      </c>
      <c r="P184" s="1061">
        <f>VLOOKUP(C184,'A. Rate Class Allocations'!$B$124:$J$128,8,FALSE)</f>
        <v>0.98007105038154396</v>
      </c>
      <c r="Q184" s="1061">
        <f>VLOOKUP(C184,'A. Rate Class Allocations'!$B$124:$J$128,7,FALSE)</f>
        <v>1.0700573423086499</v>
      </c>
      <c r="R184" s="1061">
        <f>VLOOKUP(C184,'A. Rate Class Allocations'!$B$124:$J$128,9,FALSE)</f>
        <v>0.85888650963597402</v>
      </c>
      <c r="S184" s="1060">
        <f t="shared" si="7"/>
        <v>113352.70414885059</v>
      </c>
      <c r="T184" s="1060">
        <f t="shared" si="8"/>
        <v>0</v>
      </c>
    </row>
    <row r="185" spans="1:20" s="1063" customFormat="1">
      <c r="A185" s="1072" t="s">
        <v>846</v>
      </c>
      <c r="B185" s="1063" t="s">
        <v>768</v>
      </c>
      <c r="C185" s="1071" t="s">
        <v>118</v>
      </c>
      <c r="D185" s="1071">
        <v>187870</v>
      </c>
      <c r="E185" s="1066">
        <v>2018</v>
      </c>
      <c r="F185" s="1066">
        <v>2018</v>
      </c>
      <c r="G185" s="1064">
        <v>43181</v>
      </c>
      <c r="H185" s="1117">
        <f t="shared" si="6"/>
        <v>2018</v>
      </c>
      <c r="I185" s="1064"/>
      <c r="J185" s="1071" t="s">
        <v>843</v>
      </c>
      <c r="K185" s="1071">
        <v>0</v>
      </c>
      <c r="L185" s="1071" t="s">
        <v>825</v>
      </c>
      <c r="M185" s="1070">
        <v>955.55200000000002</v>
      </c>
      <c r="N185" s="1070">
        <v>0.20799999999999999</v>
      </c>
      <c r="O185" s="1062">
        <f>VLOOKUP(C185,'A. Rate Class Allocations'!$B$124:$J$128,6,FALSE)</f>
        <v>0.96094519236849896</v>
      </c>
      <c r="P185" s="1061">
        <f>VLOOKUP(C185,'A. Rate Class Allocations'!$B$124:$J$128,8,FALSE)</f>
        <v>0.98007105038154396</v>
      </c>
      <c r="Q185" s="1061">
        <f>VLOOKUP(C185,'A. Rate Class Allocations'!$B$124:$J$128,7,FALSE)</f>
        <v>1.0700573423086499</v>
      </c>
      <c r="R185" s="1061">
        <f>VLOOKUP(C185,'A. Rate Class Allocations'!$B$124:$J$128,9,FALSE)</f>
        <v>0.85888650963597402</v>
      </c>
      <c r="S185" s="1060">
        <f t="shared" si="7"/>
        <v>899.93367926107578</v>
      </c>
      <c r="T185" s="1060">
        <f t="shared" si="8"/>
        <v>0.19116402569593116</v>
      </c>
    </row>
    <row r="186" spans="1:20" s="1063" customFormat="1">
      <c r="A186" s="1072" t="s">
        <v>846</v>
      </c>
      <c r="B186" s="1063" t="s">
        <v>768</v>
      </c>
      <c r="C186" s="1071" t="s">
        <v>118</v>
      </c>
      <c r="D186" s="1071">
        <v>187870</v>
      </c>
      <c r="E186" s="1066">
        <v>2018</v>
      </c>
      <c r="F186" s="1066">
        <v>2018</v>
      </c>
      <c r="G186" s="1064">
        <v>43181</v>
      </c>
      <c r="H186" s="1117">
        <f t="shared" si="6"/>
        <v>2018</v>
      </c>
      <c r="I186" s="1064"/>
      <c r="J186" s="1071" t="s">
        <v>843</v>
      </c>
      <c r="K186" s="1071">
        <v>0</v>
      </c>
      <c r="L186" s="1071" t="s">
        <v>825</v>
      </c>
      <c r="M186" s="1070">
        <v>1928.123</v>
      </c>
      <c r="N186" s="1070">
        <v>0.49299999999999999</v>
      </c>
      <c r="O186" s="1062">
        <f>VLOOKUP(C186,'A. Rate Class Allocations'!$B$124:$J$128,6,FALSE)</f>
        <v>0.96094519236849896</v>
      </c>
      <c r="P186" s="1061">
        <f>VLOOKUP(C186,'A. Rate Class Allocations'!$B$124:$J$128,8,FALSE)</f>
        <v>0.98007105038154396</v>
      </c>
      <c r="Q186" s="1061">
        <f>VLOOKUP(C186,'A. Rate Class Allocations'!$B$124:$J$128,7,FALSE)</f>
        <v>1.0700573423086499</v>
      </c>
      <c r="R186" s="1061">
        <f>VLOOKUP(C186,'A. Rate Class Allocations'!$B$124:$J$128,9,FALSE)</f>
        <v>0.85888650963597402</v>
      </c>
      <c r="S186" s="1060">
        <f t="shared" si="7"/>
        <v>1815.8957602076111</v>
      </c>
      <c r="T186" s="1060">
        <f t="shared" si="8"/>
        <v>0.45309550321199077</v>
      </c>
    </row>
    <row r="187" spans="1:20" s="1063" customFormat="1">
      <c r="A187" s="1072" t="s">
        <v>846</v>
      </c>
      <c r="B187" s="1063" t="s">
        <v>768</v>
      </c>
      <c r="C187" s="1071" t="s">
        <v>118</v>
      </c>
      <c r="D187" s="1071">
        <v>187870</v>
      </c>
      <c r="E187" s="1066">
        <v>2018</v>
      </c>
      <c r="F187" s="1066">
        <v>2018</v>
      </c>
      <c r="G187" s="1064">
        <v>43181</v>
      </c>
      <c r="H187" s="1117">
        <f t="shared" si="6"/>
        <v>2018</v>
      </c>
      <c r="I187" s="1064"/>
      <c r="J187" s="1071" t="s">
        <v>843</v>
      </c>
      <c r="K187" s="1071">
        <v>0</v>
      </c>
      <c r="L187" s="1071" t="s">
        <v>825</v>
      </c>
      <c r="M187" s="1070">
        <v>2802.34</v>
      </c>
      <c r="N187" s="1070">
        <v>0.61</v>
      </c>
      <c r="O187" s="1062">
        <f>VLOOKUP(C187,'A. Rate Class Allocations'!$B$124:$J$128,6,FALSE)</f>
        <v>0.96094519236849896</v>
      </c>
      <c r="P187" s="1061">
        <f>VLOOKUP(C187,'A. Rate Class Allocations'!$B$124:$J$128,8,FALSE)</f>
        <v>0.98007105038154396</v>
      </c>
      <c r="Q187" s="1061">
        <f>VLOOKUP(C187,'A. Rate Class Allocations'!$B$124:$J$128,7,FALSE)</f>
        <v>1.0700573423086499</v>
      </c>
      <c r="R187" s="1061">
        <f>VLOOKUP(C187,'A. Rate Class Allocations'!$B$124:$J$128,9,FALSE)</f>
        <v>0.85888650963597402</v>
      </c>
      <c r="S187" s="1060">
        <f t="shared" si="7"/>
        <v>2639.228578602193</v>
      </c>
      <c r="T187" s="1060">
        <f t="shared" si="8"/>
        <v>0.560625267665952</v>
      </c>
    </row>
    <row r="188" spans="1:20" s="1063" customFormat="1">
      <c r="A188" s="1072" t="s">
        <v>846</v>
      </c>
      <c r="B188" s="1063" t="s">
        <v>768</v>
      </c>
      <c r="C188" s="1071" t="s">
        <v>118</v>
      </c>
      <c r="D188" s="1071">
        <v>187870</v>
      </c>
      <c r="E188" s="1066">
        <v>2018</v>
      </c>
      <c r="F188" s="1066">
        <v>2018</v>
      </c>
      <c r="G188" s="1064">
        <v>43181</v>
      </c>
      <c r="H188" s="1117">
        <f t="shared" si="6"/>
        <v>2018</v>
      </c>
      <c r="I188" s="1064"/>
      <c r="J188" s="1071" t="s">
        <v>843</v>
      </c>
      <c r="K188" s="1071">
        <v>0</v>
      </c>
      <c r="L188" s="1071" t="s">
        <v>825</v>
      </c>
      <c r="M188" s="1070">
        <v>8707.44</v>
      </c>
      <c r="N188" s="1070">
        <v>0.99399999999999999</v>
      </c>
      <c r="O188" s="1062">
        <f>VLOOKUP(C188,'A. Rate Class Allocations'!$B$124:$J$128,6,FALSE)</f>
        <v>0.96094519236849896</v>
      </c>
      <c r="P188" s="1061">
        <f>VLOOKUP(C188,'A. Rate Class Allocations'!$B$124:$J$128,8,FALSE)</f>
        <v>0.98007105038154396</v>
      </c>
      <c r="Q188" s="1061">
        <f>VLOOKUP(C188,'A. Rate Class Allocations'!$B$124:$J$128,7,FALSE)</f>
        <v>1.0700573423086499</v>
      </c>
      <c r="R188" s="1061">
        <f>VLOOKUP(C188,'A. Rate Class Allocations'!$B$124:$J$128,9,FALSE)</f>
        <v>0.85888650963597402</v>
      </c>
      <c r="S188" s="1060">
        <f t="shared" si="7"/>
        <v>8200.6196587365848</v>
      </c>
      <c r="T188" s="1060">
        <f t="shared" si="8"/>
        <v>0.91354346895074801</v>
      </c>
    </row>
    <row r="189" spans="1:20" s="1063" customFormat="1">
      <c r="A189" s="1072" t="s">
        <v>846</v>
      </c>
      <c r="B189" s="1063" t="s">
        <v>768</v>
      </c>
      <c r="C189" s="1071" t="s">
        <v>118</v>
      </c>
      <c r="D189" s="1071">
        <v>187870</v>
      </c>
      <c r="E189" s="1066">
        <v>2018</v>
      </c>
      <c r="F189" s="1066">
        <v>2018</v>
      </c>
      <c r="G189" s="1064">
        <v>43181</v>
      </c>
      <c r="H189" s="1117">
        <f t="shared" si="6"/>
        <v>2018</v>
      </c>
      <c r="I189" s="1064"/>
      <c r="J189" s="1071" t="s">
        <v>843</v>
      </c>
      <c r="K189" s="1071">
        <v>0</v>
      </c>
      <c r="L189" s="1071" t="s">
        <v>825</v>
      </c>
      <c r="M189" s="1070">
        <v>5052.4812000000002</v>
      </c>
      <c r="N189" s="1070">
        <v>1.0998000000000001</v>
      </c>
      <c r="O189" s="1062">
        <f>VLOOKUP(C189,'A. Rate Class Allocations'!$B$124:$J$128,6,FALSE)</f>
        <v>0.96094519236849896</v>
      </c>
      <c r="P189" s="1061">
        <f>VLOOKUP(C189,'A. Rate Class Allocations'!$B$124:$J$128,8,FALSE)</f>
        <v>0.98007105038154396</v>
      </c>
      <c r="Q189" s="1061">
        <f>VLOOKUP(C189,'A. Rate Class Allocations'!$B$124:$J$128,7,FALSE)</f>
        <v>1.0700573423086499</v>
      </c>
      <c r="R189" s="1061">
        <f>VLOOKUP(C189,'A. Rate Class Allocations'!$B$124:$J$128,9,FALSE)</f>
        <v>0.85888650963597402</v>
      </c>
      <c r="S189" s="1060">
        <f t="shared" si="7"/>
        <v>4758.3993290929384</v>
      </c>
      <c r="T189" s="1060">
        <f t="shared" si="8"/>
        <v>1.0107797858672363</v>
      </c>
    </row>
    <row r="190" spans="1:20" s="1063" customFormat="1">
      <c r="A190" s="1072" t="s">
        <v>846</v>
      </c>
      <c r="B190" s="1063" t="s">
        <v>768</v>
      </c>
      <c r="C190" s="1071" t="s">
        <v>118</v>
      </c>
      <c r="D190" s="1071">
        <v>187870</v>
      </c>
      <c r="E190" s="1066">
        <v>2018</v>
      </c>
      <c r="F190" s="1066">
        <v>2018</v>
      </c>
      <c r="G190" s="1064">
        <v>43181</v>
      </c>
      <c r="H190" s="1117">
        <f t="shared" si="6"/>
        <v>2018</v>
      </c>
      <c r="I190" s="1064"/>
      <c r="J190" s="1071" t="s">
        <v>843</v>
      </c>
      <c r="K190" s="1071">
        <v>0</v>
      </c>
      <c r="L190" s="1071" t="s">
        <v>825</v>
      </c>
      <c r="M190" s="1070">
        <v>36263.198400000001</v>
      </c>
      <c r="N190" s="1070">
        <v>7.8936000000000002</v>
      </c>
      <c r="O190" s="1062">
        <f>VLOOKUP(C190,'A. Rate Class Allocations'!$B$124:$J$128,6,FALSE)</f>
        <v>0.96094519236849896</v>
      </c>
      <c r="P190" s="1061">
        <f>VLOOKUP(C190,'A. Rate Class Allocations'!$B$124:$J$128,8,FALSE)</f>
        <v>0.98007105038154396</v>
      </c>
      <c r="Q190" s="1061">
        <f>VLOOKUP(C190,'A. Rate Class Allocations'!$B$124:$J$128,7,FALSE)</f>
        <v>1.0700573423086499</v>
      </c>
      <c r="R190" s="1061">
        <f>VLOOKUP(C190,'A. Rate Class Allocations'!$B$124:$J$128,9,FALSE)</f>
        <v>0.85888650963597402</v>
      </c>
      <c r="S190" s="1060">
        <f t="shared" si="7"/>
        <v>34152.483127957821</v>
      </c>
      <c r="T190" s="1060">
        <f t="shared" si="8"/>
        <v>7.2546747751605878</v>
      </c>
    </row>
    <row r="191" spans="1:20" s="1063" customFormat="1">
      <c r="A191" s="1072" t="s">
        <v>846</v>
      </c>
      <c r="B191" s="1063" t="s">
        <v>768</v>
      </c>
      <c r="C191" s="1071" t="s">
        <v>118</v>
      </c>
      <c r="D191" s="1071">
        <v>187870</v>
      </c>
      <c r="E191" s="1066">
        <v>2018</v>
      </c>
      <c r="F191" s="1066">
        <v>2018</v>
      </c>
      <c r="G191" s="1064">
        <v>43181</v>
      </c>
      <c r="H191" s="1117">
        <f t="shared" si="6"/>
        <v>2018</v>
      </c>
      <c r="I191" s="1064"/>
      <c r="J191" s="1071" t="s">
        <v>847</v>
      </c>
      <c r="K191" s="1071">
        <v>0</v>
      </c>
      <c r="L191" s="1071" t="s">
        <v>825</v>
      </c>
      <c r="M191" s="1070">
        <v>799151</v>
      </c>
      <c r="N191" s="1070">
        <v>92.8</v>
      </c>
      <c r="O191" s="1062">
        <f>VLOOKUP(C191,'A. Rate Class Allocations'!$B$124:$J$128,6,FALSE)</f>
        <v>0.96094519236849896</v>
      </c>
      <c r="P191" s="1061">
        <f>VLOOKUP(C191,'A. Rate Class Allocations'!$B$124:$J$128,8,FALSE)</f>
        <v>0.98007105038154396</v>
      </c>
      <c r="Q191" s="1061">
        <f>VLOOKUP(C191,'A. Rate Class Allocations'!$B$124:$J$128,7,FALSE)</f>
        <v>1.0700573423086499</v>
      </c>
      <c r="R191" s="1061">
        <f>VLOOKUP(C191,'A. Rate Class Allocations'!$B$124:$J$128,9,FALSE)</f>
        <v>0.85888650963597402</v>
      </c>
      <c r="S191" s="1060">
        <f t="shared" si="7"/>
        <v>752636.06765007856</v>
      </c>
      <c r="T191" s="1060">
        <f t="shared" si="8"/>
        <v>85.288565310492359</v>
      </c>
    </row>
    <row r="192" spans="1:20" s="1063" customFormat="1">
      <c r="A192" s="1072" t="s">
        <v>846</v>
      </c>
      <c r="B192" s="1063" t="s">
        <v>768</v>
      </c>
      <c r="C192" s="1071" t="s">
        <v>118</v>
      </c>
      <c r="D192" s="1071">
        <v>187903</v>
      </c>
      <c r="E192" s="1066">
        <v>2018</v>
      </c>
      <c r="F192" s="1066">
        <v>2018</v>
      </c>
      <c r="G192" s="1064">
        <v>43143</v>
      </c>
      <c r="H192" s="1117">
        <f t="shared" si="6"/>
        <v>2018</v>
      </c>
      <c r="I192" s="1064"/>
      <c r="J192" s="1071" t="s">
        <v>843</v>
      </c>
      <c r="K192" s="1071">
        <v>0</v>
      </c>
      <c r="L192" s="1071" t="s">
        <v>825</v>
      </c>
      <c r="M192" s="1070">
        <v>1218</v>
      </c>
      <c r="N192" s="1070">
        <v>0</v>
      </c>
      <c r="O192" s="1062">
        <f>VLOOKUP(C192,'A. Rate Class Allocations'!$B$124:$J$128,6,FALSE)</f>
        <v>0.96094519236849896</v>
      </c>
      <c r="P192" s="1061">
        <f>VLOOKUP(C192,'A. Rate Class Allocations'!$B$124:$J$128,8,FALSE)</f>
        <v>0.98007105038154396</v>
      </c>
      <c r="Q192" s="1061">
        <f>VLOOKUP(C192,'A. Rate Class Allocations'!$B$124:$J$128,7,FALSE)</f>
        <v>1.0700573423086499</v>
      </c>
      <c r="R192" s="1061">
        <f>VLOOKUP(C192,'A. Rate Class Allocations'!$B$124:$J$128,9,FALSE)</f>
        <v>0.85888650963597402</v>
      </c>
      <c r="S192" s="1060">
        <f t="shared" si="7"/>
        <v>1147.1057790052141</v>
      </c>
      <c r="T192" s="1060">
        <f t="shared" si="8"/>
        <v>0</v>
      </c>
    </row>
    <row r="193" spans="1:20" s="1063" customFormat="1">
      <c r="A193" s="1072" t="s">
        <v>846</v>
      </c>
      <c r="B193" s="1063" t="s">
        <v>768</v>
      </c>
      <c r="C193" s="1071" t="s">
        <v>118</v>
      </c>
      <c r="D193" s="1071">
        <v>187903</v>
      </c>
      <c r="E193" s="1066">
        <v>2018</v>
      </c>
      <c r="F193" s="1066">
        <v>2018</v>
      </c>
      <c r="G193" s="1064">
        <v>43143</v>
      </c>
      <c r="H193" s="1117">
        <f t="shared" si="6"/>
        <v>2018</v>
      </c>
      <c r="I193" s="1064"/>
      <c r="J193" s="1071" t="s">
        <v>843</v>
      </c>
      <c r="K193" s="1071">
        <v>0</v>
      </c>
      <c r="L193" s="1071" t="s">
        <v>825</v>
      </c>
      <c r="M193" s="1070">
        <v>18480</v>
      </c>
      <c r="N193" s="1070">
        <v>0</v>
      </c>
      <c r="O193" s="1062">
        <f>VLOOKUP(C193,'A. Rate Class Allocations'!$B$124:$J$128,6,FALSE)</f>
        <v>0.96094519236849896</v>
      </c>
      <c r="P193" s="1061">
        <f>VLOOKUP(C193,'A. Rate Class Allocations'!$B$124:$J$128,8,FALSE)</f>
        <v>0.98007105038154396</v>
      </c>
      <c r="Q193" s="1061">
        <f>VLOOKUP(C193,'A. Rate Class Allocations'!$B$124:$J$128,7,FALSE)</f>
        <v>1.0700573423086499</v>
      </c>
      <c r="R193" s="1061">
        <f>VLOOKUP(C193,'A. Rate Class Allocations'!$B$124:$J$128,9,FALSE)</f>
        <v>0.85888650963597402</v>
      </c>
      <c r="S193" s="1060">
        <f t="shared" si="7"/>
        <v>17404.363543527383</v>
      </c>
      <c r="T193" s="1060">
        <f t="shared" si="8"/>
        <v>0</v>
      </c>
    </row>
    <row r="194" spans="1:20" s="1063" customFormat="1">
      <c r="A194" s="1072" t="s">
        <v>846</v>
      </c>
      <c r="B194" s="1063" t="s">
        <v>768</v>
      </c>
      <c r="C194" s="1071" t="s">
        <v>118</v>
      </c>
      <c r="D194" s="1071">
        <v>187903</v>
      </c>
      <c r="E194" s="1066">
        <v>2018</v>
      </c>
      <c r="F194" s="1066">
        <v>2018</v>
      </c>
      <c r="G194" s="1064">
        <v>43143</v>
      </c>
      <c r="H194" s="1117">
        <f t="shared" si="6"/>
        <v>2018</v>
      </c>
      <c r="I194" s="1064"/>
      <c r="J194" s="1071" t="s">
        <v>843</v>
      </c>
      <c r="K194" s="1071">
        <v>0</v>
      </c>
      <c r="L194" s="1071" t="s">
        <v>825</v>
      </c>
      <c r="M194" s="1070">
        <v>534.74159999999995</v>
      </c>
      <c r="N194" s="1070">
        <v>0.1164</v>
      </c>
      <c r="O194" s="1062">
        <f>VLOOKUP(C194,'A. Rate Class Allocations'!$B$124:$J$128,6,FALSE)</f>
        <v>0.96094519236849896</v>
      </c>
      <c r="P194" s="1061">
        <f>VLOOKUP(C194,'A. Rate Class Allocations'!$B$124:$J$128,8,FALSE)</f>
        <v>0.98007105038154396</v>
      </c>
      <c r="Q194" s="1061">
        <f>VLOOKUP(C194,'A. Rate Class Allocations'!$B$124:$J$128,7,FALSE)</f>
        <v>1.0700573423086499</v>
      </c>
      <c r="R194" s="1061">
        <f>VLOOKUP(C194,'A. Rate Class Allocations'!$B$124:$J$128,9,FALSE)</f>
        <v>0.85888650963597402</v>
      </c>
      <c r="S194" s="1060">
        <f t="shared" si="7"/>
        <v>503.61673204802497</v>
      </c>
      <c r="T194" s="1060">
        <f t="shared" si="8"/>
        <v>0.1069783297644538</v>
      </c>
    </row>
    <row r="195" spans="1:20" s="1063" customFormat="1">
      <c r="A195" s="1072" t="s">
        <v>846</v>
      </c>
      <c r="B195" s="1063" t="s">
        <v>768</v>
      </c>
      <c r="C195" s="1071" t="s">
        <v>118</v>
      </c>
      <c r="D195" s="1071">
        <v>187911</v>
      </c>
      <c r="E195" s="1066">
        <v>2018</v>
      </c>
      <c r="F195" s="1066">
        <v>2018</v>
      </c>
      <c r="G195" s="1064">
        <v>43098</v>
      </c>
      <c r="H195" s="1117">
        <f t="shared" si="6"/>
        <v>2017</v>
      </c>
      <c r="I195" s="1064"/>
      <c r="J195" s="1071" t="s">
        <v>843</v>
      </c>
      <c r="K195" s="1071">
        <v>0</v>
      </c>
      <c r="L195" s="1071" t="s">
        <v>825</v>
      </c>
      <c r="M195" s="1070">
        <v>967.49639999999999</v>
      </c>
      <c r="N195" s="1070">
        <v>0.21060000000000001</v>
      </c>
      <c r="O195" s="1062">
        <f>VLOOKUP(C195,'A. Rate Class Allocations'!$B$124:$J$128,6,FALSE)</f>
        <v>0.96094519236849896</v>
      </c>
      <c r="P195" s="1061">
        <f>VLOOKUP(C195,'A. Rate Class Allocations'!$B$124:$J$128,8,FALSE)</f>
        <v>0.98007105038154396</v>
      </c>
      <c r="Q195" s="1061">
        <f>VLOOKUP(C195,'A. Rate Class Allocations'!$B$124:$J$128,7,FALSE)</f>
        <v>1.0700573423086499</v>
      </c>
      <c r="R195" s="1061">
        <f>VLOOKUP(C195,'A. Rate Class Allocations'!$B$124:$J$128,9,FALSE)</f>
        <v>0.85888650963597402</v>
      </c>
      <c r="S195" s="1060">
        <f t="shared" si="7"/>
        <v>911.18285025183911</v>
      </c>
      <c r="T195" s="1060">
        <f t="shared" si="8"/>
        <v>0.19355357601713033</v>
      </c>
    </row>
    <row r="196" spans="1:20" s="1063" customFormat="1">
      <c r="A196" s="1072" t="s">
        <v>846</v>
      </c>
      <c r="B196" s="1063" t="s">
        <v>768</v>
      </c>
      <c r="C196" s="1071" t="s">
        <v>118</v>
      </c>
      <c r="D196" s="1071">
        <v>187911</v>
      </c>
      <c r="E196" s="1066">
        <v>2018</v>
      </c>
      <c r="F196" s="1066">
        <v>2018</v>
      </c>
      <c r="G196" s="1064">
        <v>43098</v>
      </c>
      <c r="H196" s="1117">
        <f t="shared" ref="H196:H259" si="9">YEAR(G196)</f>
        <v>2017</v>
      </c>
      <c r="I196" s="1064"/>
      <c r="J196" s="1071" t="s">
        <v>843</v>
      </c>
      <c r="K196" s="1071">
        <v>0</v>
      </c>
      <c r="L196" s="1071" t="s">
        <v>825</v>
      </c>
      <c r="M196" s="1070">
        <v>4156.6512000000002</v>
      </c>
      <c r="N196" s="1070">
        <v>0.90480000000000005</v>
      </c>
      <c r="O196" s="1062">
        <f>VLOOKUP(C196,'A. Rate Class Allocations'!$B$124:$J$128,6,FALSE)</f>
        <v>0.96094519236849896</v>
      </c>
      <c r="P196" s="1061">
        <f>VLOOKUP(C196,'A. Rate Class Allocations'!$B$124:$J$128,8,FALSE)</f>
        <v>0.98007105038154396</v>
      </c>
      <c r="Q196" s="1061">
        <f>VLOOKUP(C196,'A. Rate Class Allocations'!$B$124:$J$128,7,FALSE)</f>
        <v>1.0700573423086499</v>
      </c>
      <c r="R196" s="1061">
        <f>VLOOKUP(C196,'A. Rate Class Allocations'!$B$124:$J$128,9,FALSE)</f>
        <v>0.85888650963597402</v>
      </c>
      <c r="S196" s="1060">
        <f t="shared" ref="S196:S259" si="10">M196*O196*P196</f>
        <v>3914.7115047856796</v>
      </c>
      <c r="T196" s="1060">
        <f t="shared" ref="T196:T259" si="11">N196*Q196*R196</f>
        <v>0.8315635117773007</v>
      </c>
    </row>
    <row r="197" spans="1:20" s="1063" customFormat="1">
      <c r="A197" s="1072" t="s">
        <v>846</v>
      </c>
      <c r="B197" s="1063" t="s">
        <v>768</v>
      </c>
      <c r="C197" s="1071" t="s">
        <v>118</v>
      </c>
      <c r="D197" s="1071">
        <v>188178</v>
      </c>
      <c r="E197" s="1066">
        <v>2018</v>
      </c>
      <c r="F197" s="1066">
        <v>2018</v>
      </c>
      <c r="G197" s="1064">
        <v>43139</v>
      </c>
      <c r="H197" s="1117">
        <f t="shared" si="9"/>
        <v>2018</v>
      </c>
      <c r="I197" s="1064"/>
      <c r="J197" s="1071" t="s">
        <v>843</v>
      </c>
      <c r="K197" s="1071">
        <v>0</v>
      </c>
      <c r="L197" s="1071" t="s">
        <v>824</v>
      </c>
      <c r="M197" s="1070">
        <v>2581.2600000000002</v>
      </c>
      <c r="N197" s="1070">
        <v>0.66</v>
      </c>
      <c r="O197" s="1062">
        <f>VLOOKUP(C197,'A. Rate Class Allocations'!$B$124:$J$128,6,FALSE)</f>
        <v>0.96094519236849896</v>
      </c>
      <c r="P197" s="1061">
        <f>VLOOKUP(C197,'A. Rate Class Allocations'!$B$124:$J$128,8,FALSE)</f>
        <v>0.98007105038154396</v>
      </c>
      <c r="Q197" s="1061">
        <f>VLOOKUP(C197,'A. Rate Class Allocations'!$B$124:$J$128,7,FALSE)</f>
        <v>1.0700573423086499</v>
      </c>
      <c r="R197" s="1061">
        <f>VLOOKUP(C197,'A. Rate Class Allocations'!$B$124:$J$128,9,FALSE)</f>
        <v>0.85888650963597402</v>
      </c>
      <c r="S197" s="1060">
        <f t="shared" si="10"/>
        <v>2431.0166363834146</v>
      </c>
      <c r="T197" s="1060">
        <f t="shared" si="11"/>
        <v>0.60657815845824326</v>
      </c>
    </row>
    <row r="198" spans="1:20" s="1063" customFormat="1">
      <c r="A198" s="1072" t="s">
        <v>846</v>
      </c>
      <c r="B198" s="1063" t="s">
        <v>768</v>
      </c>
      <c r="C198" s="1071" t="s">
        <v>118</v>
      </c>
      <c r="D198" s="1071">
        <v>188178</v>
      </c>
      <c r="E198" s="1066">
        <v>2018</v>
      </c>
      <c r="F198" s="1066">
        <v>2018</v>
      </c>
      <c r="G198" s="1064">
        <v>43139</v>
      </c>
      <c r="H198" s="1117">
        <f t="shared" si="9"/>
        <v>2018</v>
      </c>
      <c r="I198" s="1064"/>
      <c r="J198" s="1071" t="s">
        <v>843</v>
      </c>
      <c r="K198" s="1071">
        <v>0</v>
      </c>
      <c r="L198" s="1071" t="s">
        <v>824</v>
      </c>
      <c r="M198" s="1070">
        <v>4318.3599999999997</v>
      </c>
      <c r="N198" s="1070">
        <v>0.94</v>
      </c>
      <c r="O198" s="1062">
        <f>VLOOKUP(C198,'A. Rate Class Allocations'!$B$124:$J$128,6,FALSE)</f>
        <v>0.96094519236849896</v>
      </c>
      <c r="P198" s="1061">
        <f>VLOOKUP(C198,'A. Rate Class Allocations'!$B$124:$J$128,8,FALSE)</f>
        <v>0.98007105038154396</v>
      </c>
      <c r="Q198" s="1061">
        <f>VLOOKUP(C198,'A. Rate Class Allocations'!$B$124:$J$128,7,FALSE)</f>
        <v>1.0700573423086499</v>
      </c>
      <c r="R198" s="1061">
        <f>VLOOKUP(C198,'A. Rate Class Allocations'!$B$124:$J$128,9,FALSE)</f>
        <v>0.85888650963597402</v>
      </c>
      <c r="S198" s="1060">
        <f t="shared" si="10"/>
        <v>4067.0079735837071</v>
      </c>
      <c r="T198" s="1060">
        <f t="shared" si="11"/>
        <v>0.86391434689507363</v>
      </c>
    </row>
    <row r="199" spans="1:20" s="1063" customFormat="1">
      <c r="A199" s="1072" t="s">
        <v>846</v>
      </c>
      <c r="B199" s="1063" t="s">
        <v>768</v>
      </c>
      <c r="C199" s="1071" t="s">
        <v>118</v>
      </c>
      <c r="D199" s="1071">
        <v>188302</v>
      </c>
      <c r="E199" s="1066">
        <v>2018</v>
      </c>
      <c r="F199" s="1066">
        <v>2018</v>
      </c>
      <c r="G199" s="1064">
        <v>43102</v>
      </c>
      <c r="H199" s="1117">
        <f t="shared" si="9"/>
        <v>2018</v>
      </c>
      <c r="I199" s="1064"/>
      <c r="J199" s="1071" t="s">
        <v>843</v>
      </c>
      <c r="K199" s="1071">
        <v>0</v>
      </c>
      <c r="L199" s="1071" t="s">
        <v>827</v>
      </c>
      <c r="M199" s="1070">
        <v>6396.366</v>
      </c>
      <c r="N199" s="1070">
        <v>1.698</v>
      </c>
      <c r="O199" s="1062">
        <f>VLOOKUP(C199,'A. Rate Class Allocations'!$B$124:$J$128,6,FALSE)</f>
        <v>0.96094519236849896</v>
      </c>
      <c r="P199" s="1061">
        <f>VLOOKUP(C199,'A. Rate Class Allocations'!$B$124:$J$128,8,FALSE)</f>
        <v>0.98007105038154396</v>
      </c>
      <c r="Q199" s="1061">
        <f>VLOOKUP(C199,'A. Rate Class Allocations'!$B$124:$J$128,7,FALSE)</f>
        <v>1.0700573423086499</v>
      </c>
      <c r="R199" s="1061">
        <f>VLOOKUP(C199,'A. Rate Class Allocations'!$B$124:$J$128,9,FALSE)</f>
        <v>0.85888650963597402</v>
      </c>
      <c r="S199" s="1060">
        <f t="shared" si="10"/>
        <v>6024.0627284338789</v>
      </c>
      <c r="T199" s="1060">
        <f t="shared" si="11"/>
        <v>1.5605601713062074</v>
      </c>
    </row>
    <row r="200" spans="1:20" s="1063" customFormat="1">
      <c r="A200" s="1072" t="s">
        <v>846</v>
      </c>
      <c r="B200" s="1063" t="s">
        <v>768</v>
      </c>
      <c r="C200" s="1071" t="s">
        <v>118</v>
      </c>
      <c r="D200" s="1071">
        <v>188320</v>
      </c>
      <c r="E200" s="1066">
        <v>2018</v>
      </c>
      <c r="F200" s="1066">
        <v>2018</v>
      </c>
      <c r="G200" s="1064">
        <v>43154</v>
      </c>
      <c r="H200" s="1117">
        <f t="shared" si="9"/>
        <v>2018</v>
      </c>
      <c r="I200" s="1064"/>
      <c r="J200" s="1071" t="s">
        <v>843</v>
      </c>
      <c r="K200" s="1071">
        <v>0</v>
      </c>
      <c r="L200" s="1071" t="s">
        <v>825</v>
      </c>
      <c r="M200" s="1070">
        <v>0</v>
      </c>
      <c r="N200" s="1070">
        <v>0</v>
      </c>
      <c r="O200" s="1062">
        <f>VLOOKUP(C200,'A. Rate Class Allocations'!$B$124:$J$128,6,FALSE)</f>
        <v>0.96094519236849896</v>
      </c>
      <c r="P200" s="1061">
        <f>VLOOKUP(C200,'A. Rate Class Allocations'!$B$124:$J$128,8,FALSE)</f>
        <v>0.98007105038154396</v>
      </c>
      <c r="Q200" s="1061">
        <f>VLOOKUP(C200,'A. Rate Class Allocations'!$B$124:$J$128,7,FALSE)</f>
        <v>1.0700573423086499</v>
      </c>
      <c r="R200" s="1061">
        <f>VLOOKUP(C200,'A. Rate Class Allocations'!$B$124:$J$128,9,FALSE)</f>
        <v>0.85888650963597402</v>
      </c>
      <c r="S200" s="1060">
        <f t="shared" si="10"/>
        <v>0</v>
      </c>
      <c r="T200" s="1060">
        <f t="shared" si="11"/>
        <v>0</v>
      </c>
    </row>
    <row r="201" spans="1:20" s="1063" customFormat="1">
      <c r="A201" s="1072" t="s">
        <v>846</v>
      </c>
      <c r="B201" s="1063" t="s">
        <v>768</v>
      </c>
      <c r="C201" s="1071" t="s">
        <v>118</v>
      </c>
      <c r="D201" s="1071">
        <v>188320</v>
      </c>
      <c r="E201" s="1066">
        <v>2018</v>
      </c>
      <c r="F201" s="1066">
        <v>2018</v>
      </c>
      <c r="G201" s="1064">
        <v>43154</v>
      </c>
      <c r="H201" s="1117">
        <f t="shared" si="9"/>
        <v>2018</v>
      </c>
      <c r="I201" s="1064"/>
      <c r="J201" s="1071" t="s">
        <v>843</v>
      </c>
      <c r="K201" s="1071">
        <v>0</v>
      </c>
      <c r="L201" s="1071" t="s">
        <v>825</v>
      </c>
      <c r="M201" s="1070">
        <v>35546.534399999997</v>
      </c>
      <c r="N201" s="1070">
        <v>7.7375999999999996</v>
      </c>
      <c r="O201" s="1062">
        <f>VLOOKUP(C201,'A. Rate Class Allocations'!$B$124:$J$128,6,FALSE)</f>
        <v>0.96094519236849896</v>
      </c>
      <c r="P201" s="1061">
        <f>VLOOKUP(C201,'A. Rate Class Allocations'!$B$124:$J$128,8,FALSE)</f>
        <v>0.98007105038154396</v>
      </c>
      <c r="Q201" s="1061">
        <f>VLOOKUP(C201,'A. Rate Class Allocations'!$B$124:$J$128,7,FALSE)</f>
        <v>1.0700573423086499</v>
      </c>
      <c r="R201" s="1061">
        <f>VLOOKUP(C201,'A. Rate Class Allocations'!$B$124:$J$128,9,FALSE)</f>
        <v>0.85888650963597402</v>
      </c>
      <c r="S201" s="1060">
        <f t="shared" si="10"/>
        <v>33477.532868512011</v>
      </c>
      <c r="T201" s="1060">
        <f t="shared" si="11"/>
        <v>7.1113017558886389</v>
      </c>
    </row>
    <row r="202" spans="1:20" s="1063" customFormat="1">
      <c r="A202" s="1072" t="s">
        <v>846</v>
      </c>
      <c r="B202" s="1063" t="s">
        <v>768</v>
      </c>
      <c r="C202" s="1071" t="s">
        <v>118</v>
      </c>
      <c r="D202" s="1071">
        <v>188473</v>
      </c>
      <c r="E202" s="1066">
        <v>2018</v>
      </c>
      <c r="F202" s="1066">
        <v>2018</v>
      </c>
      <c r="G202" s="1064">
        <v>43248</v>
      </c>
      <c r="H202" s="1117">
        <f t="shared" si="9"/>
        <v>2018</v>
      </c>
      <c r="I202" s="1064"/>
      <c r="J202" s="1071" t="s">
        <v>843</v>
      </c>
      <c r="K202" s="1071">
        <v>0</v>
      </c>
      <c r="L202" s="1071" t="s">
        <v>827</v>
      </c>
      <c r="M202" s="1070">
        <v>1146.6623999999999</v>
      </c>
      <c r="N202" s="1070">
        <v>0.24959999999999999</v>
      </c>
      <c r="O202" s="1062">
        <f>VLOOKUP(C202,'A. Rate Class Allocations'!$B$124:$J$128,6,FALSE)</f>
        <v>0.96094519236849896</v>
      </c>
      <c r="P202" s="1061">
        <f>VLOOKUP(C202,'A. Rate Class Allocations'!$B$124:$J$128,8,FALSE)</f>
        <v>0.98007105038154396</v>
      </c>
      <c r="Q202" s="1061">
        <f>VLOOKUP(C202,'A. Rate Class Allocations'!$B$124:$J$128,7,FALSE)</f>
        <v>1.0700573423086499</v>
      </c>
      <c r="R202" s="1061">
        <f>VLOOKUP(C202,'A. Rate Class Allocations'!$B$124:$J$128,9,FALSE)</f>
        <v>0.85888650963597402</v>
      </c>
      <c r="S202" s="1060">
        <f t="shared" si="10"/>
        <v>1079.9204151132908</v>
      </c>
      <c r="T202" s="1060">
        <f t="shared" si="11"/>
        <v>0.22939683083511742</v>
      </c>
    </row>
    <row r="203" spans="1:20" s="1063" customFormat="1">
      <c r="A203" s="1072" t="s">
        <v>846</v>
      </c>
      <c r="B203" s="1063" t="s">
        <v>768</v>
      </c>
      <c r="C203" s="1071" t="s">
        <v>118</v>
      </c>
      <c r="D203" s="1071">
        <v>188473</v>
      </c>
      <c r="E203" s="1066">
        <v>2018</v>
      </c>
      <c r="F203" s="1066">
        <v>2018</v>
      </c>
      <c r="G203" s="1064">
        <v>43248</v>
      </c>
      <c r="H203" s="1117">
        <f t="shared" si="9"/>
        <v>2018</v>
      </c>
      <c r="I203" s="1064"/>
      <c r="J203" s="1071" t="s">
        <v>843</v>
      </c>
      <c r="K203" s="1071">
        <v>0</v>
      </c>
      <c r="L203" s="1071" t="s">
        <v>827</v>
      </c>
      <c r="M203" s="1070">
        <v>9402.4320000000007</v>
      </c>
      <c r="N203" s="1070">
        <v>2.496</v>
      </c>
      <c r="O203" s="1062">
        <f>VLOOKUP(C203,'A. Rate Class Allocations'!$B$124:$J$128,6,FALSE)</f>
        <v>0.96094519236849896</v>
      </c>
      <c r="P203" s="1061">
        <f>VLOOKUP(C203,'A. Rate Class Allocations'!$B$124:$J$128,8,FALSE)</f>
        <v>0.98007105038154396</v>
      </c>
      <c r="Q203" s="1061">
        <f>VLOOKUP(C203,'A. Rate Class Allocations'!$B$124:$J$128,7,FALSE)</f>
        <v>1.0700573423086499</v>
      </c>
      <c r="R203" s="1061">
        <f>VLOOKUP(C203,'A. Rate Class Allocations'!$B$124:$J$128,9,FALSE)</f>
        <v>0.85888650963597402</v>
      </c>
      <c r="S203" s="1060">
        <f t="shared" si="10"/>
        <v>8855.1593463904373</v>
      </c>
      <c r="T203" s="1060">
        <f t="shared" si="11"/>
        <v>2.2939683083511739</v>
      </c>
    </row>
    <row r="204" spans="1:20" s="1063" customFormat="1">
      <c r="A204" s="1072" t="s">
        <v>846</v>
      </c>
      <c r="B204" s="1063" t="s">
        <v>768</v>
      </c>
      <c r="C204" s="1071" t="s">
        <v>118</v>
      </c>
      <c r="D204" s="1071">
        <v>188506</v>
      </c>
      <c r="E204" s="1066">
        <v>2018</v>
      </c>
      <c r="F204" s="1066">
        <v>2018</v>
      </c>
      <c r="G204" s="1064">
        <v>43076</v>
      </c>
      <c r="H204" s="1117">
        <f t="shared" si="9"/>
        <v>2017</v>
      </c>
      <c r="I204" s="1064"/>
      <c r="J204" s="1071" t="s">
        <v>847</v>
      </c>
      <c r="K204" s="1071">
        <v>0</v>
      </c>
      <c r="L204" s="1071" t="s">
        <v>825</v>
      </c>
      <c r="M204" s="1070">
        <v>5059</v>
      </c>
      <c r="N204" s="1070">
        <v>10.6</v>
      </c>
      <c r="O204" s="1062">
        <f>VLOOKUP(C204,'A. Rate Class Allocations'!$B$124:$J$128,6,FALSE)</f>
        <v>0.96094519236849896</v>
      </c>
      <c r="P204" s="1061">
        <f>VLOOKUP(C204,'A. Rate Class Allocations'!$B$124:$J$128,8,FALSE)</f>
        <v>0.98007105038154396</v>
      </c>
      <c r="Q204" s="1061">
        <f>VLOOKUP(C204,'A. Rate Class Allocations'!$B$124:$J$128,7,FALSE)</f>
        <v>1.0700573423086499</v>
      </c>
      <c r="R204" s="1061">
        <f>VLOOKUP(C204,'A. Rate Class Allocations'!$B$124:$J$128,9,FALSE)</f>
        <v>0.85888650963597402</v>
      </c>
      <c r="S204" s="1060">
        <f t="shared" si="10"/>
        <v>4764.5386994970258</v>
      </c>
      <c r="T204" s="1060">
        <f t="shared" si="11"/>
        <v>9.7420128479657233</v>
      </c>
    </row>
    <row r="205" spans="1:20" s="1063" customFormat="1">
      <c r="A205" s="1072" t="s">
        <v>846</v>
      </c>
      <c r="B205" s="1063" t="s">
        <v>768</v>
      </c>
      <c r="C205" s="1071" t="s">
        <v>118</v>
      </c>
      <c r="D205" s="1071">
        <v>188785</v>
      </c>
      <c r="E205" s="1066">
        <v>2018</v>
      </c>
      <c r="F205" s="1066">
        <v>2018</v>
      </c>
      <c r="G205" s="1064">
        <v>43126</v>
      </c>
      <c r="H205" s="1117">
        <f t="shared" si="9"/>
        <v>2018</v>
      </c>
      <c r="I205" s="1064"/>
      <c r="J205" s="1071" t="s">
        <v>847</v>
      </c>
      <c r="K205" s="1071">
        <v>0</v>
      </c>
      <c r="L205" s="1071" t="s">
        <v>827</v>
      </c>
      <c r="M205" s="1070">
        <v>7585</v>
      </c>
      <c r="N205" s="1070">
        <v>2.4</v>
      </c>
      <c r="O205" s="1062">
        <f>VLOOKUP(C205,'A. Rate Class Allocations'!$B$124:$J$128,6,FALSE)</f>
        <v>0.96094519236849896</v>
      </c>
      <c r="P205" s="1061">
        <f>VLOOKUP(C205,'A. Rate Class Allocations'!$B$124:$J$128,8,FALSE)</f>
        <v>0.98007105038154396</v>
      </c>
      <c r="Q205" s="1061">
        <f>VLOOKUP(C205,'A. Rate Class Allocations'!$B$124:$J$128,7,FALSE)</f>
        <v>1.0700573423086499</v>
      </c>
      <c r="R205" s="1061">
        <f>VLOOKUP(C205,'A. Rate Class Allocations'!$B$124:$J$128,9,FALSE)</f>
        <v>0.85888650963597402</v>
      </c>
      <c r="S205" s="1060">
        <f t="shared" si="10"/>
        <v>7143.5117682713853</v>
      </c>
      <c r="T205" s="1060">
        <f t="shared" si="11"/>
        <v>2.2057387580299754</v>
      </c>
    </row>
    <row r="206" spans="1:20" s="1063" customFormat="1">
      <c r="A206" s="1072" t="s">
        <v>846</v>
      </c>
      <c r="B206" s="1063" t="s">
        <v>768</v>
      </c>
      <c r="C206" s="1071" t="s">
        <v>118</v>
      </c>
      <c r="D206" s="1071">
        <v>188789</v>
      </c>
      <c r="E206" s="1066">
        <v>2018</v>
      </c>
      <c r="F206" s="1066">
        <v>2018</v>
      </c>
      <c r="G206" s="1064">
        <v>43174</v>
      </c>
      <c r="H206" s="1117">
        <f t="shared" si="9"/>
        <v>2018</v>
      </c>
      <c r="I206" s="1064"/>
      <c r="J206" s="1071" t="s">
        <v>843</v>
      </c>
      <c r="K206" s="1071">
        <v>0</v>
      </c>
      <c r="L206" s="1071" t="s">
        <v>827</v>
      </c>
      <c r="M206" s="1070">
        <v>5288.8680000000004</v>
      </c>
      <c r="N206" s="1070">
        <v>1.4039999999999999</v>
      </c>
      <c r="O206" s="1062">
        <f>VLOOKUP(C206,'A. Rate Class Allocations'!$B$124:$J$128,6,FALSE)</f>
        <v>0.96094519236849896</v>
      </c>
      <c r="P206" s="1061">
        <f>VLOOKUP(C206,'A. Rate Class Allocations'!$B$124:$J$128,8,FALSE)</f>
        <v>0.98007105038154396</v>
      </c>
      <c r="Q206" s="1061">
        <f>VLOOKUP(C206,'A. Rate Class Allocations'!$B$124:$J$128,7,FALSE)</f>
        <v>1.0700573423086499</v>
      </c>
      <c r="R206" s="1061">
        <f>VLOOKUP(C206,'A. Rate Class Allocations'!$B$124:$J$128,9,FALSE)</f>
        <v>0.85888650963597402</v>
      </c>
      <c r="S206" s="1060">
        <f t="shared" si="10"/>
        <v>4981.0271323446214</v>
      </c>
      <c r="T206" s="1060">
        <f t="shared" si="11"/>
        <v>1.2903571734475354</v>
      </c>
    </row>
    <row r="207" spans="1:20" s="1063" customFormat="1">
      <c r="A207" s="1072" t="s">
        <v>846</v>
      </c>
      <c r="B207" s="1063" t="s">
        <v>768</v>
      </c>
      <c r="C207" s="1071" t="s">
        <v>118</v>
      </c>
      <c r="D207" s="1071">
        <v>188871</v>
      </c>
      <c r="E207" s="1066">
        <v>2018</v>
      </c>
      <c r="F207" s="1066">
        <v>2018</v>
      </c>
      <c r="G207" s="1064">
        <v>43158</v>
      </c>
      <c r="H207" s="1117">
        <f t="shared" si="9"/>
        <v>2018</v>
      </c>
      <c r="I207" s="1064"/>
      <c r="J207" s="1071" t="s">
        <v>843</v>
      </c>
      <c r="K207" s="1071">
        <v>0</v>
      </c>
      <c r="L207" s="1071" t="s">
        <v>825</v>
      </c>
      <c r="M207" s="1070">
        <v>6431.6</v>
      </c>
      <c r="N207" s="1070">
        <v>1.4</v>
      </c>
      <c r="O207" s="1062">
        <f>VLOOKUP(C207,'A. Rate Class Allocations'!$B$124:$J$128,6,FALSE)</f>
        <v>0.96094519236849896</v>
      </c>
      <c r="P207" s="1061">
        <f>VLOOKUP(C207,'A. Rate Class Allocations'!$B$124:$J$128,8,FALSE)</f>
        <v>0.98007105038154396</v>
      </c>
      <c r="Q207" s="1061">
        <f>VLOOKUP(C207,'A. Rate Class Allocations'!$B$124:$J$128,7,FALSE)</f>
        <v>1.0700573423086499</v>
      </c>
      <c r="R207" s="1061">
        <f>VLOOKUP(C207,'A. Rate Class Allocations'!$B$124:$J$128,9,FALSE)</f>
        <v>0.85888650963597402</v>
      </c>
      <c r="S207" s="1060">
        <f t="shared" si="10"/>
        <v>6057.2459181033937</v>
      </c>
      <c r="T207" s="1060">
        <f t="shared" si="11"/>
        <v>1.2866809421841521</v>
      </c>
    </row>
    <row r="208" spans="1:20" s="1063" customFormat="1">
      <c r="A208" s="1072" t="s">
        <v>846</v>
      </c>
      <c r="B208" s="1063" t="s">
        <v>768</v>
      </c>
      <c r="C208" s="1071" t="s">
        <v>118</v>
      </c>
      <c r="D208" s="1071">
        <v>188879</v>
      </c>
      <c r="E208" s="1066">
        <v>2018</v>
      </c>
      <c r="F208" s="1066">
        <v>2018</v>
      </c>
      <c r="G208" s="1064">
        <v>43131</v>
      </c>
      <c r="H208" s="1117">
        <f t="shared" si="9"/>
        <v>2018</v>
      </c>
      <c r="I208" s="1064"/>
      <c r="J208" s="1071" t="s">
        <v>847</v>
      </c>
      <c r="K208" s="1071">
        <v>0</v>
      </c>
      <c r="L208" s="1071" t="s">
        <v>827</v>
      </c>
      <c r="M208" s="1070">
        <v>9920.2800000000007</v>
      </c>
      <c r="N208" s="1070">
        <v>2.84</v>
      </c>
      <c r="O208" s="1062">
        <f>VLOOKUP(C208,'A. Rate Class Allocations'!$B$124:$J$128,6,FALSE)</f>
        <v>0.96094519236849896</v>
      </c>
      <c r="P208" s="1061">
        <f>VLOOKUP(C208,'A. Rate Class Allocations'!$B$124:$J$128,8,FALSE)</f>
        <v>0.98007105038154396</v>
      </c>
      <c r="Q208" s="1061">
        <f>VLOOKUP(C208,'A. Rate Class Allocations'!$B$124:$J$128,7,FALSE)</f>
        <v>1.0700573423086499</v>
      </c>
      <c r="R208" s="1061">
        <f>VLOOKUP(C208,'A. Rate Class Allocations'!$B$124:$J$128,9,FALSE)</f>
        <v>0.85888650963597402</v>
      </c>
      <c r="S208" s="1060">
        <f t="shared" si="10"/>
        <v>9342.865777791334</v>
      </c>
      <c r="T208" s="1060">
        <f t="shared" si="11"/>
        <v>2.6101241970021372</v>
      </c>
    </row>
    <row r="209" spans="1:20" s="1063" customFormat="1">
      <c r="A209" s="1072" t="s">
        <v>846</v>
      </c>
      <c r="B209" s="1063" t="s">
        <v>768</v>
      </c>
      <c r="C209" s="1071" t="s">
        <v>118</v>
      </c>
      <c r="D209" s="1071">
        <v>188886</v>
      </c>
      <c r="E209" s="1066">
        <v>2018</v>
      </c>
      <c r="F209" s="1066">
        <v>2018</v>
      </c>
      <c r="G209" s="1064">
        <v>43131</v>
      </c>
      <c r="H209" s="1117">
        <f t="shared" si="9"/>
        <v>2018</v>
      </c>
      <c r="I209" s="1064"/>
      <c r="J209" s="1071" t="s">
        <v>843</v>
      </c>
      <c r="K209" s="1071">
        <v>0</v>
      </c>
      <c r="L209" s="1071" t="s">
        <v>827</v>
      </c>
      <c r="M209" s="1070">
        <v>5085.558</v>
      </c>
      <c r="N209" s="1070">
        <v>0</v>
      </c>
      <c r="O209" s="1062">
        <f>VLOOKUP(C209,'A. Rate Class Allocations'!$B$124:$J$128,6,FALSE)</f>
        <v>0.96094519236849896</v>
      </c>
      <c r="P209" s="1061">
        <f>VLOOKUP(C209,'A. Rate Class Allocations'!$B$124:$J$128,8,FALSE)</f>
        <v>0.98007105038154396</v>
      </c>
      <c r="Q209" s="1061">
        <f>VLOOKUP(C209,'A. Rate Class Allocations'!$B$124:$J$128,7,FALSE)</f>
        <v>1.0700573423086499</v>
      </c>
      <c r="R209" s="1061">
        <f>VLOOKUP(C209,'A. Rate Class Allocations'!$B$124:$J$128,9,FALSE)</f>
        <v>0.85888650963597402</v>
      </c>
      <c r="S209" s="1060">
        <f t="shared" si="10"/>
        <v>4789.5508795288979</v>
      </c>
      <c r="T209" s="1060">
        <f t="shared" si="11"/>
        <v>0</v>
      </c>
    </row>
    <row r="210" spans="1:20" s="1063" customFormat="1">
      <c r="A210" s="1072" t="s">
        <v>846</v>
      </c>
      <c r="B210" s="1063" t="s">
        <v>768</v>
      </c>
      <c r="C210" s="1071" t="s">
        <v>118</v>
      </c>
      <c r="D210" s="1071">
        <v>188886</v>
      </c>
      <c r="E210" s="1066">
        <v>2018</v>
      </c>
      <c r="F210" s="1066">
        <v>2018</v>
      </c>
      <c r="G210" s="1064">
        <v>43131</v>
      </c>
      <c r="H210" s="1117">
        <f t="shared" si="9"/>
        <v>2018</v>
      </c>
      <c r="I210" s="1064"/>
      <c r="J210" s="1071" t="s">
        <v>847</v>
      </c>
      <c r="K210" s="1071">
        <v>0</v>
      </c>
      <c r="L210" s="1071" t="s">
        <v>827</v>
      </c>
      <c r="M210" s="1070">
        <v>5116</v>
      </c>
      <c r="N210" s="1070">
        <v>1.38</v>
      </c>
      <c r="O210" s="1062">
        <f>VLOOKUP(C210,'A. Rate Class Allocations'!$B$124:$J$128,6,FALSE)</f>
        <v>0.96094519236849896</v>
      </c>
      <c r="P210" s="1061">
        <f>VLOOKUP(C210,'A. Rate Class Allocations'!$B$124:$J$128,8,FALSE)</f>
        <v>0.98007105038154396</v>
      </c>
      <c r="Q210" s="1061">
        <f>VLOOKUP(C210,'A. Rate Class Allocations'!$B$124:$J$128,7,FALSE)</f>
        <v>1.0700573423086499</v>
      </c>
      <c r="R210" s="1061">
        <f>VLOOKUP(C210,'A. Rate Class Allocations'!$B$124:$J$128,9,FALSE)</f>
        <v>0.85888650963597402</v>
      </c>
      <c r="S210" s="1060">
        <f t="shared" si="10"/>
        <v>4818.220989647516</v>
      </c>
      <c r="T210" s="1060">
        <f t="shared" si="11"/>
        <v>1.2682997858672356</v>
      </c>
    </row>
    <row r="211" spans="1:20" s="1063" customFormat="1">
      <c r="A211" s="1072" t="s">
        <v>846</v>
      </c>
      <c r="B211" s="1063" t="s">
        <v>768</v>
      </c>
      <c r="C211" s="1071" t="s">
        <v>118</v>
      </c>
      <c r="D211" s="1071">
        <v>188889</v>
      </c>
      <c r="E211" s="1066">
        <v>2018</v>
      </c>
      <c r="F211" s="1066">
        <v>2018</v>
      </c>
      <c r="G211" s="1064">
        <v>43159</v>
      </c>
      <c r="H211" s="1117">
        <f t="shared" si="9"/>
        <v>2018</v>
      </c>
      <c r="I211" s="1064"/>
      <c r="J211" s="1071" t="s">
        <v>847</v>
      </c>
      <c r="K211" s="1071">
        <v>0</v>
      </c>
      <c r="L211" s="1071" t="s">
        <v>827</v>
      </c>
      <c r="M211" s="1070">
        <v>5906</v>
      </c>
      <c r="N211" s="1070">
        <v>1.53</v>
      </c>
      <c r="O211" s="1062">
        <f>VLOOKUP(C211,'A. Rate Class Allocations'!$B$124:$J$128,6,FALSE)</f>
        <v>0.96094519236849896</v>
      </c>
      <c r="P211" s="1061">
        <f>VLOOKUP(C211,'A. Rate Class Allocations'!$B$124:$J$128,8,FALSE)</f>
        <v>0.98007105038154396</v>
      </c>
      <c r="Q211" s="1061">
        <f>VLOOKUP(C211,'A. Rate Class Allocations'!$B$124:$J$128,7,FALSE)</f>
        <v>1.0700573423086499</v>
      </c>
      <c r="R211" s="1061">
        <f>VLOOKUP(C211,'A. Rate Class Allocations'!$B$124:$J$128,9,FALSE)</f>
        <v>0.85888650963597402</v>
      </c>
      <c r="S211" s="1060">
        <f t="shared" si="10"/>
        <v>5562.2386952420302</v>
      </c>
      <c r="T211" s="1060">
        <f t="shared" si="11"/>
        <v>1.4061584582441093</v>
      </c>
    </row>
    <row r="212" spans="1:20" s="1063" customFormat="1">
      <c r="A212" s="1072" t="s">
        <v>846</v>
      </c>
      <c r="B212" s="1063" t="s">
        <v>768</v>
      </c>
      <c r="C212" s="1071" t="s">
        <v>118</v>
      </c>
      <c r="D212" s="1071">
        <v>188900</v>
      </c>
      <c r="E212" s="1066">
        <v>2018</v>
      </c>
      <c r="F212" s="1066">
        <v>2018</v>
      </c>
      <c r="G212" s="1064">
        <v>43235</v>
      </c>
      <c r="H212" s="1117">
        <f t="shared" si="9"/>
        <v>2018</v>
      </c>
      <c r="I212" s="1064"/>
      <c r="J212" s="1071" t="s">
        <v>843</v>
      </c>
      <c r="K212" s="1071">
        <v>0</v>
      </c>
      <c r="L212" s="1071" t="s">
        <v>825</v>
      </c>
      <c r="M212" s="1070">
        <v>16951.86</v>
      </c>
      <c r="N212" s="1070">
        <v>0</v>
      </c>
      <c r="O212" s="1062">
        <f>VLOOKUP(C212,'A. Rate Class Allocations'!$B$124:$J$128,6,FALSE)</f>
        <v>0.96094519236849896</v>
      </c>
      <c r="P212" s="1061">
        <f>VLOOKUP(C212,'A. Rate Class Allocations'!$B$124:$J$128,8,FALSE)</f>
        <v>0.98007105038154396</v>
      </c>
      <c r="Q212" s="1061">
        <f>VLOOKUP(C212,'A. Rate Class Allocations'!$B$124:$J$128,7,FALSE)</f>
        <v>1.0700573423086499</v>
      </c>
      <c r="R212" s="1061">
        <f>VLOOKUP(C212,'A. Rate Class Allocations'!$B$124:$J$128,9,FALSE)</f>
        <v>0.85888650963597402</v>
      </c>
      <c r="S212" s="1060">
        <f t="shared" si="10"/>
        <v>15965.16959842966</v>
      </c>
      <c r="T212" s="1060">
        <f t="shared" si="11"/>
        <v>0</v>
      </c>
    </row>
    <row r="213" spans="1:20" s="1063" customFormat="1">
      <c r="A213" s="1072" t="s">
        <v>846</v>
      </c>
      <c r="B213" s="1063" t="s">
        <v>768</v>
      </c>
      <c r="C213" s="1071" t="s">
        <v>118</v>
      </c>
      <c r="D213" s="1071">
        <v>188900</v>
      </c>
      <c r="E213" s="1066">
        <v>2018</v>
      </c>
      <c r="F213" s="1066">
        <v>2018</v>
      </c>
      <c r="G213" s="1064">
        <v>43235</v>
      </c>
      <c r="H213" s="1117">
        <f t="shared" si="9"/>
        <v>2018</v>
      </c>
      <c r="I213" s="1064"/>
      <c r="J213" s="1071" t="s">
        <v>843</v>
      </c>
      <c r="K213" s="1071">
        <v>0</v>
      </c>
      <c r="L213" s="1071" t="s">
        <v>825</v>
      </c>
      <c r="M213" s="1070">
        <v>35259.120000000003</v>
      </c>
      <c r="N213" s="1070">
        <v>9.36</v>
      </c>
      <c r="O213" s="1062">
        <f>VLOOKUP(C213,'A. Rate Class Allocations'!$B$124:$J$128,6,FALSE)</f>
        <v>0.96094519236849896</v>
      </c>
      <c r="P213" s="1061">
        <f>VLOOKUP(C213,'A. Rate Class Allocations'!$B$124:$J$128,8,FALSE)</f>
        <v>0.98007105038154396</v>
      </c>
      <c r="Q213" s="1061">
        <f>VLOOKUP(C213,'A. Rate Class Allocations'!$B$124:$J$128,7,FALSE)</f>
        <v>1.0700573423086499</v>
      </c>
      <c r="R213" s="1061">
        <f>VLOOKUP(C213,'A. Rate Class Allocations'!$B$124:$J$128,9,FALSE)</f>
        <v>0.85888650963597402</v>
      </c>
      <c r="S213" s="1060">
        <f t="shared" si="10"/>
        <v>33206.847548964142</v>
      </c>
      <c r="T213" s="1060">
        <f t="shared" si="11"/>
        <v>8.6023811563169019</v>
      </c>
    </row>
    <row r="214" spans="1:20" s="1063" customFormat="1">
      <c r="A214" s="1072" t="s">
        <v>846</v>
      </c>
      <c r="B214" s="1063" t="s">
        <v>768</v>
      </c>
      <c r="C214" s="1071" t="s">
        <v>118</v>
      </c>
      <c r="D214" s="1071">
        <v>188955</v>
      </c>
      <c r="E214" s="1066">
        <v>2018</v>
      </c>
      <c r="F214" s="1066">
        <v>2018</v>
      </c>
      <c r="G214" s="1064">
        <v>43173</v>
      </c>
      <c r="H214" s="1117">
        <f t="shared" si="9"/>
        <v>2018</v>
      </c>
      <c r="I214" s="1064"/>
      <c r="J214" s="1071" t="s">
        <v>847</v>
      </c>
      <c r="K214" s="1071">
        <v>0</v>
      </c>
      <c r="L214" s="1071" t="s">
        <v>827</v>
      </c>
      <c r="M214" s="1070">
        <v>11218</v>
      </c>
      <c r="N214" s="1070">
        <v>2.92</v>
      </c>
      <c r="O214" s="1062">
        <f>VLOOKUP(C214,'A. Rate Class Allocations'!$B$124:$J$128,6,FALSE)</f>
        <v>0.96094519236849896</v>
      </c>
      <c r="P214" s="1061">
        <f>VLOOKUP(C214,'A. Rate Class Allocations'!$B$124:$J$128,8,FALSE)</f>
        <v>0.98007105038154396</v>
      </c>
      <c r="Q214" s="1061">
        <f>VLOOKUP(C214,'A. Rate Class Allocations'!$B$124:$J$128,7,FALSE)</f>
        <v>1.0700573423086499</v>
      </c>
      <c r="R214" s="1061">
        <f>VLOOKUP(C214,'A. Rate Class Allocations'!$B$124:$J$128,9,FALSE)</f>
        <v>0.85888650963597402</v>
      </c>
      <c r="S214" s="1060">
        <f t="shared" si="10"/>
        <v>10565.05141944211</v>
      </c>
      <c r="T214" s="1060">
        <f t="shared" si="11"/>
        <v>2.6836488222698027</v>
      </c>
    </row>
    <row r="215" spans="1:20" s="1063" customFormat="1">
      <c r="A215" s="1072" t="s">
        <v>846</v>
      </c>
      <c r="B215" s="1063" t="s">
        <v>768</v>
      </c>
      <c r="C215" s="1071" t="s">
        <v>118</v>
      </c>
      <c r="D215" s="1071">
        <v>189016</v>
      </c>
      <c r="E215" s="1066">
        <v>2018</v>
      </c>
      <c r="F215" s="1066">
        <v>2018</v>
      </c>
      <c r="G215" s="1064">
        <v>43192</v>
      </c>
      <c r="H215" s="1117">
        <f t="shared" si="9"/>
        <v>2018</v>
      </c>
      <c r="I215" s="1064"/>
      <c r="J215" s="1071" t="s">
        <v>843</v>
      </c>
      <c r="K215" s="1071">
        <v>0</v>
      </c>
      <c r="L215" s="1071" t="s">
        <v>827</v>
      </c>
      <c r="M215" s="1070">
        <v>3938.377</v>
      </c>
      <c r="N215" s="1070">
        <v>1.0069999999999999</v>
      </c>
      <c r="O215" s="1062">
        <f>VLOOKUP(C215,'A. Rate Class Allocations'!$B$124:$J$128,6,FALSE)</f>
        <v>0.96094519236849896</v>
      </c>
      <c r="P215" s="1061">
        <f>VLOOKUP(C215,'A. Rate Class Allocations'!$B$124:$J$128,8,FALSE)</f>
        <v>0.98007105038154396</v>
      </c>
      <c r="Q215" s="1061">
        <f>VLOOKUP(C215,'A. Rate Class Allocations'!$B$124:$J$128,7,FALSE)</f>
        <v>1.0700573423086499</v>
      </c>
      <c r="R215" s="1061">
        <f>VLOOKUP(C215,'A. Rate Class Allocations'!$B$124:$J$128,9,FALSE)</f>
        <v>0.85888650963597402</v>
      </c>
      <c r="S215" s="1060">
        <f t="shared" si="10"/>
        <v>3709.1420497546937</v>
      </c>
      <c r="T215" s="1060">
        <f t="shared" si="11"/>
        <v>0.92549122055674371</v>
      </c>
    </row>
    <row r="216" spans="1:20" s="1063" customFormat="1">
      <c r="A216" s="1072" t="s">
        <v>846</v>
      </c>
      <c r="B216" s="1063" t="s">
        <v>768</v>
      </c>
      <c r="C216" s="1071" t="s">
        <v>118</v>
      </c>
      <c r="D216" s="1071">
        <v>189016</v>
      </c>
      <c r="E216" s="1066">
        <v>2018</v>
      </c>
      <c r="F216" s="1066">
        <v>2018</v>
      </c>
      <c r="G216" s="1064">
        <v>43192</v>
      </c>
      <c r="H216" s="1117">
        <f t="shared" si="9"/>
        <v>2018</v>
      </c>
      <c r="I216" s="1064"/>
      <c r="J216" s="1071" t="s">
        <v>843</v>
      </c>
      <c r="K216" s="1071">
        <v>0</v>
      </c>
      <c r="L216" s="1071" t="s">
        <v>827</v>
      </c>
      <c r="M216" s="1070">
        <v>6412</v>
      </c>
      <c r="N216" s="1070">
        <v>1.64</v>
      </c>
      <c r="O216" s="1062">
        <f>VLOOKUP(C216,'A. Rate Class Allocations'!$B$124:$J$128,6,FALSE)</f>
        <v>0.96094519236849896</v>
      </c>
      <c r="P216" s="1061">
        <f>VLOOKUP(C216,'A. Rate Class Allocations'!$B$124:$J$128,8,FALSE)</f>
        <v>0.98007105038154396</v>
      </c>
      <c r="Q216" s="1061">
        <f>VLOOKUP(C216,'A. Rate Class Allocations'!$B$124:$J$128,7,FALSE)</f>
        <v>1.0700573423086499</v>
      </c>
      <c r="R216" s="1061">
        <f>VLOOKUP(C216,'A. Rate Class Allocations'!$B$124:$J$128,9,FALSE)</f>
        <v>0.85888650963597402</v>
      </c>
      <c r="S216" s="1060">
        <f t="shared" si="10"/>
        <v>6038.7867446481378</v>
      </c>
      <c r="T216" s="1060">
        <f t="shared" si="11"/>
        <v>1.5072548179871497</v>
      </c>
    </row>
    <row r="217" spans="1:20" s="1063" customFormat="1">
      <c r="A217" s="1072" t="s">
        <v>846</v>
      </c>
      <c r="B217" s="1063" t="s">
        <v>768</v>
      </c>
      <c r="C217" s="1071" t="s">
        <v>118</v>
      </c>
      <c r="D217" s="1071">
        <v>189042</v>
      </c>
      <c r="E217" s="1066">
        <v>2018</v>
      </c>
      <c r="F217" s="1066">
        <v>2018</v>
      </c>
      <c r="G217" s="1064">
        <v>43131</v>
      </c>
      <c r="H217" s="1117">
        <f t="shared" si="9"/>
        <v>2018</v>
      </c>
      <c r="I217" s="1064"/>
      <c r="J217" s="1071" t="s">
        <v>847</v>
      </c>
      <c r="K217" s="1071">
        <v>0</v>
      </c>
      <c r="L217" s="1071" t="s">
        <v>825</v>
      </c>
      <c r="M217" s="1070">
        <v>864</v>
      </c>
      <c r="N217" s="1070">
        <v>2.7</v>
      </c>
      <c r="O217" s="1062">
        <f>VLOOKUP(C217,'A. Rate Class Allocations'!$B$124:$J$128,6,FALSE)</f>
        <v>0.96094519236849896</v>
      </c>
      <c r="P217" s="1061">
        <f>VLOOKUP(C217,'A. Rate Class Allocations'!$B$124:$J$128,8,FALSE)</f>
        <v>0.98007105038154396</v>
      </c>
      <c r="Q217" s="1061">
        <f>VLOOKUP(C217,'A. Rate Class Allocations'!$B$124:$J$128,7,FALSE)</f>
        <v>1.0700573423086499</v>
      </c>
      <c r="R217" s="1061">
        <f>VLOOKUP(C217,'A. Rate Class Allocations'!$B$124:$J$128,9,FALSE)</f>
        <v>0.85888650963597402</v>
      </c>
      <c r="S217" s="1060">
        <f t="shared" si="10"/>
        <v>813.71050333374785</v>
      </c>
      <c r="T217" s="1060">
        <f t="shared" si="11"/>
        <v>2.4814561027837221</v>
      </c>
    </row>
    <row r="218" spans="1:20" s="1063" customFormat="1">
      <c r="A218" s="1072" t="s">
        <v>846</v>
      </c>
      <c r="B218" s="1063" t="s">
        <v>768</v>
      </c>
      <c r="C218" s="1071" t="s">
        <v>118</v>
      </c>
      <c r="D218" s="1071">
        <v>189065</v>
      </c>
      <c r="E218" s="1066">
        <v>2018</v>
      </c>
      <c r="F218" s="1066">
        <v>2018</v>
      </c>
      <c r="G218" s="1064">
        <v>43189</v>
      </c>
      <c r="H218" s="1117">
        <f t="shared" si="9"/>
        <v>2018</v>
      </c>
      <c r="I218" s="1064"/>
      <c r="J218" s="1071" t="s">
        <v>847</v>
      </c>
      <c r="K218" s="1071">
        <v>0</v>
      </c>
      <c r="L218" s="1071" t="s">
        <v>827</v>
      </c>
      <c r="M218" s="1070">
        <v>20081</v>
      </c>
      <c r="N218" s="1070">
        <v>5.21</v>
      </c>
      <c r="O218" s="1062">
        <f>VLOOKUP(C218,'A. Rate Class Allocations'!$B$124:$J$128,6,FALSE)</f>
        <v>0.96094519236849896</v>
      </c>
      <c r="P218" s="1061">
        <f>VLOOKUP(C218,'A. Rate Class Allocations'!$B$124:$J$128,8,FALSE)</f>
        <v>0.98007105038154396</v>
      </c>
      <c r="Q218" s="1061">
        <f>VLOOKUP(C218,'A. Rate Class Allocations'!$B$124:$J$128,7,FALSE)</f>
        <v>1.0700573423086499</v>
      </c>
      <c r="R218" s="1061">
        <f>VLOOKUP(C218,'A. Rate Class Allocations'!$B$124:$J$128,9,FALSE)</f>
        <v>0.85888650963597402</v>
      </c>
      <c r="S218" s="1060">
        <f t="shared" si="10"/>
        <v>18912.176640561331</v>
      </c>
      <c r="T218" s="1060">
        <f t="shared" si="11"/>
        <v>4.7882912205567374</v>
      </c>
    </row>
    <row r="219" spans="1:20" s="1063" customFormat="1">
      <c r="A219" s="1072" t="s">
        <v>846</v>
      </c>
      <c r="B219" s="1063" t="s">
        <v>768</v>
      </c>
      <c r="C219" s="1071" t="s">
        <v>118</v>
      </c>
      <c r="D219" s="1071">
        <v>189073</v>
      </c>
      <c r="E219" s="1066">
        <v>2018</v>
      </c>
      <c r="F219" s="1066">
        <v>2018</v>
      </c>
      <c r="G219" s="1064">
        <v>43173</v>
      </c>
      <c r="H219" s="1117">
        <f t="shared" si="9"/>
        <v>2018</v>
      </c>
      <c r="I219" s="1064"/>
      <c r="J219" s="1071" t="s">
        <v>847</v>
      </c>
      <c r="K219" s="1071">
        <v>0</v>
      </c>
      <c r="L219" s="1071" t="s">
        <v>827</v>
      </c>
      <c r="M219" s="1070">
        <v>12993</v>
      </c>
      <c r="N219" s="1070">
        <v>3.37</v>
      </c>
      <c r="O219" s="1062">
        <f>VLOOKUP(C219,'A. Rate Class Allocations'!$B$124:$J$128,6,FALSE)</f>
        <v>0.96094519236849896</v>
      </c>
      <c r="P219" s="1061">
        <f>VLOOKUP(C219,'A. Rate Class Allocations'!$B$124:$J$128,8,FALSE)</f>
        <v>0.98007105038154396</v>
      </c>
      <c r="Q219" s="1061">
        <f>VLOOKUP(C219,'A. Rate Class Allocations'!$B$124:$J$128,7,FALSE)</f>
        <v>1.0700573423086499</v>
      </c>
      <c r="R219" s="1061">
        <f>VLOOKUP(C219,'A. Rate Class Allocations'!$B$124:$J$128,9,FALSE)</f>
        <v>0.85888650963597402</v>
      </c>
      <c r="S219" s="1060">
        <f t="shared" si="10"/>
        <v>12236.736770619658</v>
      </c>
      <c r="T219" s="1060">
        <f t="shared" si="11"/>
        <v>3.0972248394004236</v>
      </c>
    </row>
    <row r="220" spans="1:20" s="1063" customFormat="1">
      <c r="A220" s="1072" t="s">
        <v>846</v>
      </c>
      <c r="B220" s="1063" t="s">
        <v>768</v>
      </c>
      <c r="C220" s="1071" t="s">
        <v>118</v>
      </c>
      <c r="D220" s="1071">
        <v>189079</v>
      </c>
      <c r="E220" s="1066">
        <v>2018</v>
      </c>
      <c r="F220" s="1066">
        <v>2018</v>
      </c>
      <c r="G220" s="1064">
        <v>43242</v>
      </c>
      <c r="H220" s="1117">
        <f t="shared" si="9"/>
        <v>2018</v>
      </c>
      <c r="I220" s="1064"/>
      <c r="J220" s="1071" t="s">
        <v>847</v>
      </c>
      <c r="K220" s="1071">
        <v>0</v>
      </c>
      <c r="L220" s="1071" t="s">
        <v>827</v>
      </c>
      <c r="M220" s="1070">
        <v>2904</v>
      </c>
      <c r="N220" s="1070">
        <v>0.75</v>
      </c>
      <c r="O220" s="1062">
        <f>VLOOKUP(C220,'A. Rate Class Allocations'!$B$124:$J$128,6,FALSE)</f>
        <v>0.96094519236849896</v>
      </c>
      <c r="P220" s="1061">
        <f>VLOOKUP(C220,'A. Rate Class Allocations'!$B$124:$J$128,8,FALSE)</f>
        <v>0.98007105038154396</v>
      </c>
      <c r="Q220" s="1061">
        <f>VLOOKUP(C220,'A. Rate Class Allocations'!$B$124:$J$128,7,FALSE)</f>
        <v>1.0700573423086499</v>
      </c>
      <c r="R220" s="1061">
        <f>VLOOKUP(C220,'A. Rate Class Allocations'!$B$124:$J$128,9,FALSE)</f>
        <v>0.85888650963597402</v>
      </c>
      <c r="S220" s="1060">
        <f t="shared" si="10"/>
        <v>2734.9714139828743</v>
      </c>
      <c r="T220" s="1060">
        <f t="shared" si="11"/>
        <v>0.68929336188436718</v>
      </c>
    </row>
    <row r="221" spans="1:20" s="1063" customFormat="1">
      <c r="A221" s="1072" t="s">
        <v>846</v>
      </c>
      <c r="B221" s="1063" t="s">
        <v>768</v>
      </c>
      <c r="C221" s="1071" t="s">
        <v>118</v>
      </c>
      <c r="D221" s="1071">
        <v>189179</v>
      </c>
      <c r="E221" s="1066">
        <v>2018</v>
      </c>
      <c r="F221" s="1066">
        <v>2018</v>
      </c>
      <c r="G221" s="1064">
        <v>43130</v>
      </c>
      <c r="H221" s="1117">
        <f t="shared" si="9"/>
        <v>2018</v>
      </c>
      <c r="I221" s="1064"/>
      <c r="J221" s="1071" t="s">
        <v>847</v>
      </c>
      <c r="K221" s="1071">
        <v>0</v>
      </c>
      <c r="L221" s="1071" t="s">
        <v>825</v>
      </c>
      <c r="M221" s="1070">
        <v>4525</v>
      </c>
      <c r="N221" s="1070">
        <v>6.4</v>
      </c>
      <c r="O221" s="1062">
        <f>VLOOKUP(C221,'A. Rate Class Allocations'!$B$124:$J$128,6,FALSE)</f>
        <v>0.96094519236849896</v>
      </c>
      <c r="P221" s="1061">
        <f>VLOOKUP(C221,'A. Rate Class Allocations'!$B$124:$J$128,8,FALSE)</f>
        <v>0.98007105038154396</v>
      </c>
      <c r="Q221" s="1061">
        <f>VLOOKUP(C221,'A. Rate Class Allocations'!$B$124:$J$128,7,FALSE)</f>
        <v>1.0700573423086499</v>
      </c>
      <c r="R221" s="1061">
        <f>VLOOKUP(C221,'A. Rate Class Allocations'!$B$124:$J$128,9,FALSE)</f>
        <v>0.85888650963597402</v>
      </c>
      <c r="S221" s="1060">
        <f t="shared" si="10"/>
        <v>4261.6204022976954</v>
      </c>
      <c r="T221" s="1060">
        <f t="shared" si="11"/>
        <v>5.8819700214132675</v>
      </c>
    </row>
    <row r="222" spans="1:20" s="1063" customFormat="1">
      <c r="A222" s="1072" t="s">
        <v>846</v>
      </c>
      <c r="B222" s="1063" t="s">
        <v>768</v>
      </c>
      <c r="C222" s="1071" t="s">
        <v>118</v>
      </c>
      <c r="D222" s="1071">
        <v>189304</v>
      </c>
      <c r="E222" s="1066">
        <v>2018</v>
      </c>
      <c r="F222" s="1066">
        <v>2018</v>
      </c>
      <c r="G222" s="1064">
        <v>43207</v>
      </c>
      <c r="H222" s="1117">
        <f t="shared" si="9"/>
        <v>2018</v>
      </c>
      <c r="I222" s="1064"/>
      <c r="J222" s="1071" t="s">
        <v>843</v>
      </c>
      <c r="K222" s="1071">
        <v>0</v>
      </c>
      <c r="L222" s="1071" t="s">
        <v>825</v>
      </c>
      <c r="M222" s="1070">
        <v>23796.92</v>
      </c>
      <c r="N222" s="1070">
        <v>5.18</v>
      </c>
      <c r="O222" s="1062">
        <f>VLOOKUP(C222,'A. Rate Class Allocations'!$B$124:$J$128,6,FALSE)</f>
        <v>0.96094519236849896</v>
      </c>
      <c r="P222" s="1061">
        <f>VLOOKUP(C222,'A. Rate Class Allocations'!$B$124:$J$128,8,FALSE)</f>
        <v>0.98007105038154396</v>
      </c>
      <c r="Q222" s="1061">
        <f>VLOOKUP(C222,'A. Rate Class Allocations'!$B$124:$J$128,7,FALSE)</f>
        <v>1.0700573423086499</v>
      </c>
      <c r="R222" s="1061">
        <f>VLOOKUP(C222,'A. Rate Class Allocations'!$B$124:$J$128,9,FALSE)</f>
        <v>0.85888650963597402</v>
      </c>
      <c r="S222" s="1060">
        <f t="shared" si="10"/>
        <v>22411.809896982559</v>
      </c>
      <c r="T222" s="1060">
        <f t="shared" si="11"/>
        <v>4.7607194860813626</v>
      </c>
    </row>
    <row r="223" spans="1:20" s="1063" customFormat="1">
      <c r="A223" s="1072" t="s">
        <v>846</v>
      </c>
      <c r="B223" s="1063" t="s">
        <v>768</v>
      </c>
      <c r="C223" s="1071" t="s">
        <v>118</v>
      </c>
      <c r="D223" s="1071">
        <v>189304</v>
      </c>
      <c r="E223" s="1066">
        <v>2018</v>
      </c>
      <c r="F223" s="1066">
        <v>2018</v>
      </c>
      <c r="G223" s="1064">
        <v>43207</v>
      </c>
      <c r="H223" s="1117">
        <f t="shared" si="9"/>
        <v>2018</v>
      </c>
      <c r="I223" s="1064"/>
      <c r="J223" s="1071" t="s">
        <v>847</v>
      </c>
      <c r="K223" s="1071">
        <v>0</v>
      </c>
      <c r="L223" s="1071" t="s">
        <v>825</v>
      </c>
      <c r="M223" s="1070">
        <v>412</v>
      </c>
      <c r="N223" s="1070">
        <v>0.1</v>
      </c>
      <c r="O223" s="1062">
        <f>VLOOKUP(C223,'A. Rate Class Allocations'!$B$124:$J$128,6,FALSE)</f>
        <v>0.96094519236849896</v>
      </c>
      <c r="P223" s="1061">
        <f>VLOOKUP(C223,'A. Rate Class Allocations'!$B$124:$J$128,8,FALSE)</f>
        <v>0.98007105038154396</v>
      </c>
      <c r="Q223" s="1061">
        <f>VLOOKUP(C223,'A. Rate Class Allocations'!$B$124:$J$128,7,FALSE)</f>
        <v>1.0700573423086499</v>
      </c>
      <c r="R223" s="1061">
        <f>VLOOKUP(C223,'A. Rate Class Allocations'!$B$124:$J$128,9,FALSE)</f>
        <v>0.85888650963597402</v>
      </c>
      <c r="S223" s="1060">
        <f t="shared" si="10"/>
        <v>388.01936038600007</v>
      </c>
      <c r="T223" s="1060">
        <f t="shared" si="11"/>
        <v>9.1905781584582305E-2</v>
      </c>
    </row>
    <row r="224" spans="1:20" s="1063" customFormat="1">
      <c r="A224" s="1072" t="s">
        <v>846</v>
      </c>
      <c r="B224" s="1063" t="s">
        <v>768</v>
      </c>
      <c r="C224" s="1071" t="s">
        <v>118</v>
      </c>
      <c r="D224" s="1071">
        <v>189304</v>
      </c>
      <c r="E224" s="1066">
        <v>2018</v>
      </c>
      <c r="F224" s="1066">
        <v>2018</v>
      </c>
      <c r="G224" s="1064">
        <v>43207</v>
      </c>
      <c r="H224" s="1117">
        <f t="shared" si="9"/>
        <v>2018</v>
      </c>
      <c r="I224" s="1064"/>
      <c r="J224" s="1071" t="s">
        <v>847</v>
      </c>
      <c r="K224" s="1071">
        <v>0</v>
      </c>
      <c r="L224" s="1071" t="s">
        <v>825</v>
      </c>
      <c r="M224" s="1070">
        <v>435</v>
      </c>
      <c r="N224" s="1070">
        <v>0.1</v>
      </c>
      <c r="O224" s="1062">
        <f>VLOOKUP(C224,'A. Rate Class Allocations'!$B$124:$J$128,6,FALSE)</f>
        <v>0.96094519236849896</v>
      </c>
      <c r="P224" s="1061">
        <f>VLOOKUP(C224,'A. Rate Class Allocations'!$B$124:$J$128,8,FALSE)</f>
        <v>0.98007105038154396</v>
      </c>
      <c r="Q224" s="1061">
        <f>VLOOKUP(C224,'A. Rate Class Allocations'!$B$124:$J$128,7,FALSE)</f>
        <v>1.0700573423086499</v>
      </c>
      <c r="R224" s="1061">
        <f>VLOOKUP(C224,'A. Rate Class Allocations'!$B$124:$J$128,9,FALSE)</f>
        <v>0.85888650963597402</v>
      </c>
      <c r="S224" s="1060">
        <f t="shared" si="10"/>
        <v>409.68063535900501</v>
      </c>
      <c r="T224" s="1060">
        <f t="shared" si="11"/>
        <v>9.1905781584582305E-2</v>
      </c>
    </row>
    <row r="225" spans="1:20" s="1063" customFormat="1">
      <c r="A225" s="1072" t="s">
        <v>846</v>
      </c>
      <c r="B225" s="1063" t="s">
        <v>768</v>
      </c>
      <c r="C225" s="1071" t="s">
        <v>118</v>
      </c>
      <c r="D225" s="1071">
        <v>189304</v>
      </c>
      <c r="E225" s="1066">
        <v>2018</v>
      </c>
      <c r="F225" s="1066">
        <v>2018</v>
      </c>
      <c r="G225" s="1064">
        <v>43207</v>
      </c>
      <c r="H225" s="1117">
        <f t="shared" si="9"/>
        <v>2018</v>
      </c>
      <c r="I225" s="1064"/>
      <c r="J225" s="1071" t="s">
        <v>847</v>
      </c>
      <c r="K225" s="1071">
        <v>0</v>
      </c>
      <c r="L225" s="1071" t="s">
        <v>825</v>
      </c>
      <c r="M225" s="1070">
        <v>3270</v>
      </c>
      <c r="N225" s="1070">
        <v>0.7</v>
      </c>
      <c r="O225" s="1062">
        <f>VLOOKUP(C225,'A. Rate Class Allocations'!$B$124:$J$128,6,FALSE)</f>
        <v>0.96094519236849896</v>
      </c>
      <c r="P225" s="1061">
        <f>VLOOKUP(C225,'A. Rate Class Allocations'!$B$124:$J$128,8,FALSE)</f>
        <v>0.98007105038154396</v>
      </c>
      <c r="Q225" s="1061">
        <f>VLOOKUP(C225,'A. Rate Class Allocations'!$B$124:$J$128,7,FALSE)</f>
        <v>1.0700573423086499</v>
      </c>
      <c r="R225" s="1061">
        <f>VLOOKUP(C225,'A. Rate Class Allocations'!$B$124:$J$128,9,FALSE)</f>
        <v>0.85888650963597402</v>
      </c>
      <c r="S225" s="1060">
        <f t="shared" si="10"/>
        <v>3079.668224422865</v>
      </c>
      <c r="T225" s="1060">
        <f t="shared" si="11"/>
        <v>0.64334047109207604</v>
      </c>
    </row>
    <row r="226" spans="1:20" s="1063" customFormat="1">
      <c r="A226" s="1072" t="s">
        <v>846</v>
      </c>
      <c r="B226" s="1063" t="s">
        <v>768</v>
      </c>
      <c r="C226" s="1071" t="s">
        <v>118</v>
      </c>
      <c r="D226" s="1071">
        <v>189304</v>
      </c>
      <c r="E226" s="1066">
        <v>2018</v>
      </c>
      <c r="F226" s="1066">
        <v>2018</v>
      </c>
      <c r="G226" s="1064">
        <v>43207</v>
      </c>
      <c r="H226" s="1117">
        <f t="shared" si="9"/>
        <v>2018</v>
      </c>
      <c r="I226" s="1064"/>
      <c r="J226" s="1071" t="s">
        <v>847</v>
      </c>
      <c r="K226" s="1071">
        <v>0</v>
      </c>
      <c r="L226" s="1071" t="s">
        <v>825</v>
      </c>
      <c r="M226" s="1070">
        <v>14276</v>
      </c>
      <c r="N226" s="1070">
        <v>2.2999999999999998</v>
      </c>
      <c r="O226" s="1062">
        <f>VLOOKUP(C226,'A. Rate Class Allocations'!$B$124:$J$128,6,FALSE)</f>
        <v>0.96094519236849896</v>
      </c>
      <c r="P226" s="1061">
        <f>VLOOKUP(C226,'A. Rate Class Allocations'!$B$124:$J$128,8,FALSE)</f>
        <v>0.98007105038154396</v>
      </c>
      <c r="Q226" s="1061">
        <f>VLOOKUP(C226,'A. Rate Class Allocations'!$B$124:$J$128,7,FALSE)</f>
        <v>1.0700573423086499</v>
      </c>
      <c r="R226" s="1061">
        <f>VLOOKUP(C226,'A. Rate Class Allocations'!$B$124:$J$128,9,FALSE)</f>
        <v>0.85888650963597402</v>
      </c>
      <c r="S226" s="1060">
        <f t="shared" si="10"/>
        <v>13445.059196287712</v>
      </c>
      <c r="T226" s="1060">
        <f t="shared" si="11"/>
        <v>2.1138329764453925</v>
      </c>
    </row>
    <row r="227" spans="1:20" s="1063" customFormat="1">
      <c r="A227" s="1072" t="s">
        <v>846</v>
      </c>
      <c r="B227" s="1063" t="s">
        <v>768</v>
      </c>
      <c r="C227" s="1071" t="s">
        <v>118</v>
      </c>
      <c r="D227" s="1071">
        <v>189304</v>
      </c>
      <c r="E227" s="1066">
        <v>2018</v>
      </c>
      <c r="F227" s="1066">
        <v>2018</v>
      </c>
      <c r="G227" s="1064">
        <v>43207</v>
      </c>
      <c r="H227" s="1117">
        <f t="shared" si="9"/>
        <v>2018</v>
      </c>
      <c r="I227" s="1064"/>
      <c r="J227" s="1071" t="s">
        <v>847</v>
      </c>
      <c r="K227" s="1071">
        <v>0</v>
      </c>
      <c r="L227" s="1071" t="s">
        <v>825</v>
      </c>
      <c r="M227" s="1070">
        <v>55246</v>
      </c>
      <c r="N227" s="1070">
        <v>6.3</v>
      </c>
      <c r="O227" s="1062">
        <f>VLOOKUP(C227,'A. Rate Class Allocations'!$B$124:$J$128,6,FALSE)</f>
        <v>0.96094519236849896</v>
      </c>
      <c r="P227" s="1061">
        <f>VLOOKUP(C227,'A. Rate Class Allocations'!$B$124:$J$128,8,FALSE)</f>
        <v>0.98007105038154396</v>
      </c>
      <c r="Q227" s="1061">
        <f>VLOOKUP(C227,'A. Rate Class Allocations'!$B$124:$J$128,7,FALSE)</f>
        <v>1.0700573423086499</v>
      </c>
      <c r="R227" s="1061">
        <f>VLOOKUP(C227,'A. Rate Class Allocations'!$B$124:$J$128,9,FALSE)</f>
        <v>0.85888650963597402</v>
      </c>
      <c r="S227" s="1060">
        <f t="shared" si="10"/>
        <v>52030.382485157679</v>
      </c>
      <c r="T227" s="1060">
        <f t="shared" si="11"/>
        <v>5.790064239828685</v>
      </c>
    </row>
    <row r="228" spans="1:20" s="1063" customFormat="1">
      <c r="A228" s="1072" t="s">
        <v>846</v>
      </c>
      <c r="B228" s="1063" t="s">
        <v>768</v>
      </c>
      <c r="C228" s="1071" t="s">
        <v>118</v>
      </c>
      <c r="D228" s="1071">
        <v>189371</v>
      </c>
      <c r="E228" s="1066">
        <v>2018</v>
      </c>
      <c r="F228" s="1066">
        <v>2018</v>
      </c>
      <c r="G228" s="1064">
        <v>43167</v>
      </c>
      <c r="H228" s="1117">
        <f t="shared" si="9"/>
        <v>2018</v>
      </c>
      <c r="I228" s="1064"/>
      <c r="J228" s="1071" t="s">
        <v>843</v>
      </c>
      <c r="K228" s="1071">
        <v>0</v>
      </c>
      <c r="L228" s="1071" t="s">
        <v>825</v>
      </c>
      <c r="M228" s="1070">
        <v>15762.6</v>
      </c>
      <c r="N228" s="1070">
        <v>0</v>
      </c>
      <c r="O228" s="1062">
        <f>VLOOKUP(C228,'A. Rate Class Allocations'!$B$124:$J$128,6,FALSE)</f>
        <v>0.96094519236849896</v>
      </c>
      <c r="P228" s="1061">
        <f>VLOOKUP(C228,'A. Rate Class Allocations'!$B$124:$J$128,8,FALSE)</f>
        <v>0.98007105038154396</v>
      </c>
      <c r="Q228" s="1061">
        <f>VLOOKUP(C228,'A. Rate Class Allocations'!$B$124:$J$128,7,FALSE)</f>
        <v>1.0700573423086499</v>
      </c>
      <c r="R228" s="1061">
        <f>VLOOKUP(C228,'A. Rate Class Allocations'!$B$124:$J$128,9,FALSE)</f>
        <v>0.85888650963597402</v>
      </c>
      <c r="S228" s="1060">
        <f t="shared" si="10"/>
        <v>14845.130995195062</v>
      </c>
      <c r="T228" s="1060">
        <f t="shared" si="11"/>
        <v>0</v>
      </c>
    </row>
    <row r="229" spans="1:20" s="1063" customFormat="1">
      <c r="A229" s="1072" t="s">
        <v>846</v>
      </c>
      <c r="B229" s="1063" t="s">
        <v>768</v>
      </c>
      <c r="C229" s="1071" t="s">
        <v>118</v>
      </c>
      <c r="D229" s="1071">
        <v>189371</v>
      </c>
      <c r="E229" s="1066">
        <v>2018</v>
      </c>
      <c r="F229" s="1066">
        <v>2018</v>
      </c>
      <c r="G229" s="1064">
        <v>43167</v>
      </c>
      <c r="H229" s="1117">
        <f t="shared" si="9"/>
        <v>2018</v>
      </c>
      <c r="I229" s="1064"/>
      <c r="J229" s="1071" t="s">
        <v>843</v>
      </c>
      <c r="K229" s="1071">
        <v>0</v>
      </c>
      <c r="L229" s="1071" t="s">
        <v>825</v>
      </c>
      <c r="M229" s="1070">
        <v>39858</v>
      </c>
      <c r="N229" s="1070">
        <v>0</v>
      </c>
      <c r="O229" s="1062">
        <f>VLOOKUP(C229,'A. Rate Class Allocations'!$B$124:$J$128,6,FALSE)</f>
        <v>0.96094519236849896</v>
      </c>
      <c r="P229" s="1061">
        <f>VLOOKUP(C229,'A. Rate Class Allocations'!$B$124:$J$128,8,FALSE)</f>
        <v>0.98007105038154396</v>
      </c>
      <c r="Q229" s="1061">
        <f>VLOOKUP(C229,'A. Rate Class Allocations'!$B$124:$J$128,7,FALSE)</f>
        <v>1.0700573423086499</v>
      </c>
      <c r="R229" s="1061">
        <f>VLOOKUP(C229,'A. Rate Class Allocations'!$B$124:$J$128,9,FALSE)</f>
        <v>0.85888650963597402</v>
      </c>
      <c r="S229" s="1060">
        <f t="shared" si="10"/>
        <v>37538.04773365338</v>
      </c>
      <c r="T229" s="1060">
        <f t="shared" si="11"/>
        <v>0</v>
      </c>
    </row>
    <row r="230" spans="1:20" s="1063" customFormat="1">
      <c r="A230" s="1072" t="s">
        <v>846</v>
      </c>
      <c r="B230" s="1063" t="s">
        <v>768</v>
      </c>
      <c r="C230" s="1071" t="s">
        <v>118</v>
      </c>
      <c r="D230" s="1071">
        <v>189573</v>
      </c>
      <c r="E230" s="1066">
        <v>2018</v>
      </c>
      <c r="F230" s="1066">
        <v>2018</v>
      </c>
      <c r="G230" s="1064">
        <v>43167</v>
      </c>
      <c r="H230" s="1117">
        <f t="shared" si="9"/>
        <v>2018</v>
      </c>
      <c r="I230" s="1064"/>
      <c r="J230" s="1071" t="s">
        <v>843</v>
      </c>
      <c r="K230" s="1071">
        <v>0</v>
      </c>
      <c r="L230" s="1071" t="s">
        <v>825</v>
      </c>
      <c r="M230" s="1070">
        <v>9188</v>
      </c>
      <c r="N230" s="1070">
        <v>2</v>
      </c>
      <c r="O230" s="1062">
        <f>VLOOKUP(C230,'A. Rate Class Allocations'!$B$124:$J$128,6,FALSE)</f>
        <v>0.96094519236849896</v>
      </c>
      <c r="P230" s="1061">
        <f>VLOOKUP(C230,'A. Rate Class Allocations'!$B$124:$J$128,8,FALSE)</f>
        <v>0.98007105038154396</v>
      </c>
      <c r="Q230" s="1061">
        <f>VLOOKUP(C230,'A. Rate Class Allocations'!$B$124:$J$128,7,FALSE)</f>
        <v>1.0700573423086499</v>
      </c>
      <c r="R230" s="1061">
        <f>VLOOKUP(C230,'A. Rate Class Allocations'!$B$124:$J$128,9,FALSE)</f>
        <v>0.85888650963597402</v>
      </c>
      <c r="S230" s="1060">
        <f t="shared" si="10"/>
        <v>8653.2084544334193</v>
      </c>
      <c r="T230" s="1060">
        <f t="shared" si="11"/>
        <v>1.838115631691646</v>
      </c>
    </row>
    <row r="231" spans="1:20" s="1063" customFormat="1">
      <c r="A231" s="1072" t="s">
        <v>846</v>
      </c>
      <c r="B231" s="1063" t="s">
        <v>768</v>
      </c>
      <c r="C231" s="1071" t="s">
        <v>118</v>
      </c>
      <c r="D231" s="1071">
        <v>189644</v>
      </c>
      <c r="E231" s="1066">
        <v>2018</v>
      </c>
      <c r="F231" s="1066">
        <v>2018</v>
      </c>
      <c r="G231" s="1064">
        <v>43201</v>
      </c>
      <c r="H231" s="1117">
        <f t="shared" si="9"/>
        <v>2018</v>
      </c>
      <c r="I231" s="1064"/>
      <c r="J231" s="1071" t="s">
        <v>843</v>
      </c>
      <c r="K231" s="1071">
        <v>0</v>
      </c>
      <c r="L231" s="1071" t="s">
        <v>827</v>
      </c>
      <c r="M231" s="1070">
        <v>2260.248</v>
      </c>
      <c r="N231" s="1070">
        <v>0</v>
      </c>
      <c r="O231" s="1062">
        <f>VLOOKUP(C231,'A. Rate Class Allocations'!$B$124:$J$128,6,FALSE)</f>
        <v>0.96094519236849896</v>
      </c>
      <c r="P231" s="1061">
        <f>VLOOKUP(C231,'A. Rate Class Allocations'!$B$124:$J$128,8,FALSE)</f>
        <v>0.98007105038154396</v>
      </c>
      <c r="Q231" s="1061">
        <f>VLOOKUP(C231,'A. Rate Class Allocations'!$B$124:$J$128,7,FALSE)</f>
        <v>1.0700573423086499</v>
      </c>
      <c r="R231" s="1061">
        <f>VLOOKUP(C231,'A. Rate Class Allocations'!$B$124:$J$128,9,FALSE)</f>
        <v>0.85888650963597402</v>
      </c>
      <c r="S231" s="1060">
        <f t="shared" si="10"/>
        <v>2128.6892797906216</v>
      </c>
      <c r="T231" s="1060">
        <f t="shared" si="11"/>
        <v>0</v>
      </c>
    </row>
    <row r="232" spans="1:20" s="1063" customFormat="1">
      <c r="A232" s="1072" t="s">
        <v>846</v>
      </c>
      <c r="B232" s="1063" t="s">
        <v>768</v>
      </c>
      <c r="C232" s="1071" t="s">
        <v>118</v>
      </c>
      <c r="D232" s="1071">
        <v>189644</v>
      </c>
      <c r="E232" s="1066">
        <v>2018</v>
      </c>
      <c r="F232" s="1066">
        <v>2018</v>
      </c>
      <c r="G232" s="1064">
        <v>43201</v>
      </c>
      <c r="H232" s="1117">
        <f t="shared" si="9"/>
        <v>2018</v>
      </c>
      <c r="I232" s="1064"/>
      <c r="J232" s="1071" t="s">
        <v>847</v>
      </c>
      <c r="K232" s="1071">
        <v>0</v>
      </c>
      <c r="L232" s="1071" t="s">
        <v>827</v>
      </c>
      <c r="M232" s="1070">
        <v>31374</v>
      </c>
      <c r="N232" s="1070">
        <v>8.6</v>
      </c>
      <c r="O232" s="1062">
        <f>VLOOKUP(C232,'A. Rate Class Allocations'!$B$124:$J$128,6,FALSE)</f>
        <v>0.96094519236849896</v>
      </c>
      <c r="P232" s="1061">
        <f>VLOOKUP(C232,'A. Rate Class Allocations'!$B$124:$J$128,8,FALSE)</f>
        <v>0.98007105038154396</v>
      </c>
      <c r="Q232" s="1061">
        <f>VLOOKUP(C232,'A. Rate Class Allocations'!$B$124:$J$128,7,FALSE)</f>
        <v>1.0700573423086499</v>
      </c>
      <c r="R232" s="1061">
        <f>VLOOKUP(C232,'A. Rate Class Allocations'!$B$124:$J$128,9,FALSE)</f>
        <v>0.85888650963597402</v>
      </c>
      <c r="S232" s="1060">
        <f t="shared" si="10"/>
        <v>29547.862652306718</v>
      </c>
      <c r="T232" s="1060">
        <f t="shared" si="11"/>
        <v>7.9038972162740766</v>
      </c>
    </row>
    <row r="233" spans="1:20" s="1063" customFormat="1">
      <c r="A233" s="1072" t="s">
        <v>846</v>
      </c>
      <c r="B233" s="1063" t="s">
        <v>768</v>
      </c>
      <c r="C233" s="1071" t="s">
        <v>118</v>
      </c>
      <c r="D233" s="1071">
        <v>189874</v>
      </c>
      <c r="E233" s="1066">
        <v>2018</v>
      </c>
      <c r="F233" s="1066">
        <v>2018</v>
      </c>
      <c r="G233" s="1064">
        <v>43154</v>
      </c>
      <c r="H233" s="1117">
        <f t="shared" si="9"/>
        <v>2018</v>
      </c>
      <c r="I233" s="1064"/>
      <c r="J233" s="1071" t="s">
        <v>843</v>
      </c>
      <c r="K233" s="1071">
        <v>0</v>
      </c>
      <c r="L233" s="1071" t="s">
        <v>827</v>
      </c>
      <c r="M233" s="1070">
        <v>7074.76</v>
      </c>
      <c r="N233" s="1070">
        <v>1.54</v>
      </c>
      <c r="O233" s="1062">
        <f>VLOOKUP(C233,'A. Rate Class Allocations'!$B$124:$J$128,6,FALSE)</f>
        <v>0.96094519236849896</v>
      </c>
      <c r="P233" s="1061">
        <f>VLOOKUP(C233,'A. Rate Class Allocations'!$B$124:$J$128,8,FALSE)</f>
        <v>0.98007105038154396</v>
      </c>
      <c r="Q233" s="1061">
        <f>VLOOKUP(C233,'A. Rate Class Allocations'!$B$124:$J$128,7,FALSE)</f>
        <v>1.0700573423086499</v>
      </c>
      <c r="R233" s="1061">
        <f>VLOOKUP(C233,'A. Rate Class Allocations'!$B$124:$J$128,9,FALSE)</f>
        <v>0.85888650963597402</v>
      </c>
      <c r="S233" s="1060">
        <f t="shared" si="10"/>
        <v>6662.9705099137336</v>
      </c>
      <c r="T233" s="1060">
        <f t="shared" si="11"/>
        <v>1.4153490364025676</v>
      </c>
    </row>
    <row r="234" spans="1:20" s="1063" customFormat="1">
      <c r="A234" s="1072" t="s">
        <v>846</v>
      </c>
      <c r="B234" s="1063" t="s">
        <v>768</v>
      </c>
      <c r="C234" s="1071" t="s">
        <v>118</v>
      </c>
      <c r="D234" s="1071">
        <v>190229</v>
      </c>
      <c r="E234" s="1066">
        <v>2018</v>
      </c>
      <c r="F234" s="1066">
        <v>2018</v>
      </c>
      <c r="G234" s="1064">
        <v>43190</v>
      </c>
      <c r="H234" s="1117">
        <f t="shared" si="9"/>
        <v>2018</v>
      </c>
      <c r="I234" s="1064"/>
      <c r="J234" s="1071" t="s">
        <v>847</v>
      </c>
      <c r="K234" s="1071">
        <v>0</v>
      </c>
      <c r="L234" s="1071" t="s">
        <v>827</v>
      </c>
      <c r="M234" s="1070">
        <v>1692</v>
      </c>
      <c r="N234" s="1070">
        <v>3.9</v>
      </c>
      <c r="O234" s="1062">
        <f>VLOOKUP(C234,'A. Rate Class Allocations'!$B$124:$J$128,6,FALSE)</f>
        <v>0.96094519236849896</v>
      </c>
      <c r="P234" s="1061">
        <f>VLOOKUP(C234,'A. Rate Class Allocations'!$B$124:$J$128,8,FALSE)</f>
        <v>0.98007105038154396</v>
      </c>
      <c r="Q234" s="1061">
        <f>VLOOKUP(C234,'A. Rate Class Allocations'!$B$124:$J$128,7,FALSE)</f>
        <v>1.0700573423086499</v>
      </c>
      <c r="R234" s="1061">
        <f>VLOOKUP(C234,'A. Rate Class Allocations'!$B$124:$J$128,9,FALSE)</f>
        <v>0.85888650963597402</v>
      </c>
      <c r="S234" s="1060">
        <f t="shared" si="10"/>
        <v>1593.5164023619229</v>
      </c>
      <c r="T234" s="1060">
        <f t="shared" si="11"/>
        <v>3.5843254817987091</v>
      </c>
    </row>
    <row r="235" spans="1:20" s="1063" customFormat="1">
      <c r="A235" s="1072" t="s">
        <v>846</v>
      </c>
      <c r="B235" s="1063" t="s">
        <v>768</v>
      </c>
      <c r="C235" s="1071" t="s">
        <v>118</v>
      </c>
      <c r="D235" s="1071">
        <v>190273</v>
      </c>
      <c r="E235" s="1066">
        <v>2018</v>
      </c>
      <c r="F235" s="1066">
        <v>2018</v>
      </c>
      <c r="G235" s="1064">
        <v>43166</v>
      </c>
      <c r="H235" s="1117">
        <f t="shared" si="9"/>
        <v>2018</v>
      </c>
      <c r="I235" s="1064"/>
      <c r="J235" s="1071" t="s">
        <v>843</v>
      </c>
      <c r="K235" s="1071">
        <v>0</v>
      </c>
      <c r="L235" s="1071" t="s">
        <v>827</v>
      </c>
      <c r="M235" s="1070">
        <v>5446.6463999999996</v>
      </c>
      <c r="N235" s="1070">
        <v>1.1856</v>
      </c>
      <c r="O235" s="1062">
        <f>VLOOKUP(C235,'A. Rate Class Allocations'!$B$124:$J$128,6,FALSE)</f>
        <v>0.96094519236849896</v>
      </c>
      <c r="P235" s="1061">
        <f>VLOOKUP(C235,'A. Rate Class Allocations'!$B$124:$J$128,8,FALSE)</f>
        <v>0.98007105038154396</v>
      </c>
      <c r="Q235" s="1061">
        <f>VLOOKUP(C235,'A. Rate Class Allocations'!$B$124:$J$128,7,FALSE)</f>
        <v>1.0700573423086499</v>
      </c>
      <c r="R235" s="1061">
        <f>VLOOKUP(C235,'A. Rate Class Allocations'!$B$124:$J$128,9,FALSE)</f>
        <v>0.85888650963597402</v>
      </c>
      <c r="S235" s="1060">
        <f t="shared" si="10"/>
        <v>5129.6219717881313</v>
      </c>
      <c r="T235" s="1060">
        <f t="shared" si="11"/>
        <v>1.0896349464668078</v>
      </c>
    </row>
    <row r="236" spans="1:20" s="1063" customFormat="1">
      <c r="A236" s="1072" t="s">
        <v>846</v>
      </c>
      <c r="B236" s="1063" t="s">
        <v>768</v>
      </c>
      <c r="C236" s="1071" t="s">
        <v>118</v>
      </c>
      <c r="D236" s="1071">
        <v>190275</v>
      </c>
      <c r="E236" s="1066">
        <v>2018</v>
      </c>
      <c r="F236" s="1066">
        <v>2018</v>
      </c>
      <c r="G236" s="1064">
        <v>43192</v>
      </c>
      <c r="H236" s="1117">
        <f t="shared" si="9"/>
        <v>2018</v>
      </c>
      <c r="I236" s="1064"/>
      <c r="J236" s="1071" t="s">
        <v>843</v>
      </c>
      <c r="K236" s="1071">
        <v>0</v>
      </c>
      <c r="L236" s="1071" t="s">
        <v>827</v>
      </c>
      <c r="M236" s="1070">
        <v>1630.87</v>
      </c>
      <c r="N236" s="1070">
        <v>0.35499999999999998</v>
      </c>
      <c r="O236" s="1062">
        <f>VLOOKUP(C236,'A. Rate Class Allocations'!$B$124:$J$128,6,FALSE)</f>
        <v>0.96094519236849896</v>
      </c>
      <c r="P236" s="1061">
        <f>VLOOKUP(C236,'A. Rate Class Allocations'!$B$124:$J$128,8,FALSE)</f>
        <v>0.98007105038154396</v>
      </c>
      <c r="Q236" s="1061">
        <f>VLOOKUP(C236,'A. Rate Class Allocations'!$B$124:$J$128,7,FALSE)</f>
        <v>1.0700573423086499</v>
      </c>
      <c r="R236" s="1061">
        <f>VLOOKUP(C236,'A. Rate Class Allocations'!$B$124:$J$128,9,FALSE)</f>
        <v>0.85888650963597402</v>
      </c>
      <c r="S236" s="1060">
        <f t="shared" si="10"/>
        <v>1535.9445006619319</v>
      </c>
      <c r="T236" s="1060">
        <f t="shared" si="11"/>
        <v>0.32626552462526714</v>
      </c>
    </row>
    <row r="237" spans="1:20" s="1063" customFormat="1">
      <c r="A237" s="1072" t="s">
        <v>846</v>
      </c>
      <c r="B237" s="1063" t="s">
        <v>768</v>
      </c>
      <c r="C237" s="1071" t="s">
        <v>118</v>
      </c>
      <c r="D237" s="1071">
        <v>190289</v>
      </c>
      <c r="E237" s="1066">
        <v>2018</v>
      </c>
      <c r="F237" s="1066">
        <v>2018</v>
      </c>
      <c r="G237" s="1064">
        <v>43168</v>
      </c>
      <c r="H237" s="1117">
        <f t="shared" si="9"/>
        <v>2018</v>
      </c>
      <c r="I237" s="1064"/>
      <c r="J237" s="1071" t="s">
        <v>843</v>
      </c>
      <c r="K237" s="1071">
        <v>0</v>
      </c>
      <c r="L237" s="1071" t="s">
        <v>827</v>
      </c>
      <c r="M237" s="1070">
        <v>0</v>
      </c>
      <c r="N237" s="1070">
        <v>0</v>
      </c>
      <c r="O237" s="1062">
        <f>VLOOKUP(C237,'A. Rate Class Allocations'!$B$124:$J$128,6,FALSE)</f>
        <v>0.96094519236849896</v>
      </c>
      <c r="P237" s="1061">
        <f>VLOOKUP(C237,'A. Rate Class Allocations'!$B$124:$J$128,8,FALSE)</f>
        <v>0.98007105038154396</v>
      </c>
      <c r="Q237" s="1061">
        <f>VLOOKUP(C237,'A. Rate Class Allocations'!$B$124:$J$128,7,FALSE)</f>
        <v>1.0700573423086499</v>
      </c>
      <c r="R237" s="1061">
        <f>VLOOKUP(C237,'A. Rate Class Allocations'!$B$124:$J$128,9,FALSE)</f>
        <v>0.85888650963597402</v>
      </c>
      <c r="S237" s="1060">
        <f t="shared" si="10"/>
        <v>0</v>
      </c>
      <c r="T237" s="1060">
        <f t="shared" si="11"/>
        <v>0</v>
      </c>
    </row>
    <row r="238" spans="1:20" s="1063" customFormat="1">
      <c r="A238" s="1072" t="s">
        <v>846</v>
      </c>
      <c r="B238" s="1063" t="s">
        <v>768</v>
      </c>
      <c r="C238" s="1071" t="s">
        <v>118</v>
      </c>
      <c r="D238" s="1071">
        <v>190289</v>
      </c>
      <c r="E238" s="1066">
        <v>2018</v>
      </c>
      <c r="F238" s="1066">
        <v>2018</v>
      </c>
      <c r="G238" s="1064">
        <v>43168</v>
      </c>
      <c r="H238" s="1117">
        <f t="shared" si="9"/>
        <v>2018</v>
      </c>
      <c r="I238" s="1064"/>
      <c r="J238" s="1071" t="s">
        <v>843</v>
      </c>
      <c r="K238" s="1071">
        <v>0</v>
      </c>
      <c r="L238" s="1071" t="s">
        <v>827</v>
      </c>
      <c r="M238" s="1070">
        <v>10033.296</v>
      </c>
      <c r="N238" s="1070">
        <v>2.1840000000000002</v>
      </c>
      <c r="O238" s="1062">
        <f>VLOOKUP(C238,'A. Rate Class Allocations'!$B$124:$J$128,6,FALSE)</f>
        <v>0.96094519236849896</v>
      </c>
      <c r="P238" s="1061">
        <f>VLOOKUP(C238,'A. Rate Class Allocations'!$B$124:$J$128,8,FALSE)</f>
        <v>0.98007105038154396</v>
      </c>
      <c r="Q238" s="1061">
        <f>VLOOKUP(C238,'A. Rate Class Allocations'!$B$124:$J$128,7,FALSE)</f>
        <v>1.0700573423086499</v>
      </c>
      <c r="R238" s="1061">
        <f>VLOOKUP(C238,'A. Rate Class Allocations'!$B$124:$J$128,9,FALSE)</f>
        <v>0.85888650963597402</v>
      </c>
      <c r="S238" s="1060">
        <f t="shared" si="10"/>
        <v>9449.3036322412936</v>
      </c>
      <c r="T238" s="1060">
        <f t="shared" si="11"/>
        <v>2.0072222698072775</v>
      </c>
    </row>
    <row r="239" spans="1:20" s="1063" customFormat="1">
      <c r="A239" s="1072" t="s">
        <v>846</v>
      </c>
      <c r="B239" s="1063" t="s">
        <v>768</v>
      </c>
      <c r="C239" s="1071" t="s">
        <v>118</v>
      </c>
      <c r="D239" s="1071">
        <v>190357</v>
      </c>
      <c r="E239" s="1066">
        <v>2018</v>
      </c>
      <c r="F239" s="1066">
        <v>2018</v>
      </c>
      <c r="G239" s="1064">
        <v>43168</v>
      </c>
      <c r="H239" s="1117">
        <f t="shared" si="9"/>
        <v>2018</v>
      </c>
      <c r="I239" s="1064"/>
      <c r="J239" s="1071" t="s">
        <v>847</v>
      </c>
      <c r="K239" s="1071">
        <v>0</v>
      </c>
      <c r="L239" s="1071" t="s">
        <v>827</v>
      </c>
      <c r="M239" s="1070">
        <v>621</v>
      </c>
      <c r="N239" s="1070">
        <v>0.2</v>
      </c>
      <c r="O239" s="1062">
        <f>VLOOKUP(C239,'A. Rate Class Allocations'!$B$124:$J$128,6,FALSE)</f>
        <v>0.96094519236849896</v>
      </c>
      <c r="P239" s="1061">
        <f>VLOOKUP(C239,'A. Rate Class Allocations'!$B$124:$J$128,8,FALSE)</f>
        <v>0.98007105038154396</v>
      </c>
      <c r="Q239" s="1061">
        <f>VLOOKUP(C239,'A. Rate Class Allocations'!$B$124:$J$128,7,FALSE)</f>
        <v>1.0700573423086499</v>
      </c>
      <c r="R239" s="1061">
        <f>VLOOKUP(C239,'A. Rate Class Allocations'!$B$124:$J$128,9,FALSE)</f>
        <v>0.85888650963597402</v>
      </c>
      <c r="S239" s="1060">
        <f t="shared" si="10"/>
        <v>584.85442427113117</v>
      </c>
      <c r="T239" s="1060">
        <f t="shared" si="11"/>
        <v>0.18381156316916461</v>
      </c>
    </row>
    <row r="240" spans="1:20" s="1063" customFormat="1">
      <c r="A240" s="1072" t="s">
        <v>846</v>
      </c>
      <c r="B240" s="1063" t="s">
        <v>768</v>
      </c>
      <c r="C240" s="1071" t="s">
        <v>118</v>
      </c>
      <c r="D240" s="1071">
        <v>190357</v>
      </c>
      <c r="E240" s="1066">
        <v>2018</v>
      </c>
      <c r="F240" s="1066">
        <v>2018</v>
      </c>
      <c r="G240" s="1064">
        <v>43168</v>
      </c>
      <c r="H240" s="1117">
        <f t="shared" si="9"/>
        <v>2018</v>
      </c>
      <c r="I240" s="1064"/>
      <c r="J240" s="1071" t="s">
        <v>843</v>
      </c>
      <c r="K240" s="1071">
        <v>0</v>
      </c>
      <c r="L240" s="1071" t="s">
        <v>827</v>
      </c>
      <c r="M240" s="1070">
        <v>107.4996</v>
      </c>
      <c r="N240" s="1070">
        <v>2.3400000000000001E-2</v>
      </c>
      <c r="O240" s="1062">
        <f>VLOOKUP(C240,'A. Rate Class Allocations'!$B$124:$J$128,6,FALSE)</f>
        <v>0.96094519236849896</v>
      </c>
      <c r="P240" s="1061">
        <f>VLOOKUP(C240,'A. Rate Class Allocations'!$B$124:$J$128,8,FALSE)</f>
        <v>0.98007105038154396</v>
      </c>
      <c r="Q240" s="1061">
        <f>VLOOKUP(C240,'A. Rate Class Allocations'!$B$124:$J$128,7,FALSE)</f>
        <v>1.0700573423086499</v>
      </c>
      <c r="R240" s="1061">
        <f>VLOOKUP(C240,'A. Rate Class Allocations'!$B$124:$J$128,9,FALSE)</f>
        <v>0.85888650963597402</v>
      </c>
      <c r="S240" s="1060">
        <f t="shared" si="10"/>
        <v>101.24253891687101</v>
      </c>
      <c r="T240" s="1060">
        <f t="shared" si="11"/>
        <v>2.1505952890792261E-2</v>
      </c>
    </row>
    <row r="241" spans="1:20" s="1063" customFormat="1">
      <c r="A241" s="1072" t="s">
        <v>846</v>
      </c>
      <c r="B241" s="1063" t="s">
        <v>768</v>
      </c>
      <c r="C241" s="1071" t="s">
        <v>118</v>
      </c>
      <c r="D241" s="1071">
        <v>190357</v>
      </c>
      <c r="E241" s="1066">
        <v>2018</v>
      </c>
      <c r="F241" s="1066">
        <v>2018</v>
      </c>
      <c r="G241" s="1064">
        <v>43168</v>
      </c>
      <c r="H241" s="1117">
        <f t="shared" si="9"/>
        <v>2018</v>
      </c>
      <c r="I241" s="1064"/>
      <c r="J241" s="1071" t="s">
        <v>843</v>
      </c>
      <c r="K241" s="1071">
        <v>0</v>
      </c>
      <c r="L241" s="1071" t="s">
        <v>827</v>
      </c>
      <c r="M241" s="1070">
        <v>286.66559999999998</v>
      </c>
      <c r="N241" s="1070">
        <v>6.2399999999999997E-2</v>
      </c>
      <c r="O241" s="1062">
        <f>VLOOKUP(C241,'A. Rate Class Allocations'!$B$124:$J$128,6,FALSE)</f>
        <v>0.96094519236849896</v>
      </c>
      <c r="P241" s="1061">
        <f>VLOOKUP(C241,'A. Rate Class Allocations'!$B$124:$J$128,8,FALSE)</f>
        <v>0.98007105038154396</v>
      </c>
      <c r="Q241" s="1061">
        <f>VLOOKUP(C241,'A. Rate Class Allocations'!$B$124:$J$128,7,FALSE)</f>
        <v>1.0700573423086499</v>
      </c>
      <c r="R241" s="1061">
        <f>VLOOKUP(C241,'A. Rate Class Allocations'!$B$124:$J$128,9,FALSE)</f>
        <v>0.85888650963597402</v>
      </c>
      <c r="S241" s="1060">
        <f t="shared" si="10"/>
        <v>269.9801037783227</v>
      </c>
      <c r="T241" s="1060">
        <f t="shared" si="11"/>
        <v>5.7349207708779354E-2</v>
      </c>
    </row>
    <row r="242" spans="1:20" s="1063" customFormat="1">
      <c r="A242" s="1072" t="s">
        <v>846</v>
      </c>
      <c r="B242" s="1063" t="s">
        <v>768</v>
      </c>
      <c r="C242" s="1071" t="s">
        <v>118</v>
      </c>
      <c r="D242" s="1071">
        <v>190391</v>
      </c>
      <c r="E242" s="1066">
        <v>2018</v>
      </c>
      <c r="F242" s="1066">
        <v>2018</v>
      </c>
      <c r="G242" s="1064">
        <v>43168</v>
      </c>
      <c r="H242" s="1117">
        <f t="shared" si="9"/>
        <v>2018</v>
      </c>
      <c r="I242" s="1064"/>
      <c r="J242" s="1071" t="s">
        <v>847</v>
      </c>
      <c r="K242" s="1071">
        <v>0</v>
      </c>
      <c r="L242" s="1071" t="s">
        <v>827</v>
      </c>
      <c r="M242" s="1070">
        <v>1693</v>
      </c>
      <c r="N242" s="1070">
        <v>0.4</v>
      </c>
      <c r="O242" s="1062">
        <f>VLOOKUP(C242,'A. Rate Class Allocations'!$B$124:$J$128,6,FALSE)</f>
        <v>0.96094519236849896</v>
      </c>
      <c r="P242" s="1061">
        <f>VLOOKUP(C242,'A. Rate Class Allocations'!$B$124:$J$128,8,FALSE)</f>
        <v>0.98007105038154396</v>
      </c>
      <c r="Q242" s="1061">
        <f>VLOOKUP(C242,'A. Rate Class Allocations'!$B$124:$J$128,7,FALSE)</f>
        <v>1.0700573423086499</v>
      </c>
      <c r="R242" s="1061">
        <f>VLOOKUP(C242,'A. Rate Class Allocations'!$B$124:$J$128,9,FALSE)</f>
        <v>0.85888650963597402</v>
      </c>
      <c r="S242" s="1060">
        <f t="shared" si="10"/>
        <v>1594.4581969259664</v>
      </c>
      <c r="T242" s="1060">
        <f t="shared" si="11"/>
        <v>0.36762312633832922</v>
      </c>
    </row>
    <row r="243" spans="1:20" s="1063" customFormat="1">
      <c r="A243" s="1072" t="s">
        <v>846</v>
      </c>
      <c r="B243" s="1063" t="s">
        <v>768</v>
      </c>
      <c r="C243" s="1071" t="s">
        <v>118</v>
      </c>
      <c r="D243" s="1071">
        <v>190391</v>
      </c>
      <c r="E243" s="1066">
        <v>2018</v>
      </c>
      <c r="F243" s="1066">
        <v>2018</v>
      </c>
      <c r="G243" s="1064">
        <v>43168</v>
      </c>
      <c r="H243" s="1117">
        <f t="shared" si="9"/>
        <v>2018</v>
      </c>
      <c r="I243" s="1064"/>
      <c r="J243" s="1071" t="s">
        <v>843</v>
      </c>
      <c r="K243" s="1071">
        <v>0</v>
      </c>
      <c r="L243" s="1071" t="s">
        <v>827</v>
      </c>
      <c r="M243" s="1070">
        <v>1167.5999999999999</v>
      </c>
      <c r="N243" s="1070">
        <v>0</v>
      </c>
      <c r="O243" s="1062">
        <f>VLOOKUP(C243,'A. Rate Class Allocations'!$B$124:$J$128,6,FALSE)</f>
        <v>0.96094519236849896</v>
      </c>
      <c r="P243" s="1061">
        <f>VLOOKUP(C243,'A. Rate Class Allocations'!$B$124:$J$128,8,FALSE)</f>
        <v>0.98007105038154396</v>
      </c>
      <c r="Q243" s="1061">
        <f>VLOOKUP(C243,'A. Rate Class Allocations'!$B$124:$J$128,7,FALSE)</f>
        <v>1.0700573423086499</v>
      </c>
      <c r="R243" s="1061">
        <f>VLOOKUP(C243,'A. Rate Class Allocations'!$B$124:$J$128,9,FALSE)</f>
        <v>0.85888650963597402</v>
      </c>
      <c r="S243" s="1060">
        <f t="shared" si="10"/>
        <v>1099.6393329774119</v>
      </c>
      <c r="T243" s="1060">
        <f t="shared" si="11"/>
        <v>0</v>
      </c>
    </row>
    <row r="244" spans="1:20" s="1063" customFormat="1">
      <c r="A244" s="1072" t="s">
        <v>846</v>
      </c>
      <c r="B244" s="1063" t="s">
        <v>768</v>
      </c>
      <c r="C244" s="1071" t="s">
        <v>118</v>
      </c>
      <c r="D244" s="1071">
        <v>190391</v>
      </c>
      <c r="E244" s="1066">
        <v>2018</v>
      </c>
      <c r="F244" s="1066">
        <v>2018</v>
      </c>
      <c r="G244" s="1064">
        <v>43168</v>
      </c>
      <c r="H244" s="1117">
        <f t="shared" si="9"/>
        <v>2018</v>
      </c>
      <c r="I244" s="1064"/>
      <c r="J244" s="1071" t="s">
        <v>843</v>
      </c>
      <c r="K244" s="1071">
        <v>0</v>
      </c>
      <c r="L244" s="1071" t="s">
        <v>827</v>
      </c>
      <c r="M244" s="1070">
        <v>1680</v>
      </c>
      <c r="N244" s="1070">
        <v>0</v>
      </c>
      <c r="O244" s="1062">
        <f>VLOOKUP(C244,'A. Rate Class Allocations'!$B$124:$J$128,6,FALSE)</f>
        <v>0.96094519236849896</v>
      </c>
      <c r="P244" s="1061">
        <f>VLOOKUP(C244,'A. Rate Class Allocations'!$B$124:$J$128,8,FALSE)</f>
        <v>0.98007105038154396</v>
      </c>
      <c r="Q244" s="1061">
        <f>VLOOKUP(C244,'A. Rate Class Allocations'!$B$124:$J$128,7,FALSE)</f>
        <v>1.0700573423086499</v>
      </c>
      <c r="R244" s="1061">
        <f>VLOOKUP(C244,'A. Rate Class Allocations'!$B$124:$J$128,9,FALSE)</f>
        <v>0.85888650963597402</v>
      </c>
      <c r="S244" s="1060">
        <f t="shared" si="10"/>
        <v>1582.2148675933984</v>
      </c>
      <c r="T244" s="1060">
        <f t="shared" si="11"/>
        <v>0</v>
      </c>
    </row>
    <row r="245" spans="1:20" s="1063" customFormat="1">
      <c r="A245" s="1072" t="s">
        <v>846</v>
      </c>
      <c r="B245" s="1063" t="s">
        <v>768</v>
      </c>
      <c r="C245" s="1071" t="s">
        <v>118</v>
      </c>
      <c r="D245" s="1071">
        <v>190391</v>
      </c>
      <c r="E245" s="1066">
        <v>2018</v>
      </c>
      <c r="F245" s="1066">
        <v>2018</v>
      </c>
      <c r="G245" s="1064">
        <v>43168</v>
      </c>
      <c r="H245" s="1117">
        <f t="shared" si="9"/>
        <v>2018</v>
      </c>
      <c r="I245" s="1064"/>
      <c r="J245" s="1071" t="s">
        <v>843</v>
      </c>
      <c r="K245" s="1071">
        <v>0</v>
      </c>
      <c r="L245" s="1071" t="s">
        <v>827</v>
      </c>
      <c r="M245" s="1070">
        <v>208.39</v>
      </c>
      <c r="N245" s="1070">
        <v>5.33E-2</v>
      </c>
      <c r="O245" s="1062">
        <f>VLOOKUP(C245,'A. Rate Class Allocations'!$B$124:$J$128,6,FALSE)</f>
        <v>0.96094519236849896</v>
      </c>
      <c r="P245" s="1061">
        <f>VLOOKUP(C245,'A. Rate Class Allocations'!$B$124:$J$128,8,FALSE)</f>
        <v>0.98007105038154396</v>
      </c>
      <c r="Q245" s="1061">
        <f>VLOOKUP(C245,'A. Rate Class Allocations'!$B$124:$J$128,7,FALSE)</f>
        <v>1.0700573423086499</v>
      </c>
      <c r="R245" s="1061">
        <f>VLOOKUP(C245,'A. Rate Class Allocations'!$B$124:$J$128,9,FALSE)</f>
        <v>0.85888650963597402</v>
      </c>
      <c r="S245" s="1060">
        <f t="shared" si="10"/>
        <v>196.26056920106444</v>
      </c>
      <c r="T245" s="1060">
        <f t="shared" si="11"/>
        <v>4.8985781584582368E-2</v>
      </c>
    </row>
    <row r="246" spans="1:20" s="1063" customFormat="1">
      <c r="A246" s="1072" t="s">
        <v>846</v>
      </c>
      <c r="B246" s="1063" t="s">
        <v>768</v>
      </c>
      <c r="C246" s="1071" t="s">
        <v>118</v>
      </c>
      <c r="D246" s="1071">
        <v>190391</v>
      </c>
      <c r="E246" s="1066">
        <v>2018</v>
      </c>
      <c r="F246" s="1066">
        <v>2018</v>
      </c>
      <c r="G246" s="1064">
        <v>43168</v>
      </c>
      <c r="H246" s="1117">
        <f t="shared" si="9"/>
        <v>2018</v>
      </c>
      <c r="I246" s="1064"/>
      <c r="J246" s="1071" t="s">
        <v>843</v>
      </c>
      <c r="K246" s="1071">
        <v>0</v>
      </c>
      <c r="L246" s="1071" t="s">
        <v>827</v>
      </c>
      <c r="M246" s="1070">
        <v>267.37079999999997</v>
      </c>
      <c r="N246" s="1070">
        <v>5.8200000000000002E-2</v>
      </c>
      <c r="O246" s="1062">
        <f>VLOOKUP(C246,'A. Rate Class Allocations'!$B$124:$J$128,6,FALSE)</f>
        <v>0.96094519236849896</v>
      </c>
      <c r="P246" s="1061">
        <f>VLOOKUP(C246,'A. Rate Class Allocations'!$B$124:$J$128,8,FALSE)</f>
        <v>0.98007105038154396</v>
      </c>
      <c r="Q246" s="1061">
        <f>VLOOKUP(C246,'A. Rate Class Allocations'!$B$124:$J$128,7,FALSE)</f>
        <v>1.0700573423086499</v>
      </c>
      <c r="R246" s="1061">
        <f>VLOOKUP(C246,'A. Rate Class Allocations'!$B$124:$J$128,9,FALSE)</f>
        <v>0.85888650963597402</v>
      </c>
      <c r="S246" s="1060">
        <f t="shared" si="10"/>
        <v>251.80836602401249</v>
      </c>
      <c r="T246" s="1060">
        <f t="shared" si="11"/>
        <v>5.3489164882226901E-2</v>
      </c>
    </row>
    <row r="247" spans="1:20" s="1063" customFormat="1">
      <c r="A247" s="1072" t="s">
        <v>846</v>
      </c>
      <c r="B247" s="1063" t="s">
        <v>768</v>
      </c>
      <c r="C247" s="1071" t="s">
        <v>118</v>
      </c>
      <c r="D247" s="1071">
        <v>190391</v>
      </c>
      <c r="E247" s="1066">
        <v>2018</v>
      </c>
      <c r="F247" s="1066">
        <v>2018</v>
      </c>
      <c r="G247" s="1064">
        <v>43168</v>
      </c>
      <c r="H247" s="1117">
        <f t="shared" si="9"/>
        <v>2018</v>
      </c>
      <c r="I247" s="1064"/>
      <c r="J247" s="1071" t="s">
        <v>843</v>
      </c>
      <c r="K247" s="1071">
        <v>0</v>
      </c>
      <c r="L247" s="1071" t="s">
        <v>827</v>
      </c>
      <c r="M247" s="1070">
        <v>829.13199999999995</v>
      </c>
      <c r="N247" s="1070">
        <v>0.21199999999999999</v>
      </c>
      <c r="O247" s="1062">
        <f>VLOOKUP(C247,'A. Rate Class Allocations'!$B$124:$J$128,6,FALSE)</f>
        <v>0.96094519236849896</v>
      </c>
      <c r="P247" s="1061">
        <f>VLOOKUP(C247,'A. Rate Class Allocations'!$B$124:$J$128,8,FALSE)</f>
        <v>0.98007105038154396</v>
      </c>
      <c r="Q247" s="1061">
        <f>VLOOKUP(C247,'A. Rate Class Allocations'!$B$124:$J$128,7,FALSE)</f>
        <v>1.0700573423086499</v>
      </c>
      <c r="R247" s="1061">
        <f>VLOOKUP(C247,'A. Rate Class Allocations'!$B$124:$J$128,9,FALSE)</f>
        <v>0.85888650963597402</v>
      </c>
      <c r="S247" s="1060">
        <f t="shared" si="10"/>
        <v>780.87201047467238</v>
      </c>
      <c r="T247" s="1060">
        <f t="shared" si="11"/>
        <v>0.19484025695931448</v>
      </c>
    </row>
    <row r="248" spans="1:20" s="1063" customFormat="1">
      <c r="A248" s="1072" t="s">
        <v>846</v>
      </c>
      <c r="B248" s="1063" t="s">
        <v>768</v>
      </c>
      <c r="C248" s="1071" t="s">
        <v>118</v>
      </c>
      <c r="D248" s="1071">
        <v>190407</v>
      </c>
      <c r="E248" s="1066">
        <v>2018</v>
      </c>
      <c r="F248" s="1066">
        <v>2018</v>
      </c>
      <c r="G248" s="1064">
        <v>43175</v>
      </c>
      <c r="H248" s="1117">
        <f t="shared" si="9"/>
        <v>2018</v>
      </c>
      <c r="I248" s="1064"/>
      <c r="J248" s="1071" t="s">
        <v>843</v>
      </c>
      <c r="K248" s="1071">
        <v>0</v>
      </c>
      <c r="L248" s="1071" t="s">
        <v>827</v>
      </c>
      <c r="M248" s="1070">
        <v>7308</v>
      </c>
      <c r="N248" s="1070">
        <v>0</v>
      </c>
      <c r="O248" s="1062">
        <f>VLOOKUP(C248,'A. Rate Class Allocations'!$B$124:$J$128,6,FALSE)</f>
        <v>0.96094519236849896</v>
      </c>
      <c r="P248" s="1061">
        <f>VLOOKUP(C248,'A. Rate Class Allocations'!$B$124:$J$128,8,FALSE)</f>
        <v>0.98007105038154396</v>
      </c>
      <c r="Q248" s="1061">
        <f>VLOOKUP(C248,'A. Rate Class Allocations'!$B$124:$J$128,7,FALSE)</f>
        <v>1.0700573423086499</v>
      </c>
      <c r="R248" s="1061">
        <f>VLOOKUP(C248,'A. Rate Class Allocations'!$B$124:$J$128,9,FALSE)</f>
        <v>0.85888650963597402</v>
      </c>
      <c r="S248" s="1060">
        <f t="shared" si="10"/>
        <v>6882.6346740312838</v>
      </c>
      <c r="T248" s="1060">
        <f t="shared" si="11"/>
        <v>0</v>
      </c>
    </row>
    <row r="249" spans="1:20" s="1063" customFormat="1">
      <c r="A249" s="1072" t="s">
        <v>846</v>
      </c>
      <c r="B249" s="1063" t="s">
        <v>768</v>
      </c>
      <c r="C249" s="1071" t="s">
        <v>118</v>
      </c>
      <c r="D249" s="1071">
        <v>190649</v>
      </c>
      <c r="E249" s="1066">
        <v>2018</v>
      </c>
      <c r="F249" s="1066">
        <v>2018</v>
      </c>
      <c r="G249" s="1064">
        <v>43174</v>
      </c>
      <c r="H249" s="1117">
        <f t="shared" si="9"/>
        <v>2018</v>
      </c>
      <c r="I249" s="1064"/>
      <c r="J249" s="1071" t="s">
        <v>843</v>
      </c>
      <c r="K249" s="1071">
        <v>0</v>
      </c>
      <c r="L249" s="1071" t="s">
        <v>825</v>
      </c>
      <c r="M249" s="1070">
        <v>746.35199999999998</v>
      </c>
      <c r="N249" s="1070">
        <v>8.5199999999999998E-2</v>
      </c>
      <c r="O249" s="1062">
        <f>VLOOKUP(C249,'A. Rate Class Allocations'!$B$124:$J$128,6,FALSE)</f>
        <v>0.96094519236849896</v>
      </c>
      <c r="P249" s="1061">
        <f>VLOOKUP(C249,'A. Rate Class Allocations'!$B$124:$J$128,8,FALSE)</f>
        <v>0.98007105038154396</v>
      </c>
      <c r="Q249" s="1061">
        <f>VLOOKUP(C249,'A. Rate Class Allocations'!$B$124:$J$128,7,FALSE)</f>
        <v>1.0700573423086499</v>
      </c>
      <c r="R249" s="1061">
        <f>VLOOKUP(C249,'A. Rate Class Allocations'!$B$124:$J$128,9,FALSE)</f>
        <v>0.85888650963597402</v>
      </c>
      <c r="S249" s="1060">
        <f t="shared" si="10"/>
        <v>702.91025646313574</v>
      </c>
      <c r="T249" s="1060">
        <f t="shared" si="11"/>
        <v>7.8303725910064126E-2</v>
      </c>
    </row>
    <row r="250" spans="1:20" s="1063" customFormat="1">
      <c r="A250" s="1072" t="s">
        <v>846</v>
      </c>
      <c r="B250" s="1063" t="s">
        <v>768</v>
      </c>
      <c r="C250" s="1071" t="s">
        <v>118</v>
      </c>
      <c r="D250" s="1071">
        <v>191294</v>
      </c>
      <c r="E250" s="1066">
        <v>2018</v>
      </c>
      <c r="F250" s="1066">
        <v>2018</v>
      </c>
      <c r="G250" s="1064">
        <v>43200</v>
      </c>
      <c r="H250" s="1117">
        <f t="shared" si="9"/>
        <v>2018</v>
      </c>
      <c r="I250" s="1064"/>
      <c r="J250" s="1071" t="s">
        <v>843</v>
      </c>
      <c r="K250" s="1071">
        <v>0</v>
      </c>
      <c r="L250" s="1071" t="s">
        <v>827</v>
      </c>
      <c r="M250" s="1070">
        <v>38969.203999999998</v>
      </c>
      <c r="N250" s="1070">
        <v>9.9640000000000004</v>
      </c>
      <c r="O250" s="1062">
        <f>VLOOKUP(C250,'A. Rate Class Allocations'!$B$124:$J$128,6,FALSE)</f>
        <v>0.96094519236849896</v>
      </c>
      <c r="P250" s="1061">
        <f>VLOOKUP(C250,'A. Rate Class Allocations'!$B$124:$J$128,8,FALSE)</f>
        <v>0.98007105038154396</v>
      </c>
      <c r="Q250" s="1061">
        <f>VLOOKUP(C250,'A. Rate Class Allocations'!$B$124:$J$128,7,FALSE)</f>
        <v>1.0700573423086499</v>
      </c>
      <c r="R250" s="1061">
        <f>VLOOKUP(C250,'A. Rate Class Allocations'!$B$124:$J$128,9,FALSE)</f>
        <v>0.85888650963597402</v>
      </c>
      <c r="S250" s="1060">
        <f t="shared" si="10"/>
        <v>36700.984492309603</v>
      </c>
      <c r="T250" s="1060">
        <f t="shared" si="11"/>
        <v>9.157492077087781</v>
      </c>
    </row>
    <row r="251" spans="1:20" s="1063" customFormat="1">
      <c r="A251" s="1072" t="s">
        <v>846</v>
      </c>
      <c r="B251" s="1063" t="s">
        <v>768</v>
      </c>
      <c r="C251" s="1071" t="s">
        <v>118</v>
      </c>
      <c r="D251" s="1071">
        <v>191370</v>
      </c>
      <c r="E251" s="1066">
        <v>2018</v>
      </c>
      <c r="F251" s="1066">
        <v>2018</v>
      </c>
      <c r="G251" s="1064">
        <v>43190</v>
      </c>
      <c r="H251" s="1117">
        <f t="shared" si="9"/>
        <v>2018</v>
      </c>
      <c r="I251" s="1064"/>
      <c r="J251" s="1071" t="s">
        <v>843</v>
      </c>
      <c r="K251" s="1071">
        <v>0</v>
      </c>
      <c r="L251" s="1071" t="s">
        <v>827</v>
      </c>
      <c r="M251" s="1070">
        <v>2508.3240000000001</v>
      </c>
      <c r="N251" s="1070">
        <v>0.54600000000000004</v>
      </c>
      <c r="O251" s="1062">
        <f>VLOOKUP(C251,'A. Rate Class Allocations'!$B$124:$J$128,6,FALSE)</f>
        <v>0.96094519236849896</v>
      </c>
      <c r="P251" s="1061">
        <f>VLOOKUP(C251,'A. Rate Class Allocations'!$B$124:$J$128,8,FALSE)</f>
        <v>0.98007105038154396</v>
      </c>
      <c r="Q251" s="1061">
        <f>VLOOKUP(C251,'A. Rate Class Allocations'!$B$124:$J$128,7,FALSE)</f>
        <v>1.0700573423086499</v>
      </c>
      <c r="R251" s="1061">
        <f>VLOOKUP(C251,'A. Rate Class Allocations'!$B$124:$J$128,9,FALSE)</f>
        <v>0.85888650963597402</v>
      </c>
      <c r="S251" s="1060">
        <f t="shared" si="10"/>
        <v>2362.3259080603234</v>
      </c>
      <c r="T251" s="1060">
        <f t="shared" si="11"/>
        <v>0.50180556745181937</v>
      </c>
    </row>
    <row r="252" spans="1:20" s="1063" customFormat="1">
      <c r="A252" s="1072" t="s">
        <v>846</v>
      </c>
      <c r="B252" s="1063" t="s">
        <v>768</v>
      </c>
      <c r="C252" s="1071" t="s">
        <v>118</v>
      </c>
      <c r="D252" s="1071">
        <v>191614</v>
      </c>
      <c r="E252" s="1066">
        <v>2018</v>
      </c>
      <c r="F252" s="1066">
        <v>2018</v>
      </c>
      <c r="G252" s="1064">
        <v>43200</v>
      </c>
      <c r="H252" s="1117">
        <f t="shared" si="9"/>
        <v>2018</v>
      </c>
      <c r="I252" s="1064"/>
      <c r="J252" s="1071" t="s">
        <v>843</v>
      </c>
      <c r="K252" s="1071">
        <v>0</v>
      </c>
      <c r="L252" s="1071" t="s">
        <v>825</v>
      </c>
      <c r="M252" s="1070">
        <v>907.35199999999998</v>
      </c>
      <c r="N252" s="1070">
        <v>0.23200000000000001</v>
      </c>
      <c r="O252" s="1062">
        <f>VLOOKUP(C252,'A. Rate Class Allocations'!$B$124:$J$128,6,FALSE)</f>
        <v>0.96094519236849896</v>
      </c>
      <c r="P252" s="1061">
        <f>VLOOKUP(C252,'A. Rate Class Allocations'!$B$124:$J$128,8,FALSE)</f>
        <v>0.98007105038154396</v>
      </c>
      <c r="Q252" s="1061">
        <f>VLOOKUP(C252,'A. Rate Class Allocations'!$B$124:$J$128,7,FALSE)</f>
        <v>1.0700573423086499</v>
      </c>
      <c r="R252" s="1061">
        <f>VLOOKUP(C252,'A. Rate Class Allocations'!$B$124:$J$128,9,FALSE)</f>
        <v>0.85888650963597402</v>
      </c>
      <c r="S252" s="1060">
        <f t="shared" si="10"/>
        <v>854.53918127416989</v>
      </c>
      <c r="T252" s="1060">
        <f t="shared" si="11"/>
        <v>0.21322141327623093</v>
      </c>
    </row>
    <row r="253" spans="1:20" s="1063" customFormat="1">
      <c r="A253" s="1072" t="s">
        <v>846</v>
      </c>
      <c r="B253" s="1063" t="s">
        <v>768</v>
      </c>
      <c r="C253" s="1071" t="s">
        <v>118</v>
      </c>
      <c r="D253" s="1071">
        <v>191614</v>
      </c>
      <c r="E253" s="1066">
        <v>2018</v>
      </c>
      <c r="F253" s="1066">
        <v>2018</v>
      </c>
      <c r="G253" s="1064">
        <v>43200</v>
      </c>
      <c r="H253" s="1117">
        <f t="shared" si="9"/>
        <v>2018</v>
      </c>
      <c r="I253" s="1064"/>
      <c r="J253" s="1071" t="s">
        <v>843</v>
      </c>
      <c r="K253" s="1071">
        <v>0</v>
      </c>
      <c r="L253" s="1071" t="s">
        <v>825</v>
      </c>
      <c r="M253" s="1070">
        <v>2006.6592000000001</v>
      </c>
      <c r="N253" s="1070">
        <v>0.43680000000000002</v>
      </c>
      <c r="O253" s="1062">
        <f>VLOOKUP(C253,'A. Rate Class Allocations'!$B$124:$J$128,6,FALSE)</f>
        <v>0.96094519236849896</v>
      </c>
      <c r="P253" s="1061">
        <f>VLOOKUP(C253,'A. Rate Class Allocations'!$B$124:$J$128,8,FALSE)</f>
        <v>0.98007105038154396</v>
      </c>
      <c r="Q253" s="1061">
        <f>VLOOKUP(C253,'A. Rate Class Allocations'!$B$124:$J$128,7,FALSE)</f>
        <v>1.0700573423086499</v>
      </c>
      <c r="R253" s="1061">
        <f>VLOOKUP(C253,'A. Rate Class Allocations'!$B$124:$J$128,9,FALSE)</f>
        <v>0.85888650963597402</v>
      </c>
      <c r="S253" s="1060">
        <f t="shared" si="10"/>
        <v>1889.8607264482591</v>
      </c>
      <c r="T253" s="1060">
        <f t="shared" si="11"/>
        <v>0.40144445396145551</v>
      </c>
    </row>
    <row r="254" spans="1:20" s="1063" customFormat="1">
      <c r="A254" s="1072" t="s">
        <v>846</v>
      </c>
      <c r="B254" s="1063" t="s">
        <v>768</v>
      </c>
      <c r="C254" s="1071" t="s">
        <v>118</v>
      </c>
      <c r="D254" s="1071">
        <v>191616</v>
      </c>
      <c r="E254" s="1066">
        <v>2018</v>
      </c>
      <c r="F254" s="1066">
        <v>2018</v>
      </c>
      <c r="G254" s="1064">
        <v>42565</v>
      </c>
      <c r="H254" s="1117">
        <f t="shared" si="9"/>
        <v>2016</v>
      </c>
      <c r="I254" s="1064"/>
      <c r="J254" s="1071" t="s">
        <v>843</v>
      </c>
      <c r="K254" s="1071">
        <v>0</v>
      </c>
      <c r="L254" s="1071" t="s">
        <v>827</v>
      </c>
      <c r="M254" s="1070">
        <v>11680</v>
      </c>
      <c r="N254" s="1070">
        <v>0</v>
      </c>
      <c r="O254" s="1062">
        <f>VLOOKUP(C254,'A. Rate Class Allocations'!$B$124:$J$128,6,FALSE)</f>
        <v>0.96094519236849896</v>
      </c>
      <c r="P254" s="1061">
        <f>VLOOKUP(C254,'A. Rate Class Allocations'!$B$124:$J$128,8,FALSE)</f>
        <v>0.98007105038154396</v>
      </c>
      <c r="Q254" s="1061">
        <f>VLOOKUP(C254,'A. Rate Class Allocations'!$B$124:$J$128,7,FALSE)</f>
        <v>1.0700573423086499</v>
      </c>
      <c r="R254" s="1061">
        <f>VLOOKUP(C254,'A. Rate Class Allocations'!$B$124:$J$128,9,FALSE)</f>
        <v>0.85888650963597402</v>
      </c>
      <c r="S254" s="1060">
        <f t="shared" si="10"/>
        <v>11000.160508030294</v>
      </c>
      <c r="T254" s="1060">
        <f t="shared" si="11"/>
        <v>0</v>
      </c>
    </row>
    <row r="255" spans="1:20" s="1063" customFormat="1">
      <c r="A255" s="1072" t="s">
        <v>846</v>
      </c>
      <c r="B255" s="1063" t="s">
        <v>768</v>
      </c>
      <c r="C255" s="1071" t="s">
        <v>118</v>
      </c>
      <c r="D255" s="1071">
        <v>191616</v>
      </c>
      <c r="E255" s="1066">
        <v>2018</v>
      </c>
      <c r="F255" s="1066">
        <v>2018</v>
      </c>
      <c r="G255" s="1064">
        <v>42565</v>
      </c>
      <c r="H255" s="1117">
        <f t="shared" si="9"/>
        <v>2016</v>
      </c>
      <c r="I255" s="1064"/>
      <c r="J255" s="1071" t="s">
        <v>843</v>
      </c>
      <c r="K255" s="1071">
        <v>0</v>
      </c>
      <c r="L255" s="1071" t="s">
        <v>827</v>
      </c>
      <c r="M255" s="1070">
        <v>1494.144</v>
      </c>
      <c r="N255" s="1070">
        <v>0.57599999999999996</v>
      </c>
      <c r="O255" s="1062">
        <f>VLOOKUP(C255,'A. Rate Class Allocations'!$B$124:$J$128,6,FALSE)</f>
        <v>0.96094519236849896</v>
      </c>
      <c r="P255" s="1061">
        <f>VLOOKUP(C255,'A. Rate Class Allocations'!$B$124:$J$128,8,FALSE)</f>
        <v>0.98007105038154396</v>
      </c>
      <c r="Q255" s="1061">
        <f>VLOOKUP(C255,'A. Rate Class Allocations'!$B$124:$J$128,7,FALSE)</f>
        <v>1.0700573423086499</v>
      </c>
      <c r="R255" s="1061">
        <f>VLOOKUP(C255,'A. Rate Class Allocations'!$B$124:$J$128,9,FALSE)</f>
        <v>0.85888650963597402</v>
      </c>
      <c r="S255" s="1060">
        <f t="shared" si="10"/>
        <v>1407.1766970984947</v>
      </c>
      <c r="T255" s="1060">
        <f t="shared" si="11"/>
        <v>0.52937730192719401</v>
      </c>
    </row>
    <row r="256" spans="1:20" s="1063" customFormat="1">
      <c r="A256" s="1072" t="s">
        <v>846</v>
      </c>
      <c r="B256" s="1063" t="s">
        <v>768</v>
      </c>
      <c r="C256" s="1071" t="s">
        <v>118</v>
      </c>
      <c r="D256" s="1071">
        <v>191839</v>
      </c>
      <c r="E256" s="1066">
        <v>2018</v>
      </c>
      <c r="F256" s="1066">
        <v>2018</v>
      </c>
      <c r="G256" s="1064">
        <v>43195</v>
      </c>
      <c r="H256" s="1117">
        <f t="shared" si="9"/>
        <v>2018</v>
      </c>
      <c r="I256" s="1064"/>
      <c r="J256" s="1071" t="s">
        <v>847</v>
      </c>
      <c r="K256" s="1071">
        <v>0</v>
      </c>
      <c r="L256" s="1071" t="s">
        <v>827</v>
      </c>
      <c r="M256" s="1070">
        <v>31542</v>
      </c>
      <c r="N256" s="1070">
        <v>10.5</v>
      </c>
      <c r="O256" s="1062">
        <f>VLOOKUP(C256,'A. Rate Class Allocations'!$B$124:$J$128,6,FALSE)</f>
        <v>0.96094519236849896</v>
      </c>
      <c r="P256" s="1061">
        <f>VLOOKUP(C256,'A. Rate Class Allocations'!$B$124:$J$128,8,FALSE)</f>
        <v>0.98007105038154396</v>
      </c>
      <c r="Q256" s="1061">
        <f>VLOOKUP(C256,'A. Rate Class Allocations'!$B$124:$J$128,7,FALSE)</f>
        <v>1.0700573423086499</v>
      </c>
      <c r="R256" s="1061">
        <f>VLOOKUP(C256,'A. Rate Class Allocations'!$B$124:$J$128,9,FALSE)</f>
        <v>0.85888650963597402</v>
      </c>
      <c r="S256" s="1060">
        <f t="shared" si="10"/>
        <v>29706.084139066057</v>
      </c>
      <c r="T256" s="1060">
        <f t="shared" si="11"/>
        <v>9.6501070663811408</v>
      </c>
    </row>
    <row r="257" spans="1:20" s="1063" customFormat="1">
      <c r="A257" s="1072" t="s">
        <v>846</v>
      </c>
      <c r="B257" s="1063" t="s">
        <v>768</v>
      </c>
      <c r="C257" s="1071" t="s">
        <v>118</v>
      </c>
      <c r="D257" s="1071">
        <v>192236</v>
      </c>
      <c r="E257" s="1066">
        <v>2018</v>
      </c>
      <c r="F257" s="1066">
        <v>2018</v>
      </c>
      <c r="G257" s="1064">
        <v>43195</v>
      </c>
      <c r="H257" s="1117">
        <f t="shared" si="9"/>
        <v>2018</v>
      </c>
      <c r="I257" s="1064"/>
      <c r="J257" s="1071" t="s">
        <v>843</v>
      </c>
      <c r="K257" s="1071">
        <v>0</v>
      </c>
      <c r="L257" s="1071" t="s">
        <v>827</v>
      </c>
      <c r="M257" s="1070">
        <v>5040</v>
      </c>
      <c r="N257" s="1070">
        <v>0</v>
      </c>
      <c r="O257" s="1062">
        <f>VLOOKUP(C257,'A. Rate Class Allocations'!$B$124:$J$128,6,FALSE)</f>
        <v>0.96094519236849896</v>
      </c>
      <c r="P257" s="1061">
        <f>VLOOKUP(C257,'A. Rate Class Allocations'!$B$124:$J$128,8,FALSE)</f>
        <v>0.98007105038154396</v>
      </c>
      <c r="Q257" s="1061">
        <f>VLOOKUP(C257,'A. Rate Class Allocations'!$B$124:$J$128,7,FALSE)</f>
        <v>1.0700573423086499</v>
      </c>
      <c r="R257" s="1061">
        <f>VLOOKUP(C257,'A. Rate Class Allocations'!$B$124:$J$128,9,FALSE)</f>
        <v>0.85888650963597402</v>
      </c>
      <c r="S257" s="1060">
        <f t="shared" si="10"/>
        <v>4746.6446027801958</v>
      </c>
      <c r="T257" s="1060">
        <f t="shared" si="11"/>
        <v>0</v>
      </c>
    </row>
    <row r="258" spans="1:20" s="1063" customFormat="1">
      <c r="A258" s="1072" t="s">
        <v>846</v>
      </c>
      <c r="B258" s="1063" t="s">
        <v>768</v>
      </c>
      <c r="C258" s="1071" t="s">
        <v>118</v>
      </c>
      <c r="D258" s="1071">
        <v>192297</v>
      </c>
      <c r="E258" s="1066">
        <v>2018</v>
      </c>
      <c r="F258" s="1066">
        <v>2018</v>
      </c>
      <c r="G258" s="1064">
        <v>43235</v>
      </c>
      <c r="H258" s="1117">
        <f t="shared" si="9"/>
        <v>2018</v>
      </c>
      <c r="I258" s="1064"/>
      <c r="J258" s="1071" t="s">
        <v>843</v>
      </c>
      <c r="K258" s="1071">
        <v>0</v>
      </c>
      <c r="L258" s="1071" t="s">
        <v>827</v>
      </c>
      <c r="M258" s="1070">
        <v>5254.2</v>
      </c>
      <c r="N258" s="1070">
        <v>0</v>
      </c>
      <c r="O258" s="1062">
        <f>VLOOKUP(C258,'A. Rate Class Allocations'!$B$124:$J$128,6,FALSE)</f>
        <v>0.96094519236849896</v>
      </c>
      <c r="P258" s="1061">
        <f>VLOOKUP(C258,'A. Rate Class Allocations'!$B$124:$J$128,8,FALSE)</f>
        <v>0.98007105038154396</v>
      </c>
      <c r="Q258" s="1061">
        <f>VLOOKUP(C258,'A. Rate Class Allocations'!$B$124:$J$128,7,FALSE)</f>
        <v>1.0700573423086499</v>
      </c>
      <c r="R258" s="1061">
        <f>VLOOKUP(C258,'A. Rate Class Allocations'!$B$124:$J$128,9,FALSE)</f>
        <v>0.85888650963597402</v>
      </c>
      <c r="S258" s="1060">
        <f t="shared" si="10"/>
        <v>4948.3769983983539</v>
      </c>
      <c r="T258" s="1060">
        <f t="shared" si="11"/>
        <v>0</v>
      </c>
    </row>
    <row r="259" spans="1:20" s="1063" customFormat="1">
      <c r="A259" s="1072" t="s">
        <v>846</v>
      </c>
      <c r="B259" s="1063" t="s">
        <v>768</v>
      </c>
      <c r="C259" s="1071" t="s">
        <v>118</v>
      </c>
      <c r="D259" s="1071">
        <v>192872</v>
      </c>
      <c r="E259" s="1066">
        <v>2018</v>
      </c>
      <c r="F259" s="1066">
        <v>2018</v>
      </c>
      <c r="G259" s="1064">
        <v>43210</v>
      </c>
      <c r="H259" s="1117">
        <f t="shared" si="9"/>
        <v>2018</v>
      </c>
      <c r="I259" s="1064"/>
      <c r="J259" s="1071" t="s">
        <v>843</v>
      </c>
      <c r="K259" s="1071">
        <v>0</v>
      </c>
      <c r="L259" s="1071" t="s">
        <v>827</v>
      </c>
      <c r="M259" s="1070">
        <v>716.66399999999999</v>
      </c>
      <c r="N259" s="1070">
        <v>0.156</v>
      </c>
      <c r="O259" s="1062">
        <f>VLOOKUP(C259,'A. Rate Class Allocations'!$B$124:$J$128,6,FALSE)</f>
        <v>0.96094519236849896</v>
      </c>
      <c r="P259" s="1061">
        <f>VLOOKUP(C259,'A. Rate Class Allocations'!$B$124:$J$128,8,FALSE)</f>
        <v>0.98007105038154396</v>
      </c>
      <c r="Q259" s="1061">
        <f>VLOOKUP(C259,'A. Rate Class Allocations'!$B$124:$J$128,7,FALSE)</f>
        <v>1.0700573423086499</v>
      </c>
      <c r="R259" s="1061">
        <f>VLOOKUP(C259,'A. Rate Class Allocations'!$B$124:$J$128,9,FALSE)</f>
        <v>0.85888650963597402</v>
      </c>
      <c r="S259" s="1060">
        <f t="shared" si="10"/>
        <v>674.95025944580675</v>
      </c>
      <c r="T259" s="1060">
        <f t="shared" si="11"/>
        <v>0.14337301927194837</v>
      </c>
    </row>
    <row r="260" spans="1:20" s="1063" customFormat="1">
      <c r="A260" s="1072" t="s">
        <v>846</v>
      </c>
      <c r="B260" s="1063" t="s">
        <v>768</v>
      </c>
      <c r="C260" s="1071" t="s">
        <v>118</v>
      </c>
      <c r="D260" s="1071">
        <v>193147</v>
      </c>
      <c r="E260" s="1066">
        <v>2018</v>
      </c>
      <c r="F260" s="1066">
        <v>2018</v>
      </c>
      <c r="G260" s="1064">
        <v>43243</v>
      </c>
      <c r="H260" s="1117">
        <f t="shared" ref="H260:H323" si="12">YEAR(G260)</f>
        <v>2018</v>
      </c>
      <c r="I260" s="1064"/>
      <c r="J260" s="1071" t="s">
        <v>843</v>
      </c>
      <c r="K260" s="1071">
        <v>0</v>
      </c>
      <c r="L260" s="1071" t="s">
        <v>825</v>
      </c>
      <c r="M260" s="1070">
        <v>36246.074000000001</v>
      </c>
      <c r="N260" s="1070">
        <v>9.6219999999999999</v>
      </c>
      <c r="O260" s="1062">
        <f>VLOOKUP(C260,'A. Rate Class Allocations'!$B$124:$J$128,6,FALSE)</f>
        <v>0.96094519236849896</v>
      </c>
      <c r="P260" s="1061">
        <f>VLOOKUP(C260,'A. Rate Class Allocations'!$B$124:$J$128,8,FALSE)</f>
        <v>0.98007105038154396</v>
      </c>
      <c r="Q260" s="1061">
        <f>VLOOKUP(C260,'A. Rate Class Allocations'!$B$124:$J$128,7,FALSE)</f>
        <v>1.0700573423086499</v>
      </c>
      <c r="R260" s="1061">
        <f>VLOOKUP(C260,'A. Rate Class Allocations'!$B$124:$J$128,9,FALSE)</f>
        <v>0.85888650963597402</v>
      </c>
      <c r="S260" s="1060">
        <f t="shared" ref="S260:S323" si="13">M260*O260*P260</f>
        <v>34136.355461125313</v>
      </c>
      <c r="T260" s="1060">
        <f t="shared" ref="T260:T323" si="14">N260*Q260*R260</f>
        <v>8.8431743040685085</v>
      </c>
    </row>
    <row r="261" spans="1:20" s="1063" customFormat="1">
      <c r="A261" s="1072" t="s">
        <v>846</v>
      </c>
      <c r="B261" s="1063" t="s">
        <v>768</v>
      </c>
      <c r="C261" s="1071" t="s">
        <v>118</v>
      </c>
      <c r="D261" s="1071">
        <v>195114</v>
      </c>
      <c r="E261" s="1066">
        <v>2018</v>
      </c>
      <c r="F261" s="1066">
        <v>2018</v>
      </c>
      <c r="G261" s="1064">
        <v>43160</v>
      </c>
      <c r="H261" s="1117">
        <f t="shared" si="12"/>
        <v>2018</v>
      </c>
      <c r="I261" s="1064"/>
      <c r="J261" s="1071" t="s">
        <v>847</v>
      </c>
      <c r="K261" s="1071">
        <v>0</v>
      </c>
      <c r="L261" s="1071" t="s">
        <v>827</v>
      </c>
      <c r="M261" s="1070">
        <v>6570</v>
      </c>
      <c r="N261" s="1070">
        <v>0</v>
      </c>
      <c r="O261" s="1062">
        <f>VLOOKUP(C261,'A. Rate Class Allocations'!$B$124:$J$128,6,FALSE)</f>
        <v>0.96094519236849896</v>
      </c>
      <c r="P261" s="1061">
        <f>VLOOKUP(C261,'A. Rate Class Allocations'!$B$124:$J$128,8,FALSE)</f>
        <v>0.98007105038154396</v>
      </c>
      <c r="Q261" s="1061">
        <f>VLOOKUP(C261,'A. Rate Class Allocations'!$B$124:$J$128,7,FALSE)</f>
        <v>1.0700573423086499</v>
      </c>
      <c r="R261" s="1061">
        <f>VLOOKUP(C261,'A. Rate Class Allocations'!$B$124:$J$128,9,FALSE)</f>
        <v>0.85888650963597402</v>
      </c>
      <c r="S261" s="1060">
        <f t="shared" si="13"/>
        <v>6187.5902857670408</v>
      </c>
      <c r="T261" s="1060">
        <f t="shared" si="14"/>
        <v>0</v>
      </c>
    </row>
    <row r="262" spans="1:20" s="1063" customFormat="1">
      <c r="A262" s="1072" t="s">
        <v>846</v>
      </c>
      <c r="B262" s="1063" t="s">
        <v>768</v>
      </c>
      <c r="C262" s="1071" t="s">
        <v>118</v>
      </c>
      <c r="D262" s="1071" t="s">
        <v>2316</v>
      </c>
      <c r="E262" s="1066">
        <v>2018</v>
      </c>
      <c r="F262" s="1066">
        <v>2018</v>
      </c>
      <c r="G262" s="1064">
        <v>41354</v>
      </c>
      <c r="H262" s="1117">
        <f t="shared" si="12"/>
        <v>2013</v>
      </c>
      <c r="I262" s="1064"/>
      <c r="J262" s="1071" t="s">
        <v>847</v>
      </c>
      <c r="K262" s="1071" t="s">
        <v>2020</v>
      </c>
      <c r="L262" s="1071" t="s">
        <v>827</v>
      </c>
      <c r="M262" s="1070">
        <v>44306</v>
      </c>
      <c r="N262" s="1070">
        <v>12.15</v>
      </c>
      <c r="O262" s="1062">
        <f>VLOOKUP(C262,'A. Rate Class Allocations'!$B$124:$J$128,6,FALSE)</f>
        <v>0.96094519236849896</v>
      </c>
      <c r="P262" s="1061">
        <f>VLOOKUP(C262,'A. Rate Class Allocations'!$B$124:$J$128,8,FALSE)</f>
        <v>0.98007105038154396</v>
      </c>
      <c r="Q262" s="1061">
        <f>VLOOKUP(C262,'A. Rate Class Allocations'!$B$124:$J$128,7,FALSE)</f>
        <v>1.0700573423086499</v>
      </c>
      <c r="R262" s="1061">
        <f>VLOOKUP(C262,'A. Rate Class Allocations'!$B$124:$J$128,9,FALSE)</f>
        <v>0.85888650963597402</v>
      </c>
      <c r="S262" s="1060">
        <f t="shared" si="13"/>
        <v>41727.149954519715</v>
      </c>
      <c r="T262" s="1060">
        <f t="shared" si="14"/>
        <v>11.16655246252675</v>
      </c>
    </row>
    <row r="263" spans="1:20" s="1063" customFormat="1">
      <c r="A263" s="1072" t="s">
        <v>846</v>
      </c>
      <c r="B263" s="1063" t="s">
        <v>768</v>
      </c>
      <c r="C263" s="1071" t="s">
        <v>118</v>
      </c>
      <c r="D263" s="1071" t="s">
        <v>2315</v>
      </c>
      <c r="E263" s="1066">
        <v>2018</v>
      </c>
      <c r="F263" s="1066">
        <v>2018</v>
      </c>
      <c r="G263" s="1064">
        <v>42886</v>
      </c>
      <c r="H263" s="1117">
        <f t="shared" si="12"/>
        <v>2017</v>
      </c>
      <c r="I263" s="1064"/>
      <c r="J263" s="1071" t="s">
        <v>847</v>
      </c>
      <c r="K263" s="1071">
        <v>0</v>
      </c>
      <c r="L263" s="1071" t="s">
        <v>827</v>
      </c>
      <c r="M263" s="1070">
        <v>20910</v>
      </c>
      <c r="N263" s="1070">
        <v>0</v>
      </c>
      <c r="O263" s="1062">
        <f>VLOOKUP(C263,'A. Rate Class Allocations'!$B$124:$J$128,6,FALSE)</f>
        <v>0.96094519236849896</v>
      </c>
      <c r="P263" s="1061">
        <f>VLOOKUP(C263,'A. Rate Class Allocations'!$B$124:$J$128,8,FALSE)</f>
        <v>0.98007105038154396</v>
      </c>
      <c r="Q263" s="1061">
        <f>VLOOKUP(C263,'A. Rate Class Allocations'!$B$124:$J$128,7,FALSE)</f>
        <v>1.0700573423086499</v>
      </c>
      <c r="R263" s="1061">
        <f>VLOOKUP(C263,'A. Rate Class Allocations'!$B$124:$J$128,9,FALSE)</f>
        <v>0.85888650963597402</v>
      </c>
      <c r="S263" s="1060">
        <f t="shared" si="13"/>
        <v>19692.924334153548</v>
      </c>
      <c r="T263" s="1060">
        <f t="shared" si="14"/>
        <v>0</v>
      </c>
    </row>
    <row r="264" spans="1:20" s="1063" customFormat="1">
      <c r="A264" s="1072" t="s">
        <v>846</v>
      </c>
      <c r="B264" s="1063" t="s">
        <v>768</v>
      </c>
      <c r="C264" s="1071" t="s">
        <v>118</v>
      </c>
      <c r="D264" s="1071" t="s">
        <v>2314</v>
      </c>
      <c r="E264" s="1066">
        <v>2018</v>
      </c>
      <c r="F264" s="1066">
        <v>2018</v>
      </c>
      <c r="G264" s="1064">
        <v>42998</v>
      </c>
      <c r="H264" s="1117">
        <f t="shared" si="12"/>
        <v>2017</v>
      </c>
      <c r="I264" s="1064"/>
      <c r="J264" s="1071" t="s">
        <v>847</v>
      </c>
      <c r="K264" s="1071" t="s">
        <v>2020</v>
      </c>
      <c r="L264" s="1071" t="s">
        <v>827</v>
      </c>
      <c r="M264" s="1070">
        <v>35774</v>
      </c>
      <c r="N264" s="1070">
        <v>4.0350000000000001</v>
      </c>
      <c r="O264" s="1062">
        <f>VLOOKUP(C264,'A. Rate Class Allocations'!$B$124:$J$128,6,FALSE)</f>
        <v>0.96094519236849896</v>
      </c>
      <c r="P264" s="1061">
        <f>VLOOKUP(C264,'A. Rate Class Allocations'!$B$124:$J$128,8,FALSE)</f>
        <v>0.98007105038154396</v>
      </c>
      <c r="Q264" s="1061">
        <f>VLOOKUP(C264,'A. Rate Class Allocations'!$B$124:$J$128,7,FALSE)</f>
        <v>1.0700573423086499</v>
      </c>
      <c r="R264" s="1061">
        <f>VLOOKUP(C264,'A. Rate Class Allocations'!$B$124:$J$128,9,FALSE)</f>
        <v>0.85888650963597402</v>
      </c>
      <c r="S264" s="1060">
        <f t="shared" si="13"/>
        <v>33691.758734098956</v>
      </c>
      <c r="T264" s="1060">
        <f t="shared" si="14"/>
        <v>3.7083982869378955</v>
      </c>
    </row>
    <row r="265" spans="1:20" s="1063" customFormat="1">
      <c r="A265" s="1072" t="s">
        <v>846</v>
      </c>
      <c r="B265" s="1063" t="s">
        <v>768</v>
      </c>
      <c r="C265" s="1071" t="s">
        <v>118</v>
      </c>
      <c r="D265" s="1071" t="s">
        <v>2313</v>
      </c>
      <c r="E265" s="1066">
        <v>2018</v>
      </c>
      <c r="F265" s="1066">
        <v>2018</v>
      </c>
      <c r="G265" s="1064">
        <v>42420</v>
      </c>
      <c r="H265" s="1117">
        <f t="shared" si="12"/>
        <v>2016</v>
      </c>
      <c r="I265" s="1064"/>
      <c r="J265" s="1071" t="s">
        <v>843</v>
      </c>
      <c r="K265" s="1071" t="s">
        <v>2020</v>
      </c>
      <c r="L265" s="1071" t="s">
        <v>827</v>
      </c>
      <c r="M265" s="1070">
        <v>42000</v>
      </c>
      <c r="N265" s="1070">
        <v>0</v>
      </c>
      <c r="O265" s="1062">
        <f>VLOOKUP(C265,'A. Rate Class Allocations'!$B$124:$J$128,6,FALSE)</f>
        <v>0.96094519236849896</v>
      </c>
      <c r="P265" s="1061">
        <f>VLOOKUP(C265,'A. Rate Class Allocations'!$B$124:$J$128,8,FALSE)</f>
        <v>0.98007105038154396</v>
      </c>
      <c r="Q265" s="1061">
        <f>VLOOKUP(C265,'A. Rate Class Allocations'!$B$124:$J$128,7,FALSE)</f>
        <v>1.0700573423086499</v>
      </c>
      <c r="R265" s="1061">
        <f>VLOOKUP(C265,'A. Rate Class Allocations'!$B$124:$J$128,9,FALSE)</f>
        <v>0.85888650963597402</v>
      </c>
      <c r="S265" s="1060">
        <f t="shared" si="13"/>
        <v>39555.371689834959</v>
      </c>
      <c r="T265" s="1060">
        <f t="shared" si="14"/>
        <v>0</v>
      </c>
    </row>
    <row r="266" spans="1:20" s="1063" customFormat="1">
      <c r="A266" s="1072" t="s">
        <v>846</v>
      </c>
      <c r="B266" s="1063" t="s">
        <v>768</v>
      </c>
      <c r="C266" s="1071" t="s">
        <v>118</v>
      </c>
      <c r="D266" s="1071" t="s">
        <v>2312</v>
      </c>
      <c r="E266" s="1066">
        <v>2018</v>
      </c>
      <c r="F266" s="1066">
        <v>2018</v>
      </c>
      <c r="G266" s="1064">
        <v>42439</v>
      </c>
      <c r="H266" s="1117">
        <f t="shared" si="12"/>
        <v>2016</v>
      </c>
      <c r="I266" s="1064"/>
      <c r="J266" s="1071" t="s">
        <v>2155</v>
      </c>
      <c r="K266" s="1071" t="s">
        <v>2020</v>
      </c>
      <c r="L266" s="1071" t="s">
        <v>827</v>
      </c>
      <c r="M266" s="1070">
        <v>22287</v>
      </c>
      <c r="N266" s="1070">
        <v>0</v>
      </c>
      <c r="O266" s="1062">
        <f>VLOOKUP(C266,'A. Rate Class Allocations'!$B$124:$J$128,6,FALSE)</f>
        <v>0.96094519236849896</v>
      </c>
      <c r="P266" s="1061">
        <f>VLOOKUP(C266,'A. Rate Class Allocations'!$B$124:$J$128,8,FALSE)</f>
        <v>0.98007105038154396</v>
      </c>
      <c r="Q266" s="1061">
        <f>VLOOKUP(C266,'A. Rate Class Allocations'!$B$124:$J$128,7,FALSE)</f>
        <v>1.0700573423086499</v>
      </c>
      <c r="R266" s="1061">
        <f>VLOOKUP(C266,'A. Rate Class Allocations'!$B$124:$J$128,9,FALSE)</f>
        <v>0.85888650963597402</v>
      </c>
      <c r="S266" s="1060">
        <f t="shared" si="13"/>
        <v>20989.775448841709</v>
      </c>
      <c r="T266" s="1060">
        <f t="shared" si="14"/>
        <v>0</v>
      </c>
    </row>
    <row r="267" spans="1:20" s="1063" customFormat="1">
      <c r="A267" s="1072" t="s">
        <v>846</v>
      </c>
      <c r="B267" s="1063" t="s">
        <v>768</v>
      </c>
      <c r="C267" s="1071" t="s">
        <v>118</v>
      </c>
      <c r="D267" s="1071" t="s">
        <v>2311</v>
      </c>
      <c r="E267" s="1066">
        <v>2018</v>
      </c>
      <c r="F267" s="1066">
        <v>2018</v>
      </c>
      <c r="G267" s="1064">
        <v>42433</v>
      </c>
      <c r="H267" s="1117">
        <f t="shared" si="12"/>
        <v>2016</v>
      </c>
      <c r="I267" s="1064"/>
      <c r="J267" s="1071" t="s">
        <v>843</v>
      </c>
      <c r="K267" s="1071" t="s">
        <v>2020</v>
      </c>
      <c r="L267" s="1071" t="s">
        <v>827</v>
      </c>
      <c r="M267" s="1070">
        <v>10742</v>
      </c>
      <c r="N267" s="1070">
        <v>2.6856</v>
      </c>
      <c r="O267" s="1062">
        <f>VLOOKUP(C267,'A. Rate Class Allocations'!$B$124:$J$128,6,FALSE)</f>
        <v>0.96094519236849896</v>
      </c>
      <c r="P267" s="1061">
        <f>VLOOKUP(C267,'A. Rate Class Allocations'!$B$124:$J$128,8,FALSE)</f>
        <v>0.98007105038154396</v>
      </c>
      <c r="Q267" s="1061">
        <f>VLOOKUP(C267,'A. Rate Class Allocations'!$B$124:$J$128,7,FALSE)</f>
        <v>1.0700573423086499</v>
      </c>
      <c r="R267" s="1061">
        <f>VLOOKUP(C267,'A. Rate Class Allocations'!$B$124:$J$128,9,FALSE)</f>
        <v>0.85888650963597402</v>
      </c>
      <c r="S267" s="1060">
        <f t="shared" si="13"/>
        <v>10116.757206957314</v>
      </c>
      <c r="T267" s="1060">
        <f t="shared" si="14"/>
        <v>2.468221670235542</v>
      </c>
    </row>
    <row r="268" spans="1:20" s="1063" customFormat="1">
      <c r="A268" s="1072" t="s">
        <v>846</v>
      </c>
      <c r="B268" s="1063" t="s">
        <v>768</v>
      </c>
      <c r="C268" s="1071" t="s">
        <v>118</v>
      </c>
      <c r="D268" s="1071" t="s">
        <v>2311</v>
      </c>
      <c r="E268" s="1066">
        <v>2018</v>
      </c>
      <c r="F268" s="1066">
        <v>2018</v>
      </c>
      <c r="G268" s="1064">
        <v>42489</v>
      </c>
      <c r="H268" s="1117">
        <f t="shared" si="12"/>
        <v>2016</v>
      </c>
      <c r="I268" s="1064"/>
      <c r="J268" s="1071" t="s">
        <v>843</v>
      </c>
      <c r="K268" s="1071" t="s">
        <v>2020</v>
      </c>
      <c r="L268" s="1071" t="s">
        <v>827</v>
      </c>
      <c r="M268" s="1070">
        <v>5371</v>
      </c>
      <c r="N268" s="1070">
        <v>1.3428</v>
      </c>
      <c r="O268" s="1062">
        <f>VLOOKUP(C268,'A. Rate Class Allocations'!$B$124:$J$128,6,FALSE)</f>
        <v>0.96094519236849896</v>
      </c>
      <c r="P268" s="1061">
        <f>VLOOKUP(C268,'A. Rate Class Allocations'!$B$124:$J$128,8,FALSE)</f>
        <v>0.98007105038154396</v>
      </c>
      <c r="Q268" s="1061">
        <f>VLOOKUP(C268,'A. Rate Class Allocations'!$B$124:$J$128,7,FALSE)</f>
        <v>1.0700573423086499</v>
      </c>
      <c r="R268" s="1061">
        <f>VLOOKUP(C268,'A. Rate Class Allocations'!$B$124:$J$128,9,FALSE)</f>
        <v>0.85888650963597402</v>
      </c>
      <c r="S268" s="1060">
        <f t="shared" si="13"/>
        <v>5058.3786034786572</v>
      </c>
      <c r="T268" s="1060">
        <f t="shared" si="14"/>
        <v>1.234110835117771</v>
      </c>
    </row>
    <row r="269" spans="1:20" s="1063" customFormat="1">
      <c r="A269" s="1072" t="s">
        <v>846</v>
      </c>
      <c r="B269" s="1063" t="s">
        <v>768</v>
      </c>
      <c r="C269" s="1071" t="s">
        <v>118</v>
      </c>
      <c r="D269" s="1071" t="s">
        <v>2311</v>
      </c>
      <c r="E269" s="1066">
        <v>2018</v>
      </c>
      <c r="F269" s="1066">
        <v>2018</v>
      </c>
      <c r="G269" s="1064">
        <v>42489</v>
      </c>
      <c r="H269" s="1117">
        <f t="shared" si="12"/>
        <v>2016</v>
      </c>
      <c r="I269" s="1064"/>
      <c r="J269" s="1071" t="s">
        <v>843</v>
      </c>
      <c r="K269" s="1071" t="s">
        <v>2020</v>
      </c>
      <c r="L269" s="1071" t="s">
        <v>827</v>
      </c>
      <c r="M269" s="1070">
        <v>5371</v>
      </c>
      <c r="N269" s="1070">
        <v>1.3428</v>
      </c>
      <c r="O269" s="1062">
        <f>VLOOKUP(C269,'A. Rate Class Allocations'!$B$124:$J$128,6,FALSE)</f>
        <v>0.96094519236849896</v>
      </c>
      <c r="P269" s="1061">
        <f>VLOOKUP(C269,'A. Rate Class Allocations'!$B$124:$J$128,8,FALSE)</f>
        <v>0.98007105038154396</v>
      </c>
      <c r="Q269" s="1061">
        <f>VLOOKUP(C269,'A. Rate Class Allocations'!$B$124:$J$128,7,FALSE)</f>
        <v>1.0700573423086499</v>
      </c>
      <c r="R269" s="1061">
        <f>VLOOKUP(C269,'A. Rate Class Allocations'!$B$124:$J$128,9,FALSE)</f>
        <v>0.85888650963597402</v>
      </c>
      <c r="S269" s="1060">
        <f t="shared" si="13"/>
        <v>5058.3786034786572</v>
      </c>
      <c r="T269" s="1060">
        <f t="shared" si="14"/>
        <v>1.234110835117771</v>
      </c>
    </row>
    <row r="270" spans="1:20" s="1063" customFormat="1">
      <c r="A270" s="1072" t="s">
        <v>846</v>
      </c>
      <c r="B270" s="1063" t="s">
        <v>768</v>
      </c>
      <c r="C270" s="1071" t="s">
        <v>118</v>
      </c>
      <c r="D270" s="1071" t="s">
        <v>2311</v>
      </c>
      <c r="E270" s="1066">
        <v>2018</v>
      </c>
      <c r="F270" s="1066">
        <v>2018</v>
      </c>
      <c r="G270" s="1064">
        <v>42489</v>
      </c>
      <c r="H270" s="1117">
        <f t="shared" si="12"/>
        <v>2016</v>
      </c>
      <c r="I270" s="1064"/>
      <c r="J270" s="1071" t="s">
        <v>843</v>
      </c>
      <c r="K270" s="1071" t="s">
        <v>2020</v>
      </c>
      <c r="L270" s="1071" t="s">
        <v>827</v>
      </c>
      <c r="M270" s="1070">
        <v>8057</v>
      </c>
      <c r="N270" s="1070">
        <v>2.0142000000000002</v>
      </c>
      <c r="O270" s="1062">
        <f>VLOOKUP(C270,'A. Rate Class Allocations'!$B$124:$J$128,6,FALSE)</f>
        <v>0.96094519236849896</v>
      </c>
      <c r="P270" s="1061">
        <f>VLOOKUP(C270,'A. Rate Class Allocations'!$B$124:$J$128,8,FALSE)</f>
        <v>0.98007105038154396</v>
      </c>
      <c r="Q270" s="1061">
        <f>VLOOKUP(C270,'A. Rate Class Allocations'!$B$124:$J$128,7,FALSE)</f>
        <v>1.0700573423086499</v>
      </c>
      <c r="R270" s="1061">
        <f>VLOOKUP(C270,'A. Rate Class Allocations'!$B$124:$J$128,9,FALSE)</f>
        <v>0.85888650963597402</v>
      </c>
      <c r="S270" s="1060">
        <f t="shared" si="13"/>
        <v>7588.0388025000075</v>
      </c>
      <c r="T270" s="1060">
        <f t="shared" si="14"/>
        <v>1.8511662526766568</v>
      </c>
    </row>
    <row r="271" spans="1:20" s="1063" customFormat="1">
      <c r="A271" s="1072" t="s">
        <v>846</v>
      </c>
      <c r="B271" s="1063" t="s">
        <v>768</v>
      </c>
      <c r="C271" s="1071" t="s">
        <v>118</v>
      </c>
      <c r="D271" s="1071" t="s">
        <v>2311</v>
      </c>
      <c r="E271" s="1066">
        <v>2018</v>
      </c>
      <c r="F271" s="1066">
        <v>2018</v>
      </c>
      <c r="G271" s="1064">
        <v>42489</v>
      </c>
      <c r="H271" s="1117">
        <f t="shared" si="12"/>
        <v>2016</v>
      </c>
      <c r="I271" s="1064"/>
      <c r="J271" s="1071" t="s">
        <v>843</v>
      </c>
      <c r="K271" s="1071" t="s">
        <v>2020</v>
      </c>
      <c r="L271" s="1071" t="s">
        <v>827</v>
      </c>
      <c r="M271" s="1070">
        <v>13428</v>
      </c>
      <c r="N271" s="1070">
        <v>3.3570000000000002</v>
      </c>
      <c r="O271" s="1062">
        <f>VLOOKUP(C271,'A. Rate Class Allocations'!$B$124:$J$128,6,FALSE)</f>
        <v>0.96094519236849896</v>
      </c>
      <c r="P271" s="1061">
        <f>VLOOKUP(C271,'A. Rate Class Allocations'!$B$124:$J$128,8,FALSE)</f>
        <v>0.98007105038154396</v>
      </c>
      <c r="Q271" s="1061">
        <f>VLOOKUP(C271,'A. Rate Class Allocations'!$B$124:$J$128,7,FALSE)</f>
        <v>1.0700573423086499</v>
      </c>
      <c r="R271" s="1061">
        <f>VLOOKUP(C271,'A. Rate Class Allocations'!$B$124:$J$128,9,FALSE)</f>
        <v>0.85888650963597402</v>
      </c>
      <c r="S271" s="1060">
        <f t="shared" si="13"/>
        <v>12646.417405978664</v>
      </c>
      <c r="T271" s="1060">
        <f t="shared" si="14"/>
        <v>3.0852770877944278</v>
      </c>
    </row>
    <row r="272" spans="1:20" s="1063" customFormat="1">
      <c r="A272" s="1072" t="s">
        <v>846</v>
      </c>
      <c r="B272" s="1063" t="s">
        <v>768</v>
      </c>
      <c r="C272" s="1071" t="s">
        <v>118</v>
      </c>
      <c r="D272" s="1071" t="s">
        <v>2311</v>
      </c>
      <c r="E272" s="1066">
        <v>2018</v>
      </c>
      <c r="F272" s="1066">
        <v>2018</v>
      </c>
      <c r="G272" s="1064">
        <v>42489</v>
      </c>
      <c r="H272" s="1117">
        <f t="shared" si="12"/>
        <v>2016</v>
      </c>
      <c r="I272" s="1064"/>
      <c r="J272" s="1071" t="s">
        <v>843</v>
      </c>
      <c r="K272" s="1071" t="s">
        <v>2020</v>
      </c>
      <c r="L272" s="1071" t="s">
        <v>827</v>
      </c>
      <c r="M272" s="1070">
        <v>16114</v>
      </c>
      <c r="N272" s="1070">
        <v>4.0284000000000004</v>
      </c>
      <c r="O272" s="1062">
        <f>VLOOKUP(C272,'A. Rate Class Allocations'!$B$124:$J$128,6,FALSE)</f>
        <v>0.96094519236849896</v>
      </c>
      <c r="P272" s="1061">
        <f>VLOOKUP(C272,'A. Rate Class Allocations'!$B$124:$J$128,8,FALSE)</f>
        <v>0.98007105038154396</v>
      </c>
      <c r="Q272" s="1061">
        <f>VLOOKUP(C272,'A. Rate Class Allocations'!$B$124:$J$128,7,FALSE)</f>
        <v>1.0700573423086499</v>
      </c>
      <c r="R272" s="1061">
        <f>VLOOKUP(C272,'A. Rate Class Allocations'!$B$124:$J$128,9,FALSE)</f>
        <v>0.85888650963597402</v>
      </c>
      <c r="S272" s="1060">
        <f t="shared" si="13"/>
        <v>15176.077605000015</v>
      </c>
      <c r="T272" s="1060">
        <f t="shared" si="14"/>
        <v>3.7023325053533136</v>
      </c>
    </row>
    <row r="273" spans="1:20" s="1063" customFormat="1">
      <c r="A273" s="1072" t="s">
        <v>846</v>
      </c>
      <c r="B273" s="1063" t="s">
        <v>768</v>
      </c>
      <c r="C273" s="1071" t="s">
        <v>118</v>
      </c>
      <c r="D273" s="1071" t="s">
        <v>2310</v>
      </c>
      <c r="E273" s="1066">
        <v>2018</v>
      </c>
      <c r="F273" s="1066">
        <v>2018</v>
      </c>
      <c r="G273" s="1064">
        <v>42577</v>
      </c>
      <c r="H273" s="1117">
        <f t="shared" si="12"/>
        <v>2016</v>
      </c>
      <c r="I273" s="1064"/>
      <c r="J273" s="1071" t="s">
        <v>843</v>
      </c>
      <c r="K273" s="1071" t="s">
        <v>2020</v>
      </c>
      <c r="L273" s="1071" t="s">
        <v>825</v>
      </c>
      <c r="M273" s="1070">
        <v>19220.25</v>
      </c>
      <c r="N273" s="1070">
        <v>5.0103999999999997</v>
      </c>
      <c r="O273" s="1062">
        <f>VLOOKUP(C273,'A. Rate Class Allocations'!$B$124:$J$128,6,FALSE)</f>
        <v>0.96094519236849896</v>
      </c>
      <c r="P273" s="1061">
        <f>VLOOKUP(C273,'A. Rate Class Allocations'!$B$124:$J$128,8,FALSE)</f>
        <v>0.98007105038154396</v>
      </c>
      <c r="Q273" s="1061">
        <f>VLOOKUP(C273,'A. Rate Class Allocations'!$B$124:$J$128,7,FALSE)</f>
        <v>1.0700573423086499</v>
      </c>
      <c r="R273" s="1061">
        <f>VLOOKUP(C273,'A. Rate Class Allocations'!$B$124:$J$128,9,FALSE)</f>
        <v>0.85888650963597402</v>
      </c>
      <c r="S273" s="1060">
        <f t="shared" si="13"/>
        <v>18101.526969560724</v>
      </c>
      <c r="T273" s="1060">
        <f t="shared" si="14"/>
        <v>4.6048472805139111</v>
      </c>
    </row>
    <row r="274" spans="1:20" s="1063" customFormat="1">
      <c r="A274" s="1072" t="s">
        <v>846</v>
      </c>
      <c r="B274" s="1063" t="s">
        <v>768</v>
      </c>
      <c r="C274" s="1071" t="s">
        <v>118</v>
      </c>
      <c r="D274" s="1071" t="s">
        <v>2309</v>
      </c>
      <c r="E274" s="1066">
        <v>2018</v>
      </c>
      <c r="F274" s="1066">
        <v>2018</v>
      </c>
      <c r="G274" s="1064">
        <v>43087</v>
      </c>
      <c r="H274" s="1117">
        <f t="shared" si="12"/>
        <v>2017</v>
      </c>
      <c r="I274" s="1064"/>
      <c r="J274" s="1071" t="s">
        <v>843</v>
      </c>
      <c r="K274" s="1071" t="s">
        <v>2020</v>
      </c>
      <c r="L274" s="1071" t="s">
        <v>825</v>
      </c>
      <c r="M274" s="1070">
        <v>1980</v>
      </c>
      <c r="N274" s="1070">
        <v>0.75</v>
      </c>
      <c r="O274" s="1062">
        <f>VLOOKUP(C274,'A. Rate Class Allocations'!$B$124:$J$128,6,FALSE)</f>
        <v>0.96094519236849896</v>
      </c>
      <c r="P274" s="1061">
        <f>VLOOKUP(C274,'A. Rate Class Allocations'!$B$124:$J$128,8,FALSE)</f>
        <v>0.98007105038154396</v>
      </c>
      <c r="Q274" s="1061">
        <f>VLOOKUP(C274,'A. Rate Class Allocations'!$B$124:$J$128,7,FALSE)</f>
        <v>1.0700573423086499</v>
      </c>
      <c r="R274" s="1061">
        <f>VLOOKUP(C274,'A. Rate Class Allocations'!$B$124:$J$128,9,FALSE)</f>
        <v>0.85888650963597402</v>
      </c>
      <c r="S274" s="1060">
        <f t="shared" si="13"/>
        <v>1864.7532368065054</v>
      </c>
      <c r="T274" s="1060">
        <f t="shared" si="14"/>
        <v>0.68929336188436718</v>
      </c>
    </row>
    <row r="275" spans="1:20" s="1063" customFormat="1">
      <c r="A275" s="1072" t="s">
        <v>846</v>
      </c>
      <c r="B275" s="1063" t="s">
        <v>768</v>
      </c>
      <c r="C275" s="1071" t="s">
        <v>118</v>
      </c>
      <c r="D275" s="1071" t="s">
        <v>2309</v>
      </c>
      <c r="E275" s="1066">
        <v>2018</v>
      </c>
      <c r="F275" s="1066">
        <v>2018</v>
      </c>
      <c r="G275" s="1064">
        <v>43087</v>
      </c>
      <c r="H275" s="1117">
        <f t="shared" si="12"/>
        <v>2017</v>
      </c>
      <c r="I275" s="1064"/>
      <c r="J275" s="1071" t="s">
        <v>843</v>
      </c>
      <c r="K275" s="1071" t="s">
        <v>2020</v>
      </c>
      <c r="L275" s="1071" t="s">
        <v>825</v>
      </c>
      <c r="M275" s="1070">
        <v>18396</v>
      </c>
      <c r="N275" s="1070">
        <v>0</v>
      </c>
      <c r="O275" s="1062">
        <f>VLOOKUP(C275,'A. Rate Class Allocations'!$B$124:$J$128,6,FALSE)</f>
        <v>0.96094519236849896</v>
      </c>
      <c r="P275" s="1061">
        <f>VLOOKUP(C275,'A. Rate Class Allocations'!$B$124:$J$128,8,FALSE)</f>
        <v>0.98007105038154396</v>
      </c>
      <c r="Q275" s="1061">
        <f>VLOOKUP(C275,'A. Rate Class Allocations'!$B$124:$J$128,7,FALSE)</f>
        <v>1.0700573423086499</v>
      </c>
      <c r="R275" s="1061">
        <f>VLOOKUP(C275,'A. Rate Class Allocations'!$B$124:$J$128,9,FALSE)</f>
        <v>0.85888650963597402</v>
      </c>
      <c r="S275" s="1060">
        <f t="shared" si="13"/>
        <v>17325.252800147715</v>
      </c>
      <c r="T275" s="1060">
        <f t="shared" si="14"/>
        <v>0</v>
      </c>
    </row>
    <row r="276" spans="1:20" s="1063" customFormat="1">
      <c r="A276" s="1072" t="s">
        <v>846</v>
      </c>
      <c r="B276" s="1063" t="s">
        <v>768</v>
      </c>
      <c r="C276" s="1071" t="s">
        <v>118</v>
      </c>
      <c r="D276" s="1071" t="s">
        <v>2309</v>
      </c>
      <c r="E276" s="1066">
        <v>2018</v>
      </c>
      <c r="F276" s="1066">
        <v>2018</v>
      </c>
      <c r="G276" s="1064">
        <v>43087</v>
      </c>
      <c r="H276" s="1117">
        <f t="shared" si="12"/>
        <v>2017</v>
      </c>
      <c r="I276" s="1064"/>
      <c r="J276" s="1071" t="s">
        <v>843</v>
      </c>
      <c r="K276" s="1071" t="s">
        <v>2020</v>
      </c>
      <c r="L276" s="1071" t="s">
        <v>825</v>
      </c>
      <c r="M276" s="1070">
        <v>840</v>
      </c>
      <c r="N276" s="1070">
        <v>0</v>
      </c>
      <c r="O276" s="1062">
        <f>VLOOKUP(C276,'A. Rate Class Allocations'!$B$124:$J$128,6,FALSE)</f>
        <v>0.96094519236849896</v>
      </c>
      <c r="P276" s="1061">
        <f>VLOOKUP(C276,'A. Rate Class Allocations'!$B$124:$J$128,8,FALSE)</f>
        <v>0.98007105038154396</v>
      </c>
      <c r="Q276" s="1061">
        <f>VLOOKUP(C276,'A. Rate Class Allocations'!$B$124:$J$128,7,FALSE)</f>
        <v>1.0700573423086499</v>
      </c>
      <c r="R276" s="1061">
        <f>VLOOKUP(C276,'A. Rate Class Allocations'!$B$124:$J$128,9,FALSE)</f>
        <v>0.85888650963597402</v>
      </c>
      <c r="S276" s="1060">
        <f t="shared" si="13"/>
        <v>791.10743379669918</v>
      </c>
      <c r="T276" s="1060">
        <f t="shared" si="14"/>
        <v>0</v>
      </c>
    </row>
    <row r="277" spans="1:20" s="1063" customFormat="1">
      <c r="A277" s="1072" t="s">
        <v>846</v>
      </c>
      <c r="B277" s="1063" t="s">
        <v>768</v>
      </c>
      <c r="C277" s="1071" t="s">
        <v>118</v>
      </c>
      <c r="D277" s="1071" t="s">
        <v>2308</v>
      </c>
      <c r="E277" s="1066">
        <v>2018</v>
      </c>
      <c r="F277" s="1066">
        <v>2018</v>
      </c>
      <c r="G277" s="1064">
        <v>43076</v>
      </c>
      <c r="H277" s="1117">
        <f t="shared" si="12"/>
        <v>2017</v>
      </c>
      <c r="I277" s="1064"/>
      <c r="J277" s="1071" t="s">
        <v>2155</v>
      </c>
      <c r="K277" s="1071" t="s">
        <v>2020</v>
      </c>
      <c r="L277" s="1071" t="s">
        <v>827</v>
      </c>
      <c r="M277" s="1070">
        <v>272</v>
      </c>
      <c r="N277" s="1070">
        <v>0</v>
      </c>
      <c r="O277" s="1062">
        <f>VLOOKUP(C277,'A. Rate Class Allocations'!$B$124:$J$128,6,FALSE)</f>
        <v>0.96094519236849896</v>
      </c>
      <c r="P277" s="1061">
        <f>VLOOKUP(C277,'A. Rate Class Allocations'!$B$124:$J$128,8,FALSE)</f>
        <v>0.98007105038154396</v>
      </c>
      <c r="Q277" s="1061">
        <f>VLOOKUP(C277,'A. Rate Class Allocations'!$B$124:$J$128,7,FALSE)</f>
        <v>1.0700573423086499</v>
      </c>
      <c r="R277" s="1061">
        <f>VLOOKUP(C277,'A. Rate Class Allocations'!$B$124:$J$128,9,FALSE)</f>
        <v>0.85888650963597402</v>
      </c>
      <c r="S277" s="1060">
        <f t="shared" si="13"/>
        <v>256.16812141988362</v>
      </c>
      <c r="T277" s="1060">
        <f t="shared" si="14"/>
        <v>0</v>
      </c>
    </row>
    <row r="278" spans="1:20" s="1063" customFormat="1">
      <c r="A278" s="1072" t="s">
        <v>846</v>
      </c>
      <c r="B278" s="1063" t="s">
        <v>768</v>
      </c>
      <c r="C278" s="1071" t="s">
        <v>118</v>
      </c>
      <c r="D278" s="1071" t="s">
        <v>2308</v>
      </c>
      <c r="E278" s="1066">
        <v>2018</v>
      </c>
      <c r="F278" s="1066">
        <v>2018</v>
      </c>
      <c r="G278" s="1064">
        <v>43076</v>
      </c>
      <c r="H278" s="1117">
        <f t="shared" si="12"/>
        <v>2017</v>
      </c>
      <c r="I278" s="1064"/>
      <c r="J278" s="1071" t="s">
        <v>843</v>
      </c>
      <c r="K278" s="1071" t="s">
        <v>2020</v>
      </c>
      <c r="L278" s="1071" t="s">
        <v>827</v>
      </c>
      <c r="M278" s="1070">
        <v>819</v>
      </c>
      <c r="N278" s="1070">
        <v>0</v>
      </c>
      <c r="O278" s="1062">
        <f>VLOOKUP(C278,'A. Rate Class Allocations'!$B$124:$J$128,6,FALSE)</f>
        <v>0.96094519236849896</v>
      </c>
      <c r="P278" s="1061">
        <f>VLOOKUP(C278,'A. Rate Class Allocations'!$B$124:$J$128,8,FALSE)</f>
        <v>0.98007105038154396</v>
      </c>
      <c r="Q278" s="1061">
        <f>VLOOKUP(C278,'A. Rate Class Allocations'!$B$124:$J$128,7,FALSE)</f>
        <v>1.0700573423086499</v>
      </c>
      <c r="R278" s="1061">
        <f>VLOOKUP(C278,'A. Rate Class Allocations'!$B$124:$J$128,9,FALSE)</f>
        <v>0.85888650963597402</v>
      </c>
      <c r="S278" s="1060">
        <f t="shared" si="13"/>
        <v>771.32974795178177</v>
      </c>
      <c r="T278" s="1060">
        <f t="shared" si="14"/>
        <v>0</v>
      </c>
    </row>
    <row r="279" spans="1:20" s="1063" customFormat="1">
      <c r="A279" s="1072" t="s">
        <v>846</v>
      </c>
      <c r="B279" s="1063" t="s">
        <v>768</v>
      </c>
      <c r="C279" s="1071" t="s">
        <v>118</v>
      </c>
      <c r="D279" s="1071" t="s">
        <v>2308</v>
      </c>
      <c r="E279" s="1066">
        <v>2018</v>
      </c>
      <c r="F279" s="1066">
        <v>2018</v>
      </c>
      <c r="G279" s="1064">
        <v>43076</v>
      </c>
      <c r="H279" s="1117">
        <f t="shared" si="12"/>
        <v>2017</v>
      </c>
      <c r="I279" s="1064"/>
      <c r="J279" s="1071" t="s">
        <v>843</v>
      </c>
      <c r="K279" s="1071" t="s">
        <v>2020</v>
      </c>
      <c r="L279" s="1071" t="s">
        <v>827</v>
      </c>
      <c r="M279" s="1070">
        <v>819</v>
      </c>
      <c r="N279" s="1070">
        <v>0</v>
      </c>
      <c r="O279" s="1062">
        <f>VLOOKUP(C279,'A. Rate Class Allocations'!$B$124:$J$128,6,FALSE)</f>
        <v>0.96094519236849896</v>
      </c>
      <c r="P279" s="1061">
        <f>VLOOKUP(C279,'A. Rate Class Allocations'!$B$124:$J$128,8,FALSE)</f>
        <v>0.98007105038154396</v>
      </c>
      <c r="Q279" s="1061">
        <f>VLOOKUP(C279,'A. Rate Class Allocations'!$B$124:$J$128,7,FALSE)</f>
        <v>1.0700573423086499</v>
      </c>
      <c r="R279" s="1061">
        <f>VLOOKUP(C279,'A. Rate Class Allocations'!$B$124:$J$128,9,FALSE)</f>
        <v>0.85888650963597402</v>
      </c>
      <c r="S279" s="1060">
        <f t="shared" si="13"/>
        <v>771.32974795178177</v>
      </c>
      <c r="T279" s="1060">
        <f t="shared" si="14"/>
        <v>0</v>
      </c>
    </row>
    <row r="280" spans="1:20" s="1063" customFormat="1">
      <c r="A280" s="1072" t="s">
        <v>846</v>
      </c>
      <c r="B280" s="1063" t="s">
        <v>768</v>
      </c>
      <c r="C280" s="1071" t="s">
        <v>118</v>
      </c>
      <c r="D280" s="1071" t="s">
        <v>2308</v>
      </c>
      <c r="E280" s="1066">
        <v>2018</v>
      </c>
      <c r="F280" s="1066">
        <v>2018</v>
      </c>
      <c r="G280" s="1064">
        <v>43076</v>
      </c>
      <c r="H280" s="1117">
        <f t="shared" si="12"/>
        <v>2017</v>
      </c>
      <c r="I280" s="1064"/>
      <c r="J280" s="1071" t="s">
        <v>843</v>
      </c>
      <c r="K280" s="1071" t="s">
        <v>2020</v>
      </c>
      <c r="L280" s="1071" t="s">
        <v>827</v>
      </c>
      <c r="M280" s="1070">
        <v>1092</v>
      </c>
      <c r="N280" s="1070">
        <v>0</v>
      </c>
      <c r="O280" s="1062">
        <f>VLOOKUP(C280,'A. Rate Class Allocations'!$B$124:$J$128,6,FALSE)</f>
        <v>0.96094519236849896</v>
      </c>
      <c r="P280" s="1061">
        <f>VLOOKUP(C280,'A. Rate Class Allocations'!$B$124:$J$128,8,FALSE)</f>
        <v>0.98007105038154396</v>
      </c>
      <c r="Q280" s="1061">
        <f>VLOOKUP(C280,'A. Rate Class Allocations'!$B$124:$J$128,7,FALSE)</f>
        <v>1.0700573423086499</v>
      </c>
      <c r="R280" s="1061">
        <f>VLOOKUP(C280,'A. Rate Class Allocations'!$B$124:$J$128,9,FALSE)</f>
        <v>0.85888650963597402</v>
      </c>
      <c r="S280" s="1060">
        <f t="shared" si="13"/>
        <v>1028.4396639357089</v>
      </c>
      <c r="T280" s="1060">
        <f t="shared" si="14"/>
        <v>0</v>
      </c>
    </row>
    <row r="281" spans="1:20" s="1063" customFormat="1">
      <c r="A281" s="1072" t="s">
        <v>846</v>
      </c>
      <c r="B281" s="1063" t="s">
        <v>768</v>
      </c>
      <c r="C281" s="1071" t="s">
        <v>118</v>
      </c>
      <c r="D281" s="1071" t="s">
        <v>2308</v>
      </c>
      <c r="E281" s="1066">
        <v>2018</v>
      </c>
      <c r="F281" s="1066">
        <v>2018</v>
      </c>
      <c r="G281" s="1064">
        <v>43076</v>
      </c>
      <c r="H281" s="1117">
        <f t="shared" si="12"/>
        <v>2017</v>
      </c>
      <c r="I281" s="1064"/>
      <c r="J281" s="1071" t="s">
        <v>843</v>
      </c>
      <c r="K281" s="1071" t="s">
        <v>2020</v>
      </c>
      <c r="L281" s="1071" t="s">
        <v>827</v>
      </c>
      <c r="M281" s="1070">
        <v>819</v>
      </c>
      <c r="N281" s="1070">
        <v>0</v>
      </c>
      <c r="O281" s="1062">
        <f>VLOOKUP(C281,'A. Rate Class Allocations'!$B$124:$J$128,6,FALSE)</f>
        <v>0.96094519236849896</v>
      </c>
      <c r="P281" s="1061">
        <f>VLOOKUP(C281,'A. Rate Class Allocations'!$B$124:$J$128,8,FALSE)</f>
        <v>0.98007105038154396</v>
      </c>
      <c r="Q281" s="1061">
        <f>VLOOKUP(C281,'A. Rate Class Allocations'!$B$124:$J$128,7,FALSE)</f>
        <v>1.0700573423086499</v>
      </c>
      <c r="R281" s="1061">
        <f>VLOOKUP(C281,'A. Rate Class Allocations'!$B$124:$J$128,9,FALSE)</f>
        <v>0.85888650963597402</v>
      </c>
      <c r="S281" s="1060">
        <f t="shared" si="13"/>
        <v>771.32974795178177</v>
      </c>
      <c r="T281" s="1060">
        <f t="shared" si="14"/>
        <v>0</v>
      </c>
    </row>
    <row r="282" spans="1:20" s="1063" customFormat="1">
      <c r="A282" s="1072" t="s">
        <v>846</v>
      </c>
      <c r="B282" s="1063" t="s">
        <v>768</v>
      </c>
      <c r="C282" s="1071" t="s">
        <v>118</v>
      </c>
      <c r="D282" s="1071" t="s">
        <v>2308</v>
      </c>
      <c r="E282" s="1066">
        <v>2018</v>
      </c>
      <c r="F282" s="1066">
        <v>2018</v>
      </c>
      <c r="G282" s="1064">
        <v>43076</v>
      </c>
      <c r="H282" s="1117">
        <f t="shared" si="12"/>
        <v>2017</v>
      </c>
      <c r="I282" s="1064"/>
      <c r="J282" s="1071" t="s">
        <v>843</v>
      </c>
      <c r="K282" s="1071" t="s">
        <v>2020</v>
      </c>
      <c r="L282" s="1071" t="s">
        <v>827</v>
      </c>
      <c r="M282" s="1070">
        <v>1168</v>
      </c>
      <c r="N282" s="1070">
        <v>0</v>
      </c>
      <c r="O282" s="1062">
        <f>VLOOKUP(C282,'A. Rate Class Allocations'!$B$124:$J$128,6,FALSE)</f>
        <v>0.96094519236849896</v>
      </c>
      <c r="P282" s="1061">
        <f>VLOOKUP(C282,'A. Rate Class Allocations'!$B$124:$J$128,8,FALSE)</f>
        <v>0.98007105038154396</v>
      </c>
      <c r="Q282" s="1061">
        <f>VLOOKUP(C282,'A. Rate Class Allocations'!$B$124:$J$128,7,FALSE)</f>
        <v>1.0700573423086499</v>
      </c>
      <c r="R282" s="1061">
        <f>VLOOKUP(C282,'A. Rate Class Allocations'!$B$124:$J$128,9,FALSE)</f>
        <v>0.85888650963597402</v>
      </c>
      <c r="S282" s="1060">
        <f t="shared" si="13"/>
        <v>1100.0160508030294</v>
      </c>
      <c r="T282" s="1060">
        <f t="shared" si="14"/>
        <v>0</v>
      </c>
    </row>
    <row r="283" spans="1:20" s="1063" customFormat="1">
      <c r="A283" s="1072" t="s">
        <v>846</v>
      </c>
      <c r="B283" s="1063" t="s">
        <v>768</v>
      </c>
      <c r="C283" s="1071" t="s">
        <v>118</v>
      </c>
      <c r="D283" s="1071" t="s">
        <v>2308</v>
      </c>
      <c r="E283" s="1066">
        <v>2018</v>
      </c>
      <c r="F283" s="1066">
        <v>2018</v>
      </c>
      <c r="G283" s="1064">
        <v>43076</v>
      </c>
      <c r="H283" s="1117">
        <f t="shared" si="12"/>
        <v>2017</v>
      </c>
      <c r="I283" s="1064"/>
      <c r="J283" s="1071" t="s">
        <v>843</v>
      </c>
      <c r="K283" s="1071" t="s">
        <v>2020</v>
      </c>
      <c r="L283" s="1071" t="s">
        <v>827</v>
      </c>
      <c r="M283" s="1070">
        <v>1752</v>
      </c>
      <c r="N283" s="1070">
        <v>0</v>
      </c>
      <c r="O283" s="1062">
        <f>VLOOKUP(C283,'A. Rate Class Allocations'!$B$124:$J$128,6,FALSE)</f>
        <v>0.96094519236849896</v>
      </c>
      <c r="P283" s="1061">
        <f>VLOOKUP(C283,'A. Rate Class Allocations'!$B$124:$J$128,8,FALSE)</f>
        <v>0.98007105038154396</v>
      </c>
      <c r="Q283" s="1061">
        <f>VLOOKUP(C283,'A. Rate Class Allocations'!$B$124:$J$128,7,FALSE)</f>
        <v>1.0700573423086499</v>
      </c>
      <c r="R283" s="1061">
        <f>VLOOKUP(C283,'A. Rate Class Allocations'!$B$124:$J$128,9,FALSE)</f>
        <v>0.85888650963597402</v>
      </c>
      <c r="S283" s="1060">
        <f t="shared" si="13"/>
        <v>1650.0240762045441</v>
      </c>
      <c r="T283" s="1060">
        <f t="shared" si="14"/>
        <v>0</v>
      </c>
    </row>
    <row r="284" spans="1:20" s="1063" customFormat="1">
      <c r="A284" s="1072" t="s">
        <v>846</v>
      </c>
      <c r="B284" s="1063" t="s">
        <v>768</v>
      </c>
      <c r="C284" s="1071" t="s">
        <v>118</v>
      </c>
      <c r="D284" s="1071" t="s">
        <v>2308</v>
      </c>
      <c r="E284" s="1066">
        <v>2018</v>
      </c>
      <c r="F284" s="1066">
        <v>2018</v>
      </c>
      <c r="G284" s="1064">
        <v>43076</v>
      </c>
      <c r="H284" s="1117">
        <f t="shared" si="12"/>
        <v>2017</v>
      </c>
      <c r="I284" s="1064"/>
      <c r="J284" s="1071" t="s">
        <v>843</v>
      </c>
      <c r="K284" s="1071" t="s">
        <v>2020</v>
      </c>
      <c r="L284" s="1071" t="s">
        <v>827</v>
      </c>
      <c r="M284" s="1070">
        <v>2336</v>
      </c>
      <c r="N284" s="1070">
        <v>0</v>
      </c>
      <c r="O284" s="1062">
        <f>VLOOKUP(C284,'A. Rate Class Allocations'!$B$124:$J$128,6,FALSE)</f>
        <v>0.96094519236849896</v>
      </c>
      <c r="P284" s="1061">
        <f>VLOOKUP(C284,'A. Rate Class Allocations'!$B$124:$J$128,8,FALSE)</f>
        <v>0.98007105038154396</v>
      </c>
      <c r="Q284" s="1061">
        <f>VLOOKUP(C284,'A. Rate Class Allocations'!$B$124:$J$128,7,FALSE)</f>
        <v>1.0700573423086499</v>
      </c>
      <c r="R284" s="1061">
        <f>VLOOKUP(C284,'A. Rate Class Allocations'!$B$124:$J$128,9,FALSE)</f>
        <v>0.85888650963597402</v>
      </c>
      <c r="S284" s="1060">
        <f t="shared" si="13"/>
        <v>2200.0321016060589</v>
      </c>
      <c r="T284" s="1060">
        <f t="shared" si="14"/>
        <v>0</v>
      </c>
    </row>
    <row r="285" spans="1:20" s="1063" customFormat="1">
      <c r="A285" s="1072" t="s">
        <v>846</v>
      </c>
      <c r="B285" s="1063" t="s">
        <v>768</v>
      </c>
      <c r="C285" s="1071" t="s">
        <v>118</v>
      </c>
      <c r="D285" s="1071" t="s">
        <v>2308</v>
      </c>
      <c r="E285" s="1066">
        <v>2018</v>
      </c>
      <c r="F285" s="1066">
        <v>2018</v>
      </c>
      <c r="G285" s="1064">
        <v>43076</v>
      </c>
      <c r="H285" s="1117">
        <f t="shared" si="12"/>
        <v>2017</v>
      </c>
      <c r="I285" s="1064"/>
      <c r="J285" s="1071" t="s">
        <v>843</v>
      </c>
      <c r="K285" s="1071" t="s">
        <v>2020</v>
      </c>
      <c r="L285" s="1071" t="s">
        <v>827</v>
      </c>
      <c r="M285" s="1070">
        <v>1752</v>
      </c>
      <c r="N285" s="1070">
        <v>0</v>
      </c>
      <c r="O285" s="1062">
        <f>VLOOKUP(C285,'A. Rate Class Allocations'!$B$124:$J$128,6,FALSE)</f>
        <v>0.96094519236849896</v>
      </c>
      <c r="P285" s="1061">
        <f>VLOOKUP(C285,'A. Rate Class Allocations'!$B$124:$J$128,8,FALSE)</f>
        <v>0.98007105038154396</v>
      </c>
      <c r="Q285" s="1061">
        <f>VLOOKUP(C285,'A. Rate Class Allocations'!$B$124:$J$128,7,FALSE)</f>
        <v>1.0700573423086499</v>
      </c>
      <c r="R285" s="1061">
        <f>VLOOKUP(C285,'A. Rate Class Allocations'!$B$124:$J$128,9,FALSE)</f>
        <v>0.85888650963597402</v>
      </c>
      <c r="S285" s="1060">
        <f t="shared" si="13"/>
        <v>1650.0240762045441</v>
      </c>
      <c r="T285" s="1060">
        <f t="shared" si="14"/>
        <v>0</v>
      </c>
    </row>
    <row r="286" spans="1:20" s="1063" customFormat="1">
      <c r="A286" s="1072" t="s">
        <v>846</v>
      </c>
      <c r="B286" s="1063" t="s">
        <v>768</v>
      </c>
      <c r="C286" s="1071" t="s">
        <v>118</v>
      </c>
      <c r="D286" s="1071" t="s">
        <v>2307</v>
      </c>
      <c r="E286" s="1066">
        <v>2018</v>
      </c>
      <c r="F286" s="1066">
        <v>2018</v>
      </c>
      <c r="G286" s="1064">
        <v>42639</v>
      </c>
      <c r="H286" s="1117">
        <f t="shared" si="12"/>
        <v>2016</v>
      </c>
      <c r="I286" s="1064"/>
      <c r="J286" s="1071" t="s">
        <v>843</v>
      </c>
      <c r="K286" s="1071" t="s">
        <v>2020</v>
      </c>
      <c r="L286" s="1071" t="s">
        <v>827</v>
      </c>
      <c r="M286" s="1070">
        <v>106</v>
      </c>
      <c r="N286" s="1070">
        <v>0.04</v>
      </c>
      <c r="O286" s="1062">
        <f>VLOOKUP(C286,'A. Rate Class Allocations'!$B$124:$J$128,6,FALSE)</f>
        <v>0.96094519236849896</v>
      </c>
      <c r="P286" s="1061">
        <f>VLOOKUP(C286,'A. Rate Class Allocations'!$B$124:$J$128,8,FALSE)</f>
        <v>0.98007105038154396</v>
      </c>
      <c r="Q286" s="1061">
        <f>VLOOKUP(C286,'A. Rate Class Allocations'!$B$124:$J$128,7,FALSE)</f>
        <v>1.0700573423086499</v>
      </c>
      <c r="R286" s="1061">
        <f>VLOOKUP(C286,'A. Rate Class Allocations'!$B$124:$J$128,9,FALSE)</f>
        <v>0.85888650963597402</v>
      </c>
      <c r="S286" s="1060">
        <f t="shared" si="13"/>
        <v>99.830223788631088</v>
      </c>
      <c r="T286" s="1060">
        <f t="shared" si="14"/>
        <v>3.6762312633832922E-2</v>
      </c>
    </row>
    <row r="287" spans="1:20" s="1063" customFormat="1">
      <c r="A287" s="1072" t="s">
        <v>846</v>
      </c>
      <c r="B287" s="1063" t="s">
        <v>768</v>
      </c>
      <c r="C287" s="1071" t="s">
        <v>118</v>
      </c>
      <c r="D287" s="1071" t="s">
        <v>2307</v>
      </c>
      <c r="E287" s="1066">
        <v>2018</v>
      </c>
      <c r="F287" s="1066">
        <v>2018</v>
      </c>
      <c r="G287" s="1064">
        <v>43004</v>
      </c>
      <c r="H287" s="1117">
        <f t="shared" si="12"/>
        <v>2017</v>
      </c>
      <c r="I287" s="1064"/>
      <c r="J287" s="1071" t="s">
        <v>843</v>
      </c>
      <c r="K287" s="1071" t="s">
        <v>2020</v>
      </c>
      <c r="L287" s="1071" t="s">
        <v>827</v>
      </c>
      <c r="M287" s="1070">
        <v>259.39999999999998</v>
      </c>
      <c r="N287" s="1070">
        <v>0.1</v>
      </c>
      <c r="O287" s="1062">
        <f>VLOOKUP(C287,'A. Rate Class Allocations'!$B$124:$J$128,6,FALSE)</f>
        <v>0.96094519236849896</v>
      </c>
      <c r="P287" s="1061">
        <f>VLOOKUP(C287,'A. Rate Class Allocations'!$B$124:$J$128,8,FALSE)</f>
        <v>0.98007105038154396</v>
      </c>
      <c r="Q287" s="1061">
        <f>VLOOKUP(C287,'A. Rate Class Allocations'!$B$124:$J$128,7,FALSE)</f>
        <v>1.0700573423086499</v>
      </c>
      <c r="R287" s="1061">
        <f>VLOOKUP(C287,'A. Rate Class Allocations'!$B$124:$J$128,9,FALSE)</f>
        <v>0.85888650963597402</v>
      </c>
      <c r="S287" s="1060">
        <f t="shared" si="13"/>
        <v>244.30150991293306</v>
      </c>
      <c r="T287" s="1060">
        <f t="shared" si="14"/>
        <v>9.1905781584582305E-2</v>
      </c>
    </row>
    <row r="288" spans="1:20" s="1063" customFormat="1">
      <c r="A288" s="1072" t="s">
        <v>846</v>
      </c>
      <c r="B288" s="1063" t="s">
        <v>768</v>
      </c>
      <c r="C288" s="1071" t="s">
        <v>118</v>
      </c>
      <c r="D288" s="1071" t="s">
        <v>2307</v>
      </c>
      <c r="E288" s="1066">
        <v>2018</v>
      </c>
      <c r="F288" s="1066">
        <v>2018</v>
      </c>
      <c r="G288" s="1064">
        <v>43004</v>
      </c>
      <c r="H288" s="1117">
        <f t="shared" si="12"/>
        <v>2017</v>
      </c>
      <c r="I288" s="1064"/>
      <c r="J288" s="1071" t="s">
        <v>843</v>
      </c>
      <c r="K288" s="1071" t="s">
        <v>2020</v>
      </c>
      <c r="L288" s="1071" t="s">
        <v>827</v>
      </c>
      <c r="M288" s="1070">
        <v>23360</v>
      </c>
      <c r="N288" s="1070">
        <v>0</v>
      </c>
      <c r="O288" s="1062">
        <f>VLOOKUP(C288,'A. Rate Class Allocations'!$B$124:$J$128,6,FALSE)</f>
        <v>0.96094519236849896</v>
      </c>
      <c r="P288" s="1061">
        <f>VLOOKUP(C288,'A. Rate Class Allocations'!$B$124:$J$128,8,FALSE)</f>
        <v>0.98007105038154396</v>
      </c>
      <c r="Q288" s="1061">
        <f>VLOOKUP(C288,'A. Rate Class Allocations'!$B$124:$J$128,7,FALSE)</f>
        <v>1.0700573423086499</v>
      </c>
      <c r="R288" s="1061">
        <f>VLOOKUP(C288,'A. Rate Class Allocations'!$B$124:$J$128,9,FALSE)</f>
        <v>0.85888650963597402</v>
      </c>
      <c r="S288" s="1060">
        <f t="shared" si="13"/>
        <v>22000.321016060589</v>
      </c>
      <c r="T288" s="1060">
        <f t="shared" si="14"/>
        <v>0</v>
      </c>
    </row>
    <row r="289" spans="1:20" s="1063" customFormat="1">
      <c r="A289" s="1072" t="s">
        <v>846</v>
      </c>
      <c r="B289" s="1063" t="s">
        <v>768</v>
      </c>
      <c r="C289" s="1071" t="s">
        <v>118</v>
      </c>
      <c r="D289" s="1071" t="s">
        <v>2307</v>
      </c>
      <c r="E289" s="1066">
        <v>2018</v>
      </c>
      <c r="F289" s="1066">
        <v>2018</v>
      </c>
      <c r="G289" s="1064">
        <v>43004</v>
      </c>
      <c r="H289" s="1117">
        <f t="shared" si="12"/>
        <v>2017</v>
      </c>
      <c r="I289" s="1064"/>
      <c r="J289" s="1071" t="s">
        <v>843</v>
      </c>
      <c r="K289" s="1071" t="s">
        <v>2020</v>
      </c>
      <c r="L289" s="1071" t="s">
        <v>827</v>
      </c>
      <c r="M289" s="1070">
        <v>1680</v>
      </c>
      <c r="N289" s="1070">
        <v>0</v>
      </c>
      <c r="O289" s="1062">
        <f>VLOOKUP(C289,'A. Rate Class Allocations'!$B$124:$J$128,6,FALSE)</f>
        <v>0.96094519236849896</v>
      </c>
      <c r="P289" s="1061">
        <f>VLOOKUP(C289,'A. Rate Class Allocations'!$B$124:$J$128,8,FALSE)</f>
        <v>0.98007105038154396</v>
      </c>
      <c r="Q289" s="1061">
        <f>VLOOKUP(C289,'A. Rate Class Allocations'!$B$124:$J$128,7,FALSE)</f>
        <v>1.0700573423086499</v>
      </c>
      <c r="R289" s="1061">
        <f>VLOOKUP(C289,'A. Rate Class Allocations'!$B$124:$J$128,9,FALSE)</f>
        <v>0.85888650963597402</v>
      </c>
      <c r="S289" s="1060">
        <f t="shared" si="13"/>
        <v>1582.2148675933984</v>
      </c>
      <c r="T289" s="1060">
        <f t="shared" si="14"/>
        <v>0</v>
      </c>
    </row>
    <row r="290" spans="1:20" s="1063" customFormat="1">
      <c r="A290" s="1072" t="s">
        <v>846</v>
      </c>
      <c r="B290" s="1063" t="s">
        <v>768</v>
      </c>
      <c r="C290" s="1071" t="s">
        <v>118</v>
      </c>
      <c r="D290" s="1071" t="s">
        <v>2306</v>
      </c>
      <c r="E290" s="1066">
        <v>2018</v>
      </c>
      <c r="F290" s="1066">
        <v>2018</v>
      </c>
      <c r="G290" s="1064">
        <v>42846</v>
      </c>
      <c r="H290" s="1117">
        <f t="shared" si="12"/>
        <v>2017</v>
      </c>
      <c r="I290" s="1064"/>
      <c r="J290" s="1071" t="s">
        <v>847</v>
      </c>
      <c r="K290" s="1071" t="s">
        <v>2020</v>
      </c>
      <c r="L290" s="1071" t="s">
        <v>827</v>
      </c>
      <c r="M290" s="1070">
        <v>7051</v>
      </c>
      <c r="N290" s="1070">
        <v>0.8</v>
      </c>
      <c r="O290" s="1062">
        <f>VLOOKUP(C290,'A. Rate Class Allocations'!$B$124:$J$128,6,FALSE)</f>
        <v>0.96094519236849896</v>
      </c>
      <c r="P290" s="1061">
        <f>VLOOKUP(C290,'A. Rate Class Allocations'!$B$124:$J$128,8,FALSE)</f>
        <v>0.98007105038154396</v>
      </c>
      <c r="Q290" s="1061">
        <f>VLOOKUP(C290,'A. Rate Class Allocations'!$B$124:$J$128,7,FALSE)</f>
        <v>1.0700573423086499</v>
      </c>
      <c r="R290" s="1061">
        <f>VLOOKUP(C290,'A. Rate Class Allocations'!$B$124:$J$128,9,FALSE)</f>
        <v>0.85888650963597402</v>
      </c>
      <c r="S290" s="1060">
        <f t="shared" si="13"/>
        <v>6640.5934710720549</v>
      </c>
      <c r="T290" s="1060">
        <f t="shared" si="14"/>
        <v>0.73524625267665844</v>
      </c>
    </row>
    <row r="291" spans="1:20" s="1063" customFormat="1">
      <c r="A291" s="1072" t="s">
        <v>846</v>
      </c>
      <c r="B291" s="1063" t="s">
        <v>768</v>
      </c>
      <c r="C291" s="1071" t="s">
        <v>118</v>
      </c>
      <c r="D291" s="1071" t="s">
        <v>2305</v>
      </c>
      <c r="E291" s="1066">
        <v>2018</v>
      </c>
      <c r="F291" s="1066">
        <v>2018</v>
      </c>
      <c r="G291" s="1064">
        <v>42758</v>
      </c>
      <c r="H291" s="1117">
        <f t="shared" si="12"/>
        <v>2017</v>
      </c>
      <c r="I291" s="1064"/>
      <c r="J291" s="1071" t="s">
        <v>843</v>
      </c>
      <c r="K291" s="1071" t="s">
        <v>2020</v>
      </c>
      <c r="L291" s="1071" t="s">
        <v>827</v>
      </c>
      <c r="M291" s="1070">
        <v>2269.4360000000001</v>
      </c>
      <c r="N291" s="1070">
        <v>0.49399999999999999</v>
      </c>
      <c r="O291" s="1062">
        <f>VLOOKUP(C291,'A. Rate Class Allocations'!$B$124:$J$128,6,FALSE)</f>
        <v>0.96094519236849896</v>
      </c>
      <c r="P291" s="1061">
        <f>VLOOKUP(C291,'A. Rate Class Allocations'!$B$124:$J$128,8,FALSE)</f>
        <v>0.98007105038154396</v>
      </c>
      <c r="Q291" s="1061">
        <f>VLOOKUP(C291,'A. Rate Class Allocations'!$B$124:$J$128,7,FALSE)</f>
        <v>1.0700573423086499</v>
      </c>
      <c r="R291" s="1061">
        <f>VLOOKUP(C291,'A. Rate Class Allocations'!$B$124:$J$128,9,FALSE)</f>
        <v>0.85888650963597402</v>
      </c>
      <c r="S291" s="1060">
        <f t="shared" si="13"/>
        <v>2137.3424882450549</v>
      </c>
      <c r="T291" s="1060">
        <f t="shared" si="14"/>
        <v>0.45401456102783649</v>
      </c>
    </row>
    <row r="292" spans="1:20" s="1063" customFormat="1">
      <c r="A292" s="1072" t="s">
        <v>846</v>
      </c>
      <c r="B292" s="1063" t="s">
        <v>768</v>
      </c>
      <c r="C292" s="1071" t="s">
        <v>118</v>
      </c>
      <c r="D292" s="1071" t="s">
        <v>2305</v>
      </c>
      <c r="E292" s="1066">
        <v>2018</v>
      </c>
      <c r="F292" s="1066">
        <v>2018</v>
      </c>
      <c r="G292" s="1064">
        <v>42758</v>
      </c>
      <c r="H292" s="1117">
        <f t="shared" si="12"/>
        <v>2017</v>
      </c>
      <c r="I292" s="1064"/>
      <c r="J292" s="1071" t="s">
        <v>843</v>
      </c>
      <c r="K292" s="1071" t="s">
        <v>2020</v>
      </c>
      <c r="L292" s="1071" t="s">
        <v>827</v>
      </c>
      <c r="M292" s="1070">
        <v>2388.88</v>
      </c>
      <c r="N292" s="1070">
        <v>0.52</v>
      </c>
      <c r="O292" s="1062">
        <f>VLOOKUP(C292,'A. Rate Class Allocations'!$B$124:$J$128,6,FALSE)</f>
        <v>0.96094519236849896</v>
      </c>
      <c r="P292" s="1061">
        <f>VLOOKUP(C292,'A. Rate Class Allocations'!$B$124:$J$128,8,FALSE)</f>
        <v>0.98007105038154396</v>
      </c>
      <c r="Q292" s="1061">
        <f>VLOOKUP(C292,'A. Rate Class Allocations'!$B$124:$J$128,7,FALSE)</f>
        <v>1.0700573423086499</v>
      </c>
      <c r="R292" s="1061">
        <f>VLOOKUP(C292,'A. Rate Class Allocations'!$B$124:$J$128,9,FALSE)</f>
        <v>0.85888650963597402</v>
      </c>
      <c r="S292" s="1060">
        <f t="shared" si="13"/>
        <v>2249.8341981526892</v>
      </c>
      <c r="T292" s="1060">
        <f t="shared" si="14"/>
        <v>0.47791006423982796</v>
      </c>
    </row>
    <row r="293" spans="1:20" s="1063" customFormat="1">
      <c r="A293" s="1072" t="s">
        <v>846</v>
      </c>
      <c r="B293" s="1063" t="s">
        <v>768</v>
      </c>
      <c r="C293" s="1071" t="s">
        <v>118</v>
      </c>
      <c r="D293" s="1071" t="s">
        <v>2305</v>
      </c>
      <c r="E293" s="1066">
        <v>2018</v>
      </c>
      <c r="F293" s="1066">
        <v>2018</v>
      </c>
      <c r="G293" s="1064">
        <v>42758</v>
      </c>
      <c r="H293" s="1117">
        <f t="shared" si="12"/>
        <v>2017</v>
      </c>
      <c r="I293" s="1064"/>
      <c r="J293" s="1071" t="s">
        <v>843</v>
      </c>
      <c r="K293" s="1071" t="s">
        <v>2020</v>
      </c>
      <c r="L293" s="1071" t="s">
        <v>827</v>
      </c>
      <c r="M293" s="1070">
        <v>2747.212</v>
      </c>
      <c r="N293" s="1070">
        <v>0.59799999999999998</v>
      </c>
      <c r="O293" s="1062">
        <f>VLOOKUP(C293,'A. Rate Class Allocations'!$B$124:$J$128,6,FALSE)</f>
        <v>0.96094519236849896</v>
      </c>
      <c r="P293" s="1061">
        <f>VLOOKUP(C293,'A. Rate Class Allocations'!$B$124:$J$128,8,FALSE)</f>
        <v>0.98007105038154396</v>
      </c>
      <c r="Q293" s="1061">
        <f>VLOOKUP(C293,'A. Rate Class Allocations'!$B$124:$J$128,7,FALSE)</f>
        <v>1.0700573423086499</v>
      </c>
      <c r="R293" s="1061">
        <f>VLOOKUP(C293,'A. Rate Class Allocations'!$B$124:$J$128,9,FALSE)</f>
        <v>0.85888650963597402</v>
      </c>
      <c r="S293" s="1060">
        <f t="shared" si="13"/>
        <v>2587.3093278755928</v>
      </c>
      <c r="T293" s="1060">
        <f t="shared" si="14"/>
        <v>0.54959657387580207</v>
      </c>
    </row>
    <row r="294" spans="1:20" s="1063" customFormat="1">
      <c r="A294" s="1072" t="s">
        <v>846</v>
      </c>
      <c r="B294" s="1063" t="s">
        <v>768</v>
      </c>
      <c r="C294" s="1071" t="s">
        <v>118</v>
      </c>
      <c r="D294" s="1071" t="s">
        <v>2304</v>
      </c>
      <c r="E294" s="1066">
        <v>2018</v>
      </c>
      <c r="F294" s="1066">
        <v>2018</v>
      </c>
      <c r="G294" s="1064">
        <v>42768</v>
      </c>
      <c r="H294" s="1117">
        <f t="shared" si="12"/>
        <v>2017</v>
      </c>
      <c r="I294" s="1064"/>
      <c r="J294" s="1071" t="s">
        <v>843</v>
      </c>
      <c r="K294" s="1071" t="s">
        <v>2020</v>
      </c>
      <c r="L294" s="1071" t="s">
        <v>825</v>
      </c>
      <c r="M294" s="1070">
        <v>1911</v>
      </c>
      <c r="N294" s="1070">
        <v>0</v>
      </c>
      <c r="O294" s="1062">
        <f>VLOOKUP(C294,'A. Rate Class Allocations'!$B$124:$J$128,6,FALSE)</f>
        <v>0.96094519236849896</v>
      </c>
      <c r="P294" s="1061">
        <f>VLOOKUP(C294,'A. Rate Class Allocations'!$B$124:$J$128,8,FALSE)</f>
        <v>0.98007105038154396</v>
      </c>
      <c r="Q294" s="1061">
        <f>VLOOKUP(C294,'A. Rate Class Allocations'!$B$124:$J$128,7,FALSE)</f>
        <v>1.0700573423086499</v>
      </c>
      <c r="R294" s="1061">
        <f>VLOOKUP(C294,'A. Rate Class Allocations'!$B$124:$J$128,9,FALSE)</f>
        <v>0.85888650963597402</v>
      </c>
      <c r="S294" s="1060">
        <f t="shared" si="13"/>
        <v>1799.7694118874908</v>
      </c>
      <c r="T294" s="1060">
        <f t="shared" si="14"/>
        <v>0</v>
      </c>
    </row>
    <row r="295" spans="1:20" s="1063" customFormat="1">
      <c r="A295" s="1072" t="s">
        <v>846</v>
      </c>
      <c r="B295" s="1063" t="s">
        <v>768</v>
      </c>
      <c r="C295" s="1071" t="s">
        <v>118</v>
      </c>
      <c r="D295" s="1071" t="s">
        <v>2304</v>
      </c>
      <c r="E295" s="1066">
        <v>2018</v>
      </c>
      <c r="F295" s="1066">
        <v>2018</v>
      </c>
      <c r="G295" s="1064">
        <v>42768</v>
      </c>
      <c r="H295" s="1117">
        <f t="shared" si="12"/>
        <v>2017</v>
      </c>
      <c r="I295" s="1064"/>
      <c r="J295" s="1071" t="s">
        <v>843</v>
      </c>
      <c r="K295" s="1071" t="s">
        <v>2020</v>
      </c>
      <c r="L295" s="1071" t="s">
        <v>825</v>
      </c>
      <c r="M295" s="1070">
        <v>1929.48</v>
      </c>
      <c r="N295" s="1070">
        <v>0</v>
      </c>
      <c r="O295" s="1062">
        <f>VLOOKUP(C295,'A. Rate Class Allocations'!$B$124:$J$128,6,FALSE)</f>
        <v>0.96094519236849896</v>
      </c>
      <c r="P295" s="1061">
        <f>VLOOKUP(C295,'A. Rate Class Allocations'!$B$124:$J$128,8,FALSE)</f>
        <v>0.98007105038154396</v>
      </c>
      <c r="Q295" s="1061">
        <f>VLOOKUP(C295,'A. Rate Class Allocations'!$B$124:$J$128,7,FALSE)</f>
        <v>1.0700573423086499</v>
      </c>
      <c r="R295" s="1061">
        <f>VLOOKUP(C295,'A. Rate Class Allocations'!$B$124:$J$128,9,FALSE)</f>
        <v>0.85888650963597402</v>
      </c>
      <c r="S295" s="1060">
        <f t="shared" si="13"/>
        <v>1817.1737754310182</v>
      </c>
      <c r="T295" s="1060">
        <f t="shared" si="14"/>
        <v>0</v>
      </c>
    </row>
    <row r="296" spans="1:20" s="1063" customFormat="1">
      <c r="A296" s="1072" t="s">
        <v>846</v>
      </c>
      <c r="B296" s="1063" t="s">
        <v>768</v>
      </c>
      <c r="C296" s="1071" t="s">
        <v>118</v>
      </c>
      <c r="D296" s="1071" t="s">
        <v>2304</v>
      </c>
      <c r="E296" s="1066">
        <v>2018</v>
      </c>
      <c r="F296" s="1066">
        <v>2018</v>
      </c>
      <c r="G296" s="1064">
        <v>42768</v>
      </c>
      <c r="H296" s="1117">
        <f t="shared" si="12"/>
        <v>2017</v>
      </c>
      <c r="I296" s="1064"/>
      <c r="J296" s="1071" t="s">
        <v>847</v>
      </c>
      <c r="K296" s="1071" t="s">
        <v>2020</v>
      </c>
      <c r="L296" s="1071" t="s">
        <v>825</v>
      </c>
      <c r="M296" s="1070">
        <v>2367</v>
      </c>
      <c r="N296" s="1070">
        <v>0.6</v>
      </c>
      <c r="O296" s="1062">
        <f>VLOOKUP(C296,'A. Rate Class Allocations'!$B$124:$J$128,6,FALSE)</f>
        <v>0.96094519236849896</v>
      </c>
      <c r="P296" s="1061">
        <f>VLOOKUP(C296,'A. Rate Class Allocations'!$B$124:$J$128,8,FALSE)</f>
        <v>0.98007105038154396</v>
      </c>
      <c r="Q296" s="1061">
        <f>VLOOKUP(C296,'A. Rate Class Allocations'!$B$124:$J$128,7,FALSE)</f>
        <v>1.0700573423086499</v>
      </c>
      <c r="R296" s="1061">
        <f>VLOOKUP(C296,'A. Rate Class Allocations'!$B$124:$J$128,9,FALSE)</f>
        <v>0.85888650963597402</v>
      </c>
      <c r="S296" s="1060">
        <f t="shared" si="13"/>
        <v>2229.2277330914135</v>
      </c>
      <c r="T296" s="1060">
        <f t="shared" si="14"/>
        <v>0.55143468950749386</v>
      </c>
    </row>
    <row r="297" spans="1:20" s="1063" customFormat="1">
      <c r="A297" s="1072" t="s">
        <v>846</v>
      </c>
      <c r="B297" s="1063" t="s">
        <v>768</v>
      </c>
      <c r="C297" s="1071" t="s">
        <v>118</v>
      </c>
      <c r="D297" s="1071" t="s">
        <v>2304</v>
      </c>
      <c r="E297" s="1066">
        <v>2018</v>
      </c>
      <c r="F297" s="1066">
        <v>2018</v>
      </c>
      <c r="G297" s="1064">
        <v>42768</v>
      </c>
      <c r="H297" s="1117">
        <f t="shared" si="12"/>
        <v>2017</v>
      </c>
      <c r="I297" s="1064"/>
      <c r="J297" s="1071" t="s">
        <v>847</v>
      </c>
      <c r="K297" s="1071" t="s">
        <v>2020</v>
      </c>
      <c r="L297" s="1071" t="s">
        <v>825</v>
      </c>
      <c r="M297" s="1070">
        <v>10530</v>
      </c>
      <c r="N297" s="1070">
        <v>1.2</v>
      </c>
      <c r="O297" s="1062">
        <f>VLOOKUP(C297,'A. Rate Class Allocations'!$B$124:$J$128,6,FALSE)</f>
        <v>0.96094519236849896</v>
      </c>
      <c r="P297" s="1061">
        <f>VLOOKUP(C297,'A. Rate Class Allocations'!$B$124:$J$128,8,FALSE)</f>
        <v>0.98007105038154396</v>
      </c>
      <c r="Q297" s="1061">
        <f>VLOOKUP(C297,'A. Rate Class Allocations'!$B$124:$J$128,7,FALSE)</f>
        <v>1.0700573423086499</v>
      </c>
      <c r="R297" s="1061">
        <f>VLOOKUP(C297,'A. Rate Class Allocations'!$B$124:$J$128,9,FALSE)</f>
        <v>0.85888650963597402</v>
      </c>
      <c r="S297" s="1060">
        <f t="shared" si="13"/>
        <v>9917.0967593800506</v>
      </c>
      <c r="T297" s="1060">
        <f t="shared" si="14"/>
        <v>1.1028693790149877</v>
      </c>
    </row>
    <row r="298" spans="1:20" s="1063" customFormat="1">
      <c r="A298" s="1072" t="s">
        <v>846</v>
      </c>
      <c r="B298" s="1063" t="s">
        <v>768</v>
      </c>
      <c r="C298" s="1071" t="s">
        <v>118</v>
      </c>
      <c r="D298" s="1071" t="s">
        <v>2303</v>
      </c>
      <c r="E298" s="1066">
        <v>2018</v>
      </c>
      <c r="F298" s="1066">
        <v>2018</v>
      </c>
      <c r="G298" s="1064">
        <v>43377</v>
      </c>
      <c r="H298" s="1117">
        <f t="shared" si="12"/>
        <v>2018</v>
      </c>
      <c r="I298" s="1064"/>
      <c r="J298" s="1071" t="s">
        <v>843</v>
      </c>
      <c r="K298" s="1071" t="s">
        <v>2020</v>
      </c>
      <c r="L298" s="1071" t="s">
        <v>827</v>
      </c>
      <c r="M298" s="1070">
        <v>38969.203999999998</v>
      </c>
      <c r="N298" s="1070">
        <v>9.9640000000000004</v>
      </c>
      <c r="O298" s="1062">
        <f>VLOOKUP(C298,'A. Rate Class Allocations'!$B$124:$J$128,6,FALSE)</f>
        <v>0.96094519236849896</v>
      </c>
      <c r="P298" s="1061">
        <f>VLOOKUP(C298,'A. Rate Class Allocations'!$B$124:$J$128,8,FALSE)</f>
        <v>0.98007105038154396</v>
      </c>
      <c r="Q298" s="1061">
        <f>VLOOKUP(C298,'A. Rate Class Allocations'!$B$124:$J$128,7,FALSE)</f>
        <v>1.0700573423086499</v>
      </c>
      <c r="R298" s="1061">
        <f>VLOOKUP(C298,'A. Rate Class Allocations'!$B$124:$J$128,9,FALSE)</f>
        <v>0.85888650963597402</v>
      </c>
      <c r="S298" s="1060">
        <f t="shared" si="13"/>
        <v>36700.984492309603</v>
      </c>
      <c r="T298" s="1060">
        <f t="shared" si="14"/>
        <v>9.157492077087781</v>
      </c>
    </row>
    <row r="299" spans="1:20" s="1063" customFormat="1">
      <c r="A299" s="1072" t="s">
        <v>846</v>
      </c>
      <c r="B299" s="1063" t="s">
        <v>768</v>
      </c>
      <c r="C299" s="1071" t="s">
        <v>118</v>
      </c>
      <c r="D299" s="1071" t="s">
        <v>2302</v>
      </c>
      <c r="E299" s="1066">
        <v>2018</v>
      </c>
      <c r="F299" s="1066">
        <v>2018</v>
      </c>
      <c r="G299" s="1064">
        <v>42855</v>
      </c>
      <c r="H299" s="1117">
        <f t="shared" si="12"/>
        <v>2017</v>
      </c>
      <c r="I299" s="1064"/>
      <c r="J299" s="1071" t="s">
        <v>843</v>
      </c>
      <c r="K299" s="1071" t="s">
        <v>2020</v>
      </c>
      <c r="L299" s="1071" t="s">
        <v>827</v>
      </c>
      <c r="M299" s="1070">
        <v>3439.9872</v>
      </c>
      <c r="N299" s="1070">
        <v>0.74880000000000002</v>
      </c>
      <c r="O299" s="1062">
        <f>VLOOKUP(C299,'A. Rate Class Allocations'!$B$124:$J$128,6,FALSE)</f>
        <v>0.96094519236849896</v>
      </c>
      <c r="P299" s="1061">
        <f>VLOOKUP(C299,'A. Rate Class Allocations'!$B$124:$J$128,8,FALSE)</f>
        <v>0.98007105038154396</v>
      </c>
      <c r="Q299" s="1061">
        <f>VLOOKUP(C299,'A. Rate Class Allocations'!$B$124:$J$128,7,FALSE)</f>
        <v>1.0700573423086499</v>
      </c>
      <c r="R299" s="1061">
        <f>VLOOKUP(C299,'A. Rate Class Allocations'!$B$124:$J$128,9,FALSE)</f>
        <v>0.85888650963597402</v>
      </c>
      <c r="S299" s="1060">
        <f t="shared" si="13"/>
        <v>3239.7612453398724</v>
      </c>
      <c r="T299" s="1060">
        <f t="shared" si="14"/>
        <v>0.68819049250535236</v>
      </c>
    </row>
    <row r="300" spans="1:20" s="1063" customFormat="1">
      <c r="A300" s="1072" t="s">
        <v>846</v>
      </c>
      <c r="B300" s="1063" t="s">
        <v>768</v>
      </c>
      <c r="C300" s="1071" t="s">
        <v>118</v>
      </c>
      <c r="D300" s="1071" t="s">
        <v>2301</v>
      </c>
      <c r="E300" s="1066">
        <v>2018</v>
      </c>
      <c r="F300" s="1066">
        <v>2018</v>
      </c>
      <c r="G300" s="1064">
        <v>42794</v>
      </c>
      <c r="H300" s="1117">
        <f t="shared" si="12"/>
        <v>2017</v>
      </c>
      <c r="I300" s="1064"/>
      <c r="J300" s="1071" t="s">
        <v>847</v>
      </c>
      <c r="K300" s="1071" t="s">
        <v>2020</v>
      </c>
      <c r="L300" s="1071" t="s">
        <v>825</v>
      </c>
      <c r="M300" s="1070">
        <v>21287</v>
      </c>
      <c r="N300" s="1070">
        <v>2.4</v>
      </c>
      <c r="O300" s="1062">
        <f>VLOOKUP(C300,'A. Rate Class Allocations'!$B$124:$J$128,6,FALSE)</f>
        <v>0.96094519236849896</v>
      </c>
      <c r="P300" s="1061">
        <f>VLOOKUP(C300,'A. Rate Class Allocations'!$B$124:$J$128,8,FALSE)</f>
        <v>0.98007105038154396</v>
      </c>
      <c r="Q300" s="1061">
        <f>VLOOKUP(C300,'A. Rate Class Allocations'!$B$124:$J$128,7,FALSE)</f>
        <v>1.0700573423086499</v>
      </c>
      <c r="R300" s="1061">
        <f>VLOOKUP(C300,'A. Rate Class Allocations'!$B$124:$J$128,9,FALSE)</f>
        <v>0.85888650963597402</v>
      </c>
      <c r="S300" s="1060">
        <f t="shared" si="13"/>
        <v>20047.98088479802</v>
      </c>
      <c r="T300" s="1060">
        <f t="shared" si="14"/>
        <v>2.2057387580299754</v>
      </c>
    </row>
    <row r="301" spans="1:20" s="1063" customFormat="1">
      <c r="A301" s="1072" t="s">
        <v>846</v>
      </c>
      <c r="B301" s="1063" t="s">
        <v>768</v>
      </c>
      <c r="C301" s="1071" t="s">
        <v>118</v>
      </c>
      <c r="D301" s="1071" t="s">
        <v>2301</v>
      </c>
      <c r="E301" s="1066">
        <v>2018</v>
      </c>
      <c r="F301" s="1066">
        <v>2018</v>
      </c>
      <c r="G301" s="1064">
        <v>42794</v>
      </c>
      <c r="H301" s="1117">
        <f t="shared" si="12"/>
        <v>2017</v>
      </c>
      <c r="I301" s="1064"/>
      <c r="J301" s="1071" t="s">
        <v>847</v>
      </c>
      <c r="K301" s="1071" t="s">
        <v>2020</v>
      </c>
      <c r="L301" s="1071" t="s">
        <v>825</v>
      </c>
      <c r="M301" s="1070">
        <v>2601</v>
      </c>
      <c r="N301" s="1070">
        <v>0.3</v>
      </c>
      <c r="O301" s="1062">
        <f>VLOOKUP(C301,'A. Rate Class Allocations'!$B$124:$J$128,6,FALSE)</f>
        <v>0.96094519236849896</v>
      </c>
      <c r="P301" s="1061">
        <f>VLOOKUP(C301,'A. Rate Class Allocations'!$B$124:$J$128,8,FALSE)</f>
        <v>0.98007105038154396</v>
      </c>
      <c r="Q301" s="1061">
        <f>VLOOKUP(C301,'A. Rate Class Allocations'!$B$124:$J$128,7,FALSE)</f>
        <v>1.0700573423086499</v>
      </c>
      <c r="R301" s="1061">
        <f>VLOOKUP(C301,'A. Rate Class Allocations'!$B$124:$J$128,9,FALSE)</f>
        <v>0.85888650963597402</v>
      </c>
      <c r="S301" s="1060">
        <f t="shared" si="13"/>
        <v>2449.6076610776367</v>
      </c>
      <c r="T301" s="1060">
        <f t="shared" si="14"/>
        <v>0.27571734475374693</v>
      </c>
    </row>
    <row r="302" spans="1:20" s="1063" customFormat="1">
      <c r="A302" s="1072" t="s">
        <v>846</v>
      </c>
      <c r="B302" s="1063" t="s">
        <v>768</v>
      </c>
      <c r="C302" s="1071" t="s">
        <v>118</v>
      </c>
      <c r="D302" s="1071" t="s">
        <v>2300</v>
      </c>
      <c r="E302" s="1066">
        <v>2018</v>
      </c>
      <c r="F302" s="1066">
        <v>2018</v>
      </c>
      <c r="G302" s="1064">
        <v>42884</v>
      </c>
      <c r="H302" s="1117">
        <f t="shared" si="12"/>
        <v>2017</v>
      </c>
      <c r="I302" s="1064"/>
      <c r="J302" s="1071" t="s">
        <v>843</v>
      </c>
      <c r="K302" s="1071" t="s">
        <v>2020</v>
      </c>
      <c r="L302" s="1071" t="s">
        <v>824</v>
      </c>
      <c r="M302" s="1070">
        <v>20706</v>
      </c>
      <c r="N302" s="1070">
        <v>0</v>
      </c>
      <c r="O302" s="1062">
        <f>VLOOKUP(C302,'A. Rate Class Allocations'!$B$124:$J$128,6,FALSE)</f>
        <v>0.96094519236849896</v>
      </c>
      <c r="P302" s="1061">
        <f>VLOOKUP(C302,'A. Rate Class Allocations'!$B$124:$J$128,8,FALSE)</f>
        <v>0.98007105038154396</v>
      </c>
      <c r="Q302" s="1061">
        <f>VLOOKUP(C302,'A. Rate Class Allocations'!$B$124:$J$128,7,FALSE)</f>
        <v>1.0700573423086499</v>
      </c>
      <c r="R302" s="1061">
        <f>VLOOKUP(C302,'A. Rate Class Allocations'!$B$124:$J$128,9,FALSE)</f>
        <v>0.85888650963597402</v>
      </c>
      <c r="S302" s="1060">
        <f t="shared" si="13"/>
        <v>19500.798243088637</v>
      </c>
      <c r="T302" s="1060">
        <f t="shared" si="14"/>
        <v>0</v>
      </c>
    </row>
    <row r="303" spans="1:20" s="1063" customFormat="1">
      <c r="A303" s="1072" t="s">
        <v>846</v>
      </c>
      <c r="B303" s="1063" t="s">
        <v>768</v>
      </c>
      <c r="C303" s="1071" t="s">
        <v>118</v>
      </c>
      <c r="D303" s="1071" t="s">
        <v>2299</v>
      </c>
      <c r="E303" s="1066">
        <v>2018</v>
      </c>
      <c r="F303" s="1066">
        <v>2018</v>
      </c>
      <c r="G303" s="1064">
        <v>42860</v>
      </c>
      <c r="H303" s="1117">
        <f t="shared" si="12"/>
        <v>2017</v>
      </c>
      <c r="I303" s="1064"/>
      <c r="J303" s="1071" t="s">
        <v>843</v>
      </c>
      <c r="K303" s="1071" t="s">
        <v>2020</v>
      </c>
      <c r="L303" s="1071" t="s">
        <v>827</v>
      </c>
      <c r="M303" s="1070">
        <v>105.6</v>
      </c>
      <c r="N303" s="1070">
        <v>2.7E-2</v>
      </c>
      <c r="O303" s="1062">
        <f>VLOOKUP(C303,'A. Rate Class Allocations'!$B$124:$J$128,6,FALSE)</f>
        <v>0.96094519236849896</v>
      </c>
      <c r="P303" s="1061">
        <f>VLOOKUP(C303,'A. Rate Class Allocations'!$B$124:$J$128,8,FALSE)</f>
        <v>0.98007105038154396</v>
      </c>
      <c r="Q303" s="1061">
        <f>VLOOKUP(C303,'A. Rate Class Allocations'!$B$124:$J$128,7,FALSE)</f>
        <v>1.0700573423086499</v>
      </c>
      <c r="R303" s="1061">
        <f>VLOOKUP(C303,'A. Rate Class Allocations'!$B$124:$J$128,9,FALSE)</f>
        <v>0.85888650963597402</v>
      </c>
      <c r="S303" s="1060">
        <f t="shared" si="13"/>
        <v>99.453505963013612</v>
      </c>
      <c r="T303" s="1060">
        <f t="shared" si="14"/>
        <v>2.4814561027837221E-2</v>
      </c>
    </row>
    <row r="304" spans="1:20" s="1063" customFormat="1">
      <c r="A304" s="1072" t="s">
        <v>846</v>
      </c>
      <c r="B304" s="1063" t="s">
        <v>768</v>
      </c>
      <c r="C304" s="1071" t="s">
        <v>118</v>
      </c>
      <c r="D304" s="1071" t="s">
        <v>2299</v>
      </c>
      <c r="E304" s="1066">
        <v>2018</v>
      </c>
      <c r="F304" s="1066">
        <v>2018</v>
      </c>
      <c r="G304" s="1064">
        <v>42860</v>
      </c>
      <c r="H304" s="1117">
        <f t="shared" si="12"/>
        <v>2017</v>
      </c>
      <c r="I304" s="1064"/>
      <c r="J304" s="1071" t="s">
        <v>843</v>
      </c>
      <c r="K304" s="1071" t="s">
        <v>2020</v>
      </c>
      <c r="L304" s="1071" t="s">
        <v>827</v>
      </c>
      <c r="M304" s="1070">
        <v>322.49880000000002</v>
      </c>
      <c r="N304" s="1070">
        <v>7.0199999999999999E-2</v>
      </c>
      <c r="O304" s="1062">
        <f>VLOOKUP(C304,'A. Rate Class Allocations'!$B$124:$J$128,6,FALSE)</f>
        <v>0.96094519236849896</v>
      </c>
      <c r="P304" s="1061">
        <f>VLOOKUP(C304,'A. Rate Class Allocations'!$B$124:$J$128,8,FALSE)</f>
        <v>0.98007105038154396</v>
      </c>
      <c r="Q304" s="1061">
        <f>VLOOKUP(C304,'A. Rate Class Allocations'!$B$124:$J$128,7,FALSE)</f>
        <v>1.0700573423086499</v>
      </c>
      <c r="R304" s="1061">
        <f>VLOOKUP(C304,'A. Rate Class Allocations'!$B$124:$J$128,9,FALSE)</f>
        <v>0.85888650963597402</v>
      </c>
      <c r="S304" s="1060">
        <f t="shared" si="13"/>
        <v>303.72761675061304</v>
      </c>
      <c r="T304" s="1060">
        <f t="shared" si="14"/>
        <v>6.4517858672376777E-2</v>
      </c>
    </row>
    <row r="305" spans="1:20" s="1063" customFormat="1">
      <c r="A305" s="1072" t="s">
        <v>846</v>
      </c>
      <c r="B305" s="1063" t="s">
        <v>768</v>
      </c>
      <c r="C305" s="1071" t="s">
        <v>118</v>
      </c>
      <c r="D305" s="1071" t="s">
        <v>2299</v>
      </c>
      <c r="E305" s="1066">
        <v>2018</v>
      </c>
      <c r="F305" s="1066">
        <v>2018</v>
      </c>
      <c r="G305" s="1064">
        <v>42860</v>
      </c>
      <c r="H305" s="1117">
        <f t="shared" si="12"/>
        <v>2017</v>
      </c>
      <c r="I305" s="1064"/>
      <c r="J305" s="1071" t="s">
        <v>843</v>
      </c>
      <c r="K305" s="1071" t="s">
        <v>2020</v>
      </c>
      <c r="L305" s="1071" t="s">
        <v>827</v>
      </c>
      <c r="M305" s="1070">
        <v>1433.328</v>
      </c>
      <c r="N305" s="1070">
        <v>0.312</v>
      </c>
      <c r="O305" s="1062">
        <f>VLOOKUP(C305,'A. Rate Class Allocations'!$B$124:$J$128,6,FALSE)</f>
        <v>0.96094519236849896</v>
      </c>
      <c r="P305" s="1061">
        <f>VLOOKUP(C305,'A. Rate Class Allocations'!$B$124:$J$128,8,FALSE)</f>
        <v>0.98007105038154396</v>
      </c>
      <c r="Q305" s="1061">
        <f>VLOOKUP(C305,'A. Rate Class Allocations'!$B$124:$J$128,7,FALSE)</f>
        <v>1.0700573423086499</v>
      </c>
      <c r="R305" s="1061">
        <f>VLOOKUP(C305,'A. Rate Class Allocations'!$B$124:$J$128,9,FALSE)</f>
        <v>0.85888650963597402</v>
      </c>
      <c r="S305" s="1060">
        <f t="shared" si="13"/>
        <v>1349.9005188916135</v>
      </c>
      <c r="T305" s="1060">
        <f t="shared" si="14"/>
        <v>0.28674603854389674</v>
      </c>
    </row>
    <row r="306" spans="1:20" s="1063" customFormat="1">
      <c r="A306" s="1072" t="s">
        <v>846</v>
      </c>
      <c r="B306" s="1063" t="s">
        <v>768</v>
      </c>
      <c r="C306" s="1071" t="s">
        <v>118</v>
      </c>
      <c r="D306" s="1071" t="s">
        <v>2299</v>
      </c>
      <c r="E306" s="1066">
        <v>2018</v>
      </c>
      <c r="F306" s="1066">
        <v>2018</v>
      </c>
      <c r="G306" s="1064">
        <v>42860</v>
      </c>
      <c r="H306" s="1117">
        <f t="shared" si="12"/>
        <v>2017</v>
      </c>
      <c r="I306" s="1064"/>
      <c r="J306" s="1071" t="s">
        <v>843</v>
      </c>
      <c r="K306" s="1071" t="s">
        <v>2020</v>
      </c>
      <c r="L306" s="1071" t="s">
        <v>827</v>
      </c>
      <c r="M306" s="1070">
        <v>1393.3150000000001</v>
      </c>
      <c r="N306" s="1070">
        <v>0.2296</v>
      </c>
      <c r="O306" s="1062">
        <f>VLOOKUP(C306,'A. Rate Class Allocations'!$B$124:$J$128,6,FALSE)</f>
        <v>0.96094519236849896</v>
      </c>
      <c r="P306" s="1061">
        <f>VLOOKUP(C306,'A. Rate Class Allocations'!$B$124:$J$128,8,FALSE)</f>
        <v>0.98007105038154396</v>
      </c>
      <c r="Q306" s="1061">
        <f>VLOOKUP(C306,'A. Rate Class Allocations'!$B$124:$J$128,7,FALSE)</f>
        <v>1.0700573423086499</v>
      </c>
      <c r="R306" s="1061">
        <f>VLOOKUP(C306,'A. Rate Class Allocations'!$B$124:$J$128,9,FALSE)</f>
        <v>0.85888650963597402</v>
      </c>
      <c r="S306" s="1060">
        <f t="shared" si="13"/>
        <v>1312.2164930005333</v>
      </c>
      <c r="T306" s="1060">
        <f t="shared" si="14"/>
        <v>0.21101567451820097</v>
      </c>
    </row>
    <row r="307" spans="1:20" s="1063" customFormat="1">
      <c r="A307" s="1072" t="s">
        <v>846</v>
      </c>
      <c r="B307" s="1063" t="s">
        <v>768</v>
      </c>
      <c r="C307" s="1071" t="s">
        <v>118</v>
      </c>
      <c r="D307" s="1071" t="s">
        <v>2298</v>
      </c>
      <c r="E307" s="1066">
        <v>2018</v>
      </c>
      <c r="F307" s="1066">
        <v>2018</v>
      </c>
      <c r="G307" s="1064">
        <v>42865</v>
      </c>
      <c r="H307" s="1117">
        <f t="shared" si="12"/>
        <v>2017</v>
      </c>
      <c r="I307" s="1064"/>
      <c r="J307" s="1071" t="s">
        <v>843</v>
      </c>
      <c r="K307" s="1071" t="s">
        <v>2020</v>
      </c>
      <c r="L307" s="1071" t="s">
        <v>827</v>
      </c>
      <c r="M307" s="1070">
        <v>105.6</v>
      </c>
      <c r="N307" s="1070">
        <v>2.7E-2</v>
      </c>
      <c r="O307" s="1062">
        <f>VLOOKUP(C307,'A. Rate Class Allocations'!$B$124:$J$128,6,FALSE)</f>
        <v>0.96094519236849896</v>
      </c>
      <c r="P307" s="1061">
        <f>VLOOKUP(C307,'A. Rate Class Allocations'!$B$124:$J$128,8,FALSE)</f>
        <v>0.98007105038154396</v>
      </c>
      <c r="Q307" s="1061">
        <f>VLOOKUP(C307,'A. Rate Class Allocations'!$B$124:$J$128,7,FALSE)</f>
        <v>1.0700573423086499</v>
      </c>
      <c r="R307" s="1061">
        <f>VLOOKUP(C307,'A. Rate Class Allocations'!$B$124:$J$128,9,FALSE)</f>
        <v>0.85888650963597402</v>
      </c>
      <c r="S307" s="1060">
        <f t="shared" si="13"/>
        <v>99.453505963013612</v>
      </c>
      <c r="T307" s="1060">
        <f t="shared" si="14"/>
        <v>2.4814561027837221E-2</v>
      </c>
    </row>
    <row r="308" spans="1:20" s="1063" customFormat="1">
      <c r="A308" s="1072" t="s">
        <v>846</v>
      </c>
      <c r="B308" s="1063" t="s">
        <v>768</v>
      </c>
      <c r="C308" s="1071" t="s">
        <v>118</v>
      </c>
      <c r="D308" s="1071" t="s">
        <v>2298</v>
      </c>
      <c r="E308" s="1066">
        <v>2018</v>
      </c>
      <c r="F308" s="1066">
        <v>2018</v>
      </c>
      <c r="G308" s="1064">
        <v>42865</v>
      </c>
      <c r="H308" s="1117">
        <f t="shared" si="12"/>
        <v>2017</v>
      </c>
      <c r="I308" s="1064"/>
      <c r="J308" s="1071" t="s">
        <v>843</v>
      </c>
      <c r="K308" s="1071" t="s">
        <v>2020</v>
      </c>
      <c r="L308" s="1071" t="s">
        <v>827</v>
      </c>
      <c r="M308" s="1070">
        <v>322.49880000000002</v>
      </c>
      <c r="N308" s="1070">
        <v>7.0199999999999999E-2</v>
      </c>
      <c r="O308" s="1062">
        <f>VLOOKUP(C308,'A. Rate Class Allocations'!$B$124:$J$128,6,FALSE)</f>
        <v>0.96094519236849896</v>
      </c>
      <c r="P308" s="1061">
        <f>VLOOKUP(C308,'A. Rate Class Allocations'!$B$124:$J$128,8,FALSE)</f>
        <v>0.98007105038154396</v>
      </c>
      <c r="Q308" s="1061">
        <f>VLOOKUP(C308,'A. Rate Class Allocations'!$B$124:$J$128,7,FALSE)</f>
        <v>1.0700573423086499</v>
      </c>
      <c r="R308" s="1061">
        <f>VLOOKUP(C308,'A. Rate Class Allocations'!$B$124:$J$128,9,FALSE)</f>
        <v>0.85888650963597402</v>
      </c>
      <c r="S308" s="1060">
        <f t="shared" si="13"/>
        <v>303.72761675061304</v>
      </c>
      <c r="T308" s="1060">
        <f t="shared" si="14"/>
        <v>6.4517858672376777E-2</v>
      </c>
    </row>
    <row r="309" spans="1:20" s="1063" customFormat="1">
      <c r="A309" s="1072" t="s">
        <v>846</v>
      </c>
      <c r="B309" s="1063" t="s">
        <v>768</v>
      </c>
      <c r="C309" s="1071" t="s">
        <v>118</v>
      </c>
      <c r="D309" s="1071" t="s">
        <v>2298</v>
      </c>
      <c r="E309" s="1066">
        <v>2018</v>
      </c>
      <c r="F309" s="1066">
        <v>2018</v>
      </c>
      <c r="G309" s="1064">
        <v>42865</v>
      </c>
      <c r="H309" s="1117">
        <f t="shared" si="12"/>
        <v>2017</v>
      </c>
      <c r="I309" s="1064"/>
      <c r="J309" s="1071" t="s">
        <v>843</v>
      </c>
      <c r="K309" s="1071" t="s">
        <v>2020</v>
      </c>
      <c r="L309" s="1071" t="s">
        <v>827</v>
      </c>
      <c r="M309" s="1070">
        <v>1576.6608000000001</v>
      </c>
      <c r="N309" s="1070">
        <v>0.34320000000000001</v>
      </c>
      <c r="O309" s="1062">
        <f>VLOOKUP(C309,'A. Rate Class Allocations'!$B$124:$J$128,6,FALSE)</f>
        <v>0.96094519236849896</v>
      </c>
      <c r="P309" s="1061">
        <f>VLOOKUP(C309,'A. Rate Class Allocations'!$B$124:$J$128,8,FALSE)</f>
        <v>0.98007105038154396</v>
      </c>
      <c r="Q309" s="1061">
        <f>VLOOKUP(C309,'A. Rate Class Allocations'!$B$124:$J$128,7,FALSE)</f>
        <v>1.0700573423086499</v>
      </c>
      <c r="R309" s="1061">
        <f>VLOOKUP(C309,'A. Rate Class Allocations'!$B$124:$J$128,9,FALSE)</f>
        <v>0.85888650963597402</v>
      </c>
      <c r="S309" s="1060">
        <f t="shared" si="13"/>
        <v>1484.8905707807749</v>
      </c>
      <c r="T309" s="1060">
        <f t="shared" si="14"/>
        <v>0.31542064239828643</v>
      </c>
    </row>
    <row r="310" spans="1:20" s="1063" customFormat="1">
      <c r="A310" s="1072" t="s">
        <v>846</v>
      </c>
      <c r="B310" s="1063" t="s">
        <v>768</v>
      </c>
      <c r="C310" s="1071" t="s">
        <v>118</v>
      </c>
      <c r="D310" s="1071" t="s">
        <v>2298</v>
      </c>
      <c r="E310" s="1066">
        <v>2018</v>
      </c>
      <c r="F310" s="1066">
        <v>2018</v>
      </c>
      <c r="G310" s="1064">
        <v>42865</v>
      </c>
      <c r="H310" s="1117">
        <f t="shared" si="12"/>
        <v>2017</v>
      </c>
      <c r="I310" s="1064"/>
      <c r="J310" s="1071" t="s">
        <v>843</v>
      </c>
      <c r="K310" s="1071" t="s">
        <v>2020</v>
      </c>
      <c r="L310" s="1071" t="s">
        <v>827</v>
      </c>
      <c r="M310" s="1070">
        <v>1194.27</v>
      </c>
      <c r="N310" s="1070">
        <v>0.1968</v>
      </c>
      <c r="O310" s="1062">
        <f>VLOOKUP(C310,'A. Rate Class Allocations'!$B$124:$J$128,6,FALSE)</f>
        <v>0.96094519236849896</v>
      </c>
      <c r="P310" s="1061">
        <f>VLOOKUP(C310,'A. Rate Class Allocations'!$B$124:$J$128,8,FALSE)</f>
        <v>0.98007105038154396</v>
      </c>
      <c r="Q310" s="1061">
        <f>VLOOKUP(C310,'A. Rate Class Allocations'!$B$124:$J$128,7,FALSE)</f>
        <v>1.0700573423086499</v>
      </c>
      <c r="R310" s="1061">
        <f>VLOOKUP(C310,'A. Rate Class Allocations'!$B$124:$J$128,9,FALSE)</f>
        <v>0.85888650963597402</v>
      </c>
      <c r="S310" s="1060">
        <f t="shared" si="13"/>
        <v>1124.7569940004571</v>
      </c>
      <c r="T310" s="1060">
        <f t="shared" si="14"/>
        <v>0.18087057815845797</v>
      </c>
    </row>
    <row r="311" spans="1:20" s="1063" customFormat="1">
      <c r="A311" s="1072" t="s">
        <v>846</v>
      </c>
      <c r="B311" s="1063" t="s">
        <v>768</v>
      </c>
      <c r="C311" s="1071" t="s">
        <v>118</v>
      </c>
      <c r="D311" s="1071" t="s">
        <v>2297</v>
      </c>
      <c r="E311" s="1066">
        <v>2018</v>
      </c>
      <c r="F311" s="1066">
        <v>2018</v>
      </c>
      <c r="G311" s="1064">
        <v>42860</v>
      </c>
      <c r="H311" s="1117">
        <f t="shared" si="12"/>
        <v>2017</v>
      </c>
      <c r="I311" s="1064"/>
      <c r="J311" s="1071" t="s">
        <v>843</v>
      </c>
      <c r="K311" s="1071" t="s">
        <v>2020</v>
      </c>
      <c r="L311" s="1071" t="s">
        <v>827</v>
      </c>
      <c r="M311" s="1070">
        <v>1074.9960000000001</v>
      </c>
      <c r="N311" s="1070">
        <v>0.23400000000000001</v>
      </c>
      <c r="O311" s="1062">
        <f>VLOOKUP(C311,'A. Rate Class Allocations'!$B$124:$J$128,6,FALSE)</f>
        <v>0.96094519236849896</v>
      </c>
      <c r="P311" s="1061">
        <f>VLOOKUP(C311,'A. Rate Class Allocations'!$B$124:$J$128,8,FALSE)</f>
        <v>0.98007105038154396</v>
      </c>
      <c r="Q311" s="1061">
        <f>VLOOKUP(C311,'A. Rate Class Allocations'!$B$124:$J$128,7,FALSE)</f>
        <v>1.0700573423086499</v>
      </c>
      <c r="R311" s="1061">
        <f>VLOOKUP(C311,'A. Rate Class Allocations'!$B$124:$J$128,9,FALSE)</f>
        <v>0.85888650963597402</v>
      </c>
      <c r="S311" s="1060">
        <f t="shared" si="13"/>
        <v>1012.4253891687104</v>
      </c>
      <c r="T311" s="1060">
        <f t="shared" si="14"/>
        <v>0.2150595289079226</v>
      </c>
    </row>
    <row r="312" spans="1:20" s="1063" customFormat="1">
      <c r="A312" s="1072" t="s">
        <v>846</v>
      </c>
      <c r="B312" s="1063" t="s">
        <v>768</v>
      </c>
      <c r="C312" s="1071" t="s">
        <v>118</v>
      </c>
      <c r="D312" s="1071" t="s">
        <v>2297</v>
      </c>
      <c r="E312" s="1066">
        <v>2018</v>
      </c>
      <c r="F312" s="1066">
        <v>2018</v>
      </c>
      <c r="G312" s="1064">
        <v>42860</v>
      </c>
      <c r="H312" s="1117">
        <f t="shared" si="12"/>
        <v>2017</v>
      </c>
      <c r="I312" s="1064"/>
      <c r="J312" s="1071" t="s">
        <v>843</v>
      </c>
      <c r="K312" s="1071" t="s">
        <v>2020</v>
      </c>
      <c r="L312" s="1071" t="s">
        <v>827</v>
      </c>
      <c r="M312" s="1070">
        <v>286.66559999999998</v>
      </c>
      <c r="N312" s="1070">
        <v>6.2399999999999997E-2</v>
      </c>
      <c r="O312" s="1062">
        <f>VLOOKUP(C312,'A. Rate Class Allocations'!$B$124:$J$128,6,FALSE)</f>
        <v>0.96094519236849896</v>
      </c>
      <c r="P312" s="1061">
        <f>VLOOKUP(C312,'A. Rate Class Allocations'!$B$124:$J$128,8,FALSE)</f>
        <v>0.98007105038154396</v>
      </c>
      <c r="Q312" s="1061">
        <f>VLOOKUP(C312,'A. Rate Class Allocations'!$B$124:$J$128,7,FALSE)</f>
        <v>1.0700573423086499</v>
      </c>
      <c r="R312" s="1061">
        <f>VLOOKUP(C312,'A. Rate Class Allocations'!$B$124:$J$128,9,FALSE)</f>
        <v>0.85888650963597402</v>
      </c>
      <c r="S312" s="1060">
        <f t="shared" si="13"/>
        <v>269.9801037783227</v>
      </c>
      <c r="T312" s="1060">
        <f t="shared" si="14"/>
        <v>5.7349207708779354E-2</v>
      </c>
    </row>
    <row r="313" spans="1:20" s="1063" customFormat="1">
      <c r="A313" s="1072" t="s">
        <v>846</v>
      </c>
      <c r="B313" s="1063" t="s">
        <v>768</v>
      </c>
      <c r="C313" s="1071" t="s">
        <v>118</v>
      </c>
      <c r="D313" s="1071" t="s">
        <v>2296</v>
      </c>
      <c r="E313" s="1066">
        <v>2018</v>
      </c>
      <c r="F313" s="1066">
        <v>2018</v>
      </c>
      <c r="G313" s="1064">
        <v>42879</v>
      </c>
      <c r="H313" s="1117">
        <f t="shared" si="12"/>
        <v>2017</v>
      </c>
      <c r="I313" s="1064"/>
      <c r="J313" s="1071" t="s">
        <v>843</v>
      </c>
      <c r="K313" s="1071" t="s">
        <v>2020</v>
      </c>
      <c r="L313" s="1071" t="s">
        <v>827</v>
      </c>
      <c r="M313" s="1070">
        <v>214.9992</v>
      </c>
      <c r="N313" s="1070">
        <v>4.6800000000000001E-2</v>
      </c>
      <c r="O313" s="1062">
        <f>VLOOKUP(C313,'A. Rate Class Allocations'!$B$124:$J$128,6,FALSE)</f>
        <v>0.96094519236849896</v>
      </c>
      <c r="P313" s="1061">
        <f>VLOOKUP(C313,'A. Rate Class Allocations'!$B$124:$J$128,8,FALSE)</f>
        <v>0.98007105038154396</v>
      </c>
      <c r="Q313" s="1061">
        <f>VLOOKUP(C313,'A. Rate Class Allocations'!$B$124:$J$128,7,FALSE)</f>
        <v>1.0700573423086499</v>
      </c>
      <c r="R313" s="1061">
        <f>VLOOKUP(C313,'A. Rate Class Allocations'!$B$124:$J$128,9,FALSE)</f>
        <v>0.85888650963597402</v>
      </c>
      <c r="S313" s="1060">
        <f t="shared" si="13"/>
        <v>202.48507783374203</v>
      </c>
      <c r="T313" s="1060">
        <f t="shared" si="14"/>
        <v>4.3011905781584522E-2</v>
      </c>
    </row>
    <row r="314" spans="1:20" s="1063" customFormat="1">
      <c r="A314" s="1072" t="s">
        <v>846</v>
      </c>
      <c r="B314" s="1063" t="s">
        <v>768</v>
      </c>
      <c r="C314" s="1071" t="s">
        <v>118</v>
      </c>
      <c r="D314" s="1071" t="s">
        <v>2296</v>
      </c>
      <c r="E314" s="1066">
        <v>2018</v>
      </c>
      <c r="F314" s="1066">
        <v>2018</v>
      </c>
      <c r="G314" s="1064">
        <v>42879</v>
      </c>
      <c r="H314" s="1117">
        <f t="shared" si="12"/>
        <v>2017</v>
      </c>
      <c r="I314" s="1064"/>
      <c r="J314" s="1071" t="s">
        <v>843</v>
      </c>
      <c r="K314" s="1071" t="s">
        <v>2020</v>
      </c>
      <c r="L314" s="1071" t="s">
        <v>827</v>
      </c>
      <c r="M314" s="1070">
        <v>1433.328</v>
      </c>
      <c r="N314" s="1070">
        <v>0.312</v>
      </c>
      <c r="O314" s="1062">
        <f>VLOOKUP(C314,'A. Rate Class Allocations'!$B$124:$J$128,6,FALSE)</f>
        <v>0.96094519236849896</v>
      </c>
      <c r="P314" s="1061">
        <f>VLOOKUP(C314,'A. Rate Class Allocations'!$B$124:$J$128,8,FALSE)</f>
        <v>0.98007105038154396</v>
      </c>
      <c r="Q314" s="1061">
        <f>VLOOKUP(C314,'A. Rate Class Allocations'!$B$124:$J$128,7,FALSE)</f>
        <v>1.0700573423086499</v>
      </c>
      <c r="R314" s="1061">
        <f>VLOOKUP(C314,'A. Rate Class Allocations'!$B$124:$J$128,9,FALSE)</f>
        <v>0.85888650963597402</v>
      </c>
      <c r="S314" s="1060">
        <f t="shared" si="13"/>
        <v>1349.9005188916135</v>
      </c>
      <c r="T314" s="1060">
        <f t="shared" si="14"/>
        <v>0.28674603854389674</v>
      </c>
    </row>
    <row r="315" spans="1:20" s="1063" customFormat="1">
      <c r="A315" s="1072" t="s">
        <v>846</v>
      </c>
      <c r="B315" s="1063" t="s">
        <v>768</v>
      </c>
      <c r="C315" s="1071" t="s">
        <v>118</v>
      </c>
      <c r="D315" s="1071" t="s">
        <v>2296</v>
      </c>
      <c r="E315" s="1066">
        <v>2018</v>
      </c>
      <c r="F315" s="1066">
        <v>2018</v>
      </c>
      <c r="G315" s="1064">
        <v>42879</v>
      </c>
      <c r="H315" s="1117">
        <f t="shared" si="12"/>
        <v>2017</v>
      </c>
      <c r="I315" s="1064"/>
      <c r="J315" s="1071" t="s">
        <v>843</v>
      </c>
      <c r="K315" s="1071" t="s">
        <v>2020</v>
      </c>
      <c r="L315" s="1071" t="s">
        <v>827</v>
      </c>
      <c r="M315" s="1070">
        <v>1194.27</v>
      </c>
      <c r="N315" s="1070">
        <v>0.1968</v>
      </c>
      <c r="O315" s="1062">
        <f>VLOOKUP(C315,'A. Rate Class Allocations'!$B$124:$J$128,6,FALSE)</f>
        <v>0.96094519236849896</v>
      </c>
      <c r="P315" s="1061">
        <f>VLOOKUP(C315,'A. Rate Class Allocations'!$B$124:$J$128,8,FALSE)</f>
        <v>0.98007105038154396</v>
      </c>
      <c r="Q315" s="1061">
        <f>VLOOKUP(C315,'A. Rate Class Allocations'!$B$124:$J$128,7,FALSE)</f>
        <v>1.0700573423086499</v>
      </c>
      <c r="R315" s="1061">
        <f>VLOOKUP(C315,'A. Rate Class Allocations'!$B$124:$J$128,9,FALSE)</f>
        <v>0.85888650963597402</v>
      </c>
      <c r="S315" s="1060">
        <f t="shared" si="13"/>
        <v>1124.7569940004571</v>
      </c>
      <c r="T315" s="1060">
        <f t="shared" si="14"/>
        <v>0.18087057815845797</v>
      </c>
    </row>
    <row r="316" spans="1:20" s="1063" customFormat="1">
      <c r="A316" s="1072" t="s">
        <v>846</v>
      </c>
      <c r="B316" s="1063" t="s">
        <v>768</v>
      </c>
      <c r="C316" s="1071" t="s">
        <v>118</v>
      </c>
      <c r="D316" s="1071" t="s">
        <v>2295</v>
      </c>
      <c r="E316" s="1066">
        <v>2018</v>
      </c>
      <c r="F316" s="1066">
        <v>2018</v>
      </c>
      <c r="G316" s="1064">
        <v>42865</v>
      </c>
      <c r="H316" s="1117">
        <f t="shared" si="12"/>
        <v>2017</v>
      </c>
      <c r="I316" s="1064"/>
      <c r="J316" s="1071" t="s">
        <v>843</v>
      </c>
      <c r="K316" s="1071" t="s">
        <v>2020</v>
      </c>
      <c r="L316" s="1071" t="s">
        <v>827</v>
      </c>
      <c r="M316" s="1070">
        <v>322.49880000000002</v>
      </c>
      <c r="N316" s="1070">
        <v>7.0199999999999999E-2</v>
      </c>
      <c r="O316" s="1062">
        <f>VLOOKUP(C316,'A. Rate Class Allocations'!$B$124:$J$128,6,FALSE)</f>
        <v>0.96094519236849896</v>
      </c>
      <c r="P316" s="1061">
        <f>VLOOKUP(C316,'A. Rate Class Allocations'!$B$124:$J$128,8,FALSE)</f>
        <v>0.98007105038154396</v>
      </c>
      <c r="Q316" s="1061">
        <f>VLOOKUP(C316,'A. Rate Class Allocations'!$B$124:$J$128,7,FALSE)</f>
        <v>1.0700573423086499</v>
      </c>
      <c r="R316" s="1061">
        <f>VLOOKUP(C316,'A. Rate Class Allocations'!$B$124:$J$128,9,FALSE)</f>
        <v>0.85888650963597402</v>
      </c>
      <c r="S316" s="1060">
        <f t="shared" si="13"/>
        <v>303.72761675061304</v>
      </c>
      <c r="T316" s="1060">
        <f t="shared" si="14"/>
        <v>6.4517858672376777E-2</v>
      </c>
    </row>
    <row r="317" spans="1:20" s="1063" customFormat="1">
      <c r="A317" s="1072" t="s">
        <v>846</v>
      </c>
      <c r="B317" s="1063" t="s">
        <v>768</v>
      </c>
      <c r="C317" s="1071" t="s">
        <v>118</v>
      </c>
      <c r="D317" s="1071" t="s">
        <v>2295</v>
      </c>
      <c r="E317" s="1066">
        <v>2018</v>
      </c>
      <c r="F317" s="1066">
        <v>2018</v>
      </c>
      <c r="G317" s="1064">
        <v>42865</v>
      </c>
      <c r="H317" s="1117">
        <f t="shared" si="12"/>
        <v>2017</v>
      </c>
      <c r="I317" s="1064"/>
      <c r="J317" s="1071" t="s">
        <v>843</v>
      </c>
      <c r="K317" s="1071" t="s">
        <v>2020</v>
      </c>
      <c r="L317" s="1071" t="s">
        <v>827</v>
      </c>
      <c r="M317" s="1070">
        <v>1433.328</v>
      </c>
      <c r="N317" s="1070">
        <v>0.312</v>
      </c>
      <c r="O317" s="1062">
        <f>VLOOKUP(C317,'A. Rate Class Allocations'!$B$124:$J$128,6,FALSE)</f>
        <v>0.96094519236849896</v>
      </c>
      <c r="P317" s="1061">
        <f>VLOOKUP(C317,'A. Rate Class Allocations'!$B$124:$J$128,8,FALSE)</f>
        <v>0.98007105038154396</v>
      </c>
      <c r="Q317" s="1061">
        <f>VLOOKUP(C317,'A. Rate Class Allocations'!$B$124:$J$128,7,FALSE)</f>
        <v>1.0700573423086499</v>
      </c>
      <c r="R317" s="1061">
        <f>VLOOKUP(C317,'A. Rate Class Allocations'!$B$124:$J$128,9,FALSE)</f>
        <v>0.85888650963597402</v>
      </c>
      <c r="S317" s="1060">
        <f t="shared" si="13"/>
        <v>1349.9005188916135</v>
      </c>
      <c r="T317" s="1060">
        <f t="shared" si="14"/>
        <v>0.28674603854389674</v>
      </c>
    </row>
    <row r="318" spans="1:20" s="1063" customFormat="1">
      <c r="A318" s="1072" t="s">
        <v>846</v>
      </c>
      <c r="B318" s="1063" t="s">
        <v>768</v>
      </c>
      <c r="C318" s="1071" t="s">
        <v>118</v>
      </c>
      <c r="D318" s="1071" t="s">
        <v>2295</v>
      </c>
      <c r="E318" s="1066">
        <v>2018</v>
      </c>
      <c r="F318" s="1066">
        <v>2018</v>
      </c>
      <c r="G318" s="1064">
        <v>42865</v>
      </c>
      <c r="H318" s="1117">
        <f t="shared" si="12"/>
        <v>2017</v>
      </c>
      <c r="I318" s="1064"/>
      <c r="J318" s="1071" t="s">
        <v>843</v>
      </c>
      <c r="K318" s="1071" t="s">
        <v>2020</v>
      </c>
      <c r="L318" s="1071" t="s">
        <v>827</v>
      </c>
      <c r="M318" s="1070">
        <v>1194.27</v>
      </c>
      <c r="N318" s="1070">
        <v>0.1968</v>
      </c>
      <c r="O318" s="1062">
        <f>VLOOKUP(C318,'A. Rate Class Allocations'!$B$124:$J$128,6,FALSE)</f>
        <v>0.96094519236849896</v>
      </c>
      <c r="P318" s="1061">
        <f>VLOOKUP(C318,'A. Rate Class Allocations'!$B$124:$J$128,8,FALSE)</f>
        <v>0.98007105038154396</v>
      </c>
      <c r="Q318" s="1061">
        <f>VLOOKUP(C318,'A. Rate Class Allocations'!$B$124:$J$128,7,FALSE)</f>
        <v>1.0700573423086499</v>
      </c>
      <c r="R318" s="1061">
        <f>VLOOKUP(C318,'A. Rate Class Allocations'!$B$124:$J$128,9,FALSE)</f>
        <v>0.85888650963597402</v>
      </c>
      <c r="S318" s="1060">
        <f t="shared" si="13"/>
        <v>1124.7569940004571</v>
      </c>
      <c r="T318" s="1060">
        <f t="shared" si="14"/>
        <v>0.18087057815845797</v>
      </c>
    </row>
    <row r="319" spans="1:20" s="1063" customFormat="1">
      <c r="A319" s="1072" t="s">
        <v>846</v>
      </c>
      <c r="B319" s="1063" t="s">
        <v>768</v>
      </c>
      <c r="C319" s="1071" t="s">
        <v>118</v>
      </c>
      <c r="D319" s="1071" t="s">
        <v>2295</v>
      </c>
      <c r="E319" s="1066">
        <v>2018</v>
      </c>
      <c r="F319" s="1066">
        <v>2018</v>
      </c>
      <c r="G319" s="1064">
        <v>42917</v>
      </c>
      <c r="H319" s="1117">
        <f t="shared" si="12"/>
        <v>2017</v>
      </c>
      <c r="I319" s="1064"/>
      <c r="J319" s="1071" t="s">
        <v>843</v>
      </c>
      <c r="K319" s="1071" t="s">
        <v>2020</v>
      </c>
      <c r="L319" s="1071" t="s">
        <v>827</v>
      </c>
      <c r="M319" s="1070">
        <v>63.36</v>
      </c>
      <c r="N319" s="1070">
        <v>1.6199999999999999E-2</v>
      </c>
      <c r="O319" s="1062">
        <f>VLOOKUP(C319,'A. Rate Class Allocations'!$B$124:$J$128,6,FALSE)</f>
        <v>0.96094519236849896</v>
      </c>
      <c r="P319" s="1061">
        <f>VLOOKUP(C319,'A. Rate Class Allocations'!$B$124:$J$128,8,FALSE)</f>
        <v>0.98007105038154396</v>
      </c>
      <c r="Q319" s="1061">
        <f>VLOOKUP(C319,'A. Rate Class Allocations'!$B$124:$J$128,7,FALSE)</f>
        <v>1.0700573423086499</v>
      </c>
      <c r="R319" s="1061">
        <f>VLOOKUP(C319,'A. Rate Class Allocations'!$B$124:$J$128,9,FALSE)</f>
        <v>0.85888650963597402</v>
      </c>
      <c r="S319" s="1060">
        <f t="shared" si="13"/>
        <v>59.672103577808173</v>
      </c>
      <c r="T319" s="1060">
        <f t="shared" si="14"/>
        <v>1.4888736616702333E-2</v>
      </c>
    </row>
    <row r="320" spans="1:20" s="1063" customFormat="1">
      <c r="A320" s="1072" t="s">
        <v>846</v>
      </c>
      <c r="B320" s="1063" t="s">
        <v>768</v>
      </c>
      <c r="C320" s="1071" t="s">
        <v>118</v>
      </c>
      <c r="D320" s="1071" t="s">
        <v>2294</v>
      </c>
      <c r="E320" s="1066">
        <v>2018</v>
      </c>
      <c r="F320" s="1066">
        <v>2018</v>
      </c>
      <c r="G320" s="1064">
        <v>42884</v>
      </c>
      <c r="H320" s="1117">
        <f t="shared" si="12"/>
        <v>2017</v>
      </c>
      <c r="I320" s="1064"/>
      <c r="J320" s="1071" t="s">
        <v>843</v>
      </c>
      <c r="K320" s="1071" t="s">
        <v>2020</v>
      </c>
      <c r="L320" s="1071" t="s">
        <v>827</v>
      </c>
      <c r="M320" s="1070">
        <v>6720</v>
      </c>
      <c r="N320" s="1070">
        <v>0</v>
      </c>
      <c r="O320" s="1062">
        <f>VLOOKUP(C320,'A. Rate Class Allocations'!$B$124:$J$128,6,FALSE)</f>
        <v>0.96094519236849896</v>
      </c>
      <c r="P320" s="1061">
        <f>VLOOKUP(C320,'A. Rate Class Allocations'!$B$124:$J$128,8,FALSE)</f>
        <v>0.98007105038154396</v>
      </c>
      <c r="Q320" s="1061">
        <f>VLOOKUP(C320,'A. Rate Class Allocations'!$B$124:$J$128,7,FALSE)</f>
        <v>1.0700573423086499</v>
      </c>
      <c r="R320" s="1061">
        <f>VLOOKUP(C320,'A. Rate Class Allocations'!$B$124:$J$128,9,FALSE)</f>
        <v>0.85888650963597402</v>
      </c>
      <c r="S320" s="1060">
        <f t="shared" si="13"/>
        <v>6328.8594703735935</v>
      </c>
      <c r="T320" s="1060">
        <f t="shared" si="14"/>
        <v>0</v>
      </c>
    </row>
    <row r="321" spans="1:20" s="1063" customFormat="1">
      <c r="A321" s="1072" t="s">
        <v>846</v>
      </c>
      <c r="B321" s="1063" t="s">
        <v>768</v>
      </c>
      <c r="C321" s="1071" t="s">
        <v>118</v>
      </c>
      <c r="D321" s="1071" t="s">
        <v>2294</v>
      </c>
      <c r="E321" s="1066">
        <v>2018</v>
      </c>
      <c r="F321" s="1066">
        <v>2018</v>
      </c>
      <c r="G321" s="1064">
        <v>42884</v>
      </c>
      <c r="H321" s="1117">
        <f t="shared" si="12"/>
        <v>2017</v>
      </c>
      <c r="I321" s="1064"/>
      <c r="J321" s="1071" t="s">
        <v>843</v>
      </c>
      <c r="K321" s="1071" t="s">
        <v>2020</v>
      </c>
      <c r="L321" s="1071" t="s">
        <v>827</v>
      </c>
      <c r="M321" s="1070">
        <v>4233.3710000000001</v>
      </c>
      <c r="N321" s="1070">
        <v>0.92149999999999999</v>
      </c>
      <c r="O321" s="1062">
        <f>VLOOKUP(C321,'A. Rate Class Allocations'!$B$124:$J$128,6,FALSE)</f>
        <v>0.96094519236849896</v>
      </c>
      <c r="P321" s="1061">
        <f>VLOOKUP(C321,'A. Rate Class Allocations'!$B$124:$J$128,8,FALSE)</f>
        <v>0.98007105038154396</v>
      </c>
      <c r="Q321" s="1061">
        <f>VLOOKUP(C321,'A. Rate Class Allocations'!$B$124:$J$128,7,FALSE)</f>
        <v>1.0700573423086499</v>
      </c>
      <c r="R321" s="1061">
        <f>VLOOKUP(C321,'A. Rate Class Allocations'!$B$124:$J$128,9,FALSE)</f>
        <v>0.85888650963597402</v>
      </c>
      <c r="S321" s="1060">
        <f t="shared" si="13"/>
        <v>3986.965795380198</v>
      </c>
      <c r="T321" s="1060">
        <f t="shared" si="14"/>
        <v>0.84691177730192591</v>
      </c>
    </row>
    <row r="322" spans="1:20" s="1063" customFormat="1">
      <c r="A322" s="1072" t="s">
        <v>846</v>
      </c>
      <c r="B322" s="1063" t="s">
        <v>768</v>
      </c>
      <c r="C322" s="1071" t="s">
        <v>118</v>
      </c>
      <c r="D322" s="1071" t="s">
        <v>2294</v>
      </c>
      <c r="E322" s="1066">
        <v>2018</v>
      </c>
      <c r="F322" s="1066">
        <v>2018</v>
      </c>
      <c r="G322" s="1064">
        <v>42884</v>
      </c>
      <c r="H322" s="1117">
        <f t="shared" si="12"/>
        <v>2017</v>
      </c>
      <c r="I322" s="1064"/>
      <c r="J322" s="1071" t="s">
        <v>843</v>
      </c>
      <c r="K322" s="1071" t="s">
        <v>2020</v>
      </c>
      <c r="L322" s="1071" t="s">
        <v>827</v>
      </c>
      <c r="M322" s="1070">
        <v>367.52</v>
      </c>
      <c r="N322" s="1070">
        <v>0.08</v>
      </c>
      <c r="O322" s="1062">
        <f>VLOOKUP(C322,'A. Rate Class Allocations'!$B$124:$J$128,6,FALSE)</f>
        <v>0.96094519236849896</v>
      </c>
      <c r="P322" s="1061">
        <f>VLOOKUP(C322,'A. Rate Class Allocations'!$B$124:$J$128,8,FALSE)</f>
        <v>0.98007105038154396</v>
      </c>
      <c r="Q322" s="1061">
        <f>VLOOKUP(C322,'A. Rate Class Allocations'!$B$124:$J$128,7,FALSE)</f>
        <v>1.0700573423086499</v>
      </c>
      <c r="R322" s="1061">
        <f>VLOOKUP(C322,'A. Rate Class Allocations'!$B$124:$J$128,9,FALSE)</f>
        <v>0.85888650963597402</v>
      </c>
      <c r="S322" s="1060">
        <f t="shared" si="13"/>
        <v>346.12833817733679</v>
      </c>
      <c r="T322" s="1060">
        <f t="shared" si="14"/>
        <v>7.3524625267665844E-2</v>
      </c>
    </row>
    <row r="323" spans="1:20" s="1063" customFormat="1">
      <c r="A323" s="1072" t="s">
        <v>846</v>
      </c>
      <c r="B323" s="1063" t="s">
        <v>768</v>
      </c>
      <c r="C323" s="1071" t="s">
        <v>118</v>
      </c>
      <c r="D323" s="1071" t="s">
        <v>2294</v>
      </c>
      <c r="E323" s="1066">
        <v>2018</v>
      </c>
      <c r="F323" s="1066">
        <v>2018</v>
      </c>
      <c r="G323" s="1064">
        <v>42884</v>
      </c>
      <c r="H323" s="1117">
        <f t="shared" si="12"/>
        <v>2017</v>
      </c>
      <c r="I323" s="1064"/>
      <c r="J323" s="1071" t="s">
        <v>843</v>
      </c>
      <c r="K323" s="1071" t="s">
        <v>2020</v>
      </c>
      <c r="L323" s="1071" t="s">
        <v>827</v>
      </c>
      <c r="M323" s="1070">
        <v>565.06200000000001</v>
      </c>
      <c r="N323" s="1070">
        <v>0</v>
      </c>
      <c r="O323" s="1062">
        <f>VLOOKUP(C323,'A. Rate Class Allocations'!$B$124:$J$128,6,FALSE)</f>
        <v>0.96094519236849896</v>
      </c>
      <c r="P323" s="1061">
        <f>VLOOKUP(C323,'A. Rate Class Allocations'!$B$124:$J$128,8,FALSE)</f>
        <v>0.98007105038154396</v>
      </c>
      <c r="Q323" s="1061">
        <f>VLOOKUP(C323,'A. Rate Class Allocations'!$B$124:$J$128,7,FALSE)</f>
        <v>1.0700573423086499</v>
      </c>
      <c r="R323" s="1061">
        <f>VLOOKUP(C323,'A. Rate Class Allocations'!$B$124:$J$128,9,FALSE)</f>
        <v>0.85888650963597402</v>
      </c>
      <c r="S323" s="1060">
        <f t="shared" si="13"/>
        <v>532.17231994765541</v>
      </c>
      <c r="T323" s="1060">
        <f t="shared" si="14"/>
        <v>0</v>
      </c>
    </row>
    <row r="324" spans="1:20" s="1063" customFormat="1">
      <c r="A324" s="1072" t="s">
        <v>846</v>
      </c>
      <c r="B324" s="1063" t="s">
        <v>768</v>
      </c>
      <c r="C324" s="1071" t="s">
        <v>118</v>
      </c>
      <c r="D324" s="1071" t="s">
        <v>2293</v>
      </c>
      <c r="E324" s="1066">
        <v>2018</v>
      </c>
      <c r="F324" s="1066">
        <v>2018</v>
      </c>
      <c r="G324" s="1064">
        <v>42849</v>
      </c>
      <c r="H324" s="1117">
        <f t="shared" ref="H324:H387" si="15">YEAR(G324)</f>
        <v>2017</v>
      </c>
      <c r="I324" s="1064"/>
      <c r="J324" s="1071" t="s">
        <v>847</v>
      </c>
      <c r="K324" s="1071" t="s">
        <v>2020</v>
      </c>
      <c r="L324" s="1071" t="s">
        <v>827</v>
      </c>
      <c r="M324" s="1070">
        <v>343.83</v>
      </c>
      <c r="N324" s="1070">
        <v>0.1</v>
      </c>
      <c r="O324" s="1062">
        <f>VLOOKUP(C324,'A. Rate Class Allocations'!$B$124:$J$128,6,FALSE)</f>
        <v>0.96094519236849896</v>
      </c>
      <c r="P324" s="1061">
        <f>VLOOKUP(C324,'A. Rate Class Allocations'!$B$124:$J$128,8,FALSE)</f>
        <v>0.98007105038154396</v>
      </c>
      <c r="Q324" s="1061">
        <f>VLOOKUP(C324,'A. Rate Class Allocations'!$B$124:$J$128,7,FALSE)</f>
        <v>1.0700573423086499</v>
      </c>
      <c r="R324" s="1061">
        <f>VLOOKUP(C324,'A. Rate Class Allocations'!$B$124:$J$128,9,FALSE)</f>
        <v>0.85888650963597402</v>
      </c>
      <c r="S324" s="1060">
        <f t="shared" ref="S324:S387" si="16">M324*O324*P324</f>
        <v>323.8172249551418</v>
      </c>
      <c r="T324" s="1060">
        <f t="shared" ref="T324:T387" si="17">N324*Q324*R324</f>
        <v>9.1905781584582305E-2</v>
      </c>
    </row>
    <row r="325" spans="1:20" s="1063" customFormat="1">
      <c r="A325" s="1072" t="s">
        <v>846</v>
      </c>
      <c r="B325" s="1063" t="s">
        <v>768</v>
      </c>
      <c r="C325" s="1071" t="s">
        <v>118</v>
      </c>
      <c r="D325" s="1071" t="s">
        <v>2293</v>
      </c>
      <c r="E325" s="1066">
        <v>2018</v>
      </c>
      <c r="F325" s="1066">
        <v>2018</v>
      </c>
      <c r="G325" s="1064">
        <v>42849</v>
      </c>
      <c r="H325" s="1117">
        <f t="shared" si="15"/>
        <v>2017</v>
      </c>
      <c r="I325" s="1064"/>
      <c r="J325" s="1071" t="s">
        <v>843</v>
      </c>
      <c r="K325" s="1071" t="s">
        <v>2020</v>
      </c>
      <c r="L325" s="1071" t="s">
        <v>827</v>
      </c>
      <c r="M325" s="1070">
        <v>32.06</v>
      </c>
      <c r="N325" s="1070">
        <v>8.2000000000000007E-3</v>
      </c>
      <c r="O325" s="1062">
        <f>VLOOKUP(C325,'A. Rate Class Allocations'!$B$124:$J$128,6,FALSE)</f>
        <v>0.96094519236849896</v>
      </c>
      <c r="P325" s="1061">
        <f>VLOOKUP(C325,'A. Rate Class Allocations'!$B$124:$J$128,8,FALSE)</f>
        <v>0.98007105038154396</v>
      </c>
      <c r="Q325" s="1061">
        <f>VLOOKUP(C325,'A. Rate Class Allocations'!$B$124:$J$128,7,FALSE)</f>
        <v>1.0700573423086499</v>
      </c>
      <c r="R325" s="1061">
        <f>VLOOKUP(C325,'A. Rate Class Allocations'!$B$124:$J$128,9,FALSE)</f>
        <v>0.85888650963597402</v>
      </c>
      <c r="S325" s="1060">
        <f t="shared" si="16"/>
        <v>30.19393372324069</v>
      </c>
      <c r="T325" s="1060">
        <f t="shared" si="17"/>
        <v>7.5362740899357497E-3</v>
      </c>
    </row>
    <row r="326" spans="1:20" s="1063" customFormat="1">
      <c r="A326" s="1072" t="s">
        <v>846</v>
      </c>
      <c r="B326" s="1063" t="s">
        <v>768</v>
      </c>
      <c r="C326" s="1071" t="s">
        <v>118</v>
      </c>
      <c r="D326" s="1071" t="s">
        <v>2293</v>
      </c>
      <c r="E326" s="1066">
        <v>2018</v>
      </c>
      <c r="F326" s="1066">
        <v>2018</v>
      </c>
      <c r="G326" s="1064">
        <v>42849</v>
      </c>
      <c r="H326" s="1117">
        <f t="shared" si="15"/>
        <v>2017</v>
      </c>
      <c r="I326" s="1064"/>
      <c r="J326" s="1071" t="s">
        <v>843</v>
      </c>
      <c r="K326" s="1071" t="s">
        <v>2020</v>
      </c>
      <c r="L326" s="1071" t="s">
        <v>827</v>
      </c>
      <c r="M326" s="1070">
        <v>5016.6480000000001</v>
      </c>
      <c r="N326" s="1070">
        <v>1.0920000000000001</v>
      </c>
      <c r="O326" s="1062">
        <f>VLOOKUP(C326,'A. Rate Class Allocations'!$B$124:$J$128,6,FALSE)</f>
        <v>0.96094519236849896</v>
      </c>
      <c r="P326" s="1061">
        <f>VLOOKUP(C326,'A. Rate Class Allocations'!$B$124:$J$128,8,FALSE)</f>
        <v>0.98007105038154396</v>
      </c>
      <c r="Q326" s="1061">
        <f>VLOOKUP(C326,'A. Rate Class Allocations'!$B$124:$J$128,7,FALSE)</f>
        <v>1.0700573423086499</v>
      </c>
      <c r="R326" s="1061">
        <f>VLOOKUP(C326,'A. Rate Class Allocations'!$B$124:$J$128,9,FALSE)</f>
        <v>0.85888650963597402</v>
      </c>
      <c r="S326" s="1060">
        <f t="shared" si="16"/>
        <v>4724.6518161206468</v>
      </c>
      <c r="T326" s="1060">
        <f t="shared" si="17"/>
        <v>1.0036111349036387</v>
      </c>
    </row>
    <row r="327" spans="1:20" s="1063" customFormat="1">
      <c r="A327" s="1072" t="s">
        <v>846</v>
      </c>
      <c r="B327" s="1063" t="s">
        <v>768</v>
      </c>
      <c r="C327" s="1071" t="s">
        <v>118</v>
      </c>
      <c r="D327" s="1071" t="s">
        <v>2293</v>
      </c>
      <c r="E327" s="1066">
        <v>2018</v>
      </c>
      <c r="F327" s="1066">
        <v>2018</v>
      </c>
      <c r="G327" s="1064">
        <v>42849</v>
      </c>
      <c r="H327" s="1117">
        <f t="shared" si="15"/>
        <v>2017</v>
      </c>
      <c r="I327" s="1064"/>
      <c r="J327" s="1071" t="s">
        <v>843</v>
      </c>
      <c r="K327" s="1071" t="s">
        <v>2020</v>
      </c>
      <c r="L327" s="1071" t="s">
        <v>827</v>
      </c>
      <c r="M327" s="1070">
        <v>3360</v>
      </c>
      <c r="N327" s="1070">
        <v>0</v>
      </c>
      <c r="O327" s="1062">
        <f>VLOOKUP(C327,'A. Rate Class Allocations'!$B$124:$J$128,6,FALSE)</f>
        <v>0.96094519236849896</v>
      </c>
      <c r="P327" s="1061">
        <f>VLOOKUP(C327,'A. Rate Class Allocations'!$B$124:$J$128,8,FALSE)</f>
        <v>0.98007105038154396</v>
      </c>
      <c r="Q327" s="1061">
        <f>VLOOKUP(C327,'A. Rate Class Allocations'!$B$124:$J$128,7,FALSE)</f>
        <v>1.0700573423086499</v>
      </c>
      <c r="R327" s="1061">
        <f>VLOOKUP(C327,'A. Rate Class Allocations'!$B$124:$J$128,9,FALSE)</f>
        <v>0.85888650963597402</v>
      </c>
      <c r="S327" s="1060">
        <f t="shared" si="16"/>
        <v>3164.4297351867967</v>
      </c>
      <c r="T327" s="1060">
        <f t="shared" si="17"/>
        <v>0</v>
      </c>
    </row>
    <row r="328" spans="1:20" s="1063" customFormat="1">
      <c r="A328" s="1072" t="s">
        <v>846</v>
      </c>
      <c r="B328" s="1063" t="s">
        <v>768</v>
      </c>
      <c r="C328" s="1071" t="s">
        <v>118</v>
      </c>
      <c r="D328" s="1071" t="s">
        <v>2293</v>
      </c>
      <c r="E328" s="1066">
        <v>2018</v>
      </c>
      <c r="F328" s="1066">
        <v>2018</v>
      </c>
      <c r="G328" s="1064">
        <v>42849</v>
      </c>
      <c r="H328" s="1117">
        <f t="shared" si="15"/>
        <v>2017</v>
      </c>
      <c r="I328" s="1064"/>
      <c r="J328" s="1071" t="s">
        <v>843</v>
      </c>
      <c r="K328" s="1071" t="s">
        <v>2020</v>
      </c>
      <c r="L328" s="1071" t="s">
        <v>827</v>
      </c>
      <c r="M328" s="1070">
        <v>1218</v>
      </c>
      <c r="N328" s="1070">
        <v>0</v>
      </c>
      <c r="O328" s="1062">
        <f>VLOOKUP(C328,'A. Rate Class Allocations'!$B$124:$J$128,6,FALSE)</f>
        <v>0.96094519236849896</v>
      </c>
      <c r="P328" s="1061">
        <f>VLOOKUP(C328,'A. Rate Class Allocations'!$B$124:$J$128,8,FALSE)</f>
        <v>0.98007105038154396</v>
      </c>
      <c r="Q328" s="1061">
        <f>VLOOKUP(C328,'A. Rate Class Allocations'!$B$124:$J$128,7,FALSE)</f>
        <v>1.0700573423086499</v>
      </c>
      <c r="R328" s="1061">
        <f>VLOOKUP(C328,'A. Rate Class Allocations'!$B$124:$J$128,9,FALSE)</f>
        <v>0.85888650963597402</v>
      </c>
      <c r="S328" s="1060">
        <f t="shared" si="16"/>
        <v>1147.1057790052141</v>
      </c>
      <c r="T328" s="1060">
        <f t="shared" si="17"/>
        <v>0</v>
      </c>
    </row>
    <row r="329" spans="1:20" s="1063" customFormat="1">
      <c r="A329" s="1072" t="s">
        <v>846</v>
      </c>
      <c r="B329" s="1063" t="s">
        <v>768</v>
      </c>
      <c r="C329" s="1071" t="s">
        <v>118</v>
      </c>
      <c r="D329" s="1071" t="s">
        <v>2292</v>
      </c>
      <c r="E329" s="1066">
        <v>2018</v>
      </c>
      <c r="F329" s="1066">
        <v>2018</v>
      </c>
      <c r="G329" s="1064">
        <v>43039</v>
      </c>
      <c r="H329" s="1117">
        <f t="shared" si="15"/>
        <v>2017</v>
      </c>
      <c r="I329" s="1064"/>
      <c r="J329" s="1071" t="s">
        <v>843</v>
      </c>
      <c r="K329" s="1071" t="s">
        <v>2020</v>
      </c>
      <c r="L329" s="1071" t="s">
        <v>827</v>
      </c>
      <c r="M329" s="1070">
        <v>3286.15</v>
      </c>
      <c r="N329" s="1070">
        <v>0.84050000000000002</v>
      </c>
      <c r="O329" s="1062">
        <f>VLOOKUP(C329,'A. Rate Class Allocations'!$B$124:$J$128,6,FALSE)</f>
        <v>0.96094519236849896</v>
      </c>
      <c r="P329" s="1061">
        <f>VLOOKUP(C329,'A. Rate Class Allocations'!$B$124:$J$128,8,FALSE)</f>
        <v>0.98007105038154396</v>
      </c>
      <c r="Q329" s="1061">
        <f>VLOOKUP(C329,'A. Rate Class Allocations'!$B$124:$J$128,7,FALSE)</f>
        <v>1.0700573423086499</v>
      </c>
      <c r="R329" s="1061">
        <f>VLOOKUP(C329,'A. Rate Class Allocations'!$B$124:$J$128,9,FALSE)</f>
        <v>0.85888650963597402</v>
      </c>
      <c r="S329" s="1060">
        <f t="shared" si="16"/>
        <v>3094.8782066321705</v>
      </c>
      <c r="T329" s="1060">
        <f t="shared" si="17"/>
        <v>0.77246809421841423</v>
      </c>
    </row>
    <row r="330" spans="1:20" s="1063" customFormat="1">
      <c r="A330" s="1072" t="s">
        <v>846</v>
      </c>
      <c r="B330" s="1063" t="s">
        <v>768</v>
      </c>
      <c r="C330" s="1071" t="s">
        <v>118</v>
      </c>
      <c r="D330" s="1071" t="s">
        <v>2292</v>
      </c>
      <c r="E330" s="1066">
        <v>2018</v>
      </c>
      <c r="F330" s="1066">
        <v>2018</v>
      </c>
      <c r="G330" s="1064">
        <v>43181</v>
      </c>
      <c r="H330" s="1117">
        <f t="shared" si="15"/>
        <v>2018</v>
      </c>
      <c r="I330" s="1064"/>
      <c r="J330" s="1071" t="s">
        <v>843</v>
      </c>
      <c r="K330" s="1071" t="s">
        <v>2020</v>
      </c>
      <c r="L330" s="1071" t="s">
        <v>827</v>
      </c>
      <c r="M330" s="1070">
        <v>44.561799999999998</v>
      </c>
      <c r="N330" s="1070">
        <v>9.7000000000000003E-3</v>
      </c>
      <c r="O330" s="1062">
        <f>VLOOKUP(C330,'A. Rate Class Allocations'!$B$124:$J$128,6,FALSE)</f>
        <v>0.96094519236849896</v>
      </c>
      <c r="P330" s="1061">
        <f>VLOOKUP(C330,'A. Rate Class Allocations'!$B$124:$J$128,8,FALSE)</f>
        <v>0.98007105038154396</v>
      </c>
      <c r="Q330" s="1061">
        <f>VLOOKUP(C330,'A. Rate Class Allocations'!$B$124:$J$128,7,FALSE)</f>
        <v>1.0700573423086499</v>
      </c>
      <c r="R330" s="1061">
        <f>VLOOKUP(C330,'A. Rate Class Allocations'!$B$124:$J$128,9,FALSE)</f>
        <v>0.85888650963597402</v>
      </c>
      <c r="S330" s="1060">
        <f t="shared" si="16"/>
        <v>41.968061004002088</v>
      </c>
      <c r="T330" s="1060">
        <f t="shared" si="17"/>
        <v>8.9148608137044824E-3</v>
      </c>
    </row>
    <row r="331" spans="1:20" s="1063" customFormat="1">
      <c r="A331" s="1072" t="s">
        <v>846</v>
      </c>
      <c r="B331" s="1063" t="s">
        <v>768</v>
      </c>
      <c r="C331" s="1071" t="s">
        <v>118</v>
      </c>
      <c r="D331" s="1071" t="s">
        <v>2292</v>
      </c>
      <c r="E331" s="1066">
        <v>2018</v>
      </c>
      <c r="F331" s="1066">
        <v>2018</v>
      </c>
      <c r="G331" s="1064">
        <v>43181</v>
      </c>
      <c r="H331" s="1117">
        <f t="shared" si="15"/>
        <v>2018</v>
      </c>
      <c r="I331" s="1064"/>
      <c r="J331" s="1071" t="s">
        <v>843</v>
      </c>
      <c r="K331" s="1071" t="s">
        <v>2020</v>
      </c>
      <c r="L331" s="1071" t="s">
        <v>827</v>
      </c>
      <c r="M331" s="1070">
        <v>597.22</v>
      </c>
      <c r="N331" s="1070">
        <v>0.13</v>
      </c>
      <c r="O331" s="1062">
        <f>VLOOKUP(C331,'A. Rate Class Allocations'!$B$124:$J$128,6,FALSE)</f>
        <v>0.96094519236849896</v>
      </c>
      <c r="P331" s="1061">
        <f>VLOOKUP(C331,'A. Rate Class Allocations'!$B$124:$J$128,8,FALSE)</f>
        <v>0.98007105038154396</v>
      </c>
      <c r="Q331" s="1061">
        <f>VLOOKUP(C331,'A. Rate Class Allocations'!$B$124:$J$128,7,FALSE)</f>
        <v>1.0700573423086499</v>
      </c>
      <c r="R331" s="1061">
        <f>VLOOKUP(C331,'A. Rate Class Allocations'!$B$124:$J$128,9,FALSE)</f>
        <v>0.85888650963597402</v>
      </c>
      <c r="S331" s="1060">
        <f t="shared" si="16"/>
        <v>562.45854953817229</v>
      </c>
      <c r="T331" s="1060">
        <f t="shared" si="17"/>
        <v>0.11947751605995699</v>
      </c>
    </row>
    <row r="332" spans="1:20" s="1063" customFormat="1">
      <c r="A332" s="1072" t="s">
        <v>846</v>
      </c>
      <c r="B332" s="1063" t="s">
        <v>768</v>
      </c>
      <c r="C332" s="1071" t="s">
        <v>118</v>
      </c>
      <c r="D332" s="1071" t="s">
        <v>2291</v>
      </c>
      <c r="E332" s="1066">
        <v>2018</v>
      </c>
      <c r="F332" s="1066">
        <v>2018</v>
      </c>
      <c r="G332" s="1064">
        <v>43039</v>
      </c>
      <c r="H332" s="1117">
        <f t="shared" si="15"/>
        <v>2017</v>
      </c>
      <c r="I332" s="1064"/>
      <c r="J332" s="1071" t="s">
        <v>843</v>
      </c>
      <c r="K332" s="1071" t="s">
        <v>2020</v>
      </c>
      <c r="L332" s="1071" t="s">
        <v>827</v>
      </c>
      <c r="M332" s="1070">
        <v>3286.15</v>
      </c>
      <c r="N332" s="1070">
        <v>0.84050000000000002</v>
      </c>
      <c r="O332" s="1062">
        <f>VLOOKUP(C332,'A. Rate Class Allocations'!$B$124:$J$128,6,FALSE)</f>
        <v>0.96094519236849896</v>
      </c>
      <c r="P332" s="1061">
        <f>VLOOKUP(C332,'A. Rate Class Allocations'!$B$124:$J$128,8,FALSE)</f>
        <v>0.98007105038154396</v>
      </c>
      <c r="Q332" s="1061">
        <f>VLOOKUP(C332,'A. Rate Class Allocations'!$B$124:$J$128,7,FALSE)</f>
        <v>1.0700573423086499</v>
      </c>
      <c r="R332" s="1061">
        <f>VLOOKUP(C332,'A. Rate Class Allocations'!$B$124:$J$128,9,FALSE)</f>
        <v>0.85888650963597402</v>
      </c>
      <c r="S332" s="1060">
        <f t="shared" si="16"/>
        <v>3094.8782066321705</v>
      </c>
      <c r="T332" s="1060">
        <f t="shared" si="17"/>
        <v>0.77246809421841423</v>
      </c>
    </row>
    <row r="333" spans="1:20" s="1063" customFormat="1">
      <c r="A333" s="1072" t="s">
        <v>846</v>
      </c>
      <c r="B333" s="1063" t="s">
        <v>768</v>
      </c>
      <c r="C333" s="1071" t="s">
        <v>118</v>
      </c>
      <c r="D333" s="1071" t="s">
        <v>2291</v>
      </c>
      <c r="E333" s="1066">
        <v>2018</v>
      </c>
      <c r="F333" s="1066">
        <v>2018</v>
      </c>
      <c r="G333" s="1064">
        <v>43181</v>
      </c>
      <c r="H333" s="1117">
        <f t="shared" si="15"/>
        <v>2018</v>
      </c>
      <c r="I333" s="1064"/>
      <c r="J333" s="1071" t="s">
        <v>843</v>
      </c>
      <c r="K333" s="1071" t="s">
        <v>2020</v>
      </c>
      <c r="L333" s="1071" t="s">
        <v>827</v>
      </c>
      <c r="M333" s="1070">
        <v>44.561799999999998</v>
      </c>
      <c r="N333" s="1070">
        <v>9.7000000000000003E-3</v>
      </c>
      <c r="O333" s="1062">
        <f>VLOOKUP(C333,'A. Rate Class Allocations'!$B$124:$J$128,6,FALSE)</f>
        <v>0.96094519236849896</v>
      </c>
      <c r="P333" s="1061">
        <f>VLOOKUP(C333,'A. Rate Class Allocations'!$B$124:$J$128,8,FALSE)</f>
        <v>0.98007105038154396</v>
      </c>
      <c r="Q333" s="1061">
        <f>VLOOKUP(C333,'A. Rate Class Allocations'!$B$124:$J$128,7,FALSE)</f>
        <v>1.0700573423086499</v>
      </c>
      <c r="R333" s="1061">
        <f>VLOOKUP(C333,'A. Rate Class Allocations'!$B$124:$J$128,9,FALSE)</f>
        <v>0.85888650963597402</v>
      </c>
      <c r="S333" s="1060">
        <f t="shared" si="16"/>
        <v>41.968061004002088</v>
      </c>
      <c r="T333" s="1060">
        <f t="shared" si="17"/>
        <v>8.9148608137044824E-3</v>
      </c>
    </row>
    <row r="334" spans="1:20" s="1063" customFormat="1">
      <c r="A334" s="1072" t="s">
        <v>846</v>
      </c>
      <c r="B334" s="1063" t="s">
        <v>768</v>
      </c>
      <c r="C334" s="1071" t="s">
        <v>118</v>
      </c>
      <c r="D334" s="1071" t="s">
        <v>2291</v>
      </c>
      <c r="E334" s="1066">
        <v>2018</v>
      </c>
      <c r="F334" s="1066">
        <v>2018</v>
      </c>
      <c r="G334" s="1064">
        <v>43181</v>
      </c>
      <c r="H334" s="1117">
        <f t="shared" si="15"/>
        <v>2018</v>
      </c>
      <c r="I334" s="1064"/>
      <c r="J334" s="1071" t="s">
        <v>843</v>
      </c>
      <c r="K334" s="1071" t="s">
        <v>2020</v>
      </c>
      <c r="L334" s="1071" t="s">
        <v>827</v>
      </c>
      <c r="M334" s="1070">
        <v>597.22</v>
      </c>
      <c r="N334" s="1070">
        <v>0.13</v>
      </c>
      <c r="O334" s="1062">
        <f>VLOOKUP(C334,'A. Rate Class Allocations'!$B$124:$J$128,6,FALSE)</f>
        <v>0.96094519236849896</v>
      </c>
      <c r="P334" s="1061">
        <f>VLOOKUP(C334,'A. Rate Class Allocations'!$B$124:$J$128,8,FALSE)</f>
        <v>0.98007105038154396</v>
      </c>
      <c r="Q334" s="1061">
        <f>VLOOKUP(C334,'A. Rate Class Allocations'!$B$124:$J$128,7,FALSE)</f>
        <v>1.0700573423086499</v>
      </c>
      <c r="R334" s="1061">
        <f>VLOOKUP(C334,'A. Rate Class Allocations'!$B$124:$J$128,9,FALSE)</f>
        <v>0.85888650963597402</v>
      </c>
      <c r="S334" s="1060">
        <f t="shared" si="16"/>
        <v>562.45854953817229</v>
      </c>
      <c r="T334" s="1060">
        <f t="shared" si="17"/>
        <v>0.11947751605995699</v>
      </c>
    </row>
    <row r="335" spans="1:20" s="1063" customFormat="1">
      <c r="A335" s="1072" t="s">
        <v>846</v>
      </c>
      <c r="B335" s="1063" t="s">
        <v>768</v>
      </c>
      <c r="C335" s="1071" t="s">
        <v>118</v>
      </c>
      <c r="D335" s="1071" t="s">
        <v>2290</v>
      </c>
      <c r="E335" s="1066">
        <v>2018</v>
      </c>
      <c r="F335" s="1066">
        <v>2018</v>
      </c>
      <c r="G335" s="1064">
        <v>43181</v>
      </c>
      <c r="H335" s="1117">
        <f t="shared" si="15"/>
        <v>2018</v>
      </c>
      <c r="I335" s="1064"/>
      <c r="J335" s="1071" t="s">
        <v>843</v>
      </c>
      <c r="K335" s="1071" t="s">
        <v>2020</v>
      </c>
      <c r="L335" s="1071" t="s">
        <v>827</v>
      </c>
      <c r="M335" s="1070">
        <v>2035.81</v>
      </c>
      <c r="N335" s="1070">
        <v>0.52070000000000005</v>
      </c>
      <c r="O335" s="1062">
        <f>VLOOKUP(C335,'A. Rate Class Allocations'!$B$124:$J$128,6,FALSE)</f>
        <v>0.96094519236849896</v>
      </c>
      <c r="P335" s="1061">
        <f>VLOOKUP(C335,'A. Rate Class Allocations'!$B$124:$J$128,8,FALSE)</f>
        <v>0.98007105038154396</v>
      </c>
      <c r="Q335" s="1061">
        <f>VLOOKUP(C335,'A. Rate Class Allocations'!$B$124:$J$128,7,FALSE)</f>
        <v>1.0700573423086499</v>
      </c>
      <c r="R335" s="1061">
        <f>VLOOKUP(C335,'A. Rate Class Allocations'!$B$124:$J$128,9,FALSE)</f>
        <v>0.85888650963597402</v>
      </c>
      <c r="S335" s="1060">
        <f t="shared" si="16"/>
        <v>1917.3147914257836</v>
      </c>
      <c r="T335" s="1060">
        <f t="shared" si="17"/>
        <v>0.47855340471092006</v>
      </c>
    </row>
    <row r="336" spans="1:20" s="1063" customFormat="1">
      <c r="A336" s="1072" t="s">
        <v>846</v>
      </c>
      <c r="B336" s="1063" t="s">
        <v>768</v>
      </c>
      <c r="C336" s="1071" t="s">
        <v>118</v>
      </c>
      <c r="D336" s="1071" t="s">
        <v>2290</v>
      </c>
      <c r="E336" s="1066">
        <v>2018</v>
      </c>
      <c r="F336" s="1066">
        <v>2018</v>
      </c>
      <c r="G336" s="1064">
        <v>43193</v>
      </c>
      <c r="H336" s="1117">
        <f t="shared" si="15"/>
        <v>2018</v>
      </c>
      <c r="I336" s="1064"/>
      <c r="J336" s="1071" t="s">
        <v>843</v>
      </c>
      <c r="K336" s="1071" t="s">
        <v>2020</v>
      </c>
      <c r="L336" s="1071" t="s">
        <v>827</v>
      </c>
      <c r="M336" s="1070">
        <v>124.35</v>
      </c>
      <c r="N336" s="1070">
        <v>3.1800000000000002E-2</v>
      </c>
      <c r="O336" s="1062">
        <f>VLOOKUP(C336,'A. Rate Class Allocations'!$B$124:$J$128,6,FALSE)</f>
        <v>0.96094519236849896</v>
      </c>
      <c r="P336" s="1061">
        <f>VLOOKUP(C336,'A. Rate Class Allocations'!$B$124:$J$128,8,FALSE)</f>
        <v>0.98007105038154396</v>
      </c>
      <c r="Q336" s="1061">
        <f>VLOOKUP(C336,'A. Rate Class Allocations'!$B$124:$J$128,7,FALSE)</f>
        <v>1.0700573423086499</v>
      </c>
      <c r="R336" s="1061">
        <f>VLOOKUP(C336,'A. Rate Class Allocations'!$B$124:$J$128,9,FALSE)</f>
        <v>0.85888650963597402</v>
      </c>
      <c r="S336" s="1060">
        <f t="shared" si="16"/>
        <v>117.1121540388328</v>
      </c>
      <c r="T336" s="1060">
        <f t="shared" si="17"/>
        <v>2.9226038543897173E-2</v>
      </c>
    </row>
    <row r="337" spans="1:20" s="1063" customFormat="1">
      <c r="A337" s="1072" t="s">
        <v>846</v>
      </c>
      <c r="B337" s="1063" t="s">
        <v>768</v>
      </c>
      <c r="C337" s="1071" t="s">
        <v>118</v>
      </c>
      <c r="D337" s="1071" t="s">
        <v>2290</v>
      </c>
      <c r="E337" s="1066">
        <v>2018</v>
      </c>
      <c r="F337" s="1066">
        <v>2018</v>
      </c>
      <c r="G337" s="1064">
        <v>43193</v>
      </c>
      <c r="H337" s="1117">
        <f t="shared" si="15"/>
        <v>2018</v>
      </c>
      <c r="I337" s="1064"/>
      <c r="J337" s="1071" t="s">
        <v>843</v>
      </c>
      <c r="K337" s="1071" t="s">
        <v>2020</v>
      </c>
      <c r="L337" s="1071" t="s">
        <v>827</v>
      </c>
      <c r="M337" s="1070">
        <v>89.123599999999996</v>
      </c>
      <c r="N337" s="1070">
        <v>1.9400000000000001E-2</v>
      </c>
      <c r="O337" s="1062">
        <f>VLOOKUP(C337,'A. Rate Class Allocations'!$B$124:$J$128,6,FALSE)</f>
        <v>0.96094519236849896</v>
      </c>
      <c r="P337" s="1061">
        <f>VLOOKUP(C337,'A. Rate Class Allocations'!$B$124:$J$128,8,FALSE)</f>
        <v>0.98007105038154396</v>
      </c>
      <c r="Q337" s="1061">
        <f>VLOOKUP(C337,'A. Rate Class Allocations'!$B$124:$J$128,7,FALSE)</f>
        <v>1.0700573423086499</v>
      </c>
      <c r="R337" s="1061">
        <f>VLOOKUP(C337,'A. Rate Class Allocations'!$B$124:$J$128,9,FALSE)</f>
        <v>0.85888650963597402</v>
      </c>
      <c r="S337" s="1060">
        <f t="shared" si="16"/>
        <v>83.936122008004176</v>
      </c>
      <c r="T337" s="1060">
        <f t="shared" si="17"/>
        <v>1.7829721627408965E-2</v>
      </c>
    </row>
    <row r="338" spans="1:20" s="1063" customFormat="1">
      <c r="A338" s="1072" t="s">
        <v>846</v>
      </c>
      <c r="B338" s="1063" t="s">
        <v>768</v>
      </c>
      <c r="C338" s="1071" t="s">
        <v>118</v>
      </c>
      <c r="D338" s="1071" t="s">
        <v>2290</v>
      </c>
      <c r="E338" s="1066">
        <v>2018</v>
      </c>
      <c r="F338" s="1066">
        <v>2018</v>
      </c>
      <c r="G338" s="1064">
        <v>43193</v>
      </c>
      <c r="H338" s="1117">
        <f t="shared" si="15"/>
        <v>2018</v>
      </c>
      <c r="I338" s="1064"/>
      <c r="J338" s="1071" t="s">
        <v>843</v>
      </c>
      <c r="K338" s="1071" t="s">
        <v>2020</v>
      </c>
      <c r="L338" s="1071" t="s">
        <v>827</v>
      </c>
      <c r="M338" s="1070">
        <v>367.52</v>
      </c>
      <c r="N338" s="1070">
        <v>0.08</v>
      </c>
      <c r="O338" s="1062">
        <f>VLOOKUP(C338,'A. Rate Class Allocations'!$B$124:$J$128,6,FALSE)</f>
        <v>0.96094519236849896</v>
      </c>
      <c r="P338" s="1061">
        <f>VLOOKUP(C338,'A. Rate Class Allocations'!$B$124:$J$128,8,FALSE)</f>
        <v>0.98007105038154396</v>
      </c>
      <c r="Q338" s="1061">
        <f>VLOOKUP(C338,'A. Rate Class Allocations'!$B$124:$J$128,7,FALSE)</f>
        <v>1.0700573423086499</v>
      </c>
      <c r="R338" s="1061">
        <f>VLOOKUP(C338,'A. Rate Class Allocations'!$B$124:$J$128,9,FALSE)</f>
        <v>0.85888650963597402</v>
      </c>
      <c r="S338" s="1060">
        <f t="shared" si="16"/>
        <v>346.12833817733679</v>
      </c>
      <c r="T338" s="1060">
        <f t="shared" si="17"/>
        <v>7.3524625267665844E-2</v>
      </c>
    </row>
    <row r="339" spans="1:20" s="1063" customFormat="1">
      <c r="A339" s="1072" t="s">
        <v>846</v>
      </c>
      <c r="B339" s="1063" t="s">
        <v>768</v>
      </c>
      <c r="C339" s="1071" t="s">
        <v>118</v>
      </c>
      <c r="D339" s="1071" t="s">
        <v>2289</v>
      </c>
      <c r="E339" s="1066">
        <v>2018</v>
      </c>
      <c r="F339" s="1066">
        <v>2018</v>
      </c>
      <c r="G339" s="1064">
        <v>43039</v>
      </c>
      <c r="H339" s="1117">
        <f t="shared" si="15"/>
        <v>2017</v>
      </c>
      <c r="I339" s="1064"/>
      <c r="J339" s="1071" t="s">
        <v>843</v>
      </c>
      <c r="K339" s="1071" t="s">
        <v>2020</v>
      </c>
      <c r="L339" s="1071" t="s">
        <v>827</v>
      </c>
      <c r="M339" s="1070">
        <v>1827.42</v>
      </c>
      <c r="N339" s="1070">
        <v>0.46739999999999998</v>
      </c>
      <c r="O339" s="1062">
        <f>VLOOKUP(C339,'A. Rate Class Allocations'!$B$124:$J$128,6,FALSE)</f>
        <v>0.96094519236849896</v>
      </c>
      <c r="P339" s="1061">
        <f>VLOOKUP(C339,'A. Rate Class Allocations'!$B$124:$J$128,8,FALSE)</f>
        <v>0.98007105038154396</v>
      </c>
      <c r="Q339" s="1061">
        <f>VLOOKUP(C339,'A. Rate Class Allocations'!$B$124:$J$128,7,FALSE)</f>
        <v>1.0700573423086499</v>
      </c>
      <c r="R339" s="1061">
        <f>VLOOKUP(C339,'A. Rate Class Allocations'!$B$124:$J$128,9,FALSE)</f>
        <v>0.85888650963597402</v>
      </c>
      <c r="S339" s="1060">
        <f t="shared" si="16"/>
        <v>1721.0542222247193</v>
      </c>
      <c r="T339" s="1060">
        <f t="shared" si="17"/>
        <v>0.42956762312633762</v>
      </c>
    </row>
    <row r="340" spans="1:20" s="1063" customFormat="1">
      <c r="A340" s="1072" t="s">
        <v>846</v>
      </c>
      <c r="B340" s="1063" t="s">
        <v>768</v>
      </c>
      <c r="C340" s="1071" t="s">
        <v>118</v>
      </c>
      <c r="D340" s="1071" t="s">
        <v>2289</v>
      </c>
      <c r="E340" s="1066">
        <v>2018</v>
      </c>
      <c r="F340" s="1066">
        <v>2018</v>
      </c>
      <c r="G340" s="1064">
        <v>43181</v>
      </c>
      <c r="H340" s="1117">
        <f t="shared" si="15"/>
        <v>2018</v>
      </c>
      <c r="I340" s="1064"/>
      <c r="J340" s="1071" t="s">
        <v>843</v>
      </c>
      <c r="K340" s="1071" t="s">
        <v>2020</v>
      </c>
      <c r="L340" s="1071" t="s">
        <v>827</v>
      </c>
      <c r="M340" s="1070">
        <v>165.8</v>
      </c>
      <c r="N340" s="1070">
        <v>4.24E-2</v>
      </c>
      <c r="O340" s="1062">
        <f>VLOOKUP(C340,'A. Rate Class Allocations'!$B$124:$J$128,6,FALSE)</f>
        <v>0.96094519236849896</v>
      </c>
      <c r="P340" s="1061">
        <f>VLOOKUP(C340,'A. Rate Class Allocations'!$B$124:$J$128,8,FALSE)</f>
        <v>0.98007105038154396</v>
      </c>
      <c r="Q340" s="1061">
        <f>VLOOKUP(C340,'A. Rate Class Allocations'!$B$124:$J$128,7,FALSE)</f>
        <v>1.0700573423086499</v>
      </c>
      <c r="R340" s="1061">
        <f>VLOOKUP(C340,'A. Rate Class Allocations'!$B$124:$J$128,9,FALSE)</f>
        <v>0.85888650963597402</v>
      </c>
      <c r="S340" s="1060">
        <f t="shared" si="16"/>
        <v>156.14953871844375</v>
      </c>
      <c r="T340" s="1060">
        <f t="shared" si="17"/>
        <v>3.89680513918629E-2</v>
      </c>
    </row>
    <row r="341" spans="1:20" s="1063" customFormat="1">
      <c r="A341" s="1072" t="s">
        <v>846</v>
      </c>
      <c r="B341" s="1063" t="s">
        <v>768</v>
      </c>
      <c r="C341" s="1071" t="s">
        <v>118</v>
      </c>
      <c r="D341" s="1071" t="s">
        <v>2289</v>
      </c>
      <c r="E341" s="1066">
        <v>2018</v>
      </c>
      <c r="F341" s="1066">
        <v>2018</v>
      </c>
      <c r="G341" s="1064">
        <v>43181</v>
      </c>
      <c r="H341" s="1117">
        <f t="shared" si="15"/>
        <v>2018</v>
      </c>
      <c r="I341" s="1064"/>
      <c r="J341" s="1071" t="s">
        <v>843</v>
      </c>
      <c r="K341" s="1071" t="s">
        <v>2020</v>
      </c>
      <c r="L341" s="1071" t="s">
        <v>827</v>
      </c>
      <c r="M341" s="1070">
        <v>1010.68</v>
      </c>
      <c r="N341" s="1070">
        <v>0.22</v>
      </c>
      <c r="O341" s="1062">
        <f>VLOOKUP(C341,'A. Rate Class Allocations'!$B$124:$J$128,6,FALSE)</f>
        <v>0.96094519236849896</v>
      </c>
      <c r="P341" s="1061">
        <f>VLOOKUP(C341,'A. Rate Class Allocations'!$B$124:$J$128,8,FALSE)</f>
        <v>0.98007105038154396</v>
      </c>
      <c r="Q341" s="1061">
        <f>VLOOKUP(C341,'A. Rate Class Allocations'!$B$124:$J$128,7,FALSE)</f>
        <v>1.0700573423086499</v>
      </c>
      <c r="R341" s="1061">
        <f>VLOOKUP(C341,'A. Rate Class Allocations'!$B$124:$J$128,9,FALSE)</f>
        <v>0.85888650963597402</v>
      </c>
      <c r="S341" s="1060">
        <f t="shared" si="16"/>
        <v>951.85292998767613</v>
      </c>
      <c r="T341" s="1060">
        <f t="shared" si="17"/>
        <v>0.20219271948608106</v>
      </c>
    </row>
    <row r="342" spans="1:20" s="1063" customFormat="1">
      <c r="A342" s="1072" t="s">
        <v>846</v>
      </c>
      <c r="B342" s="1063" t="s">
        <v>768</v>
      </c>
      <c r="C342" s="1071" t="s">
        <v>118</v>
      </c>
      <c r="D342" s="1071" t="s">
        <v>2288</v>
      </c>
      <c r="E342" s="1066">
        <v>2018</v>
      </c>
      <c r="F342" s="1066">
        <v>2018</v>
      </c>
      <c r="G342" s="1064">
        <v>42978</v>
      </c>
      <c r="H342" s="1117">
        <f t="shared" si="15"/>
        <v>2017</v>
      </c>
      <c r="I342" s="1064"/>
      <c r="J342" s="1071" t="s">
        <v>847</v>
      </c>
      <c r="K342" s="1071" t="s">
        <v>2020</v>
      </c>
      <c r="L342" s="1071" t="s">
        <v>827</v>
      </c>
      <c r="M342" s="1070">
        <v>345337</v>
      </c>
      <c r="N342" s="1070">
        <v>78.099999999999994</v>
      </c>
      <c r="O342" s="1062">
        <f>VLOOKUP(C342,'A. Rate Class Allocations'!$B$124:$J$128,6,FALSE)</f>
        <v>0.96094519236849896</v>
      </c>
      <c r="P342" s="1061">
        <f>VLOOKUP(C342,'A. Rate Class Allocations'!$B$124:$J$128,8,FALSE)</f>
        <v>0.98007105038154396</v>
      </c>
      <c r="Q342" s="1061">
        <f>VLOOKUP(C342,'A. Rate Class Allocations'!$B$124:$J$128,7,FALSE)</f>
        <v>1.0700573423086499</v>
      </c>
      <c r="R342" s="1061">
        <f>VLOOKUP(C342,'A. Rate Class Allocations'!$B$124:$J$128,9,FALSE)</f>
        <v>0.85888650963597402</v>
      </c>
      <c r="S342" s="1060">
        <f t="shared" si="16"/>
        <v>325236.50936315564</v>
      </c>
      <c r="T342" s="1060">
        <f t="shared" si="17"/>
        <v>71.778415417558762</v>
      </c>
    </row>
    <row r="343" spans="1:20" s="1063" customFormat="1">
      <c r="A343" s="1072" t="s">
        <v>846</v>
      </c>
      <c r="B343" s="1063" t="s">
        <v>768</v>
      </c>
      <c r="C343" s="1071" t="s">
        <v>118</v>
      </c>
      <c r="D343" s="1071" t="s">
        <v>2287</v>
      </c>
      <c r="E343" s="1066">
        <v>2018</v>
      </c>
      <c r="F343" s="1066">
        <v>2018</v>
      </c>
      <c r="G343" s="1064">
        <v>42884</v>
      </c>
      <c r="H343" s="1117">
        <f t="shared" si="15"/>
        <v>2017</v>
      </c>
      <c r="I343" s="1064"/>
      <c r="J343" s="1071" t="s">
        <v>847</v>
      </c>
      <c r="K343" s="1071" t="s">
        <v>2020</v>
      </c>
      <c r="L343" s="1071" t="s">
        <v>825</v>
      </c>
      <c r="M343" s="1070">
        <v>107222.32</v>
      </c>
      <c r="N343" s="1070">
        <v>12.24</v>
      </c>
      <c r="O343" s="1062">
        <f>VLOOKUP(C343,'A. Rate Class Allocations'!$B$124:$J$128,6,FALSE)</f>
        <v>0.96094519236849896</v>
      </c>
      <c r="P343" s="1061">
        <f>VLOOKUP(C343,'A. Rate Class Allocations'!$B$124:$J$128,8,FALSE)</f>
        <v>0.98007105038154396</v>
      </c>
      <c r="Q343" s="1061">
        <f>VLOOKUP(C343,'A. Rate Class Allocations'!$B$124:$J$128,7,FALSE)</f>
        <v>1.0700573423086499</v>
      </c>
      <c r="R343" s="1061">
        <f>VLOOKUP(C343,'A. Rate Class Allocations'!$B$124:$J$128,9,FALSE)</f>
        <v>0.85888650963597402</v>
      </c>
      <c r="S343" s="1060">
        <f t="shared" si="16"/>
        <v>100981.39812015298</v>
      </c>
      <c r="T343" s="1060">
        <f t="shared" si="17"/>
        <v>11.249267665952875</v>
      </c>
    </row>
    <row r="344" spans="1:20" s="1063" customFormat="1">
      <c r="A344" s="1072" t="s">
        <v>846</v>
      </c>
      <c r="B344" s="1063" t="s">
        <v>768</v>
      </c>
      <c r="C344" s="1071" t="s">
        <v>118</v>
      </c>
      <c r="D344" s="1071" t="s">
        <v>2286</v>
      </c>
      <c r="E344" s="1066">
        <v>2018</v>
      </c>
      <c r="F344" s="1066">
        <v>2018</v>
      </c>
      <c r="G344" s="1064">
        <v>43010</v>
      </c>
      <c r="H344" s="1117">
        <f t="shared" si="15"/>
        <v>2017</v>
      </c>
      <c r="I344" s="1064"/>
      <c r="J344" s="1071" t="s">
        <v>847</v>
      </c>
      <c r="K344" s="1071" t="s">
        <v>2020</v>
      </c>
      <c r="L344" s="1071" t="s">
        <v>827</v>
      </c>
      <c r="M344" s="1070">
        <v>35586</v>
      </c>
      <c r="N344" s="1070">
        <v>1</v>
      </c>
      <c r="O344" s="1062">
        <f>VLOOKUP(C344,'A. Rate Class Allocations'!$B$124:$J$128,6,FALSE)</f>
        <v>0.96094519236849896</v>
      </c>
      <c r="P344" s="1061">
        <f>VLOOKUP(C344,'A. Rate Class Allocations'!$B$124:$J$128,8,FALSE)</f>
        <v>0.98007105038154396</v>
      </c>
      <c r="Q344" s="1061">
        <f>VLOOKUP(C344,'A. Rate Class Allocations'!$B$124:$J$128,7,FALSE)</f>
        <v>1.0700573423086499</v>
      </c>
      <c r="R344" s="1061">
        <f>VLOOKUP(C344,'A. Rate Class Allocations'!$B$124:$J$128,9,FALSE)</f>
        <v>0.85888650963597402</v>
      </c>
      <c r="S344" s="1060">
        <f t="shared" si="16"/>
        <v>33514.701356058737</v>
      </c>
      <c r="T344" s="1060">
        <f t="shared" si="17"/>
        <v>0.91905781584582302</v>
      </c>
    </row>
    <row r="345" spans="1:20" s="1063" customFormat="1">
      <c r="A345" s="1072" t="s">
        <v>846</v>
      </c>
      <c r="B345" s="1063" t="s">
        <v>768</v>
      </c>
      <c r="C345" s="1071" t="s">
        <v>118</v>
      </c>
      <c r="D345" s="1071" t="s">
        <v>2285</v>
      </c>
      <c r="E345" s="1066">
        <v>2018</v>
      </c>
      <c r="F345" s="1066">
        <v>2018</v>
      </c>
      <c r="G345" s="1064">
        <v>42900</v>
      </c>
      <c r="H345" s="1117">
        <f t="shared" si="15"/>
        <v>2017</v>
      </c>
      <c r="I345" s="1064"/>
      <c r="J345" s="1071" t="s">
        <v>847</v>
      </c>
      <c r="K345" s="1071" t="s">
        <v>2020</v>
      </c>
      <c r="L345" s="1071" t="s">
        <v>825</v>
      </c>
      <c r="M345" s="1070">
        <v>41541</v>
      </c>
      <c r="N345" s="1070">
        <v>10.1</v>
      </c>
      <c r="O345" s="1062">
        <f>VLOOKUP(C345,'A. Rate Class Allocations'!$B$124:$J$128,6,FALSE)</f>
        <v>0.96094519236849896</v>
      </c>
      <c r="P345" s="1061">
        <f>VLOOKUP(C345,'A. Rate Class Allocations'!$B$124:$J$128,8,FALSE)</f>
        <v>0.98007105038154396</v>
      </c>
      <c r="Q345" s="1061">
        <f>VLOOKUP(C345,'A. Rate Class Allocations'!$B$124:$J$128,7,FALSE)</f>
        <v>1.0700573423086499</v>
      </c>
      <c r="R345" s="1061">
        <f>VLOOKUP(C345,'A. Rate Class Allocations'!$B$124:$J$128,9,FALSE)</f>
        <v>0.85888650963597402</v>
      </c>
      <c r="S345" s="1060">
        <f t="shared" si="16"/>
        <v>39123.087984938909</v>
      </c>
      <c r="T345" s="1060">
        <f t="shared" si="17"/>
        <v>9.2824839400428107</v>
      </c>
    </row>
    <row r="346" spans="1:20" s="1063" customFormat="1">
      <c r="A346" s="1072" t="s">
        <v>846</v>
      </c>
      <c r="B346" s="1063" t="s">
        <v>768</v>
      </c>
      <c r="C346" s="1071" t="s">
        <v>118</v>
      </c>
      <c r="D346" s="1071" t="s">
        <v>2284</v>
      </c>
      <c r="E346" s="1066">
        <v>2018</v>
      </c>
      <c r="F346" s="1066">
        <v>2018</v>
      </c>
      <c r="G346" s="1064">
        <v>42879</v>
      </c>
      <c r="H346" s="1117">
        <f t="shared" si="15"/>
        <v>2017</v>
      </c>
      <c r="I346" s="1064"/>
      <c r="J346" s="1071" t="s">
        <v>843</v>
      </c>
      <c r="K346" s="1071" t="s">
        <v>2020</v>
      </c>
      <c r="L346" s="1071" t="s">
        <v>827</v>
      </c>
      <c r="M346" s="1070">
        <v>84.48</v>
      </c>
      <c r="N346" s="1070">
        <v>2.1600000000000001E-2</v>
      </c>
      <c r="O346" s="1062">
        <f>VLOOKUP(C346,'A. Rate Class Allocations'!$B$124:$J$128,6,FALSE)</f>
        <v>0.96094519236849896</v>
      </c>
      <c r="P346" s="1061">
        <f>VLOOKUP(C346,'A. Rate Class Allocations'!$B$124:$J$128,8,FALSE)</f>
        <v>0.98007105038154396</v>
      </c>
      <c r="Q346" s="1061">
        <f>VLOOKUP(C346,'A. Rate Class Allocations'!$B$124:$J$128,7,FALSE)</f>
        <v>1.0700573423086499</v>
      </c>
      <c r="R346" s="1061">
        <f>VLOOKUP(C346,'A. Rate Class Allocations'!$B$124:$J$128,9,FALSE)</f>
        <v>0.85888650963597402</v>
      </c>
      <c r="S346" s="1060">
        <f t="shared" si="16"/>
        <v>79.562804770410906</v>
      </c>
      <c r="T346" s="1060">
        <f t="shared" si="17"/>
        <v>1.9851648822269776E-2</v>
      </c>
    </row>
    <row r="347" spans="1:20" s="1063" customFormat="1">
      <c r="A347" s="1072" t="s">
        <v>846</v>
      </c>
      <c r="B347" s="1063" t="s">
        <v>768</v>
      </c>
      <c r="C347" s="1071" t="s">
        <v>118</v>
      </c>
      <c r="D347" s="1071" t="s">
        <v>2284</v>
      </c>
      <c r="E347" s="1066">
        <v>2018</v>
      </c>
      <c r="F347" s="1066">
        <v>2018</v>
      </c>
      <c r="G347" s="1064">
        <v>42879</v>
      </c>
      <c r="H347" s="1117">
        <f t="shared" si="15"/>
        <v>2017</v>
      </c>
      <c r="I347" s="1064"/>
      <c r="J347" s="1071" t="s">
        <v>843</v>
      </c>
      <c r="K347" s="1071" t="s">
        <v>2020</v>
      </c>
      <c r="L347" s="1071" t="s">
        <v>827</v>
      </c>
      <c r="M347" s="1070">
        <v>1182.4956</v>
      </c>
      <c r="N347" s="1070">
        <v>0.25740000000000002</v>
      </c>
      <c r="O347" s="1062">
        <f>VLOOKUP(C347,'A. Rate Class Allocations'!$B$124:$J$128,6,FALSE)</f>
        <v>0.96094519236849896</v>
      </c>
      <c r="P347" s="1061">
        <f>VLOOKUP(C347,'A. Rate Class Allocations'!$B$124:$J$128,8,FALSE)</f>
        <v>0.98007105038154396</v>
      </c>
      <c r="Q347" s="1061">
        <f>VLOOKUP(C347,'A. Rate Class Allocations'!$B$124:$J$128,7,FALSE)</f>
        <v>1.0700573423086499</v>
      </c>
      <c r="R347" s="1061">
        <f>VLOOKUP(C347,'A. Rate Class Allocations'!$B$124:$J$128,9,FALSE)</f>
        <v>0.85888650963597402</v>
      </c>
      <c r="S347" s="1060">
        <f t="shared" si="16"/>
        <v>1113.667928085581</v>
      </c>
      <c r="T347" s="1060">
        <f t="shared" si="17"/>
        <v>0.23656548179871487</v>
      </c>
    </row>
    <row r="348" spans="1:20" s="1063" customFormat="1">
      <c r="A348" s="1072" t="s">
        <v>846</v>
      </c>
      <c r="B348" s="1063" t="s">
        <v>768</v>
      </c>
      <c r="C348" s="1071" t="s">
        <v>118</v>
      </c>
      <c r="D348" s="1071" t="s">
        <v>2284</v>
      </c>
      <c r="E348" s="1066">
        <v>2018</v>
      </c>
      <c r="F348" s="1066">
        <v>2018</v>
      </c>
      <c r="G348" s="1064">
        <v>42879</v>
      </c>
      <c r="H348" s="1117">
        <f t="shared" si="15"/>
        <v>2017</v>
      </c>
      <c r="I348" s="1064"/>
      <c r="J348" s="1071" t="s">
        <v>843</v>
      </c>
      <c r="K348" s="1071" t="s">
        <v>2020</v>
      </c>
      <c r="L348" s="1071" t="s">
        <v>827</v>
      </c>
      <c r="M348" s="1070">
        <v>143.33279999999999</v>
      </c>
      <c r="N348" s="1070">
        <v>3.1199999999999999E-2</v>
      </c>
      <c r="O348" s="1062">
        <f>VLOOKUP(C348,'A. Rate Class Allocations'!$B$124:$J$128,6,FALSE)</f>
        <v>0.96094519236849896</v>
      </c>
      <c r="P348" s="1061">
        <f>VLOOKUP(C348,'A. Rate Class Allocations'!$B$124:$J$128,8,FALSE)</f>
        <v>0.98007105038154396</v>
      </c>
      <c r="Q348" s="1061">
        <f>VLOOKUP(C348,'A. Rate Class Allocations'!$B$124:$J$128,7,FALSE)</f>
        <v>1.0700573423086499</v>
      </c>
      <c r="R348" s="1061">
        <f>VLOOKUP(C348,'A. Rate Class Allocations'!$B$124:$J$128,9,FALSE)</f>
        <v>0.85888650963597402</v>
      </c>
      <c r="S348" s="1060">
        <f t="shared" si="16"/>
        <v>134.99005188916135</v>
      </c>
      <c r="T348" s="1060">
        <f t="shared" si="17"/>
        <v>2.8674603854389677E-2</v>
      </c>
    </row>
    <row r="349" spans="1:20" s="1063" customFormat="1">
      <c r="A349" s="1072" t="s">
        <v>846</v>
      </c>
      <c r="B349" s="1063" t="s">
        <v>768</v>
      </c>
      <c r="C349" s="1071" t="s">
        <v>118</v>
      </c>
      <c r="D349" s="1071" t="s">
        <v>2283</v>
      </c>
      <c r="E349" s="1066">
        <v>2018</v>
      </c>
      <c r="F349" s="1066">
        <v>2018</v>
      </c>
      <c r="G349" s="1064">
        <v>43021</v>
      </c>
      <c r="H349" s="1117">
        <f t="shared" si="15"/>
        <v>2017</v>
      </c>
      <c r="I349" s="1064"/>
      <c r="J349" s="1071" t="s">
        <v>847</v>
      </c>
      <c r="K349" s="1071" t="s">
        <v>2020</v>
      </c>
      <c r="L349" s="1071" t="s">
        <v>825</v>
      </c>
      <c r="M349" s="1070">
        <v>72626</v>
      </c>
      <c r="N349" s="1070">
        <v>20.399999999999999</v>
      </c>
      <c r="O349" s="1062">
        <f>VLOOKUP(C349,'A. Rate Class Allocations'!$B$124:$J$128,6,FALSE)</f>
        <v>0.96094519236849896</v>
      </c>
      <c r="P349" s="1061">
        <f>VLOOKUP(C349,'A. Rate Class Allocations'!$B$124:$J$128,8,FALSE)</f>
        <v>0.98007105038154396</v>
      </c>
      <c r="Q349" s="1061">
        <f>VLOOKUP(C349,'A. Rate Class Allocations'!$B$124:$J$128,7,FALSE)</f>
        <v>1.0700573423086499</v>
      </c>
      <c r="R349" s="1061">
        <f>VLOOKUP(C349,'A. Rate Class Allocations'!$B$124:$J$128,9,FALSE)</f>
        <v>0.85888650963597402</v>
      </c>
      <c r="S349" s="1060">
        <f t="shared" si="16"/>
        <v>68398.772008237007</v>
      </c>
      <c r="T349" s="1060">
        <f t="shared" si="17"/>
        <v>18.748779443254787</v>
      </c>
    </row>
    <row r="350" spans="1:20" s="1063" customFormat="1">
      <c r="A350" s="1072" t="s">
        <v>846</v>
      </c>
      <c r="B350" s="1063" t="s">
        <v>768</v>
      </c>
      <c r="C350" s="1071" t="s">
        <v>118</v>
      </c>
      <c r="D350" s="1071" t="s">
        <v>2282</v>
      </c>
      <c r="E350" s="1066">
        <v>2018</v>
      </c>
      <c r="F350" s="1066">
        <v>2018</v>
      </c>
      <c r="G350" s="1064">
        <v>43035</v>
      </c>
      <c r="H350" s="1117">
        <f t="shared" si="15"/>
        <v>2017</v>
      </c>
      <c r="I350" s="1064"/>
      <c r="J350" s="1071" t="s">
        <v>843</v>
      </c>
      <c r="K350" s="1071" t="s">
        <v>2020</v>
      </c>
      <c r="L350" s="1071" t="s">
        <v>825</v>
      </c>
      <c r="M350" s="1070">
        <v>61591.758000000002</v>
      </c>
      <c r="N350" s="1070">
        <v>0</v>
      </c>
      <c r="O350" s="1062">
        <f>VLOOKUP(C350,'A. Rate Class Allocations'!$B$124:$J$128,6,FALSE)</f>
        <v>0.96094519236849896</v>
      </c>
      <c r="P350" s="1061">
        <f>VLOOKUP(C350,'A. Rate Class Allocations'!$B$124:$J$128,8,FALSE)</f>
        <v>0.98007105038154396</v>
      </c>
      <c r="Q350" s="1061">
        <f>VLOOKUP(C350,'A. Rate Class Allocations'!$B$124:$J$128,7,FALSE)</f>
        <v>1.0700573423086499</v>
      </c>
      <c r="R350" s="1061">
        <f>VLOOKUP(C350,'A. Rate Class Allocations'!$B$124:$J$128,9,FALSE)</f>
        <v>0.85888650963597402</v>
      </c>
      <c r="S350" s="1060">
        <f t="shared" si="16"/>
        <v>58006.782874294433</v>
      </c>
      <c r="T350" s="1060">
        <f t="shared" si="17"/>
        <v>0</v>
      </c>
    </row>
    <row r="351" spans="1:20" s="1063" customFormat="1">
      <c r="A351" s="1072" t="s">
        <v>846</v>
      </c>
      <c r="B351" s="1063" t="s">
        <v>768</v>
      </c>
      <c r="C351" s="1071" t="s">
        <v>118</v>
      </c>
      <c r="D351" s="1071" t="s">
        <v>2281</v>
      </c>
      <c r="E351" s="1066">
        <v>2018</v>
      </c>
      <c r="F351" s="1066">
        <v>2018</v>
      </c>
      <c r="G351" s="1064">
        <v>43005</v>
      </c>
      <c r="H351" s="1117">
        <f t="shared" si="15"/>
        <v>2017</v>
      </c>
      <c r="I351" s="1064"/>
      <c r="J351" s="1071" t="s">
        <v>843</v>
      </c>
      <c r="K351" s="1071" t="s">
        <v>2020</v>
      </c>
      <c r="L351" s="1071" t="s">
        <v>825</v>
      </c>
      <c r="M351" s="1070">
        <v>59075.654999999999</v>
      </c>
      <c r="N351" s="1070">
        <v>15.105</v>
      </c>
      <c r="O351" s="1062">
        <f>VLOOKUP(C351,'A. Rate Class Allocations'!$B$124:$J$128,6,FALSE)</f>
        <v>0.96094519236849896</v>
      </c>
      <c r="P351" s="1061">
        <f>VLOOKUP(C351,'A. Rate Class Allocations'!$B$124:$J$128,8,FALSE)</f>
        <v>0.98007105038154396</v>
      </c>
      <c r="Q351" s="1061">
        <f>VLOOKUP(C351,'A. Rate Class Allocations'!$B$124:$J$128,7,FALSE)</f>
        <v>1.0700573423086499</v>
      </c>
      <c r="R351" s="1061">
        <f>VLOOKUP(C351,'A. Rate Class Allocations'!$B$124:$J$128,9,FALSE)</f>
        <v>0.85888650963597402</v>
      </c>
      <c r="S351" s="1060">
        <f t="shared" si="16"/>
        <v>55637.130746320407</v>
      </c>
      <c r="T351" s="1060">
        <f t="shared" si="17"/>
        <v>13.882368308351158</v>
      </c>
    </row>
    <row r="352" spans="1:20" s="1063" customFormat="1">
      <c r="A352" s="1072" t="s">
        <v>846</v>
      </c>
      <c r="B352" s="1063" t="s">
        <v>768</v>
      </c>
      <c r="C352" s="1071" t="s">
        <v>118</v>
      </c>
      <c r="D352" s="1071" t="s">
        <v>2280</v>
      </c>
      <c r="E352" s="1066">
        <v>2018</v>
      </c>
      <c r="F352" s="1066">
        <v>2018</v>
      </c>
      <c r="G352" s="1064">
        <v>43014</v>
      </c>
      <c r="H352" s="1117">
        <f t="shared" si="15"/>
        <v>2017</v>
      </c>
      <c r="I352" s="1064"/>
      <c r="J352" s="1071" t="s">
        <v>843</v>
      </c>
      <c r="K352" s="1071" t="s">
        <v>2020</v>
      </c>
      <c r="L352" s="1071" t="s">
        <v>825</v>
      </c>
      <c r="M352" s="1070">
        <v>98134.116999999998</v>
      </c>
      <c r="N352" s="1070">
        <v>26.050999999999998</v>
      </c>
      <c r="O352" s="1062">
        <f>VLOOKUP(C352,'A. Rate Class Allocations'!$B$124:$J$128,6,FALSE)</f>
        <v>0.96094519236849896</v>
      </c>
      <c r="P352" s="1061">
        <f>VLOOKUP(C352,'A. Rate Class Allocations'!$B$124:$J$128,8,FALSE)</f>
        <v>0.98007105038154396</v>
      </c>
      <c r="Q352" s="1061">
        <f>VLOOKUP(C352,'A. Rate Class Allocations'!$B$124:$J$128,7,FALSE)</f>
        <v>1.0700573423086499</v>
      </c>
      <c r="R352" s="1061">
        <f>VLOOKUP(C352,'A. Rate Class Allocations'!$B$124:$J$128,9,FALSE)</f>
        <v>0.85888650963597402</v>
      </c>
      <c r="S352" s="1060">
        <f t="shared" si="16"/>
        <v>92422.177937827422</v>
      </c>
      <c r="T352" s="1060">
        <f t="shared" si="17"/>
        <v>23.942375160599532</v>
      </c>
    </row>
    <row r="353" spans="1:20" s="1063" customFormat="1">
      <c r="A353" s="1072" t="s">
        <v>846</v>
      </c>
      <c r="B353" s="1063" t="s">
        <v>768</v>
      </c>
      <c r="C353" s="1071" t="s">
        <v>118</v>
      </c>
      <c r="D353" s="1071" t="s">
        <v>2279</v>
      </c>
      <c r="E353" s="1066">
        <v>2018</v>
      </c>
      <c r="F353" s="1066">
        <v>2018</v>
      </c>
      <c r="G353" s="1064">
        <v>43018</v>
      </c>
      <c r="H353" s="1117">
        <f t="shared" si="15"/>
        <v>2017</v>
      </c>
      <c r="I353" s="1064"/>
      <c r="J353" s="1071" t="s">
        <v>843</v>
      </c>
      <c r="K353" s="1071" t="s">
        <v>2020</v>
      </c>
      <c r="L353" s="1071" t="s">
        <v>827</v>
      </c>
      <c r="M353" s="1070">
        <v>53303.05</v>
      </c>
      <c r="N353" s="1070">
        <v>14.15</v>
      </c>
      <c r="O353" s="1062">
        <f>VLOOKUP(C353,'A. Rate Class Allocations'!$B$124:$J$128,6,FALSE)</f>
        <v>0.96094519236849896</v>
      </c>
      <c r="P353" s="1061">
        <f>VLOOKUP(C353,'A. Rate Class Allocations'!$B$124:$J$128,8,FALSE)</f>
        <v>0.98007105038154396</v>
      </c>
      <c r="Q353" s="1061">
        <f>VLOOKUP(C353,'A. Rate Class Allocations'!$B$124:$J$128,7,FALSE)</f>
        <v>1.0700573423086499</v>
      </c>
      <c r="R353" s="1061">
        <f>VLOOKUP(C353,'A. Rate Class Allocations'!$B$124:$J$128,9,FALSE)</f>
        <v>0.85888650963597402</v>
      </c>
      <c r="S353" s="1060">
        <f t="shared" si="16"/>
        <v>50200.522736948988</v>
      </c>
      <c r="T353" s="1060">
        <f t="shared" si="17"/>
        <v>13.004668094218395</v>
      </c>
    </row>
    <row r="354" spans="1:20" s="1063" customFormat="1">
      <c r="A354" s="1072" t="s">
        <v>846</v>
      </c>
      <c r="B354" s="1063" t="s">
        <v>768</v>
      </c>
      <c r="C354" s="1071" t="s">
        <v>118</v>
      </c>
      <c r="D354" s="1071" t="s">
        <v>2278</v>
      </c>
      <c r="E354" s="1066">
        <v>2018</v>
      </c>
      <c r="F354" s="1066">
        <v>2018</v>
      </c>
      <c r="G354" s="1064">
        <v>43042</v>
      </c>
      <c r="H354" s="1117">
        <f t="shared" si="15"/>
        <v>2017</v>
      </c>
      <c r="I354" s="1064"/>
      <c r="J354" s="1071" t="s">
        <v>847</v>
      </c>
      <c r="K354" s="1071" t="s">
        <v>2020</v>
      </c>
      <c r="L354" s="1071" t="s">
        <v>825</v>
      </c>
      <c r="M354" s="1070">
        <v>470266</v>
      </c>
      <c r="N354" s="1070">
        <v>75.191000000000003</v>
      </c>
      <c r="O354" s="1062">
        <f>VLOOKUP(C354,'A. Rate Class Allocations'!$B$124:$J$128,6,FALSE)</f>
        <v>0.96094519236849896</v>
      </c>
      <c r="P354" s="1061">
        <f>VLOOKUP(C354,'A. Rate Class Allocations'!$B$124:$J$128,8,FALSE)</f>
        <v>0.98007105038154396</v>
      </c>
      <c r="Q354" s="1061">
        <f>VLOOKUP(C354,'A. Rate Class Allocations'!$B$124:$J$128,7,FALSE)</f>
        <v>1.0700573423086499</v>
      </c>
      <c r="R354" s="1061">
        <f>VLOOKUP(C354,'A. Rate Class Allocations'!$B$124:$J$128,9,FALSE)</f>
        <v>0.85888650963597402</v>
      </c>
      <c r="S354" s="1060">
        <f t="shared" si="16"/>
        <v>442893.9624545697</v>
      </c>
      <c r="T354" s="1060">
        <f t="shared" si="17"/>
        <v>69.104876231263276</v>
      </c>
    </row>
    <row r="355" spans="1:20" s="1063" customFormat="1">
      <c r="A355" s="1072" t="s">
        <v>846</v>
      </c>
      <c r="B355" s="1063" t="s">
        <v>768</v>
      </c>
      <c r="C355" s="1071" t="s">
        <v>118</v>
      </c>
      <c r="D355" s="1071" t="s">
        <v>2278</v>
      </c>
      <c r="E355" s="1066">
        <v>2018</v>
      </c>
      <c r="F355" s="1066">
        <v>2018</v>
      </c>
      <c r="G355" s="1064">
        <v>43042</v>
      </c>
      <c r="H355" s="1117">
        <f t="shared" si="15"/>
        <v>2017</v>
      </c>
      <c r="I355" s="1064"/>
      <c r="J355" s="1071" t="s">
        <v>843</v>
      </c>
      <c r="K355" s="1071" t="s">
        <v>2020</v>
      </c>
      <c r="L355" s="1071" t="s">
        <v>825</v>
      </c>
      <c r="M355" s="1070">
        <v>6384</v>
      </c>
      <c r="N355" s="1070">
        <v>0</v>
      </c>
      <c r="O355" s="1062">
        <f>VLOOKUP(C355,'A. Rate Class Allocations'!$B$124:$J$128,6,FALSE)</f>
        <v>0.96094519236849896</v>
      </c>
      <c r="P355" s="1061">
        <f>VLOOKUP(C355,'A. Rate Class Allocations'!$B$124:$J$128,8,FALSE)</f>
        <v>0.98007105038154396</v>
      </c>
      <c r="Q355" s="1061">
        <f>VLOOKUP(C355,'A. Rate Class Allocations'!$B$124:$J$128,7,FALSE)</f>
        <v>1.0700573423086499</v>
      </c>
      <c r="R355" s="1061">
        <f>VLOOKUP(C355,'A. Rate Class Allocations'!$B$124:$J$128,9,FALSE)</f>
        <v>0.85888650963597402</v>
      </c>
      <c r="S355" s="1060">
        <f t="shared" si="16"/>
        <v>6012.4164968549148</v>
      </c>
      <c r="T355" s="1060">
        <f t="shared" si="17"/>
        <v>0</v>
      </c>
    </row>
    <row r="356" spans="1:20" s="1063" customFormat="1">
      <c r="A356" s="1072" t="s">
        <v>846</v>
      </c>
      <c r="B356" s="1063" t="s">
        <v>768</v>
      </c>
      <c r="C356" s="1071" t="s">
        <v>118</v>
      </c>
      <c r="D356" s="1071" t="s">
        <v>2278</v>
      </c>
      <c r="E356" s="1066">
        <v>2018</v>
      </c>
      <c r="F356" s="1066">
        <v>2018</v>
      </c>
      <c r="G356" s="1064">
        <v>43042</v>
      </c>
      <c r="H356" s="1117">
        <f t="shared" si="15"/>
        <v>2017</v>
      </c>
      <c r="I356" s="1064"/>
      <c r="J356" s="1071" t="s">
        <v>847</v>
      </c>
      <c r="K356" s="1071" t="s">
        <v>2020</v>
      </c>
      <c r="L356" s="1071" t="s">
        <v>825</v>
      </c>
      <c r="M356" s="1070">
        <v>87415</v>
      </c>
      <c r="N356" s="1070">
        <v>14</v>
      </c>
      <c r="O356" s="1062">
        <f>VLOOKUP(C356,'A. Rate Class Allocations'!$B$124:$J$128,6,FALSE)</f>
        <v>0.96094519236849896</v>
      </c>
      <c r="P356" s="1061">
        <f>VLOOKUP(C356,'A. Rate Class Allocations'!$B$124:$J$128,8,FALSE)</f>
        <v>0.98007105038154396</v>
      </c>
      <c r="Q356" s="1061">
        <f>VLOOKUP(C356,'A. Rate Class Allocations'!$B$124:$J$128,7,FALSE)</f>
        <v>1.0700573423086499</v>
      </c>
      <c r="R356" s="1061">
        <f>VLOOKUP(C356,'A. Rate Class Allocations'!$B$124:$J$128,9,FALSE)</f>
        <v>0.85888650963597402</v>
      </c>
      <c r="S356" s="1060">
        <f t="shared" si="16"/>
        <v>82326.971815879122</v>
      </c>
      <c r="T356" s="1060">
        <f t="shared" si="17"/>
        <v>12.866809421841522</v>
      </c>
    </row>
    <row r="357" spans="1:20" s="1063" customFormat="1">
      <c r="A357" s="1072" t="s">
        <v>846</v>
      </c>
      <c r="B357" s="1063" t="s">
        <v>768</v>
      </c>
      <c r="C357" s="1071" t="s">
        <v>118</v>
      </c>
      <c r="D357" s="1071" t="s">
        <v>2277</v>
      </c>
      <c r="E357" s="1066">
        <v>2018</v>
      </c>
      <c r="F357" s="1066">
        <v>2018</v>
      </c>
      <c r="G357" s="1064">
        <v>43035</v>
      </c>
      <c r="H357" s="1117">
        <f t="shared" si="15"/>
        <v>2017</v>
      </c>
      <c r="I357" s="1064"/>
      <c r="J357" s="1071" t="s">
        <v>843</v>
      </c>
      <c r="K357" s="1071" t="s">
        <v>2020</v>
      </c>
      <c r="L357" s="1071" t="s">
        <v>827</v>
      </c>
      <c r="M357" s="1070">
        <v>41805.4</v>
      </c>
      <c r="N357" s="1070">
        <v>9.1</v>
      </c>
      <c r="O357" s="1062">
        <f>VLOOKUP(C357,'A. Rate Class Allocations'!$B$124:$J$128,6,FALSE)</f>
        <v>0.96094519236849896</v>
      </c>
      <c r="P357" s="1061">
        <f>VLOOKUP(C357,'A. Rate Class Allocations'!$B$124:$J$128,8,FALSE)</f>
        <v>0.98007105038154396</v>
      </c>
      <c r="Q357" s="1061">
        <f>VLOOKUP(C357,'A. Rate Class Allocations'!$B$124:$J$128,7,FALSE)</f>
        <v>1.0700573423086499</v>
      </c>
      <c r="R357" s="1061">
        <f>VLOOKUP(C357,'A. Rate Class Allocations'!$B$124:$J$128,9,FALSE)</f>
        <v>0.85888650963597402</v>
      </c>
      <c r="S357" s="1060">
        <f t="shared" si="16"/>
        <v>39372.098467672062</v>
      </c>
      <c r="T357" s="1060">
        <f t="shared" si="17"/>
        <v>8.3634261241969892</v>
      </c>
    </row>
    <row r="358" spans="1:20" s="1063" customFormat="1">
      <c r="A358" s="1072" t="s">
        <v>846</v>
      </c>
      <c r="B358" s="1063" t="s">
        <v>768</v>
      </c>
      <c r="C358" s="1071" t="s">
        <v>118</v>
      </c>
      <c r="D358" s="1071" t="s">
        <v>2276</v>
      </c>
      <c r="E358" s="1066">
        <v>2018</v>
      </c>
      <c r="F358" s="1066">
        <v>2018</v>
      </c>
      <c r="G358" s="1064">
        <v>42969</v>
      </c>
      <c r="H358" s="1117">
        <f t="shared" si="15"/>
        <v>2017</v>
      </c>
      <c r="I358" s="1064"/>
      <c r="J358" s="1071" t="s">
        <v>847</v>
      </c>
      <c r="K358" s="1071" t="s">
        <v>2020</v>
      </c>
      <c r="L358" s="1071" t="s">
        <v>827</v>
      </c>
      <c r="M358" s="1070">
        <v>2755</v>
      </c>
      <c r="N358" s="1070">
        <v>7</v>
      </c>
      <c r="O358" s="1062">
        <f>VLOOKUP(C358,'A. Rate Class Allocations'!$B$124:$J$128,6,FALSE)</f>
        <v>0.96094519236849896</v>
      </c>
      <c r="P358" s="1061">
        <f>VLOOKUP(C358,'A. Rate Class Allocations'!$B$124:$J$128,8,FALSE)</f>
        <v>0.98007105038154396</v>
      </c>
      <c r="Q358" s="1061">
        <f>VLOOKUP(C358,'A. Rate Class Allocations'!$B$124:$J$128,7,FALSE)</f>
        <v>1.0700573423086499</v>
      </c>
      <c r="R358" s="1061">
        <f>VLOOKUP(C358,'A. Rate Class Allocations'!$B$124:$J$128,9,FALSE)</f>
        <v>0.85888650963597402</v>
      </c>
      <c r="S358" s="1060">
        <f t="shared" si="16"/>
        <v>2594.6440239403651</v>
      </c>
      <c r="T358" s="1060">
        <f t="shared" si="17"/>
        <v>6.4334047109207608</v>
      </c>
    </row>
    <row r="359" spans="1:20" s="1063" customFormat="1">
      <c r="A359" s="1072" t="s">
        <v>846</v>
      </c>
      <c r="B359" s="1063" t="s">
        <v>768</v>
      </c>
      <c r="C359" s="1071" t="s">
        <v>118</v>
      </c>
      <c r="D359" s="1071" t="s">
        <v>2275</v>
      </c>
      <c r="E359" s="1066">
        <v>2018</v>
      </c>
      <c r="F359" s="1066">
        <v>2018</v>
      </c>
      <c r="G359" s="1064">
        <v>43091</v>
      </c>
      <c r="H359" s="1117">
        <f t="shared" si="15"/>
        <v>2017</v>
      </c>
      <c r="I359" s="1064"/>
      <c r="J359" s="1071" t="s">
        <v>843</v>
      </c>
      <c r="K359" s="1071" t="s">
        <v>2020</v>
      </c>
      <c r="L359" s="1071" t="s">
        <v>827</v>
      </c>
      <c r="M359" s="1070">
        <v>48720</v>
      </c>
      <c r="N359" s="1070">
        <v>0</v>
      </c>
      <c r="O359" s="1062">
        <f>VLOOKUP(C359,'A. Rate Class Allocations'!$B$124:$J$128,6,FALSE)</f>
        <v>0.96094519236849896</v>
      </c>
      <c r="P359" s="1061">
        <f>VLOOKUP(C359,'A. Rate Class Allocations'!$B$124:$J$128,8,FALSE)</f>
        <v>0.98007105038154396</v>
      </c>
      <c r="Q359" s="1061">
        <f>VLOOKUP(C359,'A. Rate Class Allocations'!$B$124:$J$128,7,FALSE)</f>
        <v>1.0700573423086499</v>
      </c>
      <c r="R359" s="1061">
        <f>VLOOKUP(C359,'A. Rate Class Allocations'!$B$124:$J$128,9,FALSE)</f>
        <v>0.85888650963597402</v>
      </c>
      <c r="S359" s="1060">
        <f t="shared" si="16"/>
        <v>45884.231160208554</v>
      </c>
      <c r="T359" s="1060">
        <f t="shared" si="17"/>
        <v>0</v>
      </c>
    </row>
    <row r="360" spans="1:20" s="1063" customFormat="1">
      <c r="A360" s="1072" t="s">
        <v>846</v>
      </c>
      <c r="B360" s="1063" t="s">
        <v>768</v>
      </c>
      <c r="C360" s="1071" t="s">
        <v>118</v>
      </c>
      <c r="D360" s="1071" t="s">
        <v>2274</v>
      </c>
      <c r="E360" s="1066">
        <v>2018</v>
      </c>
      <c r="F360" s="1066">
        <v>2018</v>
      </c>
      <c r="G360" s="1064">
        <v>43068</v>
      </c>
      <c r="H360" s="1117">
        <f t="shared" si="15"/>
        <v>2017</v>
      </c>
      <c r="I360" s="1064"/>
      <c r="J360" s="1071" t="s">
        <v>847</v>
      </c>
      <c r="K360" s="1071" t="s">
        <v>2020</v>
      </c>
      <c r="L360" s="1071" t="s">
        <v>825</v>
      </c>
      <c r="M360" s="1070">
        <v>178616.2</v>
      </c>
      <c r="N360" s="1070">
        <v>20.39</v>
      </c>
      <c r="O360" s="1062">
        <f>VLOOKUP(C360,'A. Rate Class Allocations'!$B$124:$J$128,6,FALSE)</f>
        <v>0.96094519236849896</v>
      </c>
      <c r="P360" s="1061">
        <f>VLOOKUP(C360,'A. Rate Class Allocations'!$B$124:$J$128,8,FALSE)</f>
        <v>0.98007105038154396</v>
      </c>
      <c r="Q360" s="1061">
        <f>VLOOKUP(C360,'A. Rate Class Allocations'!$B$124:$J$128,7,FALSE)</f>
        <v>1.0700573423086499</v>
      </c>
      <c r="R360" s="1061">
        <f>VLOOKUP(C360,'A. Rate Class Allocations'!$B$124:$J$128,9,FALSE)</f>
        <v>0.85888650963597402</v>
      </c>
      <c r="S360" s="1060">
        <f t="shared" si="16"/>
        <v>168219.76621014049</v>
      </c>
      <c r="T360" s="1060">
        <f t="shared" si="17"/>
        <v>18.73958886509633</v>
      </c>
    </row>
    <row r="361" spans="1:20" s="1063" customFormat="1">
      <c r="A361" s="1072" t="s">
        <v>846</v>
      </c>
      <c r="B361" s="1063" t="s">
        <v>768</v>
      </c>
      <c r="C361" s="1071" t="s">
        <v>118</v>
      </c>
      <c r="D361" s="1071" t="s">
        <v>2273</v>
      </c>
      <c r="E361" s="1066">
        <v>2018</v>
      </c>
      <c r="F361" s="1066">
        <v>2018</v>
      </c>
      <c r="G361" s="1064">
        <v>43019</v>
      </c>
      <c r="H361" s="1117">
        <f t="shared" si="15"/>
        <v>2017</v>
      </c>
      <c r="I361" s="1064"/>
      <c r="J361" s="1071" t="s">
        <v>843</v>
      </c>
      <c r="K361" s="1071" t="s">
        <v>2020</v>
      </c>
      <c r="L361" s="1071" t="s">
        <v>827</v>
      </c>
      <c r="M361" s="1070">
        <v>2572.64</v>
      </c>
      <c r="N361" s="1070">
        <v>0.56000000000000005</v>
      </c>
      <c r="O361" s="1062">
        <f>VLOOKUP(C361,'A. Rate Class Allocations'!$B$124:$J$128,6,FALSE)</f>
        <v>0.96094519236849896</v>
      </c>
      <c r="P361" s="1061">
        <f>VLOOKUP(C361,'A. Rate Class Allocations'!$B$124:$J$128,8,FALSE)</f>
        <v>0.98007105038154396</v>
      </c>
      <c r="Q361" s="1061">
        <f>VLOOKUP(C361,'A. Rate Class Allocations'!$B$124:$J$128,7,FALSE)</f>
        <v>1.0700573423086499</v>
      </c>
      <c r="R361" s="1061">
        <f>VLOOKUP(C361,'A. Rate Class Allocations'!$B$124:$J$128,9,FALSE)</f>
        <v>0.85888650963597402</v>
      </c>
      <c r="S361" s="1060">
        <f t="shared" si="16"/>
        <v>2422.8983672413574</v>
      </c>
      <c r="T361" s="1060">
        <f t="shared" si="17"/>
        <v>0.51467237687366085</v>
      </c>
    </row>
    <row r="362" spans="1:20" s="1063" customFormat="1">
      <c r="A362" s="1072" t="s">
        <v>846</v>
      </c>
      <c r="B362" s="1063" t="s">
        <v>768</v>
      </c>
      <c r="C362" s="1071" t="s">
        <v>118</v>
      </c>
      <c r="D362" s="1071" t="s">
        <v>2272</v>
      </c>
      <c r="E362" s="1066">
        <v>2018</v>
      </c>
      <c r="F362" s="1066">
        <v>2018</v>
      </c>
      <c r="G362" s="1064">
        <v>43185</v>
      </c>
      <c r="H362" s="1117">
        <f t="shared" si="15"/>
        <v>2018</v>
      </c>
      <c r="I362" s="1064"/>
      <c r="J362" s="1071" t="s">
        <v>843</v>
      </c>
      <c r="K362" s="1071" t="s">
        <v>2020</v>
      </c>
      <c r="L362" s="1071" t="s">
        <v>825</v>
      </c>
      <c r="M362" s="1070">
        <v>43509.773999999998</v>
      </c>
      <c r="N362" s="1070">
        <v>0</v>
      </c>
      <c r="O362" s="1062">
        <f>VLOOKUP(C362,'A. Rate Class Allocations'!$B$124:$J$128,6,FALSE)</f>
        <v>0.96094519236849896</v>
      </c>
      <c r="P362" s="1061">
        <f>VLOOKUP(C362,'A. Rate Class Allocations'!$B$124:$J$128,8,FALSE)</f>
        <v>0.98007105038154396</v>
      </c>
      <c r="Q362" s="1061">
        <f>VLOOKUP(C362,'A. Rate Class Allocations'!$B$124:$J$128,7,FALSE)</f>
        <v>1.0700573423086499</v>
      </c>
      <c r="R362" s="1061">
        <f>VLOOKUP(C362,'A. Rate Class Allocations'!$B$124:$J$128,9,FALSE)</f>
        <v>0.85888650963597402</v>
      </c>
      <c r="S362" s="1060">
        <f t="shared" si="16"/>
        <v>40977.268635969456</v>
      </c>
      <c r="T362" s="1060">
        <f t="shared" si="17"/>
        <v>0</v>
      </c>
    </row>
    <row r="363" spans="1:20" s="1063" customFormat="1">
      <c r="A363" s="1072" t="s">
        <v>846</v>
      </c>
      <c r="B363" s="1063" t="s">
        <v>768</v>
      </c>
      <c r="C363" s="1071" t="s">
        <v>118</v>
      </c>
      <c r="D363" s="1071" t="s">
        <v>2271</v>
      </c>
      <c r="E363" s="1066">
        <v>2018</v>
      </c>
      <c r="F363" s="1066">
        <v>2018</v>
      </c>
      <c r="G363" s="1064">
        <v>43063</v>
      </c>
      <c r="H363" s="1117">
        <f t="shared" si="15"/>
        <v>2017</v>
      </c>
      <c r="I363" s="1064"/>
      <c r="J363" s="1071" t="s">
        <v>847</v>
      </c>
      <c r="K363" s="1071" t="s">
        <v>2020</v>
      </c>
      <c r="L363" s="1071" t="s">
        <v>827</v>
      </c>
      <c r="M363" s="1070">
        <v>22793</v>
      </c>
      <c r="N363" s="1070">
        <v>2.7</v>
      </c>
      <c r="O363" s="1062">
        <f>VLOOKUP(C363,'A. Rate Class Allocations'!$B$124:$J$128,6,FALSE)</f>
        <v>0.96094519236849896</v>
      </c>
      <c r="P363" s="1061">
        <f>VLOOKUP(C363,'A. Rate Class Allocations'!$B$124:$J$128,8,FALSE)</f>
        <v>0.98007105038154396</v>
      </c>
      <c r="Q363" s="1061">
        <f>VLOOKUP(C363,'A. Rate Class Allocations'!$B$124:$J$128,7,FALSE)</f>
        <v>1.0700573423086499</v>
      </c>
      <c r="R363" s="1061">
        <f>VLOOKUP(C363,'A. Rate Class Allocations'!$B$124:$J$128,9,FALSE)</f>
        <v>0.85888650963597402</v>
      </c>
      <c r="S363" s="1060">
        <f t="shared" si="16"/>
        <v>21466.323498247817</v>
      </c>
      <c r="T363" s="1060">
        <f t="shared" si="17"/>
        <v>2.4814561027837221</v>
      </c>
    </row>
    <row r="364" spans="1:20" s="1063" customFormat="1">
      <c r="A364" s="1072" t="s">
        <v>846</v>
      </c>
      <c r="B364" s="1063" t="s">
        <v>768</v>
      </c>
      <c r="C364" s="1071" t="s">
        <v>118</v>
      </c>
      <c r="D364" s="1071" t="s">
        <v>2271</v>
      </c>
      <c r="E364" s="1066">
        <v>2018</v>
      </c>
      <c r="F364" s="1066">
        <v>2018</v>
      </c>
      <c r="G364" s="1064">
        <v>43063</v>
      </c>
      <c r="H364" s="1117">
        <f t="shared" si="15"/>
        <v>2017</v>
      </c>
      <c r="I364" s="1064"/>
      <c r="J364" s="1071" t="s">
        <v>843</v>
      </c>
      <c r="K364" s="1071" t="s">
        <v>2020</v>
      </c>
      <c r="L364" s="1071" t="s">
        <v>827</v>
      </c>
      <c r="M364" s="1070">
        <v>14616</v>
      </c>
      <c r="N364" s="1070">
        <v>0</v>
      </c>
      <c r="O364" s="1062">
        <f>VLOOKUP(C364,'A. Rate Class Allocations'!$B$124:$J$128,6,FALSE)</f>
        <v>0.96094519236849896</v>
      </c>
      <c r="P364" s="1061">
        <f>VLOOKUP(C364,'A. Rate Class Allocations'!$B$124:$J$128,8,FALSE)</f>
        <v>0.98007105038154396</v>
      </c>
      <c r="Q364" s="1061">
        <f>VLOOKUP(C364,'A. Rate Class Allocations'!$B$124:$J$128,7,FALSE)</f>
        <v>1.0700573423086499</v>
      </c>
      <c r="R364" s="1061">
        <f>VLOOKUP(C364,'A. Rate Class Allocations'!$B$124:$J$128,9,FALSE)</f>
        <v>0.85888650963597402</v>
      </c>
      <c r="S364" s="1060">
        <f t="shared" si="16"/>
        <v>13765.269348062568</v>
      </c>
      <c r="T364" s="1060">
        <f t="shared" si="17"/>
        <v>0</v>
      </c>
    </row>
    <row r="365" spans="1:20" s="1063" customFormat="1">
      <c r="A365" s="1072" t="s">
        <v>846</v>
      </c>
      <c r="B365" s="1063" t="s">
        <v>768</v>
      </c>
      <c r="C365" s="1071" t="s">
        <v>118</v>
      </c>
      <c r="D365" s="1071" t="s">
        <v>2270</v>
      </c>
      <c r="E365" s="1066">
        <v>2018</v>
      </c>
      <c r="F365" s="1066">
        <v>2018</v>
      </c>
      <c r="G365" s="1064">
        <v>43056</v>
      </c>
      <c r="H365" s="1117">
        <f t="shared" si="15"/>
        <v>2017</v>
      </c>
      <c r="I365" s="1064"/>
      <c r="J365" s="1071" t="s">
        <v>843</v>
      </c>
      <c r="K365" s="1071" t="s">
        <v>2020</v>
      </c>
      <c r="L365" s="1071" t="s">
        <v>825</v>
      </c>
      <c r="M365" s="1070">
        <v>17056.975999999999</v>
      </c>
      <c r="N365" s="1070">
        <v>4.5279999999999996</v>
      </c>
      <c r="O365" s="1062">
        <f>VLOOKUP(C365,'A. Rate Class Allocations'!$B$124:$J$128,6,FALSE)</f>
        <v>0.96094519236849896</v>
      </c>
      <c r="P365" s="1061">
        <f>VLOOKUP(C365,'A. Rate Class Allocations'!$B$124:$J$128,8,FALSE)</f>
        <v>0.98007105038154396</v>
      </c>
      <c r="Q365" s="1061">
        <f>VLOOKUP(C365,'A. Rate Class Allocations'!$B$124:$J$128,7,FALSE)</f>
        <v>1.0700573423086499</v>
      </c>
      <c r="R365" s="1061">
        <f>VLOOKUP(C365,'A. Rate Class Allocations'!$B$124:$J$128,9,FALSE)</f>
        <v>0.85888650963597402</v>
      </c>
      <c r="S365" s="1060">
        <f t="shared" si="16"/>
        <v>16064.167275823676</v>
      </c>
      <c r="T365" s="1060">
        <f t="shared" si="17"/>
        <v>4.1614937901498861</v>
      </c>
    </row>
    <row r="366" spans="1:20" s="1063" customFormat="1">
      <c r="A366" s="1072" t="s">
        <v>846</v>
      </c>
      <c r="B366" s="1063" t="s">
        <v>768</v>
      </c>
      <c r="C366" s="1071" t="s">
        <v>118</v>
      </c>
      <c r="D366" s="1071" t="s">
        <v>2269</v>
      </c>
      <c r="E366" s="1066">
        <v>2018</v>
      </c>
      <c r="F366" s="1066">
        <v>2018</v>
      </c>
      <c r="G366" s="1064">
        <v>43039</v>
      </c>
      <c r="H366" s="1117">
        <f t="shared" si="15"/>
        <v>2017</v>
      </c>
      <c r="I366" s="1064"/>
      <c r="J366" s="1071" t="s">
        <v>843</v>
      </c>
      <c r="K366" s="1071" t="s">
        <v>2020</v>
      </c>
      <c r="L366" s="1071" t="s">
        <v>825</v>
      </c>
      <c r="M366" s="1070">
        <v>859.99680000000001</v>
      </c>
      <c r="N366" s="1070">
        <v>0.18720000000000001</v>
      </c>
      <c r="O366" s="1062">
        <f>VLOOKUP(C366,'A. Rate Class Allocations'!$B$124:$J$128,6,FALSE)</f>
        <v>0.96094519236849896</v>
      </c>
      <c r="P366" s="1061">
        <f>VLOOKUP(C366,'A. Rate Class Allocations'!$B$124:$J$128,8,FALSE)</f>
        <v>0.98007105038154396</v>
      </c>
      <c r="Q366" s="1061">
        <f>VLOOKUP(C366,'A. Rate Class Allocations'!$B$124:$J$128,7,FALSE)</f>
        <v>1.0700573423086499</v>
      </c>
      <c r="R366" s="1061">
        <f>VLOOKUP(C366,'A. Rate Class Allocations'!$B$124:$J$128,9,FALSE)</f>
        <v>0.85888650963597402</v>
      </c>
      <c r="S366" s="1060">
        <f t="shared" si="16"/>
        <v>809.9403113349681</v>
      </c>
      <c r="T366" s="1060">
        <f t="shared" si="17"/>
        <v>0.17204762312633809</v>
      </c>
    </row>
    <row r="367" spans="1:20" s="1063" customFormat="1">
      <c r="A367" s="1072" t="s">
        <v>846</v>
      </c>
      <c r="B367" s="1063" t="s">
        <v>768</v>
      </c>
      <c r="C367" s="1071" t="s">
        <v>118</v>
      </c>
      <c r="D367" s="1071" t="s">
        <v>2268</v>
      </c>
      <c r="E367" s="1066">
        <v>2018</v>
      </c>
      <c r="F367" s="1066">
        <v>2018</v>
      </c>
      <c r="G367" s="1064">
        <v>43049</v>
      </c>
      <c r="H367" s="1117">
        <f t="shared" si="15"/>
        <v>2017</v>
      </c>
      <c r="I367" s="1064"/>
      <c r="J367" s="1071" t="s">
        <v>843</v>
      </c>
      <c r="K367" s="1071" t="s">
        <v>2020</v>
      </c>
      <c r="L367" s="1071" t="s">
        <v>825</v>
      </c>
      <c r="M367" s="1070">
        <v>5880</v>
      </c>
      <c r="N367" s="1070">
        <v>0</v>
      </c>
      <c r="O367" s="1062">
        <f>VLOOKUP(C367,'A. Rate Class Allocations'!$B$124:$J$128,6,FALSE)</f>
        <v>0.96094519236849896</v>
      </c>
      <c r="P367" s="1061">
        <f>VLOOKUP(C367,'A. Rate Class Allocations'!$B$124:$J$128,8,FALSE)</f>
        <v>0.98007105038154396</v>
      </c>
      <c r="Q367" s="1061">
        <f>VLOOKUP(C367,'A. Rate Class Allocations'!$B$124:$J$128,7,FALSE)</f>
        <v>1.0700573423086499</v>
      </c>
      <c r="R367" s="1061">
        <f>VLOOKUP(C367,'A. Rate Class Allocations'!$B$124:$J$128,9,FALSE)</f>
        <v>0.85888650963597402</v>
      </c>
      <c r="S367" s="1060">
        <f t="shared" si="16"/>
        <v>5537.7520365768942</v>
      </c>
      <c r="T367" s="1060">
        <f t="shared" si="17"/>
        <v>0</v>
      </c>
    </row>
    <row r="368" spans="1:20" s="1063" customFormat="1">
      <c r="A368" s="1072" t="s">
        <v>846</v>
      </c>
      <c r="B368" s="1063" t="s">
        <v>768</v>
      </c>
      <c r="C368" s="1071" t="s">
        <v>118</v>
      </c>
      <c r="D368" s="1071" t="s">
        <v>2268</v>
      </c>
      <c r="E368" s="1066">
        <v>2018</v>
      </c>
      <c r="F368" s="1066">
        <v>2018</v>
      </c>
      <c r="G368" s="1064">
        <v>43049</v>
      </c>
      <c r="H368" s="1117">
        <f t="shared" si="15"/>
        <v>2017</v>
      </c>
      <c r="I368" s="1064"/>
      <c r="J368" s="1071" t="s">
        <v>843</v>
      </c>
      <c r="K368" s="1071" t="s">
        <v>2020</v>
      </c>
      <c r="L368" s="1071" t="s">
        <v>825</v>
      </c>
      <c r="M368" s="1070">
        <v>2436</v>
      </c>
      <c r="N368" s="1070">
        <v>0</v>
      </c>
      <c r="O368" s="1062">
        <f>VLOOKUP(C368,'A. Rate Class Allocations'!$B$124:$J$128,6,FALSE)</f>
        <v>0.96094519236849896</v>
      </c>
      <c r="P368" s="1061">
        <f>VLOOKUP(C368,'A. Rate Class Allocations'!$B$124:$J$128,8,FALSE)</f>
        <v>0.98007105038154396</v>
      </c>
      <c r="Q368" s="1061">
        <f>VLOOKUP(C368,'A. Rate Class Allocations'!$B$124:$J$128,7,FALSE)</f>
        <v>1.0700573423086499</v>
      </c>
      <c r="R368" s="1061">
        <f>VLOOKUP(C368,'A. Rate Class Allocations'!$B$124:$J$128,9,FALSE)</f>
        <v>0.85888650963597402</v>
      </c>
      <c r="S368" s="1060">
        <f t="shared" si="16"/>
        <v>2294.2115580104282</v>
      </c>
      <c r="T368" s="1060">
        <f t="shared" si="17"/>
        <v>0</v>
      </c>
    </row>
    <row r="369" spans="1:20" s="1063" customFormat="1">
      <c r="A369" s="1072" t="s">
        <v>846</v>
      </c>
      <c r="B369" s="1063" t="s">
        <v>768</v>
      </c>
      <c r="C369" s="1071" t="s">
        <v>118</v>
      </c>
      <c r="D369" s="1071" t="s">
        <v>2268</v>
      </c>
      <c r="E369" s="1066">
        <v>2018</v>
      </c>
      <c r="F369" s="1066">
        <v>2018</v>
      </c>
      <c r="G369" s="1064">
        <v>43049</v>
      </c>
      <c r="H369" s="1117">
        <f t="shared" si="15"/>
        <v>2017</v>
      </c>
      <c r="I369" s="1064"/>
      <c r="J369" s="1071" t="s">
        <v>843</v>
      </c>
      <c r="K369" s="1071" t="s">
        <v>2020</v>
      </c>
      <c r="L369" s="1071" t="s">
        <v>825</v>
      </c>
      <c r="M369" s="1070">
        <v>5254.2</v>
      </c>
      <c r="N369" s="1070">
        <v>0</v>
      </c>
      <c r="O369" s="1062">
        <f>VLOOKUP(C369,'A. Rate Class Allocations'!$B$124:$J$128,6,FALSE)</f>
        <v>0.96094519236849896</v>
      </c>
      <c r="P369" s="1061">
        <f>VLOOKUP(C369,'A. Rate Class Allocations'!$B$124:$J$128,8,FALSE)</f>
        <v>0.98007105038154396</v>
      </c>
      <c r="Q369" s="1061">
        <f>VLOOKUP(C369,'A. Rate Class Allocations'!$B$124:$J$128,7,FALSE)</f>
        <v>1.0700573423086499</v>
      </c>
      <c r="R369" s="1061">
        <f>VLOOKUP(C369,'A. Rate Class Allocations'!$B$124:$J$128,9,FALSE)</f>
        <v>0.85888650963597402</v>
      </c>
      <c r="S369" s="1060">
        <f t="shared" si="16"/>
        <v>4948.3769983983539</v>
      </c>
      <c r="T369" s="1060">
        <f t="shared" si="17"/>
        <v>0</v>
      </c>
    </row>
    <row r="370" spans="1:20" s="1063" customFormat="1">
      <c r="A370" s="1072" t="s">
        <v>846</v>
      </c>
      <c r="B370" s="1063" t="s">
        <v>768</v>
      </c>
      <c r="C370" s="1071" t="s">
        <v>118</v>
      </c>
      <c r="D370" s="1071" t="s">
        <v>2267</v>
      </c>
      <c r="E370" s="1066">
        <v>2018</v>
      </c>
      <c r="F370" s="1066">
        <v>2018</v>
      </c>
      <c r="G370" s="1064">
        <v>43278</v>
      </c>
      <c r="H370" s="1117">
        <f t="shared" si="15"/>
        <v>2018</v>
      </c>
      <c r="I370" s="1064"/>
      <c r="J370" s="1071" t="s">
        <v>843</v>
      </c>
      <c r="K370" s="1071" t="s">
        <v>2020</v>
      </c>
      <c r="L370" s="1071" t="s">
        <v>825</v>
      </c>
      <c r="M370" s="1070">
        <v>36843.879999999997</v>
      </c>
      <c r="N370" s="1070">
        <v>8.02</v>
      </c>
      <c r="O370" s="1062">
        <f>VLOOKUP(C370,'A. Rate Class Allocations'!$B$124:$J$128,6,FALSE)</f>
        <v>0.96094519236849896</v>
      </c>
      <c r="P370" s="1061">
        <f>VLOOKUP(C370,'A. Rate Class Allocations'!$B$124:$J$128,8,FALSE)</f>
        <v>0.98007105038154396</v>
      </c>
      <c r="Q370" s="1061">
        <f>VLOOKUP(C370,'A. Rate Class Allocations'!$B$124:$J$128,7,FALSE)</f>
        <v>1.0700573423086499</v>
      </c>
      <c r="R370" s="1061">
        <f>VLOOKUP(C370,'A. Rate Class Allocations'!$B$124:$J$128,9,FALSE)</f>
        <v>0.85888650963597402</v>
      </c>
      <c r="S370" s="1060">
        <f t="shared" si="16"/>
        <v>34699.365902278012</v>
      </c>
      <c r="T370" s="1060">
        <f t="shared" si="17"/>
        <v>7.3708436830834989</v>
      </c>
    </row>
    <row r="371" spans="1:20" s="1063" customFormat="1">
      <c r="A371" s="1072" t="s">
        <v>846</v>
      </c>
      <c r="B371" s="1063" t="s">
        <v>768</v>
      </c>
      <c r="C371" s="1071" t="s">
        <v>118</v>
      </c>
      <c r="D371" s="1071" t="s">
        <v>2266</v>
      </c>
      <c r="E371" s="1066">
        <v>2018</v>
      </c>
      <c r="F371" s="1066">
        <v>2018</v>
      </c>
      <c r="G371" s="1064">
        <v>43189</v>
      </c>
      <c r="H371" s="1117">
        <f t="shared" si="15"/>
        <v>2018</v>
      </c>
      <c r="I371" s="1064"/>
      <c r="J371" s="1071" t="s">
        <v>843</v>
      </c>
      <c r="K371" s="1071" t="s">
        <v>2020</v>
      </c>
      <c r="L371" s="1071" t="s">
        <v>825</v>
      </c>
      <c r="M371" s="1070">
        <v>9142.06</v>
      </c>
      <c r="N371" s="1070">
        <v>1.99</v>
      </c>
      <c r="O371" s="1062">
        <f>VLOOKUP(C371,'A. Rate Class Allocations'!$B$124:$J$128,6,FALSE)</f>
        <v>0.96094519236849896</v>
      </c>
      <c r="P371" s="1061">
        <f>VLOOKUP(C371,'A. Rate Class Allocations'!$B$124:$J$128,8,FALSE)</f>
        <v>0.98007105038154396</v>
      </c>
      <c r="Q371" s="1061">
        <f>VLOOKUP(C371,'A. Rate Class Allocations'!$B$124:$J$128,7,FALSE)</f>
        <v>1.0700573423086499</v>
      </c>
      <c r="R371" s="1061">
        <f>VLOOKUP(C371,'A. Rate Class Allocations'!$B$124:$J$128,9,FALSE)</f>
        <v>0.85888650963597402</v>
      </c>
      <c r="S371" s="1060">
        <f t="shared" si="16"/>
        <v>8609.9424121612519</v>
      </c>
      <c r="T371" s="1060">
        <f t="shared" si="17"/>
        <v>1.8289250535331876</v>
      </c>
    </row>
    <row r="372" spans="1:20" s="1063" customFormat="1">
      <c r="A372" s="1072" t="s">
        <v>846</v>
      </c>
      <c r="B372" s="1063" t="s">
        <v>768</v>
      </c>
      <c r="C372" s="1071" t="s">
        <v>118</v>
      </c>
      <c r="D372" s="1071" t="s">
        <v>2265</v>
      </c>
      <c r="E372" s="1066">
        <v>2018</v>
      </c>
      <c r="F372" s="1066">
        <v>2018</v>
      </c>
      <c r="G372" s="1064">
        <v>43185</v>
      </c>
      <c r="H372" s="1117">
        <f t="shared" si="15"/>
        <v>2018</v>
      </c>
      <c r="I372" s="1064"/>
      <c r="J372" s="1071" t="s">
        <v>847</v>
      </c>
      <c r="K372" s="1071" t="s">
        <v>2020</v>
      </c>
      <c r="L372" s="1071" t="s">
        <v>825</v>
      </c>
      <c r="M372" s="1070">
        <v>105840</v>
      </c>
      <c r="N372" s="1070">
        <v>35</v>
      </c>
      <c r="O372" s="1062">
        <f>VLOOKUP(C372,'A. Rate Class Allocations'!$B$124:$J$128,6,FALSE)</f>
        <v>0.96094519236849896</v>
      </c>
      <c r="P372" s="1061">
        <f>VLOOKUP(C372,'A. Rate Class Allocations'!$B$124:$J$128,8,FALSE)</f>
        <v>0.98007105038154396</v>
      </c>
      <c r="Q372" s="1061">
        <f>VLOOKUP(C372,'A. Rate Class Allocations'!$B$124:$J$128,7,FALSE)</f>
        <v>1.0700573423086499</v>
      </c>
      <c r="R372" s="1061">
        <f>VLOOKUP(C372,'A. Rate Class Allocations'!$B$124:$J$128,9,FALSE)</f>
        <v>0.85888650963597402</v>
      </c>
      <c r="S372" s="1060">
        <f t="shared" si="16"/>
        <v>99679.536658384095</v>
      </c>
      <c r="T372" s="1060">
        <f t="shared" si="17"/>
        <v>32.167023554603809</v>
      </c>
    </row>
    <row r="373" spans="1:20" s="1063" customFormat="1">
      <c r="A373" s="1072" t="s">
        <v>846</v>
      </c>
      <c r="B373" s="1063" t="s">
        <v>768</v>
      </c>
      <c r="C373" s="1071" t="s">
        <v>118</v>
      </c>
      <c r="D373" s="1071" t="s">
        <v>2264</v>
      </c>
      <c r="E373" s="1066">
        <v>2018</v>
      </c>
      <c r="F373" s="1066">
        <v>2018</v>
      </c>
      <c r="G373" s="1064">
        <v>43054</v>
      </c>
      <c r="H373" s="1117">
        <f t="shared" si="15"/>
        <v>2017</v>
      </c>
      <c r="I373" s="1064"/>
      <c r="J373" s="1071" t="s">
        <v>847</v>
      </c>
      <c r="K373" s="1071" t="s">
        <v>2020</v>
      </c>
      <c r="L373" s="1071" t="s">
        <v>825</v>
      </c>
      <c r="M373" s="1070">
        <v>1543</v>
      </c>
      <c r="N373" s="1070">
        <v>0.5</v>
      </c>
      <c r="O373" s="1062">
        <f>VLOOKUP(C373,'A. Rate Class Allocations'!$B$124:$J$128,6,FALSE)</f>
        <v>0.96094519236849896</v>
      </c>
      <c r="P373" s="1061">
        <f>VLOOKUP(C373,'A. Rate Class Allocations'!$B$124:$J$128,8,FALSE)</f>
        <v>0.98007105038154396</v>
      </c>
      <c r="Q373" s="1061">
        <f>VLOOKUP(C373,'A. Rate Class Allocations'!$B$124:$J$128,7,FALSE)</f>
        <v>1.0700573423086499</v>
      </c>
      <c r="R373" s="1061">
        <f>VLOOKUP(C373,'A. Rate Class Allocations'!$B$124:$J$128,9,FALSE)</f>
        <v>0.85888650963597402</v>
      </c>
      <c r="S373" s="1060">
        <f t="shared" si="16"/>
        <v>1453.189012319413</v>
      </c>
      <c r="T373" s="1060">
        <f t="shared" si="17"/>
        <v>0.45952890792291151</v>
      </c>
    </row>
    <row r="374" spans="1:20" s="1063" customFormat="1">
      <c r="A374" s="1072" t="s">
        <v>846</v>
      </c>
      <c r="B374" s="1063" t="s">
        <v>768</v>
      </c>
      <c r="C374" s="1071" t="s">
        <v>118</v>
      </c>
      <c r="D374" s="1071" t="s">
        <v>2264</v>
      </c>
      <c r="E374" s="1066">
        <v>2018</v>
      </c>
      <c r="F374" s="1066">
        <v>2018</v>
      </c>
      <c r="G374" s="1064">
        <v>43054</v>
      </c>
      <c r="H374" s="1117">
        <f t="shared" si="15"/>
        <v>2017</v>
      </c>
      <c r="I374" s="1064"/>
      <c r="J374" s="1071" t="s">
        <v>843</v>
      </c>
      <c r="K374" s="1071" t="s">
        <v>2020</v>
      </c>
      <c r="L374" s="1071" t="s">
        <v>825</v>
      </c>
      <c r="M374" s="1070">
        <v>18647.045999999998</v>
      </c>
      <c r="N374" s="1070">
        <v>0</v>
      </c>
      <c r="O374" s="1062">
        <f>VLOOKUP(C374,'A. Rate Class Allocations'!$B$124:$J$128,6,FALSE)</f>
        <v>0.96094519236849896</v>
      </c>
      <c r="P374" s="1061">
        <f>VLOOKUP(C374,'A. Rate Class Allocations'!$B$124:$J$128,8,FALSE)</f>
        <v>0.98007105038154396</v>
      </c>
      <c r="Q374" s="1061">
        <f>VLOOKUP(C374,'A. Rate Class Allocations'!$B$124:$J$128,7,FALSE)</f>
        <v>1.0700573423086499</v>
      </c>
      <c r="R374" s="1061">
        <f>VLOOKUP(C374,'A. Rate Class Allocations'!$B$124:$J$128,9,FALSE)</f>
        <v>0.85888650963597402</v>
      </c>
      <c r="S374" s="1060">
        <f t="shared" si="16"/>
        <v>17561.686558272624</v>
      </c>
      <c r="T374" s="1060">
        <f t="shared" si="17"/>
        <v>0</v>
      </c>
    </row>
    <row r="375" spans="1:20" s="1063" customFormat="1">
      <c r="A375" s="1072" t="s">
        <v>846</v>
      </c>
      <c r="B375" s="1063" t="s">
        <v>768</v>
      </c>
      <c r="C375" s="1071" t="s">
        <v>118</v>
      </c>
      <c r="D375" s="1071" t="s">
        <v>2264</v>
      </c>
      <c r="E375" s="1066">
        <v>2018</v>
      </c>
      <c r="F375" s="1066">
        <v>2018</v>
      </c>
      <c r="G375" s="1064">
        <v>43054</v>
      </c>
      <c r="H375" s="1117">
        <f t="shared" si="15"/>
        <v>2017</v>
      </c>
      <c r="I375" s="1064"/>
      <c r="J375" s="1071" t="s">
        <v>843</v>
      </c>
      <c r="K375" s="1071" t="s">
        <v>2020</v>
      </c>
      <c r="L375" s="1071" t="s">
        <v>825</v>
      </c>
      <c r="M375" s="1070">
        <v>42567.1</v>
      </c>
      <c r="N375" s="1070">
        <v>11.3</v>
      </c>
      <c r="O375" s="1062">
        <f>VLOOKUP(C375,'A. Rate Class Allocations'!$B$124:$J$128,6,FALSE)</f>
        <v>0.96094519236849896</v>
      </c>
      <c r="P375" s="1061">
        <f>VLOOKUP(C375,'A. Rate Class Allocations'!$B$124:$J$128,8,FALSE)</f>
        <v>0.98007105038154396</v>
      </c>
      <c r="Q375" s="1061">
        <f>VLOOKUP(C375,'A. Rate Class Allocations'!$B$124:$J$128,7,FALSE)</f>
        <v>1.0700573423086499</v>
      </c>
      <c r="R375" s="1061">
        <f>VLOOKUP(C375,'A. Rate Class Allocations'!$B$124:$J$128,9,FALSE)</f>
        <v>0.85888650963597402</v>
      </c>
      <c r="S375" s="1060">
        <f t="shared" si="16"/>
        <v>40089.463387104137</v>
      </c>
      <c r="T375" s="1060">
        <f t="shared" si="17"/>
        <v>10.385353319057801</v>
      </c>
    </row>
    <row r="376" spans="1:20" s="1063" customFormat="1">
      <c r="A376" s="1072" t="s">
        <v>846</v>
      </c>
      <c r="B376" s="1063" t="s">
        <v>768</v>
      </c>
      <c r="C376" s="1071" t="s">
        <v>118</v>
      </c>
      <c r="D376" s="1071" t="s">
        <v>2263</v>
      </c>
      <c r="E376" s="1066">
        <v>2018</v>
      </c>
      <c r="F376" s="1066">
        <v>2018</v>
      </c>
      <c r="G376" s="1064">
        <v>43100</v>
      </c>
      <c r="H376" s="1117">
        <f t="shared" si="15"/>
        <v>2017</v>
      </c>
      <c r="I376" s="1064"/>
      <c r="J376" s="1071" t="s">
        <v>843</v>
      </c>
      <c r="K376" s="1071" t="s">
        <v>2020</v>
      </c>
      <c r="L376" s="1071" t="s">
        <v>825</v>
      </c>
      <c r="M376" s="1070">
        <v>86667.76</v>
      </c>
      <c r="N376" s="1070">
        <v>22.16</v>
      </c>
      <c r="O376" s="1062">
        <f>VLOOKUP(C376,'A. Rate Class Allocations'!$B$124:$J$128,6,FALSE)</f>
        <v>0.96094519236849896</v>
      </c>
      <c r="P376" s="1061">
        <f>VLOOKUP(C376,'A. Rate Class Allocations'!$B$124:$J$128,8,FALSE)</f>
        <v>0.98007105038154396</v>
      </c>
      <c r="Q376" s="1061">
        <f>VLOOKUP(C376,'A. Rate Class Allocations'!$B$124:$J$128,7,FALSE)</f>
        <v>1.0700573423086499</v>
      </c>
      <c r="R376" s="1061">
        <f>VLOOKUP(C376,'A. Rate Class Allocations'!$B$124:$J$128,9,FALSE)</f>
        <v>0.85888650963597402</v>
      </c>
      <c r="S376" s="1060">
        <f t="shared" si="16"/>
        <v>81623.225245843118</v>
      </c>
      <c r="T376" s="1060">
        <f t="shared" si="17"/>
        <v>20.366321199143435</v>
      </c>
    </row>
    <row r="377" spans="1:20" s="1063" customFormat="1">
      <c r="A377" s="1072" t="s">
        <v>846</v>
      </c>
      <c r="B377" s="1063" t="s">
        <v>768</v>
      </c>
      <c r="C377" s="1071" t="s">
        <v>118</v>
      </c>
      <c r="D377" s="1071" t="s">
        <v>2262</v>
      </c>
      <c r="E377" s="1066">
        <v>2018</v>
      </c>
      <c r="F377" s="1066">
        <v>2018</v>
      </c>
      <c r="G377" s="1064">
        <v>43054</v>
      </c>
      <c r="H377" s="1117">
        <f t="shared" si="15"/>
        <v>2017</v>
      </c>
      <c r="I377" s="1064"/>
      <c r="J377" s="1071" t="s">
        <v>843</v>
      </c>
      <c r="K377" s="1071" t="s">
        <v>2020</v>
      </c>
      <c r="L377" s="1071" t="s">
        <v>827</v>
      </c>
      <c r="M377" s="1070">
        <v>1173.3</v>
      </c>
      <c r="N377" s="1070">
        <v>0.3</v>
      </c>
      <c r="O377" s="1062">
        <f>VLOOKUP(C377,'A. Rate Class Allocations'!$B$124:$J$128,6,FALSE)</f>
        <v>0.96094519236849896</v>
      </c>
      <c r="P377" s="1061">
        <f>VLOOKUP(C377,'A. Rate Class Allocations'!$B$124:$J$128,8,FALSE)</f>
        <v>0.98007105038154396</v>
      </c>
      <c r="Q377" s="1061">
        <f>VLOOKUP(C377,'A. Rate Class Allocations'!$B$124:$J$128,7,FALSE)</f>
        <v>1.0700573423086499</v>
      </c>
      <c r="R377" s="1061">
        <f>VLOOKUP(C377,'A. Rate Class Allocations'!$B$124:$J$128,9,FALSE)</f>
        <v>0.85888650963597402</v>
      </c>
      <c r="S377" s="1060">
        <f t="shared" si="16"/>
        <v>1105.007561992461</v>
      </c>
      <c r="T377" s="1060">
        <f t="shared" si="17"/>
        <v>0.27571734475374693</v>
      </c>
    </row>
    <row r="378" spans="1:20" s="1063" customFormat="1">
      <c r="A378" s="1072" t="s">
        <v>846</v>
      </c>
      <c r="B378" s="1063" t="s">
        <v>768</v>
      </c>
      <c r="C378" s="1071" t="s">
        <v>118</v>
      </c>
      <c r="D378" s="1071" t="s">
        <v>2262</v>
      </c>
      <c r="E378" s="1066">
        <v>2018</v>
      </c>
      <c r="F378" s="1066">
        <v>2018</v>
      </c>
      <c r="G378" s="1064">
        <v>43054</v>
      </c>
      <c r="H378" s="1117">
        <f t="shared" si="15"/>
        <v>2017</v>
      </c>
      <c r="I378" s="1064"/>
      <c r="J378" s="1071" t="s">
        <v>843</v>
      </c>
      <c r="K378" s="1071" t="s">
        <v>2020</v>
      </c>
      <c r="L378" s="1071" t="s">
        <v>827</v>
      </c>
      <c r="M378" s="1070">
        <v>3813.2249999999999</v>
      </c>
      <c r="N378" s="1070">
        <v>0.97499999999999998</v>
      </c>
      <c r="O378" s="1062">
        <f>VLOOKUP(C378,'A. Rate Class Allocations'!$B$124:$J$128,6,FALSE)</f>
        <v>0.96094519236849896</v>
      </c>
      <c r="P378" s="1061">
        <f>VLOOKUP(C378,'A. Rate Class Allocations'!$B$124:$J$128,8,FALSE)</f>
        <v>0.98007105038154396</v>
      </c>
      <c r="Q378" s="1061">
        <f>VLOOKUP(C378,'A. Rate Class Allocations'!$B$124:$J$128,7,FALSE)</f>
        <v>1.0700573423086499</v>
      </c>
      <c r="R378" s="1061">
        <f>VLOOKUP(C378,'A. Rate Class Allocations'!$B$124:$J$128,9,FALSE)</f>
        <v>0.85888650963597402</v>
      </c>
      <c r="S378" s="1060">
        <f t="shared" si="16"/>
        <v>3591.2745764754982</v>
      </c>
      <c r="T378" s="1060">
        <f t="shared" si="17"/>
        <v>0.89608137044967728</v>
      </c>
    </row>
    <row r="379" spans="1:20" s="1063" customFormat="1">
      <c r="A379" s="1072" t="s">
        <v>846</v>
      </c>
      <c r="B379" s="1063" t="s">
        <v>768</v>
      </c>
      <c r="C379" s="1071" t="s">
        <v>118</v>
      </c>
      <c r="D379" s="1071" t="s">
        <v>2262</v>
      </c>
      <c r="E379" s="1066">
        <v>2018</v>
      </c>
      <c r="F379" s="1066">
        <v>2018</v>
      </c>
      <c r="G379" s="1064">
        <v>43054</v>
      </c>
      <c r="H379" s="1117">
        <f t="shared" si="15"/>
        <v>2017</v>
      </c>
      <c r="I379" s="1064"/>
      <c r="J379" s="1071" t="s">
        <v>843</v>
      </c>
      <c r="K379" s="1071" t="s">
        <v>2020</v>
      </c>
      <c r="L379" s="1071" t="s">
        <v>827</v>
      </c>
      <c r="M379" s="1070">
        <v>9151.74</v>
      </c>
      <c r="N379" s="1070">
        <v>2.34</v>
      </c>
      <c r="O379" s="1062">
        <f>VLOOKUP(C379,'A. Rate Class Allocations'!$B$124:$J$128,6,FALSE)</f>
        <v>0.96094519236849896</v>
      </c>
      <c r="P379" s="1061">
        <f>VLOOKUP(C379,'A. Rate Class Allocations'!$B$124:$J$128,8,FALSE)</f>
        <v>0.98007105038154396</v>
      </c>
      <c r="Q379" s="1061">
        <f>VLOOKUP(C379,'A. Rate Class Allocations'!$B$124:$J$128,7,FALSE)</f>
        <v>1.0700573423086499</v>
      </c>
      <c r="R379" s="1061">
        <f>VLOOKUP(C379,'A. Rate Class Allocations'!$B$124:$J$128,9,FALSE)</f>
        <v>0.85888650963597402</v>
      </c>
      <c r="S379" s="1060">
        <f t="shared" si="16"/>
        <v>8619.0589835411956</v>
      </c>
      <c r="T379" s="1060">
        <f t="shared" si="17"/>
        <v>2.1505952890792255</v>
      </c>
    </row>
    <row r="380" spans="1:20" s="1063" customFormat="1">
      <c r="A380" s="1072" t="s">
        <v>846</v>
      </c>
      <c r="B380" s="1063" t="s">
        <v>768</v>
      </c>
      <c r="C380" s="1071" t="s">
        <v>118</v>
      </c>
      <c r="D380" s="1071" t="s">
        <v>2262</v>
      </c>
      <c r="E380" s="1066">
        <v>2018</v>
      </c>
      <c r="F380" s="1066">
        <v>2018</v>
      </c>
      <c r="G380" s="1064">
        <v>43054</v>
      </c>
      <c r="H380" s="1117">
        <f t="shared" si="15"/>
        <v>2017</v>
      </c>
      <c r="I380" s="1064"/>
      <c r="J380" s="1071" t="s">
        <v>843</v>
      </c>
      <c r="K380" s="1071" t="s">
        <v>2020</v>
      </c>
      <c r="L380" s="1071" t="s">
        <v>827</v>
      </c>
      <c r="M380" s="1070">
        <v>1243.92</v>
      </c>
      <c r="N380" s="1070">
        <v>0.14199999999999999</v>
      </c>
      <c r="O380" s="1062">
        <f>VLOOKUP(C380,'A. Rate Class Allocations'!$B$124:$J$128,6,FALSE)</f>
        <v>0.96094519236849896</v>
      </c>
      <c r="P380" s="1061">
        <f>VLOOKUP(C380,'A. Rate Class Allocations'!$B$124:$J$128,8,FALSE)</f>
        <v>0.98007105038154396</v>
      </c>
      <c r="Q380" s="1061">
        <f>VLOOKUP(C380,'A. Rate Class Allocations'!$B$124:$J$128,7,FALSE)</f>
        <v>1.0700573423086499</v>
      </c>
      <c r="R380" s="1061">
        <f>VLOOKUP(C380,'A. Rate Class Allocations'!$B$124:$J$128,9,FALSE)</f>
        <v>0.85888650963597402</v>
      </c>
      <c r="S380" s="1060">
        <f t="shared" si="16"/>
        <v>1171.5170941052265</v>
      </c>
      <c r="T380" s="1060">
        <f t="shared" si="17"/>
        <v>0.13050620985010686</v>
      </c>
    </row>
    <row r="381" spans="1:20" s="1063" customFormat="1">
      <c r="A381" s="1072" t="s">
        <v>846</v>
      </c>
      <c r="B381" s="1063" t="s">
        <v>768</v>
      </c>
      <c r="C381" s="1071" t="s">
        <v>118</v>
      </c>
      <c r="D381" s="1071" t="s">
        <v>2261</v>
      </c>
      <c r="E381" s="1066">
        <v>2018</v>
      </c>
      <c r="F381" s="1066">
        <v>2018</v>
      </c>
      <c r="G381" s="1064">
        <v>43066</v>
      </c>
      <c r="H381" s="1117">
        <f t="shared" si="15"/>
        <v>2017</v>
      </c>
      <c r="I381" s="1064"/>
      <c r="J381" s="1071" t="s">
        <v>843</v>
      </c>
      <c r="K381" s="1071" t="s">
        <v>2020</v>
      </c>
      <c r="L381" s="1071" t="s">
        <v>825</v>
      </c>
      <c r="M381" s="1070">
        <v>40610.959999999999</v>
      </c>
      <c r="N381" s="1070">
        <v>8.84</v>
      </c>
      <c r="O381" s="1062">
        <f>VLOOKUP(C381,'A. Rate Class Allocations'!$B$124:$J$128,6,FALSE)</f>
        <v>0.96094519236849896</v>
      </c>
      <c r="P381" s="1061">
        <f>VLOOKUP(C381,'A. Rate Class Allocations'!$B$124:$J$128,8,FALSE)</f>
        <v>0.98007105038154396</v>
      </c>
      <c r="Q381" s="1061">
        <f>VLOOKUP(C381,'A. Rate Class Allocations'!$B$124:$J$128,7,FALSE)</f>
        <v>1.0700573423086499</v>
      </c>
      <c r="R381" s="1061">
        <f>VLOOKUP(C381,'A. Rate Class Allocations'!$B$124:$J$128,9,FALSE)</f>
        <v>0.85888650963597402</v>
      </c>
      <c r="S381" s="1060">
        <f t="shared" si="16"/>
        <v>38247.181368595717</v>
      </c>
      <c r="T381" s="1060">
        <f t="shared" si="17"/>
        <v>8.1244710920770746</v>
      </c>
    </row>
    <row r="382" spans="1:20" s="1063" customFormat="1">
      <c r="A382" s="1072" t="s">
        <v>846</v>
      </c>
      <c r="B382" s="1063" t="s">
        <v>768</v>
      </c>
      <c r="C382" s="1071" t="s">
        <v>118</v>
      </c>
      <c r="D382" s="1071" t="s">
        <v>2260</v>
      </c>
      <c r="E382" s="1066">
        <v>2018</v>
      </c>
      <c r="F382" s="1066">
        <v>2018</v>
      </c>
      <c r="G382" s="1064">
        <v>43069</v>
      </c>
      <c r="H382" s="1117">
        <f t="shared" si="15"/>
        <v>2017</v>
      </c>
      <c r="I382" s="1064"/>
      <c r="J382" s="1071" t="s">
        <v>843</v>
      </c>
      <c r="K382" s="1071" t="s">
        <v>2020</v>
      </c>
      <c r="L382" s="1071" t="s">
        <v>825</v>
      </c>
      <c r="M382" s="1070">
        <v>391.40879999999999</v>
      </c>
      <c r="N382" s="1070">
        <v>8.5199999999999998E-2</v>
      </c>
      <c r="O382" s="1062">
        <f>VLOOKUP(C382,'A. Rate Class Allocations'!$B$124:$J$128,6,FALSE)</f>
        <v>0.96094519236849896</v>
      </c>
      <c r="P382" s="1061">
        <f>VLOOKUP(C382,'A. Rate Class Allocations'!$B$124:$J$128,8,FALSE)</f>
        <v>0.98007105038154396</v>
      </c>
      <c r="Q382" s="1061">
        <f>VLOOKUP(C382,'A. Rate Class Allocations'!$B$124:$J$128,7,FALSE)</f>
        <v>1.0700573423086499</v>
      </c>
      <c r="R382" s="1061">
        <f>VLOOKUP(C382,'A. Rate Class Allocations'!$B$124:$J$128,9,FALSE)</f>
        <v>0.85888650963597402</v>
      </c>
      <c r="S382" s="1060">
        <f t="shared" si="16"/>
        <v>368.62668015886368</v>
      </c>
      <c r="T382" s="1060">
        <f t="shared" si="17"/>
        <v>7.8303725910064126E-2</v>
      </c>
    </row>
    <row r="383" spans="1:20" s="1063" customFormat="1">
      <c r="A383" s="1072" t="s">
        <v>846</v>
      </c>
      <c r="B383" s="1063" t="s">
        <v>768</v>
      </c>
      <c r="C383" s="1071" t="s">
        <v>118</v>
      </c>
      <c r="D383" s="1071" t="s">
        <v>2260</v>
      </c>
      <c r="E383" s="1066">
        <v>2018</v>
      </c>
      <c r="F383" s="1066">
        <v>2018</v>
      </c>
      <c r="G383" s="1064">
        <v>43069</v>
      </c>
      <c r="H383" s="1117">
        <f t="shared" si="15"/>
        <v>2017</v>
      </c>
      <c r="I383" s="1064"/>
      <c r="J383" s="1071" t="s">
        <v>847</v>
      </c>
      <c r="K383" s="1071" t="s">
        <v>2020</v>
      </c>
      <c r="L383" s="1071" t="s">
        <v>825</v>
      </c>
      <c r="M383" s="1070">
        <v>13527</v>
      </c>
      <c r="N383" s="1070">
        <v>3.8</v>
      </c>
      <c r="O383" s="1062">
        <f>VLOOKUP(C383,'A. Rate Class Allocations'!$B$124:$J$128,6,FALSE)</f>
        <v>0.96094519236849896</v>
      </c>
      <c r="P383" s="1061">
        <f>VLOOKUP(C383,'A. Rate Class Allocations'!$B$124:$J$128,8,FALSE)</f>
        <v>0.98007105038154396</v>
      </c>
      <c r="Q383" s="1061">
        <f>VLOOKUP(C383,'A. Rate Class Allocations'!$B$124:$J$128,7,FALSE)</f>
        <v>1.0700573423086499</v>
      </c>
      <c r="R383" s="1061">
        <f>VLOOKUP(C383,'A. Rate Class Allocations'!$B$124:$J$128,9,FALSE)</f>
        <v>0.85888650963597402</v>
      </c>
      <c r="S383" s="1060">
        <f t="shared" si="16"/>
        <v>12739.655067818989</v>
      </c>
      <c r="T383" s="1060">
        <f t="shared" si="17"/>
        <v>3.4924197002141275</v>
      </c>
    </row>
    <row r="384" spans="1:20" s="1063" customFormat="1">
      <c r="A384" s="1072" t="s">
        <v>846</v>
      </c>
      <c r="B384" s="1063" t="s">
        <v>768</v>
      </c>
      <c r="C384" s="1071" t="s">
        <v>118</v>
      </c>
      <c r="D384" s="1071" t="s">
        <v>2259</v>
      </c>
      <c r="E384" s="1066">
        <v>2018</v>
      </c>
      <c r="F384" s="1066">
        <v>2018</v>
      </c>
      <c r="G384" s="1064">
        <v>43139</v>
      </c>
      <c r="H384" s="1117">
        <f t="shared" si="15"/>
        <v>2018</v>
      </c>
      <c r="I384" s="1064"/>
      <c r="J384" s="1071" t="s">
        <v>843</v>
      </c>
      <c r="K384" s="1071" t="s">
        <v>2020</v>
      </c>
      <c r="L384" s="1071" t="s">
        <v>825</v>
      </c>
      <c r="M384" s="1070">
        <v>18396</v>
      </c>
      <c r="N384" s="1070">
        <v>0</v>
      </c>
      <c r="O384" s="1062">
        <f>VLOOKUP(C384,'A. Rate Class Allocations'!$B$124:$J$128,6,FALSE)</f>
        <v>0.96094519236849896</v>
      </c>
      <c r="P384" s="1061">
        <f>VLOOKUP(C384,'A. Rate Class Allocations'!$B$124:$J$128,8,FALSE)</f>
        <v>0.98007105038154396</v>
      </c>
      <c r="Q384" s="1061">
        <f>VLOOKUP(C384,'A. Rate Class Allocations'!$B$124:$J$128,7,FALSE)</f>
        <v>1.0700573423086499</v>
      </c>
      <c r="R384" s="1061">
        <f>VLOOKUP(C384,'A. Rate Class Allocations'!$B$124:$J$128,9,FALSE)</f>
        <v>0.85888650963597402</v>
      </c>
      <c r="S384" s="1060">
        <f t="shared" si="16"/>
        <v>17325.252800147715</v>
      </c>
      <c r="T384" s="1060">
        <f t="shared" si="17"/>
        <v>0</v>
      </c>
    </row>
    <row r="385" spans="1:20" s="1063" customFormat="1">
      <c r="A385" s="1072" t="s">
        <v>846</v>
      </c>
      <c r="B385" s="1063" t="s">
        <v>768</v>
      </c>
      <c r="C385" s="1071" t="s">
        <v>118</v>
      </c>
      <c r="D385" s="1071" t="s">
        <v>2259</v>
      </c>
      <c r="E385" s="1066">
        <v>2018</v>
      </c>
      <c r="F385" s="1066">
        <v>2018</v>
      </c>
      <c r="G385" s="1064">
        <v>43139</v>
      </c>
      <c r="H385" s="1117">
        <f t="shared" si="15"/>
        <v>2018</v>
      </c>
      <c r="I385" s="1064"/>
      <c r="J385" s="1071" t="s">
        <v>843</v>
      </c>
      <c r="K385" s="1071" t="s">
        <v>2020</v>
      </c>
      <c r="L385" s="1071" t="s">
        <v>825</v>
      </c>
      <c r="M385" s="1070">
        <v>2335.1999999999998</v>
      </c>
      <c r="N385" s="1070">
        <v>0</v>
      </c>
      <c r="O385" s="1062">
        <f>VLOOKUP(C385,'A. Rate Class Allocations'!$B$124:$J$128,6,FALSE)</f>
        <v>0.96094519236849896</v>
      </c>
      <c r="P385" s="1061">
        <f>VLOOKUP(C385,'A. Rate Class Allocations'!$B$124:$J$128,8,FALSE)</f>
        <v>0.98007105038154396</v>
      </c>
      <c r="Q385" s="1061">
        <f>VLOOKUP(C385,'A. Rate Class Allocations'!$B$124:$J$128,7,FALSE)</f>
        <v>1.0700573423086499</v>
      </c>
      <c r="R385" s="1061">
        <f>VLOOKUP(C385,'A. Rate Class Allocations'!$B$124:$J$128,9,FALSE)</f>
        <v>0.85888650963597402</v>
      </c>
      <c r="S385" s="1060">
        <f t="shared" si="16"/>
        <v>2199.2786659548237</v>
      </c>
      <c r="T385" s="1060">
        <f t="shared" si="17"/>
        <v>0</v>
      </c>
    </row>
    <row r="386" spans="1:20" s="1063" customFormat="1">
      <c r="A386" s="1072" t="s">
        <v>846</v>
      </c>
      <c r="B386" s="1063" t="s">
        <v>768</v>
      </c>
      <c r="C386" s="1071" t="s">
        <v>118</v>
      </c>
      <c r="D386" s="1071" t="s">
        <v>2258</v>
      </c>
      <c r="E386" s="1066">
        <v>2018</v>
      </c>
      <c r="F386" s="1066">
        <v>2018</v>
      </c>
      <c r="G386" s="1064">
        <v>43069</v>
      </c>
      <c r="H386" s="1117">
        <f t="shared" si="15"/>
        <v>2017</v>
      </c>
      <c r="I386" s="1064"/>
      <c r="J386" s="1071" t="s">
        <v>843</v>
      </c>
      <c r="K386" s="1071" t="s">
        <v>2020</v>
      </c>
      <c r="L386" s="1071" t="s">
        <v>825</v>
      </c>
      <c r="M386" s="1070">
        <v>4264.2439999999997</v>
      </c>
      <c r="N386" s="1070">
        <v>1.1319999999999999</v>
      </c>
      <c r="O386" s="1062">
        <f>VLOOKUP(C386,'A. Rate Class Allocations'!$B$124:$J$128,6,FALSE)</f>
        <v>0.96094519236849896</v>
      </c>
      <c r="P386" s="1061">
        <f>VLOOKUP(C386,'A. Rate Class Allocations'!$B$124:$J$128,8,FALSE)</f>
        <v>0.98007105038154396</v>
      </c>
      <c r="Q386" s="1061">
        <f>VLOOKUP(C386,'A. Rate Class Allocations'!$B$124:$J$128,7,FALSE)</f>
        <v>1.0700573423086499</v>
      </c>
      <c r="R386" s="1061">
        <f>VLOOKUP(C386,'A. Rate Class Allocations'!$B$124:$J$128,9,FALSE)</f>
        <v>0.85888650963597402</v>
      </c>
      <c r="S386" s="1060">
        <f t="shared" si="16"/>
        <v>4016.0418189559191</v>
      </c>
      <c r="T386" s="1060">
        <f t="shared" si="17"/>
        <v>1.0403734475374715</v>
      </c>
    </row>
    <row r="387" spans="1:20" s="1063" customFormat="1">
      <c r="A387" s="1072" t="s">
        <v>846</v>
      </c>
      <c r="B387" s="1063" t="s">
        <v>768</v>
      </c>
      <c r="C387" s="1071" t="s">
        <v>118</v>
      </c>
      <c r="D387" s="1071" t="s">
        <v>2258</v>
      </c>
      <c r="E387" s="1066">
        <v>2018</v>
      </c>
      <c r="F387" s="1066">
        <v>2018</v>
      </c>
      <c r="G387" s="1064">
        <v>43069</v>
      </c>
      <c r="H387" s="1117">
        <f t="shared" si="15"/>
        <v>2017</v>
      </c>
      <c r="I387" s="1064"/>
      <c r="J387" s="1071" t="s">
        <v>843</v>
      </c>
      <c r="K387" s="1071" t="s">
        <v>2020</v>
      </c>
      <c r="L387" s="1071" t="s">
        <v>825</v>
      </c>
      <c r="M387" s="1070">
        <v>25585.464</v>
      </c>
      <c r="N387" s="1070">
        <v>6.7919999999999998</v>
      </c>
      <c r="O387" s="1062">
        <f>VLOOKUP(C387,'A. Rate Class Allocations'!$B$124:$J$128,6,FALSE)</f>
        <v>0.96094519236849896</v>
      </c>
      <c r="P387" s="1061">
        <f>VLOOKUP(C387,'A. Rate Class Allocations'!$B$124:$J$128,8,FALSE)</f>
        <v>0.98007105038154396</v>
      </c>
      <c r="Q387" s="1061">
        <f>VLOOKUP(C387,'A. Rate Class Allocations'!$B$124:$J$128,7,FALSE)</f>
        <v>1.0700573423086499</v>
      </c>
      <c r="R387" s="1061">
        <f>VLOOKUP(C387,'A. Rate Class Allocations'!$B$124:$J$128,9,FALSE)</f>
        <v>0.85888650963597402</v>
      </c>
      <c r="S387" s="1060">
        <f t="shared" si="16"/>
        <v>24096.250913735515</v>
      </c>
      <c r="T387" s="1060">
        <f t="shared" si="17"/>
        <v>6.2422406852248296</v>
      </c>
    </row>
    <row r="388" spans="1:20" s="1063" customFormat="1">
      <c r="A388" s="1072" t="s">
        <v>846</v>
      </c>
      <c r="B388" s="1063" t="s">
        <v>768</v>
      </c>
      <c r="C388" s="1071" t="s">
        <v>118</v>
      </c>
      <c r="D388" s="1071" t="s">
        <v>2257</v>
      </c>
      <c r="E388" s="1066">
        <v>2018</v>
      </c>
      <c r="F388" s="1066">
        <v>2018</v>
      </c>
      <c r="G388" s="1064">
        <v>43181</v>
      </c>
      <c r="H388" s="1117">
        <f t="shared" ref="H388:H451" si="18">YEAR(G388)</f>
        <v>2018</v>
      </c>
      <c r="I388" s="1064"/>
      <c r="J388" s="1071" t="s">
        <v>843</v>
      </c>
      <c r="K388" s="1071" t="s">
        <v>2020</v>
      </c>
      <c r="L388" s="1071" t="s">
        <v>827</v>
      </c>
      <c r="M388" s="1070">
        <v>546</v>
      </c>
      <c r="N388" s="1070">
        <v>0</v>
      </c>
      <c r="O388" s="1062">
        <f>VLOOKUP(C388,'A. Rate Class Allocations'!$B$124:$J$128,6,FALSE)</f>
        <v>0.96094519236849896</v>
      </c>
      <c r="P388" s="1061">
        <f>VLOOKUP(C388,'A. Rate Class Allocations'!$B$124:$J$128,8,FALSE)</f>
        <v>0.98007105038154396</v>
      </c>
      <c r="Q388" s="1061">
        <f>VLOOKUP(C388,'A. Rate Class Allocations'!$B$124:$J$128,7,FALSE)</f>
        <v>1.0700573423086499</v>
      </c>
      <c r="R388" s="1061">
        <f>VLOOKUP(C388,'A. Rate Class Allocations'!$B$124:$J$128,9,FALSE)</f>
        <v>0.85888650963597402</v>
      </c>
      <c r="S388" s="1060">
        <f t="shared" ref="S388:S451" si="19">M388*O388*P388</f>
        <v>514.21983196785447</v>
      </c>
      <c r="T388" s="1060">
        <f t="shared" ref="T388:T451" si="20">N388*Q388*R388</f>
        <v>0</v>
      </c>
    </row>
    <row r="389" spans="1:20" s="1063" customFormat="1">
      <c r="A389" s="1072" t="s">
        <v>846</v>
      </c>
      <c r="B389" s="1063" t="s">
        <v>768</v>
      </c>
      <c r="C389" s="1071" t="s">
        <v>118</v>
      </c>
      <c r="D389" s="1071" t="s">
        <v>2257</v>
      </c>
      <c r="E389" s="1066">
        <v>2018</v>
      </c>
      <c r="F389" s="1066">
        <v>2018</v>
      </c>
      <c r="G389" s="1064">
        <v>43181</v>
      </c>
      <c r="H389" s="1117">
        <f t="shared" si="18"/>
        <v>2018</v>
      </c>
      <c r="I389" s="1064"/>
      <c r="J389" s="1071" t="s">
        <v>843</v>
      </c>
      <c r="K389" s="1071" t="s">
        <v>2020</v>
      </c>
      <c r="L389" s="1071" t="s">
        <v>827</v>
      </c>
      <c r="M389" s="1070">
        <v>1218</v>
      </c>
      <c r="N389" s="1070">
        <v>0</v>
      </c>
      <c r="O389" s="1062">
        <f>VLOOKUP(C389,'A. Rate Class Allocations'!$B$124:$J$128,6,FALSE)</f>
        <v>0.96094519236849896</v>
      </c>
      <c r="P389" s="1061">
        <f>VLOOKUP(C389,'A. Rate Class Allocations'!$B$124:$J$128,8,FALSE)</f>
        <v>0.98007105038154396</v>
      </c>
      <c r="Q389" s="1061">
        <f>VLOOKUP(C389,'A. Rate Class Allocations'!$B$124:$J$128,7,FALSE)</f>
        <v>1.0700573423086499</v>
      </c>
      <c r="R389" s="1061">
        <f>VLOOKUP(C389,'A. Rate Class Allocations'!$B$124:$J$128,9,FALSE)</f>
        <v>0.85888650963597402</v>
      </c>
      <c r="S389" s="1060">
        <f t="shared" si="19"/>
        <v>1147.1057790052141</v>
      </c>
      <c r="T389" s="1060">
        <f t="shared" si="20"/>
        <v>0</v>
      </c>
    </row>
    <row r="390" spans="1:20" s="1063" customFormat="1">
      <c r="A390" s="1072" t="s">
        <v>846</v>
      </c>
      <c r="B390" s="1063" t="s">
        <v>768</v>
      </c>
      <c r="C390" s="1071" t="s">
        <v>118</v>
      </c>
      <c r="D390" s="1071" t="s">
        <v>2257</v>
      </c>
      <c r="E390" s="1066">
        <v>2018</v>
      </c>
      <c r="F390" s="1066">
        <v>2018</v>
      </c>
      <c r="G390" s="1064">
        <v>43181</v>
      </c>
      <c r="H390" s="1117">
        <f t="shared" si="18"/>
        <v>2018</v>
      </c>
      <c r="I390" s="1064"/>
      <c r="J390" s="1071" t="s">
        <v>847</v>
      </c>
      <c r="K390" s="1071" t="s">
        <v>2020</v>
      </c>
      <c r="L390" s="1071" t="s">
        <v>827</v>
      </c>
      <c r="M390" s="1070">
        <v>1217</v>
      </c>
      <c r="N390" s="1070">
        <v>0.2</v>
      </c>
      <c r="O390" s="1062">
        <f>VLOOKUP(C390,'A. Rate Class Allocations'!$B$124:$J$128,6,FALSE)</f>
        <v>0.96094519236849896</v>
      </c>
      <c r="P390" s="1061">
        <f>VLOOKUP(C390,'A. Rate Class Allocations'!$B$124:$J$128,8,FALSE)</f>
        <v>0.98007105038154396</v>
      </c>
      <c r="Q390" s="1061">
        <f>VLOOKUP(C390,'A. Rate Class Allocations'!$B$124:$J$128,7,FALSE)</f>
        <v>1.0700573423086499</v>
      </c>
      <c r="R390" s="1061">
        <f>VLOOKUP(C390,'A. Rate Class Allocations'!$B$124:$J$128,9,FALSE)</f>
        <v>0.85888650963597402</v>
      </c>
      <c r="S390" s="1060">
        <f t="shared" si="19"/>
        <v>1146.1639844411702</v>
      </c>
      <c r="T390" s="1060">
        <f t="shared" si="20"/>
        <v>0.18381156316916461</v>
      </c>
    </row>
    <row r="391" spans="1:20" s="1063" customFormat="1">
      <c r="A391" s="1072" t="s">
        <v>846</v>
      </c>
      <c r="B391" s="1063" t="s">
        <v>768</v>
      </c>
      <c r="C391" s="1071" t="s">
        <v>118</v>
      </c>
      <c r="D391" s="1071" t="s">
        <v>2257</v>
      </c>
      <c r="E391" s="1066">
        <v>2018</v>
      </c>
      <c r="F391" s="1066">
        <v>2018</v>
      </c>
      <c r="G391" s="1064">
        <v>43181</v>
      </c>
      <c r="H391" s="1117">
        <f t="shared" si="18"/>
        <v>2018</v>
      </c>
      <c r="I391" s="1064"/>
      <c r="J391" s="1071" t="s">
        <v>847</v>
      </c>
      <c r="K391" s="1071" t="s">
        <v>2020</v>
      </c>
      <c r="L391" s="1071" t="s">
        <v>827</v>
      </c>
      <c r="M391" s="1070">
        <v>10192</v>
      </c>
      <c r="N391" s="1070">
        <v>3</v>
      </c>
      <c r="O391" s="1062">
        <f>VLOOKUP(C391,'A. Rate Class Allocations'!$B$124:$J$128,6,FALSE)</f>
        <v>0.96094519236849896</v>
      </c>
      <c r="P391" s="1061">
        <f>VLOOKUP(C391,'A. Rate Class Allocations'!$B$124:$J$128,8,FALSE)</f>
        <v>0.98007105038154396</v>
      </c>
      <c r="Q391" s="1061">
        <f>VLOOKUP(C391,'A. Rate Class Allocations'!$B$124:$J$128,7,FALSE)</f>
        <v>1.0700573423086499</v>
      </c>
      <c r="R391" s="1061">
        <f>VLOOKUP(C391,'A. Rate Class Allocations'!$B$124:$J$128,9,FALSE)</f>
        <v>0.85888650963597402</v>
      </c>
      <c r="S391" s="1060">
        <f t="shared" si="19"/>
        <v>9598.7701967332832</v>
      </c>
      <c r="T391" s="1060">
        <f t="shared" si="20"/>
        <v>2.7571734475374687</v>
      </c>
    </row>
    <row r="392" spans="1:20" s="1063" customFormat="1">
      <c r="A392" s="1072" t="s">
        <v>846</v>
      </c>
      <c r="B392" s="1063" t="s">
        <v>768</v>
      </c>
      <c r="C392" s="1071" t="s">
        <v>118</v>
      </c>
      <c r="D392" s="1071" t="s">
        <v>2256</v>
      </c>
      <c r="E392" s="1066">
        <v>2018</v>
      </c>
      <c r="F392" s="1066">
        <v>2018</v>
      </c>
      <c r="G392" s="1064">
        <v>43081</v>
      </c>
      <c r="H392" s="1117">
        <f t="shared" si="18"/>
        <v>2017</v>
      </c>
      <c r="I392" s="1064"/>
      <c r="J392" s="1071" t="s">
        <v>843</v>
      </c>
      <c r="K392" s="1071" t="s">
        <v>2020</v>
      </c>
      <c r="L392" s="1071" t="s">
        <v>825</v>
      </c>
      <c r="M392" s="1070">
        <v>17629.560000000001</v>
      </c>
      <c r="N392" s="1070">
        <v>4.68</v>
      </c>
      <c r="O392" s="1062">
        <f>VLOOKUP(C392,'A. Rate Class Allocations'!$B$124:$J$128,6,FALSE)</f>
        <v>0.96094519236849896</v>
      </c>
      <c r="P392" s="1061">
        <f>VLOOKUP(C392,'A. Rate Class Allocations'!$B$124:$J$128,8,FALSE)</f>
        <v>0.98007105038154396</v>
      </c>
      <c r="Q392" s="1061">
        <f>VLOOKUP(C392,'A. Rate Class Allocations'!$B$124:$J$128,7,FALSE)</f>
        <v>1.0700573423086499</v>
      </c>
      <c r="R392" s="1061">
        <f>VLOOKUP(C392,'A. Rate Class Allocations'!$B$124:$J$128,9,FALSE)</f>
        <v>0.85888650963597402</v>
      </c>
      <c r="S392" s="1060">
        <f t="shared" si="19"/>
        <v>16603.423774482071</v>
      </c>
      <c r="T392" s="1060">
        <f t="shared" si="20"/>
        <v>4.301190578158451</v>
      </c>
    </row>
    <row r="393" spans="1:20" s="1063" customFormat="1">
      <c r="A393" s="1072" t="s">
        <v>846</v>
      </c>
      <c r="B393" s="1063" t="s">
        <v>768</v>
      </c>
      <c r="C393" s="1071" t="s">
        <v>118</v>
      </c>
      <c r="D393" s="1071" t="s">
        <v>2255</v>
      </c>
      <c r="E393" s="1066">
        <v>2018</v>
      </c>
      <c r="F393" s="1066">
        <v>2018</v>
      </c>
      <c r="G393" s="1064">
        <v>43129</v>
      </c>
      <c r="H393" s="1117">
        <f t="shared" si="18"/>
        <v>2018</v>
      </c>
      <c r="I393" s="1064"/>
      <c r="J393" s="1071" t="s">
        <v>843</v>
      </c>
      <c r="K393" s="1071" t="s">
        <v>2020</v>
      </c>
      <c r="L393" s="1071" t="s">
        <v>825</v>
      </c>
      <c r="M393" s="1070">
        <v>1603</v>
      </c>
      <c r="N393" s="1070">
        <v>0.41</v>
      </c>
      <c r="O393" s="1062">
        <f>VLOOKUP(C393,'A. Rate Class Allocations'!$B$124:$J$128,6,FALSE)</f>
        <v>0.96094519236849896</v>
      </c>
      <c r="P393" s="1061">
        <f>VLOOKUP(C393,'A. Rate Class Allocations'!$B$124:$J$128,8,FALSE)</f>
        <v>0.98007105038154396</v>
      </c>
      <c r="Q393" s="1061">
        <f>VLOOKUP(C393,'A. Rate Class Allocations'!$B$124:$J$128,7,FALSE)</f>
        <v>1.0700573423086499</v>
      </c>
      <c r="R393" s="1061">
        <f>VLOOKUP(C393,'A. Rate Class Allocations'!$B$124:$J$128,9,FALSE)</f>
        <v>0.85888650963597402</v>
      </c>
      <c r="S393" s="1060">
        <f t="shared" si="19"/>
        <v>1509.6966861620344</v>
      </c>
      <c r="T393" s="1060">
        <f t="shared" si="20"/>
        <v>0.37681370449678742</v>
      </c>
    </row>
    <row r="394" spans="1:20" s="1063" customFormat="1">
      <c r="A394" s="1072" t="s">
        <v>846</v>
      </c>
      <c r="B394" s="1063" t="s">
        <v>768</v>
      </c>
      <c r="C394" s="1071" t="s">
        <v>118</v>
      </c>
      <c r="D394" s="1071" t="s">
        <v>2255</v>
      </c>
      <c r="E394" s="1066">
        <v>2018</v>
      </c>
      <c r="F394" s="1066">
        <v>2018</v>
      </c>
      <c r="G394" s="1064">
        <v>43129</v>
      </c>
      <c r="H394" s="1117">
        <f t="shared" si="18"/>
        <v>2018</v>
      </c>
      <c r="I394" s="1064"/>
      <c r="J394" s="1071" t="s">
        <v>843</v>
      </c>
      <c r="K394" s="1071" t="s">
        <v>2020</v>
      </c>
      <c r="L394" s="1071" t="s">
        <v>825</v>
      </c>
      <c r="M394" s="1070">
        <v>1525.29</v>
      </c>
      <c r="N394" s="1070">
        <v>0.39</v>
      </c>
      <c r="O394" s="1062">
        <f>VLOOKUP(C394,'A. Rate Class Allocations'!$B$124:$J$128,6,FALSE)</f>
        <v>0.96094519236849896</v>
      </c>
      <c r="P394" s="1061">
        <f>VLOOKUP(C394,'A. Rate Class Allocations'!$B$124:$J$128,8,FALSE)</f>
        <v>0.98007105038154396</v>
      </c>
      <c r="Q394" s="1061">
        <f>VLOOKUP(C394,'A. Rate Class Allocations'!$B$124:$J$128,7,FALSE)</f>
        <v>1.0700573423086499</v>
      </c>
      <c r="R394" s="1061">
        <f>VLOOKUP(C394,'A. Rate Class Allocations'!$B$124:$J$128,9,FALSE)</f>
        <v>0.85888650963597402</v>
      </c>
      <c r="S394" s="1060">
        <f t="shared" si="19"/>
        <v>1436.5098305901993</v>
      </c>
      <c r="T394" s="1060">
        <f t="shared" si="20"/>
        <v>0.35843254817987097</v>
      </c>
    </row>
    <row r="395" spans="1:20" s="1063" customFormat="1">
      <c r="A395" s="1072" t="s">
        <v>846</v>
      </c>
      <c r="B395" s="1063" t="s">
        <v>768</v>
      </c>
      <c r="C395" s="1071" t="s">
        <v>118</v>
      </c>
      <c r="D395" s="1071" t="s">
        <v>2255</v>
      </c>
      <c r="E395" s="1066">
        <v>2018</v>
      </c>
      <c r="F395" s="1066">
        <v>2018</v>
      </c>
      <c r="G395" s="1064">
        <v>43129</v>
      </c>
      <c r="H395" s="1117">
        <f t="shared" si="18"/>
        <v>2018</v>
      </c>
      <c r="I395" s="1064"/>
      <c r="J395" s="1071" t="s">
        <v>847</v>
      </c>
      <c r="K395" s="1071" t="s">
        <v>2020</v>
      </c>
      <c r="L395" s="1071" t="s">
        <v>825</v>
      </c>
      <c r="M395" s="1070">
        <v>14900</v>
      </c>
      <c r="N395" s="1070">
        <v>0.6</v>
      </c>
      <c r="O395" s="1062">
        <f>VLOOKUP(C395,'A. Rate Class Allocations'!$B$124:$J$128,6,FALSE)</f>
        <v>0.96094519236849896</v>
      </c>
      <c r="P395" s="1061">
        <f>VLOOKUP(C395,'A. Rate Class Allocations'!$B$124:$J$128,8,FALSE)</f>
        <v>0.98007105038154396</v>
      </c>
      <c r="Q395" s="1061">
        <f>VLOOKUP(C395,'A. Rate Class Allocations'!$B$124:$J$128,7,FALSE)</f>
        <v>1.0700573423086499</v>
      </c>
      <c r="R395" s="1061">
        <f>VLOOKUP(C395,'A. Rate Class Allocations'!$B$124:$J$128,9,FALSE)</f>
        <v>0.85888650963597402</v>
      </c>
      <c r="S395" s="1060">
        <f t="shared" si="19"/>
        <v>14032.739004250976</v>
      </c>
      <c r="T395" s="1060">
        <f t="shared" si="20"/>
        <v>0.55143468950749386</v>
      </c>
    </row>
    <row r="396" spans="1:20" s="1063" customFormat="1">
      <c r="A396" s="1072" t="s">
        <v>846</v>
      </c>
      <c r="B396" s="1063" t="s">
        <v>768</v>
      </c>
      <c r="C396" s="1071" t="s">
        <v>118</v>
      </c>
      <c r="D396" s="1071" t="s">
        <v>2255</v>
      </c>
      <c r="E396" s="1066">
        <v>2018</v>
      </c>
      <c r="F396" s="1066">
        <v>2018</v>
      </c>
      <c r="G396" s="1064">
        <v>43129</v>
      </c>
      <c r="H396" s="1117">
        <f t="shared" si="18"/>
        <v>2018</v>
      </c>
      <c r="I396" s="1064"/>
      <c r="J396" s="1071" t="s">
        <v>843</v>
      </c>
      <c r="K396" s="1071" t="s">
        <v>2020</v>
      </c>
      <c r="L396" s="1071" t="s">
        <v>825</v>
      </c>
      <c r="M396" s="1070">
        <v>5460</v>
      </c>
      <c r="N396" s="1070">
        <v>0</v>
      </c>
      <c r="O396" s="1062">
        <f>VLOOKUP(C396,'A. Rate Class Allocations'!$B$124:$J$128,6,FALSE)</f>
        <v>0.96094519236849896</v>
      </c>
      <c r="P396" s="1061">
        <f>VLOOKUP(C396,'A. Rate Class Allocations'!$B$124:$J$128,8,FALSE)</f>
        <v>0.98007105038154396</v>
      </c>
      <c r="Q396" s="1061">
        <f>VLOOKUP(C396,'A. Rate Class Allocations'!$B$124:$J$128,7,FALSE)</f>
        <v>1.0700573423086499</v>
      </c>
      <c r="R396" s="1061">
        <f>VLOOKUP(C396,'A. Rate Class Allocations'!$B$124:$J$128,9,FALSE)</f>
        <v>0.85888650963597402</v>
      </c>
      <c r="S396" s="1060">
        <f t="shared" si="19"/>
        <v>5142.198319678545</v>
      </c>
      <c r="T396" s="1060">
        <f t="shared" si="20"/>
        <v>0</v>
      </c>
    </row>
    <row r="397" spans="1:20" s="1063" customFormat="1">
      <c r="A397" s="1072" t="s">
        <v>846</v>
      </c>
      <c r="B397" s="1063" t="s">
        <v>768</v>
      </c>
      <c r="C397" s="1071" t="s">
        <v>118</v>
      </c>
      <c r="D397" s="1071" t="s">
        <v>2255</v>
      </c>
      <c r="E397" s="1066">
        <v>2018</v>
      </c>
      <c r="F397" s="1066">
        <v>2018</v>
      </c>
      <c r="G397" s="1064">
        <v>43129</v>
      </c>
      <c r="H397" s="1117">
        <f t="shared" si="18"/>
        <v>2018</v>
      </c>
      <c r="I397" s="1064"/>
      <c r="J397" s="1071" t="s">
        <v>843</v>
      </c>
      <c r="K397" s="1071" t="s">
        <v>2020</v>
      </c>
      <c r="L397" s="1071" t="s">
        <v>825</v>
      </c>
      <c r="M397" s="1070">
        <v>3502.8</v>
      </c>
      <c r="N397" s="1070">
        <v>0</v>
      </c>
      <c r="O397" s="1062">
        <f>VLOOKUP(C397,'A. Rate Class Allocations'!$B$124:$J$128,6,FALSE)</f>
        <v>0.96094519236849896</v>
      </c>
      <c r="P397" s="1061">
        <f>VLOOKUP(C397,'A. Rate Class Allocations'!$B$124:$J$128,8,FALSE)</f>
        <v>0.98007105038154396</v>
      </c>
      <c r="Q397" s="1061">
        <f>VLOOKUP(C397,'A. Rate Class Allocations'!$B$124:$J$128,7,FALSE)</f>
        <v>1.0700573423086499</v>
      </c>
      <c r="R397" s="1061">
        <f>VLOOKUP(C397,'A. Rate Class Allocations'!$B$124:$J$128,9,FALSE)</f>
        <v>0.85888650963597402</v>
      </c>
      <c r="S397" s="1060">
        <f t="shared" si="19"/>
        <v>3298.9179989322361</v>
      </c>
      <c r="T397" s="1060">
        <f t="shared" si="20"/>
        <v>0</v>
      </c>
    </row>
    <row r="398" spans="1:20" s="1063" customFormat="1">
      <c r="A398" s="1072" t="s">
        <v>846</v>
      </c>
      <c r="B398" s="1063" t="s">
        <v>768</v>
      </c>
      <c r="C398" s="1071" t="s">
        <v>118</v>
      </c>
      <c r="D398" s="1071" t="s">
        <v>2254</v>
      </c>
      <c r="E398" s="1066">
        <v>2018</v>
      </c>
      <c r="F398" s="1066">
        <v>2018</v>
      </c>
      <c r="G398" s="1064">
        <v>43131</v>
      </c>
      <c r="H398" s="1117">
        <f t="shared" si="18"/>
        <v>2018</v>
      </c>
      <c r="I398" s="1064"/>
      <c r="J398" s="1071" t="s">
        <v>843</v>
      </c>
      <c r="K398" s="1071" t="s">
        <v>2020</v>
      </c>
      <c r="L398" s="1071" t="s">
        <v>827</v>
      </c>
      <c r="M398" s="1070">
        <v>6090</v>
      </c>
      <c r="N398" s="1070">
        <v>0</v>
      </c>
      <c r="O398" s="1062">
        <f>VLOOKUP(C398,'A. Rate Class Allocations'!$B$124:$J$128,6,FALSE)</f>
        <v>0.96094519236849896</v>
      </c>
      <c r="P398" s="1061">
        <f>VLOOKUP(C398,'A. Rate Class Allocations'!$B$124:$J$128,8,FALSE)</f>
        <v>0.98007105038154396</v>
      </c>
      <c r="Q398" s="1061">
        <f>VLOOKUP(C398,'A. Rate Class Allocations'!$B$124:$J$128,7,FALSE)</f>
        <v>1.0700573423086499</v>
      </c>
      <c r="R398" s="1061">
        <f>VLOOKUP(C398,'A. Rate Class Allocations'!$B$124:$J$128,9,FALSE)</f>
        <v>0.85888650963597402</v>
      </c>
      <c r="S398" s="1060">
        <f t="shared" si="19"/>
        <v>5735.5288950260692</v>
      </c>
      <c r="T398" s="1060">
        <f t="shared" si="20"/>
        <v>0</v>
      </c>
    </row>
    <row r="399" spans="1:20" s="1063" customFormat="1">
      <c r="A399" s="1072" t="s">
        <v>846</v>
      </c>
      <c r="B399" s="1063" t="s">
        <v>768</v>
      </c>
      <c r="C399" s="1071" t="s">
        <v>118</v>
      </c>
      <c r="D399" s="1071" t="s">
        <v>2254</v>
      </c>
      <c r="E399" s="1066">
        <v>2018</v>
      </c>
      <c r="F399" s="1066">
        <v>2018</v>
      </c>
      <c r="G399" s="1064">
        <v>43131</v>
      </c>
      <c r="H399" s="1117">
        <f t="shared" si="18"/>
        <v>2018</v>
      </c>
      <c r="I399" s="1064"/>
      <c r="J399" s="1071" t="s">
        <v>843</v>
      </c>
      <c r="K399" s="1071" t="s">
        <v>2020</v>
      </c>
      <c r="L399" s="1071" t="s">
        <v>827</v>
      </c>
      <c r="M399" s="1070">
        <v>1167.5999999999999</v>
      </c>
      <c r="N399" s="1070">
        <v>0</v>
      </c>
      <c r="O399" s="1062">
        <f>VLOOKUP(C399,'A. Rate Class Allocations'!$B$124:$J$128,6,FALSE)</f>
        <v>0.96094519236849896</v>
      </c>
      <c r="P399" s="1061">
        <f>VLOOKUP(C399,'A. Rate Class Allocations'!$B$124:$J$128,8,FALSE)</f>
        <v>0.98007105038154396</v>
      </c>
      <c r="Q399" s="1061">
        <f>VLOOKUP(C399,'A. Rate Class Allocations'!$B$124:$J$128,7,FALSE)</f>
        <v>1.0700573423086499</v>
      </c>
      <c r="R399" s="1061">
        <f>VLOOKUP(C399,'A. Rate Class Allocations'!$B$124:$J$128,9,FALSE)</f>
        <v>0.85888650963597402</v>
      </c>
      <c r="S399" s="1060">
        <f t="shared" si="19"/>
        <v>1099.6393329774119</v>
      </c>
      <c r="T399" s="1060">
        <f t="shared" si="20"/>
        <v>0</v>
      </c>
    </row>
    <row r="400" spans="1:20" s="1063" customFormat="1">
      <c r="A400" s="1072" t="s">
        <v>846</v>
      </c>
      <c r="B400" s="1063" t="s">
        <v>768</v>
      </c>
      <c r="C400" s="1071" t="s">
        <v>118</v>
      </c>
      <c r="D400" s="1071" t="s">
        <v>2253</v>
      </c>
      <c r="E400" s="1066">
        <v>2018</v>
      </c>
      <c r="F400" s="1066">
        <v>2018</v>
      </c>
      <c r="G400" s="1064">
        <v>43210</v>
      </c>
      <c r="H400" s="1117">
        <f t="shared" si="18"/>
        <v>2018</v>
      </c>
      <c r="I400" s="1064"/>
      <c r="J400" s="1071" t="s">
        <v>843</v>
      </c>
      <c r="K400" s="1071" t="s">
        <v>2020</v>
      </c>
      <c r="L400" s="1071" t="s">
        <v>827</v>
      </c>
      <c r="M400" s="1070">
        <v>8899.4804999999997</v>
      </c>
      <c r="N400" s="1070">
        <v>2.2755000000000001</v>
      </c>
      <c r="O400" s="1062">
        <f>VLOOKUP(C400,'A. Rate Class Allocations'!$B$124:$J$128,6,FALSE)</f>
        <v>0.96094519236849896</v>
      </c>
      <c r="P400" s="1061">
        <f>VLOOKUP(C400,'A. Rate Class Allocations'!$B$124:$J$128,8,FALSE)</f>
        <v>0.98007105038154396</v>
      </c>
      <c r="Q400" s="1061">
        <f>VLOOKUP(C400,'A. Rate Class Allocations'!$B$124:$J$128,7,FALSE)</f>
        <v>1.0700573423086499</v>
      </c>
      <c r="R400" s="1061">
        <f>VLOOKUP(C400,'A. Rate Class Allocations'!$B$124:$J$128,9,FALSE)</f>
        <v>0.85888650963597402</v>
      </c>
      <c r="S400" s="1060">
        <f t="shared" si="19"/>
        <v>8381.4823577128172</v>
      </c>
      <c r="T400" s="1060">
        <f t="shared" si="20"/>
        <v>2.0913160599571703</v>
      </c>
    </row>
    <row r="401" spans="1:20" s="1063" customFormat="1">
      <c r="A401" s="1072" t="s">
        <v>846</v>
      </c>
      <c r="B401" s="1063" t="s">
        <v>768</v>
      </c>
      <c r="C401" s="1071" t="s">
        <v>118</v>
      </c>
      <c r="D401" s="1071" t="s">
        <v>2253</v>
      </c>
      <c r="E401" s="1066">
        <v>2018</v>
      </c>
      <c r="F401" s="1066">
        <v>2018</v>
      </c>
      <c r="G401" s="1064">
        <v>43210</v>
      </c>
      <c r="H401" s="1117">
        <f t="shared" si="18"/>
        <v>2018</v>
      </c>
      <c r="I401" s="1064"/>
      <c r="J401" s="1071" t="s">
        <v>843</v>
      </c>
      <c r="K401" s="1071" t="s">
        <v>2020</v>
      </c>
      <c r="L401" s="1071" t="s">
        <v>827</v>
      </c>
      <c r="M401" s="1070">
        <v>641.20000000000005</v>
      </c>
      <c r="N401" s="1070">
        <v>0.16400000000000001</v>
      </c>
      <c r="O401" s="1062">
        <f>VLOOKUP(C401,'A. Rate Class Allocations'!$B$124:$J$128,6,FALSE)</f>
        <v>0.96094519236849896</v>
      </c>
      <c r="P401" s="1061">
        <f>VLOOKUP(C401,'A. Rate Class Allocations'!$B$124:$J$128,8,FALSE)</f>
        <v>0.98007105038154396</v>
      </c>
      <c r="Q401" s="1061">
        <f>VLOOKUP(C401,'A. Rate Class Allocations'!$B$124:$J$128,7,FALSE)</f>
        <v>1.0700573423086499</v>
      </c>
      <c r="R401" s="1061">
        <f>VLOOKUP(C401,'A. Rate Class Allocations'!$B$124:$J$128,9,FALSE)</f>
        <v>0.85888650963597402</v>
      </c>
      <c r="S401" s="1060">
        <f t="shared" si="19"/>
        <v>603.87867446481391</v>
      </c>
      <c r="T401" s="1060">
        <f t="shared" si="20"/>
        <v>0.15072548179871498</v>
      </c>
    </row>
    <row r="402" spans="1:20" s="1063" customFormat="1">
      <c r="A402" s="1072" t="s">
        <v>846</v>
      </c>
      <c r="B402" s="1063" t="s">
        <v>768</v>
      </c>
      <c r="C402" s="1071" t="s">
        <v>118</v>
      </c>
      <c r="D402" s="1071" t="s">
        <v>2253</v>
      </c>
      <c r="E402" s="1066">
        <v>2018</v>
      </c>
      <c r="F402" s="1066">
        <v>2018</v>
      </c>
      <c r="G402" s="1064">
        <v>43210</v>
      </c>
      <c r="H402" s="1117">
        <f t="shared" si="18"/>
        <v>2018</v>
      </c>
      <c r="I402" s="1064"/>
      <c r="J402" s="1071" t="s">
        <v>843</v>
      </c>
      <c r="K402" s="1071" t="s">
        <v>2020</v>
      </c>
      <c r="L402" s="1071" t="s">
        <v>827</v>
      </c>
      <c r="M402" s="1070">
        <v>305.05799999999999</v>
      </c>
      <c r="N402" s="1070">
        <v>7.8E-2</v>
      </c>
      <c r="O402" s="1062">
        <f>VLOOKUP(C402,'A. Rate Class Allocations'!$B$124:$J$128,6,FALSE)</f>
        <v>0.96094519236849896</v>
      </c>
      <c r="P402" s="1061">
        <f>VLOOKUP(C402,'A. Rate Class Allocations'!$B$124:$J$128,8,FALSE)</f>
        <v>0.98007105038154396</v>
      </c>
      <c r="Q402" s="1061">
        <f>VLOOKUP(C402,'A. Rate Class Allocations'!$B$124:$J$128,7,FALSE)</f>
        <v>1.0700573423086499</v>
      </c>
      <c r="R402" s="1061">
        <f>VLOOKUP(C402,'A. Rate Class Allocations'!$B$124:$J$128,9,FALSE)</f>
        <v>0.85888650963597402</v>
      </c>
      <c r="S402" s="1060">
        <f t="shared" si="19"/>
        <v>287.30196611803984</v>
      </c>
      <c r="T402" s="1060">
        <f t="shared" si="20"/>
        <v>7.1686509635974185E-2</v>
      </c>
    </row>
    <row r="403" spans="1:20" s="1063" customFormat="1">
      <c r="A403" s="1072" t="s">
        <v>846</v>
      </c>
      <c r="B403" s="1063" t="s">
        <v>768</v>
      </c>
      <c r="C403" s="1071" t="s">
        <v>118</v>
      </c>
      <c r="D403" s="1071" t="s">
        <v>2253</v>
      </c>
      <c r="E403" s="1066">
        <v>2018</v>
      </c>
      <c r="F403" s="1066">
        <v>2018</v>
      </c>
      <c r="G403" s="1064">
        <v>43210</v>
      </c>
      <c r="H403" s="1117">
        <f t="shared" si="18"/>
        <v>2018</v>
      </c>
      <c r="I403" s="1064"/>
      <c r="J403" s="1071" t="s">
        <v>843</v>
      </c>
      <c r="K403" s="1071" t="s">
        <v>2020</v>
      </c>
      <c r="L403" s="1071" t="s">
        <v>827</v>
      </c>
      <c r="M403" s="1070">
        <v>1243.6980000000001</v>
      </c>
      <c r="N403" s="1070">
        <v>0.318</v>
      </c>
      <c r="O403" s="1062">
        <f>VLOOKUP(C403,'A. Rate Class Allocations'!$B$124:$J$128,6,FALSE)</f>
        <v>0.96094519236849896</v>
      </c>
      <c r="P403" s="1061">
        <f>VLOOKUP(C403,'A. Rate Class Allocations'!$B$124:$J$128,8,FALSE)</f>
        <v>0.98007105038154396</v>
      </c>
      <c r="Q403" s="1061">
        <f>VLOOKUP(C403,'A. Rate Class Allocations'!$B$124:$J$128,7,FALSE)</f>
        <v>1.0700573423086499</v>
      </c>
      <c r="R403" s="1061">
        <f>VLOOKUP(C403,'A. Rate Class Allocations'!$B$124:$J$128,9,FALSE)</f>
        <v>0.85888650963597402</v>
      </c>
      <c r="S403" s="1060">
        <f t="shared" si="19"/>
        <v>1171.3080157120089</v>
      </c>
      <c r="T403" s="1060">
        <f t="shared" si="20"/>
        <v>0.2922603854389717</v>
      </c>
    </row>
    <row r="404" spans="1:20" s="1063" customFormat="1">
      <c r="A404" s="1072" t="s">
        <v>846</v>
      </c>
      <c r="B404" s="1063" t="s">
        <v>768</v>
      </c>
      <c r="C404" s="1071" t="s">
        <v>118</v>
      </c>
      <c r="D404" s="1071" t="s">
        <v>2253</v>
      </c>
      <c r="E404" s="1066">
        <v>2018</v>
      </c>
      <c r="F404" s="1066">
        <v>2018</v>
      </c>
      <c r="G404" s="1064">
        <v>43210</v>
      </c>
      <c r="H404" s="1117">
        <f t="shared" si="18"/>
        <v>2018</v>
      </c>
      <c r="I404" s="1064"/>
      <c r="J404" s="1071" t="s">
        <v>843</v>
      </c>
      <c r="K404" s="1071" t="s">
        <v>2020</v>
      </c>
      <c r="L404" s="1071" t="s">
        <v>827</v>
      </c>
      <c r="M404" s="1070">
        <v>2205.12</v>
      </c>
      <c r="N404" s="1070">
        <v>0.48</v>
      </c>
      <c r="O404" s="1062">
        <f>VLOOKUP(C404,'A. Rate Class Allocations'!$B$124:$J$128,6,FALSE)</f>
        <v>0.96094519236849896</v>
      </c>
      <c r="P404" s="1061">
        <f>VLOOKUP(C404,'A. Rate Class Allocations'!$B$124:$J$128,8,FALSE)</f>
        <v>0.98007105038154396</v>
      </c>
      <c r="Q404" s="1061">
        <f>VLOOKUP(C404,'A. Rate Class Allocations'!$B$124:$J$128,7,FALSE)</f>
        <v>1.0700573423086499</v>
      </c>
      <c r="R404" s="1061">
        <f>VLOOKUP(C404,'A. Rate Class Allocations'!$B$124:$J$128,9,FALSE)</f>
        <v>0.85888650963597402</v>
      </c>
      <c r="S404" s="1060">
        <f t="shared" si="19"/>
        <v>2076.7700290640205</v>
      </c>
      <c r="T404" s="1060">
        <f t="shared" si="20"/>
        <v>0.44114775160599501</v>
      </c>
    </row>
    <row r="405" spans="1:20" s="1063" customFormat="1">
      <c r="A405" s="1072" t="s">
        <v>846</v>
      </c>
      <c r="B405" s="1063" t="s">
        <v>768</v>
      </c>
      <c r="C405" s="1071" t="s">
        <v>118</v>
      </c>
      <c r="D405" s="1071" t="s">
        <v>2253</v>
      </c>
      <c r="E405" s="1066">
        <v>2018</v>
      </c>
      <c r="F405" s="1066">
        <v>2018</v>
      </c>
      <c r="G405" s="1064">
        <v>43210</v>
      </c>
      <c r="H405" s="1117">
        <f t="shared" si="18"/>
        <v>2018</v>
      </c>
      <c r="I405" s="1064"/>
      <c r="J405" s="1071" t="s">
        <v>843</v>
      </c>
      <c r="K405" s="1071" t="s">
        <v>2020</v>
      </c>
      <c r="L405" s="1071" t="s">
        <v>827</v>
      </c>
      <c r="M405" s="1070">
        <v>32479.58</v>
      </c>
      <c r="N405" s="1070">
        <v>7.07</v>
      </c>
      <c r="O405" s="1062">
        <f>VLOOKUP(C405,'A. Rate Class Allocations'!$B$124:$J$128,6,FALSE)</f>
        <v>0.96094519236849896</v>
      </c>
      <c r="P405" s="1061">
        <f>VLOOKUP(C405,'A. Rate Class Allocations'!$B$124:$J$128,8,FALSE)</f>
        <v>0.98007105038154396</v>
      </c>
      <c r="Q405" s="1061">
        <f>VLOOKUP(C405,'A. Rate Class Allocations'!$B$124:$J$128,7,FALSE)</f>
        <v>1.0700573423086499</v>
      </c>
      <c r="R405" s="1061">
        <f>VLOOKUP(C405,'A. Rate Class Allocations'!$B$124:$J$128,9,FALSE)</f>
        <v>0.85888650963597402</v>
      </c>
      <c r="S405" s="1060">
        <f t="shared" si="19"/>
        <v>30589.091886422142</v>
      </c>
      <c r="T405" s="1060">
        <f t="shared" si="20"/>
        <v>6.4977387580299686</v>
      </c>
    </row>
    <row r="406" spans="1:20" s="1063" customFormat="1">
      <c r="A406" s="1072" t="s">
        <v>846</v>
      </c>
      <c r="B406" s="1063" t="s">
        <v>768</v>
      </c>
      <c r="C406" s="1071" t="s">
        <v>118</v>
      </c>
      <c r="D406" s="1071" t="s">
        <v>2252</v>
      </c>
      <c r="E406" s="1066">
        <v>2018</v>
      </c>
      <c r="F406" s="1066">
        <v>2018</v>
      </c>
      <c r="G406" s="1064">
        <v>43248</v>
      </c>
      <c r="H406" s="1117">
        <f t="shared" si="18"/>
        <v>2018</v>
      </c>
      <c r="I406" s="1064"/>
      <c r="J406" s="1071" t="s">
        <v>843</v>
      </c>
      <c r="K406" s="1071" t="s">
        <v>2020</v>
      </c>
      <c r="L406" s="1071" t="s">
        <v>825</v>
      </c>
      <c r="M406" s="1070">
        <v>1680</v>
      </c>
      <c r="N406" s="1070">
        <v>0</v>
      </c>
      <c r="O406" s="1062">
        <f>VLOOKUP(C406,'A. Rate Class Allocations'!$B$124:$J$128,6,FALSE)</f>
        <v>0.96094519236849896</v>
      </c>
      <c r="P406" s="1061">
        <f>VLOOKUP(C406,'A. Rate Class Allocations'!$B$124:$J$128,8,FALSE)</f>
        <v>0.98007105038154396</v>
      </c>
      <c r="Q406" s="1061">
        <f>VLOOKUP(C406,'A. Rate Class Allocations'!$B$124:$J$128,7,FALSE)</f>
        <v>1.0700573423086499</v>
      </c>
      <c r="R406" s="1061">
        <f>VLOOKUP(C406,'A. Rate Class Allocations'!$B$124:$J$128,9,FALSE)</f>
        <v>0.85888650963597402</v>
      </c>
      <c r="S406" s="1060">
        <f t="shared" si="19"/>
        <v>1582.2148675933984</v>
      </c>
      <c r="T406" s="1060">
        <f t="shared" si="20"/>
        <v>0</v>
      </c>
    </row>
    <row r="407" spans="1:20" s="1063" customFormat="1">
      <c r="A407" s="1072" t="s">
        <v>846</v>
      </c>
      <c r="B407" s="1063" t="s">
        <v>768</v>
      </c>
      <c r="C407" s="1071" t="s">
        <v>118</v>
      </c>
      <c r="D407" s="1071" t="s">
        <v>2252</v>
      </c>
      <c r="E407" s="1066">
        <v>2018</v>
      </c>
      <c r="F407" s="1066">
        <v>2018</v>
      </c>
      <c r="G407" s="1064">
        <v>43248</v>
      </c>
      <c r="H407" s="1117">
        <f t="shared" si="18"/>
        <v>2018</v>
      </c>
      <c r="I407" s="1064"/>
      <c r="J407" s="1071" t="s">
        <v>847</v>
      </c>
      <c r="K407" s="1071" t="s">
        <v>2020</v>
      </c>
      <c r="L407" s="1071" t="s">
        <v>825</v>
      </c>
      <c r="M407" s="1070">
        <v>30048</v>
      </c>
      <c r="N407" s="1070">
        <v>6.7</v>
      </c>
      <c r="O407" s="1062">
        <f>VLOOKUP(C407,'A. Rate Class Allocations'!$B$124:$J$128,6,FALSE)</f>
        <v>0.96094519236849896</v>
      </c>
      <c r="P407" s="1061">
        <f>VLOOKUP(C407,'A. Rate Class Allocations'!$B$124:$J$128,8,FALSE)</f>
        <v>0.98007105038154396</v>
      </c>
      <c r="Q407" s="1061">
        <f>VLOOKUP(C407,'A. Rate Class Allocations'!$B$124:$J$128,7,FALSE)</f>
        <v>1.0700573423086499</v>
      </c>
      <c r="R407" s="1061">
        <f>VLOOKUP(C407,'A. Rate Class Allocations'!$B$124:$J$128,9,FALSE)</f>
        <v>0.85888650963597402</v>
      </c>
      <c r="S407" s="1060">
        <f t="shared" si="19"/>
        <v>28299.043060384785</v>
      </c>
      <c r="T407" s="1060">
        <f t="shared" si="20"/>
        <v>6.1576873661670142</v>
      </c>
    </row>
    <row r="408" spans="1:20" s="1063" customFormat="1">
      <c r="A408" s="1072" t="s">
        <v>846</v>
      </c>
      <c r="B408" s="1063" t="s">
        <v>768</v>
      </c>
      <c r="C408" s="1071" t="s">
        <v>118</v>
      </c>
      <c r="D408" s="1071" t="s">
        <v>2251</v>
      </c>
      <c r="E408" s="1066">
        <v>2018</v>
      </c>
      <c r="F408" s="1066">
        <v>2018</v>
      </c>
      <c r="G408" s="1064">
        <v>43084</v>
      </c>
      <c r="H408" s="1117">
        <f t="shared" si="18"/>
        <v>2017</v>
      </c>
      <c r="I408" s="1064"/>
      <c r="J408" s="1071" t="s">
        <v>843</v>
      </c>
      <c r="K408" s="1071" t="s">
        <v>2020</v>
      </c>
      <c r="L408" s="1071" t="s">
        <v>827</v>
      </c>
      <c r="M408" s="1070">
        <v>15343.96</v>
      </c>
      <c r="N408" s="1070">
        <v>3.34</v>
      </c>
      <c r="O408" s="1062">
        <f>VLOOKUP(C408,'A. Rate Class Allocations'!$B$124:$J$128,6,FALSE)</f>
        <v>0.96094519236849896</v>
      </c>
      <c r="P408" s="1061">
        <f>VLOOKUP(C408,'A. Rate Class Allocations'!$B$124:$J$128,8,FALSE)</f>
        <v>0.98007105038154396</v>
      </c>
      <c r="Q408" s="1061">
        <f>VLOOKUP(C408,'A. Rate Class Allocations'!$B$124:$J$128,7,FALSE)</f>
        <v>1.0700573423086499</v>
      </c>
      <c r="R408" s="1061">
        <f>VLOOKUP(C408,'A. Rate Class Allocations'!$B$124:$J$128,9,FALSE)</f>
        <v>0.85888650963597402</v>
      </c>
      <c r="S408" s="1060">
        <f t="shared" si="19"/>
        <v>14450.85811890381</v>
      </c>
      <c r="T408" s="1060">
        <f t="shared" si="20"/>
        <v>3.0696531049250488</v>
      </c>
    </row>
    <row r="409" spans="1:20" s="1063" customFormat="1">
      <c r="A409" s="1072" t="s">
        <v>846</v>
      </c>
      <c r="B409" s="1063" t="s">
        <v>768</v>
      </c>
      <c r="C409" s="1071" t="s">
        <v>118</v>
      </c>
      <c r="D409" s="1071" t="s">
        <v>2250</v>
      </c>
      <c r="E409" s="1066">
        <v>2018</v>
      </c>
      <c r="F409" s="1066">
        <v>2018</v>
      </c>
      <c r="G409" s="1064">
        <v>43273</v>
      </c>
      <c r="H409" s="1117">
        <f t="shared" si="18"/>
        <v>2018</v>
      </c>
      <c r="I409" s="1064"/>
      <c r="J409" s="1071" t="s">
        <v>843</v>
      </c>
      <c r="K409" s="1071" t="s">
        <v>2020</v>
      </c>
      <c r="L409" s="1071" t="s">
        <v>825</v>
      </c>
      <c r="M409" s="1070">
        <v>29239.891199999998</v>
      </c>
      <c r="N409" s="1070">
        <v>6.3647999999999998</v>
      </c>
      <c r="O409" s="1062">
        <f>VLOOKUP(C409,'A. Rate Class Allocations'!$B$124:$J$128,6,FALSE)</f>
        <v>0.96094519236849896</v>
      </c>
      <c r="P409" s="1061">
        <f>VLOOKUP(C409,'A. Rate Class Allocations'!$B$124:$J$128,8,FALSE)</f>
        <v>0.98007105038154396</v>
      </c>
      <c r="Q409" s="1061">
        <f>VLOOKUP(C409,'A. Rate Class Allocations'!$B$124:$J$128,7,FALSE)</f>
        <v>1.0700573423086499</v>
      </c>
      <c r="R409" s="1061">
        <f>VLOOKUP(C409,'A. Rate Class Allocations'!$B$124:$J$128,9,FALSE)</f>
        <v>0.85888650963597402</v>
      </c>
      <c r="S409" s="1060">
        <f t="shared" si="19"/>
        <v>27537.970585388914</v>
      </c>
      <c r="T409" s="1060">
        <f t="shared" si="20"/>
        <v>5.8496191862954943</v>
      </c>
    </row>
    <row r="410" spans="1:20" s="1063" customFormat="1">
      <c r="A410" s="1072" t="s">
        <v>846</v>
      </c>
      <c r="B410" s="1063" t="s">
        <v>768</v>
      </c>
      <c r="C410" s="1071" t="s">
        <v>118</v>
      </c>
      <c r="D410" s="1071" t="s">
        <v>2249</v>
      </c>
      <c r="E410" s="1066">
        <v>2018</v>
      </c>
      <c r="F410" s="1066">
        <v>2018</v>
      </c>
      <c r="G410" s="1064">
        <v>43096</v>
      </c>
      <c r="H410" s="1117">
        <f t="shared" si="18"/>
        <v>2017</v>
      </c>
      <c r="I410" s="1064"/>
      <c r="J410" s="1071" t="s">
        <v>843</v>
      </c>
      <c r="K410" s="1071" t="s">
        <v>2020</v>
      </c>
      <c r="L410" s="1071" t="s">
        <v>827</v>
      </c>
      <c r="M410" s="1070">
        <v>216.8</v>
      </c>
      <c r="N410" s="1070">
        <v>0</v>
      </c>
      <c r="O410" s="1062">
        <f>VLOOKUP(C410,'A. Rate Class Allocations'!$B$124:$J$128,6,FALSE)</f>
        <v>0.96094519236849896</v>
      </c>
      <c r="P410" s="1061">
        <f>VLOOKUP(C410,'A. Rate Class Allocations'!$B$124:$J$128,8,FALSE)</f>
        <v>0.98007105038154396</v>
      </c>
      <c r="Q410" s="1061">
        <f>VLOOKUP(C410,'A. Rate Class Allocations'!$B$124:$J$128,7,FALSE)</f>
        <v>1.0700573423086499</v>
      </c>
      <c r="R410" s="1061">
        <f>VLOOKUP(C410,'A. Rate Class Allocations'!$B$124:$J$128,9,FALSE)</f>
        <v>0.85888650963597402</v>
      </c>
      <c r="S410" s="1060">
        <f t="shared" si="19"/>
        <v>204.18106148467191</v>
      </c>
      <c r="T410" s="1060">
        <f t="shared" si="20"/>
        <v>0</v>
      </c>
    </row>
    <row r="411" spans="1:20" s="1063" customFormat="1">
      <c r="A411" s="1072" t="s">
        <v>846</v>
      </c>
      <c r="B411" s="1063" t="s">
        <v>768</v>
      </c>
      <c r="C411" s="1071" t="s">
        <v>118</v>
      </c>
      <c r="D411" s="1071" t="s">
        <v>2248</v>
      </c>
      <c r="E411" s="1066">
        <v>2018</v>
      </c>
      <c r="F411" s="1066">
        <v>2018</v>
      </c>
      <c r="G411" s="1064">
        <v>43089</v>
      </c>
      <c r="H411" s="1117">
        <f t="shared" si="18"/>
        <v>2017</v>
      </c>
      <c r="I411" s="1064"/>
      <c r="J411" s="1071" t="s">
        <v>843</v>
      </c>
      <c r="K411" s="1071" t="s">
        <v>2020</v>
      </c>
      <c r="L411" s="1071" t="s">
        <v>827</v>
      </c>
      <c r="M411" s="1070">
        <v>10920</v>
      </c>
      <c r="N411" s="1070">
        <v>0</v>
      </c>
      <c r="O411" s="1062">
        <f>VLOOKUP(C411,'A. Rate Class Allocations'!$B$124:$J$128,6,FALSE)</f>
        <v>0.96094519236849896</v>
      </c>
      <c r="P411" s="1061">
        <f>VLOOKUP(C411,'A. Rate Class Allocations'!$B$124:$J$128,8,FALSE)</f>
        <v>0.98007105038154396</v>
      </c>
      <c r="Q411" s="1061">
        <f>VLOOKUP(C411,'A. Rate Class Allocations'!$B$124:$J$128,7,FALSE)</f>
        <v>1.0700573423086499</v>
      </c>
      <c r="R411" s="1061">
        <f>VLOOKUP(C411,'A. Rate Class Allocations'!$B$124:$J$128,9,FALSE)</f>
        <v>0.85888650963597402</v>
      </c>
      <c r="S411" s="1060">
        <f t="shared" si="19"/>
        <v>10284.39663935709</v>
      </c>
      <c r="T411" s="1060">
        <f t="shared" si="20"/>
        <v>0</v>
      </c>
    </row>
    <row r="412" spans="1:20" s="1063" customFormat="1">
      <c r="A412" s="1072" t="s">
        <v>846</v>
      </c>
      <c r="B412" s="1063" t="s">
        <v>768</v>
      </c>
      <c r="C412" s="1071" t="s">
        <v>118</v>
      </c>
      <c r="D412" s="1071" t="s">
        <v>2247</v>
      </c>
      <c r="E412" s="1066">
        <v>2018</v>
      </c>
      <c r="F412" s="1066">
        <v>2018</v>
      </c>
      <c r="G412" s="1064">
        <v>43089</v>
      </c>
      <c r="H412" s="1117">
        <f t="shared" si="18"/>
        <v>2017</v>
      </c>
      <c r="I412" s="1064"/>
      <c r="J412" s="1071" t="s">
        <v>843</v>
      </c>
      <c r="K412" s="1071" t="s">
        <v>2020</v>
      </c>
      <c r="L412" s="1071" t="s">
        <v>827</v>
      </c>
      <c r="M412" s="1070">
        <v>10920</v>
      </c>
      <c r="N412" s="1070">
        <v>0</v>
      </c>
      <c r="O412" s="1062">
        <f>VLOOKUP(C412,'A. Rate Class Allocations'!$B$124:$J$128,6,FALSE)</f>
        <v>0.96094519236849896</v>
      </c>
      <c r="P412" s="1061">
        <f>VLOOKUP(C412,'A. Rate Class Allocations'!$B$124:$J$128,8,FALSE)</f>
        <v>0.98007105038154396</v>
      </c>
      <c r="Q412" s="1061">
        <f>VLOOKUP(C412,'A. Rate Class Allocations'!$B$124:$J$128,7,FALSE)</f>
        <v>1.0700573423086499</v>
      </c>
      <c r="R412" s="1061">
        <f>VLOOKUP(C412,'A. Rate Class Allocations'!$B$124:$J$128,9,FALSE)</f>
        <v>0.85888650963597402</v>
      </c>
      <c r="S412" s="1060">
        <f t="shared" si="19"/>
        <v>10284.39663935709</v>
      </c>
      <c r="T412" s="1060">
        <f t="shared" si="20"/>
        <v>0</v>
      </c>
    </row>
    <row r="413" spans="1:20" s="1063" customFormat="1">
      <c r="A413" s="1072" t="s">
        <v>846</v>
      </c>
      <c r="B413" s="1063" t="s">
        <v>768</v>
      </c>
      <c r="C413" s="1071" t="s">
        <v>118</v>
      </c>
      <c r="D413" s="1071" t="s">
        <v>2246</v>
      </c>
      <c r="E413" s="1066">
        <v>2018</v>
      </c>
      <c r="F413" s="1066">
        <v>2018</v>
      </c>
      <c r="G413" s="1064">
        <v>43196</v>
      </c>
      <c r="H413" s="1117">
        <f t="shared" si="18"/>
        <v>2018</v>
      </c>
      <c r="I413" s="1064"/>
      <c r="J413" s="1071" t="s">
        <v>843</v>
      </c>
      <c r="K413" s="1071" t="s">
        <v>2020</v>
      </c>
      <c r="L413" s="1071" t="s">
        <v>825</v>
      </c>
      <c r="M413" s="1070">
        <v>6163.3104000000003</v>
      </c>
      <c r="N413" s="1070">
        <v>1.3415999999999999</v>
      </c>
      <c r="O413" s="1062">
        <f>VLOOKUP(C413,'A. Rate Class Allocations'!$B$124:$J$128,6,FALSE)</f>
        <v>0.96094519236849896</v>
      </c>
      <c r="P413" s="1061">
        <f>VLOOKUP(C413,'A. Rate Class Allocations'!$B$124:$J$128,8,FALSE)</f>
        <v>0.98007105038154396</v>
      </c>
      <c r="Q413" s="1061">
        <f>VLOOKUP(C413,'A. Rate Class Allocations'!$B$124:$J$128,7,FALSE)</f>
        <v>1.0700573423086499</v>
      </c>
      <c r="R413" s="1061">
        <f>VLOOKUP(C413,'A. Rate Class Allocations'!$B$124:$J$128,9,FALSE)</f>
        <v>0.85888650963597402</v>
      </c>
      <c r="S413" s="1060">
        <f t="shared" si="19"/>
        <v>5804.5722312339385</v>
      </c>
      <c r="T413" s="1060">
        <f t="shared" si="20"/>
        <v>1.233007965738756</v>
      </c>
    </row>
    <row r="414" spans="1:20" s="1063" customFormat="1">
      <c r="A414" s="1072" t="s">
        <v>846</v>
      </c>
      <c r="B414" s="1063" t="s">
        <v>768</v>
      </c>
      <c r="C414" s="1071" t="s">
        <v>118</v>
      </c>
      <c r="D414" s="1071" t="s">
        <v>2245</v>
      </c>
      <c r="E414" s="1066">
        <v>2018</v>
      </c>
      <c r="F414" s="1066">
        <v>2018</v>
      </c>
      <c r="G414" s="1064">
        <v>43173</v>
      </c>
      <c r="H414" s="1117">
        <f t="shared" si="18"/>
        <v>2018</v>
      </c>
      <c r="I414" s="1064"/>
      <c r="J414" s="1071" t="s">
        <v>843</v>
      </c>
      <c r="K414" s="1071" t="s">
        <v>2020</v>
      </c>
      <c r="L414" s="1071" t="s">
        <v>825</v>
      </c>
      <c r="M414" s="1070">
        <v>17365.32</v>
      </c>
      <c r="N414" s="1070">
        <v>3.78</v>
      </c>
      <c r="O414" s="1062">
        <f>VLOOKUP(C414,'A. Rate Class Allocations'!$B$124:$J$128,6,FALSE)</f>
        <v>0.96094519236849896</v>
      </c>
      <c r="P414" s="1061">
        <f>VLOOKUP(C414,'A. Rate Class Allocations'!$B$124:$J$128,8,FALSE)</f>
        <v>0.98007105038154396</v>
      </c>
      <c r="Q414" s="1061">
        <f>VLOOKUP(C414,'A. Rate Class Allocations'!$B$124:$J$128,7,FALSE)</f>
        <v>1.0700573423086499</v>
      </c>
      <c r="R414" s="1061">
        <f>VLOOKUP(C414,'A. Rate Class Allocations'!$B$124:$J$128,9,FALSE)</f>
        <v>0.85888650963597402</v>
      </c>
      <c r="S414" s="1060">
        <f t="shared" si="19"/>
        <v>16354.563978879163</v>
      </c>
      <c r="T414" s="1060">
        <f t="shared" si="20"/>
        <v>3.4740385438972106</v>
      </c>
    </row>
    <row r="415" spans="1:20" s="1063" customFormat="1">
      <c r="A415" s="1072" t="s">
        <v>846</v>
      </c>
      <c r="B415" s="1063" t="s">
        <v>768</v>
      </c>
      <c r="C415" s="1071" t="s">
        <v>118</v>
      </c>
      <c r="D415" s="1071" t="s">
        <v>2244</v>
      </c>
      <c r="E415" s="1066">
        <v>2018</v>
      </c>
      <c r="F415" s="1066">
        <v>2018</v>
      </c>
      <c r="G415" s="1064">
        <v>43217</v>
      </c>
      <c r="H415" s="1117">
        <f t="shared" si="18"/>
        <v>2018</v>
      </c>
      <c r="I415" s="1064"/>
      <c r="J415" s="1071" t="s">
        <v>843</v>
      </c>
      <c r="K415" s="1071" t="s">
        <v>2020</v>
      </c>
      <c r="L415" s="1071" t="s">
        <v>825</v>
      </c>
      <c r="M415" s="1070">
        <v>10660.61</v>
      </c>
      <c r="N415" s="1070">
        <v>2.83</v>
      </c>
      <c r="O415" s="1062">
        <f>VLOOKUP(C415,'A. Rate Class Allocations'!$B$124:$J$128,6,FALSE)</f>
        <v>0.96094519236849896</v>
      </c>
      <c r="P415" s="1061">
        <f>VLOOKUP(C415,'A. Rate Class Allocations'!$B$124:$J$128,8,FALSE)</f>
        <v>0.98007105038154396</v>
      </c>
      <c r="Q415" s="1061">
        <f>VLOOKUP(C415,'A. Rate Class Allocations'!$B$124:$J$128,7,FALSE)</f>
        <v>1.0700573423086499</v>
      </c>
      <c r="R415" s="1061">
        <f>VLOOKUP(C415,'A. Rate Class Allocations'!$B$124:$J$128,9,FALSE)</f>
        <v>0.85888650963597402</v>
      </c>
      <c r="S415" s="1060">
        <f t="shared" si="19"/>
        <v>10040.104547389798</v>
      </c>
      <c r="T415" s="1060">
        <f t="shared" si="20"/>
        <v>2.6009336188436789</v>
      </c>
    </row>
    <row r="416" spans="1:20" s="1063" customFormat="1">
      <c r="A416" s="1072" t="s">
        <v>846</v>
      </c>
      <c r="B416" s="1063" t="s">
        <v>768</v>
      </c>
      <c r="C416" s="1071" t="s">
        <v>118</v>
      </c>
      <c r="D416" s="1071" t="s">
        <v>2243</v>
      </c>
      <c r="E416" s="1066">
        <v>2018</v>
      </c>
      <c r="F416" s="1066">
        <v>2018</v>
      </c>
      <c r="G416" s="1064">
        <v>43279</v>
      </c>
      <c r="H416" s="1117">
        <f t="shared" si="18"/>
        <v>2018</v>
      </c>
      <c r="I416" s="1064"/>
      <c r="J416" s="1071" t="s">
        <v>843</v>
      </c>
      <c r="K416" s="1071" t="s">
        <v>2020</v>
      </c>
      <c r="L416" s="1071" t="s">
        <v>827</v>
      </c>
      <c r="M416" s="1070">
        <v>8175.3</v>
      </c>
      <c r="N416" s="1070">
        <v>2.0910000000000002</v>
      </c>
      <c r="O416" s="1062">
        <f>VLOOKUP(C416,'A. Rate Class Allocations'!$B$124:$J$128,6,FALSE)</f>
        <v>0.96094519236849896</v>
      </c>
      <c r="P416" s="1061">
        <f>VLOOKUP(C416,'A. Rate Class Allocations'!$B$124:$J$128,8,FALSE)</f>
        <v>0.98007105038154396</v>
      </c>
      <c r="Q416" s="1061">
        <f>VLOOKUP(C416,'A. Rate Class Allocations'!$B$124:$J$128,7,FALSE)</f>
        <v>1.0700573423086499</v>
      </c>
      <c r="R416" s="1061">
        <f>VLOOKUP(C416,'A. Rate Class Allocations'!$B$124:$J$128,9,FALSE)</f>
        <v>0.85888650963597402</v>
      </c>
      <c r="S416" s="1060">
        <f t="shared" si="19"/>
        <v>7699.453099426376</v>
      </c>
      <c r="T416" s="1060">
        <f t="shared" si="20"/>
        <v>1.9217498929336161</v>
      </c>
    </row>
    <row r="417" spans="1:20" s="1063" customFormat="1">
      <c r="A417" s="1072" t="s">
        <v>846</v>
      </c>
      <c r="B417" s="1063" t="s">
        <v>768</v>
      </c>
      <c r="C417" s="1071" t="s">
        <v>118</v>
      </c>
      <c r="D417" s="1071" t="s">
        <v>2242</v>
      </c>
      <c r="E417" s="1066">
        <v>2018</v>
      </c>
      <c r="F417" s="1066">
        <v>2018</v>
      </c>
      <c r="G417" s="1064">
        <v>43217</v>
      </c>
      <c r="H417" s="1117">
        <f t="shared" si="18"/>
        <v>2018</v>
      </c>
      <c r="I417" s="1064"/>
      <c r="J417" s="1071" t="s">
        <v>847</v>
      </c>
      <c r="K417" s="1071" t="s">
        <v>2020</v>
      </c>
      <c r="L417" s="1071" t="s">
        <v>825</v>
      </c>
      <c r="M417" s="1070">
        <v>69312.710000000006</v>
      </c>
      <c r="N417" s="1070">
        <v>17.61</v>
      </c>
      <c r="O417" s="1062">
        <f>VLOOKUP(C417,'A. Rate Class Allocations'!$B$124:$J$128,6,FALSE)</f>
        <v>0.96094519236849896</v>
      </c>
      <c r="P417" s="1061">
        <f>VLOOKUP(C417,'A. Rate Class Allocations'!$B$124:$J$128,8,FALSE)</f>
        <v>0.98007105038154396</v>
      </c>
      <c r="Q417" s="1061">
        <f>VLOOKUP(C417,'A. Rate Class Allocations'!$B$124:$J$128,7,FALSE)</f>
        <v>1.0700573423086499</v>
      </c>
      <c r="R417" s="1061">
        <f>VLOOKUP(C417,'A. Rate Class Allocations'!$B$124:$J$128,9,FALSE)</f>
        <v>0.85888650963597402</v>
      </c>
      <c r="S417" s="1060">
        <f t="shared" si="19"/>
        <v>65278.333497136693</v>
      </c>
      <c r="T417" s="1060">
        <f t="shared" si="20"/>
        <v>16.184608137044943</v>
      </c>
    </row>
    <row r="418" spans="1:20" s="1063" customFormat="1">
      <c r="A418" s="1072" t="s">
        <v>846</v>
      </c>
      <c r="B418" s="1063" t="s">
        <v>768</v>
      </c>
      <c r="C418" s="1071" t="s">
        <v>118</v>
      </c>
      <c r="D418" s="1071" t="s">
        <v>2241</v>
      </c>
      <c r="E418" s="1066">
        <v>2018</v>
      </c>
      <c r="F418" s="1066">
        <v>2018</v>
      </c>
      <c r="G418" s="1064">
        <v>43119</v>
      </c>
      <c r="H418" s="1117">
        <f t="shared" si="18"/>
        <v>2018</v>
      </c>
      <c r="I418" s="1064"/>
      <c r="J418" s="1071" t="s">
        <v>847</v>
      </c>
      <c r="K418" s="1071" t="s">
        <v>2020</v>
      </c>
      <c r="L418" s="1071" t="s">
        <v>827</v>
      </c>
      <c r="M418" s="1070">
        <v>597</v>
      </c>
      <c r="N418" s="1070">
        <v>1.3</v>
      </c>
      <c r="O418" s="1062">
        <f>VLOOKUP(C418,'A. Rate Class Allocations'!$B$124:$J$128,6,FALSE)</f>
        <v>0.96094519236849896</v>
      </c>
      <c r="P418" s="1061">
        <f>VLOOKUP(C418,'A. Rate Class Allocations'!$B$124:$J$128,8,FALSE)</f>
        <v>0.98007105038154396</v>
      </c>
      <c r="Q418" s="1061">
        <f>VLOOKUP(C418,'A. Rate Class Allocations'!$B$124:$J$128,7,FALSE)</f>
        <v>1.0700573423086499</v>
      </c>
      <c r="R418" s="1061">
        <f>VLOOKUP(C418,'A. Rate Class Allocations'!$B$124:$J$128,9,FALSE)</f>
        <v>0.85888650963597402</v>
      </c>
      <c r="S418" s="1060">
        <f t="shared" si="19"/>
        <v>562.25135473408272</v>
      </c>
      <c r="T418" s="1060">
        <f t="shared" si="20"/>
        <v>1.19477516059957</v>
      </c>
    </row>
    <row r="419" spans="1:20" s="1063" customFormat="1">
      <c r="A419" s="1072" t="s">
        <v>846</v>
      </c>
      <c r="B419" s="1063" t="s">
        <v>768</v>
      </c>
      <c r="C419" s="1071" t="s">
        <v>118</v>
      </c>
      <c r="D419" s="1071" t="s">
        <v>2240</v>
      </c>
      <c r="E419" s="1066">
        <v>2018</v>
      </c>
      <c r="F419" s="1066">
        <v>2018</v>
      </c>
      <c r="G419" s="1064">
        <v>43173</v>
      </c>
      <c r="H419" s="1117">
        <f t="shared" si="18"/>
        <v>2018</v>
      </c>
      <c r="I419" s="1064"/>
      <c r="J419" s="1071" t="s">
        <v>847</v>
      </c>
      <c r="K419" s="1071" t="s">
        <v>2020</v>
      </c>
      <c r="L419" s="1071" t="s">
        <v>827</v>
      </c>
      <c r="M419" s="1070">
        <v>10140</v>
      </c>
      <c r="N419" s="1070">
        <v>2.52</v>
      </c>
      <c r="O419" s="1062">
        <f>VLOOKUP(C419,'A. Rate Class Allocations'!$B$124:$J$128,6,FALSE)</f>
        <v>0.96094519236849896</v>
      </c>
      <c r="P419" s="1061">
        <f>VLOOKUP(C419,'A. Rate Class Allocations'!$B$124:$J$128,8,FALSE)</f>
        <v>0.98007105038154396</v>
      </c>
      <c r="Q419" s="1061">
        <f>VLOOKUP(C419,'A. Rate Class Allocations'!$B$124:$J$128,7,FALSE)</f>
        <v>1.0700573423086499</v>
      </c>
      <c r="R419" s="1061">
        <f>VLOOKUP(C419,'A. Rate Class Allocations'!$B$124:$J$128,9,FALSE)</f>
        <v>0.85888650963597402</v>
      </c>
      <c r="S419" s="1060">
        <f t="shared" si="19"/>
        <v>9549.7968794030112</v>
      </c>
      <c r="T419" s="1060">
        <f t="shared" si="20"/>
        <v>2.316025695931474</v>
      </c>
    </row>
    <row r="420" spans="1:20" s="1063" customFormat="1">
      <c r="A420" s="1072" t="s">
        <v>846</v>
      </c>
      <c r="B420" s="1063" t="s">
        <v>768</v>
      </c>
      <c r="C420" s="1071" t="s">
        <v>118</v>
      </c>
      <c r="D420" s="1071" t="s">
        <v>2239</v>
      </c>
      <c r="E420" s="1066">
        <v>2018</v>
      </c>
      <c r="F420" s="1066">
        <v>2018</v>
      </c>
      <c r="G420" s="1064">
        <v>43156</v>
      </c>
      <c r="H420" s="1117">
        <f t="shared" si="18"/>
        <v>2018</v>
      </c>
      <c r="I420" s="1064"/>
      <c r="J420" s="1071" t="s">
        <v>843</v>
      </c>
      <c r="K420" s="1071" t="s">
        <v>2020</v>
      </c>
      <c r="L420" s="1071" t="s">
        <v>825</v>
      </c>
      <c r="M420" s="1070">
        <v>7589.4</v>
      </c>
      <c r="N420" s="1070">
        <v>0</v>
      </c>
      <c r="O420" s="1062">
        <f>VLOOKUP(C420,'A. Rate Class Allocations'!$B$124:$J$128,6,FALSE)</f>
        <v>0.96094519236849896</v>
      </c>
      <c r="P420" s="1061">
        <f>VLOOKUP(C420,'A. Rate Class Allocations'!$B$124:$J$128,8,FALSE)</f>
        <v>0.98007105038154396</v>
      </c>
      <c r="Q420" s="1061">
        <f>VLOOKUP(C420,'A. Rate Class Allocations'!$B$124:$J$128,7,FALSE)</f>
        <v>1.0700573423086499</v>
      </c>
      <c r="R420" s="1061">
        <f>VLOOKUP(C420,'A. Rate Class Allocations'!$B$124:$J$128,9,FALSE)</f>
        <v>0.85888650963597402</v>
      </c>
      <c r="S420" s="1060">
        <f t="shared" si="19"/>
        <v>7147.6556643531776</v>
      </c>
      <c r="T420" s="1060">
        <f t="shared" si="20"/>
        <v>0</v>
      </c>
    </row>
    <row r="421" spans="1:20" s="1063" customFormat="1">
      <c r="A421" s="1072" t="s">
        <v>846</v>
      </c>
      <c r="B421" s="1063" t="s">
        <v>768</v>
      </c>
      <c r="C421" s="1071" t="s">
        <v>118</v>
      </c>
      <c r="D421" s="1071" t="s">
        <v>2238</v>
      </c>
      <c r="E421" s="1066">
        <v>2018</v>
      </c>
      <c r="F421" s="1066">
        <v>2018</v>
      </c>
      <c r="G421" s="1064">
        <v>43153</v>
      </c>
      <c r="H421" s="1117">
        <f t="shared" si="18"/>
        <v>2018</v>
      </c>
      <c r="I421" s="1064"/>
      <c r="J421" s="1071" t="s">
        <v>847</v>
      </c>
      <c r="K421" s="1071" t="s">
        <v>2020</v>
      </c>
      <c r="L421" s="1071" t="s">
        <v>825</v>
      </c>
      <c r="M421" s="1070">
        <v>10044</v>
      </c>
      <c r="N421" s="1070">
        <v>2.9</v>
      </c>
      <c r="O421" s="1062">
        <f>VLOOKUP(C421,'A. Rate Class Allocations'!$B$124:$J$128,6,FALSE)</f>
        <v>0.96094519236849896</v>
      </c>
      <c r="P421" s="1061">
        <f>VLOOKUP(C421,'A. Rate Class Allocations'!$B$124:$J$128,8,FALSE)</f>
        <v>0.98007105038154396</v>
      </c>
      <c r="Q421" s="1061">
        <f>VLOOKUP(C421,'A. Rate Class Allocations'!$B$124:$J$128,7,FALSE)</f>
        <v>1.0700573423086499</v>
      </c>
      <c r="R421" s="1061">
        <f>VLOOKUP(C421,'A. Rate Class Allocations'!$B$124:$J$128,9,FALSE)</f>
        <v>0.85888650963597402</v>
      </c>
      <c r="S421" s="1060">
        <f t="shared" si="19"/>
        <v>9459.3846012548183</v>
      </c>
      <c r="T421" s="1060">
        <f t="shared" si="20"/>
        <v>2.6652676659528862</v>
      </c>
    </row>
    <row r="422" spans="1:20" s="1063" customFormat="1">
      <c r="A422" s="1072" t="s">
        <v>846</v>
      </c>
      <c r="B422" s="1063" t="s">
        <v>768</v>
      </c>
      <c r="C422" s="1071" t="s">
        <v>118</v>
      </c>
      <c r="D422" s="1071" t="s">
        <v>2237</v>
      </c>
      <c r="E422" s="1066">
        <v>2018</v>
      </c>
      <c r="F422" s="1066">
        <v>2018</v>
      </c>
      <c r="G422" s="1064">
        <v>43301</v>
      </c>
      <c r="H422" s="1117">
        <f t="shared" si="18"/>
        <v>2018</v>
      </c>
      <c r="I422" s="1064"/>
      <c r="J422" s="1071" t="s">
        <v>843</v>
      </c>
      <c r="K422" s="1071" t="s">
        <v>2020</v>
      </c>
      <c r="L422" s="1071" t="s">
        <v>827</v>
      </c>
      <c r="M422" s="1070">
        <v>80.150000000000006</v>
      </c>
      <c r="N422" s="1070">
        <v>2.0500000000000001E-2</v>
      </c>
      <c r="O422" s="1062">
        <f>VLOOKUP(C422,'A. Rate Class Allocations'!$B$124:$J$128,6,FALSE)</f>
        <v>0.96094519236849896</v>
      </c>
      <c r="P422" s="1061">
        <f>VLOOKUP(C422,'A. Rate Class Allocations'!$B$124:$J$128,8,FALSE)</f>
        <v>0.98007105038154396</v>
      </c>
      <c r="Q422" s="1061">
        <f>VLOOKUP(C422,'A. Rate Class Allocations'!$B$124:$J$128,7,FALSE)</f>
        <v>1.0700573423086499</v>
      </c>
      <c r="R422" s="1061">
        <f>VLOOKUP(C422,'A. Rate Class Allocations'!$B$124:$J$128,9,FALSE)</f>
        <v>0.85888650963597402</v>
      </c>
      <c r="S422" s="1060">
        <f t="shared" si="19"/>
        <v>75.484834308101739</v>
      </c>
      <c r="T422" s="1060">
        <f t="shared" si="20"/>
        <v>1.8840685224839372E-2</v>
      </c>
    </row>
    <row r="423" spans="1:20" s="1063" customFormat="1">
      <c r="A423" s="1072" t="s">
        <v>846</v>
      </c>
      <c r="B423" s="1063" t="s">
        <v>768</v>
      </c>
      <c r="C423" s="1071" t="s">
        <v>118</v>
      </c>
      <c r="D423" s="1071" t="s">
        <v>2237</v>
      </c>
      <c r="E423" s="1066">
        <v>2018</v>
      </c>
      <c r="F423" s="1066">
        <v>2018</v>
      </c>
      <c r="G423" s="1064">
        <v>43301</v>
      </c>
      <c r="H423" s="1117">
        <f t="shared" si="18"/>
        <v>2018</v>
      </c>
      <c r="I423" s="1064"/>
      <c r="J423" s="1071" t="s">
        <v>843</v>
      </c>
      <c r="K423" s="1071" t="s">
        <v>2020</v>
      </c>
      <c r="L423" s="1071" t="s">
        <v>827</v>
      </c>
      <c r="M423" s="1070">
        <v>1830.348</v>
      </c>
      <c r="N423" s="1070">
        <v>0.46800000000000003</v>
      </c>
      <c r="O423" s="1062">
        <f>VLOOKUP(C423,'A. Rate Class Allocations'!$B$124:$J$128,6,FALSE)</f>
        <v>0.96094519236849896</v>
      </c>
      <c r="P423" s="1061">
        <f>VLOOKUP(C423,'A. Rate Class Allocations'!$B$124:$J$128,8,FALSE)</f>
        <v>0.98007105038154396</v>
      </c>
      <c r="Q423" s="1061">
        <f>VLOOKUP(C423,'A. Rate Class Allocations'!$B$124:$J$128,7,FALSE)</f>
        <v>1.0700573423086499</v>
      </c>
      <c r="R423" s="1061">
        <f>VLOOKUP(C423,'A. Rate Class Allocations'!$B$124:$J$128,9,FALSE)</f>
        <v>0.85888650963597402</v>
      </c>
      <c r="S423" s="1060">
        <f t="shared" si="19"/>
        <v>1723.8117967082392</v>
      </c>
      <c r="T423" s="1060">
        <f t="shared" si="20"/>
        <v>0.4301190578158452</v>
      </c>
    </row>
    <row r="424" spans="1:20" s="1063" customFormat="1">
      <c r="A424" s="1072" t="s">
        <v>846</v>
      </c>
      <c r="B424" s="1063" t="s">
        <v>768</v>
      </c>
      <c r="C424" s="1071" t="s">
        <v>118</v>
      </c>
      <c r="D424" s="1071" t="s">
        <v>2237</v>
      </c>
      <c r="E424" s="1066">
        <v>2018</v>
      </c>
      <c r="F424" s="1066">
        <v>2018</v>
      </c>
      <c r="G424" s="1064">
        <v>43301</v>
      </c>
      <c r="H424" s="1117">
        <f t="shared" si="18"/>
        <v>2018</v>
      </c>
      <c r="I424" s="1064"/>
      <c r="J424" s="1071" t="s">
        <v>843</v>
      </c>
      <c r="K424" s="1071" t="s">
        <v>2020</v>
      </c>
      <c r="L424" s="1071" t="s">
        <v>827</v>
      </c>
      <c r="M424" s="1070">
        <v>119.444</v>
      </c>
      <c r="N424" s="1070">
        <v>2.5999999999999999E-2</v>
      </c>
      <c r="O424" s="1062">
        <f>VLOOKUP(C424,'A. Rate Class Allocations'!$B$124:$J$128,6,FALSE)</f>
        <v>0.96094519236849896</v>
      </c>
      <c r="P424" s="1061">
        <f>VLOOKUP(C424,'A. Rate Class Allocations'!$B$124:$J$128,8,FALSE)</f>
        <v>0.98007105038154396</v>
      </c>
      <c r="Q424" s="1061">
        <f>VLOOKUP(C424,'A. Rate Class Allocations'!$B$124:$J$128,7,FALSE)</f>
        <v>1.0700573423086499</v>
      </c>
      <c r="R424" s="1061">
        <f>VLOOKUP(C424,'A. Rate Class Allocations'!$B$124:$J$128,9,FALSE)</f>
        <v>0.85888650963597402</v>
      </c>
      <c r="S424" s="1060">
        <f t="shared" si="19"/>
        <v>112.49170990763447</v>
      </c>
      <c r="T424" s="1060">
        <f t="shared" si="20"/>
        <v>2.3895503211991395E-2</v>
      </c>
    </row>
    <row r="425" spans="1:20" s="1063" customFormat="1">
      <c r="A425" s="1072" t="s">
        <v>846</v>
      </c>
      <c r="B425" s="1063" t="s">
        <v>768</v>
      </c>
      <c r="C425" s="1071" t="s">
        <v>118</v>
      </c>
      <c r="D425" s="1071" t="s">
        <v>2237</v>
      </c>
      <c r="E425" s="1066">
        <v>2018</v>
      </c>
      <c r="F425" s="1066">
        <v>2018</v>
      </c>
      <c r="G425" s="1064">
        <v>43301</v>
      </c>
      <c r="H425" s="1117">
        <f t="shared" si="18"/>
        <v>2018</v>
      </c>
      <c r="I425" s="1064"/>
      <c r="J425" s="1071" t="s">
        <v>843</v>
      </c>
      <c r="K425" s="1071" t="s">
        <v>2020</v>
      </c>
      <c r="L425" s="1071" t="s">
        <v>827</v>
      </c>
      <c r="M425" s="1070">
        <v>13782</v>
      </c>
      <c r="N425" s="1070">
        <v>3</v>
      </c>
      <c r="O425" s="1062">
        <f>VLOOKUP(C425,'A. Rate Class Allocations'!$B$124:$J$128,6,FALSE)</f>
        <v>0.96094519236849896</v>
      </c>
      <c r="P425" s="1061">
        <f>VLOOKUP(C425,'A. Rate Class Allocations'!$B$124:$J$128,8,FALSE)</f>
        <v>0.98007105038154396</v>
      </c>
      <c r="Q425" s="1061">
        <f>VLOOKUP(C425,'A. Rate Class Allocations'!$B$124:$J$128,7,FALSE)</f>
        <v>1.0700573423086499</v>
      </c>
      <c r="R425" s="1061">
        <f>VLOOKUP(C425,'A. Rate Class Allocations'!$B$124:$J$128,9,FALSE)</f>
        <v>0.85888650963597402</v>
      </c>
      <c r="S425" s="1060">
        <f t="shared" si="19"/>
        <v>12979.81268165013</v>
      </c>
      <c r="T425" s="1060">
        <f t="shared" si="20"/>
        <v>2.7571734475374687</v>
      </c>
    </row>
    <row r="426" spans="1:20" s="1063" customFormat="1">
      <c r="A426" s="1072" t="s">
        <v>846</v>
      </c>
      <c r="B426" s="1063" t="s">
        <v>768</v>
      </c>
      <c r="C426" s="1071" t="s">
        <v>118</v>
      </c>
      <c r="D426" s="1071" t="s">
        <v>2236</v>
      </c>
      <c r="E426" s="1066">
        <v>2018</v>
      </c>
      <c r="F426" s="1066">
        <v>2018</v>
      </c>
      <c r="G426" s="1064">
        <v>43159</v>
      </c>
      <c r="H426" s="1117">
        <f t="shared" si="18"/>
        <v>2018</v>
      </c>
      <c r="I426" s="1064"/>
      <c r="J426" s="1071" t="s">
        <v>843</v>
      </c>
      <c r="K426" s="1071" t="s">
        <v>2020</v>
      </c>
      <c r="L426" s="1071" t="s">
        <v>825</v>
      </c>
      <c r="M426" s="1070">
        <v>881.65</v>
      </c>
      <c r="N426" s="1070">
        <v>0.22550000000000001</v>
      </c>
      <c r="O426" s="1062">
        <f>VLOOKUP(C426,'A. Rate Class Allocations'!$B$124:$J$128,6,FALSE)</f>
        <v>0.96094519236849896</v>
      </c>
      <c r="P426" s="1061">
        <f>VLOOKUP(C426,'A. Rate Class Allocations'!$B$124:$J$128,8,FALSE)</f>
        <v>0.98007105038154396</v>
      </c>
      <c r="Q426" s="1061">
        <f>VLOOKUP(C426,'A. Rate Class Allocations'!$B$124:$J$128,7,FALSE)</f>
        <v>1.0700573423086499</v>
      </c>
      <c r="R426" s="1061">
        <f>VLOOKUP(C426,'A. Rate Class Allocations'!$B$124:$J$128,9,FALSE)</f>
        <v>0.85888650963597402</v>
      </c>
      <c r="S426" s="1060">
        <f t="shared" si="19"/>
        <v>830.33317738911887</v>
      </c>
      <c r="T426" s="1060">
        <f t="shared" si="20"/>
        <v>0.2072475374732331</v>
      </c>
    </row>
    <row r="427" spans="1:20" s="1063" customFormat="1">
      <c r="A427" s="1072" t="s">
        <v>846</v>
      </c>
      <c r="B427" s="1063" t="s">
        <v>768</v>
      </c>
      <c r="C427" s="1071" t="s">
        <v>118</v>
      </c>
      <c r="D427" s="1071" t="s">
        <v>2236</v>
      </c>
      <c r="E427" s="1066">
        <v>2018</v>
      </c>
      <c r="F427" s="1066">
        <v>2018</v>
      </c>
      <c r="G427" s="1064">
        <v>43159</v>
      </c>
      <c r="H427" s="1117">
        <f t="shared" si="18"/>
        <v>2018</v>
      </c>
      <c r="I427" s="1064"/>
      <c r="J427" s="1071" t="s">
        <v>843</v>
      </c>
      <c r="K427" s="1071" t="s">
        <v>2020</v>
      </c>
      <c r="L427" s="1071" t="s">
        <v>825</v>
      </c>
      <c r="M427" s="1070">
        <v>2184</v>
      </c>
      <c r="N427" s="1070">
        <v>0</v>
      </c>
      <c r="O427" s="1062">
        <f>VLOOKUP(C427,'A. Rate Class Allocations'!$B$124:$J$128,6,FALSE)</f>
        <v>0.96094519236849896</v>
      </c>
      <c r="P427" s="1061">
        <f>VLOOKUP(C427,'A. Rate Class Allocations'!$B$124:$J$128,8,FALSE)</f>
        <v>0.98007105038154396</v>
      </c>
      <c r="Q427" s="1061">
        <f>VLOOKUP(C427,'A. Rate Class Allocations'!$B$124:$J$128,7,FALSE)</f>
        <v>1.0700573423086499</v>
      </c>
      <c r="R427" s="1061">
        <f>VLOOKUP(C427,'A. Rate Class Allocations'!$B$124:$J$128,9,FALSE)</f>
        <v>0.85888650963597402</v>
      </c>
      <c r="S427" s="1060">
        <f t="shared" si="19"/>
        <v>2056.8793278714179</v>
      </c>
      <c r="T427" s="1060">
        <f t="shared" si="20"/>
        <v>0</v>
      </c>
    </row>
    <row r="428" spans="1:20" s="1063" customFormat="1">
      <c r="A428" s="1072" t="s">
        <v>846</v>
      </c>
      <c r="B428" s="1063" t="s">
        <v>768</v>
      </c>
      <c r="C428" s="1071" t="s">
        <v>118</v>
      </c>
      <c r="D428" s="1071" t="s">
        <v>2236</v>
      </c>
      <c r="E428" s="1066">
        <v>2018</v>
      </c>
      <c r="F428" s="1066">
        <v>2018</v>
      </c>
      <c r="G428" s="1064">
        <v>43159</v>
      </c>
      <c r="H428" s="1117">
        <f t="shared" si="18"/>
        <v>2018</v>
      </c>
      <c r="I428" s="1064"/>
      <c r="J428" s="1071" t="s">
        <v>843</v>
      </c>
      <c r="K428" s="1071" t="s">
        <v>2020</v>
      </c>
      <c r="L428" s="1071" t="s">
        <v>825</v>
      </c>
      <c r="M428" s="1070">
        <v>583.79999999999995</v>
      </c>
      <c r="N428" s="1070">
        <v>0</v>
      </c>
      <c r="O428" s="1062">
        <f>VLOOKUP(C428,'A. Rate Class Allocations'!$B$124:$J$128,6,FALSE)</f>
        <v>0.96094519236849896</v>
      </c>
      <c r="P428" s="1061">
        <f>VLOOKUP(C428,'A. Rate Class Allocations'!$B$124:$J$128,8,FALSE)</f>
        <v>0.98007105038154396</v>
      </c>
      <c r="Q428" s="1061">
        <f>VLOOKUP(C428,'A. Rate Class Allocations'!$B$124:$J$128,7,FALSE)</f>
        <v>1.0700573423086499</v>
      </c>
      <c r="R428" s="1061">
        <f>VLOOKUP(C428,'A. Rate Class Allocations'!$B$124:$J$128,9,FALSE)</f>
        <v>0.85888650963597402</v>
      </c>
      <c r="S428" s="1060">
        <f t="shared" si="19"/>
        <v>549.81966648870593</v>
      </c>
      <c r="T428" s="1060">
        <f t="shared" si="20"/>
        <v>0</v>
      </c>
    </row>
    <row r="429" spans="1:20" s="1063" customFormat="1">
      <c r="A429" s="1072" t="s">
        <v>846</v>
      </c>
      <c r="B429" s="1063" t="s">
        <v>768</v>
      </c>
      <c r="C429" s="1071" t="s">
        <v>118</v>
      </c>
      <c r="D429" s="1071" t="s">
        <v>2235</v>
      </c>
      <c r="E429" s="1066">
        <v>2018</v>
      </c>
      <c r="F429" s="1066">
        <v>2018</v>
      </c>
      <c r="G429" s="1064">
        <v>43193</v>
      </c>
      <c r="H429" s="1117">
        <f t="shared" si="18"/>
        <v>2018</v>
      </c>
      <c r="I429" s="1064"/>
      <c r="J429" s="1071" t="s">
        <v>843</v>
      </c>
      <c r="K429" s="1071" t="s">
        <v>2020</v>
      </c>
      <c r="L429" s="1071" t="s">
        <v>827</v>
      </c>
      <c r="M429" s="1070">
        <v>64386</v>
      </c>
      <c r="N429" s="1070">
        <v>0</v>
      </c>
      <c r="O429" s="1062">
        <f>VLOOKUP(C429,'A. Rate Class Allocations'!$B$124:$J$128,6,FALSE)</f>
        <v>0.96094519236849896</v>
      </c>
      <c r="P429" s="1061">
        <f>VLOOKUP(C429,'A. Rate Class Allocations'!$B$124:$J$128,8,FALSE)</f>
        <v>0.98007105038154396</v>
      </c>
      <c r="Q429" s="1061">
        <f>VLOOKUP(C429,'A. Rate Class Allocations'!$B$124:$J$128,7,FALSE)</f>
        <v>1.0700573423086499</v>
      </c>
      <c r="R429" s="1061">
        <f>VLOOKUP(C429,'A. Rate Class Allocations'!$B$124:$J$128,9,FALSE)</f>
        <v>0.85888650963597402</v>
      </c>
      <c r="S429" s="1060">
        <f t="shared" si="19"/>
        <v>60638.384800516993</v>
      </c>
      <c r="T429" s="1060">
        <f t="shared" si="20"/>
        <v>0</v>
      </c>
    </row>
    <row r="430" spans="1:20" s="1063" customFormat="1">
      <c r="A430" s="1072" t="s">
        <v>846</v>
      </c>
      <c r="B430" s="1063" t="s">
        <v>768</v>
      </c>
      <c r="C430" s="1071" t="s">
        <v>118</v>
      </c>
      <c r="D430" s="1071" t="s">
        <v>2234</v>
      </c>
      <c r="E430" s="1066">
        <v>2018</v>
      </c>
      <c r="F430" s="1066">
        <v>2018</v>
      </c>
      <c r="G430" s="1064">
        <v>43189</v>
      </c>
      <c r="H430" s="1117">
        <f t="shared" si="18"/>
        <v>2018</v>
      </c>
      <c r="I430" s="1064"/>
      <c r="J430" s="1071" t="s">
        <v>843</v>
      </c>
      <c r="K430" s="1071" t="s">
        <v>2020</v>
      </c>
      <c r="L430" s="1071" t="s">
        <v>827</v>
      </c>
      <c r="M430" s="1070">
        <v>5040</v>
      </c>
      <c r="N430" s="1070">
        <v>0</v>
      </c>
      <c r="O430" s="1062">
        <f>VLOOKUP(C430,'A. Rate Class Allocations'!$B$124:$J$128,6,FALSE)</f>
        <v>0.96094519236849896</v>
      </c>
      <c r="P430" s="1061">
        <f>VLOOKUP(C430,'A. Rate Class Allocations'!$B$124:$J$128,8,FALSE)</f>
        <v>0.98007105038154396</v>
      </c>
      <c r="Q430" s="1061">
        <f>VLOOKUP(C430,'A. Rate Class Allocations'!$B$124:$J$128,7,FALSE)</f>
        <v>1.0700573423086499</v>
      </c>
      <c r="R430" s="1061">
        <f>VLOOKUP(C430,'A. Rate Class Allocations'!$B$124:$J$128,9,FALSE)</f>
        <v>0.85888650963597402</v>
      </c>
      <c r="S430" s="1060">
        <f t="shared" si="19"/>
        <v>4746.6446027801958</v>
      </c>
      <c r="T430" s="1060">
        <f t="shared" si="20"/>
        <v>0</v>
      </c>
    </row>
    <row r="431" spans="1:20" s="1063" customFormat="1">
      <c r="A431" s="1072" t="s">
        <v>846</v>
      </c>
      <c r="B431" s="1063" t="s">
        <v>768</v>
      </c>
      <c r="C431" s="1071" t="s">
        <v>118</v>
      </c>
      <c r="D431" s="1071" t="s">
        <v>2234</v>
      </c>
      <c r="E431" s="1066">
        <v>2018</v>
      </c>
      <c r="F431" s="1066">
        <v>2018</v>
      </c>
      <c r="G431" s="1064">
        <v>43189</v>
      </c>
      <c r="H431" s="1117">
        <f t="shared" si="18"/>
        <v>2018</v>
      </c>
      <c r="I431" s="1064"/>
      <c r="J431" s="1071" t="s">
        <v>843</v>
      </c>
      <c r="K431" s="1071" t="s">
        <v>2020</v>
      </c>
      <c r="L431" s="1071" t="s">
        <v>827</v>
      </c>
      <c r="M431" s="1070">
        <v>2436</v>
      </c>
      <c r="N431" s="1070">
        <v>0</v>
      </c>
      <c r="O431" s="1062">
        <f>VLOOKUP(C431,'A. Rate Class Allocations'!$B$124:$J$128,6,FALSE)</f>
        <v>0.96094519236849896</v>
      </c>
      <c r="P431" s="1061">
        <f>VLOOKUP(C431,'A. Rate Class Allocations'!$B$124:$J$128,8,FALSE)</f>
        <v>0.98007105038154396</v>
      </c>
      <c r="Q431" s="1061">
        <f>VLOOKUP(C431,'A. Rate Class Allocations'!$B$124:$J$128,7,FALSE)</f>
        <v>1.0700573423086499</v>
      </c>
      <c r="R431" s="1061">
        <f>VLOOKUP(C431,'A. Rate Class Allocations'!$B$124:$J$128,9,FALSE)</f>
        <v>0.85888650963597402</v>
      </c>
      <c r="S431" s="1060">
        <f t="shared" si="19"/>
        <v>2294.2115580104282</v>
      </c>
      <c r="T431" s="1060">
        <f t="shared" si="20"/>
        <v>0</v>
      </c>
    </row>
    <row r="432" spans="1:20" s="1063" customFormat="1">
      <c r="A432" s="1072" t="s">
        <v>846</v>
      </c>
      <c r="B432" s="1063" t="s">
        <v>768</v>
      </c>
      <c r="C432" s="1071" t="s">
        <v>118</v>
      </c>
      <c r="D432" s="1071" t="s">
        <v>2233</v>
      </c>
      <c r="E432" s="1066">
        <v>2018</v>
      </c>
      <c r="F432" s="1066">
        <v>2018</v>
      </c>
      <c r="G432" s="1064">
        <v>43220</v>
      </c>
      <c r="H432" s="1117">
        <f t="shared" si="18"/>
        <v>2018</v>
      </c>
      <c r="I432" s="1064"/>
      <c r="J432" s="1071" t="s">
        <v>843</v>
      </c>
      <c r="K432" s="1071" t="s">
        <v>2020</v>
      </c>
      <c r="L432" s="1071" t="s">
        <v>827</v>
      </c>
      <c r="M432" s="1070">
        <v>1612.4939999999999</v>
      </c>
      <c r="N432" s="1070">
        <v>0.35099999999999998</v>
      </c>
      <c r="O432" s="1062">
        <f>VLOOKUP(C432,'A. Rate Class Allocations'!$B$124:$J$128,6,FALSE)</f>
        <v>0.96094519236849896</v>
      </c>
      <c r="P432" s="1061">
        <f>VLOOKUP(C432,'A. Rate Class Allocations'!$B$124:$J$128,8,FALSE)</f>
        <v>0.98007105038154396</v>
      </c>
      <c r="Q432" s="1061">
        <f>VLOOKUP(C432,'A. Rate Class Allocations'!$B$124:$J$128,7,FALSE)</f>
        <v>1.0700573423086499</v>
      </c>
      <c r="R432" s="1061">
        <f>VLOOKUP(C432,'A. Rate Class Allocations'!$B$124:$J$128,9,FALSE)</f>
        <v>0.85888650963597402</v>
      </c>
      <c r="S432" s="1060">
        <f t="shared" si="19"/>
        <v>1518.6380837530653</v>
      </c>
      <c r="T432" s="1060">
        <f t="shared" si="20"/>
        <v>0.32258929336188386</v>
      </c>
    </row>
    <row r="433" spans="1:20" s="1063" customFormat="1">
      <c r="A433" s="1072" t="s">
        <v>846</v>
      </c>
      <c r="B433" s="1063" t="s">
        <v>768</v>
      </c>
      <c r="C433" s="1071" t="s">
        <v>118</v>
      </c>
      <c r="D433" s="1071" t="s">
        <v>2233</v>
      </c>
      <c r="E433" s="1066">
        <v>2018</v>
      </c>
      <c r="F433" s="1066">
        <v>2018</v>
      </c>
      <c r="G433" s="1064">
        <v>43220</v>
      </c>
      <c r="H433" s="1117">
        <f t="shared" si="18"/>
        <v>2018</v>
      </c>
      <c r="I433" s="1064"/>
      <c r="J433" s="1071" t="s">
        <v>843</v>
      </c>
      <c r="K433" s="1071" t="s">
        <v>2020</v>
      </c>
      <c r="L433" s="1071" t="s">
        <v>827</v>
      </c>
      <c r="M433" s="1070">
        <v>15049.944</v>
      </c>
      <c r="N433" s="1070">
        <v>3.2759999999999998</v>
      </c>
      <c r="O433" s="1062">
        <f>VLOOKUP(C433,'A. Rate Class Allocations'!$B$124:$J$128,6,FALSE)</f>
        <v>0.96094519236849896</v>
      </c>
      <c r="P433" s="1061">
        <f>VLOOKUP(C433,'A. Rate Class Allocations'!$B$124:$J$128,8,FALSE)</f>
        <v>0.98007105038154396</v>
      </c>
      <c r="Q433" s="1061">
        <f>VLOOKUP(C433,'A. Rate Class Allocations'!$B$124:$J$128,7,FALSE)</f>
        <v>1.0700573423086499</v>
      </c>
      <c r="R433" s="1061">
        <f>VLOOKUP(C433,'A. Rate Class Allocations'!$B$124:$J$128,9,FALSE)</f>
        <v>0.85888650963597402</v>
      </c>
      <c r="S433" s="1060">
        <f t="shared" si="19"/>
        <v>14173.955448361941</v>
      </c>
      <c r="T433" s="1060">
        <f t="shared" si="20"/>
        <v>3.0108334047109158</v>
      </c>
    </row>
    <row r="434" spans="1:20" s="1063" customFormat="1">
      <c r="A434" s="1072" t="s">
        <v>846</v>
      </c>
      <c r="B434" s="1063" t="s">
        <v>768</v>
      </c>
      <c r="C434" s="1071" t="s">
        <v>118</v>
      </c>
      <c r="D434" s="1071" t="s">
        <v>2233</v>
      </c>
      <c r="E434" s="1066">
        <v>2018</v>
      </c>
      <c r="F434" s="1066">
        <v>2018</v>
      </c>
      <c r="G434" s="1064">
        <v>43220</v>
      </c>
      <c r="H434" s="1117">
        <f t="shared" si="18"/>
        <v>2018</v>
      </c>
      <c r="I434" s="1064"/>
      <c r="J434" s="1071" t="s">
        <v>843</v>
      </c>
      <c r="K434" s="1071" t="s">
        <v>2020</v>
      </c>
      <c r="L434" s="1071" t="s">
        <v>827</v>
      </c>
      <c r="M434" s="1070">
        <v>3980.5439999999999</v>
      </c>
      <c r="N434" s="1070">
        <v>0.45440000000000003</v>
      </c>
      <c r="O434" s="1062">
        <f>VLOOKUP(C434,'A. Rate Class Allocations'!$B$124:$J$128,6,FALSE)</f>
        <v>0.96094519236849896</v>
      </c>
      <c r="P434" s="1061">
        <f>VLOOKUP(C434,'A. Rate Class Allocations'!$B$124:$J$128,8,FALSE)</f>
        <v>0.98007105038154396</v>
      </c>
      <c r="Q434" s="1061">
        <f>VLOOKUP(C434,'A. Rate Class Allocations'!$B$124:$J$128,7,FALSE)</f>
        <v>1.0700573423086499</v>
      </c>
      <c r="R434" s="1061">
        <f>VLOOKUP(C434,'A. Rate Class Allocations'!$B$124:$J$128,9,FALSE)</f>
        <v>0.85888650963597402</v>
      </c>
      <c r="S434" s="1060">
        <f t="shared" si="19"/>
        <v>3748.8547011367241</v>
      </c>
      <c r="T434" s="1060">
        <f t="shared" si="20"/>
        <v>0.41761987152034202</v>
      </c>
    </row>
    <row r="435" spans="1:20" s="1063" customFormat="1">
      <c r="A435" s="1072" t="s">
        <v>846</v>
      </c>
      <c r="B435" s="1063" t="s">
        <v>768</v>
      </c>
      <c r="C435" s="1071" t="s">
        <v>118</v>
      </c>
      <c r="D435" s="1071" t="s">
        <v>2233</v>
      </c>
      <c r="E435" s="1066">
        <v>2018</v>
      </c>
      <c r="F435" s="1066">
        <v>2018</v>
      </c>
      <c r="G435" s="1064">
        <v>43220</v>
      </c>
      <c r="H435" s="1117">
        <f t="shared" si="18"/>
        <v>2018</v>
      </c>
      <c r="I435" s="1064"/>
      <c r="J435" s="1071" t="s">
        <v>843</v>
      </c>
      <c r="K435" s="1071" t="s">
        <v>2020</v>
      </c>
      <c r="L435" s="1071" t="s">
        <v>827</v>
      </c>
      <c r="M435" s="1070">
        <v>267.37079999999997</v>
      </c>
      <c r="N435" s="1070">
        <v>5.8200000000000002E-2</v>
      </c>
      <c r="O435" s="1062">
        <f>VLOOKUP(C435,'A. Rate Class Allocations'!$B$124:$J$128,6,FALSE)</f>
        <v>0.96094519236849896</v>
      </c>
      <c r="P435" s="1061">
        <f>VLOOKUP(C435,'A. Rate Class Allocations'!$B$124:$J$128,8,FALSE)</f>
        <v>0.98007105038154396</v>
      </c>
      <c r="Q435" s="1061">
        <f>VLOOKUP(C435,'A. Rate Class Allocations'!$B$124:$J$128,7,FALSE)</f>
        <v>1.0700573423086499</v>
      </c>
      <c r="R435" s="1061">
        <f>VLOOKUP(C435,'A. Rate Class Allocations'!$B$124:$J$128,9,FALSE)</f>
        <v>0.85888650963597402</v>
      </c>
      <c r="S435" s="1060">
        <f t="shared" si="19"/>
        <v>251.80836602401249</v>
      </c>
      <c r="T435" s="1060">
        <f t="shared" si="20"/>
        <v>5.3489164882226901E-2</v>
      </c>
    </row>
    <row r="436" spans="1:20" s="1063" customFormat="1">
      <c r="A436" s="1072" t="s">
        <v>846</v>
      </c>
      <c r="B436" s="1063" t="s">
        <v>768</v>
      </c>
      <c r="C436" s="1071" t="s">
        <v>118</v>
      </c>
      <c r="D436" s="1071" t="s">
        <v>2233</v>
      </c>
      <c r="E436" s="1066">
        <v>2018</v>
      </c>
      <c r="F436" s="1066">
        <v>2018</v>
      </c>
      <c r="G436" s="1064">
        <v>43220</v>
      </c>
      <c r="H436" s="1117">
        <f t="shared" si="18"/>
        <v>2018</v>
      </c>
      <c r="I436" s="1064"/>
      <c r="J436" s="1071" t="s">
        <v>843</v>
      </c>
      <c r="K436" s="1071" t="s">
        <v>2020</v>
      </c>
      <c r="L436" s="1071" t="s">
        <v>827</v>
      </c>
      <c r="M436" s="1070">
        <v>12679.44</v>
      </c>
      <c r="N436" s="1070">
        <v>2.76</v>
      </c>
      <c r="O436" s="1062">
        <f>VLOOKUP(C436,'A. Rate Class Allocations'!$B$124:$J$128,6,FALSE)</f>
        <v>0.96094519236849896</v>
      </c>
      <c r="P436" s="1061">
        <f>VLOOKUP(C436,'A. Rate Class Allocations'!$B$124:$J$128,8,FALSE)</f>
        <v>0.98007105038154396</v>
      </c>
      <c r="Q436" s="1061">
        <f>VLOOKUP(C436,'A. Rate Class Allocations'!$B$124:$J$128,7,FALSE)</f>
        <v>1.0700573423086499</v>
      </c>
      <c r="R436" s="1061">
        <f>VLOOKUP(C436,'A. Rate Class Allocations'!$B$124:$J$128,9,FALSE)</f>
        <v>0.85888650963597402</v>
      </c>
      <c r="S436" s="1060">
        <f t="shared" si="19"/>
        <v>11941.42766711812</v>
      </c>
      <c r="T436" s="1060">
        <f t="shared" si="20"/>
        <v>2.5365995717344711</v>
      </c>
    </row>
    <row r="437" spans="1:20" s="1063" customFormat="1">
      <c r="A437" s="1072" t="s">
        <v>846</v>
      </c>
      <c r="B437" s="1063" t="s">
        <v>768</v>
      </c>
      <c r="C437" s="1071" t="s">
        <v>118</v>
      </c>
      <c r="D437" s="1071" t="s">
        <v>2232</v>
      </c>
      <c r="E437" s="1066">
        <v>2018</v>
      </c>
      <c r="F437" s="1066">
        <v>2018</v>
      </c>
      <c r="G437" s="1064">
        <v>43306</v>
      </c>
      <c r="H437" s="1117">
        <f t="shared" si="18"/>
        <v>2018</v>
      </c>
      <c r="I437" s="1064"/>
      <c r="J437" s="1071" t="s">
        <v>843</v>
      </c>
      <c r="K437" s="1071" t="s">
        <v>2020</v>
      </c>
      <c r="L437" s="1071" t="s">
        <v>827</v>
      </c>
      <c r="M437" s="1070">
        <v>11347.18</v>
      </c>
      <c r="N437" s="1070">
        <v>2.4700000000000002</v>
      </c>
      <c r="O437" s="1062">
        <f>VLOOKUP(C437,'A. Rate Class Allocations'!$B$124:$J$128,6,FALSE)</f>
        <v>0.96094519236849896</v>
      </c>
      <c r="P437" s="1061">
        <f>VLOOKUP(C437,'A. Rate Class Allocations'!$B$124:$J$128,8,FALSE)</f>
        <v>0.98007105038154396</v>
      </c>
      <c r="Q437" s="1061">
        <f>VLOOKUP(C437,'A. Rate Class Allocations'!$B$124:$J$128,7,FALSE)</f>
        <v>1.0700573423086499</v>
      </c>
      <c r="R437" s="1061">
        <f>VLOOKUP(C437,'A. Rate Class Allocations'!$B$124:$J$128,9,FALSE)</f>
        <v>0.85888650963597402</v>
      </c>
      <c r="S437" s="1060">
        <f t="shared" si="19"/>
        <v>10686.712441225274</v>
      </c>
      <c r="T437" s="1060">
        <f t="shared" si="20"/>
        <v>2.2700728051391832</v>
      </c>
    </row>
    <row r="438" spans="1:20" s="1063" customFormat="1">
      <c r="A438" s="1072" t="s">
        <v>846</v>
      </c>
      <c r="B438" s="1063" t="s">
        <v>768</v>
      </c>
      <c r="C438" s="1071" t="s">
        <v>118</v>
      </c>
      <c r="D438" s="1071" t="s">
        <v>2231</v>
      </c>
      <c r="E438" s="1066">
        <v>2018</v>
      </c>
      <c r="F438" s="1066">
        <v>2018</v>
      </c>
      <c r="G438" s="1064">
        <v>43189</v>
      </c>
      <c r="H438" s="1117">
        <f t="shared" si="18"/>
        <v>2018</v>
      </c>
      <c r="I438" s="1064"/>
      <c r="J438" s="1071" t="s">
        <v>843</v>
      </c>
      <c r="K438" s="1071" t="s">
        <v>2020</v>
      </c>
      <c r="L438" s="1071" t="s">
        <v>825</v>
      </c>
      <c r="M438" s="1070">
        <v>106606.1</v>
      </c>
      <c r="N438" s="1070">
        <v>28.3</v>
      </c>
      <c r="O438" s="1062">
        <f>VLOOKUP(C438,'A. Rate Class Allocations'!$B$124:$J$128,6,FALSE)</f>
        <v>0.96094519236849896</v>
      </c>
      <c r="P438" s="1061">
        <f>VLOOKUP(C438,'A. Rate Class Allocations'!$B$124:$J$128,8,FALSE)</f>
        <v>0.98007105038154396</v>
      </c>
      <c r="Q438" s="1061">
        <f>VLOOKUP(C438,'A. Rate Class Allocations'!$B$124:$J$128,7,FALSE)</f>
        <v>1.0700573423086499</v>
      </c>
      <c r="R438" s="1061">
        <f>VLOOKUP(C438,'A. Rate Class Allocations'!$B$124:$J$128,9,FALSE)</f>
        <v>0.85888650963597402</v>
      </c>
      <c r="S438" s="1060">
        <f t="shared" si="19"/>
        <v>100401.04547389798</v>
      </c>
      <c r="T438" s="1060">
        <f t="shared" si="20"/>
        <v>26.009336188436791</v>
      </c>
    </row>
    <row r="439" spans="1:20" s="1063" customFormat="1">
      <c r="A439" s="1072" t="s">
        <v>846</v>
      </c>
      <c r="B439" s="1063" t="s">
        <v>768</v>
      </c>
      <c r="C439" s="1071" t="s">
        <v>118</v>
      </c>
      <c r="D439" s="1071" t="s">
        <v>2230</v>
      </c>
      <c r="E439" s="1066">
        <v>2018</v>
      </c>
      <c r="F439" s="1066">
        <v>2018</v>
      </c>
      <c r="G439" s="1064">
        <v>43217</v>
      </c>
      <c r="H439" s="1117">
        <f t="shared" si="18"/>
        <v>2018</v>
      </c>
      <c r="I439" s="1064"/>
      <c r="J439" s="1071" t="s">
        <v>843</v>
      </c>
      <c r="K439" s="1071" t="s">
        <v>2020</v>
      </c>
      <c r="L439" s="1071" t="s">
        <v>825</v>
      </c>
      <c r="M439" s="1070">
        <v>573.33119999999997</v>
      </c>
      <c r="N439" s="1070">
        <v>0.12479999999999999</v>
      </c>
      <c r="O439" s="1062">
        <f>VLOOKUP(C439,'A. Rate Class Allocations'!$B$124:$J$128,6,FALSE)</f>
        <v>0.96094519236849896</v>
      </c>
      <c r="P439" s="1061">
        <f>VLOOKUP(C439,'A. Rate Class Allocations'!$B$124:$J$128,8,FALSE)</f>
        <v>0.98007105038154396</v>
      </c>
      <c r="Q439" s="1061">
        <f>VLOOKUP(C439,'A. Rate Class Allocations'!$B$124:$J$128,7,FALSE)</f>
        <v>1.0700573423086499</v>
      </c>
      <c r="R439" s="1061">
        <f>VLOOKUP(C439,'A. Rate Class Allocations'!$B$124:$J$128,9,FALSE)</f>
        <v>0.85888650963597402</v>
      </c>
      <c r="S439" s="1060">
        <f t="shared" si="19"/>
        <v>539.9602075566454</v>
      </c>
      <c r="T439" s="1060">
        <f t="shared" si="20"/>
        <v>0.11469841541755871</v>
      </c>
    </row>
    <row r="440" spans="1:20" s="1063" customFormat="1">
      <c r="A440" s="1072" t="s">
        <v>846</v>
      </c>
      <c r="B440" s="1063" t="s">
        <v>768</v>
      </c>
      <c r="C440" s="1071" t="s">
        <v>118</v>
      </c>
      <c r="D440" s="1071" t="s">
        <v>2230</v>
      </c>
      <c r="E440" s="1066">
        <v>2018</v>
      </c>
      <c r="F440" s="1066">
        <v>2018</v>
      </c>
      <c r="G440" s="1064">
        <v>43217</v>
      </c>
      <c r="H440" s="1117">
        <f t="shared" si="18"/>
        <v>2018</v>
      </c>
      <c r="I440" s="1064"/>
      <c r="J440" s="1071" t="s">
        <v>847</v>
      </c>
      <c r="K440" s="1071" t="s">
        <v>2020</v>
      </c>
      <c r="L440" s="1071" t="s">
        <v>825</v>
      </c>
      <c r="M440" s="1070">
        <v>131383</v>
      </c>
      <c r="N440" s="1070">
        <v>26.1</v>
      </c>
      <c r="O440" s="1062">
        <f>VLOOKUP(C440,'A. Rate Class Allocations'!$B$124:$J$128,6,FALSE)</f>
        <v>0.96094519236849896</v>
      </c>
      <c r="P440" s="1061">
        <f>VLOOKUP(C440,'A. Rate Class Allocations'!$B$124:$J$128,8,FALSE)</f>
        <v>0.98007105038154396</v>
      </c>
      <c r="Q440" s="1061">
        <f>VLOOKUP(C440,'A. Rate Class Allocations'!$B$124:$J$128,7,FALSE)</f>
        <v>1.0700573423086499</v>
      </c>
      <c r="R440" s="1061">
        <f>VLOOKUP(C440,'A. Rate Class Allocations'!$B$124:$J$128,9,FALSE)</f>
        <v>0.85888650963597402</v>
      </c>
      <c r="S440" s="1060">
        <f t="shared" si="19"/>
        <v>123735.79520775206</v>
      </c>
      <c r="T440" s="1060">
        <f t="shared" si="20"/>
        <v>23.987408993575983</v>
      </c>
    </row>
    <row r="441" spans="1:20" s="1063" customFormat="1">
      <c r="A441" s="1072" t="s">
        <v>846</v>
      </c>
      <c r="B441" s="1063" t="s">
        <v>768</v>
      </c>
      <c r="C441" s="1071" t="s">
        <v>118</v>
      </c>
      <c r="D441" s="1071" t="s">
        <v>2229</v>
      </c>
      <c r="E441" s="1066">
        <v>2018</v>
      </c>
      <c r="F441" s="1066">
        <v>2018</v>
      </c>
      <c r="G441" s="1064">
        <v>43192</v>
      </c>
      <c r="H441" s="1117">
        <f t="shared" si="18"/>
        <v>2018</v>
      </c>
      <c r="I441" s="1064"/>
      <c r="J441" s="1071" t="s">
        <v>843</v>
      </c>
      <c r="K441" s="1071" t="s">
        <v>2020</v>
      </c>
      <c r="L441" s="1071" t="s">
        <v>825</v>
      </c>
      <c r="M441" s="1070">
        <v>14126.55</v>
      </c>
      <c r="N441" s="1070">
        <v>0</v>
      </c>
      <c r="O441" s="1062">
        <f>VLOOKUP(C441,'A. Rate Class Allocations'!$B$124:$J$128,6,FALSE)</f>
        <v>0.96094519236849896</v>
      </c>
      <c r="P441" s="1061">
        <f>VLOOKUP(C441,'A. Rate Class Allocations'!$B$124:$J$128,8,FALSE)</f>
        <v>0.98007105038154396</v>
      </c>
      <c r="Q441" s="1061">
        <f>VLOOKUP(C441,'A. Rate Class Allocations'!$B$124:$J$128,7,FALSE)</f>
        <v>1.0700573423086499</v>
      </c>
      <c r="R441" s="1061">
        <f>VLOOKUP(C441,'A. Rate Class Allocations'!$B$124:$J$128,9,FALSE)</f>
        <v>0.85888650963597402</v>
      </c>
      <c r="S441" s="1060">
        <f t="shared" si="19"/>
        <v>13304.307998691382</v>
      </c>
      <c r="T441" s="1060">
        <f t="shared" si="20"/>
        <v>0</v>
      </c>
    </row>
    <row r="442" spans="1:20" s="1063" customFormat="1">
      <c r="A442" s="1072" t="s">
        <v>846</v>
      </c>
      <c r="B442" s="1063" t="s">
        <v>768</v>
      </c>
      <c r="C442" s="1071" t="s">
        <v>118</v>
      </c>
      <c r="D442" s="1071" t="s">
        <v>2228</v>
      </c>
      <c r="E442" s="1066">
        <v>2018</v>
      </c>
      <c r="F442" s="1066">
        <v>2018</v>
      </c>
      <c r="G442" s="1064">
        <v>43243</v>
      </c>
      <c r="H442" s="1117">
        <f t="shared" si="18"/>
        <v>2018</v>
      </c>
      <c r="I442" s="1064"/>
      <c r="J442" s="1071" t="s">
        <v>843</v>
      </c>
      <c r="K442" s="1071" t="s">
        <v>2020</v>
      </c>
      <c r="L442" s="1071" t="s">
        <v>824</v>
      </c>
      <c r="M442" s="1070">
        <v>123792</v>
      </c>
      <c r="N442" s="1070">
        <v>16.88</v>
      </c>
      <c r="O442" s="1062">
        <f>VLOOKUP(C442,'A. Rate Class Allocations'!$B$124:$J$128,6,FALSE)</f>
        <v>0.96094519236849896</v>
      </c>
      <c r="P442" s="1061">
        <f>VLOOKUP(C442,'A. Rate Class Allocations'!$B$124:$J$128,8,FALSE)</f>
        <v>0.98007105038154396</v>
      </c>
      <c r="Q442" s="1061">
        <f>VLOOKUP(C442,'A. Rate Class Allocations'!$B$124:$J$128,7,FALSE)</f>
        <v>1.0700573423086499</v>
      </c>
      <c r="R442" s="1061">
        <f>VLOOKUP(C442,'A. Rate Class Allocations'!$B$124:$J$128,9,FALSE)</f>
        <v>0.85888650963597402</v>
      </c>
      <c r="S442" s="1060">
        <f t="shared" si="19"/>
        <v>116586.63267209643</v>
      </c>
      <c r="T442" s="1060">
        <f t="shared" si="20"/>
        <v>15.513695931477491</v>
      </c>
    </row>
    <row r="443" spans="1:20" s="1063" customFormat="1">
      <c r="A443" s="1072" t="s">
        <v>846</v>
      </c>
      <c r="B443" s="1063" t="s">
        <v>768</v>
      </c>
      <c r="C443" s="1071" t="s">
        <v>118</v>
      </c>
      <c r="D443" s="1071" t="s">
        <v>2228</v>
      </c>
      <c r="E443" s="1066">
        <v>2018</v>
      </c>
      <c r="F443" s="1066">
        <v>2018</v>
      </c>
      <c r="G443" s="1064">
        <v>43243</v>
      </c>
      <c r="H443" s="1117">
        <f t="shared" si="18"/>
        <v>2018</v>
      </c>
      <c r="I443" s="1064"/>
      <c r="J443" s="1071" t="s">
        <v>843</v>
      </c>
      <c r="K443" s="1071" t="s">
        <v>2020</v>
      </c>
      <c r="L443" s="1071" t="s">
        <v>824</v>
      </c>
      <c r="M443" s="1070">
        <v>4356</v>
      </c>
      <c r="N443" s="1070">
        <v>0.59399999999999997</v>
      </c>
      <c r="O443" s="1062">
        <f>VLOOKUP(C443,'A. Rate Class Allocations'!$B$124:$J$128,6,FALSE)</f>
        <v>0.96094519236849896</v>
      </c>
      <c r="P443" s="1061">
        <f>VLOOKUP(C443,'A. Rate Class Allocations'!$B$124:$J$128,8,FALSE)</f>
        <v>0.98007105038154396</v>
      </c>
      <c r="Q443" s="1061">
        <f>VLOOKUP(C443,'A. Rate Class Allocations'!$B$124:$J$128,7,FALSE)</f>
        <v>1.0700573423086499</v>
      </c>
      <c r="R443" s="1061">
        <f>VLOOKUP(C443,'A. Rate Class Allocations'!$B$124:$J$128,9,FALSE)</f>
        <v>0.85888650963597402</v>
      </c>
      <c r="S443" s="1060">
        <f t="shared" si="19"/>
        <v>4102.4571209743117</v>
      </c>
      <c r="T443" s="1060">
        <f t="shared" si="20"/>
        <v>0.54592034261241884</v>
      </c>
    </row>
    <row r="444" spans="1:20" s="1063" customFormat="1">
      <c r="A444" s="1072" t="s">
        <v>846</v>
      </c>
      <c r="B444" s="1063" t="s">
        <v>768</v>
      </c>
      <c r="C444" s="1071" t="s">
        <v>118</v>
      </c>
      <c r="D444" s="1071" t="s">
        <v>2228</v>
      </c>
      <c r="E444" s="1066">
        <v>2018</v>
      </c>
      <c r="F444" s="1066">
        <v>2018</v>
      </c>
      <c r="G444" s="1064">
        <v>43243</v>
      </c>
      <c r="H444" s="1117">
        <f t="shared" si="18"/>
        <v>2018</v>
      </c>
      <c r="I444" s="1064"/>
      <c r="J444" s="1071" t="s">
        <v>843</v>
      </c>
      <c r="K444" s="1071" t="s">
        <v>2020</v>
      </c>
      <c r="L444" s="1071" t="s">
        <v>824</v>
      </c>
      <c r="M444" s="1070">
        <v>3203</v>
      </c>
      <c r="N444" s="1070">
        <v>0.437</v>
      </c>
      <c r="O444" s="1062">
        <f>VLOOKUP(C444,'A. Rate Class Allocations'!$B$124:$J$128,6,FALSE)</f>
        <v>0.96094519236849896</v>
      </c>
      <c r="P444" s="1061">
        <f>VLOOKUP(C444,'A. Rate Class Allocations'!$B$124:$J$128,8,FALSE)</f>
        <v>0.98007105038154396</v>
      </c>
      <c r="Q444" s="1061">
        <f>VLOOKUP(C444,'A. Rate Class Allocations'!$B$124:$J$128,7,FALSE)</f>
        <v>1.0700573423086499</v>
      </c>
      <c r="R444" s="1061">
        <f>VLOOKUP(C444,'A. Rate Class Allocations'!$B$124:$J$128,9,FALSE)</f>
        <v>0.85888650963597402</v>
      </c>
      <c r="S444" s="1060">
        <f t="shared" si="19"/>
        <v>3016.5679886319376</v>
      </c>
      <c r="T444" s="1060">
        <f t="shared" si="20"/>
        <v>0.40162826552462466</v>
      </c>
    </row>
    <row r="445" spans="1:20" s="1063" customFormat="1">
      <c r="A445" s="1072" t="s">
        <v>846</v>
      </c>
      <c r="B445" s="1063" t="s">
        <v>768</v>
      </c>
      <c r="C445" s="1071" t="s">
        <v>118</v>
      </c>
      <c r="D445" s="1071" t="s">
        <v>2228</v>
      </c>
      <c r="E445" s="1066">
        <v>2018</v>
      </c>
      <c r="F445" s="1066">
        <v>2018</v>
      </c>
      <c r="G445" s="1064">
        <v>43243</v>
      </c>
      <c r="H445" s="1117">
        <f t="shared" si="18"/>
        <v>2018</v>
      </c>
      <c r="I445" s="1064"/>
      <c r="J445" s="1071" t="s">
        <v>843</v>
      </c>
      <c r="K445" s="1071" t="s">
        <v>2020</v>
      </c>
      <c r="L445" s="1071" t="s">
        <v>824</v>
      </c>
      <c r="M445" s="1070">
        <v>21232</v>
      </c>
      <c r="N445" s="1070">
        <v>2.8959999999999999</v>
      </c>
      <c r="O445" s="1062">
        <f>VLOOKUP(C445,'A. Rate Class Allocations'!$B$124:$J$128,6,FALSE)</f>
        <v>0.96094519236849896</v>
      </c>
      <c r="P445" s="1061">
        <f>VLOOKUP(C445,'A. Rate Class Allocations'!$B$124:$J$128,8,FALSE)</f>
        <v>0.98007105038154396</v>
      </c>
      <c r="Q445" s="1061">
        <f>VLOOKUP(C445,'A. Rate Class Allocations'!$B$124:$J$128,7,FALSE)</f>
        <v>1.0700573423086499</v>
      </c>
      <c r="R445" s="1061">
        <f>VLOOKUP(C445,'A. Rate Class Allocations'!$B$124:$J$128,9,FALSE)</f>
        <v>0.85888650963597402</v>
      </c>
      <c r="S445" s="1060">
        <f t="shared" si="19"/>
        <v>19996.182183775618</v>
      </c>
      <c r="T445" s="1060">
        <f t="shared" si="20"/>
        <v>2.6615914346895035</v>
      </c>
    </row>
    <row r="446" spans="1:20" s="1063" customFormat="1">
      <c r="A446" s="1072" t="s">
        <v>846</v>
      </c>
      <c r="B446" s="1063" t="s">
        <v>768</v>
      </c>
      <c r="C446" s="1071" t="s">
        <v>118</v>
      </c>
      <c r="D446" s="1071" t="s">
        <v>2228</v>
      </c>
      <c r="E446" s="1066">
        <v>2018</v>
      </c>
      <c r="F446" s="1066">
        <v>2018</v>
      </c>
      <c r="G446" s="1064">
        <v>43243</v>
      </c>
      <c r="H446" s="1117">
        <f t="shared" si="18"/>
        <v>2018</v>
      </c>
      <c r="I446" s="1064"/>
      <c r="J446" s="1071" t="s">
        <v>843</v>
      </c>
      <c r="K446" s="1071" t="s">
        <v>2020</v>
      </c>
      <c r="L446" s="1071" t="s">
        <v>824</v>
      </c>
      <c r="M446" s="1070">
        <v>70740</v>
      </c>
      <c r="N446" s="1070">
        <v>9.657</v>
      </c>
      <c r="O446" s="1062">
        <f>VLOOKUP(C446,'A. Rate Class Allocations'!$B$124:$J$128,6,FALSE)</f>
        <v>0.96094519236849896</v>
      </c>
      <c r="P446" s="1061">
        <f>VLOOKUP(C446,'A. Rate Class Allocations'!$B$124:$J$128,8,FALSE)</f>
        <v>0.98007105038154396</v>
      </c>
      <c r="Q446" s="1061">
        <f>VLOOKUP(C446,'A. Rate Class Allocations'!$B$124:$J$128,7,FALSE)</f>
        <v>1.0700573423086499</v>
      </c>
      <c r="R446" s="1061">
        <f>VLOOKUP(C446,'A. Rate Class Allocations'!$B$124:$J$128,9,FALSE)</f>
        <v>0.85888650963597402</v>
      </c>
      <c r="S446" s="1060">
        <f t="shared" si="19"/>
        <v>66622.547460450602</v>
      </c>
      <c r="T446" s="1060">
        <f t="shared" si="20"/>
        <v>8.8753413276231132</v>
      </c>
    </row>
    <row r="447" spans="1:20" s="1063" customFormat="1">
      <c r="A447" s="1072" t="s">
        <v>846</v>
      </c>
      <c r="B447" s="1063" t="s">
        <v>768</v>
      </c>
      <c r="C447" s="1071" t="s">
        <v>118</v>
      </c>
      <c r="D447" s="1071" t="s">
        <v>2227</v>
      </c>
      <c r="E447" s="1066">
        <v>2018</v>
      </c>
      <c r="F447" s="1066">
        <v>2018</v>
      </c>
      <c r="G447" s="1064">
        <v>43173</v>
      </c>
      <c r="H447" s="1117">
        <f t="shared" si="18"/>
        <v>2018</v>
      </c>
      <c r="I447" s="1064"/>
      <c r="J447" s="1071" t="s">
        <v>843</v>
      </c>
      <c r="K447" s="1071" t="s">
        <v>2020</v>
      </c>
      <c r="L447" s="1071" t="s">
        <v>825</v>
      </c>
      <c r="M447" s="1070">
        <v>12180</v>
      </c>
      <c r="N447" s="1070">
        <v>0</v>
      </c>
      <c r="O447" s="1062">
        <f>VLOOKUP(C447,'A. Rate Class Allocations'!$B$124:$J$128,6,FALSE)</f>
        <v>0.96094519236849896</v>
      </c>
      <c r="P447" s="1061">
        <f>VLOOKUP(C447,'A. Rate Class Allocations'!$B$124:$J$128,8,FALSE)</f>
        <v>0.98007105038154396</v>
      </c>
      <c r="Q447" s="1061">
        <f>VLOOKUP(C447,'A. Rate Class Allocations'!$B$124:$J$128,7,FALSE)</f>
        <v>1.0700573423086499</v>
      </c>
      <c r="R447" s="1061">
        <f>VLOOKUP(C447,'A. Rate Class Allocations'!$B$124:$J$128,9,FALSE)</f>
        <v>0.85888650963597402</v>
      </c>
      <c r="S447" s="1060">
        <f t="shared" si="19"/>
        <v>11471.057790052138</v>
      </c>
      <c r="T447" s="1060">
        <f t="shared" si="20"/>
        <v>0</v>
      </c>
    </row>
    <row r="448" spans="1:20" s="1063" customFormat="1">
      <c r="A448" s="1072" t="s">
        <v>846</v>
      </c>
      <c r="B448" s="1063" t="s">
        <v>768</v>
      </c>
      <c r="C448" s="1071" t="s">
        <v>118</v>
      </c>
      <c r="D448" s="1071" t="s">
        <v>2227</v>
      </c>
      <c r="E448" s="1066">
        <v>2018</v>
      </c>
      <c r="F448" s="1066">
        <v>2018</v>
      </c>
      <c r="G448" s="1064">
        <v>43173</v>
      </c>
      <c r="H448" s="1117">
        <f t="shared" si="18"/>
        <v>2018</v>
      </c>
      <c r="I448" s="1064"/>
      <c r="J448" s="1071" t="s">
        <v>843</v>
      </c>
      <c r="K448" s="1071" t="s">
        <v>2020</v>
      </c>
      <c r="L448" s="1071" t="s">
        <v>825</v>
      </c>
      <c r="M448" s="1070">
        <v>1596</v>
      </c>
      <c r="N448" s="1070">
        <v>0</v>
      </c>
      <c r="O448" s="1062">
        <f>VLOOKUP(C448,'A. Rate Class Allocations'!$B$124:$J$128,6,FALSE)</f>
        <v>0.96094519236849896</v>
      </c>
      <c r="P448" s="1061">
        <f>VLOOKUP(C448,'A. Rate Class Allocations'!$B$124:$J$128,8,FALSE)</f>
        <v>0.98007105038154396</v>
      </c>
      <c r="Q448" s="1061">
        <f>VLOOKUP(C448,'A. Rate Class Allocations'!$B$124:$J$128,7,FALSE)</f>
        <v>1.0700573423086499</v>
      </c>
      <c r="R448" s="1061">
        <f>VLOOKUP(C448,'A. Rate Class Allocations'!$B$124:$J$128,9,FALSE)</f>
        <v>0.85888650963597402</v>
      </c>
      <c r="S448" s="1060">
        <f t="shared" si="19"/>
        <v>1503.1041242137287</v>
      </c>
      <c r="T448" s="1060">
        <f t="shared" si="20"/>
        <v>0</v>
      </c>
    </row>
    <row r="449" spans="1:20" s="1063" customFormat="1">
      <c r="A449" s="1072" t="s">
        <v>846</v>
      </c>
      <c r="B449" s="1063" t="s">
        <v>768</v>
      </c>
      <c r="C449" s="1071" t="s">
        <v>118</v>
      </c>
      <c r="D449" s="1071" t="s">
        <v>2227</v>
      </c>
      <c r="E449" s="1066">
        <v>2018</v>
      </c>
      <c r="F449" s="1066">
        <v>2018</v>
      </c>
      <c r="G449" s="1064">
        <v>43173</v>
      </c>
      <c r="H449" s="1117">
        <f t="shared" si="18"/>
        <v>2018</v>
      </c>
      <c r="I449" s="1064"/>
      <c r="J449" s="1071" t="s">
        <v>843</v>
      </c>
      <c r="K449" s="1071" t="s">
        <v>2020</v>
      </c>
      <c r="L449" s="1071" t="s">
        <v>825</v>
      </c>
      <c r="M449" s="1070">
        <v>2335.1999999999998</v>
      </c>
      <c r="N449" s="1070">
        <v>0</v>
      </c>
      <c r="O449" s="1062">
        <f>VLOOKUP(C449,'A. Rate Class Allocations'!$B$124:$J$128,6,FALSE)</f>
        <v>0.96094519236849896</v>
      </c>
      <c r="P449" s="1061">
        <f>VLOOKUP(C449,'A. Rate Class Allocations'!$B$124:$J$128,8,FALSE)</f>
        <v>0.98007105038154396</v>
      </c>
      <c r="Q449" s="1061">
        <f>VLOOKUP(C449,'A. Rate Class Allocations'!$B$124:$J$128,7,FALSE)</f>
        <v>1.0700573423086499</v>
      </c>
      <c r="R449" s="1061">
        <f>VLOOKUP(C449,'A. Rate Class Allocations'!$B$124:$J$128,9,FALSE)</f>
        <v>0.85888650963597402</v>
      </c>
      <c r="S449" s="1060">
        <f t="shared" si="19"/>
        <v>2199.2786659548237</v>
      </c>
      <c r="T449" s="1060">
        <f t="shared" si="20"/>
        <v>0</v>
      </c>
    </row>
    <row r="450" spans="1:20" s="1063" customFormat="1">
      <c r="A450" s="1072" t="s">
        <v>846</v>
      </c>
      <c r="B450" s="1063" t="s">
        <v>768</v>
      </c>
      <c r="C450" s="1071" t="s">
        <v>118</v>
      </c>
      <c r="D450" s="1071" t="s">
        <v>2226</v>
      </c>
      <c r="E450" s="1066">
        <v>2018</v>
      </c>
      <c r="F450" s="1066">
        <v>2018</v>
      </c>
      <c r="G450" s="1064">
        <v>43166</v>
      </c>
      <c r="H450" s="1117">
        <f t="shared" si="18"/>
        <v>2018</v>
      </c>
      <c r="I450" s="1064"/>
      <c r="J450" s="1071" t="s">
        <v>847</v>
      </c>
      <c r="K450" s="1071" t="s">
        <v>2020</v>
      </c>
      <c r="L450" s="1071" t="s">
        <v>825</v>
      </c>
      <c r="M450" s="1070">
        <v>594</v>
      </c>
      <c r="N450" s="1070">
        <v>1.8</v>
      </c>
      <c r="O450" s="1062">
        <f>VLOOKUP(C450,'A. Rate Class Allocations'!$B$124:$J$128,6,FALSE)</f>
        <v>0.96094519236849896</v>
      </c>
      <c r="P450" s="1061">
        <f>VLOOKUP(C450,'A. Rate Class Allocations'!$B$124:$J$128,8,FALSE)</f>
        <v>0.98007105038154396</v>
      </c>
      <c r="Q450" s="1061">
        <f>VLOOKUP(C450,'A. Rate Class Allocations'!$B$124:$J$128,7,FALSE)</f>
        <v>1.0700573423086499</v>
      </c>
      <c r="R450" s="1061">
        <f>VLOOKUP(C450,'A. Rate Class Allocations'!$B$124:$J$128,9,FALSE)</f>
        <v>0.85888650963597402</v>
      </c>
      <c r="S450" s="1060">
        <f t="shared" si="19"/>
        <v>559.42597104195158</v>
      </c>
      <c r="T450" s="1060">
        <f t="shared" si="20"/>
        <v>1.6543040685224812</v>
      </c>
    </row>
    <row r="451" spans="1:20" s="1063" customFormat="1">
      <c r="A451" s="1072" t="s">
        <v>846</v>
      </c>
      <c r="B451" s="1063" t="s">
        <v>768</v>
      </c>
      <c r="C451" s="1071" t="s">
        <v>118</v>
      </c>
      <c r="D451" s="1071" t="s">
        <v>2225</v>
      </c>
      <c r="E451" s="1066">
        <v>2018</v>
      </c>
      <c r="F451" s="1066">
        <v>2018</v>
      </c>
      <c r="G451" s="1064">
        <v>43251</v>
      </c>
      <c r="H451" s="1117">
        <f t="shared" si="18"/>
        <v>2018</v>
      </c>
      <c r="I451" s="1064"/>
      <c r="J451" s="1071" t="s">
        <v>847</v>
      </c>
      <c r="K451" s="1071" t="s">
        <v>2020</v>
      </c>
      <c r="L451" s="1071" t="s">
        <v>825</v>
      </c>
      <c r="M451" s="1070">
        <v>62654</v>
      </c>
      <c r="N451" s="1070">
        <v>19.3</v>
      </c>
      <c r="O451" s="1062">
        <f>VLOOKUP(C451,'A. Rate Class Allocations'!$B$124:$J$128,6,FALSE)</f>
        <v>0.96094519236849896</v>
      </c>
      <c r="P451" s="1061">
        <f>VLOOKUP(C451,'A. Rate Class Allocations'!$B$124:$J$128,8,FALSE)</f>
        <v>0.98007105038154396</v>
      </c>
      <c r="Q451" s="1061">
        <f>VLOOKUP(C451,'A. Rate Class Allocations'!$B$124:$J$128,7,FALSE)</f>
        <v>1.0700573423086499</v>
      </c>
      <c r="R451" s="1061">
        <f>VLOOKUP(C451,'A. Rate Class Allocations'!$B$124:$J$128,9,FALSE)</f>
        <v>0.85888650963597402</v>
      </c>
      <c r="S451" s="1060">
        <f t="shared" si="19"/>
        <v>59007.196615593326</v>
      </c>
      <c r="T451" s="1060">
        <f t="shared" si="20"/>
        <v>17.737815845824382</v>
      </c>
    </row>
    <row r="452" spans="1:20" s="1063" customFormat="1">
      <c r="A452" s="1072" t="s">
        <v>846</v>
      </c>
      <c r="B452" s="1063" t="s">
        <v>768</v>
      </c>
      <c r="C452" s="1071" t="s">
        <v>118</v>
      </c>
      <c r="D452" s="1071" t="s">
        <v>2224</v>
      </c>
      <c r="E452" s="1066">
        <v>2018</v>
      </c>
      <c r="F452" s="1066">
        <v>2018</v>
      </c>
      <c r="G452" s="1064">
        <v>43210</v>
      </c>
      <c r="H452" s="1117">
        <f t="shared" ref="H452:H515" si="21">YEAR(G452)</f>
        <v>2018</v>
      </c>
      <c r="I452" s="1064"/>
      <c r="J452" s="1071" t="s">
        <v>843</v>
      </c>
      <c r="K452" s="1071" t="s">
        <v>2020</v>
      </c>
      <c r="L452" s="1071" t="s">
        <v>827</v>
      </c>
      <c r="M452" s="1070">
        <v>12180</v>
      </c>
      <c r="N452" s="1070">
        <v>0</v>
      </c>
      <c r="O452" s="1062">
        <f>VLOOKUP(C452,'A. Rate Class Allocations'!$B$124:$J$128,6,FALSE)</f>
        <v>0.96094519236849896</v>
      </c>
      <c r="P452" s="1061">
        <f>VLOOKUP(C452,'A. Rate Class Allocations'!$B$124:$J$128,8,FALSE)</f>
        <v>0.98007105038154396</v>
      </c>
      <c r="Q452" s="1061">
        <f>VLOOKUP(C452,'A. Rate Class Allocations'!$B$124:$J$128,7,FALSE)</f>
        <v>1.0700573423086499</v>
      </c>
      <c r="R452" s="1061">
        <f>VLOOKUP(C452,'A. Rate Class Allocations'!$B$124:$J$128,9,FALSE)</f>
        <v>0.85888650963597402</v>
      </c>
      <c r="S452" s="1060">
        <f t="shared" ref="S452:S515" si="22">M452*O452*P452</f>
        <v>11471.057790052138</v>
      </c>
      <c r="T452" s="1060">
        <f t="shared" ref="T452:T515" si="23">N452*Q452*R452</f>
        <v>0</v>
      </c>
    </row>
    <row r="453" spans="1:20" s="1063" customFormat="1">
      <c r="A453" s="1072" t="s">
        <v>846</v>
      </c>
      <c r="B453" s="1063" t="s">
        <v>768</v>
      </c>
      <c r="C453" s="1071" t="s">
        <v>118</v>
      </c>
      <c r="D453" s="1071" t="s">
        <v>2223</v>
      </c>
      <c r="E453" s="1066">
        <v>2018</v>
      </c>
      <c r="F453" s="1066">
        <v>2018</v>
      </c>
      <c r="G453" s="1064">
        <v>43251</v>
      </c>
      <c r="H453" s="1117">
        <f t="shared" si="21"/>
        <v>2018</v>
      </c>
      <c r="I453" s="1064"/>
      <c r="J453" s="1071" t="s">
        <v>847</v>
      </c>
      <c r="K453" s="1071" t="s">
        <v>2020</v>
      </c>
      <c r="L453" s="1071" t="s">
        <v>825</v>
      </c>
      <c r="M453" s="1070">
        <v>30752</v>
      </c>
      <c r="N453" s="1070">
        <v>8.9</v>
      </c>
      <c r="O453" s="1062">
        <f>VLOOKUP(C453,'A. Rate Class Allocations'!$B$124:$J$128,6,FALSE)</f>
        <v>0.96094519236849896</v>
      </c>
      <c r="P453" s="1061">
        <f>VLOOKUP(C453,'A. Rate Class Allocations'!$B$124:$J$128,8,FALSE)</f>
        <v>0.98007105038154396</v>
      </c>
      <c r="Q453" s="1061">
        <f>VLOOKUP(C453,'A. Rate Class Allocations'!$B$124:$J$128,7,FALSE)</f>
        <v>1.0700573423086499</v>
      </c>
      <c r="R453" s="1061">
        <f>VLOOKUP(C453,'A. Rate Class Allocations'!$B$124:$J$128,9,FALSE)</f>
        <v>0.85888650963597402</v>
      </c>
      <c r="S453" s="1060">
        <f t="shared" si="22"/>
        <v>28962.066433471544</v>
      </c>
      <c r="T453" s="1060">
        <f t="shared" si="23"/>
        <v>8.1796145610278259</v>
      </c>
    </row>
    <row r="454" spans="1:20" s="1063" customFormat="1">
      <c r="A454" s="1072" t="s">
        <v>846</v>
      </c>
      <c r="B454" s="1063" t="s">
        <v>768</v>
      </c>
      <c r="C454" s="1071" t="s">
        <v>118</v>
      </c>
      <c r="D454" s="1071" t="s">
        <v>2222</v>
      </c>
      <c r="E454" s="1066">
        <v>2018</v>
      </c>
      <c r="F454" s="1066">
        <v>2018</v>
      </c>
      <c r="G454" s="1064">
        <v>43188</v>
      </c>
      <c r="H454" s="1117">
        <f t="shared" si="21"/>
        <v>2018</v>
      </c>
      <c r="I454" s="1064"/>
      <c r="J454" s="1071" t="s">
        <v>843</v>
      </c>
      <c r="K454" s="1071" t="s">
        <v>2020</v>
      </c>
      <c r="L454" s="1071" t="s">
        <v>825</v>
      </c>
      <c r="M454" s="1070">
        <v>429.9984</v>
      </c>
      <c r="N454" s="1070">
        <v>9.3600000000000003E-2</v>
      </c>
      <c r="O454" s="1062">
        <f>VLOOKUP(C454,'A. Rate Class Allocations'!$B$124:$J$128,6,FALSE)</f>
        <v>0.96094519236849896</v>
      </c>
      <c r="P454" s="1061">
        <f>VLOOKUP(C454,'A. Rate Class Allocations'!$B$124:$J$128,8,FALSE)</f>
        <v>0.98007105038154396</v>
      </c>
      <c r="Q454" s="1061">
        <f>VLOOKUP(C454,'A. Rate Class Allocations'!$B$124:$J$128,7,FALSE)</f>
        <v>1.0700573423086499</v>
      </c>
      <c r="R454" s="1061">
        <f>VLOOKUP(C454,'A. Rate Class Allocations'!$B$124:$J$128,9,FALSE)</f>
        <v>0.85888650963597402</v>
      </c>
      <c r="S454" s="1060">
        <f t="shared" si="22"/>
        <v>404.97015566748405</v>
      </c>
      <c r="T454" s="1060">
        <f t="shared" si="23"/>
        <v>8.6023811563169045E-2</v>
      </c>
    </row>
    <row r="455" spans="1:20" s="1063" customFormat="1">
      <c r="A455" s="1072" t="s">
        <v>846</v>
      </c>
      <c r="B455" s="1063" t="s">
        <v>768</v>
      </c>
      <c r="C455" s="1071" t="s">
        <v>118</v>
      </c>
      <c r="D455" s="1071" t="s">
        <v>2222</v>
      </c>
      <c r="E455" s="1066">
        <v>2018</v>
      </c>
      <c r="F455" s="1066">
        <v>2018</v>
      </c>
      <c r="G455" s="1064">
        <v>43188</v>
      </c>
      <c r="H455" s="1117">
        <f t="shared" si="21"/>
        <v>2018</v>
      </c>
      <c r="I455" s="1064"/>
      <c r="J455" s="1071" t="s">
        <v>843</v>
      </c>
      <c r="K455" s="1071" t="s">
        <v>2020</v>
      </c>
      <c r="L455" s="1071" t="s">
        <v>825</v>
      </c>
      <c r="M455" s="1070">
        <v>716.66399999999999</v>
      </c>
      <c r="N455" s="1070">
        <v>0.156</v>
      </c>
      <c r="O455" s="1062">
        <f>VLOOKUP(C455,'A. Rate Class Allocations'!$B$124:$J$128,6,FALSE)</f>
        <v>0.96094519236849896</v>
      </c>
      <c r="P455" s="1061">
        <f>VLOOKUP(C455,'A. Rate Class Allocations'!$B$124:$J$128,8,FALSE)</f>
        <v>0.98007105038154396</v>
      </c>
      <c r="Q455" s="1061">
        <f>VLOOKUP(C455,'A. Rate Class Allocations'!$B$124:$J$128,7,FALSE)</f>
        <v>1.0700573423086499</v>
      </c>
      <c r="R455" s="1061">
        <f>VLOOKUP(C455,'A. Rate Class Allocations'!$B$124:$J$128,9,FALSE)</f>
        <v>0.85888650963597402</v>
      </c>
      <c r="S455" s="1060">
        <f t="shared" si="22"/>
        <v>674.95025944580675</v>
      </c>
      <c r="T455" s="1060">
        <f t="shared" si="23"/>
        <v>0.14337301927194837</v>
      </c>
    </row>
    <row r="456" spans="1:20" s="1063" customFormat="1">
      <c r="A456" s="1072" t="s">
        <v>846</v>
      </c>
      <c r="B456" s="1063" t="s">
        <v>768</v>
      </c>
      <c r="C456" s="1071" t="s">
        <v>118</v>
      </c>
      <c r="D456" s="1071" t="s">
        <v>2222</v>
      </c>
      <c r="E456" s="1066">
        <v>2018</v>
      </c>
      <c r="F456" s="1066">
        <v>2018</v>
      </c>
      <c r="G456" s="1064">
        <v>43188</v>
      </c>
      <c r="H456" s="1117">
        <f t="shared" si="21"/>
        <v>2018</v>
      </c>
      <c r="I456" s="1064"/>
      <c r="J456" s="1071" t="s">
        <v>843</v>
      </c>
      <c r="K456" s="1071" t="s">
        <v>2020</v>
      </c>
      <c r="L456" s="1071" t="s">
        <v>825</v>
      </c>
      <c r="M456" s="1070">
        <v>3009.9888000000001</v>
      </c>
      <c r="N456" s="1070">
        <v>0.6552</v>
      </c>
      <c r="O456" s="1062">
        <f>VLOOKUP(C456,'A. Rate Class Allocations'!$B$124:$J$128,6,FALSE)</f>
        <v>0.96094519236849896</v>
      </c>
      <c r="P456" s="1061">
        <f>VLOOKUP(C456,'A. Rate Class Allocations'!$B$124:$J$128,8,FALSE)</f>
        <v>0.98007105038154396</v>
      </c>
      <c r="Q456" s="1061">
        <f>VLOOKUP(C456,'A. Rate Class Allocations'!$B$124:$J$128,7,FALSE)</f>
        <v>1.0700573423086499</v>
      </c>
      <c r="R456" s="1061">
        <f>VLOOKUP(C456,'A. Rate Class Allocations'!$B$124:$J$128,9,FALSE)</f>
        <v>0.85888650963597402</v>
      </c>
      <c r="S456" s="1060">
        <f t="shared" si="22"/>
        <v>2834.7910896723884</v>
      </c>
      <c r="T456" s="1060">
        <f t="shared" si="23"/>
        <v>0.60216668094218317</v>
      </c>
    </row>
    <row r="457" spans="1:20" s="1063" customFormat="1">
      <c r="A457" s="1072" t="s">
        <v>846</v>
      </c>
      <c r="B457" s="1063" t="s">
        <v>768</v>
      </c>
      <c r="C457" s="1071" t="s">
        <v>118</v>
      </c>
      <c r="D457" s="1071" t="s">
        <v>2222</v>
      </c>
      <c r="E457" s="1066">
        <v>2018</v>
      </c>
      <c r="F457" s="1066">
        <v>2018</v>
      </c>
      <c r="G457" s="1064">
        <v>43188</v>
      </c>
      <c r="H457" s="1117">
        <f t="shared" si="21"/>
        <v>2018</v>
      </c>
      <c r="I457" s="1064"/>
      <c r="J457" s="1071" t="s">
        <v>843</v>
      </c>
      <c r="K457" s="1071" t="s">
        <v>2020</v>
      </c>
      <c r="L457" s="1071" t="s">
        <v>825</v>
      </c>
      <c r="M457" s="1070">
        <v>7051.8239999999996</v>
      </c>
      <c r="N457" s="1070">
        <v>1.8720000000000001</v>
      </c>
      <c r="O457" s="1062">
        <f>VLOOKUP(C457,'A. Rate Class Allocations'!$B$124:$J$128,6,FALSE)</f>
        <v>0.96094519236849896</v>
      </c>
      <c r="P457" s="1061">
        <f>VLOOKUP(C457,'A. Rate Class Allocations'!$B$124:$J$128,8,FALSE)</f>
        <v>0.98007105038154396</v>
      </c>
      <c r="Q457" s="1061">
        <f>VLOOKUP(C457,'A. Rate Class Allocations'!$B$124:$J$128,7,FALSE)</f>
        <v>1.0700573423086499</v>
      </c>
      <c r="R457" s="1061">
        <f>VLOOKUP(C457,'A. Rate Class Allocations'!$B$124:$J$128,9,FALSE)</f>
        <v>0.85888650963597402</v>
      </c>
      <c r="S457" s="1060">
        <f t="shared" si="22"/>
        <v>6641.3695097928276</v>
      </c>
      <c r="T457" s="1060">
        <f t="shared" si="23"/>
        <v>1.7204762312633808</v>
      </c>
    </row>
    <row r="458" spans="1:20" s="1063" customFormat="1">
      <c r="A458" s="1072" t="s">
        <v>846</v>
      </c>
      <c r="B458" s="1063" t="s">
        <v>768</v>
      </c>
      <c r="C458" s="1071" t="s">
        <v>118</v>
      </c>
      <c r="D458" s="1071" t="s">
        <v>2222</v>
      </c>
      <c r="E458" s="1066">
        <v>2018</v>
      </c>
      <c r="F458" s="1066">
        <v>2018</v>
      </c>
      <c r="G458" s="1064">
        <v>43188</v>
      </c>
      <c r="H458" s="1117">
        <f t="shared" si="21"/>
        <v>2018</v>
      </c>
      <c r="I458" s="1064"/>
      <c r="J458" s="1071" t="s">
        <v>843</v>
      </c>
      <c r="K458" s="1071" t="s">
        <v>2020</v>
      </c>
      <c r="L458" s="1071" t="s">
        <v>825</v>
      </c>
      <c r="M458" s="1070">
        <v>1653.84</v>
      </c>
      <c r="N458" s="1070">
        <v>0</v>
      </c>
      <c r="O458" s="1062">
        <f>VLOOKUP(C458,'A. Rate Class Allocations'!$B$124:$J$128,6,FALSE)</f>
        <v>0.96094519236849896</v>
      </c>
      <c r="P458" s="1061">
        <f>VLOOKUP(C458,'A. Rate Class Allocations'!$B$124:$J$128,8,FALSE)</f>
        <v>0.98007105038154396</v>
      </c>
      <c r="Q458" s="1061">
        <f>VLOOKUP(C458,'A. Rate Class Allocations'!$B$124:$J$128,7,FALSE)</f>
        <v>1.0700573423086499</v>
      </c>
      <c r="R458" s="1061">
        <f>VLOOKUP(C458,'A. Rate Class Allocations'!$B$124:$J$128,9,FALSE)</f>
        <v>0.85888650963597402</v>
      </c>
      <c r="S458" s="1060">
        <f t="shared" si="22"/>
        <v>1557.5775217980154</v>
      </c>
      <c r="T458" s="1060">
        <f t="shared" si="23"/>
        <v>0</v>
      </c>
    </row>
    <row r="459" spans="1:20" s="1063" customFormat="1">
      <c r="A459" s="1072" t="s">
        <v>846</v>
      </c>
      <c r="B459" s="1063" t="s">
        <v>768</v>
      </c>
      <c r="C459" s="1071" t="s">
        <v>118</v>
      </c>
      <c r="D459" s="1071" t="s">
        <v>2222</v>
      </c>
      <c r="E459" s="1066">
        <v>2018</v>
      </c>
      <c r="F459" s="1066">
        <v>2018</v>
      </c>
      <c r="G459" s="1064">
        <v>43188</v>
      </c>
      <c r="H459" s="1117">
        <f t="shared" si="21"/>
        <v>2018</v>
      </c>
      <c r="I459" s="1064"/>
      <c r="J459" s="1071" t="s">
        <v>843</v>
      </c>
      <c r="K459" s="1071" t="s">
        <v>2020</v>
      </c>
      <c r="L459" s="1071" t="s">
        <v>825</v>
      </c>
      <c r="M459" s="1070">
        <v>9606.0540000000001</v>
      </c>
      <c r="N459" s="1070">
        <v>0</v>
      </c>
      <c r="O459" s="1062">
        <f>VLOOKUP(C459,'A. Rate Class Allocations'!$B$124:$J$128,6,FALSE)</f>
        <v>0.96094519236849896</v>
      </c>
      <c r="P459" s="1061">
        <f>VLOOKUP(C459,'A. Rate Class Allocations'!$B$124:$J$128,8,FALSE)</f>
        <v>0.98007105038154396</v>
      </c>
      <c r="Q459" s="1061">
        <f>VLOOKUP(C459,'A. Rate Class Allocations'!$B$124:$J$128,7,FALSE)</f>
        <v>1.0700573423086499</v>
      </c>
      <c r="R459" s="1061">
        <f>VLOOKUP(C459,'A. Rate Class Allocations'!$B$124:$J$128,9,FALSE)</f>
        <v>0.85888650963597402</v>
      </c>
      <c r="S459" s="1060">
        <f t="shared" si="22"/>
        <v>9046.9294391101412</v>
      </c>
      <c r="T459" s="1060">
        <f t="shared" si="23"/>
        <v>0</v>
      </c>
    </row>
    <row r="460" spans="1:20" s="1063" customFormat="1">
      <c r="A460" s="1072" t="s">
        <v>846</v>
      </c>
      <c r="B460" s="1063" t="s">
        <v>768</v>
      </c>
      <c r="C460" s="1071" t="s">
        <v>118</v>
      </c>
      <c r="D460" s="1071" t="s">
        <v>2221</v>
      </c>
      <c r="E460" s="1066">
        <v>2018</v>
      </c>
      <c r="F460" s="1066">
        <v>2018</v>
      </c>
      <c r="G460" s="1064">
        <v>43445</v>
      </c>
      <c r="H460" s="1117">
        <f t="shared" si="21"/>
        <v>2018</v>
      </c>
      <c r="I460" s="1064"/>
      <c r="J460" s="1071" t="s">
        <v>847</v>
      </c>
      <c r="K460" s="1071" t="s">
        <v>2020</v>
      </c>
      <c r="L460" s="1071" t="s">
        <v>825</v>
      </c>
      <c r="M460" s="1070">
        <v>97991</v>
      </c>
      <c r="N460" s="1070">
        <v>14.7</v>
      </c>
      <c r="O460" s="1062">
        <f>VLOOKUP(C460,'A. Rate Class Allocations'!$B$124:$J$128,6,FALSE)</f>
        <v>0.96094519236849896</v>
      </c>
      <c r="P460" s="1061">
        <f>VLOOKUP(C460,'A. Rate Class Allocations'!$B$124:$J$128,8,FALSE)</f>
        <v>0.98007105038154396</v>
      </c>
      <c r="Q460" s="1061">
        <f>VLOOKUP(C460,'A. Rate Class Allocations'!$B$124:$J$128,7,FALSE)</f>
        <v>1.0700573423086499</v>
      </c>
      <c r="R460" s="1061">
        <f>VLOOKUP(C460,'A. Rate Class Allocations'!$B$124:$J$128,9,FALSE)</f>
        <v>0.85888650963597402</v>
      </c>
      <c r="S460" s="1060">
        <f t="shared" si="22"/>
        <v>92287.391125205191</v>
      </c>
      <c r="T460" s="1060">
        <f t="shared" si="23"/>
        <v>13.510149892933597</v>
      </c>
    </row>
    <row r="461" spans="1:20" s="1063" customFormat="1">
      <c r="A461" s="1072" t="s">
        <v>846</v>
      </c>
      <c r="B461" s="1063" t="s">
        <v>768</v>
      </c>
      <c r="C461" s="1071" t="s">
        <v>118</v>
      </c>
      <c r="D461" s="1071" t="s">
        <v>2220</v>
      </c>
      <c r="E461" s="1066">
        <v>2018</v>
      </c>
      <c r="F461" s="1066">
        <v>2018</v>
      </c>
      <c r="G461" s="1064">
        <v>43217</v>
      </c>
      <c r="H461" s="1117">
        <f t="shared" si="21"/>
        <v>2018</v>
      </c>
      <c r="I461" s="1064"/>
      <c r="J461" s="1071" t="s">
        <v>843</v>
      </c>
      <c r="K461" s="1071" t="s">
        <v>2020</v>
      </c>
      <c r="L461" s="1071" t="s">
        <v>827</v>
      </c>
      <c r="M461" s="1070">
        <v>10962</v>
      </c>
      <c r="N461" s="1070">
        <v>0</v>
      </c>
      <c r="O461" s="1062">
        <f>VLOOKUP(C461,'A. Rate Class Allocations'!$B$124:$J$128,6,FALSE)</f>
        <v>0.96094519236849896</v>
      </c>
      <c r="P461" s="1061">
        <f>VLOOKUP(C461,'A. Rate Class Allocations'!$B$124:$J$128,8,FALSE)</f>
        <v>0.98007105038154396</v>
      </c>
      <c r="Q461" s="1061">
        <f>VLOOKUP(C461,'A. Rate Class Allocations'!$B$124:$J$128,7,FALSE)</f>
        <v>1.0700573423086499</v>
      </c>
      <c r="R461" s="1061">
        <f>VLOOKUP(C461,'A. Rate Class Allocations'!$B$124:$J$128,9,FALSE)</f>
        <v>0.85888650963597402</v>
      </c>
      <c r="S461" s="1060">
        <f t="shared" si="22"/>
        <v>10323.952011046926</v>
      </c>
      <c r="T461" s="1060">
        <f t="shared" si="23"/>
        <v>0</v>
      </c>
    </row>
    <row r="462" spans="1:20" s="1063" customFormat="1">
      <c r="A462" s="1072" t="s">
        <v>846</v>
      </c>
      <c r="B462" s="1063" t="s">
        <v>768</v>
      </c>
      <c r="C462" s="1071" t="s">
        <v>118</v>
      </c>
      <c r="D462" s="1071" t="s">
        <v>2219</v>
      </c>
      <c r="E462" s="1066">
        <v>2018</v>
      </c>
      <c r="F462" s="1066">
        <v>2018</v>
      </c>
      <c r="G462" s="1064">
        <v>43249</v>
      </c>
      <c r="H462" s="1117">
        <f t="shared" si="21"/>
        <v>2018</v>
      </c>
      <c r="I462" s="1064"/>
      <c r="J462" s="1071" t="s">
        <v>843</v>
      </c>
      <c r="K462" s="1071" t="s">
        <v>2020</v>
      </c>
      <c r="L462" s="1071" t="s">
        <v>827</v>
      </c>
      <c r="M462" s="1070">
        <v>23291.58</v>
      </c>
      <c r="N462" s="1070">
        <v>5.07</v>
      </c>
      <c r="O462" s="1062">
        <f>VLOOKUP(C462,'A. Rate Class Allocations'!$B$124:$J$128,6,FALSE)</f>
        <v>0.96094519236849896</v>
      </c>
      <c r="P462" s="1061">
        <f>VLOOKUP(C462,'A. Rate Class Allocations'!$B$124:$J$128,8,FALSE)</f>
        <v>0.98007105038154396</v>
      </c>
      <c r="Q462" s="1061">
        <f>VLOOKUP(C462,'A. Rate Class Allocations'!$B$124:$J$128,7,FALSE)</f>
        <v>1.0700573423086499</v>
      </c>
      <c r="R462" s="1061">
        <f>VLOOKUP(C462,'A. Rate Class Allocations'!$B$124:$J$128,9,FALSE)</f>
        <v>0.85888650963597402</v>
      </c>
      <c r="S462" s="1060">
        <f t="shared" si="22"/>
        <v>21935.883431988721</v>
      </c>
      <c r="T462" s="1060">
        <f t="shared" si="23"/>
        <v>4.6596231263383228</v>
      </c>
    </row>
    <row r="463" spans="1:20" s="1063" customFormat="1">
      <c r="A463" s="1072" t="s">
        <v>846</v>
      </c>
      <c r="B463" s="1063" t="s">
        <v>768</v>
      </c>
      <c r="C463" s="1071" t="s">
        <v>118</v>
      </c>
      <c r="D463" s="1071" t="s">
        <v>2219</v>
      </c>
      <c r="E463" s="1066">
        <v>2018</v>
      </c>
      <c r="F463" s="1066">
        <v>2018</v>
      </c>
      <c r="G463" s="1064">
        <v>43249</v>
      </c>
      <c r="H463" s="1117">
        <f t="shared" si="21"/>
        <v>2018</v>
      </c>
      <c r="I463" s="1064"/>
      <c r="J463" s="1071" t="s">
        <v>843</v>
      </c>
      <c r="K463" s="1071" t="s">
        <v>2020</v>
      </c>
      <c r="L463" s="1071" t="s">
        <v>827</v>
      </c>
      <c r="M463" s="1070">
        <v>8026.6368000000002</v>
      </c>
      <c r="N463" s="1070">
        <v>1.7472000000000001</v>
      </c>
      <c r="O463" s="1062">
        <f>VLOOKUP(C463,'A. Rate Class Allocations'!$B$124:$J$128,6,FALSE)</f>
        <v>0.96094519236849896</v>
      </c>
      <c r="P463" s="1061">
        <f>VLOOKUP(C463,'A. Rate Class Allocations'!$B$124:$J$128,8,FALSE)</f>
        <v>0.98007105038154396</v>
      </c>
      <c r="Q463" s="1061">
        <f>VLOOKUP(C463,'A. Rate Class Allocations'!$B$124:$J$128,7,FALSE)</f>
        <v>1.0700573423086499</v>
      </c>
      <c r="R463" s="1061">
        <f>VLOOKUP(C463,'A. Rate Class Allocations'!$B$124:$J$128,9,FALSE)</f>
        <v>0.85888650963597402</v>
      </c>
      <c r="S463" s="1060">
        <f t="shared" si="22"/>
        <v>7559.4429057930365</v>
      </c>
      <c r="T463" s="1060">
        <f t="shared" si="23"/>
        <v>1.605777815845822</v>
      </c>
    </row>
    <row r="464" spans="1:20" s="1063" customFormat="1">
      <c r="A464" s="1072" t="s">
        <v>846</v>
      </c>
      <c r="B464" s="1063" t="s">
        <v>768</v>
      </c>
      <c r="C464" s="1071" t="s">
        <v>118</v>
      </c>
      <c r="D464" s="1071" t="s">
        <v>2218</v>
      </c>
      <c r="E464" s="1066">
        <v>2018</v>
      </c>
      <c r="F464" s="1066">
        <v>2018</v>
      </c>
      <c r="G464" s="1064">
        <v>43220</v>
      </c>
      <c r="H464" s="1117">
        <f t="shared" si="21"/>
        <v>2018</v>
      </c>
      <c r="I464" s="1064"/>
      <c r="J464" s="1071" t="s">
        <v>847</v>
      </c>
      <c r="K464" s="1071" t="s">
        <v>2020</v>
      </c>
      <c r="L464" s="1071" t="s">
        <v>827</v>
      </c>
      <c r="M464" s="1070">
        <v>10965</v>
      </c>
      <c r="N464" s="1070">
        <v>2.6</v>
      </c>
      <c r="O464" s="1062">
        <f>VLOOKUP(C464,'A. Rate Class Allocations'!$B$124:$J$128,6,FALSE)</f>
        <v>0.96094519236849896</v>
      </c>
      <c r="P464" s="1061">
        <f>VLOOKUP(C464,'A. Rate Class Allocations'!$B$124:$J$128,8,FALSE)</f>
        <v>0.98007105038154396</v>
      </c>
      <c r="Q464" s="1061">
        <f>VLOOKUP(C464,'A. Rate Class Allocations'!$B$124:$J$128,7,FALSE)</f>
        <v>1.0700573423086499</v>
      </c>
      <c r="R464" s="1061">
        <f>VLOOKUP(C464,'A. Rate Class Allocations'!$B$124:$J$128,9,FALSE)</f>
        <v>0.85888650963597402</v>
      </c>
      <c r="S464" s="1060">
        <f t="shared" si="22"/>
        <v>10326.777394739056</v>
      </c>
      <c r="T464" s="1060">
        <f t="shared" si="23"/>
        <v>2.38955032119914</v>
      </c>
    </row>
    <row r="465" spans="1:20" s="1063" customFormat="1">
      <c r="A465" s="1072" t="s">
        <v>846</v>
      </c>
      <c r="B465" s="1063" t="s">
        <v>768</v>
      </c>
      <c r="C465" s="1071" t="s">
        <v>118</v>
      </c>
      <c r="D465" s="1071" t="s">
        <v>2217</v>
      </c>
      <c r="E465" s="1066">
        <v>2018</v>
      </c>
      <c r="F465" s="1066">
        <v>2018</v>
      </c>
      <c r="G465" s="1064">
        <v>43282</v>
      </c>
      <c r="H465" s="1117">
        <f t="shared" si="21"/>
        <v>2018</v>
      </c>
      <c r="I465" s="1064"/>
      <c r="J465" s="1071" t="s">
        <v>847</v>
      </c>
      <c r="K465" s="1071" t="s">
        <v>2020</v>
      </c>
      <c r="L465" s="1071" t="s">
        <v>827</v>
      </c>
      <c r="M465" s="1070">
        <v>15615</v>
      </c>
      <c r="N465" s="1070">
        <v>3.8</v>
      </c>
      <c r="O465" s="1062">
        <f>VLOOKUP(C465,'A. Rate Class Allocations'!$B$124:$J$128,6,FALSE)</f>
        <v>0.96094519236849896</v>
      </c>
      <c r="P465" s="1061">
        <f>VLOOKUP(C465,'A. Rate Class Allocations'!$B$124:$J$128,8,FALSE)</f>
        <v>0.98007105038154396</v>
      </c>
      <c r="Q465" s="1061">
        <f>VLOOKUP(C465,'A. Rate Class Allocations'!$B$124:$J$128,7,FALSE)</f>
        <v>1.0700573423086499</v>
      </c>
      <c r="R465" s="1061">
        <f>VLOOKUP(C465,'A. Rate Class Allocations'!$B$124:$J$128,9,FALSE)</f>
        <v>0.85888650963597402</v>
      </c>
      <c r="S465" s="1060">
        <f t="shared" si="22"/>
        <v>14706.122117542214</v>
      </c>
      <c r="T465" s="1060">
        <f t="shared" si="23"/>
        <v>3.4924197002141275</v>
      </c>
    </row>
    <row r="466" spans="1:20" s="1063" customFormat="1">
      <c r="A466" s="1072" t="s">
        <v>846</v>
      </c>
      <c r="B466" s="1063" t="s">
        <v>768</v>
      </c>
      <c r="C466" s="1071" t="s">
        <v>118</v>
      </c>
      <c r="D466" s="1071" t="s">
        <v>2216</v>
      </c>
      <c r="E466" s="1066">
        <v>2018</v>
      </c>
      <c r="F466" s="1066">
        <v>2018</v>
      </c>
      <c r="G466" s="1064">
        <v>43195</v>
      </c>
      <c r="H466" s="1117">
        <f t="shared" si="21"/>
        <v>2018</v>
      </c>
      <c r="I466" s="1064"/>
      <c r="J466" s="1071" t="s">
        <v>847</v>
      </c>
      <c r="K466" s="1071" t="s">
        <v>2020</v>
      </c>
      <c r="L466" s="1071" t="s">
        <v>825</v>
      </c>
      <c r="M466" s="1070">
        <v>120420</v>
      </c>
      <c r="N466" s="1070">
        <v>39.9</v>
      </c>
      <c r="O466" s="1062">
        <f>VLOOKUP(C466,'A. Rate Class Allocations'!$B$124:$J$128,6,FALSE)</f>
        <v>0.96094519236849896</v>
      </c>
      <c r="P466" s="1061">
        <f>VLOOKUP(C466,'A. Rate Class Allocations'!$B$124:$J$128,8,FALSE)</f>
        <v>0.98007105038154396</v>
      </c>
      <c r="Q466" s="1061">
        <f>VLOOKUP(C466,'A. Rate Class Allocations'!$B$124:$J$128,7,FALSE)</f>
        <v>1.0700573423086499</v>
      </c>
      <c r="R466" s="1061">
        <f>VLOOKUP(C466,'A. Rate Class Allocations'!$B$124:$J$128,9,FALSE)</f>
        <v>0.85888650963597402</v>
      </c>
      <c r="S466" s="1060">
        <f t="shared" si="22"/>
        <v>113410.9014021411</v>
      </c>
      <c r="T466" s="1060">
        <f t="shared" si="23"/>
        <v>36.670406852248334</v>
      </c>
    </row>
    <row r="467" spans="1:20" s="1063" customFormat="1">
      <c r="A467" s="1072" t="s">
        <v>846</v>
      </c>
      <c r="B467" s="1063" t="s">
        <v>768</v>
      </c>
      <c r="C467" s="1071" t="s">
        <v>118</v>
      </c>
      <c r="D467" s="1071" t="s">
        <v>2216</v>
      </c>
      <c r="E467" s="1066">
        <v>2018</v>
      </c>
      <c r="F467" s="1066">
        <v>2018</v>
      </c>
      <c r="G467" s="1064">
        <v>43195</v>
      </c>
      <c r="H467" s="1117">
        <f t="shared" si="21"/>
        <v>2018</v>
      </c>
      <c r="I467" s="1064"/>
      <c r="J467" s="1071" t="s">
        <v>843</v>
      </c>
      <c r="K467" s="1071" t="s">
        <v>2020</v>
      </c>
      <c r="L467" s="1071" t="s">
        <v>825</v>
      </c>
      <c r="M467" s="1070">
        <v>38989.277999999998</v>
      </c>
      <c r="N467" s="1070">
        <v>0</v>
      </c>
      <c r="O467" s="1062">
        <f>VLOOKUP(C467,'A. Rate Class Allocations'!$B$124:$J$128,6,FALSE)</f>
        <v>0.96094519236849896</v>
      </c>
      <c r="P467" s="1061">
        <f>VLOOKUP(C467,'A. Rate Class Allocations'!$B$124:$J$128,8,FALSE)</f>
        <v>0.98007105038154396</v>
      </c>
      <c r="Q467" s="1061">
        <f>VLOOKUP(C467,'A. Rate Class Allocations'!$B$124:$J$128,7,FALSE)</f>
        <v>1.0700573423086499</v>
      </c>
      <c r="R467" s="1061">
        <f>VLOOKUP(C467,'A. Rate Class Allocations'!$B$124:$J$128,9,FALSE)</f>
        <v>0.85888650963597402</v>
      </c>
      <c r="S467" s="1060">
        <f t="shared" si="22"/>
        <v>36719.890076388219</v>
      </c>
      <c r="T467" s="1060">
        <f t="shared" si="23"/>
        <v>0</v>
      </c>
    </row>
    <row r="468" spans="1:20" s="1063" customFormat="1">
      <c r="A468" s="1072" t="s">
        <v>846</v>
      </c>
      <c r="B468" s="1063" t="s">
        <v>768</v>
      </c>
      <c r="C468" s="1071" t="s">
        <v>118</v>
      </c>
      <c r="D468" s="1071" t="s">
        <v>2215</v>
      </c>
      <c r="E468" s="1066">
        <v>2018</v>
      </c>
      <c r="F468" s="1066">
        <v>2018</v>
      </c>
      <c r="G468" s="1064">
        <v>43188</v>
      </c>
      <c r="H468" s="1117">
        <f t="shared" si="21"/>
        <v>2018</v>
      </c>
      <c r="I468" s="1064"/>
      <c r="J468" s="1071" t="s">
        <v>843</v>
      </c>
      <c r="K468" s="1071" t="s">
        <v>2020</v>
      </c>
      <c r="L468" s="1071" t="s">
        <v>827</v>
      </c>
      <c r="M468" s="1070">
        <v>8269.2000000000007</v>
      </c>
      <c r="N468" s="1070">
        <v>1.8</v>
      </c>
      <c r="O468" s="1062">
        <f>VLOOKUP(C468,'A. Rate Class Allocations'!$B$124:$J$128,6,FALSE)</f>
        <v>0.96094519236849896</v>
      </c>
      <c r="P468" s="1061">
        <f>VLOOKUP(C468,'A. Rate Class Allocations'!$B$124:$J$128,8,FALSE)</f>
        <v>0.98007105038154396</v>
      </c>
      <c r="Q468" s="1061">
        <f>VLOOKUP(C468,'A. Rate Class Allocations'!$B$124:$J$128,7,FALSE)</f>
        <v>1.0700573423086499</v>
      </c>
      <c r="R468" s="1061">
        <f>VLOOKUP(C468,'A. Rate Class Allocations'!$B$124:$J$128,9,FALSE)</f>
        <v>0.85888650963597402</v>
      </c>
      <c r="S468" s="1060">
        <f t="shared" si="22"/>
        <v>7787.8876089900787</v>
      </c>
      <c r="T468" s="1060">
        <f t="shared" si="23"/>
        <v>1.6543040685224812</v>
      </c>
    </row>
    <row r="469" spans="1:20" s="1063" customFormat="1">
      <c r="A469" s="1072" t="s">
        <v>846</v>
      </c>
      <c r="B469" s="1063" t="s">
        <v>768</v>
      </c>
      <c r="C469" s="1071" t="s">
        <v>118</v>
      </c>
      <c r="D469" s="1071" t="s">
        <v>2214</v>
      </c>
      <c r="E469" s="1066">
        <v>2018</v>
      </c>
      <c r="F469" s="1066">
        <v>2018</v>
      </c>
      <c r="G469" s="1064">
        <v>43203</v>
      </c>
      <c r="H469" s="1117">
        <f t="shared" si="21"/>
        <v>2018</v>
      </c>
      <c r="I469" s="1064"/>
      <c r="J469" s="1071" t="s">
        <v>847</v>
      </c>
      <c r="K469" s="1071" t="s">
        <v>2020</v>
      </c>
      <c r="L469" s="1071" t="s">
        <v>825</v>
      </c>
      <c r="M469" s="1070">
        <v>12360</v>
      </c>
      <c r="N469" s="1070">
        <v>3.2</v>
      </c>
      <c r="O469" s="1062">
        <f>VLOOKUP(C469,'A. Rate Class Allocations'!$B$124:$J$128,6,FALSE)</f>
        <v>0.96094519236849896</v>
      </c>
      <c r="P469" s="1061">
        <f>VLOOKUP(C469,'A. Rate Class Allocations'!$B$124:$J$128,8,FALSE)</f>
        <v>0.98007105038154396</v>
      </c>
      <c r="Q469" s="1061">
        <f>VLOOKUP(C469,'A. Rate Class Allocations'!$B$124:$J$128,7,FALSE)</f>
        <v>1.0700573423086499</v>
      </c>
      <c r="R469" s="1061">
        <f>VLOOKUP(C469,'A. Rate Class Allocations'!$B$124:$J$128,9,FALSE)</f>
        <v>0.85888650963597402</v>
      </c>
      <c r="S469" s="1060">
        <f t="shared" si="22"/>
        <v>11640.580811580003</v>
      </c>
      <c r="T469" s="1060">
        <f t="shared" si="23"/>
        <v>2.9409850107066338</v>
      </c>
    </row>
    <row r="470" spans="1:20" s="1063" customFormat="1">
      <c r="A470" s="1072" t="s">
        <v>846</v>
      </c>
      <c r="B470" s="1063" t="s">
        <v>768</v>
      </c>
      <c r="C470" s="1071" t="s">
        <v>118</v>
      </c>
      <c r="D470" s="1071" t="s">
        <v>2213</v>
      </c>
      <c r="E470" s="1066">
        <v>2018</v>
      </c>
      <c r="F470" s="1066">
        <v>2018</v>
      </c>
      <c r="G470" s="1064">
        <v>43196</v>
      </c>
      <c r="H470" s="1117">
        <f t="shared" si="21"/>
        <v>2018</v>
      </c>
      <c r="I470" s="1064"/>
      <c r="J470" s="1071" t="s">
        <v>847</v>
      </c>
      <c r="K470" s="1071" t="s">
        <v>2020</v>
      </c>
      <c r="L470" s="1071" t="s">
        <v>825</v>
      </c>
      <c r="M470" s="1070">
        <v>1040</v>
      </c>
      <c r="N470" s="1070">
        <v>1.8</v>
      </c>
      <c r="O470" s="1062">
        <f>VLOOKUP(C470,'A. Rate Class Allocations'!$B$124:$J$128,6,FALSE)</f>
        <v>0.96094519236849896</v>
      </c>
      <c r="P470" s="1061">
        <f>VLOOKUP(C470,'A. Rate Class Allocations'!$B$124:$J$128,8,FALSE)</f>
        <v>0.98007105038154396</v>
      </c>
      <c r="Q470" s="1061">
        <f>VLOOKUP(C470,'A. Rate Class Allocations'!$B$124:$J$128,7,FALSE)</f>
        <v>1.0700573423086499</v>
      </c>
      <c r="R470" s="1061">
        <f>VLOOKUP(C470,'A. Rate Class Allocations'!$B$124:$J$128,9,FALSE)</f>
        <v>0.85888650963597402</v>
      </c>
      <c r="S470" s="1060">
        <f t="shared" si="22"/>
        <v>979.46634660543714</v>
      </c>
      <c r="T470" s="1060">
        <f t="shared" si="23"/>
        <v>1.6543040685224812</v>
      </c>
    </row>
    <row r="471" spans="1:20" s="1063" customFormat="1">
      <c r="A471" s="1072" t="s">
        <v>846</v>
      </c>
      <c r="B471" s="1063" t="s">
        <v>768</v>
      </c>
      <c r="C471" s="1071" t="s">
        <v>118</v>
      </c>
      <c r="D471" s="1071" t="s">
        <v>2212</v>
      </c>
      <c r="E471" s="1066">
        <v>2018</v>
      </c>
      <c r="F471" s="1066">
        <v>2018</v>
      </c>
      <c r="G471" s="1064">
        <v>43190</v>
      </c>
      <c r="H471" s="1117">
        <f t="shared" si="21"/>
        <v>2018</v>
      </c>
      <c r="I471" s="1064"/>
      <c r="J471" s="1071" t="s">
        <v>843</v>
      </c>
      <c r="K471" s="1071" t="s">
        <v>2020</v>
      </c>
      <c r="L471" s="1071" t="s">
        <v>825</v>
      </c>
      <c r="M471" s="1070">
        <v>429.9984</v>
      </c>
      <c r="N471" s="1070">
        <v>9.3600000000000003E-2</v>
      </c>
      <c r="O471" s="1062">
        <f>VLOOKUP(C471,'A. Rate Class Allocations'!$B$124:$J$128,6,FALSE)</f>
        <v>0.96094519236849896</v>
      </c>
      <c r="P471" s="1061">
        <f>VLOOKUP(C471,'A. Rate Class Allocations'!$B$124:$J$128,8,FALSE)</f>
        <v>0.98007105038154396</v>
      </c>
      <c r="Q471" s="1061">
        <f>VLOOKUP(C471,'A. Rate Class Allocations'!$B$124:$J$128,7,FALSE)</f>
        <v>1.0700573423086499</v>
      </c>
      <c r="R471" s="1061">
        <f>VLOOKUP(C471,'A. Rate Class Allocations'!$B$124:$J$128,9,FALSE)</f>
        <v>0.85888650963597402</v>
      </c>
      <c r="S471" s="1060">
        <f t="shared" si="22"/>
        <v>404.97015566748405</v>
      </c>
      <c r="T471" s="1060">
        <f t="shared" si="23"/>
        <v>8.6023811563169045E-2</v>
      </c>
    </row>
    <row r="472" spans="1:20" s="1063" customFormat="1">
      <c r="A472" s="1072" t="s">
        <v>846</v>
      </c>
      <c r="B472" s="1063" t="s">
        <v>768</v>
      </c>
      <c r="C472" s="1071" t="s">
        <v>118</v>
      </c>
      <c r="D472" s="1071" t="s">
        <v>2212</v>
      </c>
      <c r="E472" s="1066">
        <v>2018</v>
      </c>
      <c r="F472" s="1066">
        <v>2018</v>
      </c>
      <c r="G472" s="1064">
        <v>43190</v>
      </c>
      <c r="H472" s="1117">
        <f t="shared" si="21"/>
        <v>2018</v>
      </c>
      <c r="I472" s="1064"/>
      <c r="J472" s="1071" t="s">
        <v>843</v>
      </c>
      <c r="K472" s="1071" t="s">
        <v>2020</v>
      </c>
      <c r="L472" s="1071" t="s">
        <v>825</v>
      </c>
      <c r="M472" s="1070">
        <v>6019.9776000000002</v>
      </c>
      <c r="N472" s="1070">
        <v>1.3104</v>
      </c>
      <c r="O472" s="1062">
        <f>VLOOKUP(C472,'A. Rate Class Allocations'!$B$124:$J$128,6,FALSE)</f>
        <v>0.96094519236849896</v>
      </c>
      <c r="P472" s="1061">
        <f>VLOOKUP(C472,'A. Rate Class Allocations'!$B$124:$J$128,8,FALSE)</f>
        <v>0.98007105038154396</v>
      </c>
      <c r="Q472" s="1061">
        <f>VLOOKUP(C472,'A. Rate Class Allocations'!$B$124:$J$128,7,FALSE)</f>
        <v>1.0700573423086499</v>
      </c>
      <c r="R472" s="1061">
        <f>VLOOKUP(C472,'A. Rate Class Allocations'!$B$124:$J$128,9,FALSE)</f>
        <v>0.85888650963597402</v>
      </c>
      <c r="S472" s="1060">
        <f t="shared" si="22"/>
        <v>5669.5821793447767</v>
      </c>
      <c r="T472" s="1060">
        <f t="shared" si="23"/>
        <v>1.2043333618843663</v>
      </c>
    </row>
    <row r="473" spans="1:20" s="1063" customFormat="1">
      <c r="A473" s="1072" t="s">
        <v>846</v>
      </c>
      <c r="B473" s="1063" t="s">
        <v>768</v>
      </c>
      <c r="C473" s="1071" t="s">
        <v>118</v>
      </c>
      <c r="D473" s="1071" t="s">
        <v>2212</v>
      </c>
      <c r="E473" s="1066">
        <v>2018</v>
      </c>
      <c r="F473" s="1066">
        <v>2018</v>
      </c>
      <c r="G473" s="1064">
        <v>43190</v>
      </c>
      <c r="H473" s="1117">
        <f t="shared" si="21"/>
        <v>2018</v>
      </c>
      <c r="I473" s="1064"/>
      <c r="J473" s="1071" t="s">
        <v>843</v>
      </c>
      <c r="K473" s="1071" t="s">
        <v>2020</v>
      </c>
      <c r="L473" s="1071" t="s">
        <v>825</v>
      </c>
      <c r="M473" s="1070">
        <v>5288.8680000000004</v>
      </c>
      <c r="N473" s="1070">
        <v>1.4039999999999999</v>
      </c>
      <c r="O473" s="1062">
        <f>VLOOKUP(C473,'A. Rate Class Allocations'!$B$124:$J$128,6,FALSE)</f>
        <v>0.96094519236849896</v>
      </c>
      <c r="P473" s="1061">
        <f>VLOOKUP(C473,'A. Rate Class Allocations'!$B$124:$J$128,8,FALSE)</f>
        <v>0.98007105038154396</v>
      </c>
      <c r="Q473" s="1061">
        <f>VLOOKUP(C473,'A. Rate Class Allocations'!$B$124:$J$128,7,FALSE)</f>
        <v>1.0700573423086499</v>
      </c>
      <c r="R473" s="1061">
        <f>VLOOKUP(C473,'A. Rate Class Allocations'!$B$124:$J$128,9,FALSE)</f>
        <v>0.85888650963597402</v>
      </c>
      <c r="S473" s="1060">
        <f t="shared" si="22"/>
        <v>4981.0271323446214</v>
      </c>
      <c r="T473" s="1060">
        <f t="shared" si="23"/>
        <v>1.2903571734475354</v>
      </c>
    </row>
    <row r="474" spans="1:20" s="1063" customFormat="1">
      <c r="A474" s="1072" t="s">
        <v>846</v>
      </c>
      <c r="B474" s="1063" t="s">
        <v>768</v>
      </c>
      <c r="C474" s="1071" t="s">
        <v>118</v>
      </c>
      <c r="D474" s="1071" t="s">
        <v>2211</v>
      </c>
      <c r="E474" s="1066">
        <v>2018</v>
      </c>
      <c r="F474" s="1066">
        <v>2018</v>
      </c>
      <c r="G474" s="1064">
        <v>43251</v>
      </c>
      <c r="H474" s="1117">
        <f t="shared" si="21"/>
        <v>2018</v>
      </c>
      <c r="I474" s="1064"/>
      <c r="J474" s="1071" t="s">
        <v>847</v>
      </c>
      <c r="K474" s="1071" t="s">
        <v>2020</v>
      </c>
      <c r="L474" s="1071" t="s">
        <v>825</v>
      </c>
      <c r="M474" s="1070">
        <v>4538</v>
      </c>
      <c r="N474" s="1070">
        <v>0.6</v>
      </c>
      <c r="O474" s="1062">
        <f>VLOOKUP(C474,'A. Rate Class Allocations'!$B$124:$J$128,6,FALSE)</f>
        <v>0.96094519236849896</v>
      </c>
      <c r="P474" s="1061">
        <f>VLOOKUP(C474,'A. Rate Class Allocations'!$B$124:$J$128,8,FALSE)</f>
        <v>0.98007105038154396</v>
      </c>
      <c r="Q474" s="1061">
        <f>VLOOKUP(C474,'A. Rate Class Allocations'!$B$124:$J$128,7,FALSE)</f>
        <v>1.0700573423086499</v>
      </c>
      <c r="R474" s="1061">
        <f>VLOOKUP(C474,'A. Rate Class Allocations'!$B$124:$J$128,9,FALSE)</f>
        <v>0.85888650963597402</v>
      </c>
      <c r="S474" s="1060">
        <f t="shared" si="22"/>
        <v>4273.8637316302638</v>
      </c>
      <c r="T474" s="1060">
        <f t="shared" si="23"/>
        <v>0.55143468950749386</v>
      </c>
    </row>
    <row r="475" spans="1:20" s="1063" customFormat="1">
      <c r="A475" s="1072" t="s">
        <v>846</v>
      </c>
      <c r="B475" s="1063" t="s">
        <v>768</v>
      </c>
      <c r="C475" s="1071" t="s">
        <v>118</v>
      </c>
      <c r="D475" s="1071" t="s">
        <v>2210</v>
      </c>
      <c r="E475" s="1066">
        <v>2018</v>
      </c>
      <c r="F475" s="1066">
        <v>2018</v>
      </c>
      <c r="G475" s="1064">
        <v>43282</v>
      </c>
      <c r="H475" s="1117">
        <f t="shared" si="21"/>
        <v>2018</v>
      </c>
      <c r="I475" s="1064"/>
      <c r="J475" s="1071" t="s">
        <v>847</v>
      </c>
      <c r="K475" s="1071" t="s">
        <v>2020</v>
      </c>
      <c r="L475" s="1071" t="s">
        <v>825</v>
      </c>
      <c r="M475" s="1070">
        <v>4748</v>
      </c>
      <c r="N475" s="1070">
        <v>0.5</v>
      </c>
      <c r="O475" s="1062">
        <f>VLOOKUP(C475,'A. Rate Class Allocations'!$B$124:$J$128,6,FALSE)</f>
        <v>0.96094519236849896</v>
      </c>
      <c r="P475" s="1061">
        <f>VLOOKUP(C475,'A. Rate Class Allocations'!$B$124:$J$128,8,FALSE)</f>
        <v>0.98007105038154396</v>
      </c>
      <c r="Q475" s="1061">
        <f>VLOOKUP(C475,'A. Rate Class Allocations'!$B$124:$J$128,7,FALSE)</f>
        <v>1.0700573423086499</v>
      </c>
      <c r="R475" s="1061">
        <f>VLOOKUP(C475,'A. Rate Class Allocations'!$B$124:$J$128,9,FALSE)</f>
        <v>0.85888650963597402</v>
      </c>
      <c r="S475" s="1060">
        <f t="shared" si="22"/>
        <v>4471.640590079438</v>
      </c>
      <c r="T475" s="1060">
        <f t="shared" si="23"/>
        <v>0.45952890792291151</v>
      </c>
    </row>
    <row r="476" spans="1:20" s="1063" customFormat="1">
      <c r="A476" s="1072" t="s">
        <v>846</v>
      </c>
      <c r="B476" s="1063" t="s">
        <v>768</v>
      </c>
      <c r="C476" s="1071" t="s">
        <v>118</v>
      </c>
      <c r="D476" s="1071" t="s">
        <v>2209</v>
      </c>
      <c r="E476" s="1066">
        <v>2018</v>
      </c>
      <c r="F476" s="1066">
        <v>2018</v>
      </c>
      <c r="G476" s="1064">
        <v>43282</v>
      </c>
      <c r="H476" s="1117">
        <f t="shared" si="21"/>
        <v>2018</v>
      </c>
      <c r="I476" s="1064"/>
      <c r="J476" s="1071" t="s">
        <v>843</v>
      </c>
      <c r="K476" s="1071" t="s">
        <v>2020</v>
      </c>
      <c r="L476" s="1071" t="s">
        <v>825</v>
      </c>
      <c r="M476" s="1070">
        <v>286.66559999999998</v>
      </c>
      <c r="N476" s="1070">
        <v>6.2399999999999997E-2</v>
      </c>
      <c r="O476" s="1062">
        <f>VLOOKUP(C476,'A. Rate Class Allocations'!$B$124:$J$128,6,FALSE)</f>
        <v>0.96094519236849896</v>
      </c>
      <c r="P476" s="1061">
        <f>VLOOKUP(C476,'A. Rate Class Allocations'!$B$124:$J$128,8,FALSE)</f>
        <v>0.98007105038154396</v>
      </c>
      <c r="Q476" s="1061">
        <f>VLOOKUP(C476,'A. Rate Class Allocations'!$B$124:$J$128,7,FALSE)</f>
        <v>1.0700573423086499</v>
      </c>
      <c r="R476" s="1061">
        <f>VLOOKUP(C476,'A. Rate Class Allocations'!$B$124:$J$128,9,FALSE)</f>
        <v>0.85888650963597402</v>
      </c>
      <c r="S476" s="1060">
        <f t="shared" si="22"/>
        <v>269.9801037783227</v>
      </c>
      <c r="T476" s="1060">
        <f t="shared" si="23"/>
        <v>5.7349207708779354E-2</v>
      </c>
    </row>
    <row r="477" spans="1:20" s="1063" customFormat="1">
      <c r="A477" s="1072" t="s">
        <v>846</v>
      </c>
      <c r="B477" s="1063" t="s">
        <v>768</v>
      </c>
      <c r="C477" s="1071" t="s">
        <v>118</v>
      </c>
      <c r="D477" s="1071" t="s">
        <v>2208</v>
      </c>
      <c r="E477" s="1066">
        <v>2018</v>
      </c>
      <c r="F477" s="1066">
        <v>2018</v>
      </c>
      <c r="G477" s="1064">
        <v>43280</v>
      </c>
      <c r="H477" s="1117">
        <f t="shared" si="21"/>
        <v>2018</v>
      </c>
      <c r="I477" s="1064"/>
      <c r="J477" s="1071" t="s">
        <v>843</v>
      </c>
      <c r="K477" s="1071" t="s">
        <v>2020</v>
      </c>
      <c r="L477" s="1071" t="s">
        <v>825</v>
      </c>
      <c r="M477" s="1070">
        <v>47972.745000000003</v>
      </c>
      <c r="N477" s="1070">
        <v>12.734999999999999</v>
      </c>
      <c r="O477" s="1062">
        <f>VLOOKUP(C477,'A. Rate Class Allocations'!$B$124:$J$128,6,FALSE)</f>
        <v>0.96094519236849896</v>
      </c>
      <c r="P477" s="1061">
        <f>VLOOKUP(C477,'A. Rate Class Allocations'!$B$124:$J$128,8,FALSE)</f>
        <v>0.98007105038154396</v>
      </c>
      <c r="Q477" s="1061">
        <f>VLOOKUP(C477,'A. Rate Class Allocations'!$B$124:$J$128,7,FALSE)</f>
        <v>1.0700573423086499</v>
      </c>
      <c r="R477" s="1061">
        <f>VLOOKUP(C477,'A. Rate Class Allocations'!$B$124:$J$128,9,FALSE)</f>
        <v>0.85888650963597402</v>
      </c>
      <c r="S477" s="1060">
        <f t="shared" si="22"/>
        <v>45180.470463254089</v>
      </c>
      <c r="T477" s="1060">
        <f t="shared" si="23"/>
        <v>11.704201284796556</v>
      </c>
    </row>
    <row r="478" spans="1:20" s="1063" customFormat="1">
      <c r="A478" s="1072" t="s">
        <v>846</v>
      </c>
      <c r="B478" s="1063" t="s">
        <v>768</v>
      </c>
      <c r="C478" s="1071" t="s">
        <v>118</v>
      </c>
      <c r="D478" s="1071" t="s">
        <v>2207</v>
      </c>
      <c r="E478" s="1066">
        <v>2018</v>
      </c>
      <c r="F478" s="1066">
        <v>2018</v>
      </c>
      <c r="G478" s="1064">
        <v>43213</v>
      </c>
      <c r="H478" s="1117">
        <f t="shared" si="21"/>
        <v>2018</v>
      </c>
      <c r="I478" s="1064"/>
      <c r="J478" s="1071" t="s">
        <v>847</v>
      </c>
      <c r="K478" s="1071" t="s">
        <v>2020</v>
      </c>
      <c r="L478" s="1071" t="s">
        <v>825</v>
      </c>
      <c r="M478" s="1070">
        <v>377199</v>
      </c>
      <c r="N478" s="1070">
        <v>83.7</v>
      </c>
      <c r="O478" s="1062">
        <f>VLOOKUP(C478,'A. Rate Class Allocations'!$B$124:$J$128,6,FALSE)</f>
        <v>0.96094519236849896</v>
      </c>
      <c r="P478" s="1061">
        <f>VLOOKUP(C478,'A. Rate Class Allocations'!$B$124:$J$128,8,FALSE)</f>
        <v>0.98007105038154396</v>
      </c>
      <c r="Q478" s="1061">
        <f>VLOOKUP(C478,'A. Rate Class Allocations'!$B$124:$J$128,7,FALSE)</f>
        <v>1.0700573423086499</v>
      </c>
      <c r="R478" s="1061">
        <f>VLOOKUP(C478,'A. Rate Class Allocations'!$B$124:$J$128,9,FALSE)</f>
        <v>0.85888650963597402</v>
      </c>
      <c r="S478" s="1060">
        <f t="shared" si="22"/>
        <v>355243.96776271571</v>
      </c>
      <c r="T478" s="1060">
        <f t="shared" si="23"/>
        <v>76.925139186295382</v>
      </c>
    </row>
    <row r="479" spans="1:20" s="1063" customFormat="1">
      <c r="A479" s="1072" t="s">
        <v>846</v>
      </c>
      <c r="B479" s="1063" t="s">
        <v>768</v>
      </c>
      <c r="C479" s="1071" t="s">
        <v>118</v>
      </c>
      <c r="D479" s="1071" t="s">
        <v>2206</v>
      </c>
      <c r="E479" s="1066">
        <v>2018</v>
      </c>
      <c r="F479" s="1066">
        <v>2018</v>
      </c>
      <c r="G479" s="1064">
        <v>43235</v>
      </c>
      <c r="H479" s="1117">
        <f t="shared" si="21"/>
        <v>2018</v>
      </c>
      <c r="I479" s="1064"/>
      <c r="J479" s="1071" t="s">
        <v>843</v>
      </c>
      <c r="K479" s="1071" t="s">
        <v>2020</v>
      </c>
      <c r="L479" s="1071" t="s">
        <v>827</v>
      </c>
      <c r="M479" s="1070">
        <v>1247.7303999999999</v>
      </c>
      <c r="N479" s="1070">
        <v>0.27160000000000001</v>
      </c>
      <c r="O479" s="1062">
        <f>VLOOKUP(C479,'A. Rate Class Allocations'!$B$124:$J$128,6,FALSE)</f>
        <v>0.96094519236849896</v>
      </c>
      <c r="P479" s="1061">
        <f>VLOOKUP(C479,'A. Rate Class Allocations'!$B$124:$J$128,8,FALSE)</f>
        <v>0.98007105038154396</v>
      </c>
      <c r="Q479" s="1061">
        <f>VLOOKUP(C479,'A. Rate Class Allocations'!$B$124:$J$128,7,FALSE)</f>
        <v>1.0700573423086499</v>
      </c>
      <c r="R479" s="1061">
        <f>VLOOKUP(C479,'A. Rate Class Allocations'!$B$124:$J$128,9,FALSE)</f>
        <v>0.85888650963597402</v>
      </c>
      <c r="S479" s="1060">
        <f t="shared" si="22"/>
        <v>1175.1057081120584</v>
      </c>
      <c r="T479" s="1060">
        <f t="shared" si="23"/>
        <v>0.24961610278372551</v>
      </c>
    </row>
    <row r="480" spans="1:20" s="1063" customFormat="1">
      <c r="A480" s="1072" t="s">
        <v>846</v>
      </c>
      <c r="B480" s="1063" t="s">
        <v>768</v>
      </c>
      <c r="C480" s="1071" t="s">
        <v>118</v>
      </c>
      <c r="D480" s="1071" t="s">
        <v>2205</v>
      </c>
      <c r="E480" s="1066">
        <v>2018</v>
      </c>
      <c r="F480" s="1066">
        <v>2018</v>
      </c>
      <c r="G480" s="1064">
        <v>43315</v>
      </c>
      <c r="H480" s="1117">
        <f t="shared" si="21"/>
        <v>2018</v>
      </c>
      <c r="I480" s="1064"/>
      <c r="J480" s="1071" t="s">
        <v>843</v>
      </c>
      <c r="K480" s="1071" t="s">
        <v>2020</v>
      </c>
      <c r="L480" s="1071" t="s">
        <v>827</v>
      </c>
      <c r="M480" s="1070">
        <v>119.444</v>
      </c>
      <c r="N480" s="1070">
        <v>2.5999999999999999E-2</v>
      </c>
      <c r="O480" s="1062">
        <f>VLOOKUP(C480,'A. Rate Class Allocations'!$B$124:$J$128,6,FALSE)</f>
        <v>0.96094519236849896</v>
      </c>
      <c r="P480" s="1061">
        <f>VLOOKUP(C480,'A. Rate Class Allocations'!$B$124:$J$128,8,FALSE)</f>
        <v>0.98007105038154396</v>
      </c>
      <c r="Q480" s="1061">
        <f>VLOOKUP(C480,'A. Rate Class Allocations'!$B$124:$J$128,7,FALSE)</f>
        <v>1.0700573423086499</v>
      </c>
      <c r="R480" s="1061">
        <f>VLOOKUP(C480,'A. Rate Class Allocations'!$B$124:$J$128,9,FALSE)</f>
        <v>0.85888650963597402</v>
      </c>
      <c r="S480" s="1060">
        <f t="shared" si="22"/>
        <v>112.49170990763447</v>
      </c>
      <c r="T480" s="1060">
        <f t="shared" si="23"/>
        <v>2.3895503211991395E-2</v>
      </c>
    </row>
    <row r="481" spans="1:20" s="1063" customFormat="1">
      <c r="A481" s="1072" t="s">
        <v>846</v>
      </c>
      <c r="B481" s="1063" t="s">
        <v>768</v>
      </c>
      <c r="C481" s="1071" t="s">
        <v>118</v>
      </c>
      <c r="D481" s="1071" t="s">
        <v>2205</v>
      </c>
      <c r="E481" s="1066">
        <v>2018</v>
      </c>
      <c r="F481" s="1066">
        <v>2018</v>
      </c>
      <c r="G481" s="1064">
        <v>43315</v>
      </c>
      <c r="H481" s="1117">
        <f t="shared" si="21"/>
        <v>2018</v>
      </c>
      <c r="I481" s="1064"/>
      <c r="J481" s="1071" t="s">
        <v>843</v>
      </c>
      <c r="K481" s="1071" t="s">
        <v>2020</v>
      </c>
      <c r="L481" s="1071" t="s">
        <v>827</v>
      </c>
      <c r="M481" s="1070">
        <v>2579.9904000000001</v>
      </c>
      <c r="N481" s="1070">
        <v>0.56159999999999999</v>
      </c>
      <c r="O481" s="1062">
        <f>VLOOKUP(C481,'A. Rate Class Allocations'!$B$124:$J$128,6,FALSE)</f>
        <v>0.96094519236849896</v>
      </c>
      <c r="P481" s="1061">
        <f>VLOOKUP(C481,'A. Rate Class Allocations'!$B$124:$J$128,8,FALSE)</f>
        <v>0.98007105038154396</v>
      </c>
      <c r="Q481" s="1061">
        <f>VLOOKUP(C481,'A. Rate Class Allocations'!$B$124:$J$128,7,FALSE)</f>
        <v>1.0700573423086499</v>
      </c>
      <c r="R481" s="1061">
        <f>VLOOKUP(C481,'A. Rate Class Allocations'!$B$124:$J$128,9,FALSE)</f>
        <v>0.85888650963597402</v>
      </c>
      <c r="S481" s="1060">
        <f t="shared" si="22"/>
        <v>2429.8209340049043</v>
      </c>
      <c r="T481" s="1060">
        <f t="shared" si="23"/>
        <v>0.51614286937901421</v>
      </c>
    </row>
    <row r="482" spans="1:20" s="1063" customFormat="1">
      <c r="A482" s="1072" t="s">
        <v>846</v>
      </c>
      <c r="B482" s="1063" t="s">
        <v>768</v>
      </c>
      <c r="C482" s="1071" t="s">
        <v>118</v>
      </c>
      <c r="D482" s="1071" t="s">
        <v>2204</v>
      </c>
      <c r="E482" s="1066">
        <v>2018</v>
      </c>
      <c r="F482" s="1066">
        <v>2018</v>
      </c>
      <c r="G482" s="1064">
        <v>43269</v>
      </c>
      <c r="H482" s="1117">
        <f t="shared" si="21"/>
        <v>2018</v>
      </c>
      <c r="I482" s="1064"/>
      <c r="J482" s="1071" t="s">
        <v>843</v>
      </c>
      <c r="K482" s="1071" t="s">
        <v>2020</v>
      </c>
      <c r="L482" s="1071" t="s">
        <v>827</v>
      </c>
      <c r="M482" s="1070">
        <v>3726.6527999999998</v>
      </c>
      <c r="N482" s="1070">
        <v>0.81120000000000003</v>
      </c>
      <c r="O482" s="1062">
        <f>VLOOKUP(C482,'A. Rate Class Allocations'!$B$124:$J$128,6,FALSE)</f>
        <v>0.96094519236849896</v>
      </c>
      <c r="P482" s="1061">
        <f>VLOOKUP(C482,'A. Rate Class Allocations'!$B$124:$J$128,8,FALSE)</f>
        <v>0.98007105038154396</v>
      </c>
      <c r="Q482" s="1061">
        <f>VLOOKUP(C482,'A. Rate Class Allocations'!$B$124:$J$128,7,FALSE)</f>
        <v>1.0700573423086499</v>
      </c>
      <c r="R482" s="1061">
        <f>VLOOKUP(C482,'A. Rate Class Allocations'!$B$124:$J$128,9,FALSE)</f>
        <v>0.85888650963597402</v>
      </c>
      <c r="S482" s="1060">
        <f t="shared" si="22"/>
        <v>3509.7413491181946</v>
      </c>
      <c r="T482" s="1060">
        <f t="shared" si="23"/>
        <v>0.74553970021413163</v>
      </c>
    </row>
    <row r="483" spans="1:20" s="1063" customFormat="1">
      <c r="A483" s="1072" t="s">
        <v>846</v>
      </c>
      <c r="B483" s="1063" t="s">
        <v>768</v>
      </c>
      <c r="C483" s="1071" t="s">
        <v>118</v>
      </c>
      <c r="D483" s="1071" t="s">
        <v>2203</v>
      </c>
      <c r="E483" s="1066">
        <v>2018</v>
      </c>
      <c r="F483" s="1066">
        <v>2018</v>
      </c>
      <c r="G483" s="1064">
        <v>43251</v>
      </c>
      <c r="H483" s="1117">
        <f t="shared" si="21"/>
        <v>2018</v>
      </c>
      <c r="I483" s="1064"/>
      <c r="J483" s="1071" t="s">
        <v>847</v>
      </c>
      <c r="K483" s="1071" t="s">
        <v>2020</v>
      </c>
      <c r="L483" s="1071" t="s">
        <v>825</v>
      </c>
      <c r="M483" s="1070">
        <v>7863</v>
      </c>
      <c r="N483" s="1070">
        <v>0.9</v>
      </c>
      <c r="O483" s="1062">
        <f>VLOOKUP(C483,'A. Rate Class Allocations'!$B$124:$J$128,6,FALSE)</f>
        <v>0.96094519236849896</v>
      </c>
      <c r="P483" s="1061">
        <f>VLOOKUP(C483,'A. Rate Class Allocations'!$B$124:$J$128,8,FALSE)</f>
        <v>0.98007105038154396</v>
      </c>
      <c r="Q483" s="1061">
        <f>VLOOKUP(C483,'A. Rate Class Allocations'!$B$124:$J$128,7,FALSE)</f>
        <v>1.0700573423086499</v>
      </c>
      <c r="R483" s="1061">
        <f>VLOOKUP(C483,'A. Rate Class Allocations'!$B$124:$J$128,9,FALSE)</f>
        <v>0.85888650963597402</v>
      </c>
      <c r="S483" s="1060">
        <f t="shared" si="22"/>
        <v>7405.3306570755312</v>
      </c>
      <c r="T483" s="1060">
        <f t="shared" si="23"/>
        <v>0.82715203426124062</v>
      </c>
    </row>
    <row r="484" spans="1:20" s="1063" customFormat="1">
      <c r="A484" s="1072" t="s">
        <v>846</v>
      </c>
      <c r="B484" s="1063" t="s">
        <v>768</v>
      </c>
      <c r="C484" s="1071" t="s">
        <v>118</v>
      </c>
      <c r="D484" s="1071" t="s">
        <v>2202</v>
      </c>
      <c r="E484" s="1066">
        <v>2018</v>
      </c>
      <c r="F484" s="1066">
        <v>2018</v>
      </c>
      <c r="G484" s="1064">
        <v>43235</v>
      </c>
      <c r="H484" s="1117">
        <f t="shared" si="21"/>
        <v>2018</v>
      </c>
      <c r="I484" s="1064"/>
      <c r="J484" s="1071" t="s">
        <v>843</v>
      </c>
      <c r="K484" s="1071" t="s">
        <v>2020</v>
      </c>
      <c r="L484" s="1071" t="s">
        <v>827</v>
      </c>
      <c r="M484" s="1070">
        <v>273</v>
      </c>
      <c r="N484" s="1070">
        <v>0</v>
      </c>
      <c r="O484" s="1062">
        <f>VLOOKUP(C484,'A. Rate Class Allocations'!$B$124:$J$128,6,FALSE)</f>
        <v>0.96094519236849896</v>
      </c>
      <c r="P484" s="1061">
        <f>VLOOKUP(C484,'A. Rate Class Allocations'!$B$124:$J$128,8,FALSE)</f>
        <v>0.98007105038154396</v>
      </c>
      <c r="Q484" s="1061">
        <f>VLOOKUP(C484,'A. Rate Class Allocations'!$B$124:$J$128,7,FALSE)</f>
        <v>1.0700573423086499</v>
      </c>
      <c r="R484" s="1061">
        <f>VLOOKUP(C484,'A. Rate Class Allocations'!$B$124:$J$128,9,FALSE)</f>
        <v>0.85888650963597402</v>
      </c>
      <c r="S484" s="1060">
        <f t="shared" si="22"/>
        <v>257.10991598392724</v>
      </c>
      <c r="T484" s="1060">
        <f t="shared" si="23"/>
        <v>0</v>
      </c>
    </row>
    <row r="485" spans="1:20" s="1063" customFormat="1">
      <c r="A485" s="1072" t="s">
        <v>846</v>
      </c>
      <c r="B485" s="1063" t="s">
        <v>768</v>
      </c>
      <c r="C485" s="1071" t="s">
        <v>118</v>
      </c>
      <c r="D485" s="1071" t="s">
        <v>2202</v>
      </c>
      <c r="E485" s="1066">
        <v>2018</v>
      </c>
      <c r="F485" s="1066">
        <v>2018</v>
      </c>
      <c r="G485" s="1064">
        <v>43235</v>
      </c>
      <c r="H485" s="1117">
        <f t="shared" si="21"/>
        <v>2018</v>
      </c>
      <c r="I485" s="1064"/>
      <c r="J485" s="1071" t="s">
        <v>843</v>
      </c>
      <c r="K485" s="1071" t="s">
        <v>2020</v>
      </c>
      <c r="L485" s="1071" t="s">
        <v>827</v>
      </c>
      <c r="M485" s="1070">
        <v>2436</v>
      </c>
      <c r="N485" s="1070">
        <v>0</v>
      </c>
      <c r="O485" s="1062">
        <f>VLOOKUP(C485,'A. Rate Class Allocations'!$B$124:$J$128,6,FALSE)</f>
        <v>0.96094519236849896</v>
      </c>
      <c r="P485" s="1061">
        <f>VLOOKUP(C485,'A. Rate Class Allocations'!$B$124:$J$128,8,FALSE)</f>
        <v>0.98007105038154396</v>
      </c>
      <c r="Q485" s="1061">
        <f>VLOOKUP(C485,'A. Rate Class Allocations'!$B$124:$J$128,7,FALSE)</f>
        <v>1.0700573423086499</v>
      </c>
      <c r="R485" s="1061">
        <f>VLOOKUP(C485,'A. Rate Class Allocations'!$B$124:$J$128,9,FALSE)</f>
        <v>0.85888650963597402</v>
      </c>
      <c r="S485" s="1060">
        <f t="shared" si="22"/>
        <v>2294.2115580104282</v>
      </c>
      <c r="T485" s="1060">
        <f t="shared" si="23"/>
        <v>0</v>
      </c>
    </row>
    <row r="486" spans="1:20" s="1063" customFormat="1">
      <c r="A486" s="1072" t="s">
        <v>846</v>
      </c>
      <c r="B486" s="1063" t="s">
        <v>768</v>
      </c>
      <c r="C486" s="1071" t="s">
        <v>118</v>
      </c>
      <c r="D486" s="1071" t="s">
        <v>2201</v>
      </c>
      <c r="E486" s="1066">
        <v>2018</v>
      </c>
      <c r="F486" s="1066">
        <v>2018</v>
      </c>
      <c r="G486" s="1064">
        <v>43251</v>
      </c>
      <c r="H486" s="1117">
        <f t="shared" si="21"/>
        <v>2018</v>
      </c>
      <c r="I486" s="1064"/>
      <c r="J486" s="1071" t="s">
        <v>843</v>
      </c>
      <c r="K486" s="1071" t="s">
        <v>2020</v>
      </c>
      <c r="L486" s="1071" t="s">
        <v>825</v>
      </c>
      <c r="M486" s="1070">
        <v>18396</v>
      </c>
      <c r="N486" s="1070">
        <v>0</v>
      </c>
      <c r="O486" s="1062">
        <f>VLOOKUP(C486,'A. Rate Class Allocations'!$B$124:$J$128,6,FALSE)</f>
        <v>0.96094519236849896</v>
      </c>
      <c r="P486" s="1061">
        <f>VLOOKUP(C486,'A. Rate Class Allocations'!$B$124:$J$128,8,FALSE)</f>
        <v>0.98007105038154396</v>
      </c>
      <c r="Q486" s="1061">
        <f>VLOOKUP(C486,'A. Rate Class Allocations'!$B$124:$J$128,7,FALSE)</f>
        <v>1.0700573423086499</v>
      </c>
      <c r="R486" s="1061">
        <f>VLOOKUP(C486,'A. Rate Class Allocations'!$B$124:$J$128,9,FALSE)</f>
        <v>0.85888650963597402</v>
      </c>
      <c r="S486" s="1060">
        <f t="shared" si="22"/>
        <v>17325.252800147715</v>
      </c>
      <c r="T486" s="1060">
        <f t="shared" si="23"/>
        <v>0</v>
      </c>
    </row>
    <row r="487" spans="1:20" s="1063" customFormat="1">
      <c r="A487" s="1072" t="s">
        <v>846</v>
      </c>
      <c r="B487" s="1063" t="s">
        <v>768</v>
      </c>
      <c r="C487" s="1071" t="s">
        <v>118</v>
      </c>
      <c r="D487" s="1071" t="s">
        <v>2200</v>
      </c>
      <c r="E487" s="1066">
        <v>2018</v>
      </c>
      <c r="F487" s="1066">
        <v>2018</v>
      </c>
      <c r="G487" s="1064">
        <v>43308</v>
      </c>
      <c r="H487" s="1117">
        <f t="shared" si="21"/>
        <v>2018</v>
      </c>
      <c r="I487" s="1064"/>
      <c r="J487" s="1071" t="s">
        <v>843</v>
      </c>
      <c r="K487" s="1071" t="s">
        <v>2020</v>
      </c>
      <c r="L487" s="1071" t="s">
        <v>825</v>
      </c>
      <c r="M487" s="1070">
        <v>42719.95</v>
      </c>
      <c r="N487" s="1070">
        <v>10.926500000000001</v>
      </c>
      <c r="O487" s="1062">
        <f>VLOOKUP(C487,'A. Rate Class Allocations'!$B$124:$J$128,6,FALSE)</f>
        <v>0.96094519236849896</v>
      </c>
      <c r="P487" s="1061">
        <f>VLOOKUP(C487,'A. Rate Class Allocations'!$B$124:$J$128,8,FALSE)</f>
        <v>0.98007105038154396</v>
      </c>
      <c r="Q487" s="1061">
        <f>VLOOKUP(C487,'A. Rate Class Allocations'!$B$124:$J$128,7,FALSE)</f>
        <v>1.0700573423086499</v>
      </c>
      <c r="R487" s="1061">
        <f>VLOOKUP(C487,'A. Rate Class Allocations'!$B$124:$J$128,9,FALSE)</f>
        <v>0.85888650963597402</v>
      </c>
      <c r="S487" s="1060">
        <f t="shared" si="22"/>
        <v>40233.41668621821</v>
      </c>
      <c r="T487" s="1060">
        <f t="shared" si="23"/>
        <v>10.042085224839386</v>
      </c>
    </row>
    <row r="488" spans="1:20" s="1063" customFormat="1">
      <c r="A488" s="1072" t="s">
        <v>846</v>
      </c>
      <c r="B488" s="1063" t="s">
        <v>768</v>
      </c>
      <c r="C488" s="1071" t="s">
        <v>118</v>
      </c>
      <c r="D488" s="1071" t="s">
        <v>2199</v>
      </c>
      <c r="E488" s="1066">
        <v>2018</v>
      </c>
      <c r="F488" s="1066">
        <v>2018</v>
      </c>
      <c r="G488" s="1064">
        <v>43210</v>
      </c>
      <c r="H488" s="1117">
        <f t="shared" si="21"/>
        <v>2018</v>
      </c>
      <c r="I488" s="1064"/>
      <c r="J488" s="1071" t="s">
        <v>843</v>
      </c>
      <c r="K488" s="1071" t="s">
        <v>2020</v>
      </c>
      <c r="L488" s="1071" t="s">
        <v>825</v>
      </c>
      <c r="M488" s="1070">
        <v>25515</v>
      </c>
      <c r="N488" s="1070">
        <v>3.4820000000000002</v>
      </c>
      <c r="O488" s="1062">
        <f>VLOOKUP(C488,'A. Rate Class Allocations'!$B$124:$J$128,6,FALSE)</f>
        <v>0.96094519236849896</v>
      </c>
      <c r="P488" s="1061">
        <f>VLOOKUP(C488,'A. Rate Class Allocations'!$B$124:$J$128,8,FALSE)</f>
        <v>0.98007105038154396</v>
      </c>
      <c r="Q488" s="1061">
        <f>VLOOKUP(C488,'A. Rate Class Allocations'!$B$124:$J$128,7,FALSE)</f>
        <v>1.0700573423086499</v>
      </c>
      <c r="R488" s="1061">
        <f>VLOOKUP(C488,'A. Rate Class Allocations'!$B$124:$J$128,9,FALSE)</f>
        <v>0.85888650963597402</v>
      </c>
      <c r="S488" s="1060">
        <f t="shared" si="22"/>
        <v>24029.888301574738</v>
      </c>
      <c r="T488" s="1060">
        <f t="shared" si="23"/>
        <v>3.2001593147751559</v>
      </c>
    </row>
    <row r="489" spans="1:20" s="1063" customFormat="1">
      <c r="A489" s="1072" t="s">
        <v>846</v>
      </c>
      <c r="B489" s="1063" t="s">
        <v>768</v>
      </c>
      <c r="C489" s="1071" t="s">
        <v>118</v>
      </c>
      <c r="D489" s="1071" t="s">
        <v>2198</v>
      </c>
      <c r="E489" s="1066">
        <v>2018</v>
      </c>
      <c r="F489" s="1066">
        <v>2018</v>
      </c>
      <c r="G489" s="1064">
        <v>43210</v>
      </c>
      <c r="H489" s="1117">
        <f t="shared" si="21"/>
        <v>2018</v>
      </c>
      <c r="I489" s="1064"/>
      <c r="J489" s="1071" t="s">
        <v>843</v>
      </c>
      <c r="K489" s="1071" t="s">
        <v>2020</v>
      </c>
      <c r="L489" s="1071" t="s">
        <v>825</v>
      </c>
      <c r="M489" s="1070">
        <v>14057.64</v>
      </c>
      <c r="N489" s="1070">
        <v>3.06</v>
      </c>
      <c r="O489" s="1062">
        <f>VLOOKUP(C489,'A. Rate Class Allocations'!$B$124:$J$128,6,FALSE)</f>
        <v>0.96094519236849896</v>
      </c>
      <c r="P489" s="1061">
        <f>VLOOKUP(C489,'A. Rate Class Allocations'!$B$124:$J$128,8,FALSE)</f>
        <v>0.98007105038154396</v>
      </c>
      <c r="Q489" s="1061">
        <f>VLOOKUP(C489,'A. Rate Class Allocations'!$B$124:$J$128,7,FALSE)</f>
        <v>1.0700573423086499</v>
      </c>
      <c r="R489" s="1061">
        <f>VLOOKUP(C489,'A. Rate Class Allocations'!$B$124:$J$128,9,FALSE)</f>
        <v>0.85888650963597402</v>
      </c>
      <c r="S489" s="1060">
        <f t="shared" si="22"/>
        <v>13239.408935283132</v>
      </c>
      <c r="T489" s="1060">
        <f t="shared" si="23"/>
        <v>2.8123169164882187</v>
      </c>
    </row>
    <row r="490" spans="1:20" s="1063" customFormat="1">
      <c r="A490" s="1072" t="s">
        <v>846</v>
      </c>
      <c r="B490" s="1063" t="s">
        <v>768</v>
      </c>
      <c r="C490" s="1071" t="s">
        <v>118</v>
      </c>
      <c r="D490" s="1071" t="s">
        <v>2197</v>
      </c>
      <c r="E490" s="1066">
        <v>2018</v>
      </c>
      <c r="F490" s="1066">
        <v>2018</v>
      </c>
      <c r="G490" s="1064">
        <v>43251</v>
      </c>
      <c r="H490" s="1117">
        <f t="shared" si="21"/>
        <v>2018</v>
      </c>
      <c r="I490" s="1064"/>
      <c r="J490" s="1071" t="s">
        <v>843</v>
      </c>
      <c r="K490" s="1071" t="s">
        <v>2020</v>
      </c>
      <c r="L490" s="1071" t="s">
        <v>825</v>
      </c>
      <c r="M490" s="1070">
        <v>322.49880000000002</v>
      </c>
      <c r="N490" s="1070">
        <v>7.0199999999999999E-2</v>
      </c>
      <c r="O490" s="1062">
        <f>VLOOKUP(C490,'A. Rate Class Allocations'!$B$124:$J$128,6,FALSE)</f>
        <v>0.96094519236849896</v>
      </c>
      <c r="P490" s="1061">
        <f>VLOOKUP(C490,'A. Rate Class Allocations'!$B$124:$J$128,8,FALSE)</f>
        <v>0.98007105038154396</v>
      </c>
      <c r="Q490" s="1061">
        <f>VLOOKUP(C490,'A. Rate Class Allocations'!$B$124:$J$128,7,FALSE)</f>
        <v>1.0700573423086499</v>
      </c>
      <c r="R490" s="1061">
        <f>VLOOKUP(C490,'A. Rate Class Allocations'!$B$124:$J$128,9,FALSE)</f>
        <v>0.85888650963597402</v>
      </c>
      <c r="S490" s="1060">
        <f t="shared" si="22"/>
        <v>303.72761675061304</v>
      </c>
      <c r="T490" s="1060">
        <f t="shared" si="23"/>
        <v>6.4517858672376777E-2</v>
      </c>
    </row>
    <row r="491" spans="1:20" s="1063" customFormat="1">
      <c r="A491" s="1072" t="s">
        <v>846</v>
      </c>
      <c r="B491" s="1063" t="s">
        <v>768</v>
      </c>
      <c r="C491" s="1071" t="s">
        <v>118</v>
      </c>
      <c r="D491" s="1071" t="s">
        <v>2197</v>
      </c>
      <c r="E491" s="1066">
        <v>2018</v>
      </c>
      <c r="F491" s="1066">
        <v>2018</v>
      </c>
      <c r="G491" s="1064">
        <v>43251</v>
      </c>
      <c r="H491" s="1117">
        <f t="shared" si="21"/>
        <v>2018</v>
      </c>
      <c r="I491" s="1064"/>
      <c r="J491" s="1071" t="s">
        <v>843</v>
      </c>
      <c r="K491" s="1071" t="s">
        <v>2020</v>
      </c>
      <c r="L491" s="1071" t="s">
        <v>825</v>
      </c>
      <c r="M491" s="1070">
        <v>16339.939200000001</v>
      </c>
      <c r="N491" s="1070">
        <v>3.5568</v>
      </c>
      <c r="O491" s="1062">
        <f>VLOOKUP(C491,'A. Rate Class Allocations'!$B$124:$J$128,6,FALSE)</f>
        <v>0.96094519236849896</v>
      </c>
      <c r="P491" s="1061">
        <f>VLOOKUP(C491,'A. Rate Class Allocations'!$B$124:$J$128,8,FALSE)</f>
        <v>0.98007105038154396</v>
      </c>
      <c r="Q491" s="1061">
        <f>VLOOKUP(C491,'A. Rate Class Allocations'!$B$124:$J$128,7,FALSE)</f>
        <v>1.0700573423086499</v>
      </c>
      <c r="R491" s="1061">
        <f>VLOOKUP(C491,'A. Rate Class Allocations'!$B$124:$J$128,9,FALSE)</f>
        <v>0.85888650963597402</v>
      </c>
      <c r="S491" s="1060">
        <f t="shared" si="22"/>
        <v>15388.865915364395</v>
      </c>
      <c r="T491" s="1060">
        <f t="shared" si="23"/>
        <v>3.268904839400423</v>
      </c>
    </row>
    <row r="492" spans="1:20" s="1063" customFormat="1">
      <c r="A492" s="1072" t="s">
        <v>846</v>
      </c>
      <c r="B492" s="1063" t="s">
        <v>768</v>
      </c>
      <c r="C492" s="1071" t="s">
        <v>118</v>
      </c>
      <c r="D492" s="1071" t="s">
        <v>2197</v>
      </c>
      <c r="E492" s="1066">
        <v>2018</v>
      </c>
      <c r="F492" s="1066">
        <v>2018</v>
      </c>
      <c r="G492" s="1064">
        <v>43251</v>
      </c>
      <c r="H492" s="1117">
        <f t="shared" si="21"/>
        <v>2018</v>
      </c>
      <c r="I492" s="1064"/>
      <c r="J492" s="1071" t="s">
        <v>847</v>
      </c>
      <c r="K492" s="1071" t="s">
        <v>2020</v>
      </c>
      <c r="L492" s="1071" t="s">
        <v>825</v>
      </c>
      <c r="M492" s="1070">
        <v>350467</v>
      </c>
      <c r="N492" s="1070">
        <v>81.8</v>
      </c>
      <c r="O492" s="1062">
        <f>VLOOKUP(C492,'A. Rate Class Allocations'!$B$124:$J$128,6,FALSE)</f>
        <v>0.96094519236849896</v>
      </c>
      <c r="P492" s="1061">
        <f>VLOOKUP(C492,'A. Rate Class Allocations'!$B$124:$J$128,8,FALSE)</f>
        <v>0.98007105038154396</v>
      </c>
      <c r="Q492" s="1061">
        <f>VLOOKUP(C492,'A. Rate Class Allocations'!$B$124:$J$128,7,FALSE)</f>
        <v>1.0700573423086499</v>
      </c>
      <c r="R492" s="1061">
        <f>VLOOKUP(C492,'A. Rate Class Allocations'!$B$124:$J$128,9,FALSE)</f>
        <v>0.85888650963597402</v>
      </c>
      <c r="S492" s="1060">
        <f t="shared" si="22"/>
        <v>330067.91547669977</v>
      </c>
      <c r="T492" s="1060">
        <f t="shared" si="23"/>
        <v>75.178929336188318</v>
      </c>
    </row>
    <row r="493" spans="1:20" s="1063" customFormat="1">
      <c r="A493" s="1072" t="s">
        <v>846</v>
      </c>
      <c r="B493" s="1063" t="s">
        <v>768</v>
      </c>
      <c r="C493" s="1071" t="s">
        <v>118</v>
      </c>
      <c r="D493" s="1071" t="s">
        <v>2197</v>
      </c>
      <c r="E493" s="1066">
        <v>2018</v>
      </c>
      <c r="F493" s="1066">
        <v>2018</v>
      </c>
      <c r="G493" s="1064">
        <v>43251</v>
      </c>
      <c r="H493" s="1117">
        <f t="shared" si="21"/>
        <v>2018</v>
      </c>
      <c r="I493" s="1064"/>
      <c r="J493" s="1071" t="s">
        <v>843</v>
      </c>
      <c r="K493" s="1071" t="s">
        <v>2020</v>
      </c>
      <c r="L493" s="1071" t="s">
        <v>825</v>
      </c>
      <c r="M493" s="1070">
        <v>90409.919999999998</v>
      </c>
      <c r="N493" s="1070">
        <v>0</v>
      </c>
      <c r="O493" s="1062">
        <f>VLOOKUP(C493,'A. Rate Class Allocations'!$B$124:$J$128,6,FALSE)</f>
        <v>0.96094519236849896</v>
      </c>
      <c r="P493" s="1061">
        <f>VLOOKUP(C493,'A. Rate Class Allocations'!$B$124:$J$128,8,FALSE)</f>
        <v>0.98007105038154396</v>
      </c>
      <c r="Q493" s="1061">
        <f>VLOOKUP(C493,'A. Rate Class Allocations'!$B$124:$J$128,7,FALSE)</f>
        <v>1.0700573423086499</v>
      </c>
      <c r="R493" s="1061">
        <f>VLOOKUP(C493,'A. Rate Class Allocations'!$B$124:$J$128,9,FALSE)</f>
        <v>0.85888650963597402</v>
      </c>
      <c r="S493" s="1060">
        <f t="shared" si="22"/>
        <v>85147.571191624855</v>
      </c>
      <c r="T493" s="1060">
        <f t="shared" si="23"/>
        <v>0</v>
      </c>
    </row>
    <row r="494" spans="1:20" s="1063" customFormat="1">
      <c r="A494" s="1072" t="s">
        <v>846</v>
      </c>
      <c r="B494" s="1063" t="s">
        <v>768</v>
      </c>
      <c r="C494" s="1071" t="s">
        <v>118</v>
      </c>
      <c r="D494" s="1071" t="s">
        <v>2196</v>
      </c>
      <c r="E494" s="1066">
        <v>2018</v>
      </c>
      <c r="F494" s="1066">
        <v>2018</v>
      </c>
      <c r="G494" s="1064">
        <v>43304</v>
      </c>
      <c r="H494" s="1117">
        <f t="shared" si="21"/>
        <v>2018</v>
      </c>
      <c r="I494" s="1064"/>
      <c r="J494" s="1071" t="s">
        <v>843</v>
      </c>
      <c r="K494" s="1071" t="s">
        <v>2020</v>
      </c>
      <c r="L494" s="1071" t="s">
        <v>827</v>
      </c>
      <c r="M494" s="1070">
        <v>485.76</v>
      </c>
      <c r="N494" s="1070">
        <v>0.1242</v>
      </c>
      <c r="O494" s="1062">
        <f>VLOOKUP(C494,'A. Rate Class Allocations'!$B$124:$J$128,6,FALSE)</f>
        <v>0.96094519236849896</v>
      </c>
      <c r="P494" s="1061">
        <f>VLOOKUP(C494,'A. Rate Class Allocations'!$B$124:$J$128,8,FALSE)</f>
        <v>0.98007105038154396</v>
      </c>
      <c r="Q494" s="1061">
        <f>VLOOKUP(C494,'A. Rate Class Allocations'!$B$124:$J$128,7,FALSE)</f>
        <v>1.0700573423086499</v>
      </c>
      <c r="R494" s="1061">
        <f>VLOOKUP(C494,'A. Rate Class Allocations'!$B$124:$J$128,9,FALSE)</f>
        <v>0.85888650963597402</v>
      </c>
      <c r="S494" s="1060">
        <f t="shared" si="22"/>
        <v>457.48612742986262</v>
      </c>
      <c r="T494" s="1060">
        <f t="shared" si="23"/>
        <v>0.11414698072805123</v>
      </c>
    </row>
    <row r="495" spans="1:20" s="1063" customFormat="1">
      <c r="A495" s="1072" t="s">
        <v>846</v>
      </c>
      <c r="B495" s="1063" t="s">
        <v>768</v>
      </c>
      <c r="C495" s="1071" t="s">
        <v>118</v>
      </c>
      <c r="D495" s="1071" t="s">
        <v>2196</v>
      </c>
      <c r="E495" s="1066">
        <v>2018</v>
      </c>
      <c r="F495" s="1066">
        <v>2018</v>
      </c>
      <c r="G495" s="1064">
        <v>43304</v>
      </c>
      <c r="H495" s="1117">
        <f t="shared" si="21"/>
        <v>2018</v>
      </c>
      <c r="I495" s="1064"/>
      <c r="J495" s="1071" t="s">
        <v>843</v>
      </c>
      <c r="K495" s="1071" t="s">
        <v>2020</v>
      </c>
      <c r="L495" s="1071" t="s">
        <v>827</v>
      </c>
      <c r="M495" s="1070">
        <v>4360.16</v>
      </c>
      <c r="N495" s="1070">
        <v>1.1152</v>
      </c>
      <c r="O495" s="1062">
        <f>VLOOKUP(C495,'A. Rate Class Allocations'!$B$124:$J$128,6,FALSE)</f>
        <v>0.96094519236849896</v>
      </c>
      <c r="P495" s="1061">
        <f>VLOOKUP(C495,'A. Rate Class Allocations'!$B$124:$J$128,8,FALSE)</f>
        <v>0.98007105038154396</v>
      </c>
      <c r="Q495" s="1061">
        <f>VLOOKUP(C495,'A. Rate Class Allocations'!$B$124:$J$128,7,FALSE)</f>
        <v>1.0700573423086499</v>
      </c>
      <c r="R495" s="1061">
        <f>VLOOKUP(C495,'A. Rate Class Allocations'!$B$124:$J$128,9,FALSE)</f>
        <v>0.85888650963597402</v>
      </c>
      <c r="S495" s="1060">
        <f t="shared" si="22"/>
        <v>4106.3749863607336</v>
      </c>
      <c r="T495" s="1060">
        <f t="shared" si="23"/>
        <v>1.0249332762312617</v>
      </c>
    </row>
    <row r="496" spans="1:20" s="1063" customFormat="1">
      <c r="A496" s="1072" t="s">
        <v>846</v>
      </c>
      <c r="B496" s="1063" t="s">
        <v>768</v>
      </c>
      <c r="C496" s="1071" t="s">
        <v>118</v>
      </c>
      <c r="D496" s="1071" t="s">
        <v>2196</v>
      </c>
      <c r="E496" s="1066">
        <v>2018</v>
      </c>
      <c r="F496" s="1066">
        <v>2018</v>
      </c>
      <c r="G496" s="1064">
        <v>43304</v>
      </c>
      <c r="H496" s="1117">
        <f t="shared" si="21"/>
        <v>2018</v>
      </c>
      <c r="I496" s="1064"/>
      <c r="J496" s="1071" t="s">
        <v>843</v>
      </c>
      <c r="K496" s="1071" t="s">
        <v>2020</v>
      </c>
      <c r="L496" s="1071" t="s">
        <v>827</v>
      </c>
      <c r="M496" s="1070">
        <v>5254.2</v>
      </c>
      <c r="N496" s="1070">
        <v>0</v>
      </c>
      <c r="O496" s="1062">
        <f>VLOOKUP(C496,'A. Rate Class Allocations'!$B$124:$J$128,6,FALSE)</f>
        <v>0.96094519236849896</v>
      </c>
      <c r="P496" s="1061">
        <f>VLOOKUP(C496,'A. Rate Class Allocations'!$B$124:$J$128,8,FALSE)</f>
        <v>0.98007105038154396</v>
      </c>
      <c r="Q496" s="1061">
        <f>VLOOKUP(C496,'A. Rate Class Allocations'!$B$124:$J$128,7,FALSE)</f>
        <v>1.0700573423086499</v>
      </c>
      <c r="R496" s="1061">
        <f>VLOOKUP(C496,'A. Rate Class Allocations'!$B$124:$J$128,9,FALSE)</f>
        <v>0.85888650963597402</v>
      </c>
      <c r="S496" s="1060">
        <f t="shared" si="22"/>
        <v>4948.3769983983539</v>
      </c>
      <c r="T496" s="1060">
        <f t="shared" si="23"/>
        <v>0</v>
      </c>
    </row>
    <row r="497" spans="1:20" s="1063" customFormat="1">
      <c r="A497" s="1072" t="s">
        <v>846</v>
      </c>
      <c r="B497" s="1063" t="s">
        <v>768</v>
      </c>
      <c r="C497" s="1071" t="s">
        <v>118</v>
      </c>
      <c r="D497" s="1071" t="s">
        <v>2196</v>
      </c>
      <c r="E497" s="1066">
        <v>2018</v>
      </c>
      <c r="F497" s="1066">
        <v>2018</v>
      </c>
      <c r="G497" s="1064">
        <v>43304</v>
      </c>
      <c r="H497" s="1117">
        <f t="shared" si="21"/>
        <v>2018</v>
      </c>
      <c r="I497" s="1064"/>
      <c r="J497" s="1071" t="s">
        <v>843</v>
      </c>
      <c r="K497" s="1071" t="s">
        <v>2020</v>
      </c>
      <c r="L497" s="1071" t="s">
        <v>827</v>
      </c>
      <c r="M497" s="1070">
        <v>826.92</v>
      </c>
      <c r="N497" s="1070">
        <v>0.18</v>
      </c>
      <c r="O497" s="1062">
        <f>VLOOKUP(C497,'A. Rate Class Allocations'!$B$124:$J$128,6,FALSE)</f>
        <v>0.96094519236849896</v>
      </c>
      <c r="P497" s="1061">
        <f>VLOOKUP(C497,'A. Rate Class Allocations'!$B$124:$J$128,8,FALSE)</f>
        <v>0.98007105038154396</v>
      </c>
      <c r="Q497" s="1061">
        <f>VLOOKUP(C497,'A. Rate Class Allocations'!$B$124:$J$128,7,FALSE)</f>
        <v>1.0700573423086499</v>
      </c>
      <c r="R497" s="1061">
        <f>VLOOKUP(C497,'A. Rate Class Allocations'!$B$124:$J$128,9,FALSE)</f>
        <v>0.85888650963597402</v>
      </c>
      <c r="S497" s="1060">
        <f t="shared" si="22"/>
        <v>778.78876089900768</v>
      </c>
      <c r="T497" s="1060">
        <f t="shared" si="23"/>
        <v>0.16543040685224814</v>
      </c>
    </row>
    <row r="498" spans="1:20" s="1063" customFormat="1">
      <c r="A498" s="1072" t="s">
        <v>846</v>
      </c>
      <c r="B498" s="1063" t="s">
        <v>768</v>
      </c>
      <c r="C498" s="1071" t="s">
        <v>118</v>
      </c>
      <c r="D498" s="1071" t="s">
        <v>2195</v>
      </c>
      <c r="E498" s="1066">
        <v>2018</v>
      </c>
      <c r="F498" s="1066">
        <v>2018</v>
      </c>
      <c r="G498" s="1064">
        <v>43298</v>
      </c>
      <c r="H498" s="1117">
        <f t="shared" si="21"/>
        <v>2018</v>
      </c>
      <c r="I498" s="1064"/>
      <c r="J498" s="1071" t="s">
        <v>847</v>
      </c>
      <c r="K498" s="1071" t="s">
        <v>2020</v>
      </c>
      <c r="L498" s="1071" t="s">
        <v>827</v>
      </c>
      <c r="M498" s="1070">
        <v>3836</v>
      </c>
      <c r="N498" s="1070">
        <v>0</v>
      </c>
      <c r="O498" s="1062">
        <f>VLOOKUP(C498,'A. Rate Class Allocations'!$B$124:$J$128,6,FALSE)</f>
        <v>0.96094519236849896</v>
      </c>
      <c r="P498" s="1061">
        <f>VLOOKUP(C498,'A. Rate Class Allocations'!$B$124:$J$128,8,FALSE)</f>
        <v>0.98007105038154396</v>
      </c>
      <c r="Q498" s="1061">
        <f>VLOOKUP(C498,'A. Rate Class Allocations'!$B$124:$J$128,7,FALSE)</f>
        <v>1.0700573423086499</v>
      </c>
      <c r="R498" s="1061">
        <f>VLOOKUP(C498,'A. Rate Class Allocations'!$B$124:$J$128,9,FALSE)</f>
        <v>0.85888650963597402</v>
      </c>
      <c r="S498" s="1060">
        <f t="shared" si="22"/>
        <v>3612.7239476715931</v>
      </c>
      <c r="T498" s="1060">
        <f t="shared" si="23"/>
        <v>0</v>
      </c>
    </row>
    <row r="499" spans="1:20" s="1063" customFormat="1">
      <c r="A499" s="1072" t="s">
        <v>846</v>
      </c>
      <c r="B499" s="1063" t="s">
        <v>768</v>
      </c>
      <c r="C499" s="1071" t="s">
        <v>118</v>
      </c>
      <c r="D499" s="1071" t="s">
        <v>2195</v>
      </c>
      <c r="E499" s="1066">
        <v>2018</v>
      </c>
      <c r="F499" s="1066">
        <v>2018</v>
      </c>
      <c r="G499" s="1064">
        <v>43298</v>
      </c>
      <c r="H499" s="1117">
        <f t="shared" si="21"/>
        <v>2018</v>
      </c>
      <c r="I499" s="1064"/>
      <c r="J499" s="1071" t="s">
        <v>847</v>
      </c>
      <c r="K499" s="1071" t="s">
        <v>2020</v>
      </c>
      <c r="L499" s="1071" t="s">
        <v>827</v>
      </c>
      <c r="M499" s="1070">
        <v>71351</v>
      </c>
      <c r="N499" s="1070">
        <v>8.1</v>
      </c>
      <c r="O499" s="1062">
        <f>VLOOKUP(C499,'A. Rate Class Allocations'!$B$124:$J$128,6,FALSE)</f>
        <v>0.96094519236849896</v>
      </c>
      <c r="P499" s="1061">
        <f>VLOOKUP(C499,'A. Rate Class Allocations'!$B$124:$J$128,8,FALSE)</f>
        <v>0.98007105038154396</v>
      </c>
      <c r="Q499" s="1061">
        <f>VLOOKUP(C499,'A. Rate Class Allocations'!$B$124:$J$128,7,FALSE)</f>
        <v>1.0700573423086499</v>
      </c>
      <c r="R499" s="1061">
        <f>VLOOKUP(C499,'A. Rate Class Allocations'!$B$124:$J$128,9,FALSE)</f>
        <v>0.85888650963597402</v>
      </c>
      <c r="S499" s="1060">
        <f t="shared" si="22"/>
        <v>67197.983939081299</v>
      </c>
      <c r="T499" s="1060">
        <f t="shared" si="23"/>
        <v>7.4443683083511667</v>
      </c>
    </row>
    <row r="500" spans="1:20" s="1063" customFormat="1">
      <c r="A500" s="1072" t="s">
        <v>846</v>
      </c>
      <c r="B500" s="1063" t="s">
        <v>768</v>
      </c>
      <c r="C500" s="1071" t="s">
        <v>118</v>
      </c>
      <c r="D500" s="1071" t="s">
        <v>2195</v>
      </c>
      <c r="E500" s="1066">
        <v>2018</v>
      </c>
      <c r="F500" s="1066">
        <v>2018</v>
      </c>
      <c r="G500" s="1064">
        <v>43298</v>
      </c>
      <c r="H500" s="1117">
        <f t="shared" si="21"/>
        <v>2018</v>
      </c>
      <c r="I500" s="1064"/>
      <c r="J500" s="1071" t="s">
        <v>847</v>
      </c>
      <c r="K500" s="1071" t="s">
        <v>2020</v>
      </c>
      <c r="L500" s="1071" t="s">
        <v>827</v>
      </c>
      <c r="M500" s="1070">
        <v>197</v>
      </c>
      <c r="N500" s="1070">
        <v>0.1</v>
      </c>
      <c r="O500" s="1062">
        <f>VLOOKUP(C500,'A. Rate Class Allocations'!$B$124:$J$128,6,FALSE)</f>
        <v>0.96094519236849896</v>
      </c>
      <c r="P500" s="1061">
        <f>VLOOKUP(C500,'A. Rate Class Allocations'!$B$124:$J$128,8,FALSE)</f>
        <v>0.98007105038154396</v>
      </c>
      <c r="Q500" s="1061">
        <f>VLOOKUP(C500,'A. Rate Class Allocations'!$B$124:$J$128,7,FALSE)</f>
        <v>1.0700573423086499</v>
      </c>
      <c r="R500" s="1061">
        <f>VLOOKUP(C500,'A. Rate Class Allocations'!$B$124:$J$128,9,FALSE)</f>
        <v>0.85888650963597402</v>
      </c>
      <c r="S500" s="1060">
        <f t="shared" si="22"/>
        <v>185.53352911660684</v>
      </c>
      <c r="T500" s="1060">
        <f t="shared" si="23"/>
        <v>9.1905781584582305E-2</v>
      </c>
    </row>
    <row r="501" spans="1:20" s="1063" customFormat="1">
      <c r="A501" s="1072" t="s">
        <v>846</v>
      </c>
      <c r="B501" s="1063" t="s">
        <v>768</v>
      </c>
      <c r="C501" s="1071" t="s">
        <v>118</v>
      </c>
      <c r="D501" s="1071" t="s">
        <v>2195</v>
      </c>
      <c r="E501" s="1066">
        <v>2018</v>
      </c>
      <c r="F501" s="1066">
        <v>2018</v>
      </c>
      <c r="G501" s="1064">
        <v>43298</v>
      </c>
      <c r="H501" s="1117">
        <f t="shared" si="21"/>
        <v>2018</v>
      </c>
      <c r="I501" s="1064"/>
      <c r="J501" s="1071" t="s">
        <v>843</v>
      </c>
      <c r="K501" s="1071" t="s">
        <v>2020</v>
      </c>
      <c r="L501" s="1071" t="s">
        <v>827</v>
      </c>
      <c r="M501" s="1070">
        <v>232.32</v>
      </c>
      <c r="N501" s="1070">
        <v>5.9400000000000001E-2</v>
      </c>
      <c r="O501" s="1062">
        <f>VLOOKUP(C501,'A. Rate Class Allocations'!$B$124:$J$128,6,FALSE)</f>
        <v>0.96094519236849896</v>
      </c>
      <c r="P501" s="1061">
        <f>VLOOKUP(C501,'A. Rate Class Allocations'!$B$124:$J$128,8,FALSE)</f>
        <v>0.98007105038154396</v>
      </c>
      <c r="Q501" s="1061">
        <f>VLOOKUP(C501,'A. Rate Class Allocations'!$B$124:$J$128,7,FALSE)</f>
        <v>1.0700573423086499</v>
      </c>
      <c r="R501" s="1061">
        <f>VLOOKUP(C501,'A. Rate Class Allocations'!$B$124:$J$128,9,FALSE)</f>
        <v>0.85888650963597402</v>
      </c>
      <c r="S501" s="1060">
        <f t="shared" si="22"/>
        <v>218.79771311862996</v>
      </c>
      <c r="T501" s="1060">
        <f t="shared" si="23"/>
        <v>5.4592034261241894E-2</v>
      </c>
    </row>
    <row r="502" spans="1:20" s="1063" customFormat="1">
      <c r="A502" s="1072" t="s">
        <v>846</v>
      </c>
      <c r="B502" s="1063" t="s">
        <v>768</v>
      </c>
      <c r="C502" s="1071" t="s">
        <v>118</v>
      </c>
      <c r="D502" s="1071" t="s">
        <v>2195</v>
      </c>
      <c r="E502" s="1066">
        <v>2018</v>
      </c>
      <c r="F502" s="1066">
        <v>2018</v>
      </c>
      <c r="G502" s="1064">
        <v>43298</v>
      </c>
      <c r="H502" s="1117">
        <f t="shared" si="21"/>
        <v>2018</v>
      </c>
      <c r="I502" s="1064"/>
      <c r="J502" s="1071" t="s">
        <v>843</v>
      </c>
      <c r="K502" s="1071" t="s">
        <v>2020</v>
      </c>
      <c r="L502" s="1071" t="s">
        <v>827</v>
      </c>
      <c r="M502" s="1070">
        <v>224.42</v>
      </c>
      <c r="N502" s="1070">
        <v>5.74E-2</v>
      </c>
      <c r="O502" s="1062">
        <f>VLOOKUP(C502,'A. Rate Class Allocations'!$B$124:$J$128,6,FALSE)</f>
        <v>0.96094519236849896</v>
      </c>
      <c r="P502" s="1061">
        <f>VLOOKUP(C502,'A. Rate Class Allocations'!$B$124:$J$128,8,FALSE)</f>
        <v>0.98007105038154396</v>
      </c>
      <c r="Q502" s="1061">
        <f>VLOOKUP(C502,'A. Rate Class Allocations'!$B$124:$J$128,7,FALSE)</f>
        <v>1.0700573423086499</v>
      </c>
      <c r="R502" s="1061">
        <f>VLOOKUP(C502,'A. Rate Class Allocations'!$B$124:$J$128,9,FALSE)</f>
        <v>0.85888650963597402</v>
      </c>
      <c r="S502" s="1060">
        <f t="shared" si="22"/>
        <v>211.35753606268483</v>
      </c>
      <c r="T502" s="1060">
        <f t="shared" si="23"/>
        <v>5.2753918629550242E-2</v>
      </c>
    </row>
    <row r="503" spans="1:20" s="1063" customFormat="1">
      <c r="A503" s="1072" t="s">
        <v>846</v>
      </c>
      <c r="B503" s="1063" t="s">
        <v>768</v>
      </c>
      <c r="C503" s="1071" t="s">
        <v>118</v>
      </c>
      <c r="D503" s="1071" t="s">
        <v>2195</v>
      </c>
      <c r="E503" s="1066">
        <v>2018</v>
      </c>
      <c r="F503" s="1066">
        <v>2018</v>
      </c>
      <c r="G503" s="1064">
        <v>43298</v>
      </c>
      <c r="H503" s="1117">
        <f t="shared" si="21"/>
        <v>2018</v>
      </c>
      <c r="I503" s="1064"/>
      <c r="J503" s="1071" t="s">
        <v>843</v>
      </c>
      <c r="K503" s="1071" t="s">
        <v>2020</v>
      </c>
      <c r="L503" s="1071" t="s">
        <v>827</v>
      </c>
      <c r="M503" s="1070">
        <v>2335.1999999999998</v>
      </c>
      <c r="N503" s="1070">
        <v>0</v>
      </c>
      <c r="O503" s="1062">
        <f>VLOOKUP(C503,'A. Rate Class Allocations'!$B$124:$J$128,6,FALSE)</f>
        <v>0.96094519236849896</v>
      </c>
      <c r="P503" s="1061">
        <f>VLOOKUP(C503,'A. Rate Class Allocations'!$B$124:$J$128,8,FALSE)</f>
        <v>0.98007105038154396</v>
      </c>
      <c r="Q503" s="1061">
        <f>VLOOKUP(C503,'A. Rate Class Allocations'!$B$124:$J$128,7,FALSE)</f>
        <v>1.0700573423086499</v>
      </c>
      <c r="R503" s="1061">
        <f>VLOOKUP(C503,'A. Rate Class Allocations'!$B$124:$J$128,9,FALSE)</f>
        <v>0.85888650963597402</v>
      </c>
      <c r="S503" s="1060">
        <f t="shared" si="22"/>
        <v>2199.2786659548237</v>
      </c>
      <c r="T503" s="1060">
        <f t="shared" si="23"/>
        <v>0</v>
      </c>
    </row>
    <row r="504" spans="1:20" s="1063" customFormat="1">
      <c r="A504" s="1072" t="s">
        <v>846</v>
      </c>
      <c r="B504" s="1063" t="s">
        <v>768</v>
      </c>
      <c r="C504" s="1071" t="s">
        <v>118</v>
      </c>
      <c r="D504" s="1071" t="s">
        <v>2195</v>
      </c>
      <c r="E504" s="1066">
        <v>2018</v>
      </c>
      <c r="F504" s="1066">
        <v>2018</v>
      </c>
      <c r="G504" s="1064">
        <v>43298</v>
      </c>
      <c r="H504" s="1117">
        <f t="shared" si="21"/>
        <v>2018</v>
      </c>
      <c r="I504" s="1064"/>
      <c r="J504" s="1071" t="s">
        <v>843</v>
      </c>
      <c r="K504" s="1071" t="s">
        <v>2020</v>
      </c>
      <c r="L504" s="1071" t="s">
        <v>827</v>
      </c>
      <c r="M504" s="1070">
        <v>356.49439999999998</v>
      </c>
      <c r="N504" s="1070">
        <v>7.7600000000000002E-2</v>
      </c>
      <c r="O504" s="1062">
        <f>VLOOKUP(C504,'A. Rate Class Allocations'!$B$124:$J$128,6,FALSE)</f>
        <v>0.96094519236849896</v>
      </c>
      <c r="P504" s="1061">
        <f>VLOOKUP(C504,'A. Rate Class Allocations'!$B$124:$J$128,8,FALSE)</f>
        <v>0.98007105038154396</v>
      </c>
      <c r="Q504" s="1061">
        <f>VLOOKUP(C504,'A. Rate Class Allocations'!$B$124:$J$128,7,FALSE)</f>
        <v>1.0700573423086499</v>
      </c>
      <c r="R504" s="1061">
        <f>VLOOKUP(C504,'A. Rate Class Allocations'!$B$124:$J$128,9,FALSE)</f>
        <v>0.85888650963597402</v>
      </c>
      <c r="S504" s="1060">
        <f t="shared" si="22"/>
        <v>335.7444880320167</v>
      </c>
      <c r="T504" s="1060">
        <f t="shared" si="23"/>
        <v>7.1318886509635859E-2</v>
      </c>
    </row>
    <row r="505" spans="1:20" s="1063" customFormat="1">
      <c r="A505" s="1072" t="s">
        <v>846</v>
      </c>
      <c r="B505" s="1063" t="s">
        <v>768</v>
      </c>
      <c r="C505" s="1071" t="s">
        <v>118</v>
      </c>
      <c r="D505" s="1071" t="s">
        <v>2195</v>
      </c>
      <c r="E505" s="1066">
        <v>2018</v>
      </c>
      <c r="F505" s="1066">
        <v>2018</v>
      </c>
      <c r="G505" s="1064">
        <v>43298</v>
      </c>
      <c r="H505" s="1117">
        <f t="shared" si="21"/>
        <v>2018</v>
      </c>
      <c r="I505" s="1064"/>
      <c r="J505" s="1071" t="s">
        <v>843</v>
      </c>
      <c r="K505" s="1071" t="s">
        <v>2020</v>
      </c>
      <c r="L505" s="1071" t="s">
        <v>827</v>
      </c>
      <c r="M505" s="1070">
        <v>2021.36</v>
      </c>
      <c r="N505" s="1070">
        <v>0.44</v>
      </c>
      <c r="O505" s="1062">
        <f>VLOOKUP(C505,'A. Rate Class Allocations'!$B$124:$J$128,6,FALSE)</f>
        <v>0.96094519236849896</v>
      </c>
      <c r="P505" s="1061">
        <f>VLOOKUP(C505,'A. Rate Class Allocations'!$B$124:$J$128,8,FALSE)</f>
        <v>0.98007105038154396</v>
      </c>
      <c r="Q505" s="1061">
        <f>VLOOKUP(C505,'A. Rate Class Allocations'!$B$124:$J$128,7,FALSE)</f>
        <v>1.0700573423086499</v>
      </c>
      <c r="R505" s="1061">
        <f>VLOOKUP(C505,'A. Rate Class Allocations'!$B$124:$J$128,9,FALSE)</f>
        <v>0.85888650963597402</v>
      </c>
      <c r="S505" s="1060">
        <f t="shared" si="22"/>
        <v>1903.7058599753523</v>
      </c>
      <c r="T505" s="1060">
        <f t="shared" si="23"/>
        <v>0.40438543897216211</v>
      </c>
    </row>
    <row r="506" spans="1:20" s="1063" customFormat="1">
      <c r="A506" s="1072" t="s">
        <v>846</v>
      </c>
      <c r="B506" s="1063" t="s">
        <v>768</v>
      </c>
      <c r="C506" s="1071" t="s">
        <v>118</v>
      </c>
      <c r="D506" s="1071" t="s">
        <v>2194</v>
      </c>
      <c r="E506" s="1066">
        <v>2018</v>
      </c>
      <c r="F506" s="1066">
        <v>2018</v>
      </c>
      <c r="G506" s="1064">
        <v>43265</v>
      </c>
      <c r="H506" s="1117">
        <f t="shared" si="21"/>
        <v>2018</v>
      </c>
      <c r="I506" s="1064"/>
      <c r="J506" s="1071" t="s">
        <v>843</v>
      </c>
      <c r="K506" s="1071" t="s">
        <v>2020</v>
      </c>
      <c r="L506" s="1071" t="s">
        <v>827</v>
      </c>
      <c r="M506" s="1070">
        <v>5596.8</v>
      </c>
      <c r="N506" s="1070">
        <v>1.431</v>
      </c>
      <c r="O506" s="1062">
        <f>VLOOKUP(C506,'A. Rate Class Allocations'!$B$124:$J$128,6,FALSE)</f>
        <v>0.96094519236849896</v>
      </c>
      <c r="P506" s="1061">
        <f>VLOOKUP(C506,'A. Rate Class Allocations'!$B$124:$J$128,8,FALSE)</f>
        <v>0.98007105038154396</v>
      </c>
      <c r="Q506" s="1061">
        <f>VLOOKUP(C506,'A. Rate Class Allocations'!$B$124:$J$128,7,FALSE)</f>
        <v>1.0700573423086499</v>
      </c>
      <c r="R506" s="1061">
        <f>VLOOKUP(C506,'A. Rate Class Allocations'!$B$124:$J$128,9,FALSE)</f>
        <v>0.85888650963597402</v>
      </c>
      <c r="S506" s="1060">
        <f t="shared" si="22"/>
        <v>5271.0358160397218</v>
      </c>
      <c r="T506" s="1060">
        <f t="shared" si="23"/>
        <v>1.3151717344753726</v>
      </c>
    </row>
    <row r="507" spans="1:20" s="1063" customFormat="1">
      <c r="A507" s="1072" t="s">
        <v>846</v>
      </c>
      <c r="B507" s="1063" t="s">
        <v>768</v>
      </c>
      <c r="C507" s="1071" t="s">
        <v>118</v>
      </c>
      <c r="D507" s="1071" t="s">
        <v>2194</v>
      </c>
      <c r="E507" s="1066">
        <v>2018</v>
      </c>
      <c r="F507" s="1066">
        <v>2018</v>
      </c>
      <c r="G507" s="1064">
        <v>43265</v>
      </c>
      <c r="H507" s="1117">
        <f t="shared" si="21"/>
        <v>2018</v>
      </c>
      <c r="I507" s="1064"/>
      <c r="J507" s="1071" t="s">
        <v>843</v>
      </c>
      <c r="K507" s="1071" t="s">
        <v>2020</v>
      </c>
      <c r="L507" s="1071" t="s">
        <v>827</v>
      </c>
      <c r="M507" s="1070">
        <v>16.03</v>
      </c>
      <c r="N507" s="1070">
        <v>4.1000000000000003E-3</v>
      </c>
      <c r="O507" s="1062">
        <f>VLOOKUP(C507,'A. Rate Class Allocations'!$B$124:$J$128,6,FALSE)</f>
        <v>0.96094519236849896</v>
      </c>
      <c r="P507" s="1061">
        <f>VLOOKUP(C507,'A. Rate Class Allocations'!$B$124:$J$128,8,FALSE)</f>
        <v>0.98007105038154396</v>
      </c>
      <c r="Q507" s="1061">
        <f>VLOOKUP(C507,'A. Rate Class Allocations'!$B$124:$J$128,7,FALSE)</f>
        <v>1.0700573423086499</v>
      </c>
      <c r="R507" s="1061">
        <f>VLOOKUP(C507,'A. Rate Class Allocations'!$B$124:$J$128,9,FALSE)</f>
        <v>0.85888650963597402</v>
      </c>
      <c r="S507" s="1060">
        <f t="shared" si="22"/>
        <v>15.096966861620345</v>
      </c>
      <c r="T507" s="1060">
        <f t="shared" si="23"/>
        <v>3.7681370449678749E-3</v>
      </c>
    </row>
    <row r="508" spans="1:20" s="1063" customFormat="1">
      <c r="A508" s="1072" t="s">
        <v>846</v>
      </c>
      <c r="B508" s="1063" t="s">
        <v>768</v>
      </c>
      <c r="C508" s="1071" t="s">
        <v>118</v>
      </c>
      <c r="D508" s="1071" t="s">
        <v>2194</v>
      </c>
      <c r="E508" s="1066">
        <v>2018</v>
      </c>
      <c r="F508" s="1066">
        <v>2018</v>
      </c>
      <c r="G508" s="1064">
        <v>43265</v>
      </c>
      <c r="H508" s="1117">
        <f t="shared" si="21"/>
        <v>2018</v>
      </c>
      <c r="I508" s="1064"/>
      <c r="J508" s="1071" t="s">
        <v>843</v>
      </c>
      <c r="K508" s="1071" t="s">
        <v>2020</v>
      </c>
      <c r="L508" s="1071" t="s">
        <v>827</v>
      </c>
      <c r="M508" s="1070">
        <v>1990.2719999999999</v>
      </c>
      <c r="N508" s="1070">
        <v>0.22720000000000001</v>
      </c>
      <c r="O508" s="1062">
        <f>VLOOKUP(C508,'A. Rate Class Allocations'!$B$124:$J$128,6,FALSE)</f>
        <v>0.96094519236849896</v>
      </c>
      <c r="P508" s="1061">
        <f>VLOOKUP(C508,'A. Rate Class Allocations'!$B$124:$J$128,8,FALSE)</f>
        <v>0.98007105038154396</v>
      </c>
      <c r="Q508" s="1061">
        <f>VLOOKUP(C508,'A. Rate Class Allocations'!$B$124:$J$128,7,FALSE)</f>
        <v>1.0700573423086499</v>
      </c>
      <c r="R508" s="1061">
        <f>VLOOKUP(C508,'A. Rate Class Allocations'!$B$124:$J$128,9,FALSE)</f>
        <v>0.85888650963597402</v>
      </c>
      <c r="S508" s="1060">
        <f t="shared" si="22"/>
        <v>1874.427350568362</v>
      </c>
      <c r="T508" s="1060">
        <f t="shared" si="23"/>
        <v>0.20880993576017101</v>
      </c>
    </row>
    <row r="509" spans="1:20" s="1063" customFormat="1">
      <c r="A509" s="1072" t="s">
        <v>846</v>
      </c>
      <c r="B509" s="1063" t="s">
        <v>768</v>
      </c>
      <c r="C509" s="1071" t="s">
        <v>118</v>
      </c>
      <c r="D509" s="1071" t="s">
        <v>2193</v>
      </c>
      <c r="E509" s="1066">
        <v>2018</v>
      </c>
      <c r="F509" s="1066">
        <v>2018</v>
      </c>
      <c r="G509" s="1064">
        <v>43040</v>
      </c>
      <c r="H509" s="1117">
        <f t="shared" si="21"/>
        <v>2017</v>
      </c>
      <c r="I509" s="1064"/>
      <c r="J509" s="1071" t="s">
        <v>843</v>
      </c>
      <c r="K509" s="1071" t="s">
        <v>2020</v>
      </c>
      <c r="L509" s="1071" t="s">
        <v>827</v>
      </c>
      <c r="M509" s="1070">
        <v>1359.8240000000001</v>
      </c>
      <c r="N509" s="1070">
        <v>0.29599999999999999</v>
      </c>
      <c r="O509" s="1062">
        <f>VLOOKUP(C509,'A. Rate Class Allocations'!$B$124:$J$128,6,FALSE)</f>
        <v>0.96094519236849896</v>
      </c>
      <c r="P509" s="1061">
        <f>VLOOKUP(C509,'A. Rate Class Allocations'!$B$124:$J$128,8,FALSE)</f>
        <v>0.98007105038154396</v>
      </c>
      <c r="Q509" s="1061">
        <f>VLOOKUP(C509,'A. Rate Class Allocations'!$B$124:$J$128,7,FALSE)</f>
        <v>1.0700573423086499</v>
      </c>
      <c r="R509" s="1061">
        <f>VLOOKUP(C509,'A. Rate Class Allocations'!$B$124:$J$128,9,FALSE)</f>
        <v>0.85888650963597402</v>
      </c>
      <c r="S509" s="1060">
        <f t="shared" si="22"/>
        <v>1280.6748512561462</v>
      </c>
      <c r="T509" s="1060">
        <f t="shared" si="23"/>
        <v>0.27204111349036358</v>
      </c>
    </row>
    <row r="510" spans="1:20" s="1063" customFormat="1">
      <c r="A510" s="1072" t="s">
        <v>846</v>
      </c>
      <c r="B510" s="1063" t="s">
        <v>768</v>
      </c>
      <c r="C510" s="1071" t="s">
        <v>118</v>
      </c>
      <c r="D510" s="1071" t="s">
        <v>2193</v>
      </c>
      <c r="E510" s="1066">
        <v>2018</v>
      </c>
      <c r="F510" s="1066">
        <v>2018</v>
      </c>
      <c r="G510" s="1064">
        <v>43040</v>
      </c>
      <c r="H510" s="1117">
        <f t="shared" si="21"/>
        <v>2017</v>
      </c>
      <c r="I510" s="1064"/>
      <c r="J510" s="1071" t="s">
        <v>843</v>
      </c>
      <c r="K510" s="1071" t="s">
        <v>2020</v>
      </c>
      <c r="L510" s="1071" t="s">
        <v>827</v>
      </c>
      <c r="M510" s="1070">
        <v>178.24719999999999</v>
      </c>
      <c r="N510" s="1070">
        <v>3.8800000000000001E-2</v>
      </c>
      <c r="O510" s="1062">
        <f>VLOOKUP(C510,'A. Rate Class Allocations'!$B$124:$J$128,6,FALSE)</f>
        <v>0.96094519236849896</v>
      </c>
      <c r="P510" s="1061">
        <f>VLOOKUP(C510,'A. Rate Class Allocations'!$B$124:$J$128,8,FALSE)</f>
        <v>0.98007105038154396</v>
      </c>
      <c r="Q510" s="1061">
        <f>VLOOKUP(C510,'A. Rate Class Allocations'!$B$124:$J$128,7,FALSE)</f>
        <v>1.0700573423086499</v>
      </c>
      <c r="R510" s="1061">
        <f>VLOOKUP(C510,'A. Rate Class Allocations'!$B$124:$J$128,9,FALSE)</f>
        <v>0.85888650963597402</v>
      </c>
      <c r="S510" s="1060">
        <f t="shared" si="22"/>
        <v>167.87224401600835</v>
      </c>
      <c r="T510" s="1060">
        <f t="shared" si="23"/>
        <v>3.565944325481793E-2</v>
      </c>
    </row>
    <row r="511" spans="1:20" s="1063" customFormat="1">
      <c r="A511" s="1072" t="s">
        <v>846</v>
      </c>
      <c r="B511" s="1063" t="s">
        <v>768</v>
      </c>
      <c r="C511" s="1071" t="s">
        <v>118</v>
      </c>
      <c r="D511" s="1071" t="s">
        <v>2192</v>
      </c>
      <c r="E511" s="1066">
        <v>2018</v>
      </c>
      <c r="F511" s="1066">
        <v>2018</v>
      </c>
      <c r="G511" s="1064">
        <v>43265</v>
      </c>
      <c r="H511" s="1117">
        <f t="shared" si="21"/>
        <v>2018</v>
      </c>
      <c r="I511" s="1064"/>
      <c r="J511" s="1071" t="s">
        <v>843</v>
      </c>
      <c r="K511" s="1071" t="s">
        <v>2020</v>
      </c>
      <c r="L511" s="1071" t="s">
        <v>827</v>
      </c>
      <c r="M511" s="1070">
        <v>3780.48</v>
      </c>
      <c r="N511" s="1070">
        <v>0.96660000000000001</v>
      </c>
      <c r="O511" s="1062">
        <f>VLOOKUP(C511,'A. Rate Class Allocations'!$B$124:$J$128,6,FALSE)</f>
        <v>0.96094519236849896</v>
      </c>
      <c r="P511" s="1061">
        <f>VLOOKUP(C511,'A. Rate Class Allocations'!$B$124:$J$128,8,FALSE)</f>
        <v>0.98007105038154396</v>
      </c>
      <c r="Q511" s="1061">
        <f>VLOOKUP(C511,'A. Rate Class Allocations'!$B$124:$J$128,7,FALSE)</f>
        <v>1.0700573423086499</v>
      </c>
      <c r="R511" s="1061">
        <f>VLOOKUP(C511,'A. Rate Class Allocations'!$B$124:$J$128,9,FALSE)</f>
        <v>0.85888650963597402</v>
      </c>
      <c r="S511" s="1060">
        <f t="shared" si="22"/>
        <v>3560.435513475888</v>
      </c>
      <c r="T511" s="1060">
        <f t="shared" si="23"/>
        <v>0.88836128479657261</v>
      </c>
    </row>
    <row r="512" spans="1:20" s="1063" customFormat="1">
      <c r="A512" s="1072" t="s">
        <v>846</v>
      </c>
      <c r="B512" s="1063" t="s">
        <v>768</v>
      </c>
      <c r="C512" s="1071" t="s">
        <v>118</v>
      </c>
      <c r="D512" s="1071" t="s">
        <v>2192</v>
      </c>
      <c r="E512" s="1066">
        <v>2018</v>
      </c>
      <c r="F512" s="1066">
        <v>2018</v>
      </c>
      <c r="G512" s="1064">
        <v>43265</v>
      </c>
      <c r="H512" s="1117">
        <f t="shared" si="21"/>
        <v>2018</v>
      </c>
      <c r="I512" s="1064"/>
      <c r="J512" s="1071" t="s">
        <v>843</v>
      </c>
      <c r="K512" s="1071" t="s">
        <v>2020</v>
      </c>
      <c r="L512" s="1071" t="s">
        <v>827</v>
      </c>
      <c r="M512" s="1070">
        <v>48.09</v>
      </c>
      <c r="N512" s="1070">
        <v>1.23E-2</v>
      </c>
      <c r="O512" s="1062">
        <f>VLOOKUP(C512,'A. Rate Class Allocations'!$B$124:$J$128,6,FALSE)</f>
        <v>0.96094519236849896</v>
      </c>
      <c r="P512" s="1061">
        <f>VLOOKUP(C512,'A. Rate Class Allocations'!$B$124:$J$128,8,FALSE)</f>
        <v>0.98007105038154396</v>
      </c>
      <c r="Q512" s="1061">
        <f>VLOOKUP(C512,'A. Rate Class Allocations'!$B$124:$J$128,7,FALSE)</f>
        <v>1.0700573423086499</v>
      </c>
      <c r="R512" s="1061">
        <f>VLOOKUP(C512,'A. Rate Class Allocations'!$B$124:$J$128,9,FALSE)</f>
        <v>0.85888650963597402</v>
      </c>
      <c r="S512" s="1060">
        <f t="shared" si="22"/>
        <v>45.290900584861035</v>
      </c>
      <c r="T512" s="1060">
        <f t="shared" si="23"/>
        <v>1.1304411134903623E-2</v>
      </c>
    </row>
    <row r="513" spans="1:20" s="1063" customFormat="1">
      <c r="A513" s="1072" t="s">
        <v>846</v>
      </c>
      <c r="B513" s="1063" t="s">
        <v>768</v>
      </c>
      <c r="C513" s="1071" t="s">
        <v>118</v>
      </c>
      <c r="D513" s="1071" t="s">
        <v>2192</v>
      </c>
      <c r="E513" s="1066">
        <v>2018</v>
      </c>
      <c r="F513" s="1066">
        <v>2018</v>
      </c>
      <c r="G513" s="1064">
        <v>43265</v>
      </c>
      <c r="H513" s="1117">
        <f t="shared" si="21"/>
        <v>2018</v>
      </c>
      <c r="I513" s="1064"/>
      <c r="J513" s="1071" t="s">
        <v>843</v>
      </c>
      <c r="K513" s="1071" t="s">
        <v>2020</v>
      </c>
      <c r="L513" s="1071" t="s">
        <v>827</v>
      </c>
      <c r="M513" s="1070">
        <v>1092</v>
      </c>
      <c r="N513" s="1070">
        <v>0</v>
      </c>
      <c r="O513" s="1062">
        <f>VLOOKUP(C513,'A. Rate Class Allocations'!$B$124:$J$128,6,FALSE)</f>
        <v>0.96094519236849896</v>
      </c>
      <c r="P513" s="1061">
        <f>VLOOKUP(C513,'A. Rate Class Allocations'!$B$124:$J$128,8,FALSE)</f>
        <v>0.98007105038154396</v>
      </c>
      <c r="Q513" s="1061">
        <f>VLOOKUP(C513,'A. Rate Class Allocations'!$B$124:$J$128,7,FALSE)</f>
        <v>1.0700573423086499</v>
      </c>
      <c r="R513" s="1061">
        <f>VLOOKUP(C513,'A. Rate Class Allocations'!$B$124:$J$128,9,FALSE)</f>
        <v>0.85888650963597402</v>
      </c>
      <c r="S513" s="1060">
        <f t="shared" si="22"/>
        <v>1028.4396639357089</v>
      </c>
      <c r="T513" s="1060">
        <f t="shared" si="23"/>
        <v>0</v>
      </c>
    </row>
    <row r="514" spans="1:20" s="1063" customFormat="1">
      <c r="A514" s="1072" t="s">
        <v>846</v>
      </c>
      <c r="B514" s="1063" t="s">
        <v>768</v>
      </c>
      <c r="C514" s="1071" t="s">
        <v>118</v>
      </c>
      <c r="D514" s="1071" t="s">
        <v>2192</v>
      </c>
      <c r="E514" s="1066">
        <v>2018</v>
      </c>
      <c r="F514" s="1066">
        <v>2018</v>
      </c>
      <c r="G514" s="1064">
        <v>43265</v>
      </c>
      <c r="H514" s="1117">
        <f t="shared" si="21"/>
        <v>2018</v>
      </c>
      <c r="I514" s="1064"/>
      <c r="J514" s="1071" t="s">
        <v>843</v>
      </c>
      <c r="K514" s="1071" t="s">
        <v>2020</v>
      </c>
      <c r="L514" s="1071" t="s">
        <v>827</v>
      </c>
      <c r="M514" s="1070">
        <v>1167.5999999999999</v>
      </c>
      <c r="N514" s="1070">
        <v>0</v>
      </c>
      <c r="O514" s="1062">
        <f>VLOOKUP(C514,'A. Rate Class Allocations'!$B$124:$J$128,6,FALSE)</f>
        <v>0.96094519236849896</v>
      </c>
      <c r="P514" s="1061">
        <f>VLOOKUP(C514,'A. Rate Class Allocations'!$B$124:$J$128,8,FALSE)</f>
        <v>0.98007105038154396</v>
      </c>
      <c r="Q514" s="1061">
        <f>VLOOKUP(C514,'A. Rate Class Allocations'!$B$124:$J$128,7,FALSE)</f>
        <v>1.0700573423086499</v>
      </c>
      <c r="R514" s="1061">
        <f>VLOOKUP(C514,'A. Rate Class Allocations'!$B$124:$J$128,9,FALSE)</f>
        <v>0.85888650963597402</v>
      </c>
      <c r="S514" s="1060">
        <f t="shared" si="22"/>
        <v>1099.6393329774119</v>
      </c>
      <c r="T514" s="1060">
        <f t="shared" si="23"/>
        <v>0</v>
      </c>
    </row>
    <row r="515" spans="1:20" s="1063" customFormat="1">
      <c r="A515" s="1072" t="s">
        <v>846</v>
      </c>
      <c r="B515" s="1063" t="s">
        <v>768</v>
      </c>
      <c r="C515" s="1071" t="s">
        <v>118</v>
      </c>
      <c r="D515" s="1071" t="s">
        <v>2191</v>
      </c>
      <c r="E515" s="1066">
        <v>2018</v>
      </c>
      <c r="F515" s="1066">
        <v>2018</v>
      </c>
      <c r="G515" s="1064">
        <v>43231</v>
      </c>
      <c r="H515" s="1117">
        <f t="shared" si="21"/>
        <v>2018</v>
      </c>
      <c r="I515" s="1064"/>
      <c r="J515" s="1071" t="s">
        <v>843</v>
      </c>
      <c r="K515" s="1071" t="s">
        <v>2020</v>
      </c>
      <c r="L515" s="1071" t="s">
        <v>827</v>
      </c>
      <c r="M515" s="1070">
        <v>1863.3263999999999</v>
      </c>
      <c r="N515" s="1070">
        <v>0.40560000000000002</v>
      </c>
      <c r="O515" s="1062">
        <f>VLOOKUP(C515,'A. Rate Class Allocations'!$B$124:$J$128,6,FALSE)</f>
        <v>0.96094519236849896</v>
      </c>
      <c r="P515" s="1061">
        <f>VLOOKUP(C515,'A. Rate Class Allocations'!$B$124:$J$128,8,FALSE)</f>
        <v>0.98007105038154396</v>
      </c>
      <c r="Q515" s="1061">
        <f>VLOOKUP(C515,'A. Rate Class Allocations'!$B$124:$J$128,7,FALSE)</f>
        <v>1.0700573423086499</v>
      </c>
      <c r="R515" s="1061">
        <f>VLOOKUP(C515,'A. Rate Class Allocations'!$B$124:$J$128,9,FALSE)</f>
        <v>0.85888650963597402</v>
      </c>
      <c r="S515" s="1060">
        <f t="shared" si="22"/>
        <v>1754.8706745590973</v>
      </c>
      <c r="T515" s="1060">
        <f t="shared" si="23"/>
        <v>0.37276985010706581</v>
      </c>
    </row>
    <row r="516" spans="1:20" s="1063" customFormat="1">
      <c r="A516" s="1072" t="s">
        <v>846</v>
      </c>
      <c r="B516" s="1063" t="s">
        <v>768</v>
      </c>
      <c r="C516" s="1071" t="s">
        <v>118</v>
      </c>
      <c r="D516" s="1071" t="s">
        <v>2191</v>
      </c>
      <c r="E516" s="1066">
        <v>2018</v>
      </c>
      <c r="F516" s="1066">
        <v>2018</v>
      </c>
      <c r="G516" s="1064">
        <v>43231</v>
      </c>
      <c r="H516" s="1117">
        <f t="shared" ref="H516:H579" si="24">YEAR(G516)</f>
        <v>2018</v>
      </c>
      <c r="I516" s="1064"/>
      <c r="J516" s="1071" t="s">
        <v>843</v>
      </c>
      <c r="K516" s="1071" t="s">
        <v>2020</v>
      </c>
      <c r="L516" s="1071" t="s">
        <v>827</v>
      </c>
      <c r="M516" s="1070">
        <v>459.4</v>
      </c>
      <c r="N516" s="1070">
        <v>0.1</v>
      </c>
      <c r="O516" s="1062">
        <f>VLOOKUP(C516,'A. Rate Class Allocations'!$B$124:$J$128,6,FALSE)</f>
        <v>0.96094519236849896</v>
      </c>
      <c r="P516" s="1061">
        <f>VLOOKUP(C516,'A. Rate Class Allocations'!$B$124:$J$128,8,FALSE)</f>
        <v>0.98007105038154396</v>
      </c>
      <c r="Q516" s="1061">
        <f>VLOOKUP(C516,'A. Rate Class Allocations'!$B$124:$J$128,7,FALSE)</f>
        <v>1.0700573423086499</v>
      </c>
      <c r="R516" s="1061">
        <f>VLOOKUP(C516,'A. Rate Class Allocations'!$B$124:$J$128,9,FALSE)</f>
        <v>0.85888650963597402</v>
      </c>
      <c r="S516" s="1060">
        <f t="shared" ref="S516:S579" si="25">M516*O516*P516</f>
        <v>432.66042272167095</v>
      </c>
      <c r="T516" s="1060">
        <f t="shared" ref="T516:T579" si="26">N516*Q516*R516</f>
        <v>9.1905781584582305E-2</v>
      </c>
    </row>
    <row r="517" spans="1:20" s="1063" customFormat="1">
      <c r="A517" s="1072" t="s">
        <v>846</v>
      </c>
      <c r="B517" s="1063" t="s">
        <v>768</v>
      </c>
      <c r="C517" s="1071" t="s">
        <v>118</v>
      </c>
      <c r="D517" s="1071" t="s">
        <v>2190</v>
      </c>
      <c r="E517" s="1066">
        <v>2018</v>
      </c>
      <c r="F517" s="1066">
        <v>2018</v>
      </c>
      <c r="G517" s="1064">
        <v>43235</v>
      </c>
      <c r="H517" s="1117">
        <f t="shared" si="24"/>
        <v>2018</v>
      </c>
      <c r="I517" s="1064"/>
      <c r="J517" s="1071" t="s">
        <v>843</v>
      </c>
      <c r="K517" s="1071" t="s">
        <v>2020</v>
      </c>
      <c r="L517" s="1071" t="s">
        <v>827</v>
      </c>
      <c r="M517" s="1070">
        <v>356.49439999999998</v>
      </c>
      <c r="N517" s="1070">
        <v>7.7600000000000002E-2</v>
      </c>
      <c r="O517" s="1062">
        <f>VLOOKUP(C517,'A. Rate Class Allocations'!$B$124:$J$128,6,FALSE)</f>
        <v>0.96094519236849896</v>
      </c>
      <c r="P517" s="1061">
        <f>VLOOKUP(C517,'A. Rate Class Allocations'!$B$124:$J$128,8,FALSE)</f>
        <v>0.98007105038154396</v>
      </c>
      <c r="Q517" s="1061">
        <f>VLOOKUP(C517,'A. Rate Class Allocations'!$B$124:$J$128,7,FALSE)</f>
        <v>1.0700573423086499</v>
      </c>
      <c r="R517" s="1061">
        <f>VLOOKUP(C517,'A. Rate Class Allocations'!$B$124:$J$128,9,FALSE)</f>
        <v>0.85888650963597402</v>
      </c>
      <c r="S517" s="1060">
        <f t="shared" si="25"/>
        <v>335.7444880320167</v>
      </c>
      <c r="T517" s="1060">
        <f t="shared" si="26"/>
        <v>7.1318886509635859E-2</v>
      </c>
    </row>
    <row r="518" spans="1:20" s="1063" customFormat="1">
      <c r="A518" s="1072" t="s">
        <v>846</v>
      </c>
      <c r="B518" s="1063" t="s">
        <v>768</v>
      </c>
      <c r="C518" s="1071" t="s">
        <v>118</v>
      </c>
      <c r="D518" s="1071" t="s">
        <v>2189</v>
      </c>
      <c r="E518" s="1066">
        <v>2018</v>
      </c>
      <c r="F518" s="1066">
        <v>2018</v>
      </c>
      <c r="G518" s="1064">
        <v>43273</v>
      </c>
      <c r="H518" s="1117">
        <f t="shared" si="24"/>
        <v>2018</v>
      </c>
      <c r="I518" s="1064"/>
      <c r="J518" s="1071" t="s">
        <v>847</v>
      </c>
      <c r="K518" s="1071" t="s">
        <v>2020</v>
      </c>
      <c r="L518" s="1071" t="s">
        <v>827</v>
      </c>
      <c r="M518" s="1070">
        <v>41225</v>
      </c>
      <c r="N518" s="1070">
        <v>8.8000000000000007</v>
      </c>
      <c r="O518" s="1062">
        <f>VLOOKUP(C518,'A. Rate Class Allocations'!$B$124:$J$128,6,FALSE)</f>
        <v>0.96094519236849896</v>
      </c>
      <c r="P518" s="1061">
        <f>VLOOKUP(C518,'A. Rate Class Allocations'!$B$124:$J$128,8,FALSE)</f>
        <v>0.98007105038154396</v>
      </c>
      <c r="Q518" s="1061">
        <f>VLOOKUP(C518,'A. Rate Class Allocations'!$B$124:$J$128,7,FALSE)</f>
        <v>1.0700573423086499</v>
      </c>
      <c r="R518" s="1061">
        <f>VLOOKUP(C518,'A. Rate Class Allocations'!$B$124:$J$128,9,FALSE)</f>
        <v>0.85888650963597402</v>
      </c>
      <c r="S518" s="1060">
        <f t="shared" si="25"/>
        <v>38825.4809027011</v>
      </c>
      <c r="T518" s="1060">
        <f t="shared" si="26"/>
        <v>8.0877087794432416</v>
      </c>
    </row>
    <row r="519" spans="1:20" s="1063" customFormat="1">
      <c r="A519" s="1072" t="s">
        <v>846</v>
      </c>
      <c r="B519" s="1063" t="s">
        <v>768</v>
      </c>
      <c r="C519" s="1071" t="s">
        <v>118</v>
      </c>
      <c r="D519" s="1071" t="s">
        <v>2188</v>
      </c>
      <c r="E519" s="1066">
        <v>2018</v>
      </c>
      <c r="F519" s="1066">
        <v>2018</v>
      </c>
      <c r="G519" s="1064">
        <v>43252</v>
      </c>
      <c r="H519" s="1117">
        <f t="shared" si="24"/>
        <v>2018</v>
      </c>
      <c r="I519" s="1064"/>
      <c r="J519" s="1071" t="s">
        <v>847</v>
      </c>
      <c r="K519" s="1071" t="s">
        <v>2020</v>
      </c>
      <c r="L519" s="1071" t="s">
        <v>827</v>
      </c>
      <c r="M519" s="1070">
        <v>1485</v>
      </c>
      <c r="N519" s="1070">
        <v>2.7</v>
      </c>
      <c r="O519" s="1062">
        <f>VLOOKUP(C519,'A. Rate Class Allocations'!$B$124:$J$128,6,FALSE)</f>
        <v>0.96094519236849896</v>
      </c>
      <c r="P519" s="1061">
        <f>VLOOKUP(C519,'A. Rate Class Allocations'!$B$124:$J$128,8,FALSE)</f>
        <v>0.98007105038154396</v>
      </c>
      <c r="Q519" s="1061">
        <f>VLOOKUP(C519,'A. Rate Class Allocations'!$B$124:$J$128,7,FALSE)</f>
        <v>1.0700573423086499</v>
      </c>
      <c r="R519" s="1061">
        <f>VLOOKUP(C519,'A. Rate Class Allocations'!$B$124:$J$128,9,FALSE)</f>
        <v>0.85888650963597402</v>
      </c>
      <c r="S519" s="1060">
        <f t="shared" si="25"/>
        <v>1398.5649276048791</v>
      </c>
      <c r="T519" s="1060">
        <f t="shared" si="26"/>
        <v>2.4814561027837221</v>
      </c>
    </row>
    <row r="520" spans="1:20" s="1063" customFormat="1">
      <c r="A520" s="1072" t="s">
        <v>846</v>
      </c>
      <c r="B520" s="1063" t="s">
        <v>768</v>
      </c>
      <c r="C520" s="1071" t="s">
        <v>118</v>
      </c>
      <c r="D520" s="1071" t="s">
        <v>2187</v>
      </c>
      <c r="E520" s="1066">
        <v>2018</v>
      </c>
      <c r="F520" s="1066">
        <v>2018</v>
      </c>
      <c r="G520" s="1064">
        <v>43266</v>
      </c>
      <c r="H520" s="1117">
        <f t="shared" si="24"/>
        <v>2018</v>
      </c>
      <c r="I520" s="1064"/>
      <c r="J520" s="1071" t="s">
        <v>847</v>
      </c>
      <c r="K520" s="1071" t="s">
        <v>2020</v>
      </c>
      <c r="L520" s="1071" t="s">
        <v>825</v>
      </c>
      <c r="M520" s="1070">
        <v>170</v>
      </c>
      <c r="N520" s="1070">
        <v>1</v>
      </c>
      <c r="O520" s="1062">
        <f>VLOOKUP(C520,'A. Rate Class Allocations'!$B$124:$J$128,6,FALSE)</f>
        <v>0.96094519236849896</v>
      </c>
      <c r="P520" s="1061">
        <f>VLOOKUP(C520,'A. Rate Class Allocations'!$B$124:$J$128,8,FALSE)</f>
        <v>0.98007105038154396</v>
      </c>
      <c r="Q520" s="1061">
        <f>VLOOKUP(C520,'A. Rate Class Allocations'!$B$124:$J$128,7,FALSE)</f>
        <v>1.0700573423086499</v>
      </c>
      <c r="R520" s="1061">
        <f>VLOOKUP(C520,'A. Rate Class Allocations'!$B$124:$J$128,9,FALSE)</f>
        <v>0.85888650963597402</v>
      </c>
      <c r="S520" s="1060">
        <f t="shared" si="25"/>
        <v>160.10507588742723</v>
      </c>
      <c r="T520" s="1060">
        <f t="shared" si="26"/>
        <v>0.91905781584582302</v>
      </c>
    </row>
    <row r="521" spans="1:20" s="1063" customFormat="1">
      <c r="A521" s="1072" t="s">
        <v>846</v>
      </c>
      <c r="B521" s="1063" t="s">
        <v>768</v>
      </c>
      <c r="C521" s="1071" t="s">
        <v>118</v>
      </c>
      <c r="D521" s="1071" t="s">
        <v>2186</v>
      </c>
      <c r="E521" s="1066">
        <v>2018</v>
      </c>
      <c r="F521" s="1066">
        <v>2018</v>
      </c>
      <c r="G521" s="1064">
        <v>43259</v>
      </c>
      <c r="H521" s="1117">
        <f t="shared" si="24"/>
        <v>2018</v>
      </c>
      <c r="I521" s="1064"/>
      <c r="J521" s="1071" t="s">
        <v>843</v>
      </c>
      <c r="K521" s="1071" t="s">
        <v>2020</v>
      </c>
      <c r="L521" s="1071" t="s">
        <v>825</v>
      </c>
      <c r="M521" s="1070">
        <v>644.99760000000003</v>
      </c>
      <c r="N521" s="1070">
        <v>0.1404</v>
      </c>
      <c r="O521" s="1062">
        <f>VLOOKUP(C521,'A. Rate Class Allocations'!$B$124:$J$128,6,FALSE)</f>
        <v>0.96094519236849896</v>
      </c>
      <c r="P521" s="1061">
        <f>VLOOKUP(C521,'A. Rate Class Allocations'!$B$124:$J$128,8,FALSE)</f>
        <v>0.98007105038154396</v>
      </c>
      <c r="Q521" s="1061">
        <f>VLOOKUP(C521,'A. Rate Class Allocations'!$B$124:$J$128,7,FALSE)</f>
        <v>1.0700573423086499</v>
      </c>
      <c r="R521" s="1061">
        <f>VLOOKUP(C521,'A. Rate Class Allocations'!$B$124:$J$128,9,FALSE)</f>
        <v>0.85888650963597402</v>
      </c>
      <c r="S521" s="1060">
        <f t="shared" si="25"/>
        <v>607.45523350122608</v>
      </c>
      <c r="T521" s="1060">
        <f t="shared" si="26"/>
        <v>0.12903571734475355</v>
      </c>
    </row>
    <row r="522" spans="1:20" s="1063" customFormat="1">
      <c r="A522" s="1072" t="s">
        <v>846</v>
      </c>
      <c r="B522" s="1063" t="s">
        <v>768</v>
      </c>
      <c r="C522" s="1071" t="s">
        <v>118</v>
      </c>
      <c r="D522" s="1071" t="s">
        <v>2186</v>
      </c>
      <c r="E522" s="1066">
        <v>2018</v>
      </c>
      <c r="F522" s="1066">
        <v>2018</v>
      </c>
      <c r="G522" s="1064">
        <v>43259</v>
      </c>
      <c r="H522" s="1117">
        <f t="shared" si="24"/>
        <v>2018</v>
      </c>
      <c r="I522" s="1064"/>
      <c r="J522" s="1071" t="s">
        <v>843</v>
      </c>
      <c r="K522" s="1071" t="s">
        <v>2020</v>
      </c>
      <c r="L522" s="1071" t="s">
        <v>825</v>
      </c>
      <c r="M522" s="1070">
        <v>12469.953600000001</v>
      </c>
      <c r="N522" s="1070">
        <v>2.7143999999999999</v>
      </c>
      <c r="O522" s="1062">
        <f>VLOOKUP(C522,'A. Rate Class Allocations'!$B$124:$J$128,6,FALSE)</f>
        <v>0.96094519236849896</v>
      </c>
      <c r="P522" s="1061">
        <f>VLOOKUP(C522,'A. Rate Class Allocations'!$B$124:$J$128,8,FALSE)</f>
        <v>0.98007105038154396</v>
      </c>
      <c r="Q522" s="1061">
        <f>VLOOKUP(C522,'A. Rate Class Allocations'!$B$124:$J$128,7,FALSE)</f>
        <v>1.0700573423086499</v>
      </c>
      <c r="R522" s="1061">
        <f>VLOOKUP(C522,'A. Rate Class Allocations'!$B$124:$J$128,9,FALSE)</f>
        <v>0.85888650963597402</v>
      </c>
      <c r="S522" s="1060">
        <f t="shared" si="25"/>
        <v>11744.134514357038</v>
      </c>
      <c r="T522" s="1060">
        <f t="shared" si="26"/>
        <v>2.4946905353319018</v>
      </c>
    </row>
    <row r="523" spans="1:20" s="1063" customFormat="1">
      <c r="A523" s="1072" t="s">
        <v>846</v>
      </c>
      <c r="B523" s="1063" t="s">
        <v>768</v>
      </c>
      <c r="C523" s="1071" t="s">
        <v>118</v>
      </c>
      <c r="D523" s="1071" t="s">
        <v>2186</v>
      </c>
      <c r="E523" s="1066">
        <v>2018</v>
      </c>
      <c r="F523" s="1066">
        <v>2018</v>
      </c>
      <c r="G523" s="1064">
        <v>43259</v>
      </c>
      <c r="H523" s="1117">
        <f t="shared" si="24"/>
        <v>2018</v>
      </c>
      <c r="I523" s="1064"/>
      <c r="J523" s="1071" t="s">
        <v>843</v>
      </c>
      <c r="K523" s="1071" t="s">
        <v>2020</v>
      </c>
      <c r="L523" s="1071" t="s">
        <v>825</v>
      </c>
      <c r="M523" s="1070">
        <v>1990.2719999999999</v>
      </c>
      <c r="N523" s="1070">
        <v>0.22720000000000001</v>
      </c>
      <c r="O523" s="1062">
        <f>VLOOKUP(C523,'A. Rate Class Allocations'!$B$124:$J$128,6,FALSE)</f>
        <v>0.96094519236849896</v>
      </c>
      <c r="P523" s="1061">
        <f>VLOOKUP(C523,'A. Rate Class Allocations'!$B$124:$J$128,8,FALSE)</f>
        <v>0.98007105038154396</v>
      </c>
      <c r="Q523" s="1061">
        <f>VLOOKUP(C523,'A. Rate Class Allocations'!$B$124:$J$128,7,FALSE)</f>
        <v>1.0700573423086499</v>
      </c>
      <c r="R523" s="1061">
        <f>VLOOKUP(C523,'A. Rate Class Allocations'!$B$124:$J$128,9,FALSE)</f>
        <v>0.85888650963597402</v>
      </c>
      <c r="S523" s="1060">
        <f t="shared" si="25"/>
        <v>1874.427350568362</v>
      </c>
      <c r="T523" s="1060">
        <f t="shared" si="26"/>
        <v>0.20880993576017101</v>
      </c>
    </row>
    <row r="524" spans="1:20" s="1063" customFormat="1">
      <c r="A524" s="1072" t="s">
        <v>846</v>
      </c>
      <c r="B524" s="1063" t="s">
        <v>768</v>
      </c>
      <c r="C524" s="1071" t="s">
        <v>118</v>
      </c>
      <c r="D524" s="1071" t="s">
        <v>2186</v>
      </c>
      <c r="E524" s="1066">
        <v>2018</v>
      </c>
      <c r="F524" s="1066">
        <v>2018</v>
      </c>
      <c r="G524" s="1064">
        <v>43259</v>
      </c>
      <c r="H524" s="1117">
        <f t="shared" si="24"/>
        <v>2018</v>
      </c>
      <c r="I524" s="1064"/>
      <c r="J524" s="1071" t="s">
        <v>843</v>
      </c>
      <c r="K524" s="1071" t="s">
        <v>2020</v>
      </c>
      <c r="L524" s="1071" t="s">
        <v>825</v>
      </c>
      <c r="M524" s="1070">
        <v>3032.04</v>
      </c>
      <c r="N524" s="1070">
        <v>0</v>
      </c>
      <c r="O524" s="1062">
        <f>VLOOKUP(C524,'A. Rate Class Allocations'!$B$124:$J$128,6,FALSE)</f>
        <v>0.96094519236849896</v>
      </c>
      <c r="P524" s="1061">
        <f>VLOOKUP(C524,'A. Rate Class Allocations'!$B$124:$J$128,8,FALSE)</f>
        <v>0.98007105038154396</v>
      </c>
      <c r="Q524" s="1061">
        <f>VLOOKUP(C524,'A. Rate Class Allocations'!$B$124:$J$128,7,FALSE)</f>
        <v>1.0700573423086499</v>
      </c>
      <c r="R524" s="1061">
        <f>VLOOKUP(C524,'A. Rate Class Allocations'!$B$124:$J$128,9,FALSE)</f>
        <v>0.85888650963597402</v>
      </c>
      <c r="S524" s="1060">
        <f t="shared" si="25"/>
        <v>2855.5587899630286</v>
      </c>
      <c r="T524" s="1060">
        <f t="shared" si="26"/>
        <v>0</v>
      </c>
    </row>
    <row r="525" spans="1:20" s="1063" customFormat="1">
      <c r="A525" s="1072" t="s">
        <v>846</v>
      </c>
      <c r="B525" s="1063" t="s">
        <v>768</v>
      </c>
      <c r="C525" s="1071" t="s">
        <v>118</v>
      </c>
      <c r="D525" s="1071" t="s">
        <v>2185</v>
      </c>
      <c r="E525" s="1066">
        <v>2018</v>
      </c>
      <c r="F525" s="1066">
        <v>2018</v>
      </c>
      <c r="G525" s="1064">
        <v>43371</v>
      </c>
      <c r="H525" s="1117">
        <f t="shared" si="24"/>
        <v>2018</v>
      </c>
      <c r="I525" s="1064"/>
      <c r="J525" s="1071" t="s">
        <v>843</v>
      </c>
      <c r="K525" s="1071" t="s">
        <v>2020</v>
      </c>
      <c r="L525" s="1071" t="s">
        <v>827</v>
      </c>
      <c r="M525" s="1070">
        <v>524.5</v>
      </c>
      <c r="N525" s="1070">
        <v>0.58499999999999996</v>
      </c>
      <c r="O525" s="1062">
        <f>VLOOKUP(C525,'A. Rate Class Allocations'!$B$124:$J$128,6,FALSE)</f>
        <v>0.96094519236849896</v>
      </c>
      <c r="P525" s="1061">
        <f>VLOOKUP(C525,'A. Rate Class Allocations'!$B$124:$J$128,8,FALSE)</f>
        <v>0.98007105038154396</v>
      </c>
      <c r="Q525" s="1061">
        <f>VLOOKUP(C525,'A. Rate Class Allocations'!$B$124:$J$128,7,FALSE)</f>
        <v>1.0700573423086499</v>
      </c>
      <c r="R525" s="1061">
        <f>VLOOKUP(C525,'A. Rate Class Allocations'!$B$124:$J$128,9,FALSE)</f>
        <v>0.85888650963597402</v>
      </c>
      <c r="S525" s="1060">
        <f t="shared" si="25"/>
        <v>493.97124884091522</v>
      </c>
      <c r="T525" s="1060">
        <f t="shared" si="26"/>
        <v>0.53764882226980637</v>
      </c>
    </row>
    <row r="526" spans="1:20" s="1063" customFormat="1">
      <c r="A526" s="1072" t="s">
        <v>846</v>
      </c>
      <c r="B526" s="1063" t="s">
        <v>768</v>
      </c>
      <c r="C526" s="1071" t="s">
        <v>118</v>
      </c>
      <c r="D526" s="1071" t="s">
        <v>2185</v>
      </c>
      <c r="E526" s="1066">
        <v>2018</v>
      </c>
      <c r="F526" s="1066">
        <v>2018</v>
      </c>
      <c r="G526" s="1064">
        <v>43371</v>
      </c>
      <c r="H526" s="1117">
        <f t="shared" si="24"/>
        <v>2018</v>
      </c>
      <c r="I526" s="1064"/>
      <c r="J526" s="1071" t="s">
        <v>843</v>
      </c>
      <c r="K526" s="1071" t="s">
        <v>2020</v>
      </c>
      <c r="L526" s="1071" t="s">
        <v>827</v>
      </c>
      <c r="M526" s="1070">
        <v>678.75</v>
      </c>
      <c r="N526" s="1070">
        <v>0.6825</v>
      </c>
      <c r="O526" s="1062">
        <f>VLOOKUP(C526,'A. Rate Class Allocations'!$B$124:$J$128,6,FALSE)</f>
        <v>0.96094519236849896</v>
      </c>
      <c r="P526" s="1061">
        <f>VLOOKUP(C526,'A. Rate Class Allocations'!$B$124:$J$128,8,FALSE)</f>
        <v>0.98007105038154396</v>
      </c>
      <c r="Q526" s="1061">
        <f>VLOOKUP(C526,'A. Rate Class Allocations'!$B$124:$J$128,7,FALSE)</f>
        <v>1.0700573423086499</v>
      </c>
      <c r="R526" s="1061">
        <f>VLOOKUP(C526,'A. Rate Class Allocations'!$B$124:$J$128,9,FALSE)</f>
        <v>0.85888650963597402</v>
      </c>
      <c r="S526" s="1060">
        <f t="shared" si="25"/>
        <v>639.24306034465428</v>
      </c>
      <c r="T526" s="1060">
        <f t="shared" si="26"/>
        <v>0.62725695931477421</v>
      </c>
    </row>
    <row r="527" spans="1:20" s="1063" customFormat="1">
      <c r="A527" s="1072" t="s">
        <v>846</v>
      </c>
      <c r="B527" s="1063" t="s">
        <v>768</v>
      </c>
      <c r="C527" s="1071" t="s">
        <v>118</v>
      </c>
      <c r="D527" s="1071" t="s">
        <v>2184</v>
      </c>
      <c r="E527" s="1066">
        <v>2018</v>
      </c>
      <c r="F527" s="1066">
        <v>2018</v>
      </c>
      <c r="G527" s="1064">
        <v>43280</v>
      </c>
      <c r="H527" s="1117">
        <f t="shared" si="24"/>
        <v>2018</v>
      </c>
      <c r="I527" s="1064"/>
      <c r="J527" s="1071" t="s">
        <v>843</v>
      </c>
      <c r="K527" s="1071" t="s">
        <v>2020</v>
      </c>
      <c r="L527" s="1071" t="s">
        <v>827</v>
      </c>
      <c r="M527" s="1070">
        <v>10080</v>
      </c>
      <c r="N527" s="1070">
        <v>0</v>
      </c>
      <c r="O527" s="1062">
        <f>VLOOKUP(C527,'A. Rate Class Allocations'!$B$124:$J$128,6,FALSE)</f>
        <v>0.96094519236849896</v>
      </c>
      <c r="P527" s="1061">
        <f>VLOOKUP(C527,'A. Rate Class Allocations'!$B$124:$J$128,8,FALSE)</f>
        <v>0.98007105038154396</v>
      </c>
      <c r="Q527" s="1061">
        <f>VLOOKUP(C527,'A. Rate Class Allocations'!$B$124:$J$128,7,FALSE)</f>
        <v>1.0700573423086499</v>
      </c>
      <c r="R527" s="1061">
        <f>VLOOKUP(C527,'A. Rate Class Allocations'!$B$124:$J$128,9,FALSE)</f>
        <v>0.85888650963597402</v>
      </c>
      <c r="S527" s="1060">
        <f t="shared" si="25"/>
        <v>9493.2892055603916</v>
      </c>
      <c r="T527" s="1060">
        <f t="shared" si="26"/>
        <v>0</v>
      </c>
    </row>
    <row r="528" spans="1:20" s="1063" customFormat="1">
      <c r="A528" s="1072" t="s">
        <v>846</v>
      </c>
      <c r="B528" s="1063" t="s">
        <v>768</v>
      </c>
      <c r="C528" s="1071" t="s">
        <v>118</v>
      </c>
      <c r="D528" s="1071" t="s">
        <v>2184</v>
      </c>
      <c r="E528" s="1066">
        <v>2018</v>
      </c>
      <c r="F528" s="1066">
        <v>2018</v>
      </c>
      <c r="G528" s="1064">
        <v>43280</v>
      </c>
      <c r="H528" s="1117">
        <f t="shared" si="24"/>
        <v>2018</v>
      </c>
      <c r="I528" s="1064"/>
      <c r="J528" s="1071" t="s">
        <v>843</v>
      </c>
      <c r="K528" s="1071" t="s">
        <v>2020</v>
      </c>
      <c r="L528" s="1071" t="s">
        <v>827</v>
      </c>
      <c r="M528" s="1070">
        <v>6421.8</v>
      </c>
      <c r="N528" s="1070">
        <v>0</v>
      </c>
      <c r="O528" s="1062">
        <f>VLOOKUP(C528,'A. Rate Class Allocations'!$B$124:$J$128,6,FALSE)</f>
        <v>0.96094519236849896</v>
      </c>
      <c r="P528" s="1061">
        <f>VLOOKUP(C528,'A. Rate Class Allocations'!$B$124:$J$128,8,FALSE)</f>
        <v>0.98007105038154396</v>
      </c>
      <c r="Q528" s="1061">
        <f>VLOOKUP(C528,'A. Rate Class Allocations'!$B$124:$J$128,7,FALSE)</f>
        <v>1.0700573423086499</v>
      </c>
      <c r="R528" s="1061">
        <f>VLOOKUP(C528,'A. Rate Class Allocations'!$B$124:$J$128,9,FALSE)</f>
        <v>0.85888650963597402</v>
      </c>
      <c r="S528" s="1060">
        <f t="shared" si="25"/>
        <v>6048.0163313757657</v>
      </c>
      <c r="T528" s="1060">
        <f t="shared" si="26"/>
        <v>0</v>
      </c>
    </row>
    <row r="529" spans="1:20" s="1063" customFormat="1">
      <c r="A529" s="1072" t="s">
        <v>846</v>
      </c>
      <c r="B529" s="1063" t="s">
        <v>768</v>
      </c>
      <c r="C529" s="1071" t="s">
        <v>118</v>
      </c>
      <c r="D529" s="1071" t="s">
        <v>2183</v>
      </c>
      <c r="E529" s="1066">
        <v>2018</v>
      </c>
      <c r="F529" s="1066">
        <v>2018</v>
      </c>
      <c r="G529" s="1064">
        <v>43271</v>
      </c>
      <c r="H529" s="1117">
        <f t="shared" si="24"/>
        <v>2018</v>
      </c>
      <c r="I529" s="1064"/>
      <c r="J529" s="1071" t="s">
        <v>843</v>
      </c>
      <c r="K529" s="1071" t="s">
        <v>2020</v>
      </c>
      <c r="L529" s="1071" t="s">
        <v>827</v>
      </c>
      <c r="M529" s="1070">
        <v>214.9992</v>
      </c>
      <c r="N529" s="1070">
        <v>4.6800000000000001E-2</v>
      </c>
      <c r="O529" s="1062">
        <f>VLOOKUP(C529,'A. Rate Class Allocations'!$B$124:$J$128,6,FALSE)</f>
        <v>0.96094519236849896</v>
      </c>
      <c r="P529" s="1061">
        <f>VLOOKUP(C529,'A. Rate Class Allocations'!$B$124:$J$128,8,FALSE)</f>
        <v>0.98007105038154396</v>
      </c>
      <c r="Q529" s="1061">
        <f>VLOOKUP(C529,'A. Rate Class Allocations'!$B$124:$J$128,7,FALSE)</f>
        <v>1.0700573423086499</v>
      </c>
      <c r="R529" s="1061">
        <f>VLOOKUP(C529,'A. Rate Class Allocations'!$B$124:$J$128,9,FALSE)</f>
        <v>0.85888650963597402</v>
      </c>
      <c r="S529" s="1060">
        <f t="shared" si="25"/>
        <v>202.48507783374203</v>
      </c>
      <c r="T529" s="1060">
        <f t="shared" si="26"/>
        <v>4.3011905781584522E-2</v>
      </c>
    </row>
    <row r="530" spans="1:20" s="1063" customFormat="1">
      <c r="A530" s="1072" t="s">
        <v>846</v>
      </c>
      <c r="B530" s="1063" t="s">
        <v>768</v>
      </c>
      <c r="C530" s="1071" t="s">
        <v>118</v>
      </c>
      <c r="D530" s="1071" t="s">
        <v>2183</v>
      </c>
      <c r="E530" s="1066">
        <v>2018</v>
      </c>
      <c r="F530" s="1066">
        <v>2018</v>
      </c>
      <c r="G530" s="1064">
        <v>43271</v>
      </c>
      <c r="H530" s="1117">
        <f t="shared" si="24"/>
        <v>2018</v>
      </c>
      <c r="I530" s="1064"/>
      <c r="J530" s="1071" t="s">
        <v>843</v>
      </c>
      <c r="K530" s="1071" t="s">
        <v>2020</v>
      </c>
      <c r="L530" s="1071" t="s">
        <v>827</v>
      </c>
      <c r="M530" s="1070">
        <v>2436.6576</v>
      </c>
      <c r="N530" s="1070">
        <v>0.53039999999999998</v>
      </c>
      <c r="O530" s="1062">
        <f>VLOOKUP(C530,'A. Rate Class Allocations'!$B$124:$J$128,6,FALSE)</f>
        <v>0.96094519236849896</v>
      </c>
      <c r="P530" s="1061">
        <f>VLOOKUP(C530,'A. Rate Class Allocations'!$B$124:$J$128,8,FALSE)</f>
        <v>0.98007105038154396</v>
      </c>
      <c r="Q530" s="1061">
        <f>VLOOKUP(C530,'A. Rate Class Allocations'!$B$124:$J$128,7,FALSE)</f>
        <v>1.0700573423086499</v>
      </c>
      <c r="R530" s="1061">
        <f>VLOOKUP(C530,'A. Rate Class Allocations'!$B$124:$J$128,9,FALSE)</f>
        <v>0.85888650963597402</v>
      </c>
      <c r="S530" s="1060">
        <f t="shared" si="25"/>
        <v>2294.830882115743</v>
      </c>
      <c r="T530" s="1060">
        <f t="shared" si="26"/>
        <v>0.48746826552462452</v>
      </c>
    </row>
    <row r="531" spans="1:20" s="1063" customFormat="1">
      <c r="A531" s="1072" t="s">
        <v>846</v>
      </c>
      <c r="B531" s="1063" t="s">
        <v>768</v>
      </c>
      <c r="C531" s="1071" t="s">
        <v>118</v>
      </c>
      <c r="D531" s="1071" t="s">
        <v>2182</v>
      </c>
      <c r="E531" s="1066">
        <v>2018</v>
      </c>
      <c r="F531" s="1066">
        <v>2018</v>
      </c>
      <c r="G531" s="1064">
        <v>43343</v>
      </c>
      <c r="H531" s="1117">
        <f t="shared" si="24"/>
        <v>2018</v>
      </c>
      <c r="I531" s="1064"/>
      <c r="J531" s="1071" t="s">
        <v>847</v>
      </c>
      <c r="K531" s="1071" t="s">
        <v>2020</v>
      </c>
      <c r="L531" s="1071" t="s">
        <v>827</v>
      </c>
      <c r="M531" s="1070">
        <v>13432</v>
      </c>
      <c r="N531" s="1070">
        <v>4.3099999999999996</v>
      </c>
      <c r="O531" s="1062">
        <f>VLOOKUP(C531,'A. Rate Class Allocations'!$B$124:$J$128,6,FALSE)</f>
        <v>0.96094519236849896</v>
      </c>
      <c r="P531" s="1061">
        <f>VLOOKUP(C531,'A. Rate Class Allocations'!$B$124:$J$128,8,FALSE)</f>
        <v>0.98007105038154396</v>
      </c>
      <c r="Q531" s="1061">
        <f>VLOOKUP(C531,'A. Rate Class Allocations'!$B$124:$J$128,7,FALSE)</f>
        <v>1.0700573423086499</v>
      </c>
      <c r="R531" s="1061">
        <f>VLOOKUP(C531,'A. Rate Class Allocations'!$B$124:$J$128,9,FALSE)</f>
        <v>0.85888650963597402</v>
      </c>
      <c r="S531" s="1060">
        <f t="shared" si="25"/>
        <v>12650.184584234839</v>
      </c>
      <c r="T531" s="1060">
        <f t="shared" si="26"/>
        <v>3.961139186295497</v>
      </c>
    </row>
    <row r="532" spans="1:20" s="1063" customFormat="1">
      <c r="A532" s="1072" t="s">
        <v>846</v>
      </c>
      <c r="B532" s="1063" t="s">
        <v>768</v>
      </c>
      <c r="C532" s="1071" t="s">
        <v>118</v>
      </c>
      <c r="D532" s="1071" t="s">
        <v>2181</v>
      </c>
      <c r="E532" s="1066">
        <v>2018</v>
      </c>
      <c r="F532" s="1066">
        <v>2018</v>
      </c>
      <c r="G532" s="1064">
        <v>43262</v>
      </c>
      <c r="H532" s="1117">
        <f t="shared" si="24"/>
        <v>2018</v>
      </c>
      <c r="I532" s="1064"/>
      <c r="J532" s="1071" t="s">
        <v>843</v>
      </c>
      <c r="K532" s="1071" t="s">
        <v>2020</v>
      </c>
      <c r="L532" s="1071" t="s">
        <v>827</v>
      </c>
      <c r="M532" s="1070">
        <v>1612.4939999999999</v>
      </c>
      <c r="N532" s="1070">
        <v>0.35099999999999998</v>
      </c>
      <c r="O532" s="1062">
        <f>VLOOKUP(C532,'A. Rate Class Allocations'!$B$124:$J$128,6,FALSE)</f>
        <v>0.96094519236849896</v>
      </c>
      <c r="P532" s="1061">
        <f>VLOOKUP(C532,'A. Rate Class Allocations'!$B$124:$J$128,8,FALSE)</f>
        <v>0.98007105038154396</v>
      </c>
      <c r="Q532" s="1061">
        <f>VLOOKUP(C532,'A. Rate Class Allocations'!$B$124:$J$128,7,FALSE)</f>
        <v>1.0700573423086499</v>
      </c>
      <c r="R532" s="1061">
        <f>VLOOKUP(C532,'A. Rate Class Allocations'!$B$124:$J$128,9,FALSE)</f>
        <v>0.85888650963597402</v>
      </c>
      <c r="S532" s="1060">
        <f t="shared" si="25"/>
        <v>1518.6380837530653</v>
      </c>
      <c r="T532" s="1060">
        <f t="shared" si="26"/>
        <v>0.32258929336188386</v>
      </c>
    </row>
    <row r="533" spans="1:20" s="1063" customFormat="1">
      <c r="A533" s="1072" t="s">
        <v>846</v>
      </c>
      <c r="B533" s="1063" t="s">
        <v>768</v>
      </c>
      <c r="C533" s="1071" t="s">
        <v>118</v>
      </c>
      <c r="D533" s="1071" t="s">
        <v>2181</v>
      </c>
      <c r="E533" s="1066">
        <v>2018</v>
      </c>
      <c r="F533" s="1066">
        <v>2018</v>
      </c>
      <c r="G533" s="1064">
        <v>43262</v>
      </c>
      <c r="H533" s="1117">
        <f t="shared" si="24"/>
        <v>2018</v>
      </c>
      <c r="I533" s="1064"/>
      <c r="J533" s="1071" t="s">
        <v>843</v>
      </c>
      <c r="K533" s="1071" t="s">
        <v>2020</v>
      </c>
      <c r="L533" s="1071" t="s">
        <v>827</v>
      </c>
      <c r="M533" s="1070">
        <v>477.77600000000001</v>
      </c>
      <c r="N533" s="1070">
        <v>0.104</v>
      </c>
      <c r="O533" s="1062">
        <f>VLOOKUP(C533,'A. Rate Class Allocations'!$B$124:$J$128,6,FALSE)</f>
        <v>0.96094519236849896</v>
      </c>
      <c r="P533" s="1061">
        <f>VLOOKUP(C533,'A. Rate Class Allocations'!$B$124:$J$128,8,FALSE)</f>
        <v>0.98007105038154396</v>
      </c>
      <c r="Q533" s="1061">
        <f>VLOOKUP(C533,'A. Rate Class Allocations'!$B$124:$J$128,7,FALSE)</f>
        <v>1.0700573423086499</v>
      </c>
      <c r="R533" s="1061">
        <f>VLOOKUP(C533,'A. Rate Class Allocations'!$B$124:$J$128,9,FALSE)</f>
        <v>0.85888650963597402</v>
      </c>
      <c r="S533" s="1060">
        <f t="shared" si="25"/>
        <v>449.96683963053789</v>
      </c>
      <c r="T533" s="1060">
        <f t="shared" si="26"/>
        <v>9.5582012847965581E-2</v>
      </c>
    </row>
    <row r="534" spans="1:20" s="1063" customFormat="1">
      <c r="A534" s="1072" t="s">
        <v>846</v>
      </c>
      <c r="B534" s="1063" t="s">
        <v>768</v>
      </c>
      <c r="C534" s="1071" t="s">
        <v>118</v>
      </c>
      <c r="D534" s="1071" t="s">
        <v>2180</v>
      </c>
      <c r="E534" s="1066">
        <v>2018</v>
      </c>
      <c r="F534" s="1066">
        <v>2018</v>
      </c>
      <c r="G534" s="1064">
        <v>43374</v>
      </c>
      <c r="H534" s="1117">
        <f t="shared" si="24"/>
        <v>2018</v>
      </c>
      <c r="I534" s="1064"/>
      <c r="J534" s="1071" t="s">
        <v>843</v>
      </c>
      <c r="K534" s="1071" t="s">
        <v>2020</v>
      </c>
      <c r="L534" s="1071" t="s">
        <v>825</v>
      </c>
      <c r="M534" s="1070">
        <v>20142</v>
      </c>
      <c r="N534" s="1070">
        <v>5.0354999999999999</v>
      </c>
      <c r="O534" s="1062">
        <f>VLOOKUP(C534,'A. Rate Class Allocations'!$B$124:$J$128,6,FALSE)</f>
        <v>0.96094519236849896</v>
      </c>
      <c r="P534" s="1061">
        <f>VLOOKUP(C534,'A. Rate Class Allocations'!$B$124:$J$128,8,FALSE)</f>
        <v>0.98007105038154396</v>
      </c>
      <c r="Q534" s="1061">
        <f>VLOOKUP(C534,'A. Rate Class Allocations'!$B$124:$J$128,7,FALSE)</f>
        <v>1.0700573423086499</v>
      </c>
      <c r="R534" s="1061">
        <f>VLOOKUP(C534,'A. Rate Class Allocations'!$B$124:$J$128,9,FALSE)</f>
        <v>0.85888650963597402</v>
      </c>
      <c r="S534" s="1060">
        <f t="shared" si="25"/>
        <v>18969.626108967994</v>
      </c>
      <c r="T534" s="1060">
        <f t="shared" si="26"/>
        <v>4.627915631691641</v>
      </c>
    </row>
    <row r="535" spans="1:20" s="1063" customFormat="1">
      <c r="A535" s="1072" t="s">
        <v>846</v>
      </c>
      <c r="B535" s="1063" t="s">
        <v>768</v>
      </c>
      <c r="C535" s="1071" t="s">
        <v>118</v>
      </c>
      <c r="D535" s="1071" t="s">
        <v>2179</v>
      </c>
      <c r="E535" s="1066">
        <v>2018</v>
      </c>
      <c r="F535" s="1066">
        <v>2018</v>
      </c>
      <c r="G535" s="1064">
        <v>43343</v>
      </c>
      <c r="H535" s="1117">
        <f t="shared" si="24"/>
        <v>2018</v>
      </c>
      <c r="I535" s="1064"/>
      <c r="J535" s="1071" t="s">
        <v>847</v>
      </c>
      <c r="K535" s="1071" t="s">
        <v>2020</v>
      </c>
      <c r="L535" s="1071" t="s">
        <v>825</v>
      </c>
      <c r="M535" s="1070">
        <v>132000</v>
      </c>
      <c r="N535" s="1070">
        <v>27.5</v>
      </c>
      <c r="O535" s="1062">
        <f>VLOOKUP(C535,'A. Rate Class Allocations'!$B$124:$J$128,6,FALSE)</f>
        <v>0.96094519236849896</v>
      </c>
      <c r="P535" s="1061">
        <f>VLOOKUP(C535,'A. Rate Class Allocations'!$B$124:$J$128,8,FALSE)</f>
        <v>0.98007105038154396</v>
      </c>
      <c r="Q535" s="1061">
        <f>VLOOKUP(C535,'A. Rate Class Allocations'!$B$124:$J$128,7,FALSE)</f>
        <v>1.0700573423086499</v>
      </c>
      <c r="R535" s="1061">
        <f>VLOOKUP(C535,'A. Rate Class Allocations'!$B$124:$J$128,9,FALSE)</f>
        <v>0.85888650963597402</v>
      </c>
      <c r="S535" s="1060">
        <f t="shared" si="25"/>
        <v>124316.88245376702</v>
      </c>
      <c r="T535" s="1060">
        <f t="shared" si="26"/>
        <v>25.274089935760131</v>
      </c>
    </row>
    <row r="536" spans="1:20" s="1063" customFormat="1">
      <c r="A536" s="1072" t="s">
        <v>846</v>
      </c>
      <c r="B536" s="1063" t="s">
        <v>768</v>
      </c>
      <c r="C536" s="1071" t="s">
        <v>118</v>
      </c>
      <c r="D536" s="1071" t="s">
        <v>2178</v>
      </c>
      <c r="E536" s="1066">
        <v>2018</v>
      </c>
      <c r="F536" s="1066">
        <v>2018</v>
      </c>
      <c r="G536" s="1064">
        <v>43293</v>
      </c>
      <c r="H536" s="1117">
        <f t="shared" si="24"/>
        <v>2018</v>
      </c>
      <c r="I536" s="1064"/>
      <c r="J536" s="1071" t="s">
        <v>843</v>
      </c>
      <c r="K536" s="1071" t="s">
        <v>2020</v>
      </c>
      <c r="L536" s="1071" t="s">
        <v>825</v>
      </c>
      <c r="M536" s="1070">
        <v>15834</v>
      </c>
      <c r="N536" s="1070">
        <v>0</v>
      </c>
      <c r="O536" s="1062">
        <f>VLOOKUP(C536,'A. Rate Class Allocations'!$B$124:$J$128,6,FALSE)</f>
        <v>0.96094519236849896</v>
      </c>
      <c r="P536" s="1061">
        <f>VLOOKUP(C536,'A. Rate Class Allocations'!$B$124:$J$128,8,FALSE)</f>
        <v>0.98007105038154396</v>
      </c>
      <c r="Q536" s="1061">
        <f>VLOOKUP(C536,'A. Rate Class Allocations'!$B$124:$J$128,7,FALSE)</f>
        <v>1.0700573423086499</v>
      </c>
      <c r="R536" s="1061">
        <f>VLOOKUP(C536,'A. Rate Class Allocations'!$B$124:$J$128,9,FALSE)</f>
        <v>0.85888650963597402</v>
      </c>
      <c r="S536" s="1060">
        <f t="shared" si="25"/>
        <v>14912.37512706778</v>
      </c>
      <c r="T536" s="1060">
        <f t="shared" si="26"/>
        <v>0</v>
      </c>
    </row>
    <row r="537" spans="1:20" s="1063" customFormat="1">
      <c r="A537" s="1072" t="s">
        <v>846</v>
      </c>
      <c r="B537" s="1063" t="s">
        <v>768</v>
      </c>
      <c r="C537" s="1071" t="s">
        <v>118</v>
      </c>
      <c r="D537" s="1071" t="s">
        <v>2178</v>
      </c>
      <c r="E537" s="1066">
        <v>2018</v>
      </c>
      <c r="F537" s="1066">
        <v>2018</v>
      </c>
      <c r="G537" s="1064">
        <v>43293</v>
      </c>
      <c r="H537" s="1117">
        <f t="shared" si="24"/>
        <v>2018</v>
      </c>
      <c r="I537" s="1064"/>
      <c r="J537" s="1071" t="s">
        <v>843</v>
      </c>
      <c r="K537" s="1071" t="s">
        <v>2020</v>
      </c>
      <c r="L537" s="1071" t="s">
        <v>825</v>
      </c>
      <c r="M537" s="1070">
        <v>1751.4</v>
      </c>
      <c r="N537" s="1070">
        <v>0</v>
      </c>
      <c r="O537" s="1062">
        <f>VLOOKUP(C537,'A. Rate Class Allocations'!$B$124:$J$128,6,FALSE)</f>
        <v>0.96094519236849896</v>
      </c>
      <c r="P537" s="1061">
        <f>VLOOKUP(C537,'A. Rate Class Allocations'!$B$124:$J$128,8,FALSE)</f>
        <v>0.98007105038154396</v>
      </c>
      <c r="Q537" s="1061">
        <f>VLOOKUP(C537,'A. Rate Class Allocations'!$B$124:$J$128,7,FALSE)</f>
        <v>1.0700573423086499</v>
      </c>
      <c r="R537" s="1061">
        <f>VLOOKUP(C537,'A. Rate Class Allocations'!$B$124:$J$128,9,FALSE)</f>
        <v>0.85888650963597402</v>
      </c>
      <c r="S537" s="1060">
        <f t="shared" si="25"/>
        <v>1649.458999466118</v>
      </c>
      <c r="T537" s="1060">
        <f t="shared" si="26"/>
        <v>0</v>
      </c>
    </row>
    <row r="538" spans="1:20" s="1063" customFormat="1">
      <c r="A538" s="1072" t="s">
        <v>846</v>
      </c>
      <c r="B538" s="1063" t="s">
        <v>768</v>
      </c>
      <c r="C538" s="1071" t="s">
        <v>118</v>
      </c>
      <c r="D538" s="1071" t="s">
        <v>2177</v>
      </c>
      <c r="E538" s="1066">
        <v>2018</v>
      </c>
      <c r="F538" s="1066">
        <v>2018</v>
      </c>
      <c r="G538" s="1064">
        <v>43374</v>
      </c>
      <c r="H538" s="1117">
        <f t="shared" si="24"/>
        <v>2018</v>
      </c>
      <c r="I538" s="1064"/>
      <c r="J538" s="1071" t="s">
        <v>843</v>
      </c>
      <c r="K538" s="1071" t="s">
        <v>2020</v>
      </c>
      <c r="L538" s="1071" t="s">
        <v>825</v>
      </c>
      <c r="M538" s="1070">
        <v>19220.25</v>
      </c>
      <c r="N538" s="1070">
        <v>5.0103999999999997</v>
      </c>
      <c r="O538" s="1062">
        <f>VLOOKUP(C538,'A. Rate Class Allocations'!$B$124:$J$128,6,FALSE)</f>
        <v>0.96094519236849896</v>
      </c>
      <c r="P538" s="1061">
        <f>VLOOKUP(C538,'A. Rate Class Allocations'!$B$124:$J$128,8,FALSE)</f>
        <v>0.98007105038154396</v>
      </c>
      <c r="Q538" s="1061">
        <f>VLOOKUP(C538,'A. Rate Class Allocations'!$B$124:$J$128,7,FALSE)</f>
        <v>1.0700573423086499</v>
      </c>
      <c r="R538" s="1061">
        <f>VLOOKUP(C538,'A. Rate Class Allocations'!$B$124:$J$128,9,FALSE)</f>
        <v>0.85888650963597402</v>
      </c>
      <c r="S538" s="1060">
        <f t="shared" si="25"/>
        <v>18101.526969560724</v>
      </c>
      <c r="T538" s="1060">
        <f t="shared" si="26"/>
        <v>4.6048472805139111</v>
      </c>
    </row>
    <row r="539" spans="1:20" s="1063" customFormat="1">
      <c r="A539" s="1072" t="s">
        <v>846</v>
      </c>
      <c r="B539" s="1063" t="s">
        <v>768</v>
      </c>
      <c r="C539" s="1071" t="s">
        <v>118</v>
      </c>
      <c r="D539" s="1071" t="s">
        <v>2176</v>
      </c>
      <c r="E539" s="1066">
        <v>2018</v>
      </c>
      <c r="F539" s="1066">
        <v>2018</v>
      </c>
      <c r="G539" s="1064">
        <v>43367</v>
      </c>
      <c r="H539" s="1117">
        <f t="shared" si="24"/>
        <v>2018</v>
      </c>
      <c r="I539" s="1064"/>
      <c r="J539" s="1071" t="s">
        <v>847</v>
      </c>
      <c r="K539" s="1071" t="s">
        <v>2020</v>
      </c>
      <c r="L539" s="1071" t="s">
        <v>825</v>
      </c>
      <c r="M539" s="1070">
        <v>1059524</v>
      </c>
      <c r="N539" s="1070">
        <v>123.7</v>
      </c>
      <c r="O539" s="1062">
        <f>VLOOKUP(C539,'A. Rate Class Allocations'!$B$124:$J$128,6,FALSE)</f>
        <v>0.96094519236849896</v>
      </c>
      <c r="P539" s="1061">
        <f>VLOOKUP(C539,'A. Rate Class Allocations'!$B$124:$J$128,8,FALSE)</f>
        <v>0.98007105038154396</v>
      </c>
      <c r="Q539" s="1061">
        <f>VLOOKUP(C539,'A. Rate Class Allocations'!$B$124:$J$128,7,FALSE)</f>
        <v>1.0700573423086499</v>
      </c>
      <c r="R539" s="1061">
        <f>VLOOKUP(C539,'A. Rate Class Allocations'!$B$124:$J$128,9,FALSE)</f>
        <v>0.85888650963597402</v>
      </c>
      <c r="S539" s="1060">
        <f t="shared" si="25"/>
        <v>997853.94367382617</v>
      </c>
      <c r="T539" s="1060">
        <f t="shared" si="26"/>
        <v>113.6874518201283</v>
      </c>
    </row>
    <row r="540" spans="1:20" s="1063" customFormat="1">
      <c r="A540" s="1072" t="s">
        <v>846</v>
      </c>
      <c r="B540" s="1063" t="s">
        <v>768</v>
      </c>
      <c r="C540" s="1071" t="s">
        <v>118</v>
      </c>
      <c r="D540" s="1071" t="s">
        <v>2176</v>
      </c>
      <c r="E540" s="1066">
        <v>2018</v>
      </c>
      <c r="F540" s="1066">
        <v>2018</v>
      </c>
      <c r="G540" s="1064">
        <v>43367</v>
      </c>
      <c r="H540" s="1117">
        <f t="shared" si="24"/>
        <v>2018</v>
      </c>
      <c r="I540" s="1064"/>
      <c r="J540" s="1071" t="s">
        <v>843</v>
      </c>
      <c r="K540" s="1071" t="s">
        <v>2020</v>
      </c>
      <c r="L540" s="1071" t="s">
        <v>825</v>
      </c>
      <c r="M540" s="1070">
        <v>162172.79399999999</v>
      </c>
      <c r="N540" s="1070">
        <v>0</v>
      </c>
      <c r="O540" s="1062">
        <f>VLOOKUP(C540,'A. Rate Class Allocations'!$B$124:$J$128,6,FALSE)</f>
        <v>0.96094519236849896</v>
      </c>
      <c r="P540" s="1061">
        <f>VLOOKUP(C540,'A. Rate Class Allocations'!$B$124:$J$128,8,FALSE)</f>
        <v>0.98007105038154396</v>
      </c>
      <c r="Q540" s="1061">
        <f>VLOOKUP(C540,'A. Rate Class Allocations'!$B$124:$J$128,7,FALSE)</f>
        <v>1.0700573423086499</v>
      </c>
      <c r="R540" s="1061">
        <f>VLOOKUP(C540,'A. Rate Class Allocations'!$B$124:$J$128,9,FALSE)</f>
        <v>0.85888650963597402</v>
      </c>
      <c r="S540" s="1060">
        <f t="shared" si="25"/>
        <v>152733.45582497708</v>
      </c>
      <c r="T540" s="1060">
        <f t="shared" si="26"/>
        <v>0</v>
      </c>
    </row>
    <row r="541" spans="1:20" s="1063" customFormat="1">
      <c r="A541" s="1072" t="s">
        <v>846</v>
      </c>
      <c r="B541" s="1063" t="s">
        <v>768</v>
      </c>
      <c r="C541" s="1071" t="s">
        <v>118</v>
      </c>
      <c r="D541" s="1071" t="s">
        <v>2175</v>
      </c>
      <c r="E541" s="1066">
        <v>2018</v>
      </c>
      <c r="F541" s="1066">
        <v>2018</v>
      </c>
      <c r="G541" s="1064">
        <v>43339</v>
      </c>
      <c r="H541" s="1117">
        <f t="shared" si="24"/>
        <v>2018</v>
      </c>
      <c r="I541" s="1064"/>
      <c r="J541" s="1071" t="s">
        <v>847</v>
      </c>
      <c r="K541" s="1071" t="s">
        <v>2020</v>
      </c>
      <c r="L541" s="1071" t="s">
        <v>825</v>
      </c>
      <c r="M541" s="1070">
        <v>236477</v>
      </c>
      <c r="N541" s="1070">
        <v>27.6</v>
      </c>
      <c r="O541" s="1062">
        <f>VLOOKUP(C541,'A. Rate Class Allocations'!$B$124:$J$128,6,FALSE)</f>
        <v>0.96094519236849896</v>
      </c>
      <c r="P541" s="1061">
        <f>VLOOKUP(C541,'A. Rate Class Allocations'!$B$124:$J$128,8,FALSE)</f>
        <v>0.98007105038154396</v>
      </c>
      <c r="Q541" s="1061">
        <f>VLOOKUP(C541,'A. Rate Class Allocations'!$B$124:$J$128,7,FALSE)</f>
        <v>1.0700573423086499</v>
      </c>
      <c r="R541" s="1061">
        <f>VLOOKUP(C541,'A. Rate Class Allocations'!$B$124:$J$128,9,FALSE)</f>
        <v>0.85888650963597402</v>
      </c>
      <c r="S541" s="1060">
        <f t="shared" si="25"/>
        <v>222712.75312135959</v>
      </c>
      <c r="T541" s="1060">
        <f t="shared" si="26"/>
        <v>25.365995717344713</v>
      </c>
    </row>
    <row r="542" spans="1:20" s="1063" customFormat="1">
      <c r="A542" s="1072" t="s">
        <v>846</v>
      </c>
      <c r="B542" s="1063" t="s">
        <v>768</v>
      </c>
      <c r="C542" s="1071" t="s">
        <v>118</v>
      </c>
      <c r="D542" s="1071" t="s">
        <v>2175</v>
      </c>
      <c r="E542" s="1066">
        <v>2018</v>
      </c>
      <c r="F542" s="1066">
        <v>2018</v>
      </c>
      <c r="G542" s="1064">
        <v>43339</v>
      </c>
      <c r="H542" s="1117">
        <f t="shared" si="24"/>
        <v>2018</v>
      </c>
      <c r="I542" s="1064"/>
      <c r="J542" s="1071" t="s">
        <v>843</v>
      </c>
      <c r="K542" s="1071" t="s">
        <v>2020</v>
      </c>
      <c r="L542" s="1071" t="s">
        <v>825</v>
      </c>
      <c r="M542" s="1070">
        <v>32208.534</v>
      </c>
      <c r="N542" s="1070">
        <v>0</v>
      </c>
      <c r="O542" s="1062">
        <f>VLOOKUP(C542,'A. Rate Class Allocations'!$B$124:$J$128,6,FALSE)</f>
        <v>0.96094519236849896</v>
      </c>
      <c r="P542" s="1061">
        <f>VLOOKUP(C542,'A. Rate Class Allocations'!$B$124:$J$128,8,FALSE)</f>
        <v>0.98007105038154396</v>
      </c>
      <c r="Q542" s="1061">
        <f>VLOOKUP(C542,'A. Rate Class Allocations'!$B$124:$J$128,7,FALSE)</f>
        <v>1.0700573423086499</v>
      </c>
      <c r="R542" s="1061">
        <f>VLOOKUP(C542,'A. Rate Class Allocations'!$B$124:$J$128,9,FALSE)</f>
        <v>0.85888650963597402</v>
      </c>
      <c r="S542" s="1060">
        <f t="shared" si="25"/>
        <v>30333.822237016353</v>
      </c>
      <c r="T542" s="1060">
        <f t="shared" si="26"/>
        <v>0</v>
      </c>
    </row>
    <row r="543" spans="1:20" s="1063" customFormat="1">
      <c r="A543" s="1072" t="s">
        <v>846</v>
      </c>
      <c r="B543" s="1063" t="s">
        <v>768</v>
      </c>
      <c r="C543" s="1071" t="s">
        <v>118</v>
      </c>
      <c r="D543" s="1071" t="s">
        <v>2174</v>
      </c>
      <c r="E543" s="1066">
        <v>2018</v>
      </c>
      <c r="F543" s="1066">
        <v>2018</v>
      </c>
      <c r="G543" s="1064">
        <v>43287</v>
      </c>
      <c r="H543" s="1117">
        <f t="shared" si="24"/>
        <v>2018</v>
      </c>
      <c r="I543" s="1064"/>
      <c r="J543" s="1071" t="s">
        <v>843</v>
      </c>
      <c r="K543" s="1071" t="s">
        <v>2020</v>
      </c>
      <c r="L543" s="1071" t="s">
        <v>827</v>
      </c>
      <c r="M543" s="1070">
        <v>3360</v>
      </c>
      <c r="N543" s="1070">
        <v>0</v>
      </c>
      <c r="O543" s="1062">
        <f>VLOOKUP(C543,'A. Rate Class Allocations'!$B$124:$J$128,6,FALSE)</f>
        <v>0.96094519236849896</v>
      </c>
      <c r="P543" s="1061">
        <f>VLOOKUP(C543,'A. Rate Class Allocations'!$B$124:$J$128,8,FALSE)</f>
        <v>0.98007105038154396</v>
      </c>
      <c r="Q543" s="1061">
        <f>VLOOKUP(C543,'A. Rate Class Allocations'!$B$124:$J$128,7,FALSE)</f>
        <v>1.0700573423086499</v>
      </c>
      <c r="R543" s="1061">
        <f>VLOOKUP(C543,'A. Rate Class Allocations'!$B$124:$J$128,9,FALSE)</f>
        <v>0.85888650963597402</v>
      </c>
      <c r="S543" s="1060">
        <f t="shared" si="25"/>
        <v>3164.4297351867967</v>
      </c>
      <c r="T543" s="1060">
        <f t="shared" si="26"/>
        <v>0</v>
      </c>
    </row>
    <row r="544" spans="1:20" s="1063" customFormat="1">
      <c r="A544" s="1072" t="s">
        <v>846</v>
      </c>
      <c r="B544" s="1063" t="s">
        <v>768</v>
      </c>
      <c r="C544" s="1071" t="s">
        <v>118</v>
      </c>
      <c r="D544" s="1071" t="s">
        <v>2173</v>
      </c>
      <c r="E544" s="1066">
        <v>2018</v>
      </c>
      <c r="F544" s="1066">
        <v>2018</v>
      </c>
      <c r="G544" s="1064">
        <v>43301</v>
      </c>
      <c r="H544" s="1117">
        <f t="shared" si="24"/>
        <v>2018</v>
      </c>
      <c r="I544" s="1064"/>
      <c r="J544" s="1071" t="s">
        <v>847</v>
      </c>
      <c r="K544" s="1071" t="s">
        <v>2020</v>
      </c>
      <c r="L544" s="1071" t="s">
        <v>827</v>
      </c>
      <c r="M544" s="1070">
        <v>2023</v>
      </c>
      <c r="N544" s="1070">
        <v>0.5</v>
      </c>
      <c r="O544" s="1062">
        <f>VLOOKUP(C544,'A. Rate Class Allocations'!$B$124:$J$128,6,FALSE)</f>
        <v>0.96094519236849896</v>
      </c>
      <c r="P544" s="1061">
        <f>VLOOKUP(C544,'A. Rate Class Allocations'!$B$124:$J$128,8,FALSE)</f>
        <v>0.98007105038154396</v>
      </c>
      <c r="Q544" s="1061">
        <f>VLOOKUP(C544,'A. Rate Class Allocations'!$B$124:$J$128,7,FALSE)</f>
        <v>1.0700573423086499</v>
      </c>
      <c r="R544" s="1061">
        <f>VLOOKUP(C544,'A. Rate Class Allocations'!$B$124:$J$128,9,FALSE)</f>
        <v>0.85888650963597402</v>
      </c>
      <c r="S544" s="1060">
        <f t="shared" si="25"/>
        <v>1905.2504030603841</v>
      </c>
      <c r="T544" s="1060">
        <f t="shared" si="26"/>
        <v>0.45952890792291151</v>
      </c>
    </row>
    <row r="545" spans="1:20" s="1063" customFormat="1">
      <c r="A545" s="1072" t="s">
        <v>846</v>
      </c>
      <c r="B545" s="1063" t="s">
        <v>768</v>
      </c>
      <c r="C545" s="1071" t="s">
        <v>118</v>
      </c>
      <c r="D545" s="1071" t="s">
        <v>2172</v>
      </c>
      <c r="E545" s="1066">
        <v>2018</v>
      </c>
      <c r="F545" s="1066">
        <v>2018</v>
      </c>
      <c r="G545" s="1064">
        <v>43301</v>
      </c>
      <c r="H545" s="1117">
        <f t="shared" si="24"/>
        <v>2018</v>
      </c>
      <c r="I545" s="1064"/>
      <c r="J545" s="1071" t="s">
        <v>843</v>
      </c>
      <c r="K545" s="1071" t="s">
        <v>2020</v>
      </c>
      <c r="L545" s="1071" t="s">
        <v>827</v>
      </c>
      <c r="M545" s="1070">
        <v>3296.6543999999999</v>
      </c>
      <c r="N545" s="1070">
        <v>0.71760000000000002</v>
      </c>
      <c r="O545" s="1062">
        <f>VLOOKUP(C545,'A. Rate Class Allocations'!$B$124:$J$128,6,FALSE)</f>
        <v>0.96094519236849896</v>
      </c>
      <c r="P545" s="1061">
        <f>VLOOKUP(C545,'A. Rate Class Allocations'!$B$124:$J$128,8,FALSE)</f>
        <v>0.98007105038154396</v>
      </c>
      <c r="Q545" s="1061">
        <f>VLOOKUP(C545,'A. Rate Class Allocations'!$B$124:$J$128,7,FALSE)</f>
        <v>1.0700573423086499</v>
      </c>
      <c r="R545" s="1061">
        <f>VLOOKUP(C545,'A. Rate Class Allocations'!$B$124:$J$128,9,FALSE)</f>
        <v>0.85888650963597402</v>
      </c>
      <c r="S545" s="1060">
        <f t="shared" si="25"/>
        <v>3104.7711934507111</v>
      </c>
      <c r="T545" s="1060">
        <f t="shared" si="26"/>
        <v>0.65951588865096256</v>
      </c>
    </row>
    <row r="546" spans="1:20" s="1063" customFormat="1">
      <c r="A546" s="1072" t="s">
        <v>846</v>
      </c>
      <c r="B546" s="1063" t="s">
        <v>768</v>
      </c>
      <c r="C546" s="1071" t="s">
        <v>118</v>
      </c>
      <c r="D546" s="1071" t="s">
        <v>2172</v>
      </c>
      <c r="E546" s="1066">
        <v>2018</v>
      </c>
      <c r="F546" s="1066">
        <v>2018</v>
      </c>
      <c r="G546" s="1064">
        <v>43301</v>
      </c>
      <c r="H546" s="1117">
        <f t="shared" si="24"/>
        <v>2018</v>
      </c>
      <c r="I546" s="1064"/>
      <c r="J546" s="1071" t="s">
        <v>843</v>
      </c>
      <c r="K546" s="1071" t="s">
        <v>2020</v>
      </c>
      <c r="L546" s="1071" t="s">
        <v>827</v>
      </c>
      <c r="M546" s="1070">
        <v>2335.1999999999998</v>
      </c>
      <c r="N546" s="1070">
        <v>0</v>
      </c>
      <c r="O546" s="1062">
        <f>VLOOKUP(C546,'A. Rate Class Allocations'!$B$124:$J$128,6,FALSE)</f>
        <v>0.96094519236849896</v>
      </c>
      <c r="P546" s="1061">
        <f>VLOOKUP(C546,'A. Rate Class Allocations'!$B$124:$J$128,8,FALSE)</f>
        <v>0.98007105038154396</v>
      </c>
      <c r="Q546" s="1061">
        <f>VLOOKUP(C546,'A. Rate Class Allocations'!$B$124:$J$128,7,FALSE)</f>
        <v>1.0700573423086499</v>
      </c>
      <c r="R546" s="1061">
        <f>VLOOKUP(C546,'A. Rate Class Allocations'!$B$124:$J$128,9,FALSE)</f>
        <v>0.85888650963597402</v>
      </c>
      <c r="S546" s="1060">
        <f t="shared" si="25"/>
        <v>2199.2786659548237</v>
      </c>
      <c r="T546" s="1060">
        <f t="shared" si="26"/>
        <v>0</v>
      </c>
    </row>
    <row r="547" spans="1:20" s="1063" customFormat="1">
      <c r="A547" s="1072" t="s">
        <v>846</v>
      </c>
      <c r="B547" s="1063" t="s">
        <v>768</v>
      </c>
      <c r="C547" s="1071" t="s">
        <v>118</v>
      </c>
      <c r="D547" s="1071" t="s">
        <v>2172</v>
      </c>
      <c r="E547" s="1066">
        <v>2018</v>
      </c>
      <c r="F547" s="1066">
        <v>2018</v>
      </c>
      <c r="G547" s="1064">
        <v>43301</v>
      </c>
      <c r="H547" s="1117">
        <f t="shared" si="24"/>
        <v>2018</v>
      </c>
      <c r="I547" s="1064"/>
      <c r="J547" s="1071" t="s">
        <v>847</v>
      </c>
      <c r="K547" s="1071" t="s">
        <v>2020</v>
      </c>
      <c r="L547" s="1071" t="s">
        <v>827</v>
      </c>
      <c r="M547" s="1070">
        <v>11168</v>
      </c>
      <c r="N547" s="1070">
        <v>0</v>
      </c>
      <c r="O547" s="1062">
        <f>VLOOKUP(C547,'A. Rate Class Allocations'!$B$124:$J$128,6,FALSE)</f>
        <v>0.96094519236849896</v>
      </c>
      <c r="P547" s="1061">
        <f>VLOOKUP(C547,'A. Rate Class Allocations'!$B$124:$J$128,8,FALSE)</f>
        <v>0.98007105038154396</v>
      </c>
      <c r="Q547" s="1061">
        <f>VLOOKUP(C547,'A. Rate Class Allocations'!$B$124:$J$128,7,FALSE)</f>
        <v>1.0700573423086499</v>
      </c>
      <c r="R547" s="1061">
        <f>VLOOKUP(C547,'A. Rate Class Allocations'!$B$124:$J$128,9,FALSE)</f>
        <v>0.85888650963597402</v>
      </c>
      <c r="S547" s="1060">
        <f t="shared" si="25"/>
        <v>10517.961691239925</v>
      </c>
      <c r="T547" s="1060">
        <f t="shared" si="26"/>
        <v>0</v>
      </c>
    </row>
    <row r="548" spans="1:20" s="1063" customFormat="1">
      <c r="A548" s="1072" t="s">
        <v>846</v>
      </c>
      <c r="B548" s="1063" t="s">
        <v>768</v>
      </c>
      <c r="C548" s="1071" t="s">
        <v>118</v>
      </c>
      <c r="D548" s="1071" t="s">
        <v>2171</v>
      </c>
      <c r="E548" s="1066">
        <v>2018</v>
      </c>
      <c r="F548" s="1066">
        <v>2018</v>
      </c>
      <c r="G548" s="1064">
        <v>43334</v>
      </c>
      <c r="H548" s="1117">
        <f t="shared" si="24"/>
        <v>2018</v>
      </c>
      <c r="I548" s="1064"/>
      <c r="J548" s="1071" t="s">
        <v>843</v>
      </c>
      <c r="K548" s="1071" t="s">
        <v>2020</v>
      </c>
      <c r="L548" s="1071" t="s">
        <v>827</v>
      </c>
      <c r="M548" s="1070">
        <v>3869.9856</v>
      </c>
      <c r="N548" s="1070">
        <v>0.84240000000000004</v>
      </c>
      <c r="O548" s="1062">
        <f>VLOOKUP(C548,'A. Rate Class Allocations'!$B$124:$J$128,6,FALSE)</f>
        <v>0.96094519236849896</v>
      </c>
      <c r="P548" s="1061">
        <f>VLOOKUP(C548,'A. Rate Class Allocations'!$B$124:$J$128,8,FALSE)</f>
        <v>0.98007105038154396</v>
      </c>
      <c r="Q548" s="1061">
        <f>VLOOKUP(C548,'A. Rate Class Allocations'!$B$124:$J$128,7,FALSE)</f>
        <v>1.0700573423086499</v>
      </c>
      <c r="R548" s="1061">
        <f>VLOOKUP(C548,'A. Rate Class Allocations'!$B$124:$J$128,9,FALSE)</f>
        <v>0.85888650963597402</v>
      </c>
      <c r="S548" s="1060">
        <f t="shared" si="25"/>
        <v>3644.7314010073565</v>
      </c>
      <c r="T548" s="1060">
        <f t="shared" si="26"/>
        <v>0.77421430406852132</v>
      </c>
    </row>
    <row r="549" spans="1:20" s="1063" customFormat="1">
      <c r="A549" s="1072" t="s">
        <v>846</v>
      </c>
      <c r="B549" s="1063" t="s">
        <v>768</v>
      </c>
      <c r="C549" s="1071" t="s">
        <v>118</v>
      </c>
      <c r="D549" s="1071" t="s">
        <v>2171</v>
      </c>
      <c r="E549" s="1066">
        <v>2018</v>
      </c>
      <c r="F549" s="1066">
        <v>2018</v>
      </c>
      <c r="G549" s="1064">
        <v>43334</v>
      </c>
      <c r="H549" s="1117">
        <f t="shared" si="24"/>
        <v>2018</v>
      </c>
      <c r="I549" s="1064"/>
      <c r="J549" s="1071" t="s">
        <v>843</v>
      </c>
      <c r="K549" s="1071" t="s">
        <v>2020</v>
      </c>
      <c r="L549" s="1071" t="s">
        <v>827</v>
      </c>
      <c r="M549" s="1070">
        <v>477.77600000000001</v>
      </c>
      <c r="N549" s="1070">
        <v>0.104</v>
      </c>
      <c r="O549" s="1062">
        <f>VLOOKUP(C549,'A. Rate Class Allocations'!$B$124:$J$128,6,FALSE)</f>
        <v>0.96094519236849896</v>
      </c>
      <c r="P549" s="1061">
        <f>VLOOKUP(C549,'A. Rate Class Allocations'!$B$124:$J$128,8,FALSE)</f>
        <v>0.98007105038154396</v>
      </c>
      <c r="Q549" s="1061">
        <f>VLOOKUP(C549,'A. Rate Class Allocations'!$B$124:$J$128,7,FALSE)</f>
        <v>1.0700573423086499</v>
      </c>
      <c r="R549" s="1061">
        <f>VLOOKUP(C549,'A. Rate Class Allocations'!$B$124:$J$128,9,FALSE)</f>
        <v>0.85888650963597402</v>
      </c>
      <c r="S549" s="1060">
        <f t="shared" si="25"/>
        <v>449.96683963053789</v>
      </c>
      <c r="T549" s="1060">
        <f t="shared" si="26"/>
        <v>9.5582012847965581E-2</v>
      </c>
    </row>
    <row r="550" spans="1:20" s="1063" customFormat="1">
      <c r="A550" s="1072" t="s">
        <v>846</v>
      </c>
      <c r="B550" s="1063" t="s">
        <v>768</v>
      </c>
      <c r="C550" s="1071" t="s">
        <v>118</v>
      </c>
      <c r="D550" s="1071" t="s">
        <v>2171</v>
      </c>
      <c r="E550" s="1066">
        <v>2018</v>
      </c>
      <c r="F550" s="1066">
        <v>2018</v>
      </c>
      <c r="G550" s="1064">
        <v>43334</v>
      </c>
      <c r="H550" s="1117">
        <f t="shared" si="24"/>
        <v>2018</v>
      </c>
      <c r="I550" s="1064"/>
      <c r="J550" s="1071" t="s">
        <v>843</v>
      </c>
      <c r="K550" s="1071" t="s">
        <v>2020</v>
      </c>
      <c r="L550" s="1071" t="s">
        <v>827</v>
      </c>
      <c r="M550" s="1070">
        <v>143.33279999999999</v>
      </c>
      <c r="N550" s="1070">
        <v>3.1199999999999999E-2</v>
      </c>
      <c r="O550" s="1062">
        <f>VLOOKUP(C550,'A. Rate Class Allocations'!$B$124:$J$128,6,FALSE)</f>
        <v>0.96094519236849896</v>
      </c>
      <c r="P550" s="1061">
        <f>VLOOKUP(C550,'A. Rate Class Allocations'!$B$124:$J$128,8,FALSE)</f>
        <v>0.98007105038154396</v>
      </c>
      <c r="Q550" s="1061">
        <f>VLOOKUP(C550,'A. Rate Class Allocations'!$B$124:$J$128,7,FALSE)</f>
        <v>1.0700573423086499</v>
      </c>
      <c r="R550" s="1061">
        <f>VLOOKUP(C550,'A. Rate Class Allocations'!$B$124:$J$128,9,FALSE)</f>
        <v>0.85888650963597402</v>
      </c>
      <c r="S550" s="1060">
        <f t="shared" si="25"/>
        <v>134.99005188916135</v>
      </c>
      <c r="T550" s="1060">
        <f t="shared" si="26"/>
        <v>2.8674603854389677E-2</v>
      </c>
    </row>
    <row r="551" spans="1:20" s="1063" customFormat="1">
      <c r="A551" s="1072" t="s">
        <v>846</v>
      </c>
      <c r="B551" s="1063" t="s">
        <v>768</v>
      </c>
      <c r="C551" s="1071" t="s">
        <v>118</v>
      </c>
      <c r="D551" s="1071" t="s">
        <v>2171</v>
      </c>
      <c r="E551" s="1066">
        <v>2018</v>
      </c>
      <c r="F551" s="1066">
        <v>2018</v>
      </c>
      <c r="G551" s="1064">
        <v>43334</v>
      </c>
      <c r="H551" s="1117">
        <f t="shared" si="24"/>
        <v>2018</v>
      </c>
      <c r="I551" s="1064"/>
      <c r="J551" s="1071" t="s">
        <v>847</v>
      </c>
      <c r="K551" s="1071" t="s">
        <v>2020</v>
      </c>
      <c r="L551" s="1071" t="s">
        <v>827</v>
      </c>
      <c r="M551" s="1070">
        <v>2436</v>
      </c>
      <c r="N551" s="1070">
        <v>0.5</v>
      </c>
      <c r="O551" s="1062">
        <f>VLOOKUP(C551,'A. Rate Class Allocations'!$B$124:$J$128,6,FALSE)</f>
        <v>0.96094519236849896</v>
      </c>
      <c r="P551" s="1061">
        <f>VLOOKUP(C551,'A. Rate Class Allocations'!$B$124:$J$128,8,FALSE)</f>
        <v>0.98007105038154396</v>
      </c>
      <c r="Q551" s="1061">
        <f>VLOOKUP(C551,'A. Rate Class Allocations'!$B$124:$J$128,7,FALSE)</f>
        <v>1.0700573423086499</v>
      </c>
      <c r="R551" s="1061">
        <f>VLOOKUP(C551,'A. Rate Class Allocations'!$B$124:$J$128,9,FALSE)</f>
        <v>0.85888650963597402</v>
      </c>
      <c r="S551" s="1060">
        <f t="shared" si="25"/>
        <v>2294.2115580104282</v>
      </c>
      <c r="T551" s="1060">
        <f t="shared" si="26"/>
        <v>0.45952890792291151</v>
      </c>
    </row>
    <row r="552" spans="1:20" s="1063" customFormat="1">
      <c r="A552" s="1072" t="s">
        <v>846</v>
      </c>
      <c r="B552" s="1063" t="s">
        <v>768</v>
      </c>
      <c r="C552" s="1071" t="s">
        <v>118</v>
      </c>
      <c r="D552" s="1071" t="s">
        <v>2170</v>
      </c>
      <c r="E552" s="1066">
        <v>2018</v>
      </c>
      <c r="F552" s="1066">
        <v>2018</v>
      </c>
      <c r="G552" s="1064">
        <v>43343</v>
      </c>
      <c r="H552" s="1117">
        <f t="shared" si="24"/>
        <v>2018</v>
      </c>
      <c r="I552" s="1064"/>
      <c r="J552" s="1071" t="s">
        <v>843</v>
      </c>
      <c r="K552" s="1071" t="s">
        <v>2020</v>
      </c>
      <c r="L552" s="1071" t="s">
        <v>827</v>
      </c>
      <c r="M552" s="1070">
        <v>5838</v>
      </c>
      <c r="N552" s="1070">
        <v>0</v>
      </c>
      <c r="O552" s="1062">
        <f>VLOOKUP(C552,'A. Rate Class Allocations'!$B$124:$J$128,6,FALSE)</f>
        <v>0.96094519236849896</v>
      </c>
      <c r="P552" s="1061">
        <f>VLOOKUP(C552,'A. Rate Class Allocations'!$B$124:$J$128,8,FALSE)</f>
        <v>0.98007105038154396</v>
      </c>
      <c r="Q552" s="1061">
        <f>VLOOKUP(C552,'A. Rate Class Allocations'!$B$124:$J$128,7,FALSE)</f>
        <v>1.0700573423086499</v>
      </c>
      <c r="R552" s="1061">
        <f>VLOOKUP(C552,'A. Rate Class Allocations'!$B$124:$J$128,9,FALSE)</f>
        <v>0.85888650963597402</v>
      </c>
      <c r="S552" s="1060">
        <f t="shared" si="25"/>
        <v>5498.1966648870603</v>
      </c>
      <c r="T552" s="1060">
        <f t="shared" si="26"/>
        <v>0</v>
      </c>
    </row>
    <row r="553" spans="1:20" s="1063" customFormat="1">
      <c r="A553" s="1072" t="s">
        <v>846</v>
      </c>
      <c r="B553" s="1063" t="s">
        <v>768</v>
      </c>
      <c r="C553" s="1071" t="s">
        <v>118</v>
      </c>
      <c r="D553" s="1071" t="s">
        <v>2169</v>
      </c>
      <c r="E553" s="1066">
        <v>2018</v>
      </c>
      <c r="F553" s="1066">
        <v>2018</v>
      </c>
      <c r="G553" s="1064">
        <v>43343</v>
      </c>
      <c r="H553" s="1117">
        <f t="shared" si="24"/>
        <v>2018</v>
      </c>
      <c r="I553" s="1064"/>
      <c r="J553" s="1071" t="s">
        <v>843</v>
      </c>
      <c r="K553" s="1071" t="s">
        <v>2020</v>
      </c>
      <c r="L553" s="1071" t="s">
        <v>827</v>
      </c>
      <c r="M553" s="1070">
        <v>6150.0474999999997</v>
      </c>
      <c r="N553" s="1070">
        <v>1.5725</v>
      </c>
      <c r="O553" s="1062">
        <f>VLOOKUP(C553,'A. Rate Class Allocations'!$B$124:$J$128,6,FALSE)</f>
        <v>0.96094519236849896</v>
      </c>
      <c r="P553" s="1061">
        <f>VLOOKUP(C553,'A. Rate Class Allocations'!$B$124:$J$128,8,FALSE)</f>
        <v>0.98007105038154396</v>
      </c>
      <c r="Q553" s="1061">
        <f>VLOOKUP(C553,'A. Rate Class Allocations'!$B$124:$J$128,7,FALSE)</f>
        <v>1.0700573423086499</v>
      </c>
      <c r="R553" s="1061">
        <f>VLOOKUP(C553,'A. Rate Class Allocations'!$B$124:$J$128,9,FALSE)</f>
        <v>0.85888650963597402</v>
      </c>
      <c r="S553" s="1060">
        <f t="shared" si="25"/>
        <v>5792.081304110483</v>
      </c>
      <c r="T553" s="1060">
        <f t="shared" si="26"/>
        <v>1.4452184154175567</v>
      </c>
    </row>
    <row r="554" spans="1:20" s="1063" customFormat="1">
      <c r="A554" s="1072" t="s">
        <v>846</v>
      </c>
      <c r="B554" s="1063" t="s">
        <v>768</v>
      </c>
      <c r="C554" s="1071" t="s">
        <v>118</v>
      </c>
      <c r="D554" s="1071" t="s">
        <v>2169</v>
      </c>
      <c r="E554" s="1066">
        <v>2018</v>
      </c>
      <c r="F554" s="1066">
        <v>2018</v>
      </c>
      <c r="G554" s="1064">
        <v>43343</v>
      </c>
      <c r="H554" s="1117">
        <f t="shared" si="24"/>
        <v>2018</v>
      </c>
      <c r="I554" s="1064"/>
      <c r="J554" s="1071" t="s">
        <v>843</v>
      </c>
      <c r="K554" s="1071" t="s">
        <v>2020</v>
      </c>
      <c r="L554" s="1071" t="s">
        <v>827</v>
      </c>
      <c r="M554" s="1070">
        <v>2268.38</v>
      </c>
      <c r="N554" s="1070">
        <v>0.57999999999999996</v>
      </c>
      <c r="O554" s="1062">
        <f>VLOOKUP(C554,'A. Rate Class Allocations'!$B$124:$J$128,6,FALSE)</f>
        <v>0.96094519236849896</v>
      </c>
      <c r="P554" s="1061">
        <f>VLOOKUP(C554,'A. Rate Class Allocations'!$B$124:$J$128,8,FALSE)</f>
        <v>0.98007105038154396</v>
      </c>
      <c r="Q554" s="1061">
        <f>VLOOKUP(C554,'A. Rate Class Allocations'!$B$124:$J$128,7,FALSE)</f>
        <v>1.0700573423086499</v>
      </c>
      <c r="R554" s="1061">
        <f>VLOOKUP(C554,'A. Rate Class Allocations'!$B$124:$J$128,9,FALSE)</f>
        <v>0.85888650963597402</v>
      </c>
      <c r="S554" s="1060">
        <f t="shared" si="25"/>
        <v>2136.3479531854246</v>
      </c>
      <c r="T554" s="1060">
        <f t="shared" si="26"/>
        <v>0.53305353319057724</v>
      </c>
    </row>
    <row r="555" spans="1:20" s="1063" customFormat="1">
      <c r="A555" s="1072" t="s">
        <v>846</v>
      </c>
      <c r="B555" s="1063" t="s">
        <v>768</v>
      </c>
      <c r="C555" s="1071" t="s">
        <v>118</v>
      </c>
      <c r="D555" s="1071" t="s">
        <v>2169</v>
      </c>
      <c r="E555" s="1066">
        <v>2018</v>
      </c>
      <c r="F555" s="1066">
        <v>2018</v>
      </c>
      <c r="G555" s="1064">
        <v>43343</v>
      </c>
      <c r="H555" s="1117">
        <f t="shared" si="24"/>
        <v>2018</v>
      </c>
      <c r="I555" s="1064"/>
      <c r="J555" s="1071" t="s">
        <v>843</v>
      </c>
      <c r="K555" s="1071" t="s">
        <v>2020</v>
      </c>
      <c r="L555" s="1071" t="s">
        <v>827</v>
      </c>
      <c r="M555" s="1070">
        <v>3402.57</v>
      </c>
      <c r="N555" s="1070">
        <v>0.87</v>
      </c>
      <c r="O555" s="1062">
        <f>VLOOKUP(C555,'A. Rate Class Allocations'!$B$124:$J$128,6,FALSE)</f>
        <v>0.96094519236849896</v>
      </c>
      <c r="P555" s="1061">
        <f>VLOOKUP(C555,'A. Rate Class Allocations'!$B$124:$J$128,8,FALSE)</f>
        <v>0.98007105038154396</v>
      </c>
      <c r="Q555" s="1061">
        <f>VLOOKUP(C555,'A. Rate Class Allocations'!$B$124:$J$128,7,FALSE)</f>
        <v>1.0700573423086499</v>
      </c>
      <c r="R555" s="1061">
        <f>VLOOKUP(C555,'A. Rate Class Allocations'!$B$124:$J$128,9,FALSE)</f>
        <v>0.85888650963597402</v>
      </c>
      <c r="S555" s="1060">
        <f t="shared" si="25"/>
        <v>3204.5219297781373</v>
      </c>
      <c r="T555" s="1060">
        <f t="shared" si="26"/>
        <v>0.79958029978586598</v>
      </c>
    </row>
    <row r="556" spans="1:20" s="1063" customFormat="1">
      <c r="A556" s="1072" t="s">
        <v>846</v>
      </c>
      <c r="B556" s="1063" t="s">
        <v>768</v>
      </c>
      <c r="C556" s="1071" t="s">
        <v>118</v>
      </c>
      <c r="D556" s="1071" t="s">
        <v>2169</v>
      </c>
      <c r="E556" s="1066">
        <v>2018</v>
      </c>
      <c r="F556" s="1066">
        <v>2018</v>
      </c>
      <c r="G556" s="1064">
        <v>43343</v>
      </c>
      <c r="H556" s="1117">
        <f t="shared" si="24"/>
        <v>2018</v>
      </c>
      <c r="I556" s="1064"/>
      <c r="J556" s="1071" t="s">
        <v>843</v>
      </c>
      <c r="K556" s="1071" t="s">
        <v>2020</v>
      </c>
      <c r="L556" s="1071" t="s">
        <v>827</v>
      </c>
      <c r="M556" s="1070">
        <v>9256.91</v>
      </c>
      <c r="N556" s="1070">
        <v>2.0150000000000001</v>
      </c>
      <c r="O556" s="1062">
        <f>VLOOKUP(C556,'A. Rate Class Allocations'!$B$124:$J$128,6,FALSE)</f>
        <v>0.96094519236849896</v>
      </c>
      <c r="P556" s="1061">
        <f>VLOOKUP(C556,'A. Rate Class Allocations'!$B$124:$J$128,8,FALSE)</f>
        <v>0.98007105038154396</v>
      </c>
      <c r="Q556" s="1061">
        <f>VLOOKUP(C556,'A. Rate Class Allocations'!$B$124:$J$128,7,FALSE)</f>
        <v>1.0700573423086499</v>
      </c>
      <c r="R556" s="1061">
        <f>VLOOKUP(C556,'A. Rate Class Allocations'!$B$124:$J$128,9,FALSE)</f>
        <v>0.85888650963597402</v>
      </c>
      <c r="S556" s="1060">
        <f t="shared" si="25"/>
        <v>8718.1075178416704</v>
      </c>
      <c r="T556" s="1060">
        <f t="shared" si="26"/>
        <v>1.8519014989293336</v>
      </c>
    </row>
    <row r="557" spans="1:20" s="1063" customFormat="1">
      <c r="A557" s="1072" t="s">
        <v>846</v>
      </c>
      <c r="B557" s="1063" t="s">
        <v>768</v>
      </c>
      <c r="C557" s="1071" t="s">
        <v>118</v>
      </c>
      <c r="D557" s="1071" t="s">
        <v>2169</v>
      </c>
      <c r="E557" s="1066">
        <v>2018</v>
      </c>
      <c r="F557" s="1066">
        <v>2018</v>
      </c>
      <c r="G557" s="1064">
        <v>43343</v>
      </c>
      <c r="H557" s="1117">
        <f t="shared" si="24"/>
        <v>2018</v>
      </c>
      <c r="I557" s="1064"/>
      <c r="J557" s="1071" t="s">
        <v>843</v>
      </c>
      <c r="K557" s="1071" t="s">
        <v>2020</v>
      </c>
      <c r="L557" s="1071" t="s">
        <v>827</v>
      </c>
      <c r="M557" s="1070">
        <v>2842.7671999999998</v>
      </c>
      <c r="N557" s="1070">
        <v>0.61880000000000002</v>
      </c>
      <c r="O557" s="1062">
        <f>VLOOKUP(C557,'A. Rate Class Allocations'!$B$124:$J$128,6,FALSE)</f>
        <v>0.96094519236849896</v>
      </c>
      <c r="P557" s="1061">
        <f>VLOOKUP(C557,'A. Rate Class Allocations'!$B$124:$J$128,8,FALSE)</f>
        <v>0.98007105038154396</v>
      </c>
      <c r="Q557" s="1061">
        <f>VLOOKUP(C557,'A. Rate Class Allocations'!$B$124:$J$128,7,FALSE)</f>
        <v>1.0700573423086499</v>
      </c>
      <c r="R557" s="1061">
        <f>VLOOKUP(C557,'A. Rate Class Allocations'!$B$124:$J$128,9,FALSE)</f>
        <v>0.85888650963597402</v>
      </c>
      <c r="S557" s="1060">
        <f t="shared" si="25"/>
        <v>2677.3026958016999</v>
      </c>
      <c r="T557" s="1060">
        <f t="shared" si="26"/>
        <v>0.56871297644539531</v>
      </c>
    </row>
    <row r="558" spans="1:20" s="1063" customFormat="1">
      <c r="A558" s="1072" t="s">
        <v>846</v>
      </c>
      <c r="B558" s="1063" t="s">
        <v>768</v>
      </c>
      <c r="C558" s="1071" t="s">
        <v>118</v>
      </c>
      <c r="D558" s="1071" t="s">
        <v>2169</v>
      </c>
      <c r="E558" s="1066">
        <v>2018</v>
      </c>
      <c r="F558" s="1066">
        <v>2018</v>
      </c>
      <c r="G558" s="1064">
        <v>43343</v>
      </c>
      <c r="H558" s="1117">
        <f t="shared" si="24"/>
        <v>2018</v>
      </c>
      <c r="I558" s="1064"/>
      <c r="J558" s="1071" t="s">
        <v>843</v>
      </c>
      <c r="K558" s="1071" t="s">
        <v>2020</v>
      </c>
      <c r="L558" s="1071" t="s">
        <v>827</v>
      </c>
      <c r="M558" s="1070">
        <v>5512.8</v>
      </c>
      <c r="N558" s="1070">
        <v>1.2</v>
      </c>
      <c r="O558" s="1062">
        <f>VLOOKUP(C558,'A. Rate Class Allocations'!$B$124:$J$128,6,FALSE)</f>
        <v>0.96094519236849896</v>
      </c>
      <c r="P558" s="1061">
        <f>VLOOKUP(C558,'A. Rate Class Allocations'!$B$124:$J$128,8,FALSE)</f>
        <v>0.98007105038154396</v>
      </c>
      <c r="Q558" s="1061">
        <f>VLOOKUP(C558,'A. Rate Class Allocations'!$B$124:$J$128,7,FALSE)</f>
        <v>1.0700573423086499</v>
      </c>
      <c r="R558" s="1061">
        <f>VLOOKUP(C558,'A. Rate Class Allocations'!$B$124:$J$128,9,FALSE)</f>
        <v>0.85888650963597402</v>
      </c>
      <c r="S558" s="1060">
        <f t="shared" si="25"/>
        <v>5191.9250726600521</v>
      </c>
      <c r="T558" s="1060">
        <f t="shared" si="26"/>
        <v>1.1028693790149877</v>
      </c>
    </row>
    <row r="559" spans="1:20" s="1063" customFormat="1">
      <c r="A559" s="1072" t="s">
        <v>846</v>
      </c>
      <c r="B559" s="1063" t="s">
        <v>768</v>
      </c>
      <c r="C559" s="1071" t="s">
        <v>118</v>
      </c>
      <c r="D559" s="1071" t="s">
        <v>2168</v>
      </c>
      <c r="E559" s="1066">
        <v>2018</v>
      </c>
      <c r="F559" s="1066">
        <v>2018</v>
      </c>
      <c r="G559" s="1064">
        <v>43343</v>
      </c>
      <c r="H559" s="1117">
        <f t="shared" si="24"/>
        <v>2018</v>
      </c>
      <c r="I559" s="1064"/>
      <c r="J559" s="1071" t="s">
        <v>847</v>
      </c>
      <c r="K559" s="1071" t="s">
        <v>2020</v>
      </c>
      <c r="L559" s="1071" t="s">
        <v>825</v>
      </c>
      <c r="M559" s="1070">
        <v>22792</v>
      </c>
      <c r="N559" s="1070">
        <v>7.4</v>
      </c>
      <c r="O559" s="1062">
        <f>VLOOKUP(C559,'A. Rate Class Allocations'!$B$124:$J$128,6,FALSE)</f>
        <v>0.96094519236849896</v>
      </c>
      <c r="P559" s="1061">
        <f>VLOOKUP(C559,'A. Rate Class Allocations'!$B$124:$J$128,8,FALSE)</f>
        <v>0.98007105038154396</v>
      </c>
      <c r="Q559" s="1061">
        <f>VLOOKUP(C559,'A. Rate Class Allocations'!$B$124:$J$128,7,FALSE)</f>
        <v>1.0700573423086499</v>
      </c>
      <c r="R559" s="1061">
        <f>VLOOKUP(C559,'A. Rate Class Allocations'!$B$124:$J$128,9,FALSE)</f>
        <v>0.85888650963597402</v>
      </c>
      <c r="S559" s="1060">
        <f t="shared" si="25"/>
        <v>21465.381703683772</v>
      </c>
      <c r="T559" s="1060">
        <f t="shared" si="26"/>
        <v>6.8010278372590909</v>
      </c>
    </row>
    <row r="560" spans="1:20" s="1063" customFormat="1">
      <c r="A560" s="1072" t="s">
        <v>846</v>
      </c>
      <c r="B560" s="1063" t="s">
        <v>768</v>
      </c>
      <c r="C560" s="1071" t="s">
        <v>118</v>
      </c>
      <c r="D560" s="1071" t="s">
        <v>2167</v>
      </c>
      <c r="E560" s="1066">
        <v>2018</v>
      </c>
      <c r="F560" s="1066">
        <v>2018</v>
      </c>
      <c r="G560" s="1064">
        <v>43343</v>
      </c>
      <c r="H560" s="1117">
        <f t="shared" si="24"/>
        <v>2018</v>
      </c>
      <c r="I560" s="1064"/>
      <c r="J560" s="1071" t="s">
        <v>843</v>
      </c>
      <c r="K560" s="1071" t="s">
        <v>2020</v>
      </c>
      <c r="L560" s="1071" t="s">
        <v>825</v>
      </c>
      <c r="M560" s="1070">
        <v>3675.2</v>
      </c>
      <c r="N560" s="1070">
        <v>0.8</v>
      </c>
      <c r="O560" s="1062">
        <f>VLOOKUP(C560,'A. Rate Class Allocations'!$B$124:$J$128,6,FALSE)</f>
        <v>0.96094519236849896</v>
      </c>
      <c r="P560" s="1061">
        <f>VLOOKUP(C560,'A. Rate Class Allocations'!$B$124:$J$128,8,FALSE)</f>
        <v>0.98007105038154396</v>
      </c>
      <c r="Q560" s="1061">
        <f>VLOOKUP(C560,'A. Rate Class Allocations'!$B$124:$J$128,7,FALSE)</f>
        <v>1.0700573423086499</v>
      </c>
      <c r="R560" s="1061">
        <f>VLOOKUP(C560,'A. Rate Class Allocations'!$B$124:$J$128,9,FALSE)</f>
        <v>0.85888650963597402</v>
      </c>
      <c r="S560" s="1060">
        <f t="shared" si="25"/>
        <v>3461.2833817733676</v>
      </c>
      <c r="T560" s="1060">
        <f t="shared" si="26"/>
        <v>0.73524625267665844</v>
      </c>
    </row>
    <row r="561" spans="1:20" s="1063" customFormat="1">
      <c r="A561" s="1072" t="s">
        <v>846</v>
      </c>
      <c r="B561" s="1063" t="s">
        <v>768</v>
      </c>
      <c r="C561" s="1071" t="s">
        <v>118</v>
      </c>
      <c r="D561" s="1071" t="s">
        <v>2166</v>
      </c>
      <c r="E561" s="1066">
        <v>2018</v>
      </c>
      <c r="F561" s="1066">
        <v>2018</v>
      </c>
      <c r="G561" s="1064">
        <v>43314</v>
      </c>
      <c r="H561" s="1117">
        <f t="shared" si="24"/>
        <v>2018</v>
      </c>
      <c r="I561" s="1064"/>
      <c r="J561" s="1071" t="s">
        <v>847</v>
      </c>
      <c r="K561" s="1071" t="s">
        <v>2020</v>
      </c>
      <c r="L561" s="1071" t="s">
        <v>827</v>
      </c>
      <c r="M561" s="1070">
        <v>3173</v>
      </c>
      <c r="N561" s="1070">
        <v>0.9</v>
      </c>
      <c r="O561" s="1062">
        <f>VLOOKUP(C561,'A. Rate Class Allocations'!$B$124:$J$128,6,FALSE)</f>
        <v>0.96094519236849896</v>
      </c>
      <c r="P561" s="1061">
        <f>VLOOKUP(C561,'A. Rate Class Allocations'!$B$124:$J$128,8,FALSE)</f>
        <v>0.98007105038154396</v>
      </c>
      <c r="Q561" s="1061">
        <f>VLOOKUP(C561,'A. Rate Class Allocations'!$B$124:$J$128,7,FALSE)</f>
        <v>1.0700573423086499</v>
      </c>
      <c r="R561" s="1061">
        <f>VLOOKUP(C561,'A. Rate Class Allocations'!$B$124:$J$128,9,FALSE)</f>
        <v>0.85888650963597402</v>
      </c>
      <c r="S561" s="1060">
        <f t="shared" si="25"/>
        <v>2988.3141517106269</v>
      </c>
      <c r="T561" s="1060">
        <f t="shared" si="26"/>
        <v>0.82715203426124062</v>
      </c>
    </row>
    <row r="562" spans="1:20" s="1063" customFormat="1">
      <c r="A562" s="1072" t="s">
        <v>846</v>
      </c>
      <c r="B562" s="1063" t="s">
        <v>768</v>
      </c>
      <c r="C562" s="1071" t="s">
        <v>118</v>
      </c>
      <c r="D562" s="1071" t="s">
        <v>2165</v>
      </c>
      <c r="E562" s="1066">
        <v>2018</v>
      </c>
      <c r="F562" s="1066">
        <v>2018</v>
      </c>
      <c r="G562" s="1064">
        <v>43370</v>
      </c>
      <c r="H562" s="1117">
        <f t="shared" si="24"/>
        <v>2018</v>
      </c>
      <c r="I562" s="1064"/>
      <c r="J562" s="1071" t="s">
        <v>843</v>
      </c>
      <c r="K562" s="1071" t="s">
        <v>2020</v>
      </c>
      <c r="L562" s="1071" t="s">
        <v>825</v>
      </c>
      <c r="M562" s="1070">
        <v>5040</v>
      </c>
      <c r="N562" s="1070">
        <v>0</v>
      </c>
      <c r="O562" s="1062">
        <f>VLOOKUP(C562,'A. Rate Class Allocations'!$B$124:$J$128,6,FALSE)</f>
        <v>0.96094519236849896</v>
      </c>
      <c r="P562" s="1061">
        <f>VLOOKUP(C562,'A. Rate Class Allocations'!$B$124:$J$128,8,FALSE)</f>
        <v>0.98007105038154396</v>
      </c>
      <c r="Q562" s="1061">
        <f>VLOOKUP(C562,'A. Rate Class Allocations'!$B$124:$J$128,7,FALSE)</f>
        <v>1.0700573423086499</v>
      </c>
      <c r="R562" s="1061">
        <f>VLOOKUP(C562,'A. Rate Class Allocations'!$B$124:$J$128,9,FALSE)</f>
        <v>0.85888650963597402</v>
      </c>
      <c r="S562" s="1060">
        <f t="shared" si="25"/>
        <v>4746.6446027801958</v>
      </c>
      <c r="T562" s="1060">
        <f t="shared" si="26"/>
        <v>0</v>
      </c>
    </row>
    <row r="563" spans="1:20" s="1063" customFormat="1">
      <c r="A563" s="1072" t="s">
        <v>846</v>
      </c>
      <c r="B563" s="1063" t="s">
        <v>768</v>
      </c>
      <c r="C563" s="1071" t="s">
        <v>118</v>
      </c>
      <c r="D563" s="1071" t="s">
        <v>2165</v>
      </c>
      <c r="E563" s="1066">
        <v>2018</v>
      </c>
      <c r="F563" s="1066">
        <v>2018</v>
      </c>
      <c r="G563" s="1064">
        <v>43370</v>
      </c>
      <c r="H563" s="1117">
        <f t="shared" si="24"/>
        <v>2018</v>
      </c>
      <c r="I563" s="1064"/>
      <c r="J563" s="1071" t="s">
        <v>843</v>
      </c>
      <c r="K563" s="1071" t="s">
        <v>2020</v>
      </c>
      <c r="L563" s="1071" t="s">
        <v>825</v>
      </c>
      <c r="M563" s="1070">
        <v>13398</v>
      </c>
      <c r="N563" s="1070">
        <v>0</v>
      </c>
      <c r="O563" s="1062">
        <f>VLOOKUP(C563,'A. Rate Class Allocations'!$B$124:$J$128,6,FALSE)</f>
        <v>0.96094519236849896</v>
      </c>
      <c r="P563" s="1061">
        <f>VLOOKUP(C563,'A. Rate Class Allocations'!$B$124:$J$128,8,FALSE)</f>
        <v>0.98007105038154396</v>
      </c>
      <c r="Q563" s="1061">
        <f>VLOOKUP(C563,'A. Rate Class Allocations'!$B$124:$J$128,7,FALSE)</f>
        <v>1.0700573423086499</v>
      </c>
      <c r="R563" s="1061">
        <f>VLOOKUP(C563,'A. Rate Class Allocations'!$B$124:$J$128,9,FALSE)</f>
        <v>0.85888650963597402</v>
      </c>
      <c r="S563" s="1060">
        <f t="shared" si="25"/>
        <v>12618.163569057353</v>
      </c>
      <c r="T563" s="1060">
        <f t="shared" si="26"/>
        <v>0</v>
      </c>
    </row>
    <row r="564" spans="1:20" s="1063" customFormat="1">
      <c r="A564" s="1072" t="s">
        <v>846</v>
      </c>
      <c r="B564" s="1063" t="s">
        <v>768</v>
      </c>
      <c r="C564" s="1071" t="s">
        <v>118</v>
      </c>
      <c r="D564" s="1071" t="s">
        <v>2165</v>
      </c>
      <c r="E564" s="1066">
        <v>2018</v>
      </c>
      <c r="F564" s="1066">
        <v>2018</v>
      </c>
      <c r="G564" s="1064">
        <v>43370</v>
      </c>
      <c r="H564" s="1117">
        <f t="shared" si="24"/>
        <v>2018</v>
      </c>
      <c r="I564" s="1064"/>
      <c r="J564" s="1071" t="s">
        <v>843</v>
      </c>
      <c r="K564" s="1071" t="s">
        <v>2020</v>
      </c>
      <c r="L564" s="1071" t="s">
        <v>825</v>
      </c>
      <c r="M564" s="1070">
        <v>2919</v>
      </c>
      <c r="N564" s="1070">
        <v>0</v>
      </c>
      <c r="O564" s="1062">
        <f>VLOOKUP(C564,'A. Rate Class Allocations'!$B$124:$J$128,6,FALSE)</f>
        <v>0.96094519236849896</v>
      </c>
      <c r="P564" s="1061">
        <f>VLOOKUP(C564,'A. Rate Class Allocations'!$B$124:$J$128,8,FALSE)</f>
        <v>0.98007105038154396</v>
      </c>
      <c r="Q564" s="1061">
        <f>VLOOKUP(C564,'A. Rate Class Allocations'!$B$124:$J$128,7,FALSE)</f>
        <v>1.0700573423086499</v>
      </c>
      <c r="R564" s="1061">
        <f>VLOOKUP(C564,'A. Rate Class Allocations'!$B$124:$J$128,9,FALSE)</f>
        <v>0.85888650963597402</v>
      </c>
      <c r="S564" s="1060">
        <f t="shared" si="25"/>
        <v>2749.0983324435301</v>
      </c>
      <c r="T564" s="1060">
        <f t="shared" si="26"/>
        <v>0</v>
      </c>
    </row>
    <row r="565" spans="1:20" s="1063" customFormat="1">
      <c r="A565" s="1072" t="s">
        <v>846</v>
      </c>
      <c r="B565" s="1063" t="s">
        <v>768</v>
      </c>
      <c r="C565" s="1071" t="s">
        <v>118</v>
      </c>
      <c r="D565" s="1071" t="s">
        <v>2164</v>
      </c>
      <c r="E565" s="1066">
        <v>2018</v>
      </c>
      <c r="F565" s="1066">
        <v>2018</v>
      </c>
      <c r="G565" s="1064">
        <v>43391</v>
      </c>
      <c r="H565" s="1117">
        <f t="shared" si="24"/>
        <v>2018</v>
      </c>
      <c r="I565" s="1064"/>
      <c r="J565" s="1071" t="s">
        <v>843</v>
      </c>
      <c r="K565" s="1071" t="s">
        <v>2020</v>
      </c>
      <c r="L565" s="1071" t="s">
        <v>827</v>
      </c>
      <c r="M565" s="1070">
        <v>4872</v>
      </c>
      <c r="N565" s="1070">
        <v>0</v>
      </c>
      <c r="O565" s="1062">
        <f>VLOOKUP(C565,'A. Rate Class Allocations'!$B$124:$J$128,6,FALSE)</f>
        <v>0.96094519236849896</v>
      </c>
      <c r="P565" s="1061">
        <f>VLOOKUP(C565,'A. Rate Class Allocations'!$B$124:$J$128,8,FALSE)</f>
        <v>0.98007105038154396</v>
      </c>
      <c r="Q565" s="1061">
        <f>VLOOKUP(C565,'A. Rate Class Allocations'!$B$124:$J$128,7,FALSE)</f>
        <v>1.0700573423086499</v>
      </c>
      <c r="R565" s="1061">
        <f>VLOOKUP(C565,'A. Rate Class Allocations'!$B$124:$J$128,9,FALSE)</f>
        <v>0.85888650963597402</v>
      </c>
      <c r="S565" s="1060">
        <f t="shared" si="25"/>
        <v>4588.4231160208565</v>
      </c>
      <c r="T565" s="1060">
        <f t="shared" si="26"/>
        <v>0</v>
      </c>
    </row>
    <row r="566" spans="1:20" s="1063" customFormat="1">
      <c r="A566" s="1072" t="s">
        <v>846</v>
      </c>
      <c r="B566" s="1063" t="s">
        <v>768</v>
      </c>
      <c r="C566" s="1071" t="s">
        <v>118</v>
      </c>
      <c r="D566" s="1071" t="s">
        <v>2163</v>
      </c>
      <c r="E566" s="1066">
        <v>2018</v>
      </c>
      <c r="F566" s="1066">
        <v>2018</v>
      </c>
      <c r="G566" s="1064">
        <v>43045</v>
      </c>
      <c r="H566" s="1117">
        <f t="shared" si="24"/>
        <v>2017</v>
      </c>
      <c r="I566" s="1064"/>
      <c r="J566" s="1071" t="s">
        <v>843</v>
      </c>
      <c r="K566" s="1071" t="s">
        <v>2020</v>
      </c>
      <c r="L566" s="1071" t="s">
        <v>827</v>
      </c>
      <c r="M566" s="1070">
        <v>4223.88</v>
      </c>
      <c r="N566" s="1070">
        <v>1.08</v>
      </c>
      <c r="O566" s="1062">
        <f>VLOOKUP(C566,'A. Rate Class Allocations'!$B$124:$J$128,6,FALSE)</f>
        <v>0.96094519236849896</v>
      </c>
      <c r="P566" s="1061">
        <f>VLOOKUP(C566,'A. Rate Class Allocations'!$B$124:$J$128,8,FALSE)</f>
        <v>0.98007105038154396</v>
      </c>
      <c r="Q566" s="1061">
        <f>VLOOKUP(C566,'A. Rate Class Allocations'!$B$124:$J$128,7,FALSE)</f>
        <v>1.0700573423086499</v>
      </c>
      <c r="R566" s="1061">
        <f>VLOOKUP(C566,'A. Rate Class Allocations'!$B$124:$J$128,9,FALSE)</f>
        <v>0.85888650963597402</v>
      </c>
      <c r="S566" s="1060">
        <f t="shared" si="25"/>
        <v>3978.02722317286</v>
      </c>
      <c r="T566" s="1060">
        <f t="shared" si="26"/>
        <v>0.99258244111348881</v>
      </c>
    </row>
    <row r="567" spans="1:20" s="1063" customFormat="1">
      <c r="A567" s="1072" t="s">
        <v>846</v>
      </c>
      <c r="B567" s="1063" t="s">
        <v>768</v>
      </c>
      <c r="C567" s="1071" t="s">
        <v>118</v>
      </c>
      <c r="D567" s="1071" t="s">
        <v>2162</v>
      </c>
      <c r="E567" s="1066">
        <v>2018</v>
      </c>
      <c r="F567" s="1066">
        <v>2018</v>
      </c>
      <c r="G567" s="1064">
        <v>43357</v>
      </c>
      <c r="H567" s="1117">
        <f t="shared" si="24"/>
        <v>2018</v>
      </c>
      <c r="I567" s="1064"/>
      <c r="J567" s="1071" t="s">
        <v>843</v>
      </c>
      <c r="K567" s="1071" t="s">
        <v>2020</v>
      </c>
      <c r="L567" s="1071" t="s">
        <v>825</v>
      </c>
      <c r="M567" s="1070">
        <v>859.99680000000001</v>
      </c>
      <c r="N567" s="1070">
        <v>0.18720000000000001</v>
      </c>
      <c r="O567" s="1062">
        <f>VLOOKUP(C567,'A. Rate Class Allocations'!$B$124:$J$128,6,FALSE)</f>
        <v>0.96094519236849896</v>
      </c>
      <c r="P567" s="1061">
        <f>VLOOKUP(C567,'A. Rate Class Allocations'!$B$124:$J$128,8,FALSE)</f>
        <v>0.98007105038154396</v>
      </c>
      <c r="Q567" s="1061">
        <f>VLOOKUP(C567,'A. Rate Class Allocations'!$B$124:$J$128,7,FALSE)</f>
        <v>1.0700573423086499</v>
      </c>
      <c r="R567" s="1061">
        <f>VLOOKUP(C567,'A. Rate Class Allocations'!$B$124:$J$128,9,FALSE)</f>
        <v>0.85888650963597402</v>
      </c>
      <c r="S567" s="1060">
        <f t="shared" si="25"/>
        <v>809.9403113349681</v>
      </c>
      <c r="T567" s="1060">
        <f t="shared" si="26"/>
        <v>0.17204762312633809</v>
      </c>
    </row>
    <row r="568" spans="1:20" s="1063" customFormat="1">
      <c r="A568" s="1072" t="s">
        <v>846</v>
      </c>
      <c r="B568" s="1063" t="s">
        <v>768</v>
      </c>
      <c r="C568" s="1071" t="s">
        <v>118</v>
      </c>
      <c r="D568" s="1071" t="s">
        <v>2162</v>
      </c>
      <c r="E568" s="1066">
        <v>2018</v>
      </c>
      <c r="F568" s="1066">
        <v>2018</v>
      </c>
      <c r="G568" s="1064">
        <v>43357</v>
      </c>
      <c r="H568" s="1117">
        <f t="shared" si="24"/>
        <v>2018</v>
      </c>
      <c r="I568" s="1064"/>
      <c r="J568" s="1071" t="s">
        <v>843</v>
      </c>
      <c r="K568" s="1071" t="s">
        <v>2020</v>
      </c>
      <c r="L568" s="1071" t="s">
        <v>825</v>
      </c>
      <c r="M568" s="1070">
        <v>4013.3184000000001</v>
      </c>
      <c r="N568" s="1070">
        <v>0.87360000000000004</v>
      </c>
      <c r="O568" s="1062">
        <f>VLOOKUP(C568,'A. Rate Class Allocations'!$B$124:$J$128,6,FALSE)</f>
        <v>0.96094519236849896</v>
      </c>
      <c r="P568" s="1061">
        <f>VLOOKUP(C568,'A. Rate Class Allocations'!$B$124:$J$128,8,FALSE)</f>
        <v>0.98007105038154396</v>
      </c>
      <c r="Q568" s="1061">
        <f>VLOOKUP(C568,'A. Rate Class Allocations'!$B$124:$J$128,7,FALSE)</f>
        <v>1.0700573423086499</v>
      </c>
      <c r="R568" s="1061">
        <f>VLOOKUP(C568,'A. Rate Class Allocations'!$B$124:$J$128,9,FALSE)</f>
        <v>0.85888650963597402</v>
      </c>
      <c r="S568" s="1060">
        <f t="shared" si="25"/>
        <v>3779.7214528965183</v>
      </c>
      <c r="T568" s="1060">
        <f t="shared" si="26"/>
        <v>0.80288890792291101</v>
      </c>
    </row>
    <row r="569" spans="1:20" s="1063" customFormat="1">
      <c r="A569" s="1072" t="s">
        <v>846</v>
      </c>
      <c r="B569" s="1063" t="s">
        <v>768</v>
      </c>
      <c r="C569" s="1071" t="s">
        <v>118</v>
      </c>
      <c r="D569" s="1071" t="s">
        <v>2162</v>
      </c>
      <c r="E569" s="1066">
        <v>2018</v>
      </c>
      <c r="F569" s="1066">
        <v>2018</v>
      </c>
      <c r="G569" s="1064">
        <v>43357</v>
      </c>
      <c r="H569" s="1117">
        <f t="shared" si="24"/>
        <v>2018</v>
      </c>
      <c r="I569" s="1064"/>
      <c r="J569" s="1071" t="s">
        <v>843</v>
      </c>
      <c r="K569" s="1071" t="s">
        <v>2020</v>
      </c>
      <c r="L569" s="1071" t="s">
        <v>825</v>
      </c>
      <c r="M569" s="1070">
        <v>1492.704</v>
      </c>
      <c r="N569" s="1070">
        <v>0.1704</v>
      </c>
      <c r="O569" s="1062">
        <f>VLOOKUP(C569,'A. Rate Class Allocations'!$B$124:$J$128,6,FALSE)</f>
        <v>0.96094519236849896</v>
      </c>
      <c r="P569" s="1061">
        <f>VLOOKUP(C569,'A. Rate Class Allocations'!$B$124:$J$128,8,FALSE)</f>
        <v>0.98007105038154396</v>
      </c>
      <c r="Q569" s="1061">
        <f>VLOOKUP(C569,'A. Rate Class Allocations'!$B$124:$J$128,7,FALSE)</f>
        <v>1.0700573423086499</v>
      </c>
      <c r="R569" s="1061">
        <f>VLOOKUP(C569,'A. Rate Class Allocations'!$B$124:$J$128,9,FALSE)</f>
        <v>0.85888650963597402</v>
      </c>
      <c r="S569" s="1060">
        <f t="shared" si="25"/>
        <v>1405.8205129262715</v>
      </c>
      <c r="T569" s="1060">
        <f t="shared" si="26"/>
        <v>0.15660745182012825</v>
      </c>
    </row>
    <row r="570" spans="1:20" s="1063" customFormat="1">
      <c r="A570" s="1072" t="s">
        <v>846</v>
      </c>
      <c r="B570" s="1063" t="s">
        <v>768</v>
      </c>
      <c r="C570" s="1071" t="s">
        <v>118</v>
      </c>
      <c r="D570" s="1071" t="s">
        <v>2162</v>
      </c>
      <c r="E570" s="1066">
        <v>2018</v>
      </c>
      <c r="F570" s="1066">
        <v>2018</v>
      </c>
      <c r="G570" s="1064">
        <v>43357</v>
      </c>
      <c r="H570" s="1117">
        <f t="shared" si="24"/>
        <v>2018</v>
      </c>
      <c r="I570" s="1064"/>
      <c r="J570" s="1071" t="s">
        <v>843</v>
      </c>
      <c r="K570" s="1071" t="s">
        <v>2020</v>
      </c>
      <c r="L570" s="1071" t="s">
        <v>825</v>
      </c>
      <c r="M570" s="1070">
        <v>3654</v>
      </c>
      <c r="N570" s="1070">
        <v>0</v>
      </c>
      <c r="O570" s="1062">
        <f>VLOOKUP(C570,'A. Rate Class Allocations'!$B$124:$J$128,6,FALSE)</f>
        <v>0.96094519236849896</v>
      </c>
      <c r="P570" s="1061">
        <f>VLOOKUP(C570,'A. Rate Class Allocations'!$B$124:$J$128,8,FALSE)</f>
        <v>0.98007105038154396</v>
      </c>
      <c r="Q570" s="1061">
        <f>VLOOKUP(C570,'A. Rate Class Allocations'!$B$124:$J$128,7,FALSE)</f>
        <v>1.0700573423086499</v>
      </c>
      <c r="R570" s="1061">
        <f>VLOOKUP(C570,'A. Rate Class Allocations'!$B$124:$J$128,9,FALSE)</f>
        <v>0.85888650963597402</v>
      </c>
      <c r="S570" s="1060">
        <f t="shared" si="25"/>
        <v>3441.3173370156419</v>
      </c>
      <c r="T570" s="1060">
        <f t="shared" si="26"/>
        <v>0</v>
      </c>
    </row>
    <row r="571" spans="1:20" s="1063" customFormat="1">
      <c r="A571" s="1072" t="s">
        <v>846</v>
      </c>
      <c r="B571" s="1063" t="s">
        <v>768</v>
      </c>
      <c r="C571" s="1071" t="s">
        <v>118</v>
      </c>
      <c r="D571" s="1071" t="s">
        <v>2162</v>
      </c>
      <c r="E571" s="1066">
        <v>2018</v>
      </c>
      <c r="F571" s="1066">
        <v>2018</v>
      </c>
      <c r="G571" s="1064">
        <v>43357</v>
      </c>
      <c r="H571" s="1117">
        <f t="shared" si="24"/>
        <v>2018</v>
      </c>
      <c r="I571" s="1064"/>
      <c r="J571" s="1071" t="s">
        <v>843</v>
      </c>
      <c r="K571" s="1071" t="s">
        <v>2020</v>
      </c>
      <c r="L571" s="1071" t="s">
        <v>825</v>
      </c>
      <c r="M571" s="1070">
        <v>4410.24</v>
      </c>
      <c r="N571" s="1070">
        <v>0</v>
      </c>
      <c r="O571" s="1062">
        <f>VLOOKUP(C571,'A. Rate Class Allocations'!$B$124:$J$128,6,FALSE)</f>
        <v>0.96094519236849896</v>
      </c>
      <c r="P571" s="1061">
        <f>VLOOKUP(C571,'A. Rate Class Allocations'!$B$124:$J$128,8,FALSE)</f>
        <v>0.98007105038154396</v>
      </c>
      <c r="Q571" s="1061">
        <f>VLOOKUP(C571,'A. Rate Class Allocations'!$B$124:$J$128,7,FALSE)</f>
        <v>1.0700573423086499</v>
      </c>
      <c r="R571" s="1061">
        <f>VLOOKUP(C571,'A. Rate Class Allocations'!$B$124:$J$128,9,FALSE)</f>
        <v>0.85888650963597402</v>
      </c>
      <c r="S571" s="1060">
        <f t="shared" si="25"/>
        <v>4153.540058128041</v>
      </c>
      <c r="T571" s="1060">
        <f t="shared" si="26"/>
        <v>0</v>
      </c>
    </row>
    <row r="572" spans="1:20" s="1063" customFormat="1">
      <c r="A572" s="1072" t="s">
        <v>846</v>
      </c>
      <c r="B572" s="1063" t="s">
        <v>768</v>
      </c>
      <c r="C572" s="1071" t="s">
        <v>118</v>
      </c>
      <c r="D572" s="1071" t="s">
        <v>2162</v>
      </c>
      <c r="E572" s="1066">
        <v>2018</v>
      </c>
      <c r="F572" s="1066">
        <v>2018</v>
      </c>
      <c r="G572" s="1064">
        <v>43357</v>
      </c>
      <c r="H572" s="1117">
        <f t="shared" si="24"/>
        <v>2018</v>
      </c>
      <c r="I572" s="1064"/>
      <c r="J572" s="1071" t="s">
        <v>843</v>
      </c>
      <c r="K572" s="1071" t="s">
        <v>2020</v>
      </c>
      <c r="L572" s="1071" t="s">
        <v>825</v>
      </c>
      <c r="M572" s="1070">
        <v>20342.232</v>
      </c>
      <c r="N572" s="1070">
        <v>0</v>
      </c>
      <c r="O572" s="1062">
        <f>VLOOKUP(C572,'A. Rate Class Allocations'!$B$124:$J$128,6,FALSE)</f>
        <v>0.96094519236849896</v>
      </c>
      <c r="P572" s="1061">
        <f>VLOOKUP(C572,'A. Rate Class Allocations'!$B$124:$J$128,8,FALSE)</f>
        <v>0.98007105038154396</v>
      </c>
      <c r="Q572" s="1061">
        <f>VLOOKUP(C572,'A. Rate Class Allocations'!$B$124:$J$128,7,FALSE)</f>
        <v>1.0700573423086499</v>
      </c>
      <c r="R572" s="1061">
        <f>VLOOKUP(C572,'A. Rate Class Allocations'!$B$124:$J$128,9,FALSE)</f>
        <v>0.85888650963597402</v>
      </c>
      <c r="S572" s="1060">
        <f t="shared" si="25"/>
        <v>19158.203518115592</v>
      </c>
      <c r="T572" s="1060">
        <f t="shared" si="26"/>
        <v>0</v>
      </c>
    </row>
    <row r="573" spans="1:20" s="1063" customFormat="1">
      <c r="A573" s="1072" t="s">
        <v>846</v>
      </c>
      <c r="B573" s="1063" t="s">
        <v>768</v>
      </c>
      <c r="C573" s="1071" t="s">
        <v>118</v>
      </c>
      <c r="D573" s="1071" t="s">
        <v>2162</v>
      </c>
      <c r="E573" s="1066">
        <v>2018</v>
      </c>
      <c r="F573" s="1066">
        <v>2018</v>
      </c>
      <c r="G573" s="1064">
        <v>43357</v>
      </c>
      <c r="H573" s="1117">
        <f t="shared" si="24"/>
        <v>2018</v>
      </c>
      <c r="I573" s="1064"/>
      <c r="J573" s="1071" t="s">
        <v>847</v>
      </c>
      <c r="K573" s="1071" t="s">
        <v>2020</v>
      </c>
      <c r="L573" s="1071" t="s">
        <v>825</v>
      </c>
      <c r="M573" s="1070">
        <v>23334</v>
      </c>
      <c r="N573" s="1070">
        <v>6.4</v>
      </c>
      <c r="O573" s="1062">
        <f>VLOOKUP(C573,'A. Rate Class Allocations'!$B$124:$J$128,6,FALSE)</f>
        <v>0.96094519236849896</v>
      </c>
      <c r="P573" s="1061">
        <f>VLOOKUP(C573,'A. Rate Class Allocations'!$B$124:$J$128,8,FALSE)</f>
        <v>0.98007105038154396</v>
      </c>
      <c r="Q573" s="1061">
        <f>VLOOKUP(C573,'A. Rate Class Allocations'!$B$124:$J$128,7,FALSE)</f>
        <v>1.0700573423086499</v>
      </c>
      <c r="R573" s="1061">
        <f>VLOOKUP(C573,'A. Rate Class Allocations'!$B$124:$J$128,9,FALSE)</f>
        <v>0.85888650963597402</v>
      </c>
      <c r="S573" s="1060">
        <f t="shared" si="25"/>
        <v>21975.834357395452</v>
      </c>
      <c r="T573" s="1060">
        <f t="shared" si="26"/>
        <v>5.8819700214132675</v>
      </c>
    </row>
    <row r="574" spans="1:20" s="1063" customFormat="1">
      <c r="A574" s="1072" t="s">
        <v>846</v>
      </c>
      <c r="B574" s="1063" t="s">
        <v>768</v>
      </c>
      <c r="C574" s="1071" t="s">
        <v>118</v>
      </c>
      <c r="D574" s="1071" t="s">
        <v>2161</v>
      </c>
      <c r="E574" s="1066">
        <v>2018</v>
      </c>
      <c r="F574" s="1066">
        <v>2018</v>
      </c>
      <c r="G574" s="1064">
        <v>43340</v>
      </c>
      <c r="H574" s="1117">
        <f t="shared" si="24"/>
        <v>2018</v>
      </c>
      <c r="I574" s="1064"/>
      <c r="J574" s="1071" t="s">
        <v>843</v>
      </c>
      <c r="K574" s="1071" t="s">
        <v>2020</v>
      </c>
      <c r="L574" s="1071" t="s">
        <v>825</v>
      </c>
      <c r="M574" s="1070">
        <v>13727.61</v>
      </c>
      <c r="N574" s="1070">
        <v>3.51</v>
      </c>
      <c r="O574" s="1062">
        <f>VLOOKUP(C574,'A. Rate Class Allocations'!$B$124:$J$128,6,FALSE)</f>
        <v>0.96094519236849896</v>
      </c>
      <c r="P574" s="1061">
        <f>VLOOKUP(C574,'A. Rate Class Allocations'!$B$124:$J$128,8,FALSE)</f>
        <v>0.98007105038154396</v>
      </c>
      <c r="Q574" s="1061">
        <f>VLOOKUP(C574,'A. Rate Class Allocations'!$B$124:$J$128,7,FALSE)</f>
        <v>1.0700573423086499</v>
      </c>
      <c r="R574" s="1061">
        <f>VLOOKUP(C574,'A. Rate Class Allocations'!$B$124:$J$128,9,FALSE)</f>
        <v>0.85888650963597402</v>
      </c>
      <c r="S574" s="1060">
        <f t="shared" si="25"/>
        <v>12928.588475311793</v>
      </c>
      <c r="T574" s="1060">
        <f t="shared" si="26"/>
        <v>3.2258929336188382</v>
      </c>
    </row>
    <row r="575" spans="1:20" s="1063" customFormat="1">
      <c r="A575" s="1072" t="s">
        <v>846</v>
      </c>
      <c r="B575" s="1063" t="s">
        <v>768</v>
      </c>
      <c r="C575" s="1071" t="s">
        <v>118</v>
      </c>
      <c r="D575" s="1071" t="s">
        <v>2160</v>
      </c>
      <c r="E575" s="1066">
        <v>2018</v>
      </c>
      <c r="F575" s="1066">
        <v>2018</v>
      </c>
      <c r="G575" s="1064">
        <v>43374</v>
      </c>
      <c r="H575" s="1117">
        <f t="shared" si="24"/>
        <v>2018</v>
      </c>
      <c r="I575" s="1064"/>
      <c r="J575" s="1071" t="s">
        <v>843</v>
      </c>
      <c r="K575" s="1071" t="s">
        <v>2020</v>
      </c>
      <c r="L575" s="1071" t="s">
        <v>825</v>
      </c>
      <c r="M575" s="1070">
        <v>9555.52</v>
      </c>
      <c r="N575" s="1070">
        <v>2.08</v>
      </c>
      <c r="O575" s="1062">
        <f>VLOOKUP(C575,'A. Rate Class Allocations'!$B$124:$J$128,6,FALSE)</f>
        <v>0.96094519236849896</v>
      </c>
      <c r="P575" s="1061">
        <f>VLOOKUP(C575,'A. Rate Class Allocations'!$B$124:$J$128,8,FALSE)</f>
        <v>0.98007105038154396</v>
      </c>
      <c r="Q575" s="1061">
        <f>VLOOKUP(C575,'A. Rate Class Allocations'!$B$124:$J$128,7,FALSE)</f>
        <v>1.0700573423086499</v>
      </c>
      <c r="R575" s="1061">
        <f>VLOOKUP(C575,'A. Rate Class Allocations'!$B$124:$J$128,9,FALSE)</f>
        <v>0.85888650963597402</v>
      </c>
      <c r="S575" s="1060">
        <f t="shared" si="25"/>
        <v>8999.3367926107567</v>
      </c>
      <c r="T575" s="1060">
        <f t="shared" si="26"/>
        <v>1.9116402569593118</v>
      </c>
    </row>
    <row r="576" spans="1:20" s="1063" customFormat="1">
      <c r="A576" s="1072" t="s">
        <v>846</v>
      </c>
      <c r="B576" s="1063" t="s">
        <v>768</v>
      </c>
      <c r="C576" s="1071" t="s">
        <v>118</v>
      </c>
      <c r="D576" s="1071" t="s">
        <v>2159</v>
      </c>
      <c r="E576" s="1066">
        <v>2018</v>
      </c>
      <c r="F576" s="1066">
        <v>2018</v>
      </c>
      <c r="G576" s="1064">
        <v>43404</v>
      </c>
      <c r="H576" s="1117">
        <f t="shared" si="24"/>
        <v>2018</v>
      </c>
      <c r="I576" s="1064"/>
      <c r="J576" s="1071" t="s">
        <v>843</v>
      </c>
      <c r="K576" s="1071" t="s">
        <v>2020</v>
      </c>
      <c r="L576" s="1071" t="s">
        <v>825</v>
      </c>
      <c r="M576" s="1070">
        <v>21276.2</v>
      </c>
      <c r="N576" s="1070">
        <v>5.3939000000000004</v>
      </c>
      <c r="O576" s="1062">
        <f>VLOOKUP(C576,'A. Rate Class Allocations'!$B$124:$J$128,6,FALSE)</f>
        <v>0.96094519236849896</v>
      </c>
      <c r="P576" s="1061">
        <f>VLOOKUP(C576,'A. Rate Class Allocations'!$B$124:$J$128,8,FALSE)</f>
        <v>0.98007105038154396</v>
      </c>
      <c r="Q576" s="1061">
        <f>VLOOKUP(C576,'A. Rate Class Allocations'!$B$124:$J$128,7,FALSE)</f>
        <v>1.0700573423086499</v>
      </c>
      <c r="R576" s="1061">
        <f>VLOOKUP(C576,'A. Rate Class Allocations'!$B$124:$J$128,9,FALSE)</f>
        <v>0.85888650963597402</v>
      </c>
      <c r="S576" s="1060">
        <f t="shared" si="25"/>
        <v>20037.809503506349</v>
      </c>
      <c r="T576" s="1060">
        <f t="shared" si="26"/>
        <v>4.9573059528907848</v>
      </c>
    </row>
    <row r="577" spans="1:20" s="1063" customFormat="1">
      <c r="A577" s="1072" t="s">
        <v>846</v>
      </c>
      <c r="B577" s="1063" t="s">
        <v>768</v>
      </c>
      <c r="C577" s="1071" t="s">
        <v>118</v>
      </c>
      <c r="D577" s="1071" t="s">
        <v>2158</v>
      </c>
      <c r="E577" s="1066">
        <v>2018</v>
      </c>
      <c r="F577" s="1066">
        <v>2018</v>
      </c>
      <c r="G577" s="1064">
        <v>43378</v>
      </c>
      <c r="H577" s="1117">
        <f t="shared" si="24"/>
        <v>2018</v>
      </c>
      <c r="I577" s="1064"/>
      <c r="J577" s="1071" t="s">
        <v>843</v>
      </c>
      <c r="K577" s="1071" t="s">
        <v>2020</v>
      </c>
      <c r="L577" s="1071" t="s">
        <v>827</v>
      </c>
      <c r="M577" s="1070">
        <v>9744</v>
      </c>
      <c r="N577" s="1070">
        <v>0</v>
      </c>
      <c r="O577" s="1062">
        <f>VLOOKUP(C577,'A. Rate Class Allocations'!$B$124:$J$128,6,FALSE)</f>
        <v>0.96094519236849896</v>
      </c>
      <c r="P577" s="1061">
        <f>VLOOKUP(C577,'A. Rate Class Allocations'!$B$124:$J$128,8,FALSE)</f>
        <v>0.98007105038154396</v>
      </c>
      <c r="Q577" s="1061">
        <f>VLOOKUP(C577,'A. Rate Class Allocations'!$B$124:$J$128,7,FALSE)</f>
        <v>1.0700573423086499</v>
      </c>
      <c r="R577" s="1061">
        <f>VLOOKUP(C577,'A. Rate Class Allocations'!$B$124:$J$128,9,FALSE)</f>
        <v>0.85888650963597402</v>
      </c>
      <c r="S577" s="1060">
        <f t="shared" si="25"/>
        <v>9176.8462320417129</v>
      </c>
      <c r="T577" s="1060">
        <f t="shared" si="26"/>
        <v>0</v>
      </c>
    </row>
    <row r="578" spans="1:20" s="1063" customFormat="1">
      <c r="A578" s="1072" t="s">
        <v>846</v>
      </c>
      <c r="B578" s="1063" t="s">
        <v>768</v>
      </c>
      <c r="C578" s="1071" t="s">
        <v>118</v>
      </c>
      <c r="D578" s="1071" t="s">
        <v>2157</v>
      </c>
      <c r="E578" s="1066">
        <v>2018</v>
      </c>
      <c r="F578" s="1066">
        <v>2018</v>
      </c>
      <c r="G578" s="1064">
        <v>42521</v>
      </c>
      <c r="H578" s="1117">
        <f t="shared" si="24"/>
        <v>2016</v>
      </c>
      <c r="I578" s="1064"/>
      <c r="J578" s="1071" t="s">
        <v>847</v>
      </c>
      <c r="K578" s="1071" t="s">
        <v>2020</v>
      </c>
      <c r="L578" s="1071" t="s">
        <v>827</v>
      </c>
      <c r="M578" s="1070">
        <v>58082</v>
      </c>
      <c r="N578" s="1070">
        <v>0</v>
      </c>
      <c r="O578" s="1062">
        <f>VLOOKUP(C578,'A. Rate Class Allocations'!$B$124:$J$128,6,FALSE)</f>
        <v>0.96094519236849896</v>
      </c>
      <c r="P578" s="1061">
        <f>VLOOKUP(C578,'A. Rate Class Allocations'!$B$124:$J$128,8,FALSE)</f>
        <v>0.98007105038154396</v>
      </c>
      <c r="Q578" s="1061">
        <f>VLOOKUP(C578,'A. Rate Class Allocations'!$B$124:$J$128,7,FALSE)</f>
        <v>1.0700573423086499</v>
      </c>
      <c r="R578" s="1061">
        <f>VLOOKUP(C578,'A. Rate Class Allocations'!$B$124:$J$128,9,FALSE)</f>
        <v>0.85888650963597402</v>
      </c>
      <c r="S578" s="1060">
        <f t="shared" si="25"/>
        <v>54701.311868785582</v>
      </c>
      <c r="T578" s="1060">
        <f t="shared" si="26"/>
        <v>0</v>
      </c>
    </row>
    <row r="579" spans="1:20" s="1063" customFormat="1">
      <c r="A579" s="1072" t="s">
        <v>846</v>
      </c>
      <c r="B579" s="1063" t="s">
        <v>768</v>
      </c>
      <c r="C579" s="1071" t="s">
        <v>118</v>
      </c>
      <c r="D579" s="1071" t="s">
        <v>2156</v>
      </c>
      <c r="E579" s="1066">
        <v>2018</v>
      </c>
      <c r="F579" s="1066">
        <v>2018</v>
      </c>
      <c r="G579" s="1064">
        <v>42811</v>
      </c>
      <c r="H579" s="1117">
        <f t="shared" si="24"/>
        <v>2017</v>
      </c>
      <c r="I579" s="1064"/>
      <c r="J579" s="1071" t="s">
        <v>2155</v>
      </c>
      <c r="K579" s="1071" t="s">
        <v>2020</v>
      </c>
      <c r="L579" s="1071" t="s">
        <v>825</v>
      </c>
      <c r="M579" s="1070">
        <v>4283</v>
      </c>
      <c r="N579" s="1070">
        <v>1.3</v>
      </c>
      <c r="O579" s="1062">
        <f>VLOOKUP(C579,'A. Rate Class Allocations'!$B$124:$J$128,6,FALSE)</f>
        <v>0.96094519236849896</v>
      </c>
      <c r="P579" s="1061">
        <f>VLOOKUP(C579,'A. Rate Class Allocations'!$B$124:$J$128,8,FALSE)</f>
        <v>0.98007105038154396</v>
      </c>
      <c r="Q579" s="1061">
        <f>VLOOKUP(C579,'A. Rate Class Allocations'!$B$124:$J$128,7,FALSE)</f>
        <v>1.0700573423086499</v>
      </c>
      <c r="R579" s="1061">
        <f>VLOOKUP(C579,'A. Rate Class Allocations'!$B$124:$J$128,9,FALSE)</f>
        <v>0.85888650963597402</v>
      </c>
      <c r="S579" s="1060">
        <f t="shared" si="25"/>
        <v>4033.7061177991231</v>
      </c>
      <c r="T579" s="1060">
        <f t="shared" si="26"/>
        <v>1.19477516059957</v>
      </c>
    </row>
    <row r="580" spans="1:20" s="1063" customFormat="1">
      <c r="A580" s="1072" t="s">
        <v>846</v>
      </c>
      <c r="B580" s="1063" t="s">
        <v>768</v>
      </c>
      <c r="C580" s="1071" t="s">
        <v>118</v>
      </c>
      <c r="D580" s="1071" t="s">
        <v>2154</v>
      </c>
      <c r="E580" s="1066">
        <v>2018</v>
      </c>
      <c r="F580" s="1066">
        <v>2018</v>
      </c>
      <c r="G580" s="1064">
        <v>43340</v>
      </c>
      <c r="H580" s="1117">
        <f t="shared" ref="H580:H643" si="27">YEAR(G580)</f>
        <v>2018</v>
      </c>
      <c r="I580" s="1064"/>
      <c r="J580" s="1071" t="s">
        <v>843</v>
      </c>
      <c r="K580" s="1071" t="s">
        <v>2020</v>
      </c>
      <c r="L580" s="1071" t="s">
        <v>827</v>
      </c>
      <c r="M580" s="1070">
        <v>819</v>
      </c>
      <c r="N580" s="1070">
        <v>0</v>
      </c>
      <c r="O580" s="1062">
        <f>VLOOKUP(C580,'A. Rate Class Allocations'!$B$124:$J$128,6,FALSE)</f>
        <v>0.96094519236849896</v>
      </c>
      <c r="P580" s="1061">
        <f>VLOOKUP(C580,'A. Rate Class Allocations'!$B$124:$J$128,8,FALSE)</f>
        <v>0.98007105038154396</v>
      </c>
      <c r="Q580" s="1061">
        <f>VLOOKUP(C580,'A. Rate Class Allocations'!$B$124:$J$128,7,FALSE)</f>
        <v>1.0700573423086499</v>
      </c>
      <c r="R580" s="1061">
        <f>VLOOKUP(C580,'A. Rate Class Allocations'!$B$124:$J$128,9,FALSE)</f>
        <v>0.85888650963597402</v>
      </c>
      <c r="S580" s="1060">
        <f t="shared" ref="S580:S643" si="28">M580*O580*P580</f>
        <v>771.32974795178177</v>
      </c>
      <c r="T580" s="1060">
        <f t="shared" ref="T580:T643" si="29">N580*Q580*R580</f>
        <v>0</v>
      </c>
    </row>
    <row r="581" spans="1:20" s="1063" customFormat="1">
      <c r="A581" s="1072" t="s">
        <v>846</v>
      </c>
      <c r="B581" s="1063" t="s">
        <v>768</v>
      </c>
      <c r="C581" s="1071" t="s">
        <v>118</v>
      </c>
      <c r="D581" s="1071" t="s">
        <v>2154</v>
      </c>
      <c r="E581" s="1066">
        <v>2018</v>
      </c>
      <c r="F581" s="1066">
        <v>2018</v>
      </c>
      <c r="G581" s="1064">
        <v>43340</v>
      </c>
      <c r="H581" s="1117">
        <f t="shared" si="27"/>
        <v>2018</v>
      </c>
      <c r="I581" s="1064"/>
      <c r="J581" s="1071" t="s">
        <v>843</v>
      </c>
      <c r="K581" s="1071" t="s">
        <v>2020</v>
      </c>
      <c r="L581" s="1071" t="s">
        <v>827</v>
      </c>
      <c r="M581" s="1070">
        <v>3504</v>
      </c>
      <c r="N581" s="1070">
        <v>0</v>
      </c>
      <c r="O581" s="1062">
        <f>VLOOKUP(C581,'A. Rate Class Allocations'!$B$124:$J$128,6,FALSE)</f>
        <v>0.96094519236849896</v>
      </c>
      <c r="P581" s="1061">
        <f>VLOOKUP(C581,'A. Rate Class Allocations'!$B$124:$J$128,8,FALSE)</f>
        <v>0.98007105038154396</v>
      </c>
      <c r="Q581" s="1061">
        <f>VLOOKUP(C581,'A. Rate Class Allocations'!$B$124:$J$128,7,FALSE)</f>
        <v>1.0700573423086499</v>
      </c>
      <c r="R581" s="1061">
        <f>VLOOKUP(C581,'A. Rate Class Allocations'!$B$124:$J$128,9,FALSE)</f>
        <v>0.85888650963597402</v>
      </c>
      <c r="S581" s="1060">
        <f t="shared" si="28"/>
        <v>3300.0481524090883</v>
      </c>
      <c r="T581" s="1060">
        <f t="shared" si="29"/>
        <v>0</v>
      </c>
    </row>
    <row r="582" spans="1:20" s="1063" customFormat="1">
      <c r="A582" s="1072" t="s">
        <v>846</v>
      </c>
      <c r="B582" s="1063" t="s">
        <v>768</v>
      </c>
      <c r="C582" s="1071" t="s">
        <v>118</v>
      </c>
      <c r="D582" s="1071" t="s">
        <v>2154</v>
      </c>
      <c r="E582" s="1066">
        <v>2018</v>
      </c>
      <c r="F582" s="1066">
        <v>2018</v>
      </c>
      <c r="G582" s="1064">
        <v>43340</v>
      </c>
      <c r="H582" s="1117">
        <f t="shared" si="27"/>
        <v>2018</v>
      </c>
      <c r="I582" s="1064"/>
      <c r="J582" s="1071" t="s">
        <v>843</v>
      </c>
      <c r="K582" s="1071" t="s">
        <v>2020</v>
      </c>
      <c r="L582" s="1071" t="s">
        <v>827</v>
      </c>
      <c r="M582" s="1070">
        <v>25200</v>
      </c>
      <c r="N582" s="1070">
        <v>0</v>
      </c>
      <c r="O582" s="1062">
        <f>VLOOKUP(C582,'A. Rate Class Allocations'!$B$124:$J$128,6,FALSE)</f>
        <v>0.96094519236849896</v>
      </c>
      <c r="P582" s="1061">
        <f>VLOOKUP(C582,'A. Rate Class Allocations'!$B$124:$J$128,8,FALSE)</f>
        <v>0.98007105038154396</v>
      </c>
      <c r="Q582" s="1061">
        <f>VLOOKUP(C582,'A. Rate Class Allocations'!$B$124:$J$128,7,FALSE)</f>
        <v>1.0700573423086499</v>
      </c>
      <c r="R582" s="1061">
        <f>VLOOKUP(C582,'A. Rate Class Allocations'!$B$124:$J$128,9,FALSE)</f>
        <v>0.85888650963597402</v>
      </c>
      <c r="S582" s="1060">
        <f t="shared" si="28"/>
        <v>23733.223013900977</v>
      </c>
      <c r="T582" s="1060">
        <f t="shared" si="29"/>
        <v>0</v>
      </c>
    </row>
    <row r="583" spans="1:20" s="1063" customFormat="1">
      <c r="A583" s="1072" t="s">
        <v>846</v>
      </c>
      <c r="B583" s="1063" t="s">
        <v>768</v>
      </c>
      <c r="C583" s="1071" t="s">
        <v>118</v>
      </c>
      <c r="D583" s="1071" t="s">
        <v>2153</v>
      </c>
      <c r="E583" s="1066">
        <v>2018</v>
      </c>
      <c r="F583" s="1066">
        <v>2018</v>
      </c>
      <c r="G583" s="1064">
        <v>42704</v>
      </c>
      <c r="H583" s="1117">
        <f t="shared" si="27"/>
        <v>2016</v>
      </c>
      <c r="I583" s="1064"/>
      <c r="J583" s="1071" t="s">
        <v>843</v>
      </c>
      <c r="K583" s="1071" t="s">
        <v>2020</v>
      </c>
      <c r="L583" s="1071" t="s">
        <v>827</v>
      </c>
      <c r="M583" s="1070">
        <v>840</v>
      </c>
      <c r="N583" s="1070">
        <v>0</v>
      </c>
      <c r="O583" s="1062">
        <f>VLOOKUP(C583,'A. Rate Class Allocations'!$B$124:$J$128,6,FALSE)</f>
        <v>0.96094519236849896</v>
      </c>
      <c r="P583" s="1061">
        <f>VLOOKUP(C583,'A. Rate Class Allocations'!$B$124:$J$128,8,FALSE)</f>
        <v>0.98007105038154396</v>
      </c>
      <c r="Q583" s="1061">
        <f>VLOOKUP(C583,'A. Rate Class Allocations'!$B$124:$J$128,7,FALSE)</f>
        <v>1.0700573423086499</v>
      </c>
      <c r="R583" s="1061">
        <f>VLOOKUP(C583,'A. Rate Class Allocations'!$B$124:$J$128,9,FALSE)</f>
        <v>0.85888650963597402</v>
      </c>
      <c r="S583" s="1060">
        <f t="shared" si="28"/>
        <v>791.10743379669918</v>
      </c>
      <c r="T583" s="1060">
        <f t="shared" si="29"/>
        <v>0</v>
      </c>
    </row>
    <row r="584" spans="1:20" s="1063" customFormat="1">
      <c r="A584" s="1072" t="s">
        <v>846</v>
      </c>
      <c r="B584" s="1063" t="s">
        <v>768</v>
      </c>
      <c r="C584" s="1071" t="s">
        <v>118</v>
      </c>
      <c r="D584" s="1071" t="s">
        <v>2153</v>
      </c>
      <c r="E584" s="1066">
        <v>2018</v>
      </c>
      <c r="F584" s="1066">
        <v>2018</v>
      </c>
      <c r="G584" s="1064">
        <v>42704</v>
      </c>
      <c r="H584" s="1117">
        <f t="shared" si="27"/>
        <v>2016</v>
      </c>
      <c r="I584" s="1064"/>
      <c r="J584" s="1071" t="s">
        <v>843</v>
      </c>
      <c r="K584" s="1071" t="s">
        <v>2020</v>
      </c>
      <c r="L584" s="1071" t="s">
        <v>827</v>
      </c>
      <c r="M584" s="1070">
        <v>13398</v>
      </c>
      <c r="N584" s="1070">
        <v>0</v>
      </c>
      <c r="O584" s="1062">
        <f>VLOOKUP(C584,'A. Rate Class Allocations'!$B$124:$J$128,6,FALSE)</f>
        <v>0.96094519236849896</v>
      </c>
      <c r="P584" s="1061">
        <f>VLOOKUP(C584,'A. Rate Class Allocations'!$B$124:$J$128,8,FALSE)</f>
        <v>0.98007105038154396</v>
      </c>
      <c r="Q584" s="1061">
        <f>VLOOKUP(C584,'A. Rate Class Allocations'!$B$124:$J$128,7,FALSE)</f>
        <v>1.0700573423086499</v>
      </c>
      <c r="R584" s="1061">
        <f>VLOOKUP(C584,'A. Rate Class Allocations'!$B$124:$J$128,9,FALSE)</f>
        <v>0.85888650963597402</v>
      </c>
      <c r="S584" s="1060">
        <f t="shared" si="28"/>
        <v>12618.163569057353</v>
      </c>
      <c r="T584" s="1060">
        <f t="shared" si="29"/>
        <v>0</v>
      </c>
    </row>
    <row r="585" spans="1:20" s="1063" customFormat="1">
      <c r="A585" s="1072" t="s">
        <v>846</v>
      </c>
      <c r="B585" s="1063" t="s">
        <v>768</v>
      </c>
      <c r="C585" s="1071" t="s">
        <v>118</v>
      </c>
      <c r="D585" s="1071" t="s">
        <v>2153</v>
      </c>
      <c r="E585" s="1066">
        <v>2018</v>
      </c>
      <c r="F585" s="1066">
        <v>2018</v>
      </c>
      <c r="G585" s="1064">
        <v>42704</v>
      </c>
      <c r="H585" s="1117">
        <f t="shared" si="27"/>
        <v>2016</v>
      </c>
      <c r="I585" s="1064"/>
      <c r="J585" s="1071" t="s">
        <v>843</v>
      </c>
      <c r="K585" s="1071" t="s">
        <v>2020</v>
      </c>
      <c r="L585" s="1071" t="s">
        <v>827</v>
      </c>
      <c r="M585" s="1070">
        <v>2335.1999999999998</v>
      </c>
      <c r="N585" s="1070">
        <v>0</v>
      </c>
      <c r="O585" s="1062">
        <f>VLOOKUP(C585,'A. Rate Class Allocations'!$B$124:$J$128,6,FALSE)</f>
        <v>0.96094519236849896</v>
      </c>
      <c r="P585" s="1061">
        <f>VLOOKUP(C585,'A. Rate Class Allocations'!$B$124:$J$128,8,FALSE)</f>
        <v>0.98007105038154396</v>
      </c>
      <c r="Q585" s="1061">
        <f>VLOOKUP(C585,'A. Rate Class Allocations'!$B$124:$J$128,7,FALSE)</f>
        <v>1.0700573423086499</v>
      </c>
      <c r="R585" s="1061">
        <f>VLOOKUP(C585,'A. Rate Class Allocations'!$B$124:$J$128,9,FALSE)</f>
        <v>0.85888650963597402</v>
      </c>
      <c r="S585" s="1060">
        <f t="shared" si="28"/>
        <v>2199.2786659548237</v>
      </c>
      <c r="T585" s="1060">
        <f t="shared" si="29"/>
        <v>0</v>
      </c>
    </row>
    <row r="586" spans="1:20" s="1063" customFormat="1">
      <c r="A586" s="1072" t="s">
        <v>846</v>
      </c>
      <c r="B586" s="1063" t="s">
        <v>768</v>
      </c>
      <c r="C586" s="1071" t="s">
        <v>118</v>
      </c>
      <c r="D586" s="1071" t="s">
        <v>2152</v>
      </c>
      <c r="E586" s="1066">
        <v>2018</v>
      </c>
      <c r="F586" s="1066">
        <v>2018</v>
      </c>
      <c r="G586" s="1064">
        <v>42660</v>
      </c>
      <c r="H586" s="1117">
        <f t="shared" si="27"/>
        <v>2016</v>
      </c>
      <c r="I586" s="1064"/>
      <c r="J586" s="1071" t="s">
        <v>843</v>
      </c>
      <c r="K586" s="1071" t="s">
        <v>2020</v>
      </c>
      <c r="L586" s="1071" t="s">
        <v>824</v>
      </c>
      <c r="M586" s="1070">
        <v>15474</v>
      </c>
      <c r="N586" s="1070">
        <v>2.11</v>
      </c>
      <c r="O586" s="1062">
        <f>VLOOKUP(C586,'A. Rate Class Allocations'!$B$124:$J$128,6,FALSE)</f>
        <v>0.96094519236849896</v>
      </c>
      <c r="P586" s="1061">
        <f>VLOOKUP(C586,'A. Rate Class Allocations'!$B$124:$J$128,8,FALSE)</f>
        <v>0.98007105038154396</v>
      </c>
      <c r="Q586" s="1061">
        <f>VLOOKUP(C586,'A. Rate Class Allocations'!$B$124:$J$128,7,FALSE)</f>
        <v>1.0700573423086499</v>
      </c>
      <c r="R586" s="1061">
        <f>VLOOKUP(C586,'A. Rate Class Allocations'!$B$124:$J$128,9,FALSE)</f>
        <v>0.85888650963597402</v>
      </c>
      <c r="S586" s="1060">
        <f t="shared" si="28"/>
        <v>14573.329084012053</v>
      </c>
      <c r="T586" s="1060">
        <f t="shared" si="29"/>
        <v>1.9392119914346864</v>
      </c>
    </row>
    <row r="587" spans="1:20" s="1063" customFormat="1">
      <c r="A587" s="1072" t="s">
        <v>846</v>
      </c>
      <c r="B587" s="1063" t="s">
        <v>768</v>
      </c>
      <c r="C587" s="1071" t="s">
        <v>118</v>
      </c>
      <c r="D587" s="1071" t="s">
        <v>2152</v>
      </c>
      <c r="E587" s="1066">
        <v>2018</v>
      </c>
      <c r="F587" s="1066">
        <v>2018</v>
      </c>
      <c r="G587" s="1064">
        <v>42660</v>
      </c>
      <c r="H587" s="1117">
        <f t="shared" si="27"/>
        <v>2016</v>
      </c>
      <c r="I587" s="1064"/>
      <c r="J587" s="1071" t="s">
        <v>843</v>
      </c>
      <c r="K587" s="1071" t="s">
        <v>2020</v>
      </c>
      <c r="L587" s="1071" t="s">
        <v>824</v>
      </c>
      <c r="M587" s="1070">
        <v>7860</v>
      </c>
      <c r="N587" s="1070">
        <v>1.073</v>
      </c>
      <c r="O587" s="1062">
        <f>VLOOKUP(C587,'A. Rate Class Allocations'!$B$124:$J$128,6,FALSE)</f>
        <v>0.96094519236849896</v>
      </c>
      <c r="P587" s="1061">
        <f>VLOOKUP(C587,'A. Rate Class Allocations'!$B$124:$J$128,8,FALSE)</f>
        <v>0.98007105038154396</v>
      </c>
      <c r="Q587" s="1061">
        <f>VLOOKUP(C587,'A. Rate Class Allocations'!$B$124:$J$128,7,FALSE)</f>
        <v>1.0700573423086499</v>
      </c>
      <c r="R587" s="1061">
        <f>VLOOKUP(C587,'A. Rate Class Allocations'!$B$124:$J$128,9,FALSE)</f>
        <v>0.85888650963597402</v>
      </c>
      <c r="S587" s="1060">
        <f t="shared" si="28"/>
        <v>7402.5052733834009</v>
      </c>
      <c r="T587" s="1060">
        <f t="shared" si="29"/>
        <v>0.98614903640256812</v>
      </c>
    </row>
    <row r="588" spans="1:20" s="1063" customFormat="1">
      <c r="A588" s="1072" t="s">
        <v>846</v>
      </c>
      <c r="B588" s="1063" t="s">
        <v>768</v>
      </c>
      <c r="C588" s="1071" t="s">
        <v>118</v>
      </c>
      <c r="D588" s="1071" t="s">
        <v>2151</v>
      </c>
      <c r="E588" s="1066">
        <v>2018</v>
      </c>
      <c r="F588" s="1066">
        <v>2018</v>
      </c>
      <c r="G588" s="1064">
        <v>43042</v>
      </c>
      <c r="H588" s="1117">
        <f t="shared" si="27"/>
        <v>2017</v>
      </c>
      <c r="I588" s="1064"/>
      <c r="J588" s="1071" t="s">
        <v>847</v>
      </c>
      <c r="K588" s="1071" t="s">
        <v>2020</v>
      </c>
      <c r="L588" s="1071" t="s">
        <v>827</v>
      </c>
      <c r="M588" s="1070">
        <v>6439</v>
      </c>
      <c r="N588" s="1070">
        <v>0</v>
      </c>
      <c r="O588" s="1062">
        <f>VLOOKUP(C588,'A. Rate Class Allocations'!$B$124:$J$128,6,FALSE)</f>
        <v>0.96094519236849896</v>
      </c>
      <c r="P588" s="1061">
        <f>VLOOKUP(C588,'A. Rate Class Allocations'!$B$124:$J$128,8,FALSE)</f>
        <v>0.98007105038154396</v>
      </c>
      <c r="Q588" s="1061">
        <f>VLOOKUP(C588,'A. Rate Class Allocations'!$B$124:$J$128,7,FALSE)</f>
        <v>1.0700573423086499</v>
      </c>
      <c r="R588" s="1061">
        <f>VLOOKUP(C588,'A. Rate Class Allocations'!$B$124:$J$128,9,FALSE)</f>
        <v>0.85888650963597402</v>
      </c>
      <c r="S588" s="1060">
        <f t="shared" si="28"/>
        <v>6064.2151978773172</v>
      </c>
      <c r="T588" s="1060">
        <f t="shared" si="29"/>
        <v>0</v>
      </c>
    </row>
    <row r="589" spans="1:20" s="1063" customFormat="1">
      <c r="A589" s="1072" t="s">
        <v>846</v>
      </c>
      <c r="B589" s="1063" t="s">
        <v>768</v>
      </c>
      <c r="C589" s="1071" t="s">
        <v>118</v>
      </c>
      <c r="D589" s="1071" t="s">
        <v>2150</v>
      </c>
      <c r="E589" s="1066">
        <v>2018</v>
      </c>
      <c r="F589" s="1066">
        <v>2018</v>
      </c>
      <c r="G589" s="1064">
        <v>43340</v>
      </c>
      <c r="H589" s="1117">
        <f t="shared" si="27"/>
        <v>2018</v>
      </c>
      <c r="I589" s="1064"/>
      <c r="J589" s="1071" t="s">
        <v>843</v>
      </c>
      <c r="K589" s="1071" t="s">
        <v>2020</v>
      </c>
      <c r="L589" s="1071" t="s">
        <v>827</v>
      </c>
      <c r="M589" s="1070">
        <v>2866.6559999999999</v>
      </c>
      <c r="N589" s="1070">
        <v>0.624</v>
      </c>
      <c r="O589" s="1062">
        <f>VLOOKUP(C589,'A. Rate Class Allocations'!$B$124:$J$128,6,FALSE)</f>
        <v>0.96094519236849896</v>
      </c>
      <c r="P589" s="1061">
        <f>VLOOKUP(C589,'A. Rate Class Allocations'!$B$124:$J$128,8,FALSE)</f>
        <v>0.98007105038154396</v>
      </c>
      <c r="Q589" s="1061">
        <f>VLOOKUP(C589,'A. Rate Class Allocations'!$B$124:$J$128,7,FALSE)</f>
        <v>1.0700573423086499</v>
      </c>
      <c r="R589" s="1061">
        <f>VLOOKUP(C589,'A. Rate Class Allocations'!$B$124:$J$128,9,FALSE)</f>
        <v>0.85888650963597402</v>
      </c>
      <c r="S589" s="1060">
        <f t="shared" si="28"/>
        <v>2699.801037783227</v>
      </c>
      <c r="T589" s="1060">
        <f t="shared" si="29"/>
        <v>0.57349207708779348</v>
      </c>
    </row>
    <row r="590" spans="1:20" s="1063" customFormat="1">
      <c r="A590" s="1072" t="s">
        <v>846</v>
      </c>
      <c r="B590" s="1063" t="s">
        <v>768</v>
      </c>
      <c r="C590" s="1071" t="s">
        <v>118</v>
      </c>
      <c r="D590" s="1071" t="s">
        <v>2149</v>
      </c>
      <c r="E590" s="1066">
        <v>2018</v>
      </c>
      <c r="F590" s="1066">
        <v>2018</v>
      </c>
      <c r="G590" s="1064">
        <v>42849</v>
      </c>
      <c r="H590" s="1117">
        <f t="shared" si="27"/>
        <v>2017</v>
      </c>
      <c r="I590" s="1064"/>
      <c r="J590" s="1071" t="s">
        <v>847</v>
      </c>
      <c r="K590" s="1071" t="s">
        <v>2020</v>
      </c>
      <c r="L590" s="1071" t="s">
        <v>825</v>
      </c>
      <c r="M590" s="1070">
        <v>11011</v>
      </c>
      <c r="N590" s="1070">
        <v>2.6</v>
      </c>
      <c r="O590" s="1062">
        <f>VLOOKUP(C590,'A. Rate Class Allocations'!$B$124:$J$128,6,FALSE)</f>
        <v>0.96094519236849896</v>
      </c>
      <c r="P590" s="1061">
        <f>VLOOKUP(C590,'A. Rate Class Allocations'!$B$124:$J$128,8,FALSE)</f>
        <v>0.98007105038154396</v>
      </c>
      <c r="Q590" s="1061">
        <f>VLOOKUP(C590,'A. Rate Class Allocations'!$B$124:$J$128,7,FALSE)</f>
        <v>1.0700573423086499</v>
      </c>
      <c r="R590" s="1061">
        <f>VLOOKUP(C590,'A. Rate Class Allocations'!$B$124:$J$128,9,FALSE)</f>
        <v>0.85888650963597402</v>
      </c>
      <c r="S590" s="1060">
        <f t="shared" si="28"/>
        <v>10370.099944685066</v>
      </c>
      <c r="T590" s="1060">
        <f t="shared" si="29"/>
        <v>2.38955032119914</v>
      </c>
    </row>
    <row r="591" spans="1:20" s="1063" customFormat="1">
      <c r="A591" s="1072" t="s">
        <v>846</v>
      </c>
      <c r="B591" s="1063" t="s">
        <v>768</v>
      </c>
      <c r="C591" s="1071" t="s">
        <v>118</v>
      </c>
      <c r="D591" s="1071" t="s">
        <v>2149</v>
      </c>
      <c r="E591" s="1066">
        <v>2018</v>
      </c>
      <c r="F591" s="1066">
        <v>2018</v>
      </c>
      <c r="G591" s="1064">
        <v>42849</v>
      </c>
      <c r="H591" s="1117">
        <f t="shared" si="27"/>
        <v>2017</v>
      </c>
      <c r="I591" s="1064"/>
      <c r="J591" s="1071" t="s">
        <v>843</v>
      </c>
      <c r="K591" s="1071" t="s">
        <v>2020</v>
      </c>
      <c r="L591" s="1071" t="s">
        <v>825</v>
      </c>
      <c r="M591" s="1070">
        <v>3390.3719999999998</v>
      </c>
      <c r="N591" s="1070">
        <v>0</v>
      </c>
      <c r="O591" s="1062">
        <f>VLOOKUP(C591,'A. Rate Class Allocations'!$B$124:$J$128,6,FALSE)</f>
        <v>0.96094519236849896</v>
      </c>
      <c r="P591" s="1061">
        <f>VLOOKUP(C591,'A. Rate Class Allocations'!$B$124:$J$128,8,FALSE)</f>
        <v>0.98007105038154396</v>
      </c>
      <c r="Q591" s="1061">
        <f>VLOOKUP(C591,'A. Rate Class Allocations'!$B$124:$J$128,7,FALSE)</f>
        <v>1.0700573423086499</v>
      </c>
      <c r="R591" s="1061">
        <f>VLOOKUP(C591,'A. Rate Class Allocations'!$B$124:$J$128,9,FALSE)</f>
        <v>0.85888650963597402</v>
      </c>
      <c r="S591" s="1060">
        <f t="shared" si="28"/>
        <v>3193.0339196859318</v>
      </c>
      <c r="T591" s="1060">
        <f t="shared" si="29"/>
        <v>0</v>
      </c>
    </row>
    <row r="592" spans="1:20" s="1063" customFormat="1">
      <c r="A592" s="1072" t="s">
        <v>846</v>
      </c>
      <c r="B592" s="1063" t="s">
        <v>768</v>
      </c>
      <c r="C592" s="1071" t="s">
        <v>118</v>
      </c>
      <c r="D592" s="1071" t="s">
        <v>2148</v>
      </c>
      <c r="E592" s="1066">
        <v>2018</v>
      </c>
      <c r="F592" s="1066">
        <v>2018</v>
      </c>
      <c r="G592" s="1064">
        <v>42942</v>
      </c>
      <c r="H592" s="1117">
        <f t="shared" si="27"/>
        <v>2017</v>
      </c>
      <c r="I592" s="1064"/>
      <c r="J592" s="1071" t="s">
        <v>843</v>
      </c>
      <c r="K592" s="1071" t="s">
        <v>2020</v>
      </c>
      <c r="L592" s="1071" t="s">
        <v>824</v>
      </c>
      <c r="M592" s="1070">
        <v>26856</v>
      </c>
      <c r="N592" s="1070">
        <v>6.7140000000000004</v>
      </c>
      <c r="O592" s="1062">
        <f>VLOOKUP(C592,'A. Rate Class Allocations'!$B$124:$J$128,6,FALSE)</f>
        <v>0.96094519236849896</v>
      </c>
      <c r="P592" s="1061">
        <f>VLOOKUP(C592,'A. Rate Class Allocations'!$B$124:$J$128,8,FALSE)</f>
        <v>0.98007105038154396</v>
      </c>
      <c r="Q592" s="1061">
        <f>VLOOKUP(C592,'A. Rate Class Allocations'!$B$124:$J$128,7,FALSE)</f>
        <v>1.0700573423086499</v>
      </c>
      <c r="R592" s="1061">
        <f>VLOOKUP(C592,'A. Rate Class Allocations'!$B$124:$J$128,9,FALSE)</f>
        <v>0.85888650963597402</v>
      </c>
      <c r="S592" s="1060">
        <f t="shared" si="28"/>
        <v>25292.834811957327</v>
      </c>
      <c r="T592" s="1060">
        <f t="shared" si="29"/>
        <v>6.1705541755888555</v>
      </c>
    </row>
    <row r="593" spans="1:20" s="1063" customFormat="1">
      <c r="A593" s="1072" t="s">
        <v>846</v>
      </c>
      <c r="B593" s="1063" t="s">
        <v>768</v>
      </c>
      <c r="C593" s="1071" t="s">
        <v>118</v>
      </c>
      <c r="D593" s="1071" t="s">
        <v>2148</v>
      </c>
      <c r="E593" s="1066">
        <v>2018</v>
      </c>
      <c r="F593" s="1066">
        <v>2018</v>
      </c>
      <c r="G593" s="1064">
        <v>42942</v>
      </c>
      <c r="H593" s="1117">
        <f t="shared" si="27"/>
        <v>2017</v>
      </c>
      <c r="I593" s="1064"/>
      <c r="J593" s="1071" t="s">
        <v>843</v>
      </c>
      <c r="K593" s="1071" t="s">
        <v>2020</v>
      </c>
      <c r="L593" s="1071" t="s">
        <v>824</v>
      </c>
      <c r="M593" s="1070">
        <v>30437</v>
      </c>
      <c r="N593" s="1070">
        <v>4.1529999999999996</v>
      </c>
      <c r="O593" s="1062">
        <f>VLOOKUP(C593,'A. Rate Class Allocations'!$B$124:$J$128,6,FALSE)</f>
        <v>0.96094519236849896</v>
      </c>
      <c r="P593" s="1061">
        <f>VLOOKUP(C593,'A. Rate Class Allocations'!$B$124:$J$128,8,FALSE)</f>
        <v>0.98007105038154396</v>
      </c>
      <c r="Q593" s="1061">
        <f>VLOOKUP(C593,'A. Rate Class Allocations'!$B$124:$J$128,7,FALSE)</f>
        <v>1.0700573423086499</v>
      </c>
      <c r="R593" s="1061">
        <f>VLOOKUP(C593,'A. Rate Class Allocations'!$B$124:$J$128,9,FALSE)</f>
        <v>0.85888650963597402</v>
      </c>
      <c r="S593" s="1060">
        <f t="shared" si="28"/>
        <v>28665.401145797783</v>
      </c>
      <c r="T593" s="1060">
        <f t="shared" si="29"/>
        <v>3.8168471092077021</v>
      </c>
    </row>
    <row r="594" spans="1:20" s="1063" customFormat="1">
      <c r="A594" s="1072" t="s">
        <v>846</v>
      </c>
      <c r="B594" s="1063" t="s">
        <v>768</v>
      </c>
      <c r="C594" s="1071" t="s">
        <v>118</v>
      </c>
      <c r="D594" s="1071" t="s">
        <v>2148</v>
      </c>
      <c r="E594" s="1066">
        <v>2018</v>
      </c>
      <c r="F594" s="1066">
        <v>2018</v>
      </c>
      <c r="G594" s="1064">
        <v>42942</v>
      </c>
      <c r="H594" s="1117">
        <f t="shared" si="27"/>
        <v>2017</v>
      </c>
      <c r="I594" s="1064"/>
      <c r="J594" s="1071" t="s">
        <v>843</v>
      </c>
      <c r="K594" s="1071" t="s">
        <v>2020</v>
      </c>
      <c r="L594" s="1071" t="s">
        <v>824</v>
      </c>
      <c r="M594" s="1070">
        <v>5308</v>
      </c>
      <c r="N594" s="1070">
        <v>0.72399999999999998</v>
      </c>
      <c r="O594" s="1062">
        <f>VLOOKUP(C594,'A. Rate Class Allocations'!$B$124:$J$128,6,FALSE)</f>
        <v>0.96094519236849896</v>
      </c>
      <c r="P594" s="1061">
        <f>VLOOKUP(C594,'A. Rate Class Allocations'!$B$124:$J$128,8,FALSE)</f>
        <v>0.98007105038154396</v>
      </c>
      <c r="Q594" s="1061">
        <f>VLOOKUP(C594,'A. Rate Class Allocations'!$B$124:$J$128,7,FALSE)</f>
        <v>1.0700573423086499</v>
      </c>
      <c r="R594" s="1061">
        <f>VLOOKUP(C594,'A. Rate Class Allocations'!$B$124:$J$128,9,FALSE)</f>
        <v>0.85888650963597402</v>
      </c>
      <c r="S594" s="1060">
        <f t="shared" si="28"/>
        <v>4999.0455459439045</v>
      </c>
      <c r="T594" s="1060">
        <f t="shared" si="29"/>
        <v>0.66539785867237589</v>
      </c>
    </row>
    <row r="595" spans="1:20" s="1063" customFormat="1">
      <c r="A595" s="1072" t="s">
        <v>846</v>
      </c>
      <c r="B595" s="1063" t="s">
        <v>768</v>
      </c>
      <c r="C595" s="1071" t="s">
        <v>118</v>
      </c>
      <c r="D595" s="1071" t="s">
        <v>2147</v>
      </c>
      <c r="E595" s="1066">
        <v>2018</v>
      </c>
      <c r="F595" s="1066">
        <v>2018</v>
      </c>
      <c r="G595" s="1064">
        <v>42881</v>
      </c>
      <c r="H595" s="1117">
        <f t="shared" si="27"/>
        <v>2017</v>
      </c>
      <c r="I595" s="1064"/>
      <c r="J595" s="1071" t="s">
        <v>843</v>
      </c>
      <c r="K595" s="1071" t="s">
        <v>2020</v>
      </c>
      <c r="L595" s="1071" t="s">
        <v>825</v>
      </c>
      <c r="M595" s="1070">
        <v>3726.6527999999998</v>
      </c>
      <c r="N595" s="1070">
        <v>0.81120000000000003</v>
      </c>
      <c r="O595" s="1062">
        <f>VLOOKUP(C595,'A. Rate Class Allocations'!$B$124:$J$128,6,FALSE)</f>
        <v>0.96094519236849896</v>
      </c>
      <c r="P595" s="1061">
        <f>VLOOKUP(C595,'A. Rate Class Allocations'!$B$124:$J$128,8,FALSE)</f>
        <v>0.98007105038154396</v>
      </c>
      <c r="Q595" s="1061">
        <f>VLOOKUP(C595,'A. Rate Class Allocations'!$B$124:$J$128,7,FALSE)</f>
        <v>1.0700573423086499</v>
      </c>
      <c r="R595" s="1061">
        <f>VLOOKUP(C595,'A. Rate Class Allocations'!$B$124:$J$128,9,FALSE)</f>
        <v>0.85888650963597402</v>
      </c>
      <c r="S595" s="1060">
        <f t="shared" si="28"/>
        <v>3509.7413491181946</v>
      </c>
      <c r="T595" s="1060">
        <f t="shared" si="29"/>
        <v>0.74553970021413163</v>
      </c>
    </row>
    <row r="596" spans="1:20" s="1063" customFormat="1">
      <c r="A596" s="1072" t="s">
        <v>846</v>
      </c>
      <c r="B596" s="1063" t="s">
        <v>768</v>
      </c>
      <c r="C596" s="1071" t="s">
        <v>118</v>
      </c>
      <c r="D596" s="1071" t="s">
        <v>2147</v>
      </c>
      <c r="E596" s="1066">
        <v>2018</v>
      </c>
      <c r="F596" s="1066">
        <v>2018</v>
      </c>
      <c r="G596" s="1064">
        <v>42881</v>
      </c>
      <c r="H596" s="1117">
        <f t="shared" si="27"/>
        <v>2017</v>
      </c>
      <c r="I596" s="1064"/>
      <c r="J596" s="1071" t="s">
        <v>843</v>
      </c>
      <c r="K596" s="1071" t="s">
        <v>2020</v>
      </c>
      <c r="L596" s="1071" t="s">
        <v>825</v>
      </c>
      <c r="M596" s="1070">
        <v>4701.2160000000003</v>
      </c>
      <c r="N596" s="1070">
        <v>1.248</v>
      </c>
      <c r="O596" s="1062">
        <f>VLOOKUP(C596,'A. Rate Class Allocations'!$B$124:$J$128,6,FALSE)</f>
        <v>0.96094519236849896</v>
      </c>
      <c r="P596" s="1061">
        <f>VLOOKUP(C596,'A. Rate Class Allocations'!$B$124:$J$128,8,FALSE)</f>
        <v>0.98007105038154396</v>
      </c>
      <c r="Q596" s="1061">
        <f>VLOOKUP(C596,'A. Rate Class Allocations'!$B$124:$J$128,7,FALSE)</f>
        <v>1.0700573423086499</v>
      </c>
      <c r="R596" s="1061">
        <f>VLOOKUP(C596,'A. Rate Class Allocations'!$B$124:$J$128,9,FALSE)</f>
        <v>0.85888650963597402</v>
      </c>
      <c r="S596" s="1060">
        <f t="shared" si="28"/>
        <v>4427.5796731952187</v>
      </c>
      <c r="T596" s="1060">
        <f t="shared" si="29"/>
        <v>1.146984154175587</v>
      </c>
    </row>
    <row r="597" spans="1:20" s="1063" customFormat="1">
      <c r="A597" s="1072" t="s">
        <v>846</v>
      </c>
      <c r="B597" s="1063" t="s">
        <v>768</v>
      </c>
      <c r="C597" s="1071" t="s">
        <v>118</v>
      </c>
      <c r="D597" s="1071" t="s">
        <v>2146</v>
      </c>
      <c r="E597" s="1066">
        <v>2018</v>
      </c>
      <c r="F597" s="1066">
        <v>2018</v>
      </c>
      <c r="G597" s="1064">
        <v>42905</v>
      </c>
      <c r="H597" s="1117">
        <f t="shared" si="27"/>
        <v>2017</v>
      </c>
      <c r="I597" s="1064"/>
      <c r="J597" s="1071" t="s">
        <v>843</v>
      </c>
      <c r="K597" s="1071" t="s">
        <v>2020</v>
      </c>
      <c r="L597" s="1071" t="s">
        <v>827</v>
      </c>
      <c r="M597" s="1070">
        <v>2021.36</v>
      </c>
      <c r="N597" s="1070">
        <v>0.44</v>
      </c>
      <c r="O597" s="1062">
        <f>VLOOKUP(C597,'A. Rate Class Allocations'!$B$124:$J$128,6,FALSE)</f>
        <v>0.96094519236849896</v>
      </c>
      <c r="P597" s="1061">
        <f>VLOOKUP(C597,'A. Rate Class Allocations'!$B$124:$J$128,8,FALSE)</f>
        <v>0.98007105038154396</v>
      </c>
      <c r="Q597" s="1061">
        <f>VLOOKUP(C597,'A. Rate Class Allocations'!$B$124:$J$128,7,FALSE)</f>
        <v>1.0700573423086499</v>
      </c>
      <c r="R597" s="1061">
        <f>VLOOKUP(C597,'A. Rate Class Allocations'!$B$124:$J$128,9,FALSE)</f>
        <v>0.85888650963597402</v>
      </c>
      <c r="S597" s="1060">
        <f t="shared" si="28"/>
        <v>1903.7058599753523</v>
      </c>
      <c r="T597" s="1060">
        <f t="shared" si="29"/>
        <v>0.40438543897216211</v>
      </c>
    </row>
    <row r="598" spans="1:20" s="1063" customFormat="1">
      <c r="A598" s="1072" t="s">
        <v>846</v>
      </c>
      <c r="B598" s="1063" t="s">
        <v>768</v>
      </c>
      <c r="C598" s="1071" t="s">
        <v>118</v>
      </c>
      <c r="D598" s="1071" t="s">
        <v>2146</v>
      </c>
      <c r="E598" s="1066">
        <v>2018</v>
      </c>
      <c r="F598" s="1066">
        <v>2018</v>
      </c>
      <c r="G598" s="1064">
        <v>42905</v>
      </c>
      <c r="H598" s="1117">
        <f t="shared" si="27"/>
        <v>2017</v>
      </c>
      <c r="I598" s="1064"/>
      <c r="J598" s="1071" t="s">
        <v>843</v>
      </c>
      <c r="K598" s="1071" t="s">
        <v>2020</v>
      </c>
      <c r="L598" s="1071" t="s">
        <v>827</v>
      </c>
      <c r="M598" s="1070">
        <v>2756.4</v>
      </c>
      <c r="N598" s="1070">
        <v>0.6</v>
      </c>
      <c r="O598" s="1062">
        <f>VLOOKUP(C598,'A. Rate Class Allocations'!$B$124:$J$128,6,FALSE)</f>
        <v>0.96094519236849896</v>
      </c>
      <c r="P598" s="1061">
        <f>VLOOKUP(C598,'A. Rate Class Allocations'!$B$124:$J$128,8,FALSE)</f>
        <v>0.98007105038154396</v>
      </c>
      <c r="Q598" s="1061">
        <f>VLOOKUP(C598,'A. Rate Class Allocations'!$B$124:$J$128,7,FALSE)</f>
        <v>1.0700573423086499</v>
      </c>
      <c r="R598" s="1061">
        <f>VLOOKUP(C598,'A. Rate Class Allocations'!$B$124:$J$128,9,FALSE)</f>
        <v>0.85888650963597402</v>
      </c>
      <c r="S598" s="1060">
        <f t="shared" si="28"/>
        <v>2595.9625363300261</v>
      </c>
      <c r="T598" s="1060">
        <f t="shared" si="29"/>
        <v>0.55143468950749386</v>
      </c>
    </row>
    <row r="599" spans="1:20" s="1063" customFormat="1">
      <c r="A599" s="1072" t="s">
        <v>846</v>
      </c>
      <c r="B599" s="1063" t="s">
        <v>768</v>
      </c>
      <c r="C599" s="1071" t="s">
        <v>118</v>
      </c>
      <c r="D599" s="1071" t="s">
        <v>2145</v>
      </c>
      <c r="E599" s="1066">
        <v>2018</v>
      </c>
      <c r="F599" s="1066">
        <v>2018</v>
      </c>
      <c r="G599" s="1064">
        <v>42947</v>
      </c>
      <c r="H599" s="1117">
        <f t="shared" si="27"/>
        <v>2017</v>
      </c>
      <c r="I599" s="1064"/>
      <c r="J599" s="1071" t="s">
        <v>843</v>
      </c>
      <c r="K599" s="1071" t="s">
        <v>2020</v>
      </c>
      <c r="L599" s="1071" t="s">
        <v>827</v>
      </c>
      <c r="M599" s="1070">
        <v>6306.6432000000004</v>
      </c>
      <c r="N599" s="1070">
        <v>1.3728</v>
      </c>
      <c r="O599" s="1062">
        <f>VLOOKUP(C599,'A. Rate Class Allocations'!$B$124:$J$128,6,FALSE)</f>
        <v>0.96094519236849896</v>
      </c>
      <c r="P599" s="1061">
        <f>VLOOKUP(C599,'A. Rate Class Allocations'!$B$124:$J$128,8,FALSE)</f>
        <v>0.98007105038154396</v>
      </c>
      <c r="Q599" s="1061">
        <f>VLOOKUP(C599,'A. Rate Class Allocations'!$B$124:$J$128,7,FALSE)</f>
        <v>1.0700573423086499</v>
      </c>
      <c r="R599" s="1061">
        <f>VLOOKUP(C599,'A. Rate Class Allocations'!$B$124:$J$128,9,FALSE)</f>
        <v>0.85888650963597402</v>
      </c>
      <c r="S599" s="1060">
        <f t="shared" si="28"/>
        <v>5939.5622831230994</v>
      </c>
      <c r="T599" s="1060">
        <f t="shared" si="29"/>
        <v>1.2616825695931457</v>
      </c>
    </row>
    <row r="600" spans="1:20" s="1063" customFormat="1">
      <c r="A600" s="1072" t="s">
        <v>846</v>
      </c>
      <c r="B600" s="1063" t="s">
        <v>768</v>
      </c>
      <c r="C600" s="1071" t="s">
        <v>118</v>
      </c>
      <c r="D600" s="1071" t="s">
        <v>2144</v>
      </c>
      <c r="E600" s="1066">
        <v>2018</v>
      </c>
      <c r="F600" s="1066">
        <v>2018</v>
      </c>
      <c r="G600" s="1064">
        <v>42951</v>
      </c>
      <c r="H600" s="1117">
        <f t="shared" si="27"/>
        <v>2017</v>
      </c>
      <c r="I600" s="1064"/>
      <c r="J600" s="1071" t="s">
        <v>847</v>
      </c>
      <c r="K600" s="1071" t="s">
        <v>2020</v>
      </c>
      <c r="L600" s="1071" t="s">
        <v>825</v>
      </c>
      <c r="M600" s="1070">
        <v>41076</v>
      </c>
      <c r="N600" s="1070">
        <v>10.5</v>
      </c>
      <c r="O600" s="1062">
        <f>VLOOKUP(C600,'A. Rate Class Allocations'!$B$124:$J$128,6,FALSE)</f>
        <v>0.96094519236849896</v>
      </c>
      <c r="P600" s="1061">
        <f>VLOOKUP(C600,'A. Rate Class Allocations'!$B$124:$J$128,8,FALSE)</f>
        <v>0.98007105038154396</v>
      </c>
      <c r="Q600" s="1061">
        <f>VLOOKUP(C600,'A. Rate Class Allocations'!$B$124:$J$128,7,FALSE)</f>
        <v>1.0700573423086499</v>
      </c>
      <c r="R600" s="1061">
        <f>VLOOKUP(C600,'A. Rate Class Allocations'!$B$124:$J$128,9,FALSE)</f>
        <v>0.85888650963597402</v>
      </c>
      <c r="S600" s="1060">
        <f t="shared" si="28"/>
        <v>38685.153512658595</v>
      </c>
      <c r="T600" s="1060">
        <f t="shared" si="29"/>
        <v>9.6501070663811408</v>
      </c>
    </row>
    <row r="601" spans="1:20" s="1063" customFormat="1">
      <c r="A601" s="1072" t="s">
        <v>846</v>
      </c>
      <c r="B601" s="1063" t="s">
        <v>768</v>
      </c>
      <c r="C601" s="1071" t="s">
        <v>118</v>
      </c>
      <c r="D601" s="1071" t="s">
        <v>2143</v>
      </c>
      <c r="E601" s="1066">
        <v>2018</v>
      </c>
      <c r="F601" s="1066">
        <v>2018</v>
      </c>
      <c r="G601" s="1064">
        <v>42930</v>
      </c>
      <c r="H601" s="1117">
        <f t="shared" si="27"/>
        <v>2017</v>
      </c>
      <c r="I601" s="1064"/>
      <c r="J601" s="1071" t="s">
        <v>843</v>
      </c>
      <c r="K601" s="1071" t="s">
        <v>2020</v>
      </c>
      <c r="L601" s="1071" t="s">
        <v>827</v>
      </c>
      <c r="M601" s="1070">
        <v>5040</v>
      </c>
      <c r="N601" s="1070">
        <v>0</v>
      </c>
      <c r="O601" s="1062">
        <f>VLOOKUP(C601,'A. Rate Class Allocations'!$B$124:$J$128,6,FALSE)</f>
        <v>0.96094519236849896</v>
      </c>
      <c r="P601" s="1061">
        <f>VLOOKUP(C601,'A. Rate Class Allocations'!$B$124:$J$128,8,FALSE)</f>
        <v>0.98007105038154396</v>
      </c>
      <c r="Q601" s="1061">
        <f>VLOOKUP(C601,'A. Rate Class Allocations'!$B$124:$J$128,7,FALSE)</f>
        <v>1.0700573423086499</v>
      </c>
      <c r="R601" s="1061">
        <f>VLOOKUP(C601,'A. Rate Class Allocations'!$B$124:$J$128,9,FALSE)</f>
        <v>0.85888650963597402</v>
      </c>
      <c r="S601" s="1060">
        <f t="shared" si="28"/>
        <v>4746.6446027801958</v>
      </c>
      <c r="T601" s="1060">
        <f t="shared" si="29"/>
        <v>0</v>
      </c>
    </row>
    <row r="602" spans="1:20" s="1063" customFormat="1">
      <c r="A602" s="1072" t="s">
        <v>846</v>
      </c>
      <c r="B602" s="1063" t="s">
        <v>768</v>
      </c>
      <c r="C602" s="1071" t="s">
        <v>118</v>
      </c>
      <c r="D602" s="1071" t="s">
        <v>2143</v>
      </c>
      <c r="E602" s="1066">
        <v>2018</v>
      </c>
      <c r="F602" s="1066">
        <v>2018</v>
      </c>
      <c r="G602" s="1064">
        <v>42930</v>
      </c>
      <c r="H602" s="1117">
        <f t="shared" si="27"/>
        <v>2017</v>
      </c>
      <c r="I602" s="1064"/>
      <c r="J602" s="1071" t="s">
        <v>843</v>
      </c>
      <c r="K602" s="1071" t="s">
        <v>2020</v>
      </c>
      <c r="L602" s="1071" t="s">
        <v>827</v>
      </c>
      <c r="M602" s="1070">
        <v>12180</v>
      </c>
      <c r="N602" s="1070">
        <v>0</v>
      </c>
      <c r="O602" s="1062">
        <f>VLOOKUP(C602,'A. Rate Class Allocations'!$B$124:$J$128,6,FALSE)</f>
        <v>0.96094519236849896</v>
      </c>
      <c r="P602" s="1061">
        <f>VLOOKUP(C602,'A. Rate Class Allocations'!$B$124:$J$128,8,FALSE)</f>
        <v>0.98007105038154396</v>
      </c>
      <c r="Q602" s="1061">
        <f>VLOOKUP(C602,'A. Rate Class Allocations'!$B$124:$J$128,7,FALSE)</f>
        <v>1.0700573423086499</v>
      </c>
      <c r="R602" s="1061">
        <f>VLOOKUP(C602,'A. Rate Class Allocations'!$B$124:$J$128,9,FALSE)</f>
        <v>0.85888650963597402</v>
      </c>
      <c r="S602" s="1060">
        <f t="shared" si="28"/>
        <v>11471.057790052138</v>
      </c>
      <c r="T602" s="1060">
        <f t="shared" si="29"/>
        <v>0</v>
      </c>
    </row>
    <row r="603" spans="1:20" s="1063" customFormat="1">
      <c r="A603" s="1072" t="s">
        <v>846</v>
      </c>
      <c r="B603" s="1063" t="s">
        <v>768</v>
      </c>
      <c r="C603" s="1071" t="s">
        <v>118</v>
      </c>
      <c r="D603" s="1071" t="s">
        <v>2143</v>
      </c>
      <c r="E603" s="1066">
        <v>2018</v>
      </c>
      <c r="F603" s="1066">
        <v>2018</v>
      </c>
      <c r="G603" s="1064">
        <v>42930</v>
      </c>
      <c r="H603" s="1117">
        <f t="shared" si="27"/>
        <v>2017</v>
      </c>
      <c r="I603" s="1064"/>
      <c r="J603" s="1071" t="s">
        <v>843</v>
      </c>
      <c r="K603" s="1071" t="s">
        <v>2020</v>
      </c>
      <c r="L603" s="1071" t="s">
        <v>827</v>
      </c>
      <c r="M603" s="1070">
        <v>273</v>
      </c>
      <c r="N603" s="1070">
        <v>0</v>
      </c>
      <c r="O603" s="1062">
        <f>VLOOKUP(C603,'A. Rate Class Allocations'!$B$124:$J$128,6,FALSE)</f>
        <v>0.96094519236849896</v>
      </c>
      <c r="P603" s="1061">
        <f>VLOOKUP(C603,'A. Rate Class Allocations'!$B$124:$J$128,8,FALSE)</f>
        <v>0.98007105038154396</v>
      </c>
      <c r="Q603" s="1061">
        <f>VLOOKUP(C603,'A. Rate Class Allocations'!$B$124:$J$128,7,FALSE)</f>
        <v>1.0700573423086499</v>
      </c>
      <c r="R603" s="1061">
        <f>VLOOKUP(C603,'A. Rate Class Allocations'!$B$124:$J$128,9,FALSE)</f>
        <v>0.85888650963597402</v>
      </c>
      <c r="S603" s="1060">
        <f t="shared" si="28"/>
        <v>257.10991598392724</v>
      </c>
      <c r="T603" s="1060">
        <f t="shared" si="29"/>
        <v>0</v>
      </c>
    </row>
    <row r="604" spans="1:20" s="1063" customFormat="1">
      <c r="A604" s="1072" t="s">
        <v>846</v>
      </c>
      <c r="B604" s="1063" t="s">
        <v>768</v>
      </c>
      <c r="C604" s="1071" t="s">
        <v>118</v>
      </c>
      <c r="D604" s="1071" t="s">
        <v>2143</v>
      </c>
      <c r="E604" s="1066">
        <v>2018</v>
      </c>
      <c r="F604" s="1066">
        <v>2018</v>
      </c>
      <c r="G604" s="1064">
        <v>42930</v>
      </c>
      <c r="H604" s="1117">
        <f t="shared" si="27"/>
        <v>2017</v>
      </c>
      <c r="I604" s="1064"/>
      <c r="J604" s="1071" t="s">
        <v>843</v>
      </c>
      <c r="K604" s="1071" t="s">
        <v>2020</v>
      </c>
      <c r="L604" s="1071" t="s">
        <v>827</v>
      </c>
      <c r="M604" s="1070">
        <v>5838</v>
      </c>
      <c r="N604" s="1070">
        <v>0</v>
      </c>
      <c r="O604" s="1062">
        <f>VLOOKUP(C604,'A. Rate Class Allocations'!$B$124:$J$128,6,FALSE)</f>
        <v>0.96094519236849896</v>
      </c>
      <c r="P604" s="1061">
        <f>VLOOKUP(C604,'A. Rate Class Allocations'!$B$124:$J$128,8,FALSE)</f>
        <v>0.98007105038154396</v>
      </c>
      <c r="Q604" s="1061">
        <f>VLOOKUP(C604,'A. Rate Class Allocations'!$B$124:$J$128,7,FALSE)</f>
        <v>1.0700573423086499</v>
      </c>
      <c r="R604" s="1061">
        <f>VLOOKUP(C604,'A. Rate Class Allocations'!$B$124:$J$128,9,FALSE)</f>
        <v>0.85888650963597402</v>
      </c>
      <c r="S604" s="1060">
        <f t="shared" si="28"/>
        <v>5498.1966648870603</v>
      </c>
      <c r="T604" s="1060">
        <f t="shared" si="29"/>
        <v>0</v>
      </c>
    </row>
    <row r="605" spans="1:20" s="1063" customFormat="1">
      <c r="A605" s="1072" t="s">
        <v>846</v>
      </c>
      <c r="B605" s="1063" t="s">
        <v>768</v>
      </c>
      <c r="C605" s="1071" t="s">
        <v>118</v>
      </c>
      <c r="D605" s="1071" t="s">
        <v>2142</v>
      </c>
      <c r="E605" s="1066">
        <v>2018</v>
      </c>
      <c r="F605" s="1066">
        <v>2018</v>
      </c>
      <c r="G605" s="1064">
        <v>42928</v>
      </c>
      <c r="H605" s="1117">
        <f t="shared" si="27"/>
        <v>2017</v>
      </c>
      <c r="I605" s="1064"/>
      <c r="J605" s="1071" t="s">
        <v>843</v>
      </c>
      <c r="K605" s="1071" t="s">
        <v>2020</v>
      </c>
      <c r="L605" s="1071" t="s">
        <v>827</v>
      </c>
      <c r="M605" s="1070">
        <v>1433.328</v>
      </c>
      <c r="N605" s="1070">
        <v>0.312</v>
      </c>
      <c r="O605" s="1062">
        <f>VLOOKUP(C605,'A. Rate Class Allocations'!$B$124:$J$128,6,FALSE)</f>
        <v>0.96094519236849896</v>
      </c>
      <c r="P605" s="1061">
        <f>VLOOKUP(C605,'A. Rate Class Allocations'!$B$124:$J$128,8,FALSE)</f>
        <v>0.98007105038154396</v>
      </c>
      <c r="Q605" s="1061">
        <f>VLOOKUP(C605,'A. Rate Class Allocations'!$B$124:$J$128,7,FALSE)</f>
        <v>1.0700573423086499</v>
      </c>
      <c r="R605" s="1061">
        <f>VLOOKUP(C605,'A. Rate Class Allocations'!$B$124:$J$128,9,FALSE)</f>
        <v>0.85888650963597402</v>
      </c>
      <c r="S605" s="1060">
        <f t="shared" si="28"/>
        <v>1349.9005188916135</v>
      </c>
      <c r="T605" s="1060">
        <f t="shared" si="29"/>
        <v>0.28674603854389674</v>
      </c>
    </row>
    <row r="606" spans="1:20" s="1063" customFormat="1">
      <c r="A606" s="1072" t="s">
        <v>846</v>
      </c>
      <c r="B606" s="1063" t="s">
        <v>768</v>
      </c>
      <c r="C606" s="1071" t="s">
        <v>118</v>
      </c>
      <c r="D606" s="1071" t="s">
        <v>2141</v>
      </c>
      <c r="E606" s="1066">
        <v>2018</v>
      </c>
      <c r="F606" s="1066">
        <v>2018</v>
      </c>
      <c r="G606" s="1064">
        <v>42943</v>
      </c>
      <c r="H606" s="1117">
        <f t="shared" si="27"/>
        <v>2017</v>
      </c>
      <c r="I606" s="1064"/>
      <c r="J606" s="1071" t="s">
        <v>843</v>
      </c>
      <c r="K606" s="1071" t="s">
        <v>2020</v>
      </c>
      <c r="L606" s="1071" t="s">
        <v>825</v>
      </c>
      <c r="M606" s="1070">
        <v>6780.7439999999997</v>
      </c>
      <c r="N606" s="1070">
        <v>0</v>
      </c>
      <c r="O606" s="1062">
        <f>VLOOKUP(C606,'A. Rate Class Allocations'!$B$124:$J$128,6,FALSE)</f>
        <v>0.96094519236849896</v>
      </c>
      <c r="P606" s="1061">
        <f>VLOOKUP(C606,'A. Rate Class Allocations'!$B$124:$J$128,8,FALSE)</f>
        <v>0.98007105038154396</v>
      </c>
      <c r="Q606" s="1061">
        <f>VLOOKUP(C606,'A. Rate Class Allocations'!$B$124:$J$128,7,FALSE)</f>
        <v>1.0700573423086499</v>
      </c>
      <c r="R606" s="1061">
        <f>VLOOKUP(C606,'A. Rate Class Allocations'!$B$124:$J$128,9,FALSE)</f>
        <v>0.85888650963597402</v>
      </c>
      <c r="S606" s="1060">
        <f t="shared" si="28"/>
        <v>6386.0678393718636</v>
      </c>
      <c r="T606" s="1060">
        <f t="shared" si="29"/>
        <v>0</v>
      </c>
    </row>
    <row r="607" spans="1:20" s="1063" customFormat="1">
      <c r="A607" s="1072" t="s">
        <v>846</v>
      </c>
      <c r="B607" s="1063" t="s">
        <v>768</v>
      </c>
      <c r="C607" s="1071" t="s">
        <v>118</v>
      </c>
      <c r="D607" s="1071" t="s">
        <v>2141</v>
      </c>
      <c r="E607" s="1066">
        <v>2018</v>
      </c>
      <c r="F607" s="1066">
        <v>2018</v>
      </c>
      <c r="G607" s="1064">
        <v>42943</v>
      </c>
      <c r="H607" s="1117">
        <f t="shared" si="27"/>
        <v>2017</v>
      </c>
      <c r="I607" s="1064"/>
      <c r="J607" s="1071" t="s">
        <v>847</v>
      </c>
      <c r="K607" s="1071" t="s">
        <v>2020</v>
      </c>
      <c r="L607" s="1071" t="s">
        <v>825</v>
      </c>
      <c r="M607" s="1070">
        <v>34860</v>
      </c>
      <c r="N607" s="1070">
        <v>4.0999999999999996</v>
      </c>
      <c r="O607" s="1062">
        <f>VLOOKUP(C607,'A. Rate Class Allocations'!$B$124:$J$128,6,FALSE)</f>
        <v>0.96094519236849896</v>
      </c>
      <c r="P607" s="1061">
        <f>VLOOKUP(C607,'A. Rate Class Allocations'!$B$124:$J$128,8,FALSE)</f>
        <v>0.98007105038154396</v>
      </c>
      <c r="Q607" s="1061">
        <f>VLOOKUP(C607,'A. Rate Class Allocations'!$B$124:$J$128,7,FALSE)</f>
        <v>1.0700573423086499</v>
      </c>
      <c r="R607" s="1061">
        <f>VLOOKUP(C607,'A. Rate Class Allocations'!$B$124:$J$128,9,FALSE)</f>
        <v>0.85888650963597402</v>
      </c>
      <c r="S607" s="1060">
        <f t="shared" si="28"/>
        <v>32830.958502563022</v>
      </c>
      <c r="T607" s="1060">
        <f t="shared" si="29"/>
        <v>3.7681370449678737</v>
      </c>
    </row>
    <row r="608" spans="1:20" s="1063" customFormat="1">
      <c r="A608" s="1072" t="s">
        <v>846</v>
      </c>
      <c r="B608" s="1063" t="s">
        <v>768</v>
      </c>
      <c r="C608" s="1071" t="s">
        <v>118</v>
      </c>
      <c r="D608" s="1071" t="s">
        <v>2140</v>
      </c>
      <c r="E608" s="1066">
        <v>2018</v>
      </c>
      <c r="F608" s="1066">
        <v>2018</v>
      </c>
      <c r="G608" s="1064">
        <v>43035</v>
      </c>
      <c r="H608" s="1117">
        <f t="shared" si="27"/>
        <v>2017</v>
      </c>
      <c r="I608" s="1064"/>
      <c r="J608" s="1071" t="s">
        <v>843</v>
      </c>
      <c r="K608" s="1071" t="s">
        <v>2020</v>
      </c>
      <c r="L608" s="1071" t="s">
        <v>827</v>
      </c>
      <c r="M608" s="1070">
        <v>3360</v>
      </c>
      <c r="N608" s="1070">
        <v>0</v>
      </c>
      <c r="O608" s="1062">
        <f>VLOOKUP(C608,'A. Rate Class Allocations'!$B$124:$J$128,6,FALSE)</f>
        <v>0.96094519236849896</v>
      </c>
      <c r="P608" s="1061">
        <f>VLOOKUP(C608,'A. Rate Class Allocations'!$B$124:$J$128,8,FALSE)</f>
        <v>0.98007105038154396</v>
      </c>
      <c r="Q608" s="1061">
        <f>VLOOKUP(C608,'A. Rate Class Allocations'!$B$124:$J$128,7,FALSE)</f>
        <v>1.0700573423086499</v>
      </c>
      <c r="R608" s="1061">
        <f>VLOOKUP(C608,'A. Rate Class Allocations'!$B$124:$J$128,9,FALSE)</f>
        <v>0.85888650963597402</v>
      </c>
      <c r="S608" s="1060">
        <f t="shared" si="28"/>
        <v>3164.4297351867967</v>
      </c>
      <c r="T608" s="1060">
        <f t="shared" si="29"/>
        <v>0</v>
      </c>
    </row>
    <row r="609" spans="1:20" s="1063" customFormat="1">
      <c r="A609" s="1072" t="s">
        <v>846</v>
      </c>
      <c r="B609" s="1063" t="s">
        <v>768</v>
      </c>
      <c r="C609" s="1071" t="s">
        <v>118</v>
      </c>
      <c r="D609" s="1071" t="s">
        <v>2139</v>
      </c>
      <c r="E609" s="1066">
        <v>2018</v>
      </c>
      <c r="F609" s="1066">
        <v>2018</v>
      </c>
      <c r="G609" s="1064">
        <v>43035</v>
      </c>
      <c r="H609" s="1117">
        <f t="shared" si="27"/>
        <v>2017</v>
      </c>
      <c r="I609" s="1064"/>
      <c r="J609" s="1071" t="s">
        <v>843</v>
      </c>
      <c r="K609" s="1071" t="s">
        <v>2020</v>
      </c>
      <c r="L609" s="1071" t="s">
        <v>827</v>
      </c>
      <c r="M609" s="1070">
        <v>2184</v>
      </c>
      <c r="N609" s="1070">
        <v>0</v>
      </c>
      <c r="O609" s="1062">
        <f>VLOOKUP(C609,'A. Rate Class Allocations'!$B$124:$J$128,6,FALSE)</f>
        <v>0.96094519236849896</v>
      </c>
      <c r="P609" s="1061">
        <f>VLOOKUP(C609,'A. Rate Class Allocations'!$B$124:$J$128,8,FALSE)</f>
        <v>0.98007105038154396</v>
      </c>
      <c r="Q609" s="1061">
        <f>VLOOKUP(C609,'A. Rate Class Allocations'!$B$124:$J$128,7,FALSE)</f>
        <v>1.0700573423086499</v>
      </c>
      <c r="R609" s="1061">
        <f>VLOOKUP(C609,'A. Rate Class Allocations'!$B$124:$J$128,9,FALSE)</f>
        <v>0.85888650963597402</v>
      </c>
      <c r="S609" s="1060">
        <f t="shared" si="28"/>
        <v>2056.8793278714179</v>
      </c>
      <c r="T609" s="1060">
        <f t="shared" si="29"/>
        <v>0</v>
      </c>
    </row>
    <row r="610" spans="1:20" s="1063" customFormat="1">
      <c r="A610" s="1072" t="s">
        <v>846</v>
      </c>
      <c r="B610" s="1063" t="s">
        <v>768</v>
      </c>
      <c r="C610" s="1071" t="s">
        <v>118</v>
      </c>
      <c r="D610" s="1071" t="s">
        <v>2139</v>
      </c>
      <c r="E610" s="1066">
        <v>2018</v>
      </c>
      <c r="F610" s="1066">
        <v>2018</v>
      </c>
      <c r="G610" s="1064">
        <v>43035</v>
      </c>
      <c r="H610" s="1117">
        <f t="shared" si="27"/>
        <v>2017</v>
      </c>
      <c r="I610" s="1064"/>
      <c r="J610" s="1071" t="s">
        <v>843</v>
      </c>
      <c r="K610" s="1071" t="s">
        <v>2020</v>
      </c>
      <c r="L610" s="1071" t="s">
        <v>827</v>
      </c>
      <c r="M610" s="1070">
        <v>5970.8159999999998</v>
      </c>
      <c r="N610" s="1070">
        <v>0.68159999999999998</v>
      </c>
      <c r="O610" s="1062">
        <f>VLOOKUP(C610,'A. Rate Class Allocations'!$B$124:$J$128,6,FALSE)</f>
        <v>0.96094519236849896</v>
      </c>
      <c r="P610" s="1061">
        <f>VLOOKUP(C610,'A. Rate Class Allocations'!$B$124:$J$128,8,FALSE)</f>
        <v>0.98007105038154396</v>
      </c>
      <c r="Q610" s="1061">
        <f>VLOOKUP(C610,'A. Rate Class Allocations'!$B$124:$J$128,7,FALSE)</f>
        <v>1.0700573423086499</v>
      </c>
      <c r="R610" s="1061">
        <f>VLOOKUP(C610,'A. Rate Class Allocations'!$B$124:$J$128,9,FALSE)</f>
        <v>0.85888650963597402</v>
      </c>
      <c r="S610" s="1060">
        <f t="shared" si="28"/>
        <v>5623.2820517050859</v>
      </c>
      <c r="T610" s="1060">
        <f t="shared" si="29"/>
        <v>0.62642980728051301</v>
      </c>
    </row>
    <row r="611" spans="1:20" s="1063" customFormat="1">
      <c r="A611" s="1072" t="s">
        <v>846</v>
      </c>
      <c r="B611" s="1063" t="s">
        <v>768</v>
      </c>
      <c r="C611" s="1071" t="s">
        <v>118</v>
      </c>
      <c r="D611" s="1071" t="s">
        <v>2139</v>
      </c>
      <c r="E611" s="1066">
        <v>2018</v>
      </c>
      <c r="F611" s="1066">
        <v>2018</v>
      </c>
      <c r="G611" s="1064">
        <v>43035</v>
      </c>
      <c r="H611" s="1117">
        <f t="shared" si="27"/>
        <v>2017</v>
      </c>
      <c r="I611" s="1064"/>
      <c r="J611" s="1071" t="s">
        <v>843</v>
      </c>
      <c r="K611" s="1071" t="s">
        <v>2020</v>
      </c>
      <c r="L611" s="1071" t="s">
        <v>827</v>
      </c>
      <c r="M611" s="1070">
        <v>16.03</v>
      </c>
      <c r="N611" s="1070">
        <v>4.1000000000000003E-3</v>
      </c>
      <c r="O611" s="1062">
        <f>VLOOKUP(C611,'A. Rate Class Allocations'!$B$124:$J$128,6,FALSE)</f>
        <v>0.96094519236849896</v>
      </c>
      <c r="P611" s="1061">
        <f>VLOOKUP(C611,'A. Rate Class Allocations'!$B$124:$J$128,8,FALSE)</f>
        <v>0.98007105038154396</v>
      </c>
      <c r="Q611" s="1061">
        <f>VLOOKUP(C611,'A. Rate Class Allocations'!$B$124:$J$128,7,FALSE)</f>
        <v>1.0700573423086499</v>
      </c>
      <c r="R611" s="1061">
        <f>VLOOKUP(C611,'A. Rate Class Allocations'!$B$124:$J$128,9,FALSE)</f>
        <v>0.85888650963597402</v>
      </c>
      <c r="S611" s="1060">
        <f t="shared" si="28"/>
        <v>15.096966861620345</v>
      </c>
      <c r="T611" s="1060">
        <f t="shared" si="29"/>
        <v>3.7681370449678749E-3</v>
      </c>
    </row>
    <row r="612" spans="1:20" s="1063" customFormat="1">
      <c r="A612" s="1072" t="s">
        <v>846</v>
      </c>
      <c r="B612" s="1063" t="s">
        <v>768</v>
      </c>
      <c r="C612" s="1071" t="s">
        <v>118</v>
      </c>
      <c r="D612" s="1071" t="s">
        <v>2139</v>
      </c>
      <c r="E612" s="1066">
        <v>2018</v>
      </c>
      <c r="F612" s="1066">
        <v>2018</v>
      </c>
      <c r="G612" s="1064">
        <v>43035</v>
      </c>
      <c r="H612" s="1117">
        <f t="shared" si="27"/>
        <v>2017</v>
      </c>
      <c r="I612" s="1064"/>
      <c r="J612" s="1071" t="s">
        <v>843</v>
      </c>
      <c r="K612" s="1071" t="s">
        <v>2020</v>
      </c>
      <c r="L612" s="1071" t="s">
        <v>827</v>
      </c>
      <c r="M612" s="1070">
        <v>5482.4795999999997</v>
      </c>
      <c r="N612" s="1070">
        <v>1.1934</v>
      </c>
      <c r="O612" s="1062">
        <f>VLOOKUP(C612,'A. Rate Class Allocations'!$B$124:$J$128,6,FALSE)</f>
        <v>0.96094519236849896</v>
      </c>
      <c r="P612" s="1061">
        <f>VLOOKUP(C612,'A. Rate Class Allocations'!$B$124:$J$128,8,FALSE)</f>
        <v>0.98007105038154396</v>
      </c>
      <c r="Q612" s="1061">
        <f>VLOOKUP(C612,'A. Rate Class Allocations'!$B$124:$J$128,7,FALSE)</f>
        <v>1.0700573423086499</v>
      </c>
      <c r="R612" s="1061">
        <f>VLOOKUP(C612,'A. Rate Class Allocations'!$B$124:$J$128,9,FALSE)</f>
        <v>0.85888650963597402</v>
      </c>
      <c r="S612" s="1060">
        <f t="shared" si="28"/>
        <v>5163.3694847604211</v>
      </c>
      <c r="T612" s="1060">
        <f t="shared" si="29"/>
        <v>1.0968035974304051</v>
      </c>
    </row>
    <row r="613" spans="1:20" s="1063" customFormat="1">
      <c r="A613" s="1072" t="s">
        <v>846</v>
      </c>
      <c r="B613" s="1063" t="s">
        <v>768</v>
      </c>
      <c r="C613" s="1071" t="s">
        <v>118</v>
      </c>
      <c r="D613" s="1071" t="s">
        <v>2139</v>
      </c>
      <c r="E613" s="1066">
        <v>2018</v>
      </c>
      <c r="F613" s="1066">
        <v>2018</v>
      </c>
      <c r="G613" s="1064">
        <v>43035</v>
      </c>
      <c r="H613" s="1117">
        <f t="shared" si="27"/>
        <v>2017</v>
      </c>
      <c r="I613" s="1064"/>
      <c r="J613" s="1071" t="s">
        <v>843</v>
      </c>
      <c r="K613" s="1071" t="s">
        <v>2020</v>
      </c>
      <c r="L613" s="1071" t="s">
        <v>827</v>
      </c>
      <c r="M613" s="1070">
        <v>35116.536</v>
      </c>
      <c r="N613" s="1070">
        <v>7.6440000000000001</v>
      </c>
      <c r="O613" s="1062">
        <f>VLOOKUP(C613,'A. Rate Class Allocations'!$B$124:$J$128,6,FALSE)</f>
        <v>0.96094519236849896</v>
      </c>
      <c r="P613" s="1061">
        <f>VLOOKUP(C613,'A. Rate Class Allocations'!$B$124:$J$128,8,FALSE)</f>
        <v>0.98007105038154396</v>
      </c>
      <c r="Q613" s="1061">
        <f>VLOOKUP(C613,'A. Rate Class Allocations'!$B$124:$J$128,7,FALSE)</f>
        <v>1.0700573423086499</v>
      </c>
      <c r="R613" s="1061">
        <f>VLOOKUP(C613,'A. Rate Class Allocations'!$B$124:$J$128,9,FALSE)</f>
        <v>0.85888650963597402</v>
      </c>
      <c r="S613" s="1060">
        <f t="shared" si="28"/>
        <v>33072.562712844534</v>
      </c>
      <c r="T613" s="1060">
        <f t="shared" si="29"/>
        <v>7.0252779443254711</v>
      </c>
    </row>
    <row r="614" spans="1:20" s="1063" customFormat="1">
      <c r="A614" s="1072" t="s">
        <v>846</v>
      </c>
      <c r="B614" s="1063" t="s">
        <v>768</v>
      </c>
      <c r="C614" s="1071" t="s">
        <v>118</v>
      </c>
      <c r="D614" s="1071" t="s">
        <v>2139</v>
      </c>
      <c r="E614" s="1066">
        <v>2018</v>
      </c>
      <c r="F614" s="1066">
        <v>2018</v>
      </c>
      <c r="G614" s="1064">
        <v>43035</v>
      </c>
      <c r="H614" s="1117">
        <f t="shared" si="27"/>
        <v>2017</v>
      </c>
      <c r="I614" s="1064"/>
      <c r="J614" s="1071" t="s">
        <v>843</v>
      </c>
      <c r="K614" s="1071" t="s">
        <v>2020</v>
      </c>
      <c r="L614" s="1071" t="s">
        <v>827</v>
      </c>
      <c r="M614" s="1070">
        <v>22280.9</v>
      </c>
      <c r="N614" s="1070">
        <v>4.8499999999999996</v>
      </c>
      <c r="O614" s="1062">
        <f>VLOOKUP(C614,'A. Rate Class Allocations'!$B$124:$J$128,6,FALSE)</f>
        <v>0.96094519236849896</v>
      </c>
      <c r="P614" s="1061">
        <f>VLOOKUP(C614,'A. Rate Class Allocations'!$B$124:$J$128,8,FALSE)</f>
        <v>0.98007105038154396</v>
      </c>
      <c r="Q614" s="1061">
        <f>VLOOKUP(C614,'A. Rate Class Allocations'!$B$124:$J$128,7,FALSE)</f>
        <v>1.0700573423086499</v>
      </c>
      <c r="R614" s="1061">
        <f>VLOOKUP(C614,'A. Rate Class Allocations'!$B$124:$J$128,9,FALSE)</f>
        <v>0.85888650963597402</v>
      </c>
      <c r="S614" s="1060">
        <f t="shared" si="28"/>
        <v>20984.030502001046</v>
      </c>
      <c r="T614" s="1060">
        <f t="shared" si="29"/>
        <v>4.4574304068522412</v>
      </c>
    </row>
    <row r="615" spans="1:20" s="1063" customFormat="1">
      <c r="A615" s="1072" t="s">
        <v>846</v>
      </c>
      <c r="B615" s="1063" t="s">
        <v>768</v>
      </c>
      <c r="C615" s="1071" t="s">
        <v>118</v>
      </c>
      <c r="D615" s="1071" t="s">
        <v>2138</v>
      </c>
      <c r="E615" s="1066">
        <v>2018</v>
      </c>
      <c r="F615" s="1066">
        <v>2018</v>
      </c>
      <c r="G615" s="1064">
        <v>43035</v>
      </c>
      <c r="H615" s="1117">
        <f t="shared" si="27"/>
        <v>2017</v>
      </c>
      <c r="I615" s="1064"/>
      <c r="J615" s="1071" t="s">
        <v>843</v>
      </c>
      <c r="K615" s="1071" t="s">
        <v>2020</v>
      </c>
      <c r="L615" s="1071" t="s">
        <v>827</v>
      </c>
      <c r="M615" s="1070">
        <v>3980.5439999999999</v>
      </c>
      <c r="N615" s="1070">
        <v>0.45440000000000003</v>
      </c>
      <c r="O615" s="1062">
        <f>VLOOKUP(C615,'A. Rate Class Allocations'!$B$124:$J$128,6,FALSE)</f>
        <v>0.96094519236849896</v>
      </c>
      <c r="P615" s="1061">
        <f>VLOOKUP(C615,'A. Rate Class Allocations'!$B$124:$J$128,8,FALSE)</f>
        <v>0.98007105038154396</v>
      </c>
      <c r="Q615" s="1061">
        <f>VLOOKUP(C615,'A. Rate Class Allocations'!$B$124:$J$128,7,FALSE)</f>
        <v>1.0700573423086499</v>
      </c>
      <c r="R615" s="1061">
        <f>VLOOKUP(C615,'A. Rate Class Allocations'!$B$124:$J$128,9,FALSE)</f>
        <v>0.85888650963597402</v>
      </c>
      <c r="S615" s="1060">
        <f t="shared" si="28"/>
        <v>3748.8547011367241</v>
      </c>
      <c r="T615" s="1060">
        <f t="shared" si="29"/>
        <v>0.41761987152034202</v>
      </c>
    </row>
    <row r="616" spans="1:20" s="1063" customFormat="1">
      <c r="A616" s="1072" t="s">
        <v>846</v>
      </c>
      <c r="B616" s="1063" t="s">
        <v>768</v>
      </c>
      <c r="C616" s="1071" t="s">
        <v>118</v>
      </c>
      <c r="D616" s="1071" t="s">
        <v>2138</v>
      </c>
      <c r="E616" s="1066">
        <v>2018</v>
      </c>
      <c r="F616" s="1066">
        <v>2018</v>
      </c>
      <c r="G616" s="1064">
        <v>43035</v>
      </c>
      <c r="H616" s="1117">
        <f t="shared" si="27"/>
        <v>2017</v>
      </c>
      <c r="I616" s="1064"/>
      <c r="J616" s="1071" t="s">
        <v>843</v>
      </c>
      <c r="K616" s="1071" t="s">
        <v>2020</v>
      </c>
      <c r="L616" s="1071" t="s">
        <v>827</v>
      </c>
      <c r="M616" s="1070">
        <v>9173.2991999999995</v>
      </c>
      <c r="N616" s="1070">
        <v>1.9967999999999999</v>
      </c>
      <c r="O616" s="1062">
        <f>VLOOKUP(C616,'A. Rate Class Allocations'!$B$124:$J$128,6,FALSE)</f>
        <v>0.96094519236849896</v>
      </c>
      <c r="P616" s="1061">
        <f>VLOOKUP(C616,'A. Rate Class Allocations'!$B$124:$J$128,8,FALSE)</f>
        <v>0.98007105038154396</v>
      </c>
      <c r="Q616" s="1061">
        <f>VLOOKUP(C616,'A. Rate Class Allocations'!$B$124:$J$128,7,FALSE)</f>
        <v>1.0700573423086499</v>
      </c>
      <c r="R616" s="1061">
        <f>VLOOKUP(C616,'A. Rate Class Allocations'!$B$124:$J$128,9,FALSE)</f>
        <v>0.85888650963597402</v>
      </c>
      <c r="S616" s="1060">
        <f t="shared" si="28"/>
        <v>8639.3633209063264</v>
      </c>
      <c r="T616" s="1060">
        <f t="shared" si="29"/>
        <v>1.8351746466809393</v>
      </c>
    </row>
    <row r="617" spans="1:20" s="1063" customFormat="1">
      <c r="A617" s="1072" t="s">
        <v>846</v>
      </c>
      <c r="B617" s="1063" t="s">
        <v>768</v>
      </c>
      <c r="C617" s="1071" t="s">
        <v>118</v>
      </c>
      <c r="D617" s="1071" t="s">
        <v>2138</v>
      </c>
      <c r="E617" s="1066">
        <v>2018</v>
      </c>
      <c r="F617" s="1066">
        <v>2018</v>
      </c>
      <c r="G617" s="1064">
        <v>43035</v>
      </c>
      <c r="H617" s="1117">
        <f t="shared" si="27"/>
        <v>2017</v>
      </c>
      <c r="I617" s="1064"/>
      <c r="J617" s="1071" t="s">
        <v>843</v>
      </c>
      <c r="K617" s="1071" t="s">
        <v>2020</v>
      </c>
      <c r="L617" s="1071" t="s">
        <v>827</v>
      </c>
      <c r="M617" s="1070">
        <v>9004.24</v>
      </c>
      <c r="N617" s="1070">
        <v>1.96</v>
      </c>
      <c r="O617" s="1062">
        <f>VLOOKUP(C617,'A. Rate Class Allocations'!$B$124:$J$128,6,FALSE)</f>
        <v>0.96094519236849896</v>
      </c>
      <c r="P617" s="1061">
        <f>VLOOKUP(C617,'A. Rate Class Allocations'!$B$124:$J$128,8,FALSE)</f>
        <v>0.98007105038154396</v>
      </c>
      <c r="Q617" s="1061">
        <f>VLOOKUP(C617,'A. Rate Class Allocations'!$B$124:$J$128,7,FALSE)</f>
        <v>1.0700573423086499</v>
      </c>
      <c r="R617" s="1061">
        <f>VLOOKUP(C617,'A. Rate Class Allocations'!$B$124:$J$128,9,FALSE)</f>
        <v>0.85888650963597402</v>
      </c>
      <c r="S617" s="1060">
        <f t="shared" si="28"/>
        <v>8480.1442853447516</v>
      </c>
      <c r="T617" s="1060">
        <f t="shared" si="29"/>
        <v>1.801353319057813</v>
      </c>
    </row>
    <row r="618" spans="1:20" s="1063" customFormat="1">
      <c r="A618" s="1072" t="s">
        <v>846</v>
      </c>
      <c r="B618" s="1063" t="s">
        <v>768</v>
      </c>
      <c r="C618" s="1071" t="s">
        <v>118</v>
      </c>
      <c r="D618" s="1071" t="s">
        <v>2138</v>
      </c>
      <c r="E618" s="1066">
        <v>2018</v>
      </c>
      <c r="F618" s="1066">
        <v>2018</v>
      </c>
      <c r="G618" s="1064">
        <v>43035</v>
      </c>
      <c r="H618" s="1117">
        <f t="shared" si="27"/>
        <v>2017</v>
      </c>
      <c r="I618" s="1064"/>
      <c r="J618" s="1071" t="s">
        <v>843</v>
      </c>
      <c r="K618" s="1071" t="s">
        <v>2020</v>
      </c>
      <c r="L618" s="1071" t="s">
        <v>827</v>
      </c>
      <c r="M618" s="1070">
        <v>0</v>
      </c>
      <c r="N618" s="1070">
        <v>0</v>
      </c>
      <c r="O618" s="1062">
        <f>VLOOKUP(C618,'A. Rate Class Allocations'!$B$124:$J$128,6,FALSE)</f>
        <v>0.96094519236849896</v>
      </c>
      <c r="P618" s="1061">
        <f>VLOOKUP(C618,'A. Rate Class Allocations'!$B$124:$J$128,8,FALSE)</f>
        <v>0.98007105038154396</v>
      </c>
      <c r="Q618" s="1061">
        <f>VLOOKUP(C618,'A. Rate Class Allocations'!$B$124:$J$128,7,FALSE)</f>
        <v>1.0700573423086499</v>
      </c>
      <c r="R618" s="1061">
        <f>VLOOKUP(C618,'A. Rate Class Allocations'!$B$124:$J$128,9,FALSE)</f>
        <v>0.85888650963597402</v>
      </c>
      <c r="S618" s="1060">
        <f t="shared" si="28"/>
        <v>0</v>
      </c>
      <c r="T618" s="1060">
        <f t="shared" si="29"/>
        <v>0</v>
      </c>
    </row>
    <row r="619" spans="1:20" s="1063" customFormat="1">
      <c r="A619" s="1072" t="s">
        <v>846</v>
      </c>
      <c r="B619" s="1063" t="s">
        <v>768</v>
      </c>
      <c r="C619" s="1071" t="s">
        <v>118</v>
      </c>
      <c r="D619" s="1071" t="s">
        <v>2137</v>
      </c>
      <c r="E619" s="1066">
        <v>2018</v>
      </c>
      <c r="F619" s="1066">
        <v>2018</v>
      </c>
      <c r="G619" s="1064">
        <v>43035</v>
      </c>
      <c r="H619" s="1117">
        <f t="shared" si="27"/>
        <v>2017</v>
      </c>
      <c r="I619" s="1064"/>
      <c r="J619" s="1071" t="s">
        <v>843</v>
      </c>
      <c r="K619" s="1071" t="s">
        <v>2020</v>
      </c>
      <c r="L619" s="1071" t="s">
        <v>827</v>
      </c>
      <c r="M619" s="1070">
        <v>5224.4639999999999</v>
      </c>
      <c r="N619" s="1070">
        <v>0.59640000000000004</v>
      </c>
      <c r="O619" s="1062">
        <f>VLOOKUP(C619,'A. Rate Class Allocations'!$B$124:$J$128,6,FALSE)</f>
        <v>0.96094519236849896</v>
      </c>
      <c r="P619" s="1061">
        <f>VLOOKUP(C619,'A. Rate Class Allocations'!$B$124:$J$128,8,FALSE)</f>
        <v>0.98007105038154396</v>
      </c>
      <c r="Q619" s="1061">
        <f>VLOOKUP(C619,'A. Rate Class Allocations'!$B$124:$J$128,7,FALSE)</f>
        <v>1.0700573423086499</v>
      </c>
      <c r="R619" s="1061">
        <f>VLOOKUP(C619,'A. Rate Class Allocations'!$B$124:$J$128,9,FALSE)</f>
        <v>0.85888650963597402</v>
      </c>
      <c r="S619" s="1060">
        <f t="shared" si="28"/>
        <v>4920.3717952419511</v>
      </c>
      <c r="T619" s="1060">
        <f t="shared" si="29"/>
        <v>0.54812608137044883</v>
      </c>
    </row>
    <row r="620" spans="1:20" s="1063" customFormat="1">
      <c r="A620" s="1072" t="s">
        <v>846</v>
      </c>
      <c r="B620" s="1063" t="s">
        <v>768</v>
      </c>
      <c r="C620" s="1071" t="s">
        <v>118</v>
      </c>
      <c r="D620" s="1071" t="s">
        <v>2137</v>
      </c>
      <c r="E620" s="1066">
        <v>2018</v>
      </c>
      <c r="F620" s="1066">
        <v>2018</v>
      </c>
      <c r="G620" s="1064">
        <v>43035</v>
      </c>
      <c r="H620" s="1117">
        <f t="shared" si="27"/>
        <v>2017</v>
      </c>
      <c r="I620" s="1064"/>
      <c r="J620" s="1071" t="s">
        <v>843</v>
      </c>
      <c r="K620" s="1071" t="s">
        <v>2020</v>
      </c>
      <c r="L620" s="1071" t="s">
        <v>827</v>
      </c>
      <c r="M620" s="1070">
        <v>1827.0337999999999</v>
      </c>
      <c r="N620" s="1070">
        <v>0.3977</v>
      </c>
      <c r="O620" s="1062">
        <f>VLOOKUP(C620,'A. Rate Class Allocations'!$B$124:$J$128,6,FALSE)</f>
        <v>0.96094519236849896</v>
      </c>
      <c r="P620" s="1061">
        <f>VLOOKUP(C620,'A. Rate Class Allocations'!$B$124:$J$128,8,FALSE)</f>
        <v>0.98007105038154396</v>
      </c>
      <c r="Q620" s="1061">
        <f>VLOOKUP(C620,'A. Rate Class Allocations'!$B$124:$J$128,7,FALSE)</f>
        <v>1.0700573423086499</v>
      </c>
      <c r="R620" s="1061">
        <f>VLOOKUP(C620,'A. Rate Class Allocations'!$B$124:$J$128,9,FALSE)</f>
        <v>0.85888650963597402</v>
      </c>
      <c r="S620" s="1060">
        <f t="shared" si="28"/>
        <v>1720.6905011640856</v>
      </c>
      <c r="T620" s="1060">
        <f t="shared" si="29"/>
        <v>0.36550929336188376</v>
      </c>
    </row>
    <row r="621" spans="1:20" s="1063" customFormat="1">
      <c r="A621" s="1072" t="s">
        <v>846</v>
      </c>
      <c r="B621" s="1063" t="s">
        <v>768</v>
      </c>
      <c r="C621" s="1071" t="s">
        <v>118</v>
      </c>
      <c r="D621" s="1071" t="s">
        <v>2137</v>
      </c>
      <c r="E621" s="1066">
        <v>2018</v>
      </c>
      <c r="F621" s="1066">
        <v>2018</v>
      </c>
      <c r="G621" s="1064">
        <v>43035</v>
      </c>
      <c r="H621" s="1117">
        <f t="shared" si="27"/>
        <v>2017</v>
      </c>
      <c r="I621" s="1064"/>
      <c r="J621" s="1071" t="s">
        <v>843</v>
      </c>
      <c r="K621" s="1071" t="s">
        <v>2020</v>
      </c>
      <c r="L621" s="1071" t="s">
        <v>827</v>
      </c>
      <c r="M621" s="1070">
        <v>1220.232</v>
      </c>
      <c r="N621" s="1070">
        <v>0.312</v>
      </c>
      <c r="O621" s="1062">
        <f>VLOOKUP(C621,'A. Rate Class Allocations'!$B$124:$J$128,6,FALSE)</f>
        <v>0.96094519236849896</v>
      </c>
      <c r="P621" s="1061">
        <f>VLOOKUP(C621,'A. Rate Class Allocations'!$B$124:$J$128,8,FALSE)</f>
        <v>0.98007105038154396</v>
      </c>
      <c r="Q621" s="1061">
        <f>VLOOKUP(C621,'A. Rate Class Allocations'!$B$124:$J$128,7,FALSE)</f>
        <v>1.0700573423086499</v>
      </c>
      <c r="R621" s="1061">
        <f>VLOOKUP(C621,'A. Rate Class Allocations'!$B$124:$J$128,9,FALSE)</f>
        <v>0.85888650963597402</v>
      </c>
      <c r="S621" s="1060">
        <f t="shared" si="28"/>
        <v>1149.2078644721594</v>
      </c>
      <c r="T621" s="1060">
        <f t="shared" si="29"/>
        <v>0.28674603854389674</v>
      </c>
    </row>
    <row r="622" spans="1:20" s="1063" customFormat="1">
      <c r="A622" s="1072" t="s">
        <v>846</v>
      </c>
      <c r="B622" s="1063" t="s">
        <v>768</v>
      </c>
      <c r="C622" s="1071" t="s">
        <v>118</v>
      </c>
      <c r="D622" s="1071" t="s">
        <v>2137</v>
      </c>
      <c r="E622" s="1066">
        <v>2018</v>
      </c>
      <c r="F622" s="1066">
        <v>2018</v>
      </c>
      <c r="G622" s="1064">
        <v>43035</v>
      </c>
      <c r="H622" s="1117">
        <f t="shared" si="27"/>
        <v>2017</v>
      </c>
      <c r="I622" s="1064"/>
      <c r="J622" s="1071" t="s">
        <v>843</v>
      </c>
      <c r="K622" s="1071" t="s">
        <v>2020</v>
      </c>
      <c r="L622" s="1071" t="s">
        <v>827</v>
      </c>
      <c r="M622" s="1070">
        <v>38413.190399999999</v>
      </c>
      <c r="N622" s="1070">
        <v>8.3615999999999993</v>
      </c>
      <c r="O622" s="1062">
        <f>VLOOKUP(C622,'A. Rate Class Allocations'!$B$124:$J$128,6,FALSE)</f>
        <v>0.96094519236849896</v>
      </c>
      <c r="P622" s="1061">
        <f>VLOOKUP(C622,'A. Rate Class Allocations'!$B$124:$J$128,8,FALSE)</f>
        <v>0.98007105038154396</v>
      </c>
      <c r="Q622" s="1061">
        <f>VLOOKUP(C622,'A. Rate Class Allocations'!$B$124:$J$128,7,FALSE)</f>
        <v>1.0700573423086499</v>
      </c>
      <c r="R622" s="1061">
        <f>VLOOKUP(C622,'A. Rate Class Allocations'!$B$124:$J$128,9,FALSE)</f>
        <v>0.85888650963597402</v>
      </c>
      <c r="S622" s="1060">
        <f t="shared" si="28"/>
        <v>36177.333906295244</v>
      </c>
      <c r="T622" s="1060">
        <f t="shared" si="29"/>
        <v>7.6847938329764327</v>
      </c>
    </row>
    <row r="623" spans="1:20" s="1063" customFormat="1">
      <c r="A623" s="1072" t="s">
        <v>846</v>
      </c>
      <c r="B623" s="1063" t="s">
        <v>768</v>
      </c>
      <c r="C623" s="1071" t="s">
        <v>118</v>
      </c>
      <c r="D623" s="1071" t="s">
        <v>2137</v>
      </c>
      <c r="E623" s="1066">
        <v>2018</v>
      </c>
      <c r="F623" s="1066">
        <v>2018</v>
      </c>
      <c r="G623" s="1064">
        <v>43035</v>
      </c>
      <c r="H623" s="1117">
        <f t="shared" si="27"/>
        <v>2017</v>
      </c>
      <c r="I623" s="1064"/>
      <c r="J623" s="1071" t="s">
        <v>843</v>
      </c>
      <c r="K623" s="1071" t="s">
        <v>2020</v>
      </c>
      <c r="L623" s="1071" t="s">
        <v>827</v>
      </c>
      <c r="M623" s="1070">
        <v>20351.419999999998</v>
      </c>
      <c r="N623" s="1070">
        <v>4.43</v>
      </c>
      <c r="O623" s="1062">
        <f>VLOOKUP(C623,'A. Rate Class Allocations'!$B$124:$J$128,6,FALSE)</f>
        <v>0.96094519236849896</v>
      </c>
      <c r="P623" s="1061">
        <f>VLOOKUP(C623,'A. Rate Class Allocations'!$B$124:$J$128,8,FALSE)</f>
        <v>0.98007105038154396</v>
      </c>
      <c r="Q623" s="1061">
        <f>VLOOKUP(C623,'A. Rate Class Allocations'!$B$124:$J$128,7,FALSE)</f>
        <v>1.0700573423086499</v>
      </c>
      <c r="R623" s="1061">
        <f>VLOOKUP(C623,'A. Rate Class Allocations'!$B$124:$J$128,9,FALSE)</f>
        <v>0.85888650963597402</v>
      </c>
      <c r="S623" s="1060">
        <f t="shared" si="28"/>
        <v>19166.856726570026</v>
      </c>
      <c r="T623" s="1060">
        <f t="shared" si="29"/>
        <v>4.0714261241969956</v>
      </c>
    </row>
    <row r="624" spans="1:20" s="1063" customFormat="1">
      <c r="A624" s="1072" t="s">
        <v>846</v>
      </c>
      <c r="B624" s="1063" t="s">
        <v>768</v>
      </c>
      <c r="C624" s="1071" t="s">
        <v>118</v>
      </c>
      <c r="D624" s="1071" t="s">
        <v>2136</v>
      </c>
      <c r="E624" s="1066">
        <v>2018</v>
      </c>
      <c r="F624" s="1066">
        <v>2018</v>
      </c>
      <c r="G624" s="1064">
        <v>43035</v>
      </c>
      <c r="H624" s="1117">
        <f t="shared" si="27"/>
        <v>2017</v>
      </c>
      <c r="I624" s="1064"/>
      <c r="J624" s="1071" t="s">
        <v>843</v>
      </c>
      <c r="K624" s="1071" t="s">
        <v>2020</v>
      </c>
      <c r="L624" s="1071" t="s">
        <v>827</v>
      </c>
      <c r="M624" s="1070">
        <v>2832.3</v>
      </c>
      <c r="N624" s="1070">
        <v>3.1589999999999998</v>
      </c>
      <c r="O624" s="1062">
        <f>VLOOKUP(C624,'A. Rate Class Allocations'!$B$124:$J$128,6,FALSE)</f>
        <v>0.96094519236849896</v>
      </c>
      <c r="P624" s="1061">
        <f>VLOOKUP(C624,'A. Rate Class Allocations'!$B$124:$J$128,8,FALSE)</f>
        <v>0.98007105038154396</v>
      </c>
      <c r="Q624" s="1061">
        <f>VLOOKUP(C624,'A. Rate Class Allocations'!$B$124:$J$128,7,FALSE)</f>
        <v>1.0700573423086499</v>
      </c>
      <c r="R624" s="1061">
        <f>VLOOKUP(C624,'A. Rate Class Allocations'!$B$124:$J$128,9,FALSE)</f>
        <v>0.85888650963597402</v>
      </c>
      <c r="S624" s="1060">
        <f t="shared" si="28"/>
        <v>2667.4447437409422</v>
      </c>
      <c r="T624" s="1060">
        <f t="shared" si="29"/>
        <v>2.9033036402569548</v>
      </c>
    </row>
    <row r="625" spans="1:20" s="1063" customFormat="1">
      <c r="A625" s="1072" t="s">
        <v>846</v>
      </c>
      <c r="B625" s="1063" t="s">
        <v>768</v>
      </c>
      <c r="C625" s="1071" t="s">
        <v>118</v>
      </c>
      <c r="D625" s="1071" t="s">
        <v>2136</v>
      </c>
      <c r="E625" s="1066">
        <v>2018</v>
      </c>
      <c r="F625" s="1066">
        <v>2018</v>
      </c>
      <c r="G625" s="1064">
        <v>43035</v>
      </c>
      <c r="H625" s="1117">
        <f t="shared" si="27"/>
        <v>2017</v>
      </c>
      <c r="I625" s="1064"/>
      <c r="J625" s="1071" t="s">
        <v>843</v>
      </c>
      <c r="K625" s="1071" t="s">
        <v>2020</v>
      </c>
      <c r="L625" s="1071" t="s">
        <v>827</v>
      </c>
      <c r="M625" s="1070">
        <v>839.2</v>
      </c>
      <c r="N625" s="1070">
        <v>0.93600000000000005</v>
      </c>
      <c r="O625" s="1062">
        <f>VLOOKUP(C625,'A. Rate Class Allocations'!$B$124:$J$128,6,FALSE)</f>
        <v>0.96094519236849896</v>
      </c>
      <c r="P625" s="1061">
        <f>VLOOKUP(C625,'A. Rate Class Allocations'!$B$124:$J$128,8,FALSE)</f>
        <v>0.98007105038154396</v>
      </c>
      <c r="Q625" s="1061">
        <f>VLOOKUP(C625,'A. Rate Class Allocations'!$B$124:$J$128,7,FALSE)</f>
        <v>1.0700573423086499</v>
      </c>
      <c r="R625" s="1061">
        <f>VLOOKUP(C625,'A. Rate Class Allocations'!$B$124:$J$128,9,FALSE)</f>
        <v>0.85888650963597402</v>
      </c>
      <c r="S625" s="1060">
        <f t="shared" si="28"/>
        <v>790.35399814546429</v>
      </c>
      <c r="T625" s="1060">
        <f t="shared" si="29"/>
        <v>0.86023811563169039</v>
      </c>
    </row>
    <row r="626" spans="1:20" s="1063" customFormat="1">
      <c r="A626" s="1072" t="s">
        <v>846</v>
      </c>
      <c r="B626" s="1063" t="s">
        <v>768</v>
      </c>
      <c r="C626" s="1071" t="s">
        <v>118</v>
      </c>
      <c r="D626" s="1071" t="s">
        <v>2136</v>
      </c>
      <c r="E626" s="1066">
        <v>2018</v>
      </c>
      <c r="F626" s="1066">
        <v>2018</v>
      </c>
      <c r="G626" s="1064">
        <v>43035</v>
      </c>
      <c r="H626" s="1117">
        <f t="shared" si="27"/>
        <v>2017</v>
      </c>
      <c r="I626" s="1064"/>
      <c r="J626" s="1071" t="s">
        <v>843</v>
      </c>
      <c r="K626" s="1071" t="s">
        <v>2020</v>
      </c>
      <c r="L626" s="1071" t="s">
        <v>827</v>
      </c>
      <c r="M626" s="1070">
        <v>524.5</v>
      </c>
      <c r="N626" s="1070">
        <v>0.58499999999999996</v>
      </c>
      <c r="O626" s="1062">
        <f>VLOOKUP(C626,'A. Rate Class Allocations'!$B$124:$J$128,6,FALSE)</f>
        <v>0.96094519236849896</v>
      </c>
      <c r="P626" s="1061">
        <f>VLOOKUP(C626,'A. Rate Class Allocations'!$B$124:$J$128,8,FALSE)</f>
        <v>0.98007105038154396</v>
      </c>
      <c r="Q626" s="1061">
        <f>VLOOKUP(C626,'A. Rate Class Allocations'!$B$124:$J$128,7,FALSE)</f>
        <v>1.0700573423086499</v>
      </c>
      <c r="R626" s="1061">
        <f>VLOOKUP(C626,'A. Rate Class Allocations'!$B$124:$J$128,9,FALSE)</f>
        <v>0.85888650963597402</v>
      </c>
      <c r="S626" s="1060">
        <f t="shared" si="28"/>
        <v>493.97124884091522</v>
      </c>
      <c r="T626" s="1060">
        <f t="shared" si="29"/>
        <v>0.53764882226980637</v>
      </c>
    </row>
    <row r="627" spans="1:20" s="1063" customFormat="1">
      <c r="A627" s="1072" t="s">
        <v>846</v>
      </c>
      <c r="B627" s="1063" t="s">
        <v>768</v>
      </c>
      <c r="C627" s="1071" t="s">
        <v>118</v>
      </c>
      <c r="D627" s="1071" t="s">
        <v>2135</v>
      </c>
      <c r="E627" s="1066">
        <v>2018</v>
      </c>
      <c r="F627" s="1066">
        <v>2018</v>
      </c>
      <c r="G627" s="1064">
        <v>42978</v>
      </c>
      <c r="H627" s="1117">
        <f t="shared" si="27"/>
        <v>2017</v>
      </c>
      <c r="I627" s="1064"/>
      <c r="J627" s="1071" t="s">
        <v>843</v>
      </c>
      <c r="K627" s="1071" t="s">
        <v>2020</v>
      </c>
      <c r="L627" s="1071" t="s">
        <v>827</v>
      </c>
      <c r="M627" s="1070">
        <v>0</v>
      </c>
      <c r="N627" s="1070">
        <v>0</v>
      </c>
      <c r="O627" s="1062">
        <f>VLOOKUP(C627,'A. Rate Class Allocations'!$B$124:$J$128,6,FALSE)</f>
        <v>0.96094519236849896</v>
      </c>
      <c r="P627" s="1061">
        <f>VLOOKUP(C627,'A. Rate Class Allocations'!$B$124:$J$128,8,FALSE)</f>
        <v>0.98007105038154396</v>
      </c>
      <c r="Q627" s="1061">
        <f>VLOOKUP(C627,'A. Rate Class Allocations'!$B$124:$J$128,7,FALSE)</f>
        <v>1.0700573423086499</v>
      </c>
      <c r="R627" s="1061">
        <f>VLOOKUP(C627,'A. Rate Class Allocations'!$B$124:$J$128,9,FALSE)</f>
        <v>0.85888650963597402</v>
      </c>
      <c r="S627" s="1060">
        <f t="shared" si="28"/>
        <v>0</v>
      </c>
      <c r="T627" s="1060">
        <f t="shared" si="29"/>
        <v>0</v>
      </c>
    </row>
    <row r="628" spans="1:20" s="1063" customFormat="1">
      <c r="A628" s="1072" t="s">
        <v>846</v>
      </c>
      <c r="B628" s="1063" t="s">
        <v>768</v>
      </c>
      <c r="C628" s="1071" t="s">
        <v>118</v>
      </c>
      <c r="D628" s="1071" t="s">
        <v>2135</v>
      </c>
      <c r="E628" s="1066">
        <v>2018</v>
      </c>
      <c r="F628" s="1066">
        <v>2018</v>
      </c>
      <c r="G628" s="1064">
        <v>42978</v>
      </c>
      <c r="H628" s="1117">
        <f t="shared" si="27"/>
        <v>2017</v>
      </c>
      <c r="I628" s="1064"/>
      <c r="J628" s="1071" t="s">
        <v>843</v>
      </c>
      <c r="K628" s="1071" t="s">
        <v>2020</v>
      </c>
      <c r="L628" s="1071" t="s">
        <v>827</v>
      </c>
      <c r="M628" s="1070">
        <v>0</v>
      </c>
      <c r="N628" s="1070">
        <v>0</v>
      </c>
      <c r="O628" s="1062">
        <f>VLOOKUP(C628,'A. Rate Class Allocations'!$B$124:$J$128,6,FALSE)</f>
        <v>0.96094519236849896</v>
      </c>
      <c r="P628" s="1061">
        <f>VLOOKUP(C628,'A. Rate Class Allocations'!$B$124:$J$128,8,FALSE)</f>
        <v>0.98007105038154396</v>
      </c>
      <c r="Q628" s="1061">
        <f>VLOOKUP(C628,'A. Rate Class Allocations'!$B$124:$J$128,7,FALSE)</f>
        <v>1.0700573423086499</v>
      </c>
      <c r="R628" s="1061">
        <f>VLOOKUP(C628,'A. Rate Class Allocations'!$B$124:$J$128,9,FALSE)</f>
        <v>0.85888650963597402</v>
      </c>
      <c r="S628" s="1060">
        <f t="shared" si="28"/>
        <v>0</v>
      </c>
      <c r="T628" s="1060">
        <f t="shared" si="29"/>
        <v>0</v>
      </c>
    </row>
    <row r="629" spans="1:20" s="1063" customFormat="1">
      <c r="A629" s="1072" t="s">
        <v>846</v>
      </c>
      <c r="B629" s="1063" t="s">
        <v>768</v>
      </c>
      <c r="C629" s="1071" t="s">
        <v>118</v>
      </c>
      <c r="D629" s="1071" t="s">
        <v>2135</v>
      </c>
      <c r="E629" s="1066">
        <v>2018</v>
      </c>
      <c r="F629" s="1066">
        <v>2018</v>
      </c>
      <c r="G629" s="1064">
        <v>42978</v>
      </c>
      <c r="H629" s="1117">
        <f t="shared" si="27"/>
        <v>2017</v>
      </c>
      <c r="I629" s="1064"/>
      <c r="J629" s="1071" t="s">
        <v>843</v>
      </c>
      <c r="K629" s="1071" t="s">
        <v>2020</v>
      </c>
      <c r="L629" s="1071" t="s">
        <v>827</v>
      </c>
      <c r="M629" s="1070">
        <v>0</v>
      </c>
      <c r="N629" s="1070">
        <v>0</v>
      </c>
      <c r="O629" s="1062">
        <f>VLOOKUP(C629,'A. Rate Class Allocations'!$B$124:$J$128,6,FALSE)</f>
        <v>0.96094519236849896</v>
      </c>
      <c r="P629" s="1061">
        <f>VLOOKUP(C629,'A. Rate Class Allocations'!$B$124:$J$128,8,FALSE)</f>
        <v>0.98007105038154396</v>
      </c>
      <c r="Q629" s="1061">
        <f>VLOOKUP(C629,'A. Rate Class Allocations'!$B$124:$J$128,7,FALSE)</f>
        <v>1.0700573423086499</v>
      </c>
      <c r="R629" s="1061">
        <f>VLOOKUP(C629,'A. Rate Class Allocations'!$B$124:$J$128,9,FALSE)</f>
        <v>0.85888650963597402</v>
      </c>
      <c r="S629" s="1060">
        <f t="shared" si="28"/>
        <v>0</v>
      </c>
      <c r="T629" s="1060">
        <f t="shared" si="29"/>
        <v>0</v>
      </c>
    </row>
    <row r="630" spans="1:20" s="1063" customFormat="1">
      <c r="A630" s="1072" t="s">
        <v>846</v>
      </c>
      <c r="B630" s="1063" t="s">
        <v>768</v>
      </c>
      <c r="C630" s="1071" t="s">
        <v>118</v>
      </c>
      <c r="D630" s="1071" t="s">
        <v>2135</v>
      </c>
      <c r="E630" s="1066">
        <v>2018</v>
      </c>
      <c r="F630" s="1066">
        <v>2018</v>
      </c>
      <c r="G630" s="1064">
        <v>42978</v>
      </c>
      <c r="H630" s="1117">
        <f t="shared" si="27"/>
        <v>2017</v>
      </c>
      <c r="I630" s="1064"/>
      <c r="J630" s="1071" t="s">
        <v>847</v>
      </c>
      <c r="K630" s="1071" t="s">
        <v>2020</v>
      </c>
      <c r="L630" s="1071" t="s">
        <v>827</v>
      </c>
      <c r="M630" s="1070">
        <v>0</v>
      </c>
      <c r="N630" s="1070">
        <v>0</v>
      </c>
      <c r="O630" s="1062">
        <f>VLOOKUP(C630,'A. Rate Class Allocations'!$B$124:$J$128,6,FALSE)</f>
        <v>0.96094519236849896</v>
      </c>
      <c r="P630" s="1061">
        <f>VLOOKUP(C630,'A. Rate Class Allocations'!$B$124:$J$128,8,FALSE)</f>
        <v>0.98007105038154396</v>
      </c>
      <c r="Q630" s="1061">
        <f>VLOOKUP(C630,'A. Rate Class Allocations'!$B$124:$J$128,7,FALSE)</f>
        <v>1.0700573423086499</v>
      </c>
      <c r="R630" s="1061">
        <f>VLOOKUP(C630,'A. Rate Class Allocations'!$B$124:$J$128,9,FALSE)</f>
        <v>0.85888650963597402</v>
      </c>
      <c r="S630" s="1060">
        <f t="shared" si="28"/>
        <v>0</v>
      </c>
      <c r="T630" s="1060">
        <f t="shared" si="29"/>
        <v>0</v>
      </c>
    </row>
    <row r="631" spans="1:20" s="1063" customFormat="1">
      <c r="A631" s="1072" t="s">
        <v>846</v>
      </c>
      <c r="B631" s="1063" t="s">
        <v>768</v>
      </c>
      <c r="C631" s="1071" t="s">
        <v>118</v>
      </c>
      <c r="D631" s="1071" t="s">
        <v>2135</v>
      </c>
      <c r="E631" s="1066">
        <v>2018</v>
      </c>
      <c r="F631" s="1066">
        <v>2018</v>
      </c>
      <c r="G631" s="1064">
        <v>42978</v>
      </c>
      <c r="H631" s="1117">
        <f t="shared" si="27"/>
        <v>2017</v>
      </c>
      <c r="I631" s="1064"/>
      <c r="J631" s="1071" t="s">
        <v>847</v>
      </c>
      <c r="K631" s="1071" t="s">
        <v>2020</v>
      </c>
      <c r="L631" s="1071" t="s">
        <v>827</v>
      </c>
      <c r="M631" s="1070">
        <v>11739</v>
      </c>
      <c r="N631" s="1070">
        <v>2.8</v>
      </c>
      <c r="O631" s="1062">
        <f>VLOOKUP(C631,'A. Rate Class Allocations'!$B$124:$J$128,6,FALSE)</f>
        <v>0.96094519236849896</v>
      </c>
      <c r="P631" s="1061">
        <f>VLOOKUP(C631,'A. Rate Class Allocations'!$B$124:$J$128,8,FALSE)</f>
        <v>0.98007105038154396</v>
      </c>
      <c r="Q631" s="1061">
        <f>VLOOKUP(C631,'A. Rate Class Allocations'!$B$124:$J$128,7,FALSE)</f>
        <v>1.0700573423086499</v>
      </c>
      <c r="R631" s="1061">
        <f>VLOOKUP(C631,'A. Rate Class Allocations'!$B$124:$J$128,9,FALSE)</f>
        <v>0.85888650963597402</v>
      </c>
      <c r="S631" s="1060">
        <f t="shared" si="28"/>
        <v>11055.726387308872</v>
      </c>
      <c r="T631" s="1060">
        <f t="shared" si="29"/>
        <v>2.5733618843683042</v>
      </c>
    </row>
    <row r="632" spans="1:20" s="1063" customFormat="1">
      <c r="A632" s="1072" t="s">
        <v>846</v>
      </c>
      <c r="B632" s="1063" t="s">
        <v>768</v>
      </c>
      <c r="C632" s="1071" t="s">
        <v>118</v>
      </c>
      <c r="D632" s="1071" t="s">
        <v>2134</v>
      </c>
      <c r="E632" s="1066">
        <v>2018</v>
      </c>
      <c r="F632" s="1066">
        <v>2018</v>
      </c>
      <c r="G632" s="1064">
        <v>43041</v>
      </c>
      <c r="H632" s="1117">
        <f t="shared" si="27"/>
        <v>2017</v>
      </c>
      <c r="I632" s="1064"/>
      <c r="J632" s="1071" t="s">
        <v>843</v>
      </c>
      <c r="K632" s="1071" t="s">
        <v>2020</v>
      </c>
      <c r="L632" s="1071" t="s">
        <v>827</v>
      </c>
      <c r="M632" s="1070">
        <v>1194.27</v>
      </c>
      <c r="N632" s="1070">
        <v>0.1968</v>
      </c>
      <c r="O632" s="1062">
        <f>VLOOKUP(C632,'A. Rate Class Allocations'!$B$124:$J$128,6,FALSE)</f>
        <v>0.96094519236849896</v>
      </c>
      <c r="P632" s="1061">
        <f>VLOOKUP(C632,'A. Rate Class Allocations'!$B$124:$J$128,8,FALSE)</f>
        <v>0.98007105038154396</v>
      </c>
      <c r="Q632" s="1061">
        <f>VLOOKUP(C632,'A. Rate Class Allocations'!$B$124:$J$128,7,FALSE)</f>
        <v>1.0700573423086499</v>
      </c>
      <c r="R632" s="1061">
        <f>VLOOKUP(C632,'A. Rate Class Allocations'!$B$124:$J$128,9,FALSE)</f>
        <v>0.85888650963597402</v>
      </c>
      <c r="S632" s="1060">
        <f t="shared" si="28"/>
        <v>1124.7569940004571</v>
      </c>
      <c r="T632" s="1060">
        <f t="shared" si="29"/>
        <v>0.18087057815845797</v>
      </c>
    </row>
    <row r="633" spans="1:20" s="1063" customFormat="1">
      <c r="A633" s="1072" t="s">
        <v>846</v>
      </c>
      <c r="B633" s="1063" t="s">
        <v>768</v>
      </c>
      <c r="C633" s="1071" t="s">
        <v>118</v>
      </c>
      <c r="D633" s="1071" t="s">
        <v>2133</v>
      </c>
      <c r="E633" s="1066">
        <v>2018</v>
      </c>
      <c r="F633" s="1066">
        <v>2018</v>
      </c>
      <c r="G633" s="1064">
        <v>42984</v>
      </c>
      <c r="H633" s="1117">
        <f t="shared" si="27"/>
        <v>2017</v>
      </c>
      <c r="I633" s="1064"/>
      <c r="J633" s="1071" t="s">
        <v>843</v>
      </c>
      <c r="K633" s="1071" t="s">
        <v>2020</v>
      </c>
      <c r="L633" s="1071" t="s">
        <v>827</v>
      </c>
      <c r="M633" s="1070">
        <v>1289.9952000000001</v>
      </c>
      <c r="N633" s="1070">
        <v>0.28079999999999999</v>
      </c>
      <c r="O633" s="1062">
        <f>VLOOKUP(C633,'A. Rate Class Allocations'!$B$124:$J$128,6,FALSE)</f>
        <v>0.96094519236849896</v>
      </c>
      <c r="P633" s="1061">
        <f>VLOOKUP(C633,'A. Rate Class Allocations'!$B$124:$J$128,8,FALSE)</f>
        <v>0.98007105038154396</v>
      </c>
      <c r="Q633" s="1061">
        <f>VLOOKUP(C633,'A. Rate Class Allocations'!$B$124:$J$128,7,FALSE)</f>
        <v>1.0700573423086499</v>
      </c>
      <c r="R633" s="1061">
        <f>VLOOKUP(C633,'A. Rate Class Allocations'!$B$124:$J$128,9,FALSE)</f>
        <v>0.85888650963597402</v>
      </c>
      <c r="S633" s="1060">
        <f t="shared" si="28"/>
        <v>1214.9104670024522</v>
      </c>
      <c r="T633" s="1060">
        <f t="shared" si="29"/>
        <v>0.25807143468950711</v>
      </c>
    </row>
    <row r="634" spans="1:20" s="1063" customFormat="1">
      <c r="A634" s="1072" t="s">
        <v>846</v>
      </c>
      <c r="B634" s="1063" t="s">
        <v>768</v>
      </c>
      <c r="C634" s="1071" t="s">
        <v>118</v>
      </c>
      <c r="D634" s="1071" t="s">
        <v>2132</v>
      </c>
      <c r="E634" s="1066">
        <v>2018</v>
      </c>
      <c r="F634" s="1066">
        <v>2018</v>
      </c>
      <c r="G634" s="1064">
        <v>43013</v>
      </c>
      <c r="H634" s="1117">
        <f t="shared" si="27"/>
        <v>2017</v>
      </c>
      <c r="I634" s="1064"/>
      <c r="J634" s="1071" t="s">
        <v>843</v>
      </c>
      <c r="K634" s="1071" t="s">
        <v>2020</v>
      </c>
      <c r="L634" s="1071" t="s">
        <v>825</v>
      </c>
      <c r="M634" s="1070">
        <v>6569.42</v>
      </c>
      <c r="N634" s="1070">
        <v>1.43</v>
      </c>
      <c r="O634" s="1062">
        <f>VLOOKUP(C634,'A. Rate Class Allocations'!$B$124:$J$128,6,FALSE)</f>
        <v>0.96094519236849896</v>
      </c>
      <c r="P634" s="1061">
        <f>VLOOKUP(C634,'A. Rate Class Allocations'!$B$124:$J$128,8,FALSE)</f>
        <v>0.98007105038154396</v>
      </c>
      <c r="Q634" s="1061">
        <f>VLOOKUP(C634,'A. Rate Class Allocations'!$B$124:$J$128,7,FALSE)</f>
        <v>1.0700573423086499</v>
      </c>
      <c r="R634" s="1061">
        <f>VLOOKUP(C634,'A. Rate Class Allocations'!$B$124:$J$128,9,FALSE)</f>
        <v>0.85888650963597402</v>
      </c>
      <c r="S634" s="1060">
        <f t="shared" si="28"/>
        <v>6187.0440449198959</v>
      </c>
      <c r="T634" s="1060">
        <f t="shared" si="29"/>
        <v>1.3142526766595268</v>
      </c>
    </row>
    <row r="635" spans="1:20" s="1063" customFormat="1">
      <c r="A635" s="1072" t="s">
        <v>846</v>
      </c>
      <c r="B635" s="1063" t="s">
        <v>768</v>
      </c>
      <c r="C635" s="1071" t="s">
        <v>118</v>
      </c>
      <c r="D635" s="1071" t="s">
        <v>2131</v>
      </c>
      <c r="E635" s="1066">
        <v>2018</v>
      </c>
      <c r="F635" s="1066">
        <v>2018</v>
      </c>
      <c r="G635" s="1064">
        <v>43287</v>
      </c>
      <c r="H635" s="1117">
        <f t="shared" si="27"/>
        <v>2018</v>
      </c>
      <c r="I635" s="1064"/>
      <c r="J635" s="1071" t="s">
        <v>843</v>
      </c>
      <c r="K635" s="1071" t="s">
        <v>2020</v>
      </c>
      <c r="L635" s="1071" t="s">
        <v>825</v>
      </c>
      <c r="M635" s="1070">
        <v>15909.9408</v>
      </c>
      <c r="N635" s="1070">
        <v>3.4632000000000001</v>
      </c>
      <c r="O635" s="1062">
        <f>VLOOKUP(C635,'A. Rate Class Allocations'!$B$124:$J$128,6,FALSE)</f>
        <v>0.96094519236849896</v>
      </c>
      <c r="P635" s="1061">
        <f>VLOOKUP(C635,'A. Rate Class Allocations'!$B$124:$J$128,8,FALSE)</f>
        <v>0.98007105038154396</v>
      </c>
      <c r="Q635" s="1061">
        <f>VLOOKUP(C635,'A. Rate Class Allocations'!$B$124:$J$128,7,FALSE)</f>
        <v>1.0700573423086499</v>
      </c>
      <c r="R635" s="1061">
        <f>VLOOKUP(C635,'A. Rate Class Allocations'!$B$124:$J$128,9,FALSE)</f>
        <v>0.85888650963597402</v>
      </c>
      <c r="S635" s="1060">
        <f t="shared" si="28"/>
        <v>14983.89575969691</v>
      </c>
      <c r="T635" s="1060">
        <f t="shared" si="29"/>
        <v>3.1828810278372539</v>
      </c>
    </row>
    <row r="636" spans="1:20" s="1063" customFormat="1">
      <c r="A636" s="1072" t="s">
        <v>846</v>
      </c>
      <c r="B636" s="1063" t="s">
        <v>768</v>
      </c>
      <c r="C636" s="1071" t="s">
        <v>118</v>
      </c>
      <c r="D636" s="1071" t="s">
        <v>2131</v>
      </c>
      <c r="E636" s="1066">
        <v>2018</v>
      </c>
      <c r="F636" s="1066">
        <v>2018</v>
      </c>
      <c r="G636" s="1064">
        <v>43287</v>
      </c>
      <c r="H636" s="1117">
        <f t="shared" si="27"/>
        <v>2018</v>
      </c>
      <c r="I636" s="1064"/>
      <c r="J636" s="1071" t="s">
        <v>843</v>
      </c>
      <c r="K636" s="1071" t="s">
        <v>2020</v>
      </c>
      <c r="L636" s="1071" t="s">
        <v>825</v>
      </c>
      <c r="M636" s="1070">
        <v>234533.42</v>
      </c>
      <c r="N636" s="1070">
        <v>62.26</v>
      </c>
      <c r="O636" s="1062">
        <f>VLOOKUP(C636,'A. Rate Class Allocations'!$B$124:$J$128,6,FALSE)</f>
        <v>0.96094519236849896</v>
      </c>
      <c r="P636" s="1061">
        <f>VLOOKUP(C636,'A. Rate Class Allocations'!$B$124:$J$128,8,FALSE)</f>
        <v>0.98007105038154396</v>
      </c>
      <c r="Q636" s="1061">
        <f>VLOOKUP(C636,'A. Rate Class Allocations'!$B$124:$J$128,7,FALSE)</f>
        <v>1.0700573423086499</v>
      </c>
      <c r="R636" s="1061">
        <f>VLOOKUP(C636,'A. Rate Class Allocations'!$B$124:$J$128,9,FALSE)</f>
        <v>0.85888650963597402</v>
      </c>
      <c r="S636" s="1060">
        <f t="shared" si="28"/>
        <v>220882.30004257555</v>
      </c>
      <c r="T636" s="1060">
        <f t="shared" si="29"/>
        <v>57.220539614560941</v>
      </c>
    </row>
    <row r="637" spans="1:20" s="1063" customFormat="1">
      <c r="A637" s="1072" t="s">
        <v>846</v>
      </c>
      <c r="B637" s="1063" t="s">
        <v>768</v>
      </c>
      <c r="C637" s="1071" t="s">
        <v>118</v>
      </c>
      <c r="D637" s="1071" t="s">
        <v>2131</v>
      </c>
      <c r="E637" s="1066">
        <v>2018</v>
      </c>
      <c r="F637" s="1066">
        <v>2018</v>
      </c>
      <c r="G637" s="1064">
        <v>43287</v>
      </c>
      <c r="H637" s="1117">
        <f t="shared" si="27"/>
        <v>2018</v>
      </c>
      <c r="I637" s="1064"/>
      <c r="J637" s="1071" t="s">
        <v>843</v>
      </c>
      <c r="K637" s="1071" t="s">
        <v>2020</v>
      </c>
      <c r="L637" s="1071" t="s">
        <v>825</v>
      </c>
      <c r="M637" s="1070">
        <v>17457.2</v>
      </c>
      <c r="N637" s="1070">
        <v>3.8</v>
      </c>
      <c r="O637" s="1062">
        <f>VLOOKUP(C637,'A. Rate Class Allocations'!$B$124:$J$128,6,FALSE)</f>
        <v>0.96094519236849896</v>
      </c>
      <c r="P637" s="1061">
        <f>VLOOKUP(C637,'A. Rate Class Allocations'!$B$124:$J$128,8,FALSE)</f>
        <v>0.98007105038154396</v>
      </c>
      <c r="Q637" s="1061">
        <f>VLOOKUP(C637,'A. Rate Class Allocations'!$B$124:$J$128,7,FALSE)</f>
        <v>1.0700573423086499</v>
      </c>
      <c r="R637" s="1061">
        <f>VLOOKUP(C637,'A. Rate Class Allocations'!$B$124:$J$128,9,FALSE)</f>
        <v>0.85888650963597402</v>
      </c>
      <c r="S637" s="1060">
        <f t="shared" si="28"/>
        <v>16441.096063423498</v>
      </c>
      <c r="T637" s="1060">
        <f t="shared" si="29"/>
        <v>3.4924197002141275</v>
      </c>
    </row>
    <row r="638" spans="1:20" s="1063" customFormat="1">
      <c r="A638" s="1072" t="s">
        <v>846</v>
      </c>
      <c r="B638" s="1063" t="s">
        <v>768</v>
      </c>
      <c r="C638" s="1071" t="s">
        <v>118</v>
      </c>
      <c r="D638" s="1071" t="s">
        <v>2130</v>
      </c>
      <c r="E638" s="1066">
        <v>2018</v>
      </c>
      <c r="F638" s="1066">
        <v>2018</v>
      </c>
      <c r="G638" s="1064">
        <v>43248</v>
      </c>
      <c r="H638" s="1117">
        <f t="shared" si="27"/>
        <v>2018</v>
      </c>
      <c r="I638" s="1064"/>
      <c r="J638" s="1071" t="s">
        <v>843</v>
      </c>
      <c r="K638" s="1071" t="s">
        <v>2020</v>
      </c>
      <c r="L638" s="1071" t="s">
        <v>827</v>
      </c>
      <c r="M638" s="1070">
        <v>2520</v>
      </c>
      <c r="N638" s="1070">
        <v>0</v>
      </c>
      <c r="O638" s="1062">
        <f>VLOOKUP(C638,'A. Rate Class Allocations'!$B$124:$J$128,6,FALSE)</f>
        <v>0.96094519236849896</v>
      </c>
      <c r="P638" s="1061">
        <f>VLOOKUP(C638,'A. Rate Class Allocations'!$B$124:$J$128,8,FALSE)</f>
        <v>0.98007105038154396</v>
      </c>
      <c r="Q638" s="1061">
        <f>VLOOKUP(C638,'A. Rate Class Allocations'!$B$124:$J$128,7,FALSE)</f>
        <v>1.0700573423086499</v>
      </c>
      <c r="R638" s="1061">
        <f>VLOOKUP(C638,'A. Rate Class Allocations'!$B$124:$J$128,9,FALSE)</f>
        <v>0.85888650963597402</v>
      </c>
      <c r="S638" s="1060">
        <f t="shared" si="28"/>
        <v>2373.3223013900979</v>
      </c>
      <c r="T638" s="1060">
        <f t="shared" si="29"/>
        <v>0</v>
      </c>
    </row>
    <row r="639" spans="1:20" s="1063" customFormat="1">
      <c r="A639" s="1072" t="s">
        <v>846</v>
      </c>
      <c r="B639" s="1063" t="s">
        <v>768</v>
      </c>
      <c r="C639" s="1071" t="s">
        <v>118</v>
      </c>
      <c r="D639" s="1071" t="s">
        <v>2130</v>
      </c>
      <c r="E639" s="1066">
        <v>2018</v>
      </c>
      <c r="F639" s="1066">
        <v>2018</v>
      </c>
      <c r="G639" s="1064">
        <v>43248</v>
      </c>
      <c r="H639" s="1117">
        <f t="shared" si="27"/>
        <v>2018</v>
      </c>
      <c r="I639" s="1064"/>
      <c r="J639" s="1071" t="s">
        <v>843</v>
      </c>
      <c r="K639" s="1071" t="s">
        <v>2020</v>
      </c>
      <c r="L639" s="1071" t="s">
        <v>827</v>
      </c>
      <c r="M639" s="1070">
        <v>2436</v>
      </c>
      <c r="N639" s="1070">
        <v>0</v>
      </c>
      <c r="O639" s="1062">
        <f>VLOOKUP(C639,'A. Rate Class Allocations'!$B$124:$J$128,6,FALSE)</f>
        <v>0.96094519236849896</v>
      </c>
      <c r="P639" s="1061">
        <f>VLOOKUP(C639,'A. Rate Class Allocations'!$B$124:$J$128,8,FALSE)</f>
        <v>0.98007105038154396</v>
      </c>
      <c r="Q639" s="1061">
        <f>VLOOKUP(C639,'A. Rate Class Allocations'!$B$124:$J$128,7,FALSE)</f>
        <v>1.0700573423086499</v>
      </c>
      <c r="R639" s="1061">
        <f>VLOOKUP(C639,'A. Rate Class Allocations'!$B$124:$J$128,9,FALSE)</f>
        <v>0.85888650963597402</v>
      </c>
      <c r="S639" s="1060">
        <f t="shared" si="28"/>
        <v>2294.2115580104282</v>
      </c>
      <c r="T639" s="1060">
        <f t="shared" si="29"/>
        <v>0</v>
      </c>
    </row>
    <row r="640" spans="1:20" s="1063" customFormat="1">
      <c r="A640" s="1072" t="s">
        <v>846</v>
      </c>
      <c r="B640" s="1063" t="s">
        <v>768</v>
      </c>
      <c r="C640" s="1071" t="s">
        <v>118</v>
      </c>
      <c r="D640" s="1071" t="s">
        <v>2130</v>
      </c>
      <c r="E640" s="1066">
        <v>2018</v>
      </c>
      <c r="F640" s="1066">
        <v>2018</v>
      </c>
      <c r="G640" s="1064">
        <v>43248</v>
      </c>
      <c r="H640" s="1117">
        <f t="shared" si="27"/>
        <v>2018</v>
      </c>
      <c r="I640" s="1064"/>
      <c r="J640" s="1071" t="s">
        <v>843</v>
      </c>
      <c r="K640" s="1071" t="s">
        <v>2020</v>
      </c>
      <c r="L640" s="1071" t="s">
        <v>827</v>
      </c>
      <c r="M640" s="1070">
        <v>819</v>
      </c>
      <c r="N640" s="1070">
        <v>0</v>
      </c>
      <c r="O640" s="1062">
        <f>VLOOKUP(C640,'A. Rate Class Allocations'!$B$124:$J$128,6,FALSE)</f>
        <v>0.96094519236849896</v>
      </c>
      <c r="P640" s="1061">
        <f>VLOOKUP(C640,'A. Rate Class Allocations'!$B$124:$J$128,8,FALSE)</f>
        <v>0.98007105038154396</v>
      </c>
      <c r="Q640" s="1061">
        <f>VLOOKUP(C640,'A. Rate Class Allocations'!$B$124:$J$128,7,FALSE)</f>
        <v>1.0700573423086499</v>
      </c>
      <c r="R640" s="1061">
        <f>VLOOKUP(C640,'A. Rate Class Allocations'!$B$124:$J$128,9,FALSE)</f>
        <v>0.85888650963597402</v>
      </c>
      <c r="S640" s="1060">
        <f t="shared" si="28"/>
        <v>771.32974795178177</v>
      </c>
      <c r="T640" s="1060">
        <f t="shared" si="29"/>
        <v>0</v>
      </c>
    </row>
    <row r="641" spans="1:20" s="1063" customFormat="1">
      <c r="A641" s="1072" t="s">
        <v>846</v>
      </c>
      <c r="B641" s="1063" t="s">
        <v>768</v>
      </c>
      <c r="C641" s="1071" t="s">
        <v>118</v>
      </c>
      <c r="D641" s="1071" t="s">
        <v>2130</v>
      </c>
      <c r="E641" s="1066">
        <v>2018</v>
      </c>
      <c r="F641" s="1066">
        <v>2018</v>
      </c>
      <c r="G641" s="1064">
        <v>43248</v>
      </c>
      <c r="H641" s="1117">
        <f t="shared" si="27"/>
        <v>2018</v>
      </c>
      <c r="I641" s="1064"/>
      <c r="J641" s="1071" t="s">
        <v>843</v>
      </c>
      <c r="K641" s="1071" t="s">
        <v>2020</v>
      </c>
      <c r="L641" s="1071" t="s">
        <v>827</v>
      </c>
      <c r="M641" s="1070">
        <v>3502.8</v>
      </c>
      <c r="N641" s="1070">
        <v>0</v>
      </c>
      <c r="O641" s="1062">
        <f>VLOOKUP(C641,'A. Rate Class Allocations'!$B$124:$J$128,6,FALSE)</f>
        <v>0.96094519236849896</v>
      </c>
      <c r="P641" s="1061">
        <f>VLOOKUP(C641,'A. Rate Class Allocations'!$B$124:$J$128,8,FALSE)</f>
        <v>0.98007105038154396</v>
      </c>
      <c r="Q641" s="1061">
        <f>VLOOKUP(C641,'A. Rate Class Allocations'!$B$124:$J$128,7,FALSE)</f>
        <v>1.0700573423086499</v>
      </c>
      <c r="R641" s="1061">
        <f>VLOOKUP(C641,'A. Rate Class Allocations'!$B$124:$J$128,9,FALSE)</f>
        <v>0.85888650963597402</v>
      </c>
      <c r="S641" s="1060">
        <f t="shared" si="28"/>
        <v>3298.9179989322361</v>
      </c>
      <c r="T641" s="1060">
        <f t="shared" si="29"/>
        <v>0</v>
      </c>
    </row>
    <row r="642" spans="1:20" s="1063" customFormat="1">
      <c r="A642" s="1072" t="s">
        <v>846</v>
      </c>
      <c r="B642" s="1063" t="s">
        <v>768</v>
      </c>
      <c r="C642" s="1071" t="s">
        <v>118</v>
      </c>
      <c r="D642" s="1071" t="s">
        <v>2129</v>
      </c>
      <c r="E642" s="1066">
        <v>2018</v>
      </c>
      <c r="F642" s="1066">
        <v>2018</v>
      </c>
      <c r="G642" s="1064">
        <v>43143</v>
      </c>
      <c r="H642" s="1117">
        <f t="shared" si="27"/>
        <v>2018</v>
      </c>
      <c r="I642" s="1064"/>
      <c r="J642" s="1071" t="s">
        <v>847</v>
      </c>
      <c r="K642" s="1071" t="s">
        <v>2020</v>
      </c>
      <c r="L642" s="1071" t="s">
        <v>825</v>
      </c>
      <c r="M642" s="1070">
        <v>47033</v>
      </c>
      <c r="N642" s="1070">
        <v>0</v>
      </c>
      <c r="O642" s="1062">
        <f>VLOOKUP(C642,'A. Rate Class Allocations'!$B$124:$J$128,6,FALSE)</f>
        <v>0.96094519236849896</v>
      </c>
      <c r="P642" s="1061">
        <f>VLOOKUP(C642,'A. Rate Class Allocations'!$B$124:$J$128,8,FALSE)</f>
        <v>0.98007105038154396</v>
      </c>
      <c r="Q642" s="1061">
        <f>VLOOKUP(C642,'A. Rate Class Allocations'!$B$124:$J$128,7,FALSE)</f>
        <v>1.0700573423086499</v>
      </c>
      <c r="R642" s="1061">
        <f>VLOOKUP(C642,'A. Rate Class Allocations'!$B$124:$J$128,9,FALSE)</f>
        <v>0.85888650963597402</v>
      </c>
      <c r="S642" s="1060">
        <f t="shared" si="28"/>
        <v>44295.423730666851</v>
      </c>
      <c r="T642" s="1060">
        <f t="shared" si="29"/>
        <v>0</v>
      </c>
    </row>
    <row r="643" spans="1:20" s="1063" customFormat="1">
      <c r="A643" s="1072" t="s">
        <v>846</v>
      </c>
      <c r="B643" s="1063" t="s">
        <v>768</v>
      </c>
      <c r="C643" s="1071" t="s">
        <v>118</v>
      </c>
      <c r="D643" s="1071" t="s">
        <v>2128</v>
      </c>
      <c r="E643" s="1066">
        <v>2018</v>
      </c>
      <c r="F643" s="1066">
        <v>2018</v>
      </c>
      <c r="G643" s="1064">
        <v>43129</v>
      </c>
      <c r="H643" s="1117">
        <f t="shared" si="27"/>
        <v>2018</v>
      </c>
      <c r="I643" s="1064"/>
      <c r="J643" s="1071" t="s">
        <v>843</v>
      </c>
      <c r="K643" s="1071" t="s">
        <v>2020</v>
      </c>
      <c r="L643" s="1071" t="s">
        <v>825</v>
      </c>
      <c r="M643" s="1070">
        <v>15960</v>
      </c>
      <c r="N643" s="1070">
        <v>0</v>
      </c>
      <c r="O643" s="1062">
        <f>VLOOKUP(C643,'A. Rate Class Allocations'!$B$124:$J$128,6,FALSE)</f>
        <v>0.96094519236849896</v>
      </c>
      <c r="P643" s="1061">
        <f>VLOOKUP(C643,'A. Rate Class Allocations'!$B$124:$J$128,8,FALSE)</f>
        <v>0.98007105038154396</v>
      </c>
      <c r="Q643" s="1061">
        <f>VLOOKUP(C643,'A. Rate Class Allocations'!$B$124:$J$128,7,FALSE)</f>
        <v>1.0700573423086499</v>
      </c>
      <c r="R643" s="1061">
        <f>VLOOKUP(C643,'A. Rate Class Allocations'!$B$124:$J$128,9,FALSE)</f>
        <v>0.85888650963597402</v>
      </c>
      <c r="S643" s="1060">
        <f t="shared" si="28"/>
        <v>15031.041242137286</v>
      </c>
      <c r="T643" s="1060">
        <f t="shared" si="29"/>
        <v>0</v>
      </c>
    </row>
    <row r="644" spans="1:20" s="1063" customFormat="1">
      <c r="A644" s="1072" t="s">
        <v>846</v>
      </c>
      <c r="B644" s="1063" t="s">
        <v>768</v>
      </c>
      <c r="C644" s="1071" t="s">
        <v>118</v>
      </c>
      <c r="D644" s="1071" t="s">
        <v>2127</v>
      </c>
      <c r="E644" s="1066">
        <v>2018</v>
      </c>
      <c r="F644" s="1066">
        <v>2018</v>
      </c>
      <c r="G644" s="1064">
        <v>43272</v>
      </c>
      <c r="H644" s="1117">
        <f t="shared" ref="H644:H707" si="30">YEAR(G644)</f>
        <v>2018</v>
      </c>
      <c r="I644" s="1064"/>
      <c r="J644" s="1071" t="s">
        <v>847</v>
      </c>
      <c r="K644" s="1071" t="s">
        <v>2020</v>
      </c>
      <c r="L644" s="1071" t="s">
        <v>825</v>
      </c>
      <c r="M644" s="1070">
        <v>565747</v>
      </c>
      <c r="N644" s="1070">
        <v>0</v>
      </c>
      <c r="O644" s="1062">
        <f>VLOOKUP(C644,'A. Rate Class Allocations'!$B$124:$J$128,6,FALSE)</f>
        <v>0.96094519236849896</v>
      </c>
      <c r="P644" s="1061">
        <f>VLOOKUP(C644,'A. Rate Class Allocations'!$B$124:$J$128,8,FALSE)</f>
        <v>0.98007105038154396</v>
      </c>
      <c r="Q644" s="1061">
        <f>VLOOKUP(C644,'A. Rate Class Allocations'!$B$124:$J$128,7,FALSE)</f>
        <v>1.0700573423086499</v>
      </c>
      <c r="R644" s="1061">
        <f>VLOOKUP(C644,'A. Rate Class Allocations'!$B$124:$J$128,9,FALSE)</f>
        <v>0.85888650963597402</v>
      </c>
      <c r="S644" s="1060">
        <f t="shared" ref="S644:S707" si="31">M644*O644*P644</f>
        <v>532817.44922402524</v>
      </c>
      <c r="T644" s="1060">
        <f t="shared" ref="T644:T707" si="32">N644*Q644*R644</f>
        <v>0</v>
      </c>
    </row>
    <row r="645" spans="1:20" s="1063" customFormat="1">
      <c r="A645" s="1072" t="s">
        <v>846</v>
      </c>
      <c r="B645" s="1063" t="s">
        <v>768</v>
      </c>
      <c r="C645" s="1071" t="s">
        <v>118</v>
      </c>
      <c r="D645" s="1071" t="s">
        <v>916</v>
      </c>
      <c r="E645" s="1066">
        <v>2018</v>
      </c>
      <c r="F645" s="1066">
        <v>2018</v>
      </c>
      <c r="G645" s="1064">
        <v>43098</v>
      </c>
      <c r="H645" s="1117">
        <f t="shared" si="30"/>
        <v>2017</v>
      </c>
      <c r="I645" s="1064"/>
      <c r="J645" s="1071" t="s">
        <v>843</v>
      </c>
      <c r="K645" s="1071" t="s">
        <v>2020</v>
      </c>
      <c r="L645" s="1071" t="s">
        <v>827</v>
      </c>
      <c r="M645" s="1070">
        <v>12503.4</v>
      </c>
      <c r="N645" s="1070">
        <v>3.198</v>
      </c>
      <c r="O645" s="1062">
        <f>VLOOKUP(C645,'A. Rate Class Allocations'!$B$124:$J$128,6,FALSE)</f>
        <v>0.96094519236849896</v>
      </c>
      <c r="P645" s="1061">
        <f>VLOOKUP(C645,'A. Rate Class Allocations'!$B$124:$J$128,8,FALSE)</f>
        <v>0.98007105038154396</v>
      </c>
      <c r="Q645" s="1061">
        <f>VLOOKUP(C645,'A. Rate Class Allocations'!$B$124:$J$128,7,FALSE)</f>
        <v>1.0700573423086499</v>
      </c>
      <c r="R645" s="1061">
        <f>VLOOKUP(C645,'A. Rate Class Allocations'!$B$124:$J$128,9,FALSE)</f>
        <v>0.85888650963597402</v>
      </c>
      <c r="S645" s="1060">
        <f t="shared" si="31"/>
        <v>11775.634152063869</v>
      </c>
      <c r="T645" s="1060">
        <f t="shared" si="32"/>
        <v>2.9391468950749418</v>
      </c>
    </row>
    <row r="646" spans="1:20" s="1063" customFormat="1">
      <c r="A646" s="1072" t="s">
        <v>846</v>
      </c>
      <c r="B646" s="1063" t="s">
        <v>768</v>
      </c>
      <c r="C646" s="1071" t="s">
        <v>118</v>
      </c>
      <c r="D646" s="1071" t="s">
        <v>916</v>
      </c>
      <c r="E646" s="1066">
        <v>2018</v>
      </c>
      <c r="F646" s="1066">
        <v>2018</v>
      </c>
      <c r="G646" s="1064">
        <v>43098</v>
      </c>
      <c r="H646" s="1117">
        <f t="shared" si="30"/>
        <v>2017</v>
      </c>
      <c r="I646" s="1064"/>
      <c r="J646" s="1071" t="s">
        <v>843</v>
      </c>
      <c r="K646" s="1071" t="s">
        <v>2020</v>
      </c>
      <c r="L646" s="1071" t="s">
        <v>827</v>
      </c>
      <c r="M646" s="1070">
        <v>2268.38</v>
      </c>
      <c r="N646" s="1070">
        <v>0.57999999999999996</v>
      </c>
      <c r="O646" s="1062">
        <f>VLOOKUP(C646,'A. Rate Class Allocations'!$B$124:$J$128,6,FALSE)</f>
        <v>0.96094519236849896</v>
      </c>
      <c r="P646" s="1061">
        <f>VLOOKUP(C646,'A. Rate Class Allocations'!$B$124:$J$128,8,FALSE)</f>
        <v>0.98007105038154396</v>
      </c>
      <c r="Q646" s="1061">
        <f>VLOOKUP(C646,'A. Rate Class Allocations'!$B$124:$J$128,7,FALSE)</f>
        <v>1.0700573423086499</v>
      </c>
      <c r="R646" s="1061">
        <f>VLOOKUP(C646,'A. Rate Class Allocations'!$B$124:$J$128,9,FALSE)</f>
        <v>0.85888650963597402</v>
      </c>
      <c r="S646" s="1060">
        <f t="shared" si="31"/>
        <v>2136.3479531854246</v>
      </c>
      <c r="T646" s="1060">
        <f t="shared" si="32"/>
        <v>0.53305353319057724</v>
      </c>
    </row>
    <row r="647" spans="1:20" s="1063" customFormat="1">
      <c r="A647" s="1072" t="s">
        <v>846</v>
      </c>
      <c r="B647" s="1063" t="s">
        <v>768</v>
      </c>
      <c r="C647" s="1071" t="s">
        <v>118</v>
      </c>
      <c r="D647" s="1071" t="s">
        <v>916</v>
      </c>
      <c r="E647" s="1066">
        <v>2018</v>
      </c>
      <c r="F647" s="1066">
        <v>2018</v>
      </c>
      <c r="G647" s="1064">
        <v>43098</v>
      </c>
      <c r="H647" s="1117">
        <f t="shared" si="30"/>
        <v>2017</v>
      </c>
      <c r="I647" s="1064"/>
      <c r="J647" s="1071" t="s">
        <v>843</v>
      </c>
      <c r="K647" s="1071" t="s">
        <v>2020</v>
      </c>
      <c r="L647" s="1071" t="s">
        <v>827</v>
      </c>
      <c r="M647" s="1070">
        <v>6431.6</v>
      </c>
      <c r="N647" s="1070">
        <v>1.4</v>
      </c>
      <c r="O647" s="1062">
        <f>VLOOKUP(C647,'A. Rate Class Allocations'!$B$124:$J$128,6,FALSE)</f>
        <v>0.96094519236849896</v>
      </c>
      <c r="P647" s="1061">
        <f>VLOOKUP(C647,'A. Rate Class Allocations'!$B$124:$J$128,8,FALSE)</f>
        <v>0.98007105038154396</v>
      </c>
      <c r="Q647" s="1061">
        <f>VLOOKUP(C647,'A. Rate Class Allocations'!$B$124:$J$128,7,FALSE)</f>
        <v>1.0700573423086499</v>
      </c>
      <c r="R647" s="1061">
        <f>VLOOKUP(C647,'A. Rate Class Allocations'!$B$124:$J$128,9,FALSE)</f>
        <v>0.85888650963597402</v>
      </c>
      <c r="S647" s="1060">
        <f t="shared" si="31"/>
        <v>6057.2459181033937</v>
      </c>
      <c r="T647" s="1060">
        <f t="shared" si="32"/>
        <v>1.2866809421841521</v>
      </c>
    </row>
    <row r="648" spans="1:20" s="1063" customFormat="1">
      <c r="A648" s="1072" t="s">
        <v>846</v>
      </c>
      <c r="B648" s="1063" t="s">
        <v>768</v>
      </c>
      <c r="C648" s="1071" t="s">
        <v>118</v>
      </c>
      <c r="D648" s="1071" t="s">
        <v>916</v>
      </c>
      <c r="E648" s="1066">
        <v>2018</v>
      </c>
      <c r="F648" s="1066">
        <v>2018</v>
      </c>
      <c r="G648" s="1064">
        <v>43098</v>
      </c>
      <c r="H648" s="1117">
        <f t="shared" si="30"/>
        <v>2017</v>
      </c>
      <c r="I648" s="1064"/>
      <c r="J648" s="1071" t="s">
        <v>847</v>
      </c>
      <c r="K648" s="1071" t="s">
        <v>2020</v>
      </c>
      <c r="L648" s="1071" t="s">
        <v>827</v>
      </c>
      <c r="M648" s="1070">
        <v>89527</v>
      </c>
      <c r="N648" s="1070">
        <v>10.199999999999999</v>
      </c>
      <c r="O648" s="1062">
        <f>VLOOKUP(C648,'A. Rate Class Allocations'!$B$124:$J$128,6,FALSE)</f>
        <v>0.96094519236849896</v>
      </c>
      <c r="P648" s="1061">
        <f>VLOOKUP(C648,'A. Rate Class Allocations'!$B$124:$J$128,8,FALSE)</f>
        <v>0.98007105038154396</v>
      </c>
      <c r="Q648" s="1061">
        <f>VLOOKUP(C648,'A. Rate Class Allocations'!$B$124:$J$128,7,FALSE)</f>
        <v>1.0700573423086499</v>
      </c>
      <c r="R648" s="1061">
        <f>VLOOKUP(C648,'A. Rate Class Allocations'!$B$124:$J$128,9,FALSE)</f>
        <v>0.85888650963597402</v>
      </c>
      <c r="S648" s="1060">
        <f t="shared" si="31"/>
        <v>84316.041935139394</v>
      </c>
      <c r="T648" s="1060">
        <f t="shared" si="32"/>
        <v>9.3743897216273933</v>
      </c>
    </row>
    <row r="649" spans="1:20" s="1063" customFormat="1">
      <c r="A649" s="1072" t="s">
        <v>846</v>
      </c>
      <c r="B649" s="1063" t="s">
        <v>768</v>
      </c>
      <c r="C649" s="1071" t="s">
        <v>118</v>
      </c>
      <c r="D649" s="1071" t="s">
        <v>2126</v>
      </c>
      <c r="E649" s="1066">
        <v>2018</v>
      </c>
      <c r="F649" s="1066">
        <v>2018</v>
      </c>
      <c r="G649" s="1064">
        <v>43090</v>
      </c>
      <c r="H649" s="1117">
        <f t="shared" si="30"/>
        <v>2017</v>
      </c>
      <c r="I649" s="1064"/>
      <c r="J649" s="1071" t="s">
        <v>843</v>
      </c>
      <c r="K649" s="1071" t="s">
        <v>2020</v>
      </c>
      <c r="L649" s="1071" t="s">
        <v>827</v>
      </c>
      <c r="M649" s="1070">
        <v>2520</v>
      </c>
      <c r="N649" s="1070">
        <v>0</v>
      </c>
      <c r="O649" s="1062">
        <f>VLOOKUP(C649,'A. Rate Class Allocations'!$B$124:$J$128,6,FALSE)</f>
        <v>0.96094519236849896</v>
      </c>
      <c r="P649" s="1061">
        <f>VLOOKUP(C649,'A. Rate Class Allocations'!$B$124:$J$128,8,FALSE)</f>
        <v>0.98007105038154396</v>
      </c>
      <c r="Q649" s="1061">
        <f>VLOOKUP(C649,'A. Rate Class Allocations'!$B$124:$J$128,7,FALSE)</f>
        <v>1.0700573423086499</v>
      </c>
      <c r="R649" s="1061">
        <f>VLOOKUP(C649,'A. Rate Class Allocations'!$B$124:$J$128,9,FALSE)</f>
        <v>0.85888650963597402</v>
      </c>
      <c r="S649" s="1060">
        <f t="shared" si="31"/>
        <v>2373.3223013900979</v>
      </c>
      <c r="T649" s="1060">
        <f t="shared" si="32"/>
        <v>0</v>
      </c>
    </row>
    <row r="650" spans="1:20" s="1063" customFormat="1">
      <c r="A650" s="1072" t="s">
        <v>846</v>
      </c>
      <c r="B650" s="1063" t="s">
        <v>768</v>
      </c>
      <c r="C650" s="1071" t="s">
        <v>118</v>
      </c>
      <c r="D650" s="1071" t="s">
        <v>2125</v>
      </c>
      <c r="E650" s="1066">
        <v>2018</v>
      </c>
      <c r="F650" s="1066">
        <v>2018</v>
      </c>
      <c r="G650" s="1064">
        <v>43280</v>
      </c>
      <c r="H650" s="1117">
        <f t="shared" si="30"/>
        <v>2018</v>
      </c>
      <c r="I650" s="1064"/>
      <c r="J650" s="1071" t="s">
        <v>843</v>
      </c>
      <c r="K650" s="1071" t="s">
        <v>2020</v>
      </c>
      <c r="L650" s="1071" t="s">
        <v>827</v>
      </c>
      <c r="M650" s="1070">
        <v>2941.0787999999998</v>
      </c>
      <c r="N650" s="1070">
        <v>0.64019999999999999</v>
      </c>
      <c r="O650" s="1062">
        <f>VLOOKUP(C650,'A. Rate Class Allocations'!$B$124:$J$128,6,FALSE)</f>
        <v>0.96094519236849896</v>
      </c>
      <c r="P650" s="1061">
        <f>VLOOKUP(C650,'A. Rate Class Allocations'!$B$124:$J$128,8,FALSE)</f>
        <v>0.98007105038154396</v>
      </c>
      <c r="Q650" s="1061">
        <f>VLOOKUP(C650,'A. Rate Class Allocations'!$B$124:$J$128,7,FALSE)</f>
        <v>1.0700573423086499</v>
      </c>
      <c r="R650" s="1061">
        <f>VLOOKUP(C650,'A. Rate Class Allocations'!$B$124:$J$128,9,FALSE)</f>
        <v>0.85888650963597402</v>
      </c>
      <c r="S650" s="1060">
        <f t="shared" si="31"/>
        <v>2769.8920262641377</v>
      </c>
      <c r="T650" s="1060">
        <f t="shared" si="32"/>
        <v>0.5883808137044958</v>
      </c>
    </row>
    <row r="651" spans="1:20" s="1063" customFormat="1">
      <c r="A651" s="1072" t="s">
        <v>846</v>
      </c>
      <c r="B651" s="1063" t="s">
        <v>768</v>
      </c>
      <c r="C651" s="1071" t="s">
        <v>118</v>
      </c>
      <c r="D651" s="1071" t="s">
        <v>2125</v>
      </c>
      <c r="E651" s="1066">
        <v>2018</v>
      </c>
      <c r="F651" s="1066">
        <v>2018</v>
      </c>
      <c r="G651" s="1064">
        <v>43280</v>
      </c>
      <c r="H651" s="1117">
        <f t="shared" si="30"/>
        <v>2018</v>
      </c>
      <c r="I651" s="1064"/>
      <c r="J651" s="1071" t="s">
        <v>843</v>
      </c>
      <c r="K651" s="1071" t="s">
        <v>2020</v>
      </c>
      <c r="L651" s="1071" t="s">
        <v>827</v>
      </c>
      <c r="M651" s="1070">
        <v>703.98</v>
      </c>
      <c r="N651" s="1070">
        <v>0.18</v>
      </c>
      <c r="O651" s="1062">
        <f>VLOOKUP(C651,'A. Rate Class Allocations'!$B$124:$J$128,6,FALSE)</f>
        <v>0.96094519236849896</v>
      </c>
      <c r="P651" s="1061">
        <f>VLOOKUP(C651,'A. Rate Class Allocations'!$B$124:$J$128,8,FALSE)</f>
        <v>0.98007105038154396</v>
      </c>
      <c r="Q651" s="1061">
        <f>VLOOKUP(C651,'A. Rate Class Allocations'!$B$124:$J$128,7,FALSE)</f>
        <v>1.0700573423086499</v>
      </c>
      <c r="R651" s="1061">
        <f>VLOOKUP(C651,'A. Rate Class Allocations'!$B$124:$J$128,9,FALSE)</f>
        <v>0.85888650963597402</v>
      </c>
      <c r="S651" s="1060">
        <f t="shared" si="31"/>
        <v>663.00453719547659</v>
      </c>
      <c r="T651" s="1060">
        <f t="shared" si="32"/>
        <v>0.16543040685224814</v>
      </c>
    </row>
    <row r="652" spans="1:20" s="1063" customFormat="1">
      <c r="A652" s="1072" t="s">
        <v>846</v>
      </c>
      <c r="B652" s="1063" t="s">
        <v>768</v>
      </c>
      <c r="C652" s="1071" t="s">
        <v>118</v>
      </c>
      <c r="D652" s="1071" t="s">
        <v>2125</v>
      </c>
      <c r="E652" s="1066">
        <v>2018</v>
      </c>
      <c r="F652" s="1066">
        <v>2018</v>
      </c>
      <c r="G652" s="1064">
        <v>43280</v>
      </c>
      <c r="H652" s="1117">
        <f t="shared" si="30"/>
        <v>2018</v>
      </c>
      <c r="I652" s="1064"/>
      <c r="J652" s="1071" t="s">
        <v>843</v>
      </c>
      <c r="K652" s="1071" t="s">
        <v>2020</v>
      </c>
      <c r="L652" s="1071" t="s">
        <v>827</v>
      </c>
      <c r="M652" s="1070">
        <v>19484.601999999999</v>
      </c>
      <c r="N652" s="1070">
        <v>4.9820000000000002</v>
      </c>
      <c r="O652" s="1062">
        <f>VLOOKUP(C652,'A. Rate Class Allocations'!$B$124:$J$128,6,FALSE)</f>
        <v>0.96094519236849896</v>
      </c>
      <c r="P652" s="1061">
        <f>VLOOKUP(C652,'A. Rate Class Allocations'!$B$124:$J$128,8,FALSE)</f>
        <v>0.98007105038154396</v>
      </c>
      <c r="Q652" s="1061">
        <f>VLOOKUP(C652,'A. Rate Class Allocations'!$B$124:$J$128,7,FALSE)</f>
        <v>1.0700573423086499</v>
      </c>
      <c r="R652" s="1061">
        <f>VLOOKUP(C652,'A. Rate Class Allocations'!$B$124:$J$128,9,FALSE)</f>
        <v>0.85888650963597402</v>
      </c>
      <c r="S652" s="1060">
        <f t="shared" si="31"/>
        <v>18350.492246154801</v>
      </c>
      <c r="T652" s="1060">
        <f t="shared" si="32"/>
        <v>4.5787460385438905</v>
      </c>
    </row>
    <row r="653" spans="1:20" s="1063" customFormat="1">
      <c r="A653" s="1072" t="s">
        <v>846</v>
      </c>
      <c r="B653" s="1063" t="s">
        <v>768</v>
      </c>
      <c r="C653" s="1071" t="s">
        <v>118</v>
      </c>
      <c r="D653" s="1071" t="s">
        <v>2125</v>
      </c>
      <c r="E653" s="1066">
        <v>2018</v>
      </c>
      <c r="F653" s="1066">
        <v>2018</v>
      </c>
      <c r="G653" s="1064">
        <v>43280</v>
      </c>
      <c r="H653" s="1117">
        <f t="shared" si="30"/>
        <v>2018</v>
      </c>
      <c r="I653" s="1064"/>
      <c r="J653" s="1071" t="s">
        <v>843</v>
      </c>
      <c r="K653" s="1071" t="s">
        <v>2020</v>
      </c>
      <c r="L653" s="1071" t="s">
        <v>827</v>
      </c>
      <c r="M653" s="1070">
        <v>716.66399999999999</v>
      </c>
      <c r="N653" s="1070">
        <v>0.156</v>
      </c>
      <c r="O653" s="1062">
        <f>VLOOKUP(C653,'A. Rate Class Allocations'!$B$124:$J$128,6,FALSE)</f>
        <v>0.96094519236849896</v>
      </c>
      <c r="P653" s="1061">
        <f>VLOOKUP(C653,'A. Rate Class Allocations'!$B$124:$J$128,8,FALSE)</f>
        <v>0.98007105038154396</v>
      </c>
      <c r="Q653" s="1061">
        <f>VLOOKUP(C653,'A. Rate Class Allocations'!$B$124:$J$128,7,FALSE)</f>
        <v>1.0700573423086499</v>
      </c>
      <c r="R653" s="1061">
        <f>VLOOKUP(C653,'A. Rate Class Allocations'!$B$124:$J$128,9,FALSE)</f>
        <v>0.85888650963597402</v>
      </c>
      <c r="S653" s="1060">
        <f t="shared" si="31"/>
        <v>674.95025944580675</v>
      </c>
      <c r="T653" s="1060">
        <f t="shared" si="32"/>
        <v>0.14337301927194837</v>
      </c>
    </row>
    <row r="654" spans="1:20" s="1063" customFormat="1">
      <c r="A654" s="1072" t="s">
        <v>846</v>
      </c>
      <c r="B654" s="1063" t="s">
        <v>768</v>
      </c>
      <c r="C654" s="1071" t="s">
        <v>118</v>
      </c>
      <c r="D654" s="1071" t="s">
        <v>2125</v>
      </c>
      <c r="E654" s="1066">
        <v>2018</v>
      </c>
      <c r="F654" s="1066">
        <v>2018</v>
      </c>
      <c r="G654" s="1064">
        <v>43280</v>
      </c>
      <c r="H654" s="1117">
        <f t="shared" si="30"/>
        <v>2018</v>
      </c>
      <c r="I654" s="1064"/>
      <c r="J654" s="1071" t="s">
        <v>843</v>
      </c>
      <c r="K654" s="1071" t="s">
        <v>2020</v>
      </c>
      <c r="L654" s="1071" t="s">
        <v>827</v>
      </c>
      <c r="M654" s="1070">
        <v>56735.9</v>
      </c>
      <c r="N654" s="1070">
        <v>12.35</v>
      </c>
      <c r="O654" s="1062">
        <f>VLOOKUP(C654,'A. Rate Class Allocations'!$B$124:$J$128,6,FALSE)</f>
        <v>0.96094519236849896</v>
      </c>
      <c r="P654" s="1061">
        <f>VLOOKUP(C654,'A. Rate Class Allocations'!$B$124:$J$128,8,FALSE)</f>
        <v>0.98007105038154396</v>
      </c>
      <c r="Q654" s="1061">
        <f>VLOOKUP(C654,'A. Rate Class Allocations'!$B$124:$J$128,7,FALSE)</f>
        <v>1.0700573423086499</v>
      </c>
      <c r="R654" s="1061">
        <f>VLOOKUP(C654,'A. Rate Class Allocations'!$B$124:$J$128,9,FALSE)</f>
        <v>0.85888650963597402</v>
      </c>
      <c r="S654" s="1060">
        <f t="shared" si="31"/>
        <v>53433.562206126371</v>
      </c>
      <c r="T654" s="1060">
        <f t="shared" si="32"/>
        <v>11.350364025695914</v>
      </c>
    </row>
    <row r="655" spans="1:20" s="1063" customFormat="1">
      <c r="A655" s="1072" t="s">
        <v>846</v>
      </c>
      <c r="B655" s="1063" t="s">
        <v>768</v>
      </c>
      <c r="C655" s="1071" t="s">
        <v>118</v>
      </c>
      <c r="D655" s="1071" t="s">
        <v>2124</v>
      </c>
      <c r="E655" s="1066">
        <v>2018</v>
      </c>
      <c r="F655" s="1066">
        <v>2018</v>
      </c>
      <c r="G655" s="1064">
        <v>43400</v>
      </c>
      <c r="H655" s="1117">
        <f t="shared" si="30"/>
        <v>2018</v>
      </c>
      <c r="I655" s="1064"/>
      <c r="J655" s="1071" t="s">
        <v>847</v>
      </c>
      <c r="K655" s="1071" t="s">
        <v>2020</v>
      </c>
      <c r="L655" s="1071" t="s">
        <v>825</v>
      </c>
      <c r="M655" s="1070">
        <v>206116</v>
      </c>
      <c r="N655" s="1070">
        <v>28.3</v>
      </c>
      <c r="O655" s="1062">
        <f>VLOOKUP(C655,'A. Rate Class Allocations'!$B$124:$J$128,6,FALSE)</f>
        <v>0.96094519236849896</v>
      </c>
      <c r="P655" s="1061">
        <f>VLOOKUP(C655,'A. Rate Class Allocations'!$B$124:$J$128,8,FALSE)</f>
        <v>0.98007105038154396</v>
      </c>
      <c r="Q655" s="1061">
        <f>VLOOKUP(C655,'A. Rate Class Allocations'!$B$124:$J$128,7,FALSE)</f>
        <v>1.0700573423086499</v>
      </c>
      <c r="R655" s="1061">
        <f>VLOOKUP(C655,'A. Rate Class Allocations'!$B$124:$J$128,9,FALSE)</f>
        <v>0.85888650963597402</v>
      </c>
      <c r="S655" s="1060">
        <f t="shared" si="31"/>
        <v>194118.92836242911</v>
      </c>
      <c r="T655" s="1060">
        <f t="shared" si="32"/>
        <v>26.009336188436791</v>
      </c>
    </row>
    <row r="656" spans="1:20" s="1063" customFormat="1">
      <c r="A656" s="1072" t="s">
        <v>846</v>
      </c>
      <c r="B656" s="1063" t="s">
        <v>768</v>
      </c>
      <c r="C656" s="1071" t="s">
        <v>118</v>
      </c>
      <c r="D656" s="1071" t="s">
        <v>2123</v>
      </c>
      <c r="E656" s="1066">
        <v>2018</v>
      </c>
      <c r="F656" s="1066">
        <v>2018</v>
      </c>
      <c r="G656" s="1064">
        <v>43116</v>
      </c>
      <c r="H656" s="1117">
        <f t="shared" si="30"/>
        <v>2018</v>
      </c>
      <c r="I656" s="1064"/>
      <c r="J656" s="1071" t="s">
        <v>847</v>
      </c>
      <c r="K656" s="1071" t="s">
        <v>2020</v>
      </c>
      <c r="L656" s="1071" t="s">
        <v>827</v>
      </c>
      <c r="M656" s="1070">
        <v>2011</v>
      </c>
      <c r="N656" s="1070">
        <v>2.4</v>
      </c>
      <c r="O656" s="1062">
        <f>VLOOKUP(C656,'A. Rate Class Allocations'!$B$124:$J$128,6,FALSE)</f>
        <v>0.96094519236849896</v>
      </c>
      <c r="P656" s="1061">
        <f>VLOOKUP(C656,'A. Rate Class Allocations'!$B$124:$J$128,8,FALSE)</f>
        <v>0.98007105038154396</v>
      </c>
      <c r="Q656" s="1061">
        <f>VLOOKUP(C656,'A. Rate Class Allocations'!$B$124:$J$128,7,FALSE)</f>
        <v>1.0700573423086499</v>
      </c>
      <c r="R656" s="1061">
        <f>VLOOKUP(C656,'A. Rate Class Allocations'!$B$124:$J$128,9,FALSE)</f>
        <v>0.85888650963597402</v>
      </c>
      <c r="S656" s="1060">
        <f t="shared" si="31"/>
        <v>1893.9488682918598</v>
      </c>
      <c r="T656" s="1060">
        <f t="shared" si="32"/>
        <v>2.2057387580299754</v>
      </c>
    </row>
    <row r="657" spans="1:20" s="1063" customFormat="1">
      <c r="A657" s="1072" t="s">
        <v>846</v>
      </c>
      <c r="B657" s="1063" t="s">
        <v>768</v>
      </c>
      <c r="C657" s="1071" t="s">
        <v>118</v>
      </c>
      <c r="D657" s="1071" t="s">
        <v>2122</v>
      </c>
      <c r="E657" s="1066">
        <v>2018</v>
      </c>
      <c r="F657" s="1066">
        <v>2018</v>
      </c>
      <c r="G657" s="1064">
        <v>43056</v>
      </c>
      <c r="H657" s="1117">
        <f t="shared" si="30"/>
        <v>2017</v>
      </c>
      <c r="I657" s="1064"/>
      <c r="J657" s="1071" t="s">
        <v>843</v>
      </c>
      <c r="K657" s="1071" t="s">
        <v>2020</v>
      </c>
      <c r="L657" s="1071" t="s">
        <v>825</v>
      </c>
      <c r="M657" s="1070">
        <v>1751.4</v>
      </c>
      <c r="N657" s="1070">
        <v>0</v>
      </c>
      <c r="O657" s="1062">
        <f>VLOOKUP(C657,'A. Rate Class Allocations'!$B$124:$J$128,6,FALSE)</f>
        <v>0.96094519236849896</v>
      </c>
      <c r="P657" s="1061">
        <f>VLOOKUP(C657,'A. Rate Class Allocations'!$B$124:$J$128,8,FALSE)</f>
        <v>0.98007105038154396</v>
      </c>
      <c r="Q657" s="1061">
        <f>VLOOKUP(C657,'A. Rate Class Allocations'!$B$124:$J$128,7,FALSE)</f>
        <v>1.0700573423086499</v>
      </c>
      <c r="R657" s="1061">
        <f>VLOOKUP(C657,'A. Rate Class Allocations'!$B$124:$J$128,9,FALSE)</f>
        <v>0.85888650963597402</v>
      </c>
      <c r="S657" s="1060">
        <f t="shared" si="31"/>
        <v>1649.458999466118</v>
      </c>
      <c r="T657" s="1060">
        <f t="shared" si="32"/>
        <v>0</v>
      </c>
    </row>
    <row r="658" spans="1:20" s="1063" customFormat="1">
      <c r="A658" s="1072" t="s">
        <v>846</v>
      </c>
      <c r="B658" s="1063" t="s">
        <v>768</v>
      </c>
      <c r="C658" s="1071" t="s">
        <v>118</v>
      </c>
      <c r="D658" s="1071" t="s">
        <v>2122</v>
      </c>
      <c r="E658" s="1066">
        <v>2018</v>
      </c>
      <c r="F658" s="1066">
        <v>2018</v>
      </c>
      <c r="G658" s="1064">
        <v>43056</v>
      </c>
      <c r="H658" s="1117">
        <f t="shared" si="30"/>
        <v>2017</v>
      </c>
      <c r="I658" s="1064"/>
      <c r="J658" s="1071" t="s">
        <v>843</v>
      </c>
      <c r="K658" s="1071" t="s">
        <v>2020</v>
      </c>
      <c r="L658" s="1071" t="s">
        <v>825</v>
      </c>
      <c r="M658" s="1070">
        <v>4200</v>
      </c>
      <c r="N658" s="1070">
        <v>0</v>
      </c>
      <c r="O658" s="1062">
        <f>VLOOKUP(C658,'A. Rate Class Allocations'!$B$124:$J$128,6,FALSE)</f>
        <v>0.96094519236849896</v>
      </c>
      <c r="P658" s="1061">
        <f>VLOOKUP(C658,'A. Rate Class Allocations'!$B$124:$J$128,8,FALSE)</f>
        <v>0.98007105038154396</v>
      </c>
      <c r="Q658" s="1061">
        <f>VLOOKUP(C658,'A. Rate Class Allocations'!$B$124:$J$128,7,FALSE)</f>
        <v>1.0700573423086499</v>
      </c>
      <c r="R658" s="1061">
        <f>VLOOKUP(C658,'A. Rate Class Allocations'!$B$124:$J$128,9,FALSE)</f>
        <v>0.85888650963597402</v>
      </c>
      <c r="S658" s="1060">
        <f t="shared" si="31"/>
        <v>3955.5371689834965</v>
      </c>
      <c r="T658" s="1060">
        <f t="shared" si="32"/>
        <v>0</v>
      </c>
    </row>
    <row r="659" spans="1:20" s="1063" customFormat="1">
      <c r="A659" s="1072" t="s">
        <v>846</v>
      </c>
      <c r="B659" s="1063" t="s">
        <v>768</v>
      </c>
      <c r="C659" s="1071" t="s">
        <v>118</v>
      </c>
      <c r="D659" s="1071" t="s">
        <v>2121</v>
      </c>
      <c r="E659" s="1066">
        <v>2018</v>
      </c>
      <c r="F659" s="1066">
        <v>2018</v>
      </c>
      <c r="G659" s="1064">
        <v>43133</v>
      </c>
      <c r="H659" s="1117">
        <f t="shared" si="30"/>
        <v>2018</v>
      </c>
      <c r="I659" s="1064"/>
      <c r="J659" s="1071" t="s">
        <v>843</v>
      </c>
      <c r="K659" s="1071" t="s">
        <v>2020</v>
      </c>
      <c r="L659" s="1071" t="s">
        <v>825</v>
      </c>
      <c r="M659" s="1070">
        <v>15990.915000000001</v>
      </c>
      <c r="N659" s="1070">
        <v>4.2450000000000001</v>
      </c>
      <c r="O659" s="1062">
        <f>VLOOKUP(C659,'A. Rate Class Allocations'!$B$124:$J$128,6,FALSE)</f>
        <v>0.96094519236849896</v>
      </c>
      <c r="P659" s="1061">
        <f>VLOOKUP(C659,'A. Rate Class Allocations'!$B$124:$J$128,8,FALSE)</f>
        <v>0.98007105038154396</v>
      </c>
      <c r="Q659" s="1061">
        <f>VLOOKUP(C659,'A. Rate Class Allocations'!$B$124:$J$128,7,FALSE)</f>
        <v>1.0700573423086499</v>
      </c>
      <c r="R659" s="1061">
        <f>VLOOKUP(C659,'A. Rate Class Allocations'!$B$124:$J$128,9,FALSE)</f>
        <v>0.85888650963597402</v>
      </c>
      <c r="S659" s="1060">
        <f t="shared" si="31"/>
        <v>15060.156821084696</v>
      </c>
      <c r="T659" s="1060">
        <f t="shared" si="32"/>
        <v>3.9014004282655188</v>
      </c>
    </row>
    <row r="660" spans="1:20" s="1063" customFormat="1">
      <c r="A660" s="1072" t="s">
        <v>846</v>
      </c>
      <c r="B660" s="1063" t="s">
        <v>768</v>
      </c>
      <c r="C660" s="1071" t="s">
        <v>118</v>
      </c>
      <c r="D660" s="1071" t="s">
        <v>2120</v>
      </c>
      <c r="E660" s="1066">
        <v>2018</v>
      </c>
      <c r="F660" s="1066">
        <v>2018</v>
      </c>
      <c r="G660" s="1064">
        <v>43111</v>
      </c>
      <c r="H660" s="1117">
        <f t="shared" si="30"/>
        <v>2018</v>
      </c>
      <c r="I660" s="1064"/>
      <c r="J660" s="1071" t="s">
        <v>843</v>
      </c>
      <c r="K660" s="1071" t="s">
        <v>2020</v>
      </c>
      <c r="L660" s="1071" t="s">
        <v>827</v>
      </c>
      <c r="M660" s="1070">
        <v>9744</v>
      </c>
      <c r="N660" s="1070">
        <v>0</v>
      </c>
      <c r="O660" s="1062">
        <f>VLOOKUP(C660,'A. Rate Class Allocations'!$B$124:$J$128,6,FALSE)</f>
        <v>0.96094519236849896</v>
      </c>
      <c r="P660" s="1061">
        <f>VLOOKUP(C660,'A. Rate Class Allocations'!$B$124:$J$128,8,FALSE)</f>
        <v>0.98007105038154396</v>
      </c>
      <c r="Q660" s="1061">
        <f>VLOOKUP(C660,'A. Rate Class Allocations'!$B$124:$J$128,7,FALSE)</f>
        <v>1.0700573423086499</v>
      </c>
      <c r="R660" s="1061">
        <f>VLOOKUP(C660,'A. Rate Class Allocations'!$B$124:$J$128,9,FALSE)</f>
        <v>0.85888650963597402</v>
      </c>
      <c r="S660" s="1060">
        <f t="shared" si="31"/>
        <v>9176.8462320417129</v>
      </c>
      <c r="T660" s="1060">
        <f t="shared" si="32"/>
        <v>0</v>
      </c>
    </row>
    <row r="661" spans="1:20" s="1063" customFormat="1">
      <c r="A661" s="1072" t="s">
        <v>846</v>
      </c>
      <c r="B661" s="1063" t="s">
        <v>768</v>
      </c>
      <c r="C661" s="1071" t="s">
        <v>118</v>
      </c>
      <c r="D661" s="1071" t="s">
        <v>2120</v>
      </c>
      <c r="E661" s="1066">
        <v>2018</v>
      </c>
      <c r="F661" s="1066">
        <v>2018</v>
      </c>
      <c r="G661" s="1064">
        <v>43130</v>
      </c>
      <c r="H661" s="1117">
        <f t="shared" si="30"/>
        <v>2018</v>
      </c>
      <c r="I661" s="1064"/>
      <c r="J661" s="1071" t="s">
        <v>843</v>
      </c>
      <c r="K661" s="1071" t="s">
        <v>2020</v>
      </c>
      <c r="L661" s="1071" t="s">
        <v>827</v>
      </c>
      <c r="M661" s="1070">
        <v>8526</v>
      </c>
      <c r="N661" s="1070">
        <v>0</v>
      </c>
      <c r="O661" s="1062">
        <f>VLOOKUP(C661,'A. Rate Class Allocations'!$B$124:$J$128,6,FALSE)</f>
        <v>0.96094519236849896</v>
      </c>
      <c r="P661" s="1061">
        <f>VLOOKUP(C661,'A. Rate Class Allocations'!$B$124:$J$128,8,FALSE)</f>
        <v>0.98007105038154396</v>
      </c>
      <c r="Q661" s="1061">
        <f>VLOOKUP(C661,'A. Rate Class Allocations'!$B$124:$J$128,7,FALSE)</f>
        <v>1.0700573423086499</v>
      </c>
      <c r="R661" s="1061">
        <f>VLOOKUP(C661,'A. Rate Class Allocations'!$B$124:$J$128,9,FALSE)</f>
        <v>0.85888650963597402</v>
      </c>
      <c r="S661" s="1060">
        <f t="shared" si="31"/>
        <v>8029.7404530364965</v>
      </c>
      <c r="T661" s="1060">
        <f t="shared" si="32"/>
        <v>0</v>
      </c>
    </row>
    <row r="662" spans="1:20" s="1063" customFormat="1">
      <c r="A662" s="1072" t="s">
        <v>846</v>
      </c>
      <c r="B662" s="1063" t="s">
        <v>768</v>
      </c>
      <c r="C662" s="1071" t="s">
        <v>118</v>
      </c>
      <c r="D662" s="1071" t="s">
        <v>2120</v>
      </c>
      <c r="E662" s="1066">
        <v>2018</v>
      </c>
      <c r="F662" s="1066">
        <v>2018</v>
      </c>
      <c r="G662" s="1064">
        <v>43130</v>
      </c>
      <c r="H662" s="1117">
        <f t="shared" si="30"/>
        <v>2018</v>
      </c>
      <c r="I662" s="1064"/>
      <c r="J662" s="1071" t="s">
        <v>843</v>
      </c>
      <c r="K662" s="1071" t="s">
        <v>2020</v>
      </c>
      <c r="L662" s="1071" t="s">
        <v>827</v>
      </c>
      <c r="M662" s="1070">
        <v>583.79999999999995</v>
      </c>
      <c r="N662" s="1070">
        <v>0</v>
      </c>
      <c r="O662" s="1062">
        <f>VLOOKUP(C662,'A. Rate Class Allocations'!$B$124:$J$128,6,FALSE)</f>
        <v>0.96094519236849896</v>
      </c>
      <c r="P662" s="1061">
        <f>VLOOKUP(C662,'A. Rate Class Allocations'!$B$124:$J$128,8,FALSE)</f>
        <v>0.98007105038154396</v>
      </c>
      <c r="Q662" s="1061">
        <f>VLOOKUP(C662,'A. Rate Class Allocations'!$B$124:$J$128,7,FALSE)</f>
        <v>1.0700573423086499</v>
      </c>
      <c r="R662" s="1061">
        <f>VLOOKUP(C662,'A. Rate Class Allocations'!$B$124:$J$128,9,FALSE)</f>
        <v>0.85888650963597402</v>
      </c>
      <c r="S662" s="1060">
        <f t="shared" si="31"/>
        <v>549.81966648870593</v>
      </c>
      <c r="T662" s="1060">
        <f t="shared" si="32"/>
        <v>0</v>
      </c>
    </row>
    <row r="663" spans="1:20" s="1063" customFormat="1">
      <c r="A663" s="1072" t="s">
        <v>846</v>
      </c>
      <c r="B663" s="1063" t="s">
        <v>768</v>
      </c>
      <c r="C663" s="1071" t="s">
        <v>118</v>
      </c>
      <c r="D663" s="1071" t="s">
        <v>2119</v>
      </c>
      <c r="E663" s="1066">
        <v>2018</v>
      </c>
      <c r="F663" s="1066">
        <v>2018</v>
      </c>
      <c r="G663" s="1064">
        <v>43343</v>
      </c>
      <c r="H663" s="1117">
        <f t="shared" si="30"/>
        <v>2018</v>
      </c>
      <c r="I663" s="1064"/>
      <c r="J663" s="1071" t="s">
        <v>843</v>
      </c>
      <c r="K663" s="1071" t="s">
        <v>2020</v>
      </c>
      <c r="L663" s="1071" t="s">
        <v>825</v>
      </c>
      <c r="M663" s="1070">
        <v>0</v>
      </c>
      <c r="N663" s="1070">
        <v>0</v>
      </c>
      <c r="O663" s="1062">
        <f>VLOOKUP(C663,'A. Rate Class Allocations'!$B$124:$J$128,6,FALSE)</f>
        <v>0.96094519236849896</v>
      </c>
      <c r="P663" s="1061">
        <f>VLOOKUP(C663,'A. Rate Class Allocations'!$B$124:$J$128,8,FALSE)</f>
        <v>0.98007105038154396</v>
      </c>
      <c r="Q663" s="1061">
        <f>VLOOKUP(C663,'A. Rate Class Allocations'!$B$124:$J$128,7,FALSE)</f>
        <v>1.0700573423086499</v>
      </c>
      <c r="R663" s="1061">
        <f>VLOOKUP(C663,'A. Rate Class Allocations'!$B$124:$J$128,9,FALSE)</f>
        <v>0.85888650963597402</v>
      </c>
      <c r="S663" s="1060">
        <f t="shared" si="31"/>
        <v>0</v>
      </c>
      <c r="T663" s="1060">
        <f t="shared" si="32"/>
        <v>0</v>
      </c>
    </row>
    <row r="664" spans="1:20" s="1063" customFormat="1">
      <c r="A664" s="1072" t="s">
        <v>846</v>
      </c>
      <c r="B664" s="1063" t="s">
        <v>768</v>
      </c>
      <c r="C664" s="1071" t="s">
        <v>118</v>
      </c>
      <c r="D664" s="1071" t="s">
        <v>2119</v>
      </c>
      <c r="E664" s="1066">
        <v>2018</v>
      </c>
      <c r="F664" s="1066">
        <v>2018</v>
      </c>
      <c r="G664" s="1064">
        <v>43343</v>
      </c>
      <c r="H664" s="1117">
        <f t="shared" si="30"/>
        <v>2018</v>
      </c>
      <c r="I664" s="1064"/>
      <c r="J664" s="1071" t="s">
        <v>843</v>
      </c>
      <c r="K664" s="1071" t="s">
        <v>2020</v>
      </c>
      <c r="L664" s="1071" t="s">
        <v>825</v>
      </c>
      <c r="M664" s="1070">
        <v>0</v>
      </c>
      <c r="N664" s="1070">
        <v>0</v>
      </c>
      <c r="O664" s="1062">
        <f>VLOOKUP(C664,'A. Rate Class Allocations'!$B$124:$J$128,6,FALSE)</f>
        <v>0.96094519236849896</v>
      </c>
      <c r="P664" s="1061">
        <f>VLOOKUP(C664,'A. Rate Class Allocations'!$B$124:$J$128,8,FALSE)</f>
        <v>0.98007105038154396</v>
      </c>
      <c r="Q664" s="1061">
        <f>VLOOKUP(C664,'A. Rate Class Allocations'!$B$124:$J$128,7,FALSE)</f>
        <v>1.0700573423086499</v>
      </c>
      <c r="R664" s="1061">
        <f>VLOOKUP(C664,'A. Rate Class Allocations'!$B$124:$J$128,9,FALSE)</f>
        <v>0.85888650963597402</v>
      </c>
      <c r="S664" s="1060">
        <f t="shared" si="31"/>
        <v>0</v>
      </c>
      <c r="T664" s="1060">
        <f t="shared" si="32"/>
        <v>0</v>
      </c>
    </row>
    <row r="665" spans="1:20" s="1063" customFormat="1">
      <c r="A665" s="1072" t="s">
        <v>846</v>
      </c>
      <c r="B665" s="1063" t="s">
        <v>768</v>
      </c>
      <c r="C665" s="1071" t="s">
        <v>118</v>
      </c>
      <c r="D665" s="1071" t="s">
        <v>2119</v>
      </c>
      <c r="E665" s="1066">
        <v>2018</v>
      </c>
      <c r="F665" s="1066">
        <v>2018</v>
      </c>
      <c r="G665" s="1064">
        <v>43343</v>
      </c>
      <c r="H665" s="1117">
        <f t="shared" si="30"/>
        <v>2018</v>
      </c>
      <c r="I665" s="1064"/>
      <c r="J665" s="1071" t="s">
        <v>847</v>
      </c>
      <c r="K665" s="1071" t="s">
        <v>2020</v>
      </c>
      <c r="L665" s="1071" t="s">
        <v>825</v>
      </c>
      <c r="M665" s="1070">
        <v>117850</v>
      </c>
      <c r="N665" s="1070">
        <v>36.5</v>
      </c>
      <c r="O665" s="1062">
        <f>VLOOKUP(C665,'A. Rate Class Allocations'!$B$124:$J$128,6,FALSE)</f>
        <v>0.96094519236849896</v>
      </c>
      <c r="P665" s="1061">
        <f>VLOOKUP(C665,'A. Rate Class Allocations'!$B$124:$J$128,8,FALSE)</f>
        <v>0.98007105038154396</v>
      </c>
      <c r="Q665" s="1061">
        <f>VLOOKUP(C665,'A. Rate Class Allocations'!$B$124:$J$128,7,FALSE)</f>
        <v>1.0700573423086499</v>
      </c>
      <c r="R665" s="1061">
        <f>VLOOKUP(C665,'A. Rate Class Allocations'!$B$124:$J$128,9,FALSE)</f>
        <v>0.85888650963597402</v>
      </c>
      <c r="S665" s="1060">
        <f t="shared" si="31"/>
        <v>110990.48937254882</v>
      </c>
      <c r="T665" s="1060">
        <f t="shared" si="32"/>
        <v>33.545610278372543</v>
      </c>
    </row>
    <row r="666" spans="1:20" s="1063" customFormat="1">
      <c r="A666" s="1072" t="s">
        <v>846</v>
      </c>
      <c r="B666" s="1063" t="s">
        <v>768</v>
      </c>
      <c r="C666" s="1071" t="s">
        <v>118</v>
      </c>
      <c r="D666" s="1071" t="s">
        <v>2118</v>
      </c>
      <c r="E666" s="1066">
        <v>2018</v>
      </c>
      <c r="F666" s="1066">
        <v>2018</v>
      </c>
      <c r="G666" s="1064">
        <v>43147</v>
      </c>
      <c r="H666" s="1117">
        <f t="shared" si="30"/>
        <v>2018</v>
      </c>
      <c r="I666" s="1064"/>
      <c r="J666" s="1071" t="s">
        <v>843</v>
      </c>
      <c r="K666" s="1071" t="s">
        <v>2020</v>
      </c>
      <c r="L666" s="1071" t="s">
        <v>827</v>
      </c>
      <c r="M666" s="1070">
        <v>3502.8</v>
      </c>
      <c r="N666" s="1070">
        <v>0</v>
      </c>
      <c r="O666" s="1062">
        <f>VLOOKUP(C666,'A. Rate Class Allocations'!$B$124:$J$128,6,FALSE)</f>
        <v>0.96094519236849896</v>
      </c>
      <c r="P666" s="1061">
        <f>VLOOKUP(C666,'A. Rate Class Allocations'!$B$124:$J$128,8,FALSE)</f>
        <v>0.98007105038154396</v>
      </c>
      <c r="Q666" s="1061">
        <f>VLOOKUP(C666,'A. Rate Class Allocations'!$B$124:$J$128,7,FALSE)</f>
        <v>1.0700573423086499</v>
      </c>
      <c r="R666" s="1061">
        <f>VLOOKUP(C666,'A. Rate Class Allocations'!$B$124:$J$128,9,FALSE)</f>
        <v>0.85888650963597402</v>
      </c>
      <c r="S666" s="1060">
        <f t="shared" si="31"/>
        <v>3298.9179989322361</v>
      </c>
      <c r="T666" s="1060">
        <f t="shared" si="32"/>
        <v>0</v>
      </c>
    </row>
    <row r="667" spans="1:20" s="1063" customFormat="1">
      <c r="A667" s="1072" t="s">
        <v>846</v>
      </c>
      <c r="B667" s="1063" t="s">
        <v>768</v>
      </c>
      <c r="C667" s="1071" t="s">
        <v>118</v>
      </c>
      <c r="D667" s="1071" t="s">
        <v>2118</v>
      </c>
      <c r="E667" s="1066">
        <v>2018</v>
      </c>
      <c r="F667" s="1066">
        <v>2018</v>
      </c>
      <c r="G667" s="1064">
        <v>43189</v>
      </c>
      <c r="H667" s="1117">
        <f t="shared" si="30"/>
        <v>2018</v>
      </c>
      <c r="I667" s="1064"/>
      <c r="J667" s="1071" t="s">
        <v>843</v>
      </c>
      <c r="K667" s="1071" t="s">
        <v>2020</v>
      </c>
      <c r="L667" s="1071" t="s">
        <v>827</v>
      </c>
      <c r="M667" s="1070">
        <v>1680</v>
      </c>
      <c r="N667" s="1070">
        <v>0</v>
      </c>
      <c r="O667" s="1062">
        <f>VLOOKUP(C667,'A. Rate Class Allocations'!$B$124:$J$128,6,FALSE)</f>
        <v>0.96094519236849896</v>
      </c>
      <c r="P667" s="1061">
        <f>VLOOKUP(C667,'A. Rate Class Allocations'!$B$124:$J$128,8,FALSE)</f>
        <v>0.98007105038154396</v>
      </c>
      <c r="Q667" s="1061">
        <f>VLOOKUP(C667,'A. Rate Class Allocations'!$B$124:$J$128,7,FALSE)</f>
        <v>1.0700573423086499</v>
      </c>
      <c r="R667" s="1061">
        <f>VLOOKUP(C667,'A. Rate Class Allocations'!$B$124:$J$128,9,FALSE)</f>
        <v>0.85888650963597402</v>
      </c>
      <c r="S667" s="1060">
        <f t="shared" si="31"/>
        <v>1582.2148675933984</v>
      </c>
      <c r="T667" s="1060">
        <f t="shared" si="32"/>
        <v>0</v>
      </c>
    </row>
    <row r="668" spans="1:20" s="1063" customFormat="1">
      <c r="A668" s="1072" t="s">
        <v>846</v>
      </c>
      <c r="B668" s="1063" t="s">
        <v>768</v>
      </c>
      <c r="C668" s="1071" t="s">
        <v>118</v>
      </c>
      <c r="D668" s="1071" t="s">
        <v>2118</v>
      </c>
      <c r="E668" s="1066">
        <v>2018</v>
      </c>
      <c r="F668" s="1066">
        <v>2018</v>
      </c>
      <c r="G668" s="1064">
        <v>43189</v>
      </c>
      <c r="H668" s="1117">
        <f t="shared" si="30"/>
        <v>2018</v>
      </c>
      <c r="I668" s="1064"/>
      <c r="J668" s="1071" t="s">
        <v>843</v>
      </c>
      <c r="K668" s="1071" t="s">
        <v>2020</v>
      </c>
      <c r="L668" s="1071" t="s">
        <v>827</v>
      </c>
      <c r="M668" s="1070">
        <v>6799.12</v>
      </c>
      <c r="N668" s="1070">
        <v>1.48</v>
      </c>
      <c r="O668" s="1062">
        <f>VLOOKUP(C668,'A. Rate Class Allocations'!$B$124:$J$128,6,FALSE)</f>
        <v>0.96094519236849896</v>
      </c>
      <c r="P668" s="1061">
        <f>VLOOKUP(C668,'A. Rate Class Allocations'!$B$124:$J$128,8,FALSE)</f>
        <v>0.98007105038154396</v>
      </c>
      <c r="Q668" s="1061">
        <f>VLOOKUP(C668,'A. Rate Class Allocations'!$B$124:$J$128,7,FALSE)</f>
        <v>1.0700573423086499</v>
      </c>
      <c r="R668" s="1061">
        <f>VLOOKUP(C668,'A. Rate Class Allocations'!$B$124:$J$128,9,FALSE)</f>
        <v>0.85888650963597402</v>
      </c>
      <c r="S668" s="1060">
        <f t="shared" si="31"/>
        <v>6403.3742562807302</v>
      </c>
      <c r="T668" s="1060">
        <f t="shared" si="32"/>
        <v>1.3602055674518179</v>
      </c>
    </row>
    <row r="669" spans="1:20" s="1063" customFormat="1">
      <c r="A669" s="1072" t="s">
        <v>846</v>
      </c>
      <c r="B669" s="1063" t="s">
        <v>768</v>
      </c>
      <c r="C669" s="1071" t="s">
        <v>118</v>
      </c>
      <c r="D669" s="1071" t="s">
        <v>2117</v>
      </c>
      <c r="E669" s="1066">
        <v>2018</v>
      </c>
      <c r="F669" s="1066">
        <v>2018</v>
      </c>
      <c r="G669" s="1064">
        <v>43224</v>
      </c>
      <c r="H669" s="1117">
        <f t="shared" si="30"/>
        <v>2018</v>
      </c>
      <c r="I669" s="1064"/>
      <c r="J669" s="1071" t="s">
        <v>843</v>
      </c>
      <c r="K669" s="1071" t="s">
        <v>2020</v>
      </c>
      <c r="L669" s="1071" t="s">
        <v>825</v>
      </c>
      <c r="M669" s="1070">
        <v>1148.5</v>
      </c>
      <c r="N669" s="1070">
        <v>0.25</v>
      </c>
      <c r="O669" s="1062">
        <f>VLOOKUP(C669,'A. Rate Class Allocations'!$B$124:$J$128,6,FALSE)</f>
        <v>0.96094519236849896</v>
      </c>
      <c r="P669" s="1061">
        <f>VLOOKUP(C669,'A. Rate Class Allocations'!$B$124:$J$128,8,FALSE)</f>
        <v>0.98007105038154396</v>
      </c>
      <c r="Q669" s="1061">
        <f>VLOOKUP(C669,'A. Rate Class Allocations'!$B$124:$J$128,7,FALSE)</f>
        <v>1.0700573423086499</v>
      </c>
      <c r="R669" s="1061">
        <f>VLOOKUP(C669,'A. Rate Class Allocations'!$B$124:$J$128,9,FALSE)</f>
        <v>0.85888650963597402</v>
      </c>
      <c r="S669" s="1060">
        <f t="shared" si="31"/>
        <v>1081.6510568041774</v>
      </c>
      <c r="T669" s="1060">
        <f t="shared" si="32"/>
        <v>0.22976445396145576</v>
      </c>
    </row>
    <row r="670" spans="1:20" s="1063" customFormat="1">
      <c r="A670" s="1072" t="s">
        <v>846</v>
      </c>
      <c r="B670" s="1063" t="s">
        <v>768</v>
      </c>
      <c r="C670" s="1071" t="s">
        <v>118</v>
      </c>
      <c r="D670" s="1071" t="s">
        <v>2117</v>
      </c>
      <c r="E670" s="1066">
        <v>2018</v>
      </c>
      <c r="F670" s="1066">
        <v>2018</v>
      </c>
      <c r="G670" s="1064">
        <v>43224</v>
      </c>
      <c r="H670" s="1117">
        <f t="shared" si="30"/>
        <v>2018</v>
      </c>
      <c r="I670" s="1064"/>
      <c r="J670" s="1071" t="s">
        <v>843</v>
      </c>
      <c r="K670" s="1071" t="s">
        <v>2020</v>
      </c>
      <c r="L670" s="1071" t="s">
        <v>825</v>
      </c>
      <c r="M670" s="1070">
        <v>32891.51</v>
      </c>
      <c r="N670" s="1070">
        <v>8.41</v>
      </c>
      <c r="O670" s="1062">
        <f>VLOOKUP(C670,'A. Rate Class Allocations'!$B$124:$J$128,6,FALSE)</f>
        <v>0.96094519236849896</v>
      </c>
      <c r="P670" s="1061">
        <f>VLOOKUP(C670,'A. Rate Class Allocations'!$B$124:$J$128,8,FALSE)</f>
        <v>0.98007105038154396</v>
      </c>
      <c r="Q670" s="1061">
        <f>VLOOKUP(C670,'A. Rate Class Allocations'!$B$124:$J$128,7,FALSE)</f>
        <v>1.0700573423086499</v>
      </c>
      <c r="R670" s="1061">
        <f>VLOOKUP(C670,'A. Rate Class Allocations'!$B$124:$J$128,9,FALSE)</f>
        <v>0.85888650963597402</v>
      </c>
      <c r="S670" s="1060">
        <f t="shared" si="31"/>
        <v>30977.04532118866</v>
      </c>
      <c r="T670" s="1060">
        <f t="shared" si="32"/>
        <v>7.7292762312633716</v>
      </c>
    </row>
    <row r="671" spans="1:20" s="1063" customFormat="1">
      <c r="A671" s="1072" t="s">
        <v>846</v>
      </c>
      <c r="B671" s="1063" t="s">
        <v>768</v>
      </c>
      <c r="C671" s="1071" t="s">
        <v>118</v>
      </c>
      <c r="D671" s="1071" t="s">
        <v>2117</v>
      </c>
      <c r="E671" s="1066">
        <v>2018</v>
      </c>
      <c r="F671" s="1066">
        <v>2018</v>
      </c>
      <c r="G671" s="1064">
        <v>43224</v>
      </c>
      <c r="H671" s="1117">
        <f t="shared" si="30"/>
        <v>2018</v>
      </c>
      <c r="I671" s="1064"/>
      <c r="J671" s="1071" t="s">
        <v>843</v>
      </c>
      <c r="K671" s="1071" t="s">
        <v>2020</v>
      </c>
      <c r="L671" s="1071" t="s">
        <v>825</v>
      </c>
      <c r="M671" s="1070">
        <v>305.05799999999999</v>
      </c>
      <c r="N671" s="1070">
        <v>7.8E-2</v>
      </c>
      <c r="O671" s="1062">
        <f>VLOOKUP(C671,'A. Rate Class Allocations'!$B$124:$J$128,6,FALSE)</f>
        <v>0.96094519236849896</v>
      </c>
      <c r="P671" s="1061">
        <f>VLOOKUP(C671,'A. Rate Class Allocations'!$B$124:$J$128,8,FALSE)</f>
        <v>0.98007105038154396</v>
      </c>
      <c r="Q671" s="1061">
        <f>VLOOKUP(C671,'A. Rate Class Allocations'!$B$124:$J$128,7,FALSE)</f>
        <v>1.0700573423086499</v>
      </c>
      <c r="R671" s="1061">
        <f>VLOOKUP(C671,'A. Rate Class Allocations'!$B$124:$J$128,9,FALSE)</f>
        <v>0.85888650963597402</v>
      </c>
      <c r="S671" s="1060">
        <f t="shared" si="31"/>
        <v>287.30196611803984</v>
      </c>
      <c r="T671" s="1060">
        <f t="shared" si="32"/>
        <v>7.1686509635974185E-2</v>
      </c>
    </row>
    <row r="672" spans="1:20" s="1063" customFormat="1">
      <c r="A672" s="1072" t="s">
        <v>846</v>
      </c>
      <c r="B672" s="1063" t="s">
        <v>768</v>
      </c>
      <c r="C672" s="1071" t="s">
        <v>118</v>
      </c>
      <c r="D672" s="1071" t="s">
        <v>2117</v>
      </c>
      <c r="E672" s="1066">
        <v>2018</v>
      </c>
      <c r="F672" s="1066">
        <v>2018</v>
      </c>
      <c r="G672" s="1064">
        <v>43224</v>
      </c>
      <c r="H672" s="1117">
        <f t="shared" si="30"/>
        <v>2018</v>
      </c>
      <c r="I672" s="1064"/>
      <c r="J672" s="1071" t="s">
        <v>843</v>
      </c>
      <c r="K672" s="1071" t="s">
        <v>2020</v>
      </c>
      <c r="L672" s="1071" t="s">
        <v>825</v>
      </c>
      <c r="M672" s="1070">
        <v>1450.981</v>
      </c>
      <c r="N672" s="1070">
        <v>0.371</v>
      </c>
      <c r="O672" s="1062">
        <f>VLOOKUP(C672,'A. Rate Class Allocations'!$B$124:$J$128,6,FALSE)</f>
        <v>0.96094519236849896</v>
      </c>
      <c r="P672" s="1061">
        <f>VLOOKUP(C672,'A. Rate Class Allocations'!$B$124:$J$128,8,FALSE)</f>
        <v>0.98007105038154396</v>
      </c>
      <c r="Q672" s="1061">
        <f>VLOOKUP(C672,'A. Rate Class Allocations'!$B$124:$J$128,7,FALSE)</f>
        <v>1.0700573423086499</v>
      </c>
      <c r="R672" s="1061">
        <f>VLOOKUP(C672,'A. Rate Class Allocations'!$B$124:$J$128,9,FALSE)</f>
        <v>0.85888650963597402</v>
      </c>
      <c r="S672" s="1060">
        <f t="shared" si="31"/>
        <v>1366.5260183306766</v>
      </c>
      <c r="T672" s="1060">
        <f t="shared" si="32"/>
        <v>0.34097044967880036</v>
      </c>
    </row>
    <row r="673" spans="1:20" s="1063" customFormat="1">
      <c r="A673" s="1072" t="s">
        <v>846</v>
      </c>
      <c r="B673" s="1063" t="s">
        <v>768</v>
      </c>
      <c r="C673" s="1071" t="s">
        <v>118</v>
      </c>
      <c r="D673" s="1071" t="s">
        <v>2116</v>
      </c>
      <c r="E673" s="1066">
        <v>2018</v>
      </c>
      <c r="F673" s="1066">
        <v>2018</v>
      </c>
      <c r="G673" s="1064">
        <v>43192</v>
      </c>
      <c r="H673" s="1117">
        <f t="shared" si="30"/>
        <v>2018</v>
      </c>
      <c r="I673" s="1064"/>
      <c r="J673" s="1071" t="s">
        <v>843</v>
      </c>
      <c r="K673" s="1071" t="s">
        <v>2020</v>
      </c>
      <c r="L673" s="1071" t="s">
        <v>827</v>
      </c>
      <c r="M673" s="1070">
        <v>3360</v>
      </c>
      <c r="N673" s="1070">
        <v>0</v>
      </c>
      <c r="O673" s="1062">
        <f>VLOOKUP(C673,'A. Rate Class Allocations'!$B$124:$J$128,6,FALSE)</f>
        <v>0.96094519236849896</v>
      </c>
      <c r="P673" s="1061">
        <f>VLOOKUP(C673,'A. Rate Class Allocations'!$B$124:$J$128,8,FALSE)</f>
        <v>0.98007105038154396</v>
      </c>
      <c r="Q673" s="1061">
        <f>VLOOKUP(C673,'A. Rate Class Allocations'!$B$124:$J$128,7,FALSE)</f>
        <v>1.0700573423086499</v>
      </c>
      <c r="R673" s="1061">
        <f>VLOOKUP(C673,'A. Rate Class Allocations'!$B$124:$J$128,9,FALSE)</f>
        <v>0.85888650963597402</v>
      </c>
      <c r="S673" s="1060">
        <f t="shared" si="31"/>
        <v>3164.4297351867967</v>
      </c>
      <c r="T673" s="1060">
        <f t="shared" si="32"/>
        <v>0</v>
      </c>
    </row>
    <row r="674" spans="1:20" s="1063" customFormat="1">
      <c r="A674" s="1072" t="s">
        <v>846</v>
      </c>
      <c r="B674" s="1063" t="s">
        <v>768</v>
      </c>
      <c r="C674" s="1071" t="s">
        <v>118</v>
      </c>
      <c r="D674" s="1071" t="s">
        <v>2116</v>
      </c>
      <c r="E674" s="1066">
        <v>2018</v>
      </c>
      <c r="F674" s="1066">
        <v>2018</v>
      </c>
      <c r="G674" s="1064">
        <v>43221</v>
      </c>
      <c r="H674" s="1117">
        <f t="shared" si="30"/>
        <v>2018</v>
      </c>
      <c r="I674" s="1064"/>
      <c r="J674" s="1071" t="s">
        <v>843</v>
      </c>
      <c r="K674" s="1071" t="s">
        <v>2020</v>
      </c>
      <c r="L674" s="1071" t="s">
        <v>827</v>
      </c>
      <c r="M674" s="1070">
        <v>588.03200000000004</v>
      </c>
      <c r="N674" s="1070">
        <v>0.128</v>
      </c>
      <c r="O674" s="1062">
        <f>VLOOKUP(C674,'A. Rate Class Allocations'!$B$124:$J$128,6,FALSE)</f>
        <v>0.96094519236849896</v>
      </c>
      <c r="P674" s="1061">
        <f>VLOOKUP(C674,'A. Rate Class Allocations'!$B$124:$J$128,8,FALSE)</f>
        <v>0.98007105038154396</v>
      </c>
      <c r="Q674" s="1061">
        <f>VLOOKUP(C674,'A. Rate Class Allocations'!$B$124:$J$128,7,FALSE)</f>
        <v>1.0700573423086499</v>
      </c>
      <c r="R674" s="1061">
        <f>VLOOKUP(C674,'A. Rate Class Allocations'!$B$124:$J$128,9,FALSE)</f>
        <v>0.85888650963597402</v>
      </c>
      <c r="S674" s="1060">
        <f t="shared" si="31"/>
        <v>553.80534108373899</v>
      </c>
      <c r="T674" s="1060">
        <f t="shared" si="32"/>
        <v>0.11763940042826533</v>
      </c>
    </row>
    <row r="675" spans="1:20" s="1063" customFormat="1">
      <c r="A675" s="1072" t="s">
        <v>846</v>
      </c>
      <c r="B675" s="1063" t="s">
        <v>768</v>
      </c>
      <c r="C675" s="1071" t="s">
        <v>118</v>
      </c>
      <c r="D675" s="1071" t="s">
        <v>2115</v>
      </c>
      <c r="E675" s="1066">
        <v>2018</v>
      </c>
      <c r="F675" s="1066">
        <v>2018</v>
      </c>
      <c r="G675" s="1064">
        <v>43220</v>
      </c>
      <c r="H675" s="1117">
        <f t="shared" si="30"/>
        <v>2018</v>
      </c>
      <c r="I675" s="1064"/>
      <c r="J675" s="1071" t="s">
        <v>843</v>
      </c>
      <c r="K675" s="1071" t="s">
        <v>2020</v>
      </c>
      <c r="L675" s="1071" t="s">
        <v>827</v>
      </c>
      <c r="M675" s="1070">
        <v>5491.0439999999999</v>
      </c>
      <c r="N675" s="1070">
        <v>1.4039999999999999</v>
      </c>
      <c r="O675" s="1062">
        <f>VLOOKUP(C675,'A. Rate Class Allocations'!$B$124:$J$128,6,FALSE)</f>
        <v>0.96094519236849896</v>
      </c>
      <c r="P675" s="1061">
        <f>VLOOKUP(C675,'A. Rate Class Allocations'!$B$124:$J$128,8,FALSE)</f>
        <v>0.98007105038154396</v>
      </c>
      <c r="Q675" s="1061">
        <f>VLOOKUP(C675,'A. Rate Class Allocations'!$B$124:$J$128,7,FALSE)</f>
        <v>1.0700573423086499</v>
      </c>
      <c r="R675" s="1061">
        <f>VLOOKUP(C675,'A. Rate Class Allocations'!$B$124:$J$128,9,FALSE)</f>
        <v>0.85888650963597402</v>
      </c>
      <c r="S675" s="1060">
        <f t="shared" si="31"/>
        <v>5171.4353901247168</v>
      </c>
      <c r="T675" s="1060">
        <f t="shared" si="32"/>
        <v>1.2903571734475354</v>
      </c>
    </row>
    <row r="676" spans="1:20" s="1063" customFormat="1">
      <c r="A676" s="1072" t="s">
        <v>846</v>
      </c>
      <c r="B676" s="1063" t="s">
        <v>768</v>
      </c>
      <c r="C676" s="1071" t="s">
        <v>118</v>
      </c>
      <c r="D676" s="1071" t="s">
        <v>2115</v>
      </c>
      <c r="E676" s="1066">
        <v>2018</v>
      </c>
      <c r="F676" s="1066">
        <v>2018</v>
      </c>
      <c r="G676" s="1064">
        <v>43220</v>
      </c>
      <c r="H676" s="1117">
        <f t="shared" si="30"/>
        <v>2018</v>
      </c>
      <c r="I676" s="1064"/>
      <c r="J676" s="1071" t="s">
        <v>843</v>
      </c>
      <c r="K676" s="1071" t="s">
        <v>2020</v>
      </c>
      <c r="L676" s="1071" t="s">
        <v>827</v>
      </c>
      <c r="M676" s="1070">
        <v>47675.09</v>
      </c>
      <c r="N676" s="1070">
        <v>12.19</v>
      </c>
      <c r="O676" s="1062">
        <f>VLOOKUP(C676,'A. Rate Class Allocations'!$B$124:$J$128,6,FALSE)</f>
        <v>0.96094519236849896</v>
      </c>
      <c r="P676" s="1061">
        <f>VLOOKUP(C676,'A. Rate Class Allocations'!$B$124:$J$128,8,FALSE)</f>
        <v>0.98007105038154396</v>
      </c>
      <c r="Q676" s="1061">
        <f>VLOOKUP(C676,'A. Rate Class Allocations'!$B$124:$J$128,7,FALSE)</f>
        <v>1.0700573423086499</v>
      </c>
      <c r="R676" s="1061">
        <f>VLOOKUP(C676,'A. Rate Class Allocations'!$B$124:$J$128,9,FALSE)</f>
        <v>0.85888650963597402</v>
      </c>
      <c r="S676" s="1060">
        <f t="shared" si="31"/>
        <v>44900.140602293664</v>
      </c>
      <c r="T676" s="1060">
        <f t="shared" si="32"/>
        <v>11.203314775160582</v>
      </c>
    </row>
    <row r="677" spans="1:20" s="1063" customFormat="1">
      <c r="A677" s="1072" t="s">
        <v>846</v>
      </c>
      <c r="B677" s="1063" t="s">
        <v>768</v>
      </c>
      <c r="C677" s="1071" t="s">
        <v>118</v>
      </c>
      <c r="D677" s="1071" t="s">
        <v>2115</v>
      </c>
      <c r="E677" s="1066">
        <v>2018</v>
      </c>
      <c r="F677" s="1066">
        <v>2018</v>
      </c>
      <c r="G677" s="1064">
        <v>43220</v>
      </c>
      <c r="H677" s="1117">
        <f t="shared" si="30"/>
        <v>2018</v>
      </c>
      <c r="I677" s="1064"/>
      <c r="J677" s="1071" t="s">
        <v>843</v>
      </c>
      <c r="K677" s="1071" t="s">
        <v>2020</v>
      </c>
      <c r="L677" s="1071" t="s">
        <v>827</v>
      </c>
      <c r="M677" s="1070">
        <v>5880</v>
      </c>
      <c r="N677" s="1070">
        <v>0</v>
      </c>
      <c r="O677" s="1062">
        <f>VLOOKUP(C677,'A. Rate Class Allocations'!$B$124:$J$128,6,FALSE)</f>
        <v>0.96094519236849896</v>
      </c>
      <c r="P677" s="1061">
        <f>VLOOKUP(C677,'A. Rate Class Allocations'!$B$124:$J$128,8,FALSE)</f>
        <v>0.98007105038154396</v>
      </c>
      <c r="Q677" s="1061">
        <f>VLOOKUP(C677,'A. Rate Class Allocations'!$B$124:$J$128,7,FALSE)</f>
        <v>1.0700573423086499</v>
      </c>
      <c r="R677" s="1061">
        <f>VLOOKUP(C677,'A. Rate Class Allocations'!$B$124:$J$128,9,FALSE)</f>
        <v>0.85888650963597402</v>
      </c>
      <c r="S677" s="1060">
        <f t="shared" si="31"/>
        <v>5537.7520365768942</v>
      </c>
      <c r="T677" s="1060">
        <f t="shared" si="32"/>
        <v>0</v>
      </c>
    </row>
    <row r="678" spans="1:20" s="1063" customFormat="1">
      <c r="A678" s="1072" t="s">
        <v>846</v>
      </c>
      <c r="B678" s="1063" t="s">
        <v>768</v>
      </c>
      <c r="C678" s="1071" t="s">
        <v>118</v>
      </c>
      <c r="D678" s="1071" t="s">
        <v>2115</v>
      </c>
      <c r="E678" s="1066">
        <v>2018</v>
      </c>
      <c r="F678" s="1066">
        <v>2018</v>
      </c>
      <c r="G678" s="1064">
        <v>43220</v>
      </c>
      <c r="H678" s="1117">
        <f t="shared" si="30"/>
        <v>2018</v>
      </c>
      <c r="I678" s="1064"/>
      <c r="J678" s="1071" t="s">
        <v>843</v>
      </c>
      <c r="K678" s="1071" t="s">
        <v>2020</v>
      </c>
      <c r="L678" s="1071" t="s">
        <v>827</v>
      </c>
      <c r="M678" s="1070">
        <v>16170.88</v>
      </c>
      <c r="N678" s="1070">
        <v>3.52</v>
      </c>
      <c r="O678" s="1062">
        <f>VLOOKUP(C678,'A. Rate Class Allocations'!$B$124:$J$128,6,FALSE)</f>
        <v>0.96094519236849896</v>
      </c>
      <c r="P678" s="1061">
        <f>VLOOKUP(C678,'A. Rate Class Allocations'!$B$124:$J$128,8,FALSE)</f>
        <v>0.98007105038154396</v>
      </c>
      <c r="Q678" s="1061">
        <f>VLOOKUP(C678,'A. Rate Class Allocations'!$B$124:$J$128,7,FALSE)</f>
        <v>1.0700573423086499</v>
      </c>
      <c r="R678" s="1061">
        <f>VLOOKUP(C678,'A. Rate Class Allocations'!$B$124:$J$128,9,FALSE)</f>
        <v>0.85888650963597402</v>
      </c>
      <c r="S678" s="1060">
        <f t="shared" si="31"/>
        <v>15229.646879802818</v>
      </c>
      <c r="T678" s="1060">
        <f t="shared" si="32"/>
        <v>3.2350835117772969</v>
      </c>
    </row>
    <row r="679" spans="1:20" s="1063" customFormat="1">
      <c r="A679" s="1072" t="s">
        <v>846</v>
      </c>
      <c r="B679" s="1063" t="s">
        <v>768</v>
      </c>
      <c r="C679" s="1071" t="s">
        <v>118</v>
      </c>
      <c r="D679" s="1071" t="s">
        <v>2115</v>
      </c>
      <c r="E679" s="1066">
        <v>2018</v>
      </c>
      <c r="F679" s="1066">
        <v>2018</v>
      </c>
      <c r="G679" s="1064">
        <v>43220</v>
      </c>
      <c r="H679" s="1117">
        <f t="shared" si="30"/>
        <v>2018</v>
      </c>
      <c r="I679" s="1064"/>
      <c r="J679" s="1071" t="s">
        <v>847</v>
      </c>
      <c r="K679" s="1071" t="s">
        <v>2020</v>
      </c>
      <c r="L679" s="1071" t="s">
        <v>827</v>
      </c>
      <c r="M679" s="1070">
        <v>0</v>
      </c>
      <c r="N679" s="1070">
        <v>0</v>
      </c>
      <c r="O679" s="1062">
        <f>VLOOKUP(C679,'A. Rate Class Allocations'!$B$124:$J$128,6,FALSE)</f>
        <v>0.96094519236849896</v>
      </c>
      <c r="P679" s="1061">
        <f>VLOOKUP(C679,'A. Rate Class Allocations'!$B$124:$J$128,8,FALSE)</f>
        <v>0.98007105038154396</v>
      </c>
      <c r="Q679" s="1061">
        <f>VLOOKUP(C679,'A. Rate Class Allocations'!$B$124:$J$128,7,FALSE)</f>
        <v>1.0700573423086499</v>
      </c>
      <c r="R679" s="1061">
        <f>VLOOKUP(C679,'A. Rate Class Allocations'!$B$124:$J$128,9,FALSE)</f>
        <v>0.85888650963597402</v>
      </c>
      <c r="S679" s="1060">
        <f t="shared" si="31"/>
        <v>0</v>
      </c>
      <c r="T679" s="1060">
        <f t="shared" si="32"/>
        <v>0</v>
      </c>
    </row>
    <row r="680" spans="1:20" s="1063" customFormat="1">
      <c r="A680" s="1072" t="s">
        <v>846</v>
      </c>
      <c r="B680" s="1063" t="s">
        <v>768</v>
      </c>
      <c r="C680" s="1071" t="s">
        <v>118</v>
      </c>
      <c r="D680" s="1071" t="s">
        <v>2114</v>
      </c>
      <c r="E680" s="1066">
        <v>2018</v>
      </c>
      <c r="F680" s="1066">
        <v>2018</v>
      </c>
      <c r="G680" s="1064">
        <v>43131</v>
      </c>
      <c r="H680" s="1117">
        <f t="shared" si="30"/>
        <v>2018</v>
      </c>
      <c r="I680" s="1064"/>
      <c r="J680" s="1071" t="s">
        <v>843</v>
      </c>
      <c r="K680" s="1071" t="s">
        <v>2020</v>
      </c>
      <c r="L680" s="1071" t="s">
        <v>827</v>
      </c>
      <c r="M680" s="1070">
        <v>746.35199999999998</v>
      </c>
      <c r="N680" s="1070">
        <v>8.5199999999999998E-2</v>
      </c>
      <c r="O680" s="1062">
        <f>VLOOKUP(C680,'A. Rate Class Allocations'!$B$124:$J$128,6,FALSE)</f>
        <v>0.96094519236849896</v>
      </c>
      <c r="P680" s="1061">
        <f>VLOOKUP(C680,'A. Rate Class Allocations'!$B$124:$J$128,8,FALSE)</f>
        <v>0.98007105038154396</v>
      </c>
      <c r="Q680" s="1061">
        <f>VLOOKUP(C680,'A. Rate Class Allocations'!$B$124:$J$128,7,FALSE)</f>
        <v>1.0700573423086499</v>
      </c>
      <c r="R680" s="1061">
        <f>VLOOKUP(C680,'A. Rate Class Allocations'!$B$124:$J$128,9,FALSE)</f>
        <v>0.85888650963597402</v>
      </c>
      <c r="S680" s="1060">
        <f t="shared" si="31"/>
        <v>702.91025646313574</v>
      </c>
      <c r="T680" s="1060">
        <f t="shared" si="32"/>
        <v>7.8303725910064126E-2</v>
      </c>
    </row>
    <row r="681" spans="1:20" s="1063" customFormat="1">
      <c r="A681" s="1072" t="s">
        <v>846</v>
      </c>
      <c r="B681" s="1063" t="s">
        <v>768</v>
      </c>
      <c r="C681" s="1071" t="s">
        <v>118</v>
      </c>
      <c r="D681" s="1071" t="s">
        <v>2114</v>
      </c>
      <c r="E681" s="1066">
        <v>2018</v>
      </c>
      <c r="F681" s="1066">
        <v>2018</v>
      </c>
      <c r="G681" s="1064">
        <v>43131</v>
      </c>
      <c r="H681" s="1117">
        <f t="shared" si="30"/>
        <v>2018</v>
      </c>
      <c r="I681" s="1064"/>
      <c r="J681" s="1071" t="s">
        <v>843</v>
      </c>
      <c r="K681" s="1071" t="s">
        <v>2020</v>
      </c>
      <c r="L681" s="1071" t="s">
        <v>827</v>
      </c>
      <c r="M681" s="1070">
        <v>311.93259999999998</v>
      </c>
      <c r="N681" s="1070">
        <v>6.7900000000000002E-2</v>
      </c>
      <c r="O681" s="1062">
        <f>VLOOKUP(C681,'A. Rate Class Allocations'!$B$124:$J$128,6,FALSE)</f>
        <v>0.96094519236849896</v>
      </c>
      <c r="P681" s="1061">
        <f>VLOOKUP(C681,'A. Rate Class Allocations'!$B$124:$J$128,8,FALSE)</f>
        <v>0.98007105038154396</v>
      </c>
      <c r="Q681" s="1061">
        <f>VLOOKUP(C681,'A. Rate Class Allocations'!$B$124:$J$128,7,FALSE)</f>
        <v>1.0700573423086499</v>
      </c>
      <c r="R681" s="1061">
        <f>VLOOKUP(C681,'A. Rate Class Allocations'!$B$124:$J$128,9,FALSE)</f>
        <v>0.85888650963597402</v>
      </c>
      <c r="S681" s="1060">
        <f t="shared" si="31"/>
        <v>293.77642702801461</v>
      </c>
      <c r="T681" s="1060">
        <f t="shared" si="32"/>
        <v>6.2404025695931377E-2</v>
      </c>
    </row>
    <row r="682" spans="1:20" s="1063" customFormat="1">
      <c r="A682" s="1072" t="s">
        <v>846</v>
      </c>
      <c r="B682" s="1063" t="s">
        <v>768</v>
      </c>
      <c r="C682" s="1071" t="s">
        <v>118</v>
      </c>
      <c r="D682" s="1071" t="s">
        <v>2114</v>
      </c>
      <c r="E682" s="1066">
        <v>2018</v>
      </c>
      <c r="F682" s="1066">
        <v>2018</v>
      </c>
      <c r="G682" s="1064">
        <v>43131</v>
      </c>
      <c r="H682" s="1117">
        <f t="shared" si="30"/>
        <v>2018</v>
      </c>
      <c r="I682" s="1064"/>
      <c r="J682" s="1071" t="s">
        <v>843</v>
      </c>
      <c r="K682" s="1071" t="s">
        <v>2020</v>
      </c>
      <c r="L682" s="1071" t="s">
        <v>827</v>
      </c>
      <c r="M682" s="1070">
        <v>234.66</v>
      </c>
      <c r="N682" s="1070">
        <v>0.06</v>
      </c>
      <c r="O682" s="1062">
        <f>VLOOKUP(C682,'A. Rate Class Allocations'!$B$124:$J$128,6,FALSE)</f>
        <v>0.96094519236849896</v>
      </c>
      <c r="P682" s="1061">
        <f>VLOOKUP(C682,'A. Rate Class Allocations'!$B$124:$J$128,8,FALSE)</f>
        <v>0.98007105038154396</v>
      </c>
      <c r="Q682" s="1061">
        <f>VLOOKUP(C682,'A. Rate Class Allocations'!$B$124:$J$128,7,FALSE)</f>
        <v>1.0700573423086499</v>
      </c>
      <c r="R682" s="1061">
        <f>VLOOKUP(C682,'A. Rate Class Allocations'!$B$124:$J$128,9,FALSE)</f>
        <v>0.85888650963597402</v>
      </c>
      <c r="S682" s="1060">
        <f t="shared" si="31"/>
        <v>221.0015123984922</v>
      </c>
      <c r="T682" s="1060">
        <f t="shared" si="32"/>
        <v>5.5143468950749376E-2</v>
      </c>
    </row>
    <row r="683" spans="1:20" s="1063" customFormat="1">
      <c r="A683" s="1072" t="s">
        <v>846</v>
      </c>
      <c r="B683" s="1063" t="s">
        <v>768</v>
      </c>
      <c r="C683" s="1071" t="s">
        <v>118</v>
      </c>
      <c r="D683" s="1071" t="s">
        <v>2114</v>
      </c>
      <c r="E683" s="1066">
        <v>2018</v>
      </c>
      <c r="F683" s="1066">
        <v>2018</v>
      </c>
      <c r="G683" s="1064">
        <v>43131</v>
      </c>
      <c r="H683" s="1117">
        <f t="shared" si="30"/>
        <v>2018</v>
      </c>
      <c r="I683" s="1064"/>
      <c r="J683" s="1071" t="s">
        <v>843</v>
      </c>
      <c r="K683" s="1071" t="s">
        <v>2020</v>
      </c>
      <c r="L683" s="1071" t="s">
        <v>827</v>
      </c>
      <c r="M683" s="1070">
        <v>716.66399999999999</v>
      </c>
      <c r="N683" s="1070">
        <v>0.156</v>
      </c>
      <c r="O683" s="1062">
        <f>VLOOKUP(C683,'A. Rate Class Allocations'!$B$124:$J$128,6,FALSE)</f>
        <v>0.96094519236849896</v>
      </c>
      <c r="P683" s="1061">
        <f>VLOOKUP(C683,'A. Rate Class Allocations'!$B$124:$J$128,8,FALSE)</f>
        <v>0.98007105038154396</v>
      </c>
      <c r="Q683" s="1061">
        <f>VLOOKUP(C683,'A. Rate Class Allocations'!$B$124:$J$128,7,FALSE)</f>
        <v>1.0700573423086499</v>
      </c>
      <c r="R683" s="1061">
        <f>VLOOKUP(C683,'A. Rate Class Allocations'!$B$124:$J$128,9,FALSE)</f>
        <v>0.85888650963597402</v>
      </c>
      <c r="S683" s="1060">
        <f t="shared" si="31"/>
        <v>674.95025944580675</v>
      </c>
      <c r="T683" s="1060">
        <f t="shared" si="32"/>
        <v>0.14337301927194837</v>
      </c>
    </row>
    <row r="684" spans="1:20" s="1063" customFormat="1">
      <c r="A684" s="1072" t="s">
        <v>846</v>
      </c>
      <c r="B684" s="1063" t="s">
        <v>768</v>
      </c>
      <c r="C684" s="1071" t="s">
        <v>118</v>
      </c>
      <c r="D684" s="1071" t="s">
        <v>2114</v>
      </c>
      <c r="E684" s="1066">
        <v>2018</v>
      </c>
      <c r="F684" s="1066">
        <v>2018</v>
      </c>
      <c r="G684" s="1064">
        <v>43131</v>
      </c>
      <c r="H684" s="1117">
        <f t="shared" si="30"/>
        <v>2018</v>
      </c>
      <c r="I684" s="1064"/>
      <c r="J684" s="1071" t="s">
        <v>843</v>
      </c>
      <c r="K684" s="1071" t="s">
        <v>2020</v>
      </c>
      <c r="L684" s="1071" t="s">
        <v>827</v>
      </c>
      <c r="M684" s="1070">
        <v>19063.2624</v>
      </c>
      <c r="N684" s="1070">
        <v>4.1496000000000004</v>
      </c>
      <c r="O684" s="1062">
        <f>VLOOKUP(C684,'A. Rate Class Allocations'!$B$124:$J$128,6,FALSE)</f>
        <v>0.96094519236849896</v>
      </c>
      <c r="P684" s="1061">
        <f>VLOOKUP(C684,'A. Rate Class Allocations'!$B$124:$J$128,8,FALSE)</f>
        <v>0.98007105038154396</v>
      </c>
      <c r="Q684" s="1061">
        <f>VLOOKUP(C684,'A. Rate Class Allocations'!$B$124:$J$128,7,FALSE)</f>
        <v>1.0700573423086499</v>
      </c>
      <c r="R684" s="1061">
        <f>VLOOKUP(C684,'A. Rate Class Allocations'!$B$124:$J$128,9,FALSE)</f>
        <v>0.85888650963597402</v>
      </c>
      <c r="S684" s="1060">
        <f t="shared" si="31"/>
        <v>17953.676901258463</v>
      </c>
      <c r="T684" s="1060">
        <f t="shared" si="32"/>
        <v>3.8137223126338275</v>
      </c>
    </row>
    <row r="685" spans="1:20" s="1063" customFormat="1">
      <c r="A685" s="1072" t="s">
        <v>846</v>
      </c>
      <c r="B685" s="1063" t="s">
        <v>768</v>
      </c>
      <c r="C685" s="1071" t="s">
        <v>118</v>
      </c>
      <c r="D685" s="1071" t="s">
        <v>2114</v>
      </c>
      <c r="E685" s="1066">
        <v>2018</v>
      </c>
      <c r="F685" s="1066">
        <v>2018</v>
      </c>
      <c r="G685" s="1064">
        <v>43131</v>
      </c>
      <c r="H685" s="1117">
        <f t="shared" si="30"/>
        <v>2018</v>
      </c>
      <c r="I685" s="1064"/>
      <c r="J685" s="1071" t="s">
        <v>843</v>
      </c>
      <c r="K685" s="1071" t="s">
        <v>2020</v>
      </c>
      <c r="L685" s="1071" t="s">
        <v>827</v>
      </c>
      <c r="M685" s="1070">
        <v>8958.2999999999993</v>
      </c>
      <c r="N685" s="1070">
        <v>1.95</v>
      </c>
      <c r="O685" s="1062">
        <f>VLOOKUP(C685,'A. Rate Class Allocations'!$B$124:$J$128,6,FALSE)</f>
        <v>0.96094519236849896</v>
      </c>
      <c r="P685" s="1061">
        <f>VLOOKUP(C685,'A. Rate Class Allocations'!$B$124:$J$128,8,FALSE)</f>
        <v>0.98007105038154396</v>
      </c>
      <c r="Q685" s="1061">
        <f>VLOOKUP(C685,'A. Rate Class Allocations'!$B$124:$J$128,7,FALSE)</f>
        <v>1.0700573423086499</v>
      </c>
      <c r="R685" s="1061">
        <f>VLOOKUP(C685,'A. Rate Class Allocations'!$B$124:$J$128,9,FALSE)</f>
        <v>0.85888650963597402</v>
      </c>
      <c r="S685" s="1060">
        <f t="shared" si="31"/>
        <v>8436.8782430725823</v>
      </c>
      <c r="T685" s="1060">
        <f t="shared" si="32"/>
        <v>1.7921627408993546</v>
      </c>
    </row>
    <row r="686" spans="1:20" s="1063" customFormat="1">
      <c r="A686" s="1072" t="s">
        <v>846</v>
      </c>
      <c r="B686" s="1063" t="s">
        <v>768</v>
      </c>
      <c r="C686" s="1071" t="s">
        <v>118</v>
      </c>
      <c r="D686" s="1071" t="s">
        <v>2113</v>
      </c>
      <c r="E686" s="1066">
        <v>2018</v>
      </c>
      <c r="F686" s="1066">
        <v>2018</v>
      </c>
      <c r="G686" s="1064">
        <v>43189</v>
      </c>
      <c r="H686" s="1117">
        <f t="shared" si="30"/>
        <v>2018</v>
      </c>
      <c r="I686" s="1064"/>
      <c r="J686" s="1071" t="s">
        <v>843</v>
      </c>
      <c r="K686" s="1071" t="s">
        <v>2020</v>
      </c>
      <c r="L686" s="1071" t="s">
        <v>825</v>
      </c>
      <c r="M686" s="1070">
        <v>2058.1120000000001</v>
      </c>
      <c r="N686" s="1070">
        <v>0.44800000000000001</v>
      </c>
      <c r="O686" s="1062">
        <f>VLOOKUP(C686,'A. Rate Class Allocations'!$B$124:$J$128,6,FALSE)</f>
        <v>0.96094519236849896</v>
      </c>
      <c r="P686" s="1061">
        <f>VLOOKUP(C686,'A. Rate Class Allocations'!$B$124:$J$128,8,FALSE)</f>
        <v>0.98007105038154396</v>
      </c>
      <c r="Q686" s="1061">
        <f>VLOOKUP(C686,'A. Rate Class Allocations'!$B$124:$J$128,7,FALSE)</f>
        <v>1.0700573423086499</v>
      </c>
      <c r="R686" s="1061">
        <f>VLOOKUP(C686,'A. Rate Class Allocations'!$B$124:$J$128,9,FALSE)</f>
        <v>0.85888650963597402</v>
      </c>
      <c r="S686" s="1060">
        <f t="shared" si="31"/>
        <v>1938.3186937930861</v>
      </c>
      <c r="T686" s="1060">
        <f t="shared" si="32"/>
        <v>0.41173790149892869</v>
      </c>
    </row>
    <row r="687" spans="1:20" s="1063" customFormat="1">
      <c r="A687" s="1072" t="s">
        <v>846</v>
      </c>
      <c r="B687" s="1063" t="s">
        <v>768</v>
      </c>
      <c r="C687" s="1071" t="s">
        <v>118</v>
      </c>
      <c r="D687" s="1071" t="s">
        <v>2112</v>
      </c>
      <c r="E687" s="1066">
        <v>2018</v>
      </c>
      <c r="F687" s="1066">
        <v>2018</v>
      </c>
      <c r="G687" s="1064">
        <v>43189</v>
      </c>
      <c r="H687" s="1117">
        <f t="shared" si="30"/>
        <v>2018</v>
      </c>
      <c r="I687" s="1064"/>
      <c r="J687" s="1071" t="s">
        <v>843</v>
      </c>
      <c r="K687" s="1071" t="s">
        <v>2020</v>
      </c>
      <c r="L687" s="1071" t="s">
        <v>825</v>
      </c>
      <c r="M687" s="1070">
        <v>14616</v>
      </c>
      <c r="N687" s="1070">
        <v>0</v>
      </c>
      <c r="O687" s="1062">
        <f>VLOOKUP(C687,'A. Rate Class Allocations'!$B$124:$J$128,6,FALSE)</f>
        <v>0.96094519236849896</v>
      </c>
      <c r="P687" s="1061">
        <f>VLOOKUP(C687,'A. Rate Class Allocations'!$B$124:$J$128,8,FALSE)</f>
        <v>0.98007105038154396</v>
      </c>
      <c r="Q687" s="1061">
        <f>VLOOKUP(C687,'A. Rate Class Allocations'!$B$124:$J$128,7,FALSE)</f>
        <v>1.0700573423086499</v>
      </c>
      <c r="R687" s="1061">
        <f>VLOOKUP(C687,'A. Rate Class Allocations'!$B$124:$J$128,9,FALSE)</f>
        <v>0.85888650963597402</v>
      </c>
      <c r="S687" s="1060">
        <f t="shared" si="31"/>
        <v>13765.269348062568</v>
      </c>
      <c r="T687" s="1060">
        <f t="shared" si="32"/>
        <v>0</v>
      </c>
    </row>
    <row r="688" spans="1:20" s="1063" customFormat="1">
      <c r="A688" s="1072" t="s">
        <v>846</v>
      </c>
      <c r="B688" s="1063" t="s">
        <v>768</v>
      </c>
      <c r="C688" s="1071" t="s">
        <v>118</v>
      </c>
      <c r="D688" s="1071" t="s">
        <v>2112</v>
      </c>
      <c r="E688" s="1066">
        <v>2018</v>
      </c>
      <c r="F688" s="1066">
        <v>2018</v>
      </c>
      <c r="G688" s="1064">
        <v>43189</v>
      </c>
      <c r="H688" s="1117">
        <f t="shared" si="30"/>
        <v>2018</v>
      </c>
      <c r="I688" s="1064"/>
      <c r="J688" s="1071" t="s">
        <v>843</v>
      </c>
      <c r="K688" s="1071" t="s">
        <v>2020</v>
      </c>
      <c r="L688" s="1071" t="s">
        <v>825</v>
      </c>
      <c r="M688" s="1070">
        <v>75310.2</v>
      </c>
      <c r="N688" s="1070">
        <v>0</v>
      </c>
      <c r="O688" s="1062">
        <f>VLOOKUP(C688,'A. Rate Class Allocations'!$B$124:$J$128,6,FALSE)</f>
        <v>0.96094519236849896</v>
      </c>
      <c r="P688" s="1061">
        <f>VLOOKUP(C688,'A. Rate Class Allocations'!$B$124:$J$128,8,FALSE)</f>
        <v>0.98007105038154396</v>
      </c>
      <c r="Q688" s="1061">
        <f>VLOOKUP(C688,'A. Rate Class Allocations'!$B$124:$J$128,7,FALSE)</f>
        <v>1.0700573423086499</v>
      </c>
      <c r="R688" s="1061">
        <f>VLOOKUP(C688,'A. Rate Class Allocations'!$B$124:$J$128,9,FALSE)</f>
        <v>0.85888650963597402</v>
      </c>
      <c r="S688" s="1060">
        <f t="shared" si="31"/>
        <v>70926.736977043067</v>
      </c>
      <c r="T688" s="1060">
        <f t="shared" si="32"/>
        <v>0</v>
      </c>
    </row>
    <row r="689" spans="1:20" s="1063" customFormat="1">
      <c r="A689" s="1072" t="s">
        <v>846</v>
      </c>
      <c r="B689" s="1063" t="s">
        <v>768</v>
      </c>
      <c r="C689" s="1071" t="s">
        <v>118</v>
      </c>
      <c r="D689" s="1071" t="s">
        <v>2111</v>
      </c>
      <c r="E689" s="1066">
        <v>2018</v>
      </c>
      <c r="F689" s="1066">
        <v>2018</v>
      </c>
      <c r="G689" s="1064">
        <v>43217</v>
      </c>
      <c r="H689" s="1117">
        <f t="shared" si="30"/>
        <v>2018</v>
      </c>
      <c r="I689" s="1064"/>
      <c r="J689" s="1071" t="s">
        <v>843</v>
      </c>
      <c r="K689" s="1071" t="s">
        <v>2020</v>
      </c>
      <c r="L689" s="1071" t="s">
        <v>827</v>
      </c>
      <c r="M689" s="1070">
        <v>1289.9952000000001</v>
      </c>
      <c r="N689" s="1070">
        <v>0.28079999999999999</v>
      </c>
      <c r="O689" s="1062">
        <f>VLOOKUP(C689,'A. Rate Class Allocations'!$B$124:$J$128,6,FALSE)</f>
        <v>0.96094519236849896</v>
      </c>
      <c r="P689" s="1061">
        <f>VLOOKUP(C689,'A. Rate Class Allocations'!$B$124:$J$128,8,FALSE)</f>
        <v>0.98007105038154396</v>
      </c>
      <c r="Q689" s="1061">
        <f>VLOOKUP(C689,'A. Rate Class Allocations'!$B$124:$J$128,7,FALSE)</f>
        <v>1.0700573423086499</v>
      </c>
      <c r="R689" s="1061">
        <f>VLOOKUP(C689,'A. Rate Class Allocations'!$B$124:$J$128,9,FALSE)</f>
        <v>0.85888650963597402</v>
      </c>
      <c r="S689" s="1060">
        <f t="shared" si="31"/>
        <v>1214.9104670024522</v>
      </c>
      <c r="T689" s="1060">
        <f t="shared" si="32"/>
        <v>0.25807143468950711</v>
      </c>
    </row>
    <row r="690" spans="1:20" s="1063" customFormat="1">
      <c r="A690" s="1072" t="s">
        <v>846</v>
      </c>
      <c r="B690" s="1063" t="s">
        <v>768</v>
      </c>
      <c r="C690" s="1071" t="s">
        <v>118</v>
      </c>
      <c r="D690" s="1071" t="s">
        <v>2111</v>
      </c>
      <c r="E690" s="1066">
        <v>2018</v>
      </c>
      <c r="F690" s="1066">
        <v>2018</v>
      </c>
      <c r="G690" s="1064">
        <v>43217</v>
      </c>
      <c r="H690" s="1117">
        <f t="shared" si="30"/>
        <v>2018</v>
      </c>
      <c r="I690" s="1064"/>
      <c r="J690" s="1071" t="s">
        <v>847</v>
      </c>
      <c r="K690" s="1071" t="s">
        <v>2020</v>
      </c>
      <c r="L690" s="1071" t="s">
        <v>827</v>
      </c>
      <c r="M690" s="1070">
        <v>1854</v>
      </c>
      <c r="N690" s="1070">
        <v>0.4</v>
      </c>
      <c r="O690" s="1062">
        <f>VLOOKUP(C690,'A. Rate Class Allocations'!$B$124:$J$128,6,FALSE)</f>
        <v>0.96094519236849896</v>
      </c>
      <c r="P690" s="1061">
        <f>VLOOKUP(C690,'A. Rate Class Allocations'!$B$124:$J$128,8,FALSE)</f>
        <v>0.98007105038154396</v>
      </c>
      <c r="Q690" s="1061">
        <f>VLOOKUP(C690,'A. Rate Class Allocations'!$B$124:$J$128,7,FALSE)</f>
        <v>1.0700573423086499</v>
      </c>
      <c r="R690" s="1061">
        <f>VLOOKUP(C690,'A. Rate Class Allocations'!$B$124:$J$128,9,FALSE)</f>
        <v>0.85888650963597402</v>
      </c>
      <c r="S690" s="1060">
        <f t="shared" si="31"/>
        <v>1746.0871217370006</v>
      </c>
      <c r="T690" s="1060">
        <f t="shared" si="32"/>
        <v>0.36762312633832922</v>
      </c>
    </row>
    <row r="691" spans="1:20" s="1063" customFormat="1">
      <c r="A691" s="1072" t="s">
        <v>846</v>
      </c>
      <c r="B691" s="1063" t="s">
        <v>768</v>
      </c>
      <c r="C691" s="1071" t="s">
        <v>118</v>
      </c>
      <c r="D691" s="1071" t="s">
        <v>2110</v>
      </c>
      <c r="E691" s="1066">
        <v>2018</v>
      </c>
      <c r="F691" s="1066">
        <v>2018</v>
      </c>
      <c r="G691" s="1064">
        <v>43220</v>
      </c>
      <c r="H691" s="1117">
        <f t="shared" si="30"/>
        <v>2018</v>
      </c>
      <c r="I691" s="1064"/>
      <c r="J691" s="1071" t="s">
        <v>843</v>
      </c>
      <c r="K691" s="1071" t="s">
        <v>2020</v>
      </c>
      <c r="L691" s="1071" t="s">
        <v>827</v>
      </c>
      <c r="M691" s="1070">
        <v>84.48</v>
      </c>
      <c r="N691" s="1070">
        <v>2.1600000000000001E-2</v>
      </c>
      <c r="O691" s="1062">
        <f>VLOOKUP(C691,'A. Rate Class Allocations'!$B$124:$J$128,6,FALSE)</f>
        <v>0.96094519236849896</v>
      </c>
      <c r="P691" s="1061">
        <f>VLOOKUP(C691,'A. Rate Class Allocations'!$B$124:$J$128,8,FALSE)</f>
        <v>0.98007105038154396</v>
      </c>
      <c r="Q691" s="1061">
        <f>VLOOKUP(C691,'A. Rate Class Allocations'!$B$124:$J$128,7,FALSE)</f>
        <v>1.0700573423086499</v>
      </c>
      <c r="R691" s="1061">
        <f>VLOOKUP(C691,'A. Rate Class Allocations'!$B$124:$J$128,9,FALSE)</f>
        <v>0.85888650963597402</v>
      </c>
      <c r="S691" s="1060">
        <f t="shared" si="31"/>
        <v>79.562804770410906</v>
      </c>
      <c r="T691" s="1060">
        <f t="shared" si="32"/>
        <v>1.9851648822269776E-2</v>
      </c>
    </row>
    <row r="692" spans="1:20" s="1063" customFormat="1">
      <c r="A692" s="1072" t="s">
        <v>846</v>
      </c>
      <c r="B692" s="1063" t="s">
        <v>768</v>
      </c>
      <c r="C692" s="1071" t="s">
        <v>118</v>
      </c>
      <c r="D692" s="1071" t="s">
        <v>2110</v>
      </c>
      <c r="E692" s="1066">
        <v>2018</v>
      </c>
      <c r="F692" s="1066">
        <v>2018</v>
      </c>
      <c r="G692" s="1064">
        <v>43220</v>
      </c>
      <c r="H692" s="1117">
        <f t="shared" si="30"/>
        <v>2018</v>
      </c>
      <c r="I692" s="1064"/>
      <c r="J692" s="1071" t="s">
        <v>843</v>
      </c>
      <c r="K692" s="1071" t="s">
        <v>2020</v>
      </c>
      <c r="L692" s="1071" t="s">
        <v>827</v>
      </c>
      <c r="M692" s="1070">
        <v>4586.6495999999997</v>
      </c>
      <c r="N692" s="1070">
        <v>0.99839999999999995</v>
      </c>
      <c r="O692" s="1062">
        <f>VLOOKUP(C692,'A. Rate Class Allocations'!$B$124:$J$128,6,FALSE)</f>
        <v>0.96094519236849896</v>
      </c>
      <c r="P692" s="1061">
        <f>VLOOKUP(C692,'A. Rate Class Allocations'!$B$124:$J$128,8,FALSE)</f>
        <v>0.98007105038154396</v>
      </c>
      <c r="Q692" s="1061">
        <f>VLOOKUP(C692,'A. Rate Class Allocations'!$B$124:$J$128,7,FALSE)</f>
        <v>1.0700573423086499</v>
      </c>
      <c r="R692" s="1061">
        <f>VLOOKUP(C692,'A. Rate Class Allocations'!$B$124:$J$128,9,FALSE)</f>
        <v>0.85888650963597402</v>
      </c>
      <c r="S692" s="1060">
        <f t="shared" si="31"/>
        <v>4319.6816604531632</v>
      </c>
      <c r="T692" s="1060">
        <f t="shared" si="32"/>
        <v>0.91758732334046966</v>
      </c>
    </row>
    <row r="693" spans="1:20" s="1063" customFormat="1">
      <c r="A693" s="1072" t="s">
        <v>846</v>
      </c>
      <c r="B693" s="1063" t="s">
        <v>768</v>
      </c>
      <c r="C693" s="1071" t="s">
        <v>118</v>
      </c>
      <c r="D693" s="1071" t="s">
        <v>2110</v>
      </c>
      <c r="E693" s="1066">
        <v>2018</v>
      </c>
      <c r="F693" s="1066">
        <v>2018</v>
      </c>
      <c r="G693" s="1064">
        <v>43220</v>
      </c>
      <c r="H693" s="1117">
        <f t="shared" si="30"/>
        <v>2018</v>
      </c>
      <c r="I693" s="1064"/>
      <c r="J693" s="1071" t="s">
        <v>843</v>
      </c>
      <c r="K693" s="1071" t="s">
        <v>2020</v>
      </c>
      <c r="L693" s="1071" t="s">
        <v>827</v>
      </c>
      <c r="M693" s="1070">
        <v>2736.6239999999998</v>
      </c>
      <c r="N693" s="1070">
        <v>0.31240000000000001</v>
      </c>
      <c r="O693" s="1062">
        <f>VLOOKUP(C693,'A. Rate Class Allocations'!$B$124:$J$128,6,FALSE)</f>
        <v>0.96094519236849896</v>
      </c>
      <c r="P693" s="1061">
        <f>VLOOKUP(C693,'A. Rate Class Allocations'!$B$124:$J$128,8,FALSE)</f>
        <v>0.98007105038154396</v>
      </c>
      <c r="Q693" s="1061">
        <f>VLOOKUP(C693,'A. Rate Class Allocations'!$B$124:$J$128,7,FALSE)</f>
        <v>1.0700573423086499</v>
      </c>
      <c r="R693" s="1061">
        <f>VLOOKUP(C693,'A. Rate Class Allocations'!$B$124:$J$128,9,FALSE)</f>
        <v>0.85888650963597402</v>
      </c>
      <c r="S693" s="1060">
        <f t="shared" si="31"/>
        <v>2577.337607031498</v>
      </c>
      <c r="T693" s="1060">
        <f t="shared" si="32"/>
        <v>0.28711366167023511</v>
      </c>
    </row>
    <row r="694" spans="1:20" s="1063" customFormat="1">
      <c r="A694" s="1072" t="s">
        <v>846</v>
      </c>
      <c r="B694" s="1063" t="s">
        <v>768</v>
      </c>
      <c r="C694" s="1071" t="s">
        <v>118</v>
      </c>
      <c r="D694" s="1071" t="s">
        <v>2110</v>
      </c>
      <c r="E694" s="1066">
        <v>2018</v>
      </c>
      <c r="F694" s="1066">
        <v>2018</v>
      </c>
      <c r="G694" s="1064">
        <v>43220</v>
      </c>
      <c r="H694" s="1117">
        <f t="shared" si="30"/>
        <v>2018</v>
      </c>
      <c r="I694" s="1064"/>
      <c r="J694" s="1071" t="s">
        <v>843</v>
      </c>
      <c r="K694" s="1071" t="s">
        <v>2020</v>
      </c>
      <c r="L694" s="1071" t="s">
        <v>827</v>
      </c>
      <c r="M694" s="1070">
        <v>20075.78</v>
      </c>
      <c r="N694" s="1070">
        <v>4.37</v>
      </c>
      <c r="O694" s="1062">
        <f>VLOOKUP(C694,'A. Rate Class Allocations'!$B$124:$J$128,6,FALSE)</f>
        <v>0.96094519236849896</v>
      </c>
      <c r="P694" s="1061">
        <f>VLOOKUP(C694,'A. Rate Class Allocations'!$B$124:$J$128,8,FALSE)</f>
        <v>0.98007105038154396</v>
      </c>
      <c r="Q694" s="1061">
        <f>VLOOKUP(C694,'A. Rate Class Allocations'!$B$124:$J$128,7,FALSE)</f>
        <v>1.0700573423086499</v>
      </c>
      <c r="R694" s="1061">
        <f>VLOOKUP(C694,'A. Rate Class Allocations'!$B$124:$J$128,9,FALSE)</f>
        <v>0.85888650963597402</v>
      </c>
      <c r="S694" s="1060">
        <f t="shared" si="31"/>
        <v>18907.260472937021</v>
      </c>
      <c r="T694" s="1060">
        <f t="shared" si="32"/>
        <v>4.0162826552462469</v>
      </c>
    </row>
    <row r="695" spans="1:20" s="1063" customFormat="1">
      <c r="A695" s="1072" t="s">
        <v>846</v>
      </c>
      <c r="B695" s="1063" t="s">
        <v>768</v>
      </c>
      <c r="C695" s="1071" t="s">
        <v>118</v>
      </c>
      <c r="D695" s="1071" t="s">
        <v>2109</v>
      </c>
      <c r="E695" s="1066">
        <v>2018</v>
      </c>
      <c r="F695" s="1066">
        <v>2018</v>
      </c>
      <c r="G695" s="1064">
        <v>43220</v>
      </c>
      <c r="H695" s="1117">
        <f t="shared" si="30"/>
        <v>2018</v>
      </c>
      <c r="I695" s="1064"/>
      <c r="J695" s="1071" t="s">
        <v>843</v>
      </c>
      <c r="K695" s="1071" t="s">
        <v>2020</v>
      </c>
      <c r="L695" s="1071" t="s">
        <v>827</v>
      </c>
      <c r="M695" s="1070">
        <v>5159.9808000000003</v>
      </c>
      <c r="N695" s="1070">
        <v>1.1232</v>
      </c>
      <c r="O695" s="1062">
        <f>VLOOKUP(C695,'A. Rate Class Allocations'!$B$124:$J$128,6,FALSE)</f>
        <v>0.96094519236849896</v>
      </c>
      <c r="P695" s="1061">
        <f>VLOOKUP(C695,'A. Rate Class Allocations'!$B$124:$J$128,8,FALSE)</f>
        <v>0.98007105038154396</v>
      </c>
      <c r="Q695" s="1061">
        <f>VLOOKUP(C695,'A. Rate Class Allocations'!$B$124:$J$128,7,FALSE)</f>
        <v>1.0700573423086499</v>
      </c>
      <c r="R695" s="1061">
        <f>VLOOKUP(C695,'A. Rate Class Allocations'!$B$124:$J$128,9,FALSE)</f>
        <v>0.85888650963597402</v>
      </c>
      <c r="S695" s="1060">
        <f t="shared" si="31"/>
        <v>4859.6418680098086</v>
      </c>
      <c r="T695" s="1060">
        <f t="shared" si="32"/>
        <v>1.0322857387580284</v>
      </c>
    </row>
    <row r="696" spans="1:20" s="1063" customFormat="1">
      <c r="A696" s="1072" t="s">
        <v>846</v>
      </c>
      <c r="B696" s="1063" t="s">
        <v>768</v>
      </c>
      <c r="C696" s="1071" t="s">
        <v>118</v>
      </c>
      <c r="D696" s="1071" t="s">
        <v>2109</v>
      </c>
      <c r="E696" s="1066">
        <v>2018</v>
      </c>
      <c r="F696" s="1066">
        <v>2018</v>
      </c>
      <c r="G696" s="1064">
        <v>43220</v>
      </c>
      <c r="H696" s="1117">
        <f t="shared" si="30"/>
        <v>2018</v>
      </c>
      <c r="I696" s="1064"/>
      <c r="J696" s="1071" t="s">
        <v>843</v>
      </c>
      <c r="K696" s="1071" t="s">
        <v>2020</v>
      </c>
      <c r="L696" s="1071" t="s">
        <v>827</v>
      </c>
      <c r="M696" s="1070">
        <v>8590.7800000000007</v>
      </c>
      <c r="N696" s="1070">
        <v>1.87</v>
      </c>
      <c r="O696" s="1062">
        <f>VLOOKUP(C696,'A. Rate Class Allocations'!$B$124:$J$128,6,FALSE)</f>
        <v>0.96094519236849896</v>
      </c>
      <c r="P696" s="1061">
        <f>VLOOKUP(C696,'A. Rate Class Allocations'!$B$124:$J$128,8,FALSE)</f>
        <v>0.98007105038154396</v>
      </c>
      <c r="Q696" s="1061">
        <f>VLOOKUP(C696,'A. Rate Class Allocations'!$B$124:$J$128,7,FALSE)</f>
        <v>1.0700573423086499</v>
      </c>
      <c r="R696" s="1061">
        <f>VLOOKUP(C696,'A. Rate Class Allocations'!$B$124:$J$128,9,FALSE)</f>
        <v>0.85888650963597402</v>
      </c>
      <c r="S696" s="1060">
        <f t="shared" si="31"/>
        <v>8090.7499048952477</v>
      </c>
      <c r="T696" s="1060">
        <f t="shared" si="32"/>
        <v>1.7186381156316892</v>
      </c>
    </row>
    <row r="697" spans="1:20" s="1063" customFormat="1">
      <c r="A697" s="1072" t="s">
        <v>846</v>
      </c>
      <c r="B697" s="1063" t="s">
        <v>768</v>
      </c>
      <c r="C697" s="1071" t="s">
        <v>118</v>
      </c>
      <c r="D697" s="1071" t="s">
        <v>2109</v>
      </c>
      <c r="E697" s="1066">
        <v>2018</v>
      </c>
      <c r="F697" s="1066">
        <v>2018</v>
      </c>
      <c r="G697" s="1064">
        <v>43220</v>
      </c>
      <c r="H697" s="1117">
        <f t="shared" si="30"/>
        <v>2018</v>
      </c>
      <c r="I697" s="1064"/>
      <c r="J697" s="1071" t="s">
        <v>843</v>
      </c>
      <c r="K697" s="1071" t="s">
        <v>2020</v>
      </c>
      <c r="L697" s="1071" t="s">
        <v>827</v>
      </c>
      <c r="M697" s="1070">
        <v>6717.1679999999997</v>
      </c>
      <c r="N697" s="1070">
        <v>0.76680000000000004</v>
      </c>
      <c r="O697" s="1062">
        <f>VLOOKUP(C697,'A. Rate Class Allocations'!$B$124:$J$128,6,FALSE)</f>
        <v>0.96094519236849896</v>
      </c>
      <c r="P697" s="1061">
        <f>VLOOKUP(C697,'A. Rate Class Allocations'!$B$124:$J$128,8,FALSE)</f>
        <v>0.98007105038154396</v>
      </c>
      <c r="Q697" s="1061">
        <f>VLOOKUP(C697,'A. Rate Class Allocations'!$B$124:$J$128,7,FALSE)</f>
        <v>1.0700573423086499</v>
      </c>
      <c r="R697" s="1061">
        <f>VLOOKUP(C697,'A. Rate Class Allocations'!$B$124:$J$128,9,FALSE)</f>
        <v>0.85888650963597402</v>
      </c>
      <c r="S697" s="1060">
        <f t="shared" si="31"/>
        <v>6326.1923081682226</v>
      </c>
      <c r="T697" s="1060">
        <f t="shared" si="32"/>
        <v>0.70473353319057719</v>
      </c>
    </row>
    <row r="698" spans="1:20" s="1063" customFormat="1">
      <c r="A698" s="1072" t="s">
        <v>846</v>
      </c>
      <c r="B698" s="1063" t="s">
        <v>768</v>
      </c>
      <c r="C698" s="1071" t="s">
        <v>118</v>
      </c>
      <c r="D698" s="1071" t="s">
        <v>2108</v>
      </c>
      <c r="E698" s="1066">
        <v>2018</v>
      </c>
      <c r="F698" s="1066">
        <v>2018</v>
      </c>
      <c r="G698" s="1064">
        <v>43367</v>
      </c>
      <c r="H698" s="1117">
        <f t="shared" si="30"/>
        <v>2018</v>
      </c>
      <c r="I698" s="1064"/>
      <c r="J698" s="1071" t="s">
        <v>843</v>
      </c>
      <c r="K698" s="1071" t="s">
        <v>2020</v>
      </c>
      <c r="L698" s="1071" t="s">
        <v>827</v>
      </c>
      <c r="M698" s="1070">
        <v>27012.720000000001</v>
      </c>
      <c r="N698" s="1070">
        <v>5.88</v>
      </c>
      <c r="O698" s="1062">
        <f>VLOOKUP(C698,'A. Rate Class Allocations'!$B$124:$J$128,6,FALSE)</f>
        <v>0.96094519236849896</v>
      </c>
      <c r="P698" s="1061">
        <f>VLOOKUP(C698,'A. Rate Class Allocations'!$B$124:$J$128,8,FALSE)</f>
        <v>0.98007105038154396</v>
      </c>
      <c r="Q698" s="1061">
        <f>VLOOKUP(C698,'A. Rate Class Allocations'!$B$124:$J$128,7,FALSE)</f>
        <v>1.0700573423086499</v>
      </c>
      <c r="R698" s="1061">
        <f>VLOOKUP(C698,'A. Rate Class Allocations'!$B$124:$J$128,9,FALSE)</f>
        <v>0.85888650963597402</v>
      </c>
      <c r="S698" s="1060">
        <f t="shared" si="31"/>
        <v>25440.432856034258</v>
      </c>
      <c r="T698" s="1060">
        <f t="shared" si="32"/>
        <v>5.4040599571734385</v>
      </c>
    </row>
    <row r="699" spans="1:20" s="1063" customFormat="1">
      <c r="A699" s="1072" t="s">
        <v>846</v>
      </c>
      <c r="B699" s="1063" t="s">
        <v>768</v>
      </c>
      <c r="C699" s="1071" t="s">
        <v>118</v>
      </c>
      <c r="D699" s="1071" t="s">
        <v>2108</v>
      </c>
      <c r="E699" s="1066">
        <v>2018</v>
      </c>
      <c r="F699" s="1066">
        <v>2018</v>
      </c>
      <c r="G699" s="1064">
        <v>43367</v>
      </c>
      <c r="H699" s="1117">
        <f t="shared" si="30"/>
        <v>2018</v>
      </c>
      <c r="I699" s="1064"/>
      <c r="J699" s="1071" t="s">
        <v>843</v>
      </c>
      <c r="K699" s="1071" t="s">
        <v>2020</v>
      </c>
      <c r="L699" s="1071" t="s">
        <v>827</v>
      </c>
      <c r="M699" s="1070">
        <v>5224.4639999999999</v>
      </c>
      <c r="N699" s="1070">
        <v>0.59640000000000004</v>
      </c>
      <c r="O699" s="1062">
        <f>VLOOKUP(C699,'A. Rate Class Allocations'!$B$124:$J$128,6,FALSE)</f>
        <v>0.96094519236849896</v>
      </c>
      <c r="P699" s="1061">
        <f>VLOOKUP(C699,'A. Rate Class Allocations'!$B$124:$J$128,8,FALSE)</f>
        <v>0.98007105038154396</v>
      </c>
      <c r="Q699" s="1061">
        <f>VLOOKUP(C699,'A. Rate Class Allocations'!$B$124:$J$128,7,FALSE)</f>
        <v>1.0700573423086499</v>
      </c>
      <c r="R699" s="1061">
        <f>VLOOKUP(C699,'A. Rate Class Allocations'!$B$124:$J$128,9,FALSE)</f>
        <v>0.85888650963597402</v>
      </c>
      <c r="S699" s="1060">
        <f t="shared" si="31"/>
        <v>4920.3717952419511</v>
      </c>
      <c r="T699" s="1060">
        <f t="shared" si="32"/>
        <v>0.54812608137044883</v>
      </c>
    </row>
    <row r="700" spans="1:20" s="1063" customFormat="1">
      <c r="A700" s="1072" t="s">
        <v>846</v>
      </c>
      <c r="B700" s="1063" t="s">
        <v>768</v>
      </c>
      <c r="C700" s="1071" t="s">
        <v>118</v>
      </c>
      <c r="D700" s="1071" t="s">
        <v>2108</v>
      </c>
      <c r="E700" s="1066">
        <v>2018</v>
      </c>
      <c r="F700" s="1066">
        <v>2018</v>
      </c>
      <c r="G700" s="1064">
        <v>43367</v>
      </c>
      <c r="H700" s="1117">
        <f t="shared" si="30"/>
        <v>2018</v>
      </c>
      <c r="I700" s="1064"/>
      <c r="J700" s="1071" t="s">
        <v>843</v>
      </c>
      <c r="K700" s="1071" t="s">
        <v>2020</v>
      </c>
      <c r="L700" s="1071" t="s">
        <v>827</v>
      </c>
      <c r="M700" s="1070">
        <v>147.84</v>
      </c>
      <c r="N700" s="1070">
        <v>3.78E-2</v>
      </c>
      <c r="O700" s="1062">
        <f>VLOOKUP(C700,'A. Rate Class Allocations'!$B$124:$J$128,6,FALSE)</f>
        <v>0.96094519236849896</v>
      </c>
      <c r="P700" s="1061">
        <f>VLOOKUP(C700,'A. Rate Class Allocations'!$B$124:$J$128,8,FALSE)</f>
        <v>0.98007105038154396</v>
      </c>
      <c r="Q700" s="1061">
        <f>VLOOKUP(C700,'A. Rate Class Allocations'!$B$124:$J$128,7,FALSE)</f>
        <v>1.0700573423086499</v>
      </c>
      <c r="R700" s="1061">
        <f>VLOOKUP(C700,'A. Rate Class Allocations'!$B$124:$J$128,9,FALSE)</f>
        <v>0.85888650963597402</v>
      </c>
      <c r="S700" s="1060">
        <f t="shared" si="31"/>
        <v>139.23490834821908</v>
      </c>
      <c r="T700" s="1060">
        <f t="shared" si="32"/>
        <v>3.4740385438972107E-2</v>
      </c>
    </row>
    <row r="701" spans="1:20" s="1063" customFormat="1">
      <c r="A701" s="1072" t="s">
        <v>846</v>
      </c>
      <c r="B701" s="1063" t="s">
        <v>768</v>
      </c>
      <c r="C701" s="1071" t="s">
        <v>118</v>
      </c>
      <c r="D701" s="1071" t="s">
        <v>2107</v>
      </c>
      <c r="E701" s="1066">
        <v>2018</v>
      </c>
      <c r="F701" s="1066">
        <v>2018</v>
      </c>
      <c r="G701" s="1064">
        <v>43189</v>
      </c>
      <c r="H701" s="1117">
        <f t="shared" si="30"/>
        <v>2018</v>
      </c>
      <c r="I701" s="1064"/>
      <c r="J701" s="1071" t="s">
        <v>843</v>
      </c>
      <c r="K701" s="1071" t="s">
        <v>2020</v>
      </c>
      <c r="L701" s="1071" t="s">
        <v>827</v>
      </c>
      <c r="M701" s="1070">
        <v>214.9992</v>
      </c>
      <c r="N701" s="1070">
        <v>4.6800000000000001E-2</v>
      </c>
      <c r="O701" s="1062">
        <f>VLOOKUP(C701,'A. Rate Class Allocations'!$B$124:$J$128,6,FALSE)</f>
        <v>0.96094519236849896</v>
      </c>
      <c r="P701" s="1061">
        <f>VLOOKUP(C701,'A. Rate Class Allocations'!$B$124:$J$128,8,FALSE)</f>
        <v>0.98007105038154396</v>
      </c>
      <c r="Q701" s="1061">
        <f>VLOOKUP(C701,'A. Rate Class Allocations'!$B$124:$J$128,7,FALSE)</f>
        <v>1.0700573423086499</v>
      </c>
      <c r="R701" s="1061">
        <f>VLOOKUP(C701,'A. Rate Class Allocations'!$B$124:$J$128,9,FALSE)</f>
        <v>0.85888650963597402</v>
      </c>
      <c r="S701" s="1060">
        <f t="shared" si="31"/>
        <v>202.48507783374203</v>
      </c>
      <c r="T701" s="1060">
        <f t="shared" si="32"/>
        <v>4.3011905781584522E-2</v>
      </c>
    </row>
    <row r="702" spans="1:20" s="1063" customFormat="1">
      <c r="A702" s="1072" t="s">
        <v>846</v>
      </c>
      <c r="B702" s="1063" t="s">
        <v>768</v>
      </c>
      <c r="C702" s="1071" t="s">
        <v>118</v>
      </c>
      <c r="D702" s="1071" t="s">
        <v>2107</v>
      </c>
      <c r="E702" s="1066">
        <v>2018</v>
      </c>
      <c r="F702" s="1066">
        <v>2018</v>
      </c>
      <c r="G702" s="1064">
        <v>43189</v>
      </c>
      <c r="H702" s="1117">
        <f t="shared" si="30"/>
        <v>2018</v>
      </c>
      <c r="I702" s="1064"/>
      <c r="J702" s="1071" t="s">
        <v>843</v>
      </c>
      <c r="K702" s="1071" t="s">
        <v>2020</v>
      </c>
      <c r="L702" s="1071" t="s">
        <v>827</v>
      </c>
      <c r="M702" s="1070">
        <v>4061.096</v>
      </c>
      <c r="N702" s="1070">
        <v>0.88400000000000001</v>
      </c>
      <c r="O702" s="1062">
        <f>VLOOKUP(C702,'A. Rate Class Allocations'!$B$124:$J$128,6,FALSE)</f>
        <v>0.96094519236849896</v>
      </c>
      <c r="P702" s="1061">
        <f>VLOOKUP(C702,'A. Rate Class Allocations'!$B$124:$J$128,8,FALSE)</f>
        <v>0.98007105038154396</v>
      </c>
      <c r="Q702" s="1061">
        <f>VLOOKUP(C702,'A. Rate Class Allocations'!$B$124:$J$128,7,FALSE)</f>
        <v>1.0700573423086499</v>
      </c>
      <c r="R702" s="1061">
        <f>VLOOKUP(C702,'A. Rate Class Allocations'!$B$124:$J$128,9,FALSE)</f>
        <v>0.85888650963597402</v>
      </c>
      <c r="S702" s="1060">
        <f t="shared" si="31"/>
        <v>3824.7181368595716</v>
      </c>
      <c r="T702" s="1060">
        <f t="shared" si="32"/>
        <v>0.81244710920770757</v>
      </c>
    </row>
    <row r="703" spans="1:20" s="1063" customFormat="1">
      <c r="A703" s="1072" t="s">
        <v>846</v>
      </c>
      <c r="B703" s="1063" t="s">
        <v>768</v>
      </c>
      <c r="C703" s="1071" t="s">
        <v>118</v>
      </c>
      <c r="D703" s="1071" t="s">
        <v>2107</v>
      </c>
      <c r="E703" s="1066">
        <v>2018</v>
      </c>
      <c r="F703" s="1066">
        <v>2018</v>
      </c>
      <c r="G703" s="1064">
        <v>43189</v>
      </c>
      <c r="H703" s="1117">
        <f t="shared" si="30"/>
        <v>2018</v>
      </c>
      <c r="I703" s="1064"/>
      <c r="J703" s="1071" t="s">
        <v>843</v>
      </c>
      <c r="K703" s="1071" t="s">
        <v>2020</v>
      </c>
      <c r="L703" s="1071" t="s">
        <v>827</v>
      </c>
      <c r="M703" s="1070">
        <v>7453.3055999999997</v>
      </c>
      <c r="N703" s="1070">
        <v>1.6224000000000001</v>
      </c>
      <c r="O703" s="1062">
        <f>VLOOKUP(C703,'A. Rate Class Allocations'!$B$124:$J$128,6,FALSE)</f>
        <v>0.96094519236849896</v>
      </c>
      <c r="P703" s="1061">
        <f>VLOOKUP(C703,'A. Rate Class Allocations'!$B$124:$J$128,8,FALSE)</f>
        <v>0.98007105038154396</v>
      </c>
      <c r="Q703" s="1061">
        <f>VLOOKUP(C703,'A. Rate Class Allocations'!$B$124:$J$128,7,FALSE)</f>
        <v>1.0700573423086499</v>
      </c>
      <c r="R703" s="1061">
        <f>VLOOKUP(C703,'A. Rate Class Allocations'!$B$124:$J$128,9,FALSE)</f>
        <v>0.85888650963597402</v>
      </c>
      <c r="S703" s="1060">
        <f t="shared" si="31"/>
        <v>7019.4826982363893</v>
      </c>
      <c r="T703" s="1060">
        <f t="shared" si="32"/>
        <v>1.4910794004282633</v>
      </c>
    </row>
    <row r="704" spans="1:20" s="1063" customFormat="1">
      <c r="A704" s="1072" t="s">
        <v>846</v>
      </c>
      <c r="B704" s="1063" t="s">
        <v>768</v>
      </c>
      <c r="C704" s="1071" t="s">
        <v>118</v>
      </c>
      <c r="D704" s="1071" t="s">
        <v>2107</v>
      </c>
      <c r="E704" s="1066">
        <v>2018</v>
      </c>
      <c r="F704" s="1066">
        <v>2018</v>
      </c>
      <c r="G704" s="1064">
        <v>43189</v>
      </c>
      <c r="H704" s="1117">
        <f t="shared" si="30"/>
        <v>2018</v>
      </c>
      <c r="I704" s="1064"/>
      <c r="J704" s="1071" t="s">
        <v>843</v>
      </c>
      <c r="K704" s="1071" t="s">
        <v>2020</v>
      </c>
      <c r="L704" s="1071" t="s">
        <v>827</v>
      </c>
      <c r="M704" s="1070">
        <v>6064.08</v>
      </c>
      <c r="N704" s="1070">
        <v>0</v>
      </c>
      <c r="O704" s="1062">
        <f>VLOOKUP(C704,'A. Rate Class Allocations'!$B$124:$J$128,6,FALSE)</f>
        <v>0.96094519236849896</v>
      </c>
      <c r="P704" s="1061">
        <f>VLOOKUP(C704,'A. Rate Class Allocations'!$B$124:$J$128,8,FALSE)</f>
        <v>0.98007105038154396</v>
      </c>
      <c r="Q704" s="1061">
        <f>VLOOKUP(C704,'A. Rate Class Allocations'!$B$124:$J$128,7,FALSE)</f>
        <v>1.0700573423086499</v>
      </c>
      <c r="R704" s="1061">
        <f>VLOOKUP(C704,'A. Rate Class Allocations'!$B$124:$J$128,9,FALSE)</f>
        <v>0.85888650963597402</v>
      </c>
      <c r="S704" s="1060">
        <f t="shared" si="31"/>
        <v>5711.1175799260573</v>
      </c>
      <c r="T704" s="1060">
        <f t="shared" si="32"/>
        <v>0</v>
      </c>
    </row>
    <row r="705" spans="1:20" s="1063" customFormat="1">
      <c r="A705" s="1072" t="s">
        <v>846</v>
      </c>
      <c r="B705" s="1063" t="s">
        <v>768</v>
      </c>
      <c r="C705" s="1071" t="s">
        <v>118</v>
      </c>
      <c r="D705" s="1071" t="s">
        <v>2107</v>
      </c>
      <c r="E705" s="1066">
        <v>2018</v>
      </c>
      <c r="F705" s="1066">
        <v>2018</v>
      </c>
      <c r="G705" s="1064">
        <v>43189</v>
      </c>
      <c r="H705" s="1117">
        <f t="shared" si="30"/>
        <v>2018</v>
      </c>
      <c r="I705" s="1064"/>
      <c r="J705" s="1071" t="s">
        <v>843</v>
      </c>
      <c r="K705" s="1071" t="s">
        <v>2020</v>
      </c>
      <c r="L705" s="1071" t="s">
        <v>827</v>
      </c>
      <c r="M705" s="1070">
        <v>0</v>
      </c>
      <c r="N705" s="1070">
        <v>0</v>
      </c>
      <c r="O705" s="1062">
        <f>VLOOKUP(C705,'A. Rate Class Allocations'!$B$124:$J$128,6,FALSE)</f>
        <v>0.96094519236849896</v>
      </c>
      <c r="P705" s="1061">
        <f>VLOOKUP(C705,'A. Rate Class Allocations'!$B$124:$J$128,8,FALSE)</f>
        <v>0.98007105038154396</v>
      </c>
      <c r="Q705" s="1061">
        <f>VLOOKUP(C705,'A. Rate Class Allocations'!$B$124:$J$128,7,FALSE)</f>
        <v>1.0700573423086499</v>
      </c>
      <c r="R705" s="1061">
        <f>VLOOKUP(C705,'A. Rate Class Allocations'!$B$124:$J$128,9,FALSE)</f>
        <v>0.85888650963597402</v>
      </c>
      <c r="S705" s="1060">
        <f t="shared" si="31"/>
        <v>0</v>
      </c>
      <c r="T705" s="1060">
        <f t="shared" si="32"/>
        <v>0</v>
      </c>
    </row>
    <row r="706" spans="1:20" s="1063" customFormat="1">
      <c r="A706" s="1072" t="s">
        <v>846</v>
      </c>
      <c r="B706" s="1063" t="s">
        <v>768</v>
      </c>
      <c r="C706" s="1071" t="s">
        <v>118</v>
      </c>
      <c r="D706" s="1071" t="s">
        <v>2106</v>
      </c>
      <c r="E706" s="1066">
        <v>2018</v>
      </c>
      <c r="F706" s="1066">
        <v>2018</v>
      </c>
      <c r="G706" s="1064">
        <v>43301</v>
      </c>
      <c r="H706" s="1117">
        <f t="shared" si="30"/>
        <v>2018</v>
      </c>
      <c r="I706" s="1064"/>
      <c r="J706" s="1071" t="s">
        <v>843</v>
      </c>
      <c r="K706" s="1071" t="s">
        <v>2020</v>
      </c>
      <c r="L706" s="1071" t="s">
        <v>825</v>
      </c>
      <c r="M706" s="1070">
        <v>16913.270400000001</v>
      </c>
      <c r="N706" s="1070">
        <v>3.6816</v>
      </c>
      <c r="O706" s="1062">
        <f>VLOOKUP(C706,'A. Rate Class Allocations'!$B$124:$J$128,6,FALSE)</f>
        <v>0.96094519236849896</v>
      </c>
      <c r="P706" s="1061">
        <f>VLOOKUP(C706,'A. Rate Class Allocations'!$B$124:$J$128,8,FALSE)</f>
        <v>0.98007105038154396</v>
      </c>
      <c r="Q706" s="1061">
        <f>VLOOKUP(C706,'A. Rate Class Allocations'!$B$124:$J$128,7,FALSE)</f>
        <v>1.0700573423086499</v>
      </c>
      <c r="R706" s="1061">
        <f>VLOOKUP(C706,'A. Rate Class Allocations'!$B$124:$J$128,9,FALSE)</f>
        <v>0.85888650963597402</v>
      </c>
      <c r="S706" s="1060">
        <f t="shared" si="31"/>
        <v>15928.82612292104</v>
      </c>
      <c r="T706" s="1060">
        <f t="shared" si="32"/>
        <v>3.3836032548179817</v>
      </c>
    </row>
    <row r="707" spans="1:20" s="1063" customFormat="1">
      <c r="A707" s="1072" t="s">
        <v>846</v>
      </c>
      <c r="B707" s="1063" t="s">
        <v>768</v>
      </c>
      <c r="C707" s="1071" t="s">
        <v>118</v>
      </c>
      <c r="D707" s="1071" t="s">
        <v>2105</v>
      </c>
      <c r="E707" s="1066">
        <v>2018</v>
      </c>
      <c r="F707" s="1066">
        <v>2018</v>
      </c>
      <c r="G707" s="1064">
        <v>43189</v>
      </c>
      <c r="H707" s="1117">
        <f t="shared" si="30"/>
        <v>2018</v>
      </c>
      <c r="I707" s="1064"/>
      <c r="J707" s="1071" t="s">
        <v>843</v>
      </c>
      <c r="K707" s="1071" t="s">
        <v>2020</v>
      </c>
      <c r="L707" s="1071" t="s">
        <v>825</v>
      </c>
      <c r="M707" s="1070">
        <v>2293.3247999999999</v>
      </c>
      <c r="N707" s="1070">
        <v>0.49919999999999998</v>
      </c>
      <c r="O707" s="1062">
        <f>VLOOKUP(C707,'A. Rate Class Allocations'!$B$124:$J$128,6,FALSE)</f>
        <v>0.96094519236849896</v>
      </c>
      <c r="P707" s="1061">
        <f>VLOOKUP(C707,'A. Rate Class Allocations'!$B$124:$J$128,8,FALSE)</f>
        <v>0.98007105038154396</v>
      </c>
      <c r="Q707" s="1061">
        <f>VLOOKUP(C707,'A. Rate Class Allocations'!$B$124:$J$128,7,FALSE)</f>
        <v>1.0700573423086499</v>
      </c>
      <c r="R707" s="1061">
        <f>VLOOKUP(C707,'A. Rate Class Allocations'!$B$124:$J$128,9,FALSE)</f>
        <v>0.85888650963597402</v>
      </c>
      <c r="S707" s="1060">
        <f t="shared" si="31"/>
        <v>2159.8408302265816</v>
      </c>
      <c r="T707" s="1060">
        <f t="shared" si="32"/>
        <v>0.45879366167023483</v>
      </c>
    </row>
    <row r="708" spans="1:20" s="1063" customFormat="1">
      <c r="A708" s="1072" t="s">
        <v>846</v>
      </c>
      <c r="B708" s="1063" t="s">
        <v>768</v>
      </c>
      <c r="C708" s="1071" t="s">
        <v>118</v>
      </c>
      <c r="D708" s="1071" t="s">
        <v>2104</v>
      </c>
      <c r="E708" s="1066">
        <v>2018</v>
      </c>
      <c r="F708" s="1066">
        <v>2018</v>
      </c>
      <c r="G708" s="1064">
        <v>43180</v>
      </c>
      <c r="H708" s="1117">
        <f t="shared" ref="H708:H771" si="33">YEAR(G708)</f>
        <v>2018</v>
      </c>
      <c r="I708" s="1064"/>
      <c r="J708" s="1071" t="s">
        <v>843</v>
      </c>
      <c r="K708" s="1071" t="s">
        <v>2020</v>
      </c>
      <c r="L708" s="1071" t="s">
        <v>825</v>
      </c>
      <c r="M708" s="1070">
        <v>107.4996</v>
      </c>
      <c r="N708" s="1070">
        <v>2.3400000000000001E-2</v>
      </c>
      <c r="O708" s="1062">
        <f>VLOOKUP(C708,'A. Rate Class Allocations'!$B$124:$J$128,6,FALSE)</f>
        <v>0.96094519236849896</v>
      </c>
      <c r="P708" s="1061">
        <f>VLOOKUP(C708,'A. Rate Class Allocations'!$B$124:$J$128,8,FALSE)</f>
        <v>0.98007105038154396</v>
      </c>
      <c r="Q708" s="1061">
        <f>VLOOKUP(C708,'A. Rate Class Allocations'!$B$124:$J$128,7,FALSE)</f>
        <v>1.0700573423086499</v>
      </c>
      <c r="R708" s="1061">
        <f>VLOOKUP(C708,'A. Rate Class Allocations'!$B$124:$J$128,9,FALSE)</f>
        <v>0.85888650963597402</v>
      </c>
      <c r="S708" s="1060">
        <f t="shared" ref="S708:S771" si="34">M708*O708*P708</f>
        <v>101.24253891687101</v>
      </c>
      <c r="T708" s="1060">
        <f t="shared" ref="T708:T771" si="35">N708*Q708*R708</f>
        <v>2.1505952890792261E-2</v>
      </c>
    </row>
    <row r="709" spans="1:20" s="1063" customFormat="1">
      <c r="A709" s="1072" t="s">
        <v>846</v>
      </c>
      <c r="B709" s="1063" t="s">
        <v>768</v>
      </c>
      <c r="C709" s="1071" t="s">
        <v>118</v>
      </c>
      <c r="D709" s="1071" t="s">
        <v>2104</v>
      </c>
      <c r="E709" s="1066">
        <v>2018</v>
      </c>
      <c r="F709" s="1066">
        <v>2018</v>
      </c>
      <c r="G709" s="1064">
        <v>43180</v>
      </c>
      <c r="H709" s="1117">
        <f t="shared" si="33"/>
        <v>2018</v>
      </c>
      <c r="I709" s="1064"/>
      <c r="J709" s="1071" t="s">
        <v>843</v>
      </c>
      <c r="K709" s="1071" t="s">
        <v>2020</v>
      </c>
      <c r="L709" s="1071" t="s">
        <v>825</v>
      </c>
      <c r="M709" s="1070">
        <v>8886.6335999999992</v>
      </c>
      <c r="N709" s="1070">
        <v>1.9343999999999999</v>
      </c>
      <c r="O709" s="1062">
        <f>VLOOKUP(C709,'A. Rate Class Allocations'!$B$124:$J$128,6,FALSE)</f>
        <v>0.96094519236849896</v>
      </c>
      <c r="P709" s="1061">
        <f>VLOOKUP(C709,'A. Rate Class Allocations'!$B$124:$J$128,8,FALSE)</f>
        <v>0.98007105038154396</v>
      </c>
      <c r="Q709" s="1061">
        <f>VLOOKUP(C709,'A. Rate Class Allocations'!$B$124:$J$128,7,FALSE)</f>
        <v>1.0700573423086499</v>
      </c>
      <c r="R709" s="1061">
        <f>VLOOKUP(C709,'A. Rate Class Allocations'!$B$124:$J$128,9,FALSE)</f>
        <v>0.85888650963597402</v>
      </c>
      <c r="S709" s="1060">
        <f t="shared" si="34"/>
        <v>8369.3832171280028</v>
      </c>
      <c r="T709" s="1060">
        <f t="shared" si="35"/>
        <v>1.7778254389721597</v>
      </c>
    </row>
    <row r="710" spans="1:20" s="1063" customFormat="1">
      <c r="A710" s="1072" t="s">
        <v>846</v>
      </c>
      <c r="B710" s="1063" t="s">
        <v>768</v>
      </c>
      <c r="C710" s="1071" t="s">
        <v>118</v>
      </c>
      <c r="D710" s="1071" t="s">
        <v>2104</v>
      </c>
      <c r="E710" s="1066">
        <v>2018</v>
      </c>
      <c r="F710" s="1066">
        <v>2018</v>
      </c>
      <c r="G710" s="1064">
        <v>43180</v>
      </c>
      <c r="H710" s="1117">
        <f t="shared" si="33"/>
        <v>2018</v>
      </c>
      <c r="I710" s="1064"/>
      <c r="J710" s="1071" t="s">
        <v>843</v>
      </c>
      <c r="K710" s="1071" t="s">
        <v>2020</v>
      </c>
      <c r="L710" s="1071" t="s">
        <v>825</v>
      </c>
      <c r="M710" s="1070">
        <v>1837.6</v>
      </c>
      <c r="N710" s="1070">
        <v>0.4</v>
      </c>
      <c r="O710" s="1062">
        <f>VLOOKUP(C710,'A. Rate Class Allocations'!$B$124:$J$128,6,FALSE)</f>
        <v>0.96094519236849896</v>
      </c>
      <c r="P710" s="1061">
        <f>VLOOKUP(C710,'A. Rate Class Allocations'!$B$124:$J$128,8,FALSE)</f>
        <v>0.98007105038154396</v>
      </c>
      <c r="Q710" s="1061">
        <f>VLOOKUP(C710,'A. Rate Class Allocations'!$B$124:$J$128,7,FALSE)</f>
        <v>1.0700573423086499</v>
      </c>
      <c r="R710" s="1061">
        <f>VLOOKUP(C710,'A. Rate Class Allocations'!$B$124:$J$128,9,FALSE)</f>
        <v>0.85888650963597402</v>
      </c>
      <c r="S710" s="1060">
        <f t="shared" si="34"/>
        <v>1730.6416908866838</v>
      </c>
      <c r="T710" s="1060">
        <f t="shared" si="35"/>
        <v>0.36762312633832922</v>
      </c>
    </row>
    <row r="711" spans="1:20" s="1063" customFormat="1">
      <c r="A711" s="1072" t="s">
        <v>846</v>
      </c>
      <c r="B711" s="1063" t="s">
        <v>768</v>
      </c>
      <c r="C711" s="1071" t="s">
        <v>118</v>
      </c>
      <c r="D711" s="1071" t="s">
        <v>2104</v>
      </c>
      <c r="E711" s="1066">
        <v>2018</v>
      </c>
      <c r="F711" s="1066">
        <v>2018</v>
      </c>
      <c r="G711" s="1064">
        <v>43180</v>
      </c>
      <c r="H711" s="1117">
        <f t="shared" si="33"/>
        <v>2018</v>
      </c>
      <c r="I711" s="1064"/>
      <c r="J711" s="1071" t="s">
        <v>847</v>
      </c>
      <c r="K711" s="1071" t="s">
        <v>2020</v>
      </c>
      <c r="L711" s="1071" t="s">
        <v>825</v>
      </c>
      <c r="M711" s="1070">
        <v>12530</v>
      </c>
      <c r="N711" s="1070">
        <v>4.2</v>
      </c>
      <c r="O711" s="1062">
        <f>VLOOKUP(C711,'A. Rate Class Allocations'!$B$124:$J$128,6,FALSE)</f>
        <v>0.96094519236849896</v>
      </c>
      <c r="P711" s="1061">
        <f>VLOOKUP(C711,'A. Rate Class Allocations'!$B$124:$J$128,8,FALSE)</f>
        <v>0.98007105038154396</v>
      </c>
      <c r="Q711" s="1061">
        <f>VLOOKUP(C711,'A. Rate Class Allocations'!$B$124:$J$128,7,FALSE)</f>
        <v>1.0700573423086499</v>
      </c>
      <c r="R711" s="1061">
        <f>VLOOKUP(C711,'A. Rate Class Allocations'!$B$124:$J$128,9,FALSE)</f>
        <v>0.85888650963597402</v>
      </c>
      <c r="S711" s="1060">
        <f t="shared" si="34"/>
        <v>11800.685887467431</v>
      </c>
      <c r="T711" s="1060">
        <f t="shared" si="35"/>
        <v>3.8600428265524567</v>
      </c>
    </row>
    <row r="712" spans="1:20" s="1063" customFormat="1">
      <c r="A712" s="1072" t="s">
        <v>846</v>
      </c>
      <c r="B712" s="1063" t="s">
        <v>768</v>
      </c>
      <c r="C712" s="1071" t="s">
        <v>118</v>
      </c>
      <c r="D712" s="1071" t="s">
        <v>2104</v>
      </c>
      <c r="E712" s="1066">
        <v>2018</v>
      </c>
      <c r="F712" s="1066">
        <v>2018</v>
      </c>
      <c r="G712" s="1064">
        <v>43180</v>
      </c>
      <c r="H712" s="1117">
        <f t="shared" si="33"/>
        <v>2018</v>
      </c>
      <c r="I712" s="1064"/>
      <c r="J712" s="1071" t="s">
        <v>843</v>
      </c>
      <c r="K712" s="1071" t="s">
        <v>2020</v>
      </c>
      <c r="L712" s="1071" t="s">
        <v>825</v>
      </c>
      <c r="M712" s="1070">
        <v>18081.984</v>
      </c>
      <c r="N712" s="1070">
        <v>0</v>
      </c>
      <c r="O712" s="1062">
        <f>VLOOKUP(C712,'A. Rate Class Allocations'!$B$124:$J$128,6,FALSE)</f>
        <v>0.96094519236849896</v>
      </c>
      <c r="P712" s="1061">
        <f>VLOOKUP(C712,'A. Rate Class Allocations'!$B$124:$J$128,8,FALSE)</f>
        <v>0.98007105038154396</v>
      </c>
      <c r="Q712" s="1061">
        <f>VLOOKUP(C712,'A. Rate Class Allocations'!$B$124:$J$128,7,FALSE)</f>
        <v>1.0700573423086499</v>
      </c>
      <c r="R712" s="1061">
        <f>VLOOKUP(C712,'A. Rate Class Allocations'!$B$124:$J$128,9,FALSE)</f>
        <v>0.85888650963597402</v>
      </c>
      <c r="S712" s="1060">
        <f t="shared" si="34"/>
        <v>17029.514238324973</v>
      </c>
      <c r="T712" s="1060">
        <f t="shared" si="35"/>
        <v>0</v>
      </c>
    </row>
    <row r="713" spans="1:20" s="1063" customFormat="1">
      <c r="A713" s="1072" t="s">
        <v>846</v>
      </c>
      <c r="B713" s="1063" t="s">
        <v>768</v>
      </c>
      <c r="C713" s="1071" t="s">
        <v>118</v>
      </c>
      <c r="D713" s="1071" t="s">
        <v>2103</v>
      </c>
      <c r="E713" s="1066">
        <v>2018</v>
      </c>
      <c r="F713" s="1066">
        <v>2018</v>
      </c>
      <c r="G713" s="1064">
        <v>43392</v>
      </c>
      <c r="H713" s="1117">
        <f t="shared" si="33"/>
        <v>2018</v>
      </c>
      <c r="I713" s="1064"/>
      <c r="J713" s="1071" t="s">
        <v>843</v>
      </c>
      <c r="K713" s="1071" t="s">
        <v>2020</v>
      </c>
      <c r="L713" s="1071" t="s">
        <v>825</v>
      </c>
      <c r="M713" s="1070">
        <v>14976.44</v>
      </c>
      <c r="N713" s="1070">
        <v>3.26</v>
      </c>
      <c r="O713" s="1062">
        <f>VLOOKUP(C713,'A. Rate Class Allocations'!$B$124:$J$128,6,FALSE)</f>
        <v>0.96094519236849896</v>
      </c>
      <c r="P713" s="1061">
        <f>VLOOKUP(C713,'A. Rate Class Allocations'!$B$124:$J$128,8,FALSE)</f>
        <v>0.98007105038154396</v>
      </c>
      <c r="Q713" s="1061">
        <f>VLOOKUP(C713,'A. Rate Class Allocations'!$B$124:$J$128,7,FALSE)</f>
        <v>1.0700573423086499</v>
      </c>
      <c r="R713" s="1061">
        <f>VLOOKUP(C713,'A. Rate Class Allocations'!$B$124:$J$128,9,FALSE)</f>
        <v>0.85888650963597402</v>
      </c>
      <c r="S713" s="1060">
        <f t="shared" si="34"/>
        <v>14104.729780726475</v>
      </c>
      <c r="T713" s="1060">
        <f t="shared" si="35"/>
        <v>2.9961284796573828</v>
      </c>
    </row>
    <row r="714" spans="1:20" s="1063" customFormat="1">
      <c r="A714" s="1072" t="s">
        <v>846</v>
      </c>
      <c r="B714" s="1063" t="s">
        <v>768</v>
      </c>
      <c r="C714" s="1071" t="s">
        <v>118</v>
      </c>
      <c r="D714" s="1071" t="s">
        <v>2102</v>
      </c>
      <c r="E714" s="1066">
        <v>2018</v>
      </c>
      <c r="F714" s="1066">
        <v>2018</v>
      </c>
      <c r="G714" s="1064">
        <v>43251</v>
      </c>
      <c r="H714" s="1117">
        <f t="shared" si="33"/>
        <v>2018</v>
      </c>
      <c r="I714" s="1064"/>
      <c r="J714" s="1071" t="s">
        <v>843</v>
      </c>
      <c r="K714" s="1071" t="s">
        <v>2020</v>
      </c>
      <c r="L714" s="1071" t="s">
        <v>827</v>
      </c>
      <c r="M714" s="1070">
        <v>7524.9719999999998</v>
      </c>
      <c r="N714" s="1070">
        <v>1.6379999999999999</v>
      </c>
      <c r="O714" s="1062">
        <f>VLOOKUP(C714,'A. Rate Class Allocations'!$B$124:$J$128,6,FALSE)</f>
        <v>0.96094519236849896</v>
      </c>
      <c r="P714" s="1061">
        <f>VLOOKUP(C714,'A. Rate Class Allocations'!$B$124:$J$128,8,FALSE)</f>
        <v>0.98007105038154396</v>
      </c>
      <c r="Q714" s="1061">
        <f>VLOOKUP(C714,'A. Rate Class Allocations'!$B$124:$J$128,7,FALSE)</f>
        <v>1.0700573423086499</v>
      </c>
      <c r="R714" s="1061">
        <f>VLOOKUP(C714,'A. Rate Class Allocations'!$B$124:$J$128,9,FALSE)</f>
        <v>0.85888650963597402</v>
      </c>
      <c r="S714" s="1060">
        <f t="shared" si="34"/>
        <v>7086.9777241809707</v>
      </c>
      <c r="T714" s="1060">
        <f t="shared" si="35"/>
        <v>1.5054167023554579</v>
      </c>
    </row>
    <row r="715" spans="1:20" s="1063" customFormat="1">
      <c r="A715" s="1072" t="s">
        <v>846</v>
      </c>
      <c r="B715" s="1063" t="s">
        <v>768</v>
      </c>
      <c r="C715" s="1071" t="s">
        <v>118</v>
      </c>
      <c r="D715" s="1071" t="s">
        <v>2102</v>
      </c>
      <c r="E715" s="1066">
        <v>2018</v>
      </c>
      <c r="F715" s="1066">
        <v>2018</v>
      </c>
      <c r="G715" s="1064">
        <v>43251</v>
      </c>
      <c r="H715" s="1117">
        <f t="shared" si="33"/>
        <v>2018</v>
      </c>
      <c r="I715" s="1064"/>
      <c r="J715" s="1071" t="s">
        <v>843</v>
      </c>
      <c r="K715" s="1071" t="s">
        <v>2020</v>
      </c>
      <c r="L715" s="1071" t="s">
        <v>827</v>
      </c>
      <c r="M715" s="1070">
        <v>22073.251199999999</v>
      </c>
      <c r="N715" s="1070">
        <v>4.8048000000000002</v>
      </c>
      <c r="O715" s="1062">
        <f>VLOOKUP(C715,'A. Rate Class Allocations'!$B$124:$J$128,6,FALSE)</f>
        <v>0.96094519236849896</v>
      </c>
      <c r="P715" s="1061">
        <f>VLOOKUP(C715,'A. Rate Class Allocations'!$B$124:$J$128,8,FALSE)</f>
        <v>0.98007105038154396</v>
      </c>
      <c r="Q715" s="1061">
        <f>VLOOKUP(C715,'A. Rate Class Allocations'!$B$124:$J$128,7,FALSE)</f>
        <v>1.0700573423086499</v>
      </c>
      <c r="R715" s="1061">
        <f>VLOOKUP(C715,'A. Rate Class Allocations'!$B$124:$J$128,9,FALSE)</f>
        <v>0.85888650963597402</v>
      </c>
      <c r="S715" s="1060">
        <f t="shared" si="34"/>
        <v>20788.467990930847</v>
      </c>
      <c r="T715" s="1060">
        <f t="shared" si="35"/>
        <v>4.4158889935760106</v>
      </c>
    </row>
    <row r="716" spans="1:20" s="1063" customFormat="1">
      <c r="A716" s="1072" t="s">
        <v>846</v>
      </c>
      <c r="B716" s="1063" t="s">
        <v>768</v>
      </c>
      <c r="C716" s="1071" t="s">
        <v>118</v>
      </c>
      <c r="D716" s="1071" t="s">
        <v>2101</v>
      </c>
      <c r="E716" s="1066">
        <v>2018</v>
      </c>
      <c r="F716" s="1066">
        <v>2018</v>
      </c>
      <c r="G716" s="1064">
        <v>43312</v>
      </c>
      <c r="H716" s="1117">
        <f t="shared" si="33"/>
        <v>2018</v>
      </c>
      <c r="I716" s="1064"/>
      <c r="J716" s="1071" t="s">
        <v>847</v>
      </c>
      <c r="K716" s="1071" t="s">
        <v>2020</v>
      </c>
      <c r="L716" s="1071" t="s">
        <v>825</v>
      </c>
      <c r="M716" s="1070">
        <v>283253</v>
      </c>
      <c r="N716" s="1070">
        <v>32.4</v>
      </c>
      <c r="O716" s="1062">
        <f>VLOOKUP(C716,'A. Rate Class Allocations'!$B$124:$J$128,6,FALSE)</f>
        <v>0.96094519236849896</v>
      </c>
      <c r="P716" s="1061">
        <f>VLOOKUP(C716,'A. Rate Class Allocations'!$B$124:$J$128,8,FALSE)</f>
        <v>0.98007105038154396</v>
      </c>
      <c r="Q716" s="1061">
        <f>VLOOKUP(C716,'A. Rate Class Allocations'!$B$124:$J$128,7,FALSE)</f>
        <v>1.0700573423086499</v>
      </c>
      <c r="R716" s="1061">
        <f>VLOOKUP(C716,'A. Rate Class Allocations'!$B$124:$J$128,9,FALSE)</f>
        <v>0.85888650963597402</v>
      </c>
      <c r="S716" s="1060">
        <f t="shared" si="34"/>
        <v>266766.13564906723</v>
      </c>
      <c r="T716" s="1060">
        <f t="shared" si="35"/>
        <v>29.777473233404667</v>
      </c>
    </row>
    <row r="717" spans="1:20" s="1063" customFormat="1">
      <c r="A717" s="1072" t="s">
        <v>846</v>
      </c>
      <c r="B717" s="1063" t="s">
        <v>768</v>
      </c>
      <c r="C717" s="1071" t="s">
        <v>118</v>
      </c>
      <c r="D717" s="1071" t="s">
        <v>2100</v>
      </c>
      <c r="E717" s="1066">
        <v>2018</v>
      </c>
      <c r="F717" s="1066">
        <v>2018</v>
      </c>
      <c r="G717" s="1064">
        <v>43220</v>
      </c>
      <c r="H717" s="1117">
        <f t="shared" si="33"/>
        <v>2018</v>
      </c>
      <c r="I717" s="1064"/>
      <c r="J717" s="1071" t="s">
        <v>843</v>
      </c>
      <c r="K717" s="1071" t="s">
        <v>2020</v>
      </c>
      <c r="L717" s="1071" t="s">
        <v>825</v>
      </c>
      <c r="M717" s="1070">
        <v>26856</v>
      </c>
      <c r="N717" s="1070">
        <v>6.7140000000000004</v>
      </c>
      <c r="O717" s="1062">
        <f>VLOOKUP(C717,'A. Rate Class Allocations'!$B$124:$J$128,6,FALSE)</f>
        <v>0.96094519236849896</v>
      </c>
      <c r="P717" s="1061">
        <f>VLOOKUP(C717,'A. Rate Class Allocations'!$B$124:$J$128,8,FALSE)</f>
        <v>0.98007105038154396</v>
      </c>
      <c r="Q717" s="1061">
        <f>VLOOKUP(C717,'A. Rate Class Allocations'!$B$124:$J$128,7,FALSE)</f>
        <v>1.0700573423086499</v>
      </c>
      <c r="R717" s="1061">
        <f>VLOOKUP(C717,'A. Rate Class Allocations'!$B$124:$J$128,9,FALSE)</f>
        <v>0.85888650963597402</v>
      </c>
      <c r="S717" s="1060">
        <f t="shared" si="34"/>
        <v>25292.834811957327</v>
      </c>
      <c r="T717" s="1060">
        <f t="shared" si="35"/>
        <v>6.1705541755888555</v>
      </c>
    </row>
    <row r="718" spans="1:20" s="1063" customFormat="1">
      <c r="A718" s="1072" t="s">
        <v>846</v>
      </c>
      <c r="B718" s="1063" t="s">
        <v>768</v>
      </c>
      <c r="C718" s="1071" t="s">
        <v>118</v>
      </c>
      <c r="D718" s="1071" t="s">
        <v>2099</v>
      </c>
      <c r="E718" s="1066">
        <v>2018</v>
      </c>
      <c r="F718" s="1066">
        <v>2018</v>
      </c>
      <c r="G718" s="1064">
        <v>43280</v>
      </c>
      <c r="H718" s="1117">
        <f t="shared" si="33"/>
        <v>2018</v>
      </c>
      <c r="I718" s="1064"/>
      <c r="J718" s="1071" t="s">
        <v>843</v>
      </c>
      <c r="K718" s="1071" t="s">
        <v>2020</v>
      </c>
      <c r="L718" s="1071" t="s">
        <v>825</v>
      </c>
      <c r="M718" s="1070">
        <v>80.150000000000006</v>
      </c>
      <c r="N718" s="1070">
        <v>2.0500000000000001E-2</v>
      </c>
      <c r="O718" s="1062">
        <f>VLOOKUP(C718,'A. Rate Class Allocations'!$B$124:$J$128,6,FALSE)</f>
        <v>0.96094519236849896</v>
      </c>
      <c r="P718" s="1061">
        <f>VLOOKUP(C718,'A. Rate Class Allocations'!$B$124:$J$128,8,FALSE)</f>
        <v>0.98007105038154396</v>
      </c>
      <c r="Q718" s="1061">
        <f>VLOOKUP(C718,'A. Rate Class Allocations'!$B$124:$J$128,7,FALSE)</f>
        <v>1.0700573423086499</v>
      </c>
      <c r="R718" s="1061">
        <f>VLOOKUP(C718,'A. Rate Class Allocations'!$B$124:$J$128,9,FALSE)</f>
        <v>0.85888650963597402</v>
      </c>
      <c r="S718" s="1060">
        <f t="shared" si="34"/>
        <v>75.484834308101739</v>
      </c>
      <c r="T718" s="1060">
        <f t="shared" si="35"/>
        <v>1.8840685224839372E-2</v>
      </c>
    </row>
    <row r="719" spans="1:20" s="1063" customFormat="1">
      <c r="A719" s="1072" t="s">
        <v>846</v>
      </c>
      <c r="B719" s="1063" t="s">
        <v>768</v>
      </c>
      <c r="C719" s="1071" t="s">
        <v>118</v>
      </c>
      <c r="D719" s="1071" t="s">
        <v>2099</v>
      </c>
      <c r="E719" s="1066">
        <v>2018</v>
      </c>
      <c r="F719" s="1066">
        <v>2018</v>
      </c>
      <c r="G719" s="1064">
        <v>43280</v>
      </c>
      <c r="H719" s="1117">
        <f t="shared" si="33"/>
        <v>2018</v>
      </c>
      <c r="I719" s="1064"/>
      <c r="J719" s="1071" t="s">
        <v>843</v>
      </c>
      <c r="K719" s="1071" t="s">
        <v>2020</v>
      </c>
      <c r="L719" s="1071" t="s">
        <v>825</v>
      </c>
      <c r="M719" s="1070">
        <v>414.5</v>
      </c>
      <c r="N719" s="1070">
        <v>0.106</v>
      </c>
      <c r="O719" s="1062">
        <f>VLOOKUP(C719,'A. Rate Class Allocations'!$B$124:$J$128,6,FALSE)</f>
        <v>0.96094519236849896</v>
      </c>
      <c r="P719" s="1061">
        <f>VLOOKUP(C719,'A. Rate Class Allocations'!$B$124:$J$128,8,FALSE)</f>
        <v>0.98007105038154396</v>
      </c>
      <c r="Q719" s="1061">
        <f>VLOOKUP(C719,'A. Rate Class Allocations'!$B$124:$J$128,7,FALSE)</f>
        <v>1.0700573423086499</v>
      </c>
      <c r="R719" s="1061">
        <f>VLOOKUP(C719,'A. Rate Class Allocations'!$B$124:$J$128,9,FALSE)</f>
        <v>0.85888650963597402</v>
      </c>
      <c r="S719" s="1060">
        <f t="shared" si="34"/>
        <v>390.37384679610938</v>
      </c>
      <c r="T719" s="1060">
        <f t="shared" si="35"/>
        <v>9.7420128479657239E-2</v>
      </c>
    </row>
    <row r="720" spans="1:20" s="1063" customFormat="1">
      <c r="A720" s="1072" t="s">
        <v>846</v>
      </c>
      <c r="B720" s="1063" t="s">
        <v>768</v>
      </c>
      <c r="C720" s="1071" t="s">
        <v>118</v>
      </c>
      <c r="D720" s="1071" t="s">
        <v>2099</v>
      </c>
      <c r="E720" s="1066">
        <v>2018</v>
      </c>
      <c r="F720" s="1066">
        <v>2018</v>
      </c>
      <c r="G720" s="1064">
        <v>43280</v>
      </c>
      <c r="H720" s="1117">
        <f t="shared" si="33"/>
        <v>2018</v>
      </c>
      <c r="I720" s="1064"/>
      <c r="J720" s="1071" t="s">
        <v>843</v>
      </c>
      <c r="K720" s="1071" t="s">
        <v>2020</v>
      </c>
      <c r="L720" s="1071" t="s">
        <v>825</v>
      </c>
      <c r="M720" s="1070">
        <v>1243.6980000000001</v>
      </c>
      <c r="N720" s="1070">
        <v>0.318</v>
      </c>
      <c r="O720" s="1062">
        <f>VLOOKUP(C720,'A. Rate Class Allocations'!$B$124:$J$128,6,FALSE)</f>
        <v>0.96094519236849896</v>
      </c>
      <c r="P720" s="1061">
        <f>VLOOKUP(C720,'A. Rate Class Allocations'!$B$124:$J$128,8,FALSE)</f>
        <v>0.98007105038154396</v>
      </c>
      <c r="Q720" s="1061">
        <f>VLOOKUP(C720,'A. Rate Class Allocations'!$B$124:$J$128,7,FALSE)</f>
        <v>1.0700573423086499</v>
      </c>
      <c r="R720" s="1061">
        <f>VLOOKUP(C720,'A. Rate Class Allocations'!$B$124:$J$128,9,FALSE)</f>
        <v>0.85888650963597402</v>
      </c>
      <c r="S720" s="1060">
        <f t="shared" si="34"/>
        <v>1171.3080157120089</v>
      </c>
      <c r="T720" s="1060">
        <f t="shared" si="35"/>
        <v>0.2922603854389717</v>
      </c>
    </row>
    <row r="721" spans="1:20" s="1063" customFormat="1">
      <c r="A721" s="1072" t="s">
        <v>846</v>
      </c>
      <c r="B721" s="1063" t="s">
        <v>768</v>
      </c>
      <c r="C721" s="1071" t="s">
        <v>118</v>
      </c>
      <c r="D721" s="1071" t="s">
        <v>2099</v>
      </c>
      <c r="E721" s="1066">
        <v>2018</v>
      </c>
      <c r="F721" s="1066">
        <v>2018</v>
      </c>
      <c r="G721" s="1064">
        <v>43280</v>
      </c>
      <c r="H721" s="1117">
        <f t="shared" si="33"/>
        <v>2018</v>
      </c>
      <c r="I721" s="1064"/>
      <c r="J721" s="1071" t="s">
        <v>843</v>
      </c>
      <c r="K721" s="1071" t="s">
        <v>2020</v>
      </c>
      <c r="L721" s="1071" t="s">
        <v>825</v>
      </c>
      <c r="M721" s="1070">
        <v>5267.4804000000004</v>
      </c>
      <c r="N721" s="1070">
        <v>1.1466000000000001</v>
      </c>
      <c r="O721" s="1062">
        <f>VLOOKUP(C721,'A. Rate Class Allocations'!$B$124:$J$128,6,FALSE)</f>
        <v>0.96094519236849896</v>
      </c>
      <c r="P721" s="1061">
        <f>VLOOKUP(C721,'A. Rate Class Allocations'!$B$124:$J$128,8,FALSE)</f>
        <v>0.98007105038154396</v>
      </c>
      <c r="Q721" s="1061">
        <f>VLOOKUP(C721,'A. Rate Class Allocations'!$B$124:$J$128,7,FALSE)</f>
        <v>1.0700573423086499</v>
      </c>
      <c r="R721" s="1061">
        <f>VLOOKUP(C721,'A. Rate Class Allocations'!$B$124:$J$128,9,FALSE)</f>
        <v>0.85888650963597402</v>
      </c>
      <c r="S721" s="1060">
        <f t="shared" si="34"/>
        <v>4960.8844069266797</v>
      </c>
      <c r="T721" s="1060">
        <f t="shared" si="35"/>
        <v>1.0537916916488208</v>
      </c>
    </row>
    <row r="722" spans="1:20" s="1063" customFormat="1">
      <c r="A722" s="1072" t="s">
        <v>846</v>
      </c>
      <c r="B722" s="1063" t="s">
        <v>768</v>
      </c>
      <c r="C722" s="1071" t="s">
        <v>118</v>
      </c>
      <c r="D722" s="1071" t="s">
        <v>2099</v>
      </c>
      <c r="E722" s="1066">
        <v>2018</v>
      </c>
      <c r="F722" s="1066">
        <v>2018</v>
      </c>
      <c r="G722" s="1064">
        <v>43280</v>
      </c>
      <c r="H722" s="1117">
        <f t="shared" si="33"/>
        <v>2018</v>
      </c>
      <c r="I722" s="1064"/>
      <c r="J722" s="1071" t="s">
        <v>843</v>
      </c>
      <c r="K722" s="1071" t="s">
        <v>2020</v>
      </c>
      <c r="L722" s="1071" t="s">
        <v>825</v>
      </c>
      <c r="M722" s="1070">
        <v>10962</v>
      </c>
      <c r="N722" s="1070">
        <v>0</v>
      </c>
      <c r="O722" s="1062">
        <f>VLOOKUP(C722,'A. Rate Class Allocations'!$B$124:$J$128,6,FALSE)</f>
        <v>0.96094519236849896</v>
      </c>
      <c r="P722" s="1061">
        <f>VLOOKUP(C722,'A. Rate Class Allocations'!$B$124:$J$128,8,FALSE)</f>
        <v>0.98007105038154396</v>
      </c>
      <c r="Q722" s="1061">
        <f>VLOOKUP(C722,'A. Rate Class Allocations'!$B$124:$J$128,7,FALSE)</f>
        <v>1.0700573423086499</v>
      </c>
      <c r="R722" s="1061">
        <f>VLOOKUP(C722,'A. Rate Class Allocations'!$B$124:$J$128,9,FALSE)</f>
        <v>0.85888650963597402</v>
      </c>
      <c r="S722" s="1060">
        <f t="shared" si="34"/>
        <v>10323.952011046926</v>
      </c>
      <c r="T722" s="1060">
        <f t="shared" si="35"/>
        <v>0</v>
      </c>
    </row>
    <row r="723" spans="1:20" s="1063" customFormat="1">
      <c r="A723" s="1072" t="s">
        <v>846</v>
      </c>
      <c r="B723" s="1063" t="s">
        <v>768</v>
      </c>
      <c r="C723" s="1071" t="s">
        <v>118</v>
      </c>
      <c r="D723" s="1071" t="s">
        <v>2099</v>
      </c>
      <c r="E723" s="1066">
        <v>2018</v>
      </c>
      <c r="F723" s="1066">
        <v>2018</v>
      </c>
      <c r="G723" s="1064">
        <v>43280</v>
      </c>
      <c r="H723" s="1117">
        <f t="shared" si="33"/>
        <v>2018</v>
      </c>
      <c r="I723" s="1064"/>
      <c r="J723" s="1071" t="s">
        <v>847</v>
      </c>
      <c r="K723" s="1071" t="s">
        <v>2020</v>
      </c>
      <c r="L723" s="1071" t="s">
        <v>825</v>
      </c>
      <c r="M723" s="1070">
        <v>9729</v>
      </c>
      <c r="N723" s="1070">
        <v>3.2</v>
      </c>
      <c r="O723" s="1062">
        <f>VLOOKUP(C723,'A. Rate Class Allocations'!$B$124:$J$128,6,FALSE)</f>
        <v>0.96094519236849896</v>
      </c>
      <c r="P723" s="1061">
        <f>VLOOKUP(C723,'A. Rate Class Allocations'!$B$124:$J$128,8,FALSE)</f>
        <v>0.98007105038154396</v>
      </c>
      <c r="Q723" s="1061">
        <f>VLOOKUP(C723,'A. Rate Class Allocations'!$B$124:$J$128,7,FALSE)</f>
        <v>1.0700573423086499</v>
      </c>
      <c r="R723" s="1061">
        <f>VLOOKUP(C723,'A. Rate Class Allocations'!$B$124:$J$128,9,FALSE)</f>
        <v>0.85888650963597402</v>
      </c>
      <c r="S723" s="1060">
        <f t="shared" si="34"/>
        <v>9162.7193135810558</v>
      </c>
      <c r="T723" s="1060">
        <f t="shared" si="35"/>
        <v>2.9409850107066338</v>
      </c>
    </row>
    <row r="724" spans="1:20" s="1063" customFormat="1">
      <c r="A724" s="1072" t="s">
        <v>846</v>
      </c>
      <c r="B724" s="1063" t="s">
        <v>768</v>
      </c>
      <c r="C724" s="1071" t="s">
        <v>118</v>
      </c>
      <c r="D724" s="1071" t="s">
        <v>2098</v>
      </c>
      <c r="E724" s="1066">
        <v>2018</v>
      </c>
      <c r="F724" s="1066">
        <v>2018</v>
      </c>
      <c r="G724" s="1064">
        <v>43217</v>
      </c>
      <c r="H724" s="1117">
        <f t="shared" si="33"/>
        <v>2018</v>
      </c>
      <c r="I724" s="1064"/>
      <c r="J724" s="1071" t="s">
        <v>847</v>
      </c>
      <c r="K724" s="1071" t="s">
        <v>2020</v>
      </c>
      <c r="L724" s="1071" t="s">
        <v>825</v>
      </c>
      <c r="M724" s="1070">
        <v>23057</v>
      </c>
      <c r="N724" s="1070">
        <v>6.7</v>
      </c>
      <c r="O724" s="1062">
        <f>VLOOKUP(C724,'A. Rate Class Allocations'!$B$124:$J$128,6,FALSE)</f>
        <v>0.96094519236849896</v>
      </c>
      <c r="P724" s="1061">
        <f>VLOOKUP(C724,'A. Rate Class Allocations'!$B$124:$J$128,8,FALSE)</f>
        <v>0.98007105038154396</v>
      </c>
      <c r="Q724" s="1061">
        <f>VLOOKUP(C724,'A. Rate Class Allocations'!$B$124:$J$128,7,FALSE)</f>
        <v>1.0700573423086499</v>
      </c>
      <c r="R724" s="1061">
        <f>VLOOKUP(C724,'A. Rate Class Allocations'!$B$124:$J$128,9,FALSE)</f>
        <v>0.85888650963597402</v>
      </c>
      <c r="S724" s="1060">
        <f t="shared" si="34"/>
        <v>21714.957263155353</v>
      </c>
      <c r="T724" s="1060">
        <f t="shared" si="35"/>
        <v>6.1576873661670142</v>
      </c>
    </row>
    <row r="725" spans="1:20" s="1063" customFormat="1">
      <c r="A725" s="1072" t="s">
        <v>846</v>
      </c>
      <c r="B725" s="1063" t="s">
        <v>768</v>
      </c>
      <c r="C725" s="1071" t="s">
        <v>118</v>
      </c>
      <c r="D725" s="1071" t="s">
        <v>2097</v>
      </c>
      <c r="E725" s="1066">
        <v>2018</v>
      </c>
      <c r="F725" s="1066">
        <v>2018</v>
      </c>
      <c r="G725" s="1064">
        <v>43203</v>
      </c>
      <c r="H725" s="1117">
        <f t="shared" si="33"/>
        <v>2018</v>
      </c>
      <c r="I725" s="1064"/>
      <c r="J725" s="1071" t="s">
        <v>843</v>
      </c>
      <c r="K725" s="1071" t="s">
        <v>2020</v>
      </c>
      <c r="L725" s="1071" t="s">
        <v>825</v>
      </c>
      <c r="M725" s="1070">
        <v>1504.9944</v>
      </c>
      <c r="N725" s="1070">
        <v>0.3276</v>
      </c>
      <c r="O725" s="1062">
        <f>VLOOKUP(C725,'A. Rate Class Allocations'!$B$124:$J$128,6,FALSE)</f>
        <v>0.96094519236849896</v>
      </c>
      <c r="P725" s="1061">
        <f>VLOOKUP(C725,'A. Rate Class Allocations'!$B$124:$J$128,8,FALSE)</f>
        <v>0.98007105038154396</v>
      </c>
      <c r="Q725" s="1061">
        <f>VLOOKUP(C725,'A. Rate Class Allocations'!$B$124:$J$128,7,FALSE)</f>
        <v>1.0700573423086499</v>
      </c>
      <c r="R725" s="1061">
        <f>VLOOKUP(C725,'A. Rate Class Allocations'!$B$124:$J$128,9,FALSE)</f>
        <v>0.85888650963597402</v>
      </c>
      <c r="S725" s="1060">
        <f t="shared" si="34"/>
        <v>1417.3955448361942</v>
      </c>
      <c r="T725" s="1060">
        <f t="shared" si="35"/>
        <v>0.30108334047109159</v>
      </c>
    </row>
    <row r="726" spans="1:20" s="1063" customFormat="1">
      <c r="A726" s="1072" t="s">
        <v>846</v>
      </c>
      <c r="B726" s="1063" t="s">
        <v>768</v>
      </c>
      <c r="C726" s="1071" t="s">
        <v>118</v>
      </c>
      <c r="D726" s="1071" t="s">
        <v>2097</v>
      </c>
      <c r="E726" s="1066">
        <v>2018</v>
      </c>
      <c r="F726" s="1066">
        <v>2018</v>
      </c>
      <c r="G726" s="1064">
        <v>43203</v>
      </c>
      <c r="H726" s="1117">
        <f t="shared" si="33"/>
        <v>2018</v>
      </c>
      <c r="I726" s="1064"/>
      <c r="J726" s="1071" t="s">
        <v>843</v>
      </c>
      <c r="K726" s="1071" t="s">
        <v>2020</v>
      </c>
      <c r="L726" s="1071" t="s">
        <v>825</v>
      </c>
      <c r="M726" s="1070">
        <v>238.88800000000001</v>
      </c>
      <c r="N726" s="1070">
        <v>5.1999999999999998E-2</v>
      </c>
      <c r="O726" s="1062">
        <f>VLOOKUP(C726,'A. Rate Class Allocations'!$B$124:$J$128,6,FALSE)</f>
        <v>0.96094519236849896</v>
      </c>
      <c r="P726" s="1061">
        <f>VLOOKUP(C726,'A. Rate Class Allocations'!$B$124:$J$128,8,FALSE)</f>
        <v>0.98007105038154396</v>
      </c>
      <c r="Q726" s="1061">
        <f>VLOOKUP(C726,'A. Rate Class Allocations'!$B$124:$J$128,7,FALSE)</f>
        <v>1.0700573423086499</v>
      </c>
      <c r="R726" s="1061">
        <f>VLOOKUP(C726,'A. Rate Class Allocations'!$B$124:$J$128,9,FALSE)</f>
        <v>0.85888650963597402</v>
      </c>
      <c r="S726" s="1060">
        <f t="shared" si="34"/>
        <v>224.98341981526895</v>
      </c>
      <c r="T726" s="1060">
        <f t="shared" si="35"/>
        <v>4.779100642398279E-2</v>
      </c>
    </row>
    <row r="727" spans="1:20" s="1063" customFormat="1">
      <c r="A727" s="1072" t="s">
        <v>846</v>
      </c>
      <c r="B727" s="1063" t="s">
        <v>768</v>
      </c>
      <c r="C727" s="1071" t="s">
        <v>118</v>
      </c>
      <c r="D727" s="1071" t="s">
        <v>2097</v>
      </c>
      <c r="E727" s="1066">
        <v>2018</v>
      </c>
      <c r="F727" s="1066">
        <v>2018</v>
      </c>
      <c r="G727" s="1064">
        <v>43203</v>
      </c>
      <c r="H727" s="1117">
        <f t="shared" si="33"/>
        <v>2018</v>
      </c>
      <c r="I727" s="1064"/>
      <c r="J727" s="1071" t="s">
        <v>843</v>
      </c>
      <c r="K727" s="1071" t="s">
        <v>2020</v>
      </c>
      <c r="L727" s="1071" t="s">
        <v>825</v>
      </c>
      <c r="M727" s="1070">
        <v>2723.3231999999998</v>
      </c>
      <c r="N727" s="1070">
        <v>0.59279999999999999</v>
      </c>
      <c r="O727" s="1062">
        <f>VLOOKUP(C727,'A. Rate Class Allocations'!$B$124:$J$128,6,FALSE)</f>
        <v>0.96094519236849896</v>
      </c>
      <c r="P727" s="1061">
        <f>VLOOKUP(C727,'A. Rate Class Allocations'!$B$124:$J$128,8,FALSE)</f>
        <v>0.98007105038154396</v>
      </c>
      <c r="Q727" s="1061">
        <f>VLOOKUP(C727,'A. Rate Class Allocations'!$B$124:$J$128,7,FALSE)</f>
        <v>1.0700573423086499</v>
      </c>
      <c r="R727" s="1061">
        <f>VLOOKUP(C727,'A. Rate Class Allocations'!$B$124:$J$128,9,FALSE)</f>
        <v>0.85888650963597402</v>
      </c>
      <c r="S727" s="1060">
        <f t="shared" si="34"/>
        <v>2564.8109858940657</v>
      </c>
      <c r="T727" s="1060">
        <f t="shared" si="35"/>
        <v>0.5448174732334039</v>
      </c>
    </row>
    <row r="728" spans="1:20" s="1063" customFormat="1">
      <c r="A728" s="1072" t="s">
        <v>846</v>
      </c>
      <c r="B728" s="1063" t="s">
        <v>768</v>
      </c>
      <c r="C728" s="1071" t="s">
        <v>118</v>
      </c>
      <c r="D728" s="1071" t="s">
        <v>2096</v>
      </c>
      <c r="E728" s="1066">
        <v>2018</v>
      </c>
      <c r="F728" s="1066">
        <v>2018</v>
      </c>
      <c r="G728" s="1064">
        <v>43250</v>
      </c>
      <c r="H728" s="1117">
        <f t="shared" si="33"/>
        <v>2018</v>
      </c>
      <c r="I728" s="1064"/>
      <c r="J728" s="1071" t="s">
        <v>847</v>
      </c>
      <c r="K728" s="1071" t="s">
        <v>2020</v>
      </c>
      <c r="L728" s="1071" t="s">
        <v>827</v>
      </c>
      <c r="M728" s="1070">
        <v>8567</v>
      </c>
      <c r="N728" s="1070">
        <v>2.2000000000000002</v>
      </c>
      <c r="O728" s="1062">
        <f>VLOOKUP(C728,'A. Rate Class Allocations'!$B$124:$J$128,6,FALSE)</f>
        <v>0.96094519236849896</v>
      </c>
      <c r="P728" s="1061">
        <f>VLOOKUP(C728,'A. Rate Class Allocations'!$B$124:$J$128,8,FALSE)</f>
        <v>0.98007105038154396</v>
      </c>
      <c r="Q728" s="1061">
        <f>VLOOKUP(C728,'A. Rate Class Allocations'!$B$124:$J$128,7,FALSE)</f>
        <v>1.0700573423086499</v>
      </c>
      <c r="R728" s="1061">
        <f>VLOOKUP(C728,'A. Rate Class Allocations'!$B$124:$J$128,9,FALSE)</f>
        <v>0.85888650963597402</v>
      </c>
      <c r="S728" s="1060">
        <f t="shared" si="34"/>
        <v>8068.3540301622888</v>
      </c>
      <c r="T728" s="1060">
        <f t="shared" si="35"/>
        <v>2.0219271948608104</v>
      </c>
    </row>
    <row r="729" spans="1:20" s="1063" customFormat="1">
      <c r="A729" s="1072" t="s">
        <v>846</v>
      </c>
      <c r="B729" s="1063" t="s">
        <v>768</v>
      </c>
      <c r="C729" s="1071" t="s">
        <v>118</v>
      </c>
      <c r="D729" s="1071" t="s">
        <v>2095</v>
      </c>
      <c r="E729" s="1066">
        <v>2018</v>
      </c>
      <c r="F729" s="1066">
        <v>2018</v>
      </c>
      <c r="G729" s="1064">
        <v>43202</v>
      </c>
      <c r="H729" s="1117">
        <f t="shared" si="33"/>
        <v>2018</v>
      </c>
      <c r="I729" s="1064"/>
      <c r="J729" s="1071" t="s">
        <v>843</v>
      </c>
      <c r="K729" s="1071" t="s">
        <v>2020</v>
      </c>
      <c r="L729" s="1071" t="s">
        <v>827</v>
      </c>
      <c r="M729" s="1070">
        <v>2896.5169999999998</v>
      </c>
      <c r="N729" s="1070">
        <v>0.63049999999999995</v>
      </c>
      <c r="O729" s="1062">
        <f>VLOOKUP(C729,'A. Rate Class Allocations'!$B$124:$J$128,6,FALSE)</f>
        <v>0.96094519236849896</v>
      </c>
      <c r="P729" s="1061">
        <f>VLOOKUP(C729,'A. Rate Class Allocations'!$B$124:$J$128,8,FALSE)</f>
        <v>0.98007105038154396</v>
      </c>
      <c r="Q729" s="1061">
        <f>VLOOKUP(C729,'A. Rate Class Allocations'!$B$124:$J$128,7,FALSE)</f>
        <v>1.0700573423086499</v>
      </c>
      <c r="R729" s="1061">
        <f>VLOOKUP(C729,'A. Rate Class Allocations'!$B$124:$J$128,9,FALSE)</f>
        <v>0.85888650963597402</v>
      </c>
      <c r="S729" s="1060">
        <f t="shared" si="34"/>
        <v>2727.9239652601354</v>
      </c>
      <c r="T729" s="1060">
        <f t="shared" si="35"/>
        <v>0.57946595289079139</v>
      </c>
    </row>
    <row r="730" spans="1:20" s="1063" customFormat="1">
      <c r="A730" s="1072" t="s">
        <v>846</v>
      </c>
      <c r="B730" s="1063" t="s">
        <v>768</v>
      </c>
      <c r="C730" s="1071" t="s">
        <v>118</v>
      </c>
      <c r="D730" s="1071" t="s">
        <v>2094</v>
      </c>
      <c r="E730" s="1066">
        <v>2018</v>
      </c>
      <c r="F730" s="1066">
        <v>2018</v>
      </c>
      <c r="G730" s="1064">
        <v>43217</v>
      </c>
      <c r="H730" s="1117">
        <f t="shared" si="33"/>
        <v>2018</v>
      </c>
      <c r="I730" s="1064"/>
      <c r="J730" s="1071" t="s">
        <v>843</v>
      </c>
      <c r="K730" s="1071" t="s">
        <v>2020</v>
      </c>
      <c r="L730" s="1071" t="s">
        <v>827</v>
      </c>
      <c r="M730" s="1070">
        <v>2723.3231999999998</v>
      </c>
      <c r="N730" s="1070">
        <v>0.59279999999999999</v>
      </c>
      <c r="O730" s="1062">
        <f>VLOOKUP(C730,'A. Rate Class Allocations'!$B$124:$J$128,6,FALSE)</f>
        <v>0.96094519236849896</v>
      </c>
      <c r="P730" s="1061">
        <f>VLOOKUP(C730,'A. Rate Class Allocations'!$B$124:$J$128,8,FALSE)</f>
        <v>0.98007105038154396</v>
      </c>
      <c r="Q730" s="1061">
        <f>VLOOKUP(C730,'A. Rate Class Allocations'!$B$124:$J$128,7,FALSE)</f>
        <v>1.0700573423086499</v>
      </c>
      <c r="R730" s="1061">
        <f>VLOOKUP(C730,'A. Rate Class Allocations'!$B$124:$J$128,9,FALSE)</f>
        <v>0.85888650963597402</v>
      </c>
      <c r="S730" s="1060">
        <f t="shared" si="34"/>
        <v>2564.8109858940657</v>
      </c>
      <c r="T730" s="1060">
        <f t="shared" si="35"/>
        <v>0.5448174732334039</v>
      </c>
    </row>
    <row r="731" spans="1:20" s="1063" customFormat="1">
      <c r="A731" s="1072" t="s">
        <v>846</v>
      </c>
      <c r="B731" s="1063" t="s">
        <v>768</v>
      </c>
      <c r="C731" s="1071" t="s">
        <v>118</v>
      </c>
      <c r="D731" s="1071" t="s">
        <v>2093</v>
      </c>
      <c r="E731" s="1066">
        <v>2018</v>
      </c>
      <c r="F731" s="1066">
        <v>2018</v>
      </c>
      <c r="G731" s="1064">
        <v>43336</v>
      </c>
      <c r="H731" s="1117">
        <f t="shared" si="33"/>
        <v>2018</v>
      </c>
      <c r="I731" s="1064"/>
      <c r="J731" s="1071" t="s">
        <v>843</v>
      </c>
      <c r="K731" s="1071" t="s">
        <v>2020</v>
      </c>
      <c r="L731" s="1071" t="s">
        <v>825</v>
      </c>
      <c r="M731" s="1070">
        <v>42999.839999999997</v>
      </c>
      <c r="N731" s="1070">
        <v>9.36</v>
      </c>
      <c r="O731" s="1062">
        <f>VLOOKUP(C731,'A. Rate Class Allocations'!$B$124:$J$128,6,FALSE)</f>
        <v>0.96094519236849896</v>
      </c>
      <c r="P731" s="1061">
        <f>VLOOKUP(C731,'A. Rate Class Allocations'!$B$124:$J$128,8,FALSE)</f>
        <v>0.98007105038154396</v>
      </c>
      <c r="Q731" s="1061">
        <f>VLOOKUP(C731,'A. Rate Class Allocations'!$B$124:$J$128,7,FALSE)</f>
        <v>1.0700573423086499</v>
      </c>
      <c r="R731" s="1061">
        <f>VLOOKUP(C731,'A. Rate Class Allocations'!$B$124:$J$128,9,FALSE)</f>
        <v>0.85888650963597402</v>
      </c>
      <c r="S731" s="1060">
        <f t="shared" si="34"/>
        <v>40497.015566748407</v>
      </c>
      <c r="T731" s="1060">
        <f t="shared" si="35"/>
        <v>8.6023811563169019</v>
      </c>
    </row>
    <row r="732" spans="1:20" s="1063" customFormat="1">
      <c r="A732" s="1072" t="s">
        <v>846</v>
      </c>
      <c r="B732" s="1063" t="s">
        <v>768</v>
      </c>
      <c r="C732" s="1071" t="s">
        <v>118</v>
      </c>
      <c r="D732" s="1071" t="s">
        <v>2092</v>
      </c>
      <c r="E732" s="1066">
        <v>2018</v>
      </c>
      <c r="F732" s="1066">
        <v>2018</v>
      </c>
      <c r="G732" s="1064">
        <v>43216</v>
      </c>
      <c r="H732" s="1117">
        <f t="shared" si="33"/>
        <v>2018</v>
      </c>
      <c r="I732" s="1064"/>
      <c r="J732" s="1071" t="s">
        <v>843</v>
      </c>
      <c r="K732" s="1071" t="s">
        <v>2020</v>
      </c>
      <c r="L732" s="1071" t="s">
        <v>825</v>
      </c>
      <c r="M732" s="1070">
        <v>2866.6559999999999</v>
      </c>
      <c r="N732" s="1070">
        <v>0.624</v>
      </c>
      <c r="O732" s="1062">
        <f>VLOOKUP(C732,'A. Rate Class Allocations'!$B$124:$J$128,6,FALSE)</f>
        <v>0.96094519236849896</v>
      </c>
      <c r="P732" s="1061">
        <f>VLOOKUP(C732,'A. Rate Class Allocations'!$B$124:$J$128,8,FALSE)</f>
        <v>0.98007105038154396</v>
      </c>
      <c r="Q732" s="1061">
        <f>VLOOKUP(C732,'A. Rate Class Allocations'!$B$124:$J$128,7,FALSE)</f>
        <v>1.0700573423086499</v>
      </c>
      <c r="R732" s="1061">
        <f>VLOOKUP(C732,'A. Rate Class Allocations'!$B$124:$J$128,9,FALSE)</f>
        <v>0.85888650963597402</v>
      </c>
      <c r="S732" s="1060">
        <f t="shared" si="34"/>
        <v>2699.801037783227</v>
      </c>
      <c r="T732" s="1060">
        <f t="shared" si="35"/>
        <v>0.57349207708779348</v>
      </c>
    </row>
    <row r="733" spans="1:20" s="1063" customFormat="1">
      <c r="A733" s="1072" t="s">
        <v>846</v>
      </c>
      <c r="B733" s="1063" t="s">
        <v>768</v>
      </c>
      <c r="C733" s="1071" t="s">
        <v>118</v>
      </c>
      <c r="D733" s="1071" t="s">
        <v>2092</v>
      </c>
      <c r="E733" s="1066">
        <v>2018</v>
      </c>
      <c r="F733" s="1066">
        <v>2018</v>
      </c>
      <c r="G733" s="1064">
        <v>43216</v>
      </c>
      <c r="H733" s="1117">
        <f t="shared" si="33"/>
        <v>2018</v>
      </c>
      <c r="I733" s="1064"/>
      <c r="J733" s="1071" t="s">
        <v>847</v>
      </c>
      <c r="K733" s="1071" t="s">
        <v>2020</v>
      </c>
      <c r="L733" s="1071" t="s">
        <v>825</v>
      </c>
      <c r="M733" s="1070">
        <v>2146</v>
      </c>
      <c r="N733" s="1070">
        <v>0.7</v>
      </c>
      <c r="O733" s="1062">
        <f>VLOOKUP(C733,'A. Rate Class Allocations'!$B$124:$J$128,6,FALSE)</f>
        <v>0.96094519236849896</v>
      </c>
      <c r="P733" s="1061">
        <f>VLOOKUP(C733,'A. Rate Class Allocations'!$B$124:$J$128,8,FALSE)</f>
        <v>0.98007105038154396</v>
      </c>
      <c r="Q733" s="1061">
        <f>VLOOKUP(C733,'A. Rate Class Allocations'!$B$124:$J$128,7,FALSE)</f>
        <v>1.0700573423086499</v>
      </c>
      <c r="R733" s="1061">
        <f>VLOOKUP(C733,'A. Rate Class Allocations'!$B$124:$J$128,9,FALSE)</f>
        <v>0.85888650963597402</v>
      </c>
      <c r="S733" s="1060">
        <f t="shared" si="34"/>
        <v>2021.0911344377578</v>
      </c>
      <c r="T733" s="1060">
        <f t="shared" si="35"/>
        <v>0.64334047109207604</v>
      </c>
    </row>
    <row r="734" spans="1:20" s="1063" customFormat="1">
      <c r="A734" s="1072" t="s">
        <v>846</v>
      </c>
      <c r="B734" s="1063" t="s">
        <v>768</v>
      </c>
      <c r="C734" s="1071" t="s">
        <v>118</v>
      </c>
      <c r="D734" s="1071" t="s">
        <v>2091</v>
      </c>
      <c r="E734" s="1066">
        <v>2018</v>
      </c>
      <c r="F734" s="1066">
        <v>2018</v>
      </c>
      <c r="G734" s="1064">
        <v>43231</v>
      </c>
      <c r="H734" s="1117">
        <f t="shared" si="33"/>
        <v>2018</v>
      </c>
      <c r="I734" s="1064"/>
      <c r="J734" s="1071" t="s">
        <v>843</v>
      </c>
      <c r="K734" s="1071" t="s">
        <v>2020</v>
      </c>
      <c r="L734" s="1071" t="s">
        <v>825</v>
      </c>
      <c r="M734" s="1070">
        <v>762.64499999999998</v>
      </c>
      <c r="N734" s="1070">
        <v>0.19500000000000001</v>
      </c>
      <c r="O734" s="1062">
        <f>VLOOKUP(C734,'A. Rate Class Allocations'!$B$124:$J$128,6,FALSE)</f>
        <v>0.96094519236849896</v>
      </c>
      <c r="P734" s="1061">
        <f>VLOOKUP(C734,'A. Rate Class Allocations'!$B$124:$J$128,8,FALSE)</f>
        <v>0.98007105038154396</v>
      </c>
      <c r="Q734" s="1061">
        <f>VLOOKUP(C734,'A. Rate Class Allocations'!$B$124:$J$128,7,FALSE)</f>
        <v>1.0700573423086499</v>
      </c>
      <c r="R734" s="1061">
        <f>VLOOKUP(C734,'A. Rate Class Allocations'!$B$124:$J$128,9,FALSE)</f>
        <v>0.85888650963597402</v>
      </c>
      <c r="S734" s="1060">
        <f t="shared" si="34"/>
        <v>718.25491529509964</v>
      </c>
      <c r="T734" s="1060">
        <f t="shared" si="35"/>
        <v>0.17921627408993548</v>
      </c>
    </row>
    <row r="735" spans="1:20" s="1063" customFormat="1">
      <c r="A735" s="1072" t="s">
        <v>846</v>
      </c>
      <c r="B735" s="1063" t="s">
        <v>768</v>
      </c>
      <c r="C735" s="1071" t="s">
        <v>118</v>
      </c>
      <c r="D735" s="1071" t="s">
        <v>2091</v>
      </c>
      <c r="E735" s="1066">
        <v>2018</v>
      </c>
      <c r="F735" s="1066">
        <v>2018</v>
      </c>
      <c r="G735" s="1064">
        <v>43231</v>
      </c>
      <c r="H735" s="1117">
        <f t="shared" si="33"/>
        <v>2018</v>
      </c>
      <c r="I735" s="1064"/>
      <c r="J735" s="1071" t="s">
        <v>843</v>
      </c>
      <c r="K735" s="1071" t="s">
        <v>2020</v>
      </c>
      <c r="L735" s="1071" t="s">
        <v>825</v>
      </c>
      <c r="M735" s="1070">
        <v>859.99680000000001</v>
      </c>
      <c r="N735" s="1070">
        <v>0.18720000000000001</v>
      </c>
      <c r="O735" s="1062">
        <f>VLOOKUP(C735,'A. Rate Class Allocations'!$B$124:$J$128,6,FALSE)</f>
        <v>0.96094519236849896</v>
      </c>
      <c r="P735" s="1061">
        <f>VLOOKUP(C735,'A. Rate Class Allocations'!$B$124:$J$128,8,FALSE)</f>
        <v>0.98007105038154396</v>
      </c>
      <c r="Q735" s="1061">
        <f>VLOOKUP(C735,'A. Rate Class Allocations'!$B$124:$J$128,7,FALSE)</f>
        <v>1.0700573423086499</v>
      </c>
      <c r="R735" s="1061">
        <f>VLOOKUP(C735,'A. Rate Class Allocations'!$B$124:$J$128,9,FALSE)</f>
        <v>0.85888650963597402</v>
      </c>
      <c r="S735" s="1060">
        <f t="shared" si="34"/>
        <v>809.9403113349681</v>
      </c>
      <c r="T735" s="1060">
        <f t="shared" si="35"/>
        <v>0.17204762312633809</v>
      </c>
    </row>
    <row r="736" spans="1:20" s="1063" customFormat="1">
      <c r="A736" s="1072" t="s">
        <v>846</v>
      </c>
      <c r="B736" s="1063" t="s">
        <v>768</v>
      </c>
      <c r="C736" s="1071" t="s">
        <v>118</v>
      </c>
      <c r="D736" s="1071" t="s">
        <v>2091</v>
      </c>
      <c r="E736" s="1066">
        <v>2018</v>
      </c>
      <c r="F736" s="1066">
        <v>2018</v>
      </c>
      <c r="G736" s="1064">
        <v>43231</v>
      </c>
      <c r="H736" s="1117">
        <f t="shared" si="33"/>
        <v>2018</v>
      </c>
      <c r="I736" s="1064"/>
      <c r="J736" s="1071" t="s">
        <v>847</v>
      </c>
      <c r="K736" s="1071" t="s">
        <v>2020</v>
      </c>
      <c r="L736" s="1071" t="s">
        <v>825</v>
      </c>
      <c r="M736" s="1070">
        <v>8702</v>
      </c>
      <c r="N736" s="1070">
        <v>2.7</v>
      </c>
      <c r="O736" s="1062">
        <f>VLOOKUP(C736,'A. Rate Class Allocations'!$B$124:$J$128,6,FALSE)</f>
        <v>0.96094519236849896</v>
      </c>
      <c r="P736" s="1061">
        <f>VLOOKUP(C736,'A. Rate Class Allocations'!$B$124:$J$128,8,FALSE)</f>
        <v>0.98007105038154396</v>
      </c>
      <c r="Q736" s="1061">
        <f>VLOOKUP(C736,'A. Rate Class Allocations'!$B$124:$J$128,7,FALSE)</f>
        <v>1.0700573423086499</v>
      </c>
      <c r="R736" s="1061">
        <f>VLOOKUP(C736,'A. Rate Class Allocations'!$B$124:$J$128,9,FALSE)</f>
        <v>0.85888650963597402</v>
      </c>
      <c r="S736" s="1060">
        <f t="shared" si="34"/>
        <v>8195.4962963081871</v>
      </c>
      <c r="T736" s="1060">
        <f t="shared" si="35"/>
        <v>2.4814561027837221</v>
      </c>
    </row>
    <row r="737" spans="1:20" s="1063" customFormat="1">
      <c r="A737" s="1072" t="s">
        <v>846</v>
      </c>
      <c r="B737" s="1063" t="s">
        <v>768</v>
      </c>
      <c r="C737" s="1071" t="s">
        <v>118</v>
      </c>
      <c r="D737" s="1071" t="s">
        <v>2091</v>
      </c>
      <c r="E737" s="1066">
        <v>2018</v>
      </c>
      <c r="F737" s="1066">
        <v>2018</v>
      </c>
      <c r="G737" s="1064">
        <v>43231</v>
      </c>
      <c r="H737" s="1117">
        <f t="shared" si="33"/>
        <v>2018</v>
      </c>
      <c r="I737" s="1064"/>
      <c r="J737" s="1071" t="s">
        <v>843</v>
      </c>
      <c r="K737" s="1071" t="s">
        <v>2020</v>
      </c>
      <c r="L737" s="1071" t="s">
        <v>825</v>
      </c>
      <c r="M737" s="1070">
        <v>826.92</v>
      </c>
      <c r="N737" s="1070">
        <v>0</v>
      </c>
      <c r="O737" s="1062">
        <f>VLOOKUP(C737,'A. Rate Class Allocations'!$B$124:$J$128,6,FALSE)</f>
        <v>0.96094519236849896</v>
      </c>
      <c r="P737" s="1061">
        <f>VLOOKUP(C737,'A. Rate Class Allocations'!$B$124:$J$128,8,FALSE)</f>
        <v>0.98007105038154396</v>
      </c>
      <c r="Q737" s="1061">
        <f>VLOOKUP(C737,'A. Rate Class Allocations'!$B$124:$J$128,7,FALSE)</f>
        <v>1.0700573423086499</v>
      </c>
      <c r="R737" s="1061">
        <f>VLOOKUP(C737,'A. Rate Class Allocations'!$B$124:$J$128,9,FALSE)</f>
        <v>0.85888650963597402</v>
      </c>
      <c r="S737" s="1060">
        <f t="shared" si="34"/>
        <v>778.78876089900768</v>
      </c>
      <c r="T737" s="1060">
        <f t="shared" si="35"/>
        <v>0</v>
      </c>
    </row>
    <row r="738" spans="1:20" s="1063" customFormat="1">
      <c r="A738" s="1072" t="s">
        <v>846</v>
      </c>
      <c r="B738" s="1063" t="s">
        <v>768</v>
      </c>
      <c r="C738" s="1071" t="s">
        <v>118</v>
      </c>
      <c r="D738" s="1071" t="s">
        <v>2090</v>
      </c>
      <c r="E738" s="1066">
        <v>2018</v>
      </c>
      <c r="F738" s="1066">
        <v>2018</v>
      </c>
      <c r="G738" s="1064">
        <v>43217</v>
      </c>
      <c r="H738" s="1117">
        <f t="shared" si="33"/>
        <v>2018</v>
      </c>
      <c r="I738" s="1064"/>
      <c r="J738" s="1071" t="s">
        <v>843</v>
      </c>
      <c r="K738" s="1071" t="s">
        <v>2020</v>
      </c>
      <c r="L738" s="1071" t="s">
        <v>827</v>
      </c>
      <c r="M738" s="1070">
        <v>6431.6</v>
      </c>
      <c r="N738" s="1070">
        <v>1.4</v>
      </c>
      <c r="O738" s="1062">
        <f>VLOOKUP(C738,'A. Rate Class Allocations'!$B$124:$J$128,6,FALSE)</f>
        <v>0.96094519236849896</v>
      </c>
      <c r="P738" s="1061">
        <f>VLOOKUP(C738,'A. Rate Class Allocations'!$B$124:$J$128,8,FALSE)</f>
        <v>0.98007105038154396</v>
      </c>
      <c r="Q738" s="1061">
        <f>VLOOKUP(C738,'A. Rate Class Allocations'!$B$124:$J$128,7,FALSE)</f>
        <v>1.0700573423086499</v>
      </c>
      <c r="R738" s="1061">
        <f>VLOOKUP(C738,'A. Rate Class Allocations'!$B$124:$J$128,9,FALSE)</f>
        <v>0.85888650963597402</v>
      </c>
      <c r="S738" s="1060">
        <f t="shared" si="34"/>
        <v>6057.2459181033937</v>
      </c>
      <c r="T738" s="1060">
        <f t="shared" si="35"/>
        <v>1.2866809421841521</v>
      </c>
    </row>
    <row r="739" spans="1:20" s="1063" customFormat="1">
      <c r="A739" s="1072" t="s">
        <v>846</v>
      </c>
      <c r="B739" s="1063" t="s">
        <v>768</v>
      </c>
      <c r="C739" s="1071" t="s">
        <v>118</v>
      </c>
      <c r="D739" s="1071" t="s">
        <v>2089</v>
      </c>
      <c r="E739" s="1066">
        <v>2018</v>
      </c>
      <c r="F739" s="1066">
        <v>2018</v>
      </c>
      <c r="G739" s="1064">
        <v>43216</v>
      </c>
      <c r="H739" s="1117">
        <f t="shared" si="33"/>
        <v>2018</v>
      </c>
      <c r="I739" s="1064"/>
      <c r="J739" s="1071" t="s">
        <v>847</v>
      </c>
      <c r="K739" s="1071" t="s">
        <v>2020</v>
      </c>
      <c r="L739" s="1071" t="s">
        <v>825</v>
      </c>
      <c r="M739" s="1070">
        <v>473</v>
      </c>
      <c r="N739" s="1070">
        <v>1</v>
      </c>
      <c r="O739" s="1062">
        <f>VLOOKUP(C739,'A. Rate Class Allocations'!$B$124:$J$128,6,FALSE)</f>
        <v>0.96094519236849896</v>
      </c>
      <c r="P739" s="1061">
        <f>VLOOKUP(C739,'A. Rate Class Allocations'!$B$124:$J$128,8,FALSE)</f>
        <v>0.98007105038154396</v>
      </c>
      <c r="Q739" s="1061">
        <f>VLOOKUP(C739,'A. Rate Class Allocations'!$B$124:$J$128,7,FALSE)</f>
        <v>1.0700573423086499</v>
      </c>
      <c r="R739" s="1061">
        <f>VLOOKUP(C739,'A. Rate Class Allocations'!$B$124:$J$128,9,FALSE)</f>
        <v>0.85888650963597402</v>
      </c>
      <c r="S739" s="1060">
        <f t="shared" si="34"/>
        <v>445.46882879266519</v>
      </c>
      <c r="T739" s="1060">
        <f t="shared" si="35"/>
        <v>0.91905781584582302</v>
      </c>
    </row>
    <row r="740" spans="1:20" s="1063" customFormat="1">
      <c r="A740" s="1072" t="s">
        <v>846</v>
      </c>
      <c r="B740" s="1063" t="s">
        <v>768</v>
      </c>
      <c r="C740" s="1071" t="s">
        <v>118</v>
      </c>
      <c r="D740" s="1071" t="s">
        <v>2088</v>
      </c>
      <c r="E740" s="1066">
        <v>2018</v>
      </c>
      <c r="F740" s="1066">
        <v>2018</v>
      </c>
      <c r="G740" s="1064">
        <v>43187</v>
      </c>
      <c r="H740" s="1117">
        <f t="shared" si="33"/>
        <v>2018</v>
      </c>
      <c r="I740" s="1064"/>
      <c r="J740" s="1071" t="s">
        <v>847</v>
      </c>
      <c r="K740" s="1071" t="s">
        <v>2020</v>
      </c>
      <c r="L740" s="1071" t="s">
        <v>825</v>
      </c>
      <c r="M740" s="1070">
        <v>14367</v>
      </c>
      <c r="N740" s="1070">
        <v>0</v>
      </c>
      <c r="O740" s="1062">
        <f>VLOOKUP(C740,'A. Rate Class Allocations'!$B$124:$J$128,6,FALSE)</f>
        <v>0.96094519236849896</v>
      </c>
      <c r="P740" s="1061">
        <f>VLOOKUP(C740,'A. Rate Class Allocations'!$B$124:$J$128,8,FALSE)</f>
        <v>0.98007105038154396</v>
      </c>
      <c r="Q740" s="1061">
        <f>VLOOKUP(C740,'A. Rate Class Allocations'!$B$124:$J$128,7,FALSE)</f>
        <v>1.0700573423086499</v>
      </c>
      <c r="R740" s="1061">
        <f>VLOOKUP(C740,'A. Rate Class Allocations'!$B$124:$J$128,9,FALSE)</f>
        <v>0.85888650963597402</v>
      </c>
      <c r="S740" s="1060">
        <f t="shared" si="34"/>
        <v>13530.762501615689</v>
      </c>
      <c r="T740" s="1060">
        <f t="shared" si="35"/>
        <v>0</v>
      </c>
    </row>
    <row r="741" spans="1:20" s="1063" customFormat="1">
      <c r="A741" s="1072" t="s">
        <v>846</v>
      </c>
      <c r="B741" s="1063" t="s">
        <v>768</v>
      </c>
      <c r="C741" s="1071" t="s">
        <v>118</v>
      </c>
      <c r="D741" s="1071" t="s">
        <v>2087</v>
      </c>
      <c r="E741" s="1066">
        <v>2018</v>
      </c>
      <c r="F741" s="1066">
        <v>2018</v>
      </c>
      <c r="G741" s="1064">
        <v>43217</v>
      </c>
      <c r="H741" s="1117">
        <f t="shared" si="33"/>
        <v>2018</v>
      </c>
      <c r="I741" s="1064"/>
      <c r="J741" s="1071" t="s">
        <v>843</v>
      </c>
      <c r="K741" s="1071" t="s">
        <v>2020</v>
      </c>
      <c r="L741" s="1071" t="s">
        <v>827</v>
      </c>
      <c r="M741" s="1070">
        <v>891.23599999999999</v>
      </c>
      <c r="N741" s="1070">
        <v>0.19400000000000001</v>
      </c>
      <c r="O741" s="1062">
        <f>VLOOKUP(C741,'A. Rate Class Allocations'!$B$124:$J$128,6,FALSE)</f>
        <v>0.96094519236849896</v>
      </c>
      <c r="P741" s="1061">
        <f>VLOOKUP(C741,'A. Rate Class Allocations'!$B$124:$J$128,8,FALSE)</f>
        <v>0.98007105038154396</v>
      </c>
      <c r="Q741" s="1061">
        <f>VLOOKUP(C741,'A. Rate Class Allocations'!$B$124:$J$128,7,FALSE)</f>
        <v>1.0700573423086499</v>
      </c>
      <c r="R741" s="1061">
        <f>VLOOKUP(C741,'A. Rate Class Allocations'!$B$124:$J$128,9,FALSE)</f>
        <v>0.85888650963597402</v>
      </c>
      <c r="S741" s="1060">
        <f t="shared" si="34"/>
        <v>839.36122008004179</v>
      </c>
      <c r="T741" s="1060">
        <f t="shared" si="35"/>
        <v>0.17829721627408965</v>
      </c>
    </row>
    <row r="742" spans="1:20" s="1063" customFormat="1">
      <c r="A742" s="1072" t="s">
        <v>846</v>
      </c>
      <c r="B742" s="1063" t="s">
        <v>768</v>
      </c>
      <c r="C742" s="1071" t="s">
        <v>118</v>
      </c>
      <c r="D742" s="1071" t="s">
        <v>2087</v>
      </c>
      <c r="E742" s="1066">
        <v>2018</v>
      </c>
      <c r="F742" s="1066">
        <v>2018</v>
      </c>
      <c r="G742" s="1064">
        <v>43217</v>
      </c>
      <c r="H742" s="1117">
        <f t="shared" si="33"/>
        <v>2018</v>
      </c>
      <c r="I742" s="1064"/>
      <c r="J742" s="1071" t="s">
        <v>843</v>
      </c>
      <c r="K742" s="1071" t="s">
        <v>2020</v>
      </c>
      <c r="L742" s="1071" t="s">
        <v>827</v>
      </c>
      <c r="M742" s="1070">
        <v>2149.9920000000002</v>
      </c>
      <c r="N742" s="1070">
        <v>0.46800000000000003</v>
      </c>
      <c r="O742" s="1062">
        <f>VLOOKUP(C742,'A. Rate Class Allocations'!$B$124:$J$128,6,FALSE)</f>
        <v>0.96094519236849896</v>
      </c>
      <c r="P742" s="1061">
        <f>VLOOKUP(C742,'A. Rate Class Allocations'!$B$124:$J$128,8,FALSE)</f>
        <v>0.98007105038154396</v>
      </c>
      <c r="Q742" s="1061">
        <f>VLOOKUP(C742,'A. Rate Class Allocations'!$B$124:$J$128,7,FALSE)</f>
        <v>1.0700573423086499</v>
      </c>
      <c r="R742" s="1061">
        <f>VLOOKUP(C742,'A. Rate Class Allocations'!$B$124:$J$128,9,FALSE)</f>
        <v>0.85888650963597402</v>
      </c>
      <c r="S742" s="1060">
        <f t="shared" si="34"/>
        <v>2024.8507783374207</v>
      </c>
      <c r="T742" s="1060">
        <f t="shared" si="35"/>
        <v>0.4301190578158452</v>
      </c>
    </row>
    <row r="743" spans="1:20" s="1063" customFormat="1">
      <c r="A743" s="1072" t="s">
        <v>846</v>
      </c>
      <c r="B743" s="1063" t="s">
        <v>768</v>
      </c>
      <c r="C743" s="1071" t="s">
        <v>118</v>
      </c>
      <c r="D743" s="1071" t="s">
        <v>2086</v>
      </c>
      <c r="E743" s="1066">
        <v>2018</v>
      </c>
      <c r="F743" s="1066">
        <v>2018</v>
      </c>
      <c r="G743" s="1064">
        <v>43306</v>
      </c>
      <c r="H743" s="1117">
        <f t="shared" si="33"/>
        <v>2018</v>
      </c>
      <c r="I743" s="1064"/>
      <c r="J743" s="1071" t="s">
        <v>843</v>
      </c>
      <c r="K743" s="1071" t="s">
        <v>2020</v>
      </c>
      <c r="L743" s="1071" t="s">
        <v>825</v>
      </c>
      <c r="M743" s="1070">
        <v>829.13199999999995</v>
      </c>
      <c r="N743" s="1070">
        <v>0.21199999999999999</v>
      </c>
      <c r="O743" s="1062">
        <f>VLOOKUP(C743,'A. Rate Class Allocations'!$B$124:$J$128,6,FALSE)</f>
        <v>0.96094519236849896</v>
      </c>
      <c r="P743" s="1061">
        <f>VLOOKUP(C743,'A. Rate Class Allocations'!$B$124:$J$128,8,FALSE)</f>
        <v>0.98007105038154396</v>
      </c>
      <c r="Q743" s="1061">
        <f>VLOOKUP(C743,'A. Rate Class Allocations'!$B$124:$J$128,7,FALSE)</f>
        <v>1.0700573423086499</v>
      </c>
      <c r="R743" s="1061">
        <f>VLOOKUP(C743,'A. Rate Class Allocations'!$B$124:$J$128,9,FALSE)</f>
        <v>0.85888650963597402</v>
      </c>
      <c r="S743" s="1060">
        <f t="shared" si="34"/>
        <v>780.87201047467238</v>
      </c>
      <c r="T743" s="1060">
        <f t="shared" si="35"/>
        <v>0.19484025695931448</v>
      </c>
    </row>
    <row r="744" spans="1:20" s="1063" customFormat="1">
      <c r="A744" s="1072" t="s">
        <v>846</v>
      </c>
      <c r="B744" s="1063" t="s">
        <v>768</v>
      </c>
      <c r="C744" s="1071" t="s">
        <v>118</v>
      </c>
      <c r="D744" s="1071" t="s">
        <v>2086</v>
      </c>
      <c r="E744" s="1066">
        <v>2018</v>
      </c>
      <c r="F744" s="1066">
        <v>2018</v>
      </c>
      <c r="G744" s="1064">
        <v>43306</v>
      </c>
      <c r="H744" s="1117">
        <f t="shared" si="33"/>
        <v>2018</v>
      </c>
      <c r="I744" s="1064"/>
      <c r="J744" s="1071" t="s">
        <v>843</v>
      </c>
      <c r="K744" s="1071" t="s">
        <v>2020</v>
      </c>
      <c r="L744" s="1071" t="s">
        <v>825</v>
      </c>
      <c r="M744" s="1070">
        <v>859.99680000000001</v>
      </c>
      <c r="N744" s="1070">
        <v>0.18720000000000001</v>
      </c>
      <c r="O744" s="1062">
        <f>VLOOKUP(C744,'A. Rate Class Allocations'!$B$124:$J$128,6,FALSE)</f>
        <v>0.96094519236849896</v>
      </c>
      <c r="P744" s="1061">
        <f>VLOOKUP(C744,'A. Rate Class Allocations'!$B$124:$J$128,8,FALSE)</f>
        <v>0.98007105038154396</v>
      </c>
      <c r="Q744" s="1061">
        <f>VLOOKUP(C744,'A. Rate Class Allocations'!$B$124:$J$128,7,FALSE)</f>
        <v>1.0700573423086499</v>
      </c>
      <c r="R744" s="1061">
        <f>VLOOKUP(C744,'A. Rate Class Allocations'!$B$124:$J$128,9,FALSE)</f>
        <v>0.85888650963597402</v>
      </c>
      <c r="S744" s="1060">
        <f t="shared" si="34"/>
        <v>809.9403113349681</v>
      </c>
      <c r="T744" s="1060">
        <f t="shared" si="35"/>
        <v>0.17204762312633809</v>
      </c>
    </row>
    <row r="745" spans="1:20" s="1063" customFormat="1">
      <c r="A745" s="1072" t="s">
        <v>846</v>
      </c>
      <c r="B745" s="1063" t="s">
        <v>768</v>
      </c>
      <c r="C745" s="1071" t="s">
        <v>118</v>
      </c>
      <c r="D745" s="1071" t="s">
        <v>2086</v>
      </c>
      <c r="E745" s="1066">
        <v>2018</v>
      </c>
      <c r="F745" s="1066">
        <v>2018</v>
      </c>
      <c r="G745" s="1064">
        <v>43306</v>
      </c>
      <c r="H745" s="1117">
        <f t="shared" si="33"/>
        <v>2018</v>
      </c>
      <c r="I745" s="1064"/>
      <c r="J745" s="1071" t="s">
        <v>843</v>
      </c>
      <c r="K745" s="1071" t="s">
        <v>2020</v>
      </c>
      <c r="L745" s="1071" t="s">
        <v>825</v>
      </c>
      <c r="M745" s="1070">
        <v>8169.9696000000004</v>
      </c>
      <c r="N745" s="1070">
        <v>1.7784</v>
      </c>
      <c r="O745" s="1062">
        <f>VLOOKUP(C745,'A. Rate Class Allocations'!$B$124:$J$128,6,FALSE)</f>
        <v>0.96094519236849896</v>
      </c>
      <c r="P745" s="1061">
        <f>VLOOKUP(C745,'A. Rate Class Allocations'!$B$124:$J$128,8,FALSE)</f>
        <v>0.98007105038154396</v>
      </c>
      <c r="Q745" s="1061">
        <f>VLOOKUP(C745,'A. Rate Class Allocations'!$B$124:$J$128,7,FALSE)</f>
        <v>1.0700573423086499</v>
      </c>
      <c r="R745" s="1061">
        <f>VLOOKUP(C745,'A. Rate Class Allocations'!$B$124:$J$128,9,FALSE)</f>
        <v>0.85888650963597402</v>
      </c>
      <c r="S745" s="1060">
        <f t="shared" si="34"/>
        <v>7694.4329576821974</v>
      </c>
      <c r="T745" s="1060">
        <f t="shared" si="35"/>
        <v>1.6344524197002115</v>
      </c>
    </row>
    <row r="746" spans="1:20" s="1063" customFormat="1">
      <c r="A746" s="1072" t="s">
        <v>846</v>
      </c>
      <c r="B746" s="1063" t="s">
        <v>768</v>
      </c>
      <c r="C746" s="1071" t="s">
        <v>118</v>
      </c>
      <c r="D746" s="1071" t="s">
        <v>2086</v>
      </c>
      <c r="E746" s="1066">
        <v>2018</v>
      </c>
      <c r="F746" s="1066">
        <v>2018</v>
      </c>
      <c r="G746" s="1064">
        <v>43306</v>
      </c>
      <c r="H746" s="1117">
        <f t="shared" si="33"/>
        <v>2018</v>
      </c>
      <c r="I746" s="1064"/>
      <c r="J746" s="1071" t="s">
        <v>847</v>
      </c>
      <c r="K746" s="1071" t="s">
        <v>2020</v>
      </c>
      <c r="L746" s="1071" t="s">
        <v>825</v>
      </c>
      <c r="M746" s="1070">
        <v>3414</v>
      </c>
      <c r="N746" s="1070">
        <v>0.8</v>
      </c>
      <c r="O746" s="1062">
        <f>VLOOKUP(C746,'A. Rate Class Allocations'!$B$124:$J$128,6,FALSE)</f>
        <v>0.96094519236849896</v>
      </c>
      <c r="P746" s="1061">
        <f>VLOOKUP(C746,'A. Rate Class Allocations'!$B$124:$J$128,8,FALSE)</f>
        <v>0.98007105038154396</v>
      </c>
      <c r="Q746" s="1061">
        <f>VLOOKUP(C746,'A. Rate Class Allocations'!$B$124:$J$128,7,FALSE)</f>
        <v>1.0700573423086499</v>
      </c>
      <c r="R746" s="1061">
        <f>VLOOKUP(C746,'A. Rate Class Allocations'!$B$124:$J$128,9,FALSE)</f>
        <v>0.85888650963597402</v>
      </c>
      <c r="S746" s="1060">
        <f t="shared" si="34"/>
        <v>3215.2866416451561</v>
      </c>
      <c r="T746" s="1060">
        <f t="shared" si="35"/>
        <v>0.73524625267665844</v>
      </c>
    </row>
    <row r="747" spans="1:20" s="1063" customFormat="1">
      <c r="A747" s="1072" t="s">
        <v>846</v>
      </c>
      <c r="B747" s="1063" t="s">
        <v>768</v>
      </c>
      <c r="C747" s="1071" t="s">
        <v>118</v>
      </c>
      <c r="D747" s="1071" t="s">
        <v>2085</v>
      </c>
      <c r="E747" s="1066">
        <v>2018</v>
      </c>
      <c r="F747" s="1066">
        <v>2018</v>
      </c>
      <c r="G747" s="1064">
        <v>43251</v>
      </c>
      <c r="H747" s="1117">
        <f t="shared" si="33"/>
        <v>2018</v>
      </c>
      <c r="I747" s="1064"/>
      <c r="J747" s="1071" t="s">
        <v>843</v>
      </c>
      <c r="K747" s="1071" t="s">
        <v>2020</v>
      </c>
      <c r="L747" s="1071" t="s">
        <v>825</v>
      </c>
      <c r="M747" s="1070">
        <v>6805.14</v>
      </c>
      <c r="N747" s="1070">
        <v>1.74</v>
      </c>
      <c r="O747" s="1062">
        <f>VLOOKUP(C747,'A. Rate Class Allocations'!$B$124:$J$128,6,FALSE)</f>
        <v>0.96094519236849896</v>
      </c>
      <c r="P747" s="1061">
        <f>VLOOKUP(C747,'A. Rate Class Allocations'!$B$124:$J$128,8,FALSE)</f>
        <v>0.98007105038154396</v>
      </c>
      <c r="Q747" s="1061">
        <f>VLOOKUP(C747,'A. Rate Class Allocations'!$B$124:$J$128,7,FALSE)</f>
        <v>1.0700573423086499</v>
      </c>
      <c r="R747" s="1061">
        <f>VLOOKUP(C747,'A. Rate Class Allocations'!$B$124:$J$128,9,FALSE)</f>
        <v>0.85888650963597402</v>
      </c>
      <c r="S747" s="1060">
        <f t="shared" si="34"/>
        <v>6409.0438595562746</v>
      </c>
      <c r="T747" s="1060">
        <f t="shared" si="35"/>
        <v>1.599160599571732</v>
      </c>
    </row>
    <row r="748" spans="1:20" s="1063" customFormat="1">
      <c r="A748" s="1072" t="s">
        <v>846</v>
      </c>
      <c r="B748" s="1063" t="s">
        <v>768</v>
      </c>
      <c r="C748" s="1071" t="s">
        <v>118</v>
      </c>
      <c r="D748" s="1071" t="s">
        <v>2085</v>
      </c>
      <c r="E748" s="1066">
        <v>2018</v>
      </c>
      <c r="F748" s="1066">
        <v>2018</v>
      </c>
      <c r="G748" s="1064">
        <v>43251</v>
      </c>
      <c r="H748" s="1117">
        <f t="shared" si="33"/>
        <v>2018</v>
      </c>
      <c r="I748" s="1064"/>
      <c r="J748" s="1071" t="s">
        <v>843</v>
      </c>
      <c r="K748" s="1071" t="s">
        <v>2020</v>
      </c>
      <c r="L748" s="1071" t="s">
        <v>825</v>
      </c>
      <c r="M748" s="1070">
        <v>1289.9952000000001</v>
      </c>
      <c r="N748" s="1070">
        <v>0.28079999999999999</v>
      </c>
      <c r="O748" s="1062">
        <f>VLOOKUP(C748,'A. Rate Class Allocations'!$B$124:$J$128,6,FALSE)</f>
        <v>0.96094519236849896</v>
      </c>
      <c r="P748" s="1061">
        <f>VLOOKUP(C748,'A. Rate Class Allocations'!$B$124:$J$128,8,FALSE)</f>
        <v>0.98007105038154396</v>
      </c>
      <c r="Q748" s="1061">
        <f>VLOOKUP(C748,'A. Rate Class Allocations'!$B$124:$J$128,7,FALSE)</f>
        <v>1.0700573423086499</v>
      </c>
      <c r="R748" s="1061">
        <f>VLOOKUP(C748,'A. Rate Class Allocations'!$B$124:$J$128,9,FALSE)</f>
        <v>0.85888650963597402</v>
      </c>
      <c r="S748" s="1060">
        <f t="shared" si="34"/>
        <v>1214.9104670024522</v>
      </c>
      <c r="T748" s="1060">
        <f t="shared" si="35"/>
        <v>0.25807143468950711</v>
      </c>
    </row>
    <row r="749" spans="1:20" s="1063" customFormat="1">
      <c r="A749" s="1072" t="s">
        <v>846</v>
      </c>
      <c r="B749" s="1063" t="s">
        <v>768</v>
      </c>
      <c r="C749" s="1071" t="s">
        <v>118</v>
      </c>
      <c r="D749" s="1071" t="s">
        <v>2085</v>
      </c>
      <c r="E749" s="1066">
        <v>2018</v>
      </c>
      <c r="F749" s="1066">
        <v>2018</v>
      </c>
      <c r="G749" s="1064">
        <v>43251</v>
      </c>
      <c r="H749" s="1117">
        <f t="shared" si="33"/>
        <v>2018</v>
      </c>
      <c r="I749" s="1064"/>
      <c r="J749" s="1071" t="s">
        <v>843</v>
      </c>
      <c r="K749" s="1071" t="s">
        <v>2020</v>
      </c>
      <c r="L749" s="1071" t="s">
        <v>825</v>
      </c>
      <c r="M749" s="1070">
        <v>716.66399999999999</v>
      </c>
      <c r="N749" s="1070">
        <v>0.156</v>
      </c>
      <c r="O749" s="1062">
        <f>VLOOKUP(C749,'A. Rate Class Allocations'!$B$124:$J$128,6,FALSE)</f>
        <v>0.96094519236849896</v>
      </c>
      <c r="P749" s="1061">
        <f>VLOOKUP(C749,'A. Rate Class Allocations'!$B$124:$J$128,8,FALSE)</f>
        <v>0.98007105038154396</v>
      </c>
      <c r="Q749" s="1061">
        <f>VLOOKUP(C749,'A. Rate Class Allocations'!$B$124:$J$128,7,FALSE)</f>
        <v>1.0700573423086499</v>
      </c>
      <c r="R749" s="1061">
        <f>VLOOKUP(C749,'A. Rate Class Allocations'!$B$124:$J$128,9,FALSE)</f>
        <v>0.85888650963597402</v>
      </c>
      <c r="S749" s="1060">
        <f t="shared" si="34"/>
        <v>674.95025944580675</v>
      </c>
      <c r="T749" s="1060">
        <f t="shared" si="35"/>
        <v>0.14337301927194837</v>
      </c>
    </row>
    <row r="750" spans="1:20" s="1063" customFormat="1">
      <c r="A750" s="1072" t="s">
        <v>846</v>
      </c>
      <c r="B750" s="1063" t="s">
        <v>768</v>
      </c>
      <c r="C750" s="1071" t="s">
        <v>118</v>
      </c>
      <c r="D750" s="1071" t="s">
        <v>2085</v>
      </c>
      <c r="E750" s="1066">
        <v>2018</v>
      </c>
      <c r="F750" s="1066">
        <v>2018</v>
      </c>
      <c r="G750" s="1064">
        <v>43251</v>
      </c>
      <c r="H750" s="1117">
        <f t="shared" si="33"/>
        <v>2018</v>
      </c>
      <c r="I750" s="1064"/>
      <c r="J750" s="1071" t="s">
        <v>843</v>
      </c>
      <c r="K750" s="1071" t="s">
        <v>2020</v>
      </c>
      <c r="L750" s="1071" t="s">
        <v>825</v>
      </c>
      <c r="M750" s="1070">
        <v>143.33279999999999</v>
      </c>
      <c r="N750" s="1070">
        <v>3.1199999999999999E-2</v>
      </c>
      <c r="O750" s="1062">
        <f>VLOOKUP(C750,'A. Rate Class Allocations'!$B$124:$J$128,6,FALSE)</f>
        <v>0.96094519236849896</v>
      </c>
      <c r="P750" s="1061">
        <f>VLOOKUP(C750,'A. Rate Class Allocations'!$B$124:$J$128,8,FALSE)</f>
        <v>0.98007105038154396</v>
      </c>
      <c r="Q750" s="1061">
        <f>VLOOKUP(C750,'A. Rate Class Allocations'!$B$124:$J$128,7,FALSE)</f>
        <v>1.0700573423086499</v>
      </c>
      <c r="R750" s="1061">
        <f>VLOOKUP(C750,'A. Rate Class Allocations'!$B$124:$J$128,9,FALSE)</f>
        <v>0.85888650963597402</v>
      </c>
      <c r="S750" s="1060">
        <f t="shared" si="34"/>
        <v>134.99005188916135</v>
      </c>
      <c r="T750" s="1060">
        <f t="shared" si="35"/>
        <v>2.8674603854389677E-2</v>
      </c>
    </row>
    <row r="751" spans="1:20" s="1063" customFormat="1">
      <c r="A751" s="1072" t="s">
        <v>846</v>
      </c>
      <c r="B751" s="1063" t="s">
        <v>768</v>
      </c>
      <c r="C751" s="1071" t="s">
        <v>118</v>
      </c>
      <c r="D751" s="1071" t="s">
        <v>2084</v>
      </c>
      <c r="E751" s="1066">
        <v>2018</v>
      </c>
      <c r="F751" s="1066">
        <v>2018</v>
      </c>
      <c r="G751" s="1064">
        <v>43372</v>
      </c>
      <c r="H751" s="1117">
        <f t="shared" si="33"/>
        <v>2018</v>
      </c>
      <c r="I751" s="1064"/>
      <c r="J751" s="1071" t="s">
        <v>843</v>
      </c>
      <c r="K751" s="1071" t="s">
        <v>2020</v>
      </c>
      <c r="L751" s="1071" t="s">
        <v>827</v>
      </c>
      <c r="M751" s="1070">
        <v>2693.04</v>
      </c>
      <c r="N751" s="1070">
        <v>0.68879999999999997</v>
      </c>
      <c r="O751" s="1062">
        <f>VLOOKUP(C751,'A. Rate Class Allocations'!$B$124:$J$128,6,FALSE)</f>
        <v>0.96094519236849896</v>
      </c>
      <c r="P751" s="1061">
        <f>VLOOKUP(C751,'A. Rate Class Allocations'!$B$124:$J$128,8,FALSE)</f>
        <v>0.98007105038154396</v>
      </c>
      <c r="Q751" s="1061">
        <f>VLOOKUP(C751,'A. Rate Class Allocations'!$B$124:$J$128,7,FALSE)</f>
        <v>1.0700573423086499</v>
      </c>
      <c r="R751" s="1061">
        <f>VLOOKUP(C751,'A. Rate Class Allocations'!$B$124:$J$128,9,FALSE)</f>
        <v>0.85888650963597402</v>
      </c>
      <c r="S751" s="1060">
        <f t="shared" si="34"/>
        <v>2536.2904327522178</v>
      </c>
      <c r="T751" s="1060">
        <f t="shared" si="35"/>
        <v>0.63304702355460285</v>
      </c>
    </row>
    <row r="752" spans="1:20" s="1063" customFormat="1">
      <c r="A752" s="1072" t="s">
        <v>846</v>
      </c>
      <c r="B752" s="1063" t="s">
        <v>768</v>
      </c>
      <c r="C752" s="1071" t="s">
        <v>118</v>
      </c>
      <c r="D752" s="1071" t="s">
        <v>2083</v>
      </c>
      <c r="E752" s="1066">
        <v>2018</v>
      </c>
      <c r="F752" s="1066">
        <v>2018</v>
      </c>
      <c r="G752" s="1064">
        <v>43279</v>
      </c>
      <c r="H752" s="1117">
        <f t="shared" si="33"/>
        <v>2018</v>
      </c>
      <c r="I752" s="1064"/>
      <c r="J752" s="1071" t="s">
        <v>843</v>
      </c>
      <c r="K752" s="1071" t="s">
        <v>2020</v>
      </c>
      <c r="L752" s="1071" t="s">
        <v>827</v>
      </c>
      <c r="M752" s="1070">
        <v>1680</v>
      </c>
      <c r="N752" s="1070">
        <v>0</v>
      </c>
      <c r="O752" s="1062">
        <f>VLOOKUP(C752,'A. Rate Class Allocations'!$B$124:$J$128,6,FALSE)</f>
        <v>0.96094519236849896</v>
      </c>
      <c r="P752" s="1061">
        <f>VLOOKUP(C752,'A. Rate Class Allocations'!$B$124:$J$128,8,FALSE)</f>
        <v>0.98007105038154396</v>
      </c>
      <c r="Q752" s="1061">
        <f>VLOOKUP(C752,'A. Rate Class Allocations'!$B$124:$J$128,7,FALSE)</f>
        <v>1.0700573423086499</v>
      </c>
      <c r="R752" s="1061">
        <f>VLOOKUP(C752,'A. Rate Class Allocations'!$B$124:$J$128,9,FALSE)</f>
        <v>0.85888650963597402</v>
      </c>
      <c r="S752" s="1060">
        <f t="shared" si="34"/>
        <v>1582.2148675933984</v>
      </c>
      <c r="T752" s="1060">
        <f t="shared" si="35"/>
        <v>0</v>
      </c>
    </row>
    <row r="753" spans="1:20" s="1063" customFormat="1">
      <c r="A753" s="1072" t="s">
        <v>846</v>
      </c>
      <c r="B753" s="1063" t="s">
        <v>768</v>
      </c>
      <c r="C753" s="1071" t="s">
        <v>118</v>
      </c>
      <c r="D753" s="1071" t="s">
        <v>2083</v>
      </c>
      <c r="E753" s="1066">
        <v>2018</v>
      </c>
      <c r="F753" s="1066">
        <v>2018</v>
      </c>
      <c r="G753" s="1064">
        <v>43287</v>
      </c>
      <c r="H753" s="1117">
        <f t="shared" si="33"/>
        <v>2018</v>
      </c>
      <c r="I753" s="1064"/>
      <c r="J753" s="1071" t="s">
        <v>843</v>
      </c>
      <c r="K753" s="1071" t="s">
        <v>2020</v>
      </c>
      <c r="L753" s="1071" t="s">
        <v>827</v>
      </c>
      <c r="M753" s="1070">
        <v>2520</v>
      </c>
      <c r="N753" s="1070">
        <v>0</v>
      </c>
      <c r="O753" s="1062">
        <f>VLOOKUP(C753,'A. Rate Class Allocations'!$B$124:$J$128,6,FALSE)</f>
        <v>0.96094519236849896</v>
      </c>
      <c r="P753" s="1061">
        <f>VLOOKUP(C753,'A. Rate Class Allocations'!$B$124:$J$128,8,FALSE)</f>
        <v>0.98007105038154396</v>
      </c>
      <c r="Q753" s="1061">
        <f>VLOOKUP(C753,'A. Rate Class Allocations'!$B$124:$J$128,7,FALSE)</f>
        <v>1.0700573423086499</v>
      </c>
      <c r="R753" s="1061">
        <f>VLOOKUP(C753,'A. Rate Class Allocations'!$B$124:$J$128,9,FALSE)</f>
        <v>0.85888650963597402</v>
      </c>
      <c r="S753" s="1060">
        <f t="shared" si="34"/>
        <v>2373.3223013900979</v>
      </c>
      <c r="T753" s="1060">
        <f t="shared" si="35"/>
        <v>0</v>
      </c>
    </row>
    <row r="754" spans="1:20" s="1063" customFormat="1">
      <c r="A754" s="1072" t="s">
        <v>846</v>
      </c>
      <c r="B754" s="1063" t="s">
        <v>768</v>
      </c>
      <c r="C754" s="1071" t="s">
        <v>118</v>
      </c>
      <c r="D754" s="1071" t="s">
        <v>2083</v>
      </c>
      <c r="E754" s="1066">
        <v>2018</v>
      </c>
      <c r="F754" s="1066">
        <v>2018</v>
      </c>
      <c r="G754" s="1064">
        <v>43287</v>
      </c>
      <c r="H754" s="1117">
        <f t="shared" si="33"/>
        <v>2018</v>
      </c>
      <c r="I754" s="1064"/>
      <c r="J754" s="1071" t="s">
        <v>843</v>
      </c>
      <c r="K754" s="1071" t="s">
        <v>2020</v>
      </c>
      <c r="L754" s="1071" t="s">
        <v>827</v>
      </c>
      <c r="M754" s="1070">
        <v>273</v>
      </c>
      <c r="N754" s="1070">
        <v>0</v>
      </c>
      <c r="O754" s="1062">
        <f>VLOOKUP(C754,'A. Rate Class Allocations'!$B$124:$J$128,6,FALSE)</f>
        <v>0.96094519236849896</v>
      </c>
      <c r="P754" s="1061">
        <f>VLOOKUP(C754,'A. Rate Class Allocations'!$B$124:$J$128,8,FALSE)</f>
        <v>0.98007105038154396</v>
      </c>
      <c r="Q754" s="1061">
        <f>VLOOKUP(C754,'A. Rate Class Allocations'!$B$124:$J$128,7,FALSE)</f>
        <v>1.0700573423086499</v>
      </c>
      <c r="R754" s="1061">
        <f>VLOOKUP(C754,'A. Rate Class Allocations'!$B$124:$J$128,9,FALSE)</f>
        <v>0.85888650963597402</v>
      </c>
      <c r="S754" s="1060">
        <f t="shared" si="34"/>
        <v>257.10991598392724</v>
      </c>
      <c r="T754" s="1060">
        <f t="shared" si="35"/>
        <v>0</v>
      </c>
    </row>
    <row r="755" spans="1:20" s="1063" customFormat="1">
      <c r="A755" s="1072" t="s">
        <v>846</v>
      </c>
      <c r="B755" s="1063" t="s">
        <v>768</v>
      </c>
      <c r="C755" s="1071" t="s">
        <v>118</v>
      </c>
      <c r="D755" s="1071" t="s">
        <v>2083</v>
      </c>
      <c r="E755" s="1066">
        <v>2018</v>
      </c>
      <c r="F755" s="1066">
        <v>2018</v>
      </c>
      <c r="G755" s="1064">
        <v>43287</v>
      </c>
      <c r="H755" s="1117">
        <f t="shared" si="33"/>
        <v>2018</v>
      </c>
      <c r="I755" s="1064"/>
      <c r="J755" s="1071" t="s">
        <v>843</v>
      </c>
      <c r="K755" s="1071" t="s">
        <v>2020</v>
      </c>
      <c r="L755" s="1071" t="s">
        <v>827</v>
      </c>
      <c r="M755" s="1070">
        <v>2919</v>
      </c>
      <c r="N755" s="1070">
        <v>0</v>
      </c>
      <c r="O755" s="1062">
        <f>VLOOKUP(C755,'A. Rate Class Allocations'!$B$124:$J$128,6,FALSE)</f>
        <v>0.96094519236849896</v>
      </c>
      <c r="P755" s="1061">
        <f>VLOOKUP(C755,'A. Rate Class Allocations'!$B$124:$J$128,8,FALSE)</f>
        <v>0.98007105038154396</v>
      </c>
      <c r="Q755" s="1061">
        <f>VLOOKUP(C755,'A. Rate Class Allocations'!$B$124:$J$128,7,FALSE)</f>
        <v>1.0700573423086499</v>
      </c>
      <c r="R755" s="1061">
        <f>VLOOKUP(C755,'A. Rate Class Allocations'!$B$124:$J$128,9,FALSE)</f>
        <v>0.85888650963597402</v>
      </c>
      <c r="S755" s="1060">
        <f t="shared" si="34"/>
        <v>2749.0983324435301</v>
      </c>
      <c r="T755" s="1060">
        <f t="shared" si="35"/>
        <v>0</v>
      </c>
    </row>
    <row r="756" spans="1:20" s="1063" customFormat="1">
      <c r="A756" s="1072" t="s">
        <v>846</v>
      </c>
      <c r="B756" s="1063" t="s">
        <v>768</v>
      </c>
      <c r="C756" s="1071" t="s">
        <v>118</v>
      </c>
      <c r="D756" s="1071" t="s">
        <v>2083</v>
      </c>
      <c r="E756" s="1066">
        <v>2018</v>
      </c>
      <c r="F756" s="1066">
        <v>2018</v>
      </c>
      <c r="G756" s="1064">
        <v>43287</v>
      </c>
      <c r="H756" s="1117">
        <f t="shared" si="33"/>
        <v>2018</v>
      </c>
      <c r="I756" s="1064"/>
      <c r="J756" s="1071" t="s">
        <v>843</v>
      </c>
      <c r="K756" s="1071" t="s">
        <v>2020</v>
      </c>
      <c r="L756" s="1071" t="s">
        <v>827</v>
      </c>
      <c r="M756" s="1070">
        <v>4670.3999999999996</v>
      </c>
      <c r="N756" s="1070">
        <v>0</v>
      </c>
      <c r="O756" s="1062">
        <f>VLOOKUP(C756,'A. Rate Class Allocations'!$B$124:$J$128,6,FALSE)</f>
        <v>0.96094519236849896</v>
      </c>
      <c r="P756" s="1061">
        <f>VLOOKUP(C756,'A. Rate Class Allocations'!$B$124:$J$128,8,FALSE)</f>
        <v>0.98007105038154396</v>
      </c>
      <c r="Q756" s="1061">
        <f>VLOOKUP(C756,'A. Rate Class Allocations'!$B$124:$J$128,7,FALSE)</f>
        <v>1.0700573423086499</v>
      </c>
      <c r="R756" s="1061">
        <f>VLOOKUP(C756,'A. Rate Class Allocations'!$B$124:$J$128,9,FALSE)</f>
        <v>0.85888650963597402</v>
      </c>
      <c r="S756" s="1060">
        <f t="shared" si="34"/>
        <v>4398.5573319096475</v>
      </c>
      <c r="T756" s="1060">
        <f t="shared" si="35"/>
        <v>0</v>
      </c>
    </row>
    <row r="757" spans="1:20" s="1063" customFormat="1">
      <c r="A757" s="1072" t="s">
        <v>846</v>
      </c>
      <c r="B757" s="1063" t="s">
        <v>768</v>
      </c>
      <c r="C757" s="1071" t="s">
        <v>118</v>
      </c>
      <c r="D757" s="1071" t="s">
        <v>2082</v>
      </c>
      <c r="E757" s="1066">
        <v>2018</v>
      </c>
      <c r="F757" s="1066">
        <v>2018</v>
      </c>
      <c r="G757" s="1064">
        <v>43312</v>
      </c>
      <c r="H757" s="1117">
        <f t="shared" si="33"/>
        <v>2018</v>
      </c>
      <c r="I757" s="1064"/>
      <c r="J757" s="1071" t="s">
        <v>847</v>
      </c>
      <c r="K757" s="1071" t="s">
        <v>2020</v>
      </c>
      <c r="L757" s="1071" t="s">
        <v>825</v>
      </c>
      <c r="M757" s="1070">
        <v>161494</v>
      </c>
      <c r="N757" s="1070">
        <v>18.399999999999999</v>
      </c>
      <c r="O757" s="1062">
        <f>VLOOKUP(C757,'A. Rate Class Allocations'!$B$124:$J$128,6,FALSE)</f>
        <v>0.96094519236849896</v>
      </c>
      <c r="P757" s="1061">
        <f>VLOOKUP(C757,'A. Rate Class Allocations'!$B$124:$J$128,8,FALSE)</f>
        <v>0.98007105038154396</v>
      </c>
      <c r="Q757" s="1061">
        <f>VLOOKUP(C757,'A. Rate Class Allocations'!$B$124:$J$128,7,FALSE)</f>
        <v>1.0700573423086499</v>
      </c>
      <c r="R757" s="1061">
        <f>VLOOKUP(C757,'A. Rate Class Allocations'!$B$124:$J$128,9,FALSE)</f>
        <v>0.85888650963597402</v>
      </c>
      <c r="S757" s="1060">
        <f t="shared" si="34"/>
        <v>152094.1713256716</v>
      </c>
      <c r="T757" s="1060">
        <f t="shared" si="35"/>
        <v>16.91066381156314</v>
      </c>
    </row>
    <row r="758" spans="1:20" s="1063" customFormat="1">
      <c r="A758" s="1072" t="s">
        <v>846</v>
      </c>
      <c r="B758" s="1063" t="s">
        <v>768</v>
      </c>
      <c r="C758" s="1071" t="s">
        <v>118</v>
      </c>
      <c r="D758" s="1071" t="s">
        <v>2081</v>
      </c>
      <c r="E758" s="1066">
        <v>2018</v>
      </c>
      <c r="F758" s="1066">
        <v>2018</v>
      </c>
      <c r="G758" s="1064">
        <v>43298</v>
      </c>
      <c r="H758" s="1117">
        <f t="shared" si="33"/>
        <v>2018</v>
      </c>
      <c r="I758" s="1064"/>
      <c r="J758" s="1071" t="s">
        <v>843</v>
      </c>
      <c r="K758" s="1071" t="s">
        <v>2020</v>
      </c>
      <c r="L758" s="1071" t="s">
        <v>827</v>
      </c>
      <c r="M758" s="1070">
        <v>2866.6559999999999</v>
      </c>
      <c r="N758" s="1070">
        <v>0.624</v>
      </c>
      <c r="O758" s="1062">
        <f>VLOOKUP(C758,'A. Rate Class Allocations'!$B$124:$J$128,6,FALSE)</f>
        <v>0.96094519236849896</v>
      </c>
      <c r="P758" s="1061">
        <f>VLOOKUP(C758,'A. Rate Class Allocations'!$B$124:$J$128,8,FALSE)</f>
        <v>0.98007105038154396</v>
      </c>
      <c r="Q758" s="1061">
        <f>VLOOKUP(C758,'A. Rate Class Allocations'!$B$124:$J$128,7,FALSE)</f>
        <v>1.0700573423086499</v>
      </c>
      <c r="R758" s="1061">
        <f>VLOOKUP(C758,'A. Rate Class Allocations'!$B$124:$J$128,9,FALSE)</f>
        <v>0.85888650963597402</v>
      </c>
      <c r="S758" s="1060">
        <f t="shared" si="34"/>
        <v>2699.801037783227</v>
      </c>
      <c r="T758" s="1060">
        <f t="shared" si="35"/>
        <v>0.57349207708779348</v>
      </c>
    </row>
    <row r="759" spans="1:20" s="1063" customFormat="1">
      <c r="A759" s="1072" t="s">
        <v>846</v>
      </c>
      <c r="B759" s="1063" t="s">
        <v>768</v>
      </c>
      <c r="C759" s="1071" t="s">
        <v>118</v>
      </c>
      <c r="D759" s="1071" t="s">
        <v>2081</v>
      </c>
      <c r="E759" s="1066">
        <v>2018</v>
      </c>
      <c r="F759" s="1066">
        <v>2018</v>
      </c>
      <c r="G759" s="1064">
        <v>43298</v>
      </c>
      <c r="H759" s="1117">
        <f t="shared" si="33"/>
        <v>2018</v>
      </c>
      <c r="I759" s="1064"/>
      <c r="J759" s="1071" t="s">
        <v>843</v>
      </c>
      <c r="K759" s="1071" t="s">
        <v>2020</v>
      </c>
      <c r="L759" s="1071" t="s">
        <v>827</v>
      </c>
      <c r="M759" s="1070">
        <v>4701.2160000000003</v>
      </c>
      <c r="N759" s="1070">
        <v>1.248</v>
      </c>
      <c r="O759" s="1062">
        <f>VLOOKUP(C759,'A. Rate Class Allocations'!$B$124:$J$128,6,FALSE)</f>
        <v>0.96094519236849896</v>
      </c>
      <c r="P759" s="1061">
        <f>VLOOKUP(C759,'A. Rate Class Allocations'!$B$124:$J$128,8,FALSE)</f>
        <v>0.98007105038154396</v>
      </c>
      <c r="Q759" s="1061">
        <f>VLOOKUP(C759,'A. Rate Class Allocations'!$B$124:$J$128,7,FALSE)</f>
        <v>1.0700573423086499</v>
      </c>
      <c r="R759" s="1061">
        <f>VLOOKUP(C759,'A. Rate Class Allocations'!$B$124:$J$128,9,FALSE)</f>
        <v>0.85888650963597402</v>
      </c>
      <c r="S759" s="1060">
        <f t="shared" si="34"/>
        <v>4427.5796731952187</v>
      </c>
      <c r="T759" s="1060">
        <f t="shared" si="35"/>
        <v>1.146984154175587</v>
      </c>
    </row>
    <row r="760" spans="1:20" s="1063" customFormat="1">
      <c r="A760" s="1072" t="s">
        <v>846</v>
      </c>
      <c r="B760" s="1063" t="s">
        <v>768</v>
      </c>
      <c r="C760" s="1071" t="s">
        <v>118</v>
      </c>
      <c r="D760" s="1071" t="s">
        <v>2081</v>
      </c>
      <c r="E760" s="1066">
        <v>2018</v>
      </c>
      <c r="F760" s="1066">
        <v>2018</v>
      </c>
      <c r="G760" s="1064">
        <v>43298</v>
      </c>
      <c r="H760" s="1117">
        <f t="shared" si="33"/>
        <v>2018</v>
      </c>
      <c r="I760" s="1064"/>
      <c r="J760" s="1071" t="s">
        <v>843</v>
      </c>
      <c r="K760" s="1071" t="s">
        <v>2020</v>
      </c>
      <c r="L760" s="1071" t="s">
        <v>827</v>
      </c>
      <c r="M760" s="1070">
        <v>267.37079999999997</v>
      </c>
      <c r="N760" s="1070">
        <v>5.8200000000000002E-2</v>
      </c>
      <c r="O760" s="1062">
        <f>VLOOKUP(C760,'A. Rate Class Allocations'!$B$124:$J$128,6,FALSE)</f>
        <v>0.96094519236849896</v>
      </c>
      <c r="P760" s="1061">
        <f>VLOOKUP(C760,'A. Rate Class Allocations'!$B$124:$J$128,8,FALSE)</f>
        <v>0.98007105038154396</v>
      </c>
      <c r="Q760" s="1061">
        <f>VLOOKUP(C760,'A. Rate Class Allocations'!$B$124:$J$128,7,FALSE)</f>
        <v>1.0700573423086499</v>
      </c>
      <c r="R760" s="1061">
        <f>VLOOKUP(C760,'A. Rate Class Allocations'!$B$124:$J$128,9,FALSE)</f>
        <v>0.85888650963597402</v>
      </c>
      <c r="S760" s="1060">
        <f t="shared" si="34"/>
        <v>251.80836602401249</v>
      </c>
      <c r="T760" s="1060">
        <f t="shared" si="35"/>
        <v>5.3489164882226901E-2</v>
      </c>
    </row>
    <row r="761" spans="1:20" s="1063" customFormat="1">
      <c r="A761" s="1072" t="s">
        <v>846</v>
      </c>
      <c r="B761" s="1063" t="s">
        <v>768</v>
      </c>
      <c r="C761" s="1071" t="s">
        <v>118</v>
      </c>
      <c r="D761" s="1071" t="s">
        <v>2081</v>
      </c>
      <c r="E761" s="1066">
        <v>2018</v>
      </c>
      <c r="F761" s="1066">
        <v>2018</v>
      </c>
      <c r="G761" s="1064">
        <v>43298</v>
      </c>
      <c r="H761" s="1117">
        <f t="shared" si="33"/>
        <v>2018</v>
      </c>
      <c r="I761" s="1064"/>
      <c r="J761" s="1071" t="s">
        <v>847</v>
      </c>
      <c r="K761" s="1071" t="s">
        <v>2020</v>
      </c>
      <c r="L761" s="1071" t="s">
        <v>827</v>
      </c>
      <c r="M761" s="1070">
        <v>8916</v>
      </c>
      <c r="N761" s="1070">
        <v>2.9</v>
      </c>
      <c r="O761" s="1062">
        <f>VLOOKUP(C761,'A. Rate Class Allocations'!$B$124:$J$128,6,FALSE)</f>
        <v>0.96094519236849896</v>
      </c>
      <c r="P761" s="1061">
        <f>VLOOKUP(C761,'A. Rate Class Allocations'!$B$124:$J$128,8,FALSE)</f>
        <v>0.98007105038154396</v>
      </c>
      <c r="Q761" s="1061">
        <f>VLOOKUP(C761,'A. Rate Class Allocations'!$B$124:$J$128,7,FALSE)</f>
        <v>1.0700573423086499</v>
      </c>
      <c r="R761" s="1061">
        <f>VLOOKUP(C761,'A. Rate Class Allocations'!$B$124:$J$128,9,FALSE)</f>
        <v>0.85888650963597402</v>
      </c>
      <c r="S761" s="1060">
        <f t="shared" si="34"/>
        <v>8397.0403330135359</v>
      </c>
      <c r="T761" s="1060">
        <f t="shared" si="35"/>
        <v>2.6652676659528862</v>
      </c>
    </row>
    <row r="762" spans="1:20" s="1063" customFormat="1">
      <c r="A762" s="1072" t="s">
        <v>846</v>
      </c>
      <c r="B762" s="1063" t="s">
        <v>768</v>
      </c>
      <c r="C762" s="1071" t="s">
        <v>118</v>
      </c>
      <c r="D762" s="1071" t="s">
        <v>2080</v>
      </c>
      <c r="E762" s="1066">
        <v>2018</v>
      </c>
      <c r="F762" s="1066">
        <v>2018</v>
      </c>
      <c r="G762" s="1064">
        <v>43251</v>
      </c>
      <c r="H762" s="1117">
        <f t="shared" si="33"/>
        <v>2018</v>
      </c>
      <c r="I762" s="1064"/>
      <c r="J762" s="1071" t="s">
        <v>843</v>
      </c>
      <c r="K762" s="1071" t="s">
        <v>2020</v>
      </c>
      <c r="L762" s="1071" t="s">
        <v>827</v>
      </c>
      <c r="M762" s="1070">
        <v>4872</v>
      </c>
      <c r="N762" s="1070">
        <v>0</v>
      </c>
      <c r="O762" s="1062">
        <f>VLOOKUP(C762,'A. Rate Class Allocations'!$B$124:$J$128,6,FALSE)</f>
        <v>0.96094519236849896</v>
      </c>
      <c r="P762" s="1061">
        <f>VLOOKUP(C762,'A. Rate Class Allocations'!$B$124:$J$128,8,FALSE)</f>
        <v>0.98007105038154396</v>
      </c>
      <c r="Q762" s="1061">
        <f>VLOOKUP(C762,'A. Rate Class Allocations'!$B$124:$J$128,7,FALSE)</f>
        <v>1.0700573423086499</v>
      </c>
      <c r="R762" s="1061">
        <f>VLOOKUP(C762,'A. Rate Class Allocations'!$B$124:$J$128,9,FALSE)</f>
        <v>0.85888650963597402</v>
      </c>
      <c r="S762" s="1060">
        <f t="shared" si="34"/>
        <v>4588.4231160208565</v>
      </c>
      <c r="T762" s="1060">
        <f t="shared" si="35"/>
        <v>0</v>
      </c>
    </row>
    <row r="763" spans="1:20" s="1063" customFormat="1">
      <c r="A763" s="1072" t="s">
        <v>846</v>
      </c>
      <c r="B763" s="1063" t="s">
        <v>768</v>
      </c>
      <c r="C763" s="1071" t="s">
        <v>118</v>
      </c>
      <c r="D763" s="1071" t="s">
        <v>2079</v>
      </c>
      <c r="E763" s="1066">
        <v>2018</v>
      </c>
      <c r="F763" s="1066">
        <v>2018</v>
      </c>
      <c r="G763" s="1064">
        <v>43322</v>
      </c>
      <c r="H763" s="1117">
        <f t="shared" si="33"/>
        <v>2018</v>
      </c>
      <c r="I763" s="1064"/>
      <c r="J763" s="1071" t="s">
        <v>843</v>
      </c>
      <c r="K763" s="1071" t="s">
        <v>2020</v>
      </c>
      <c r="L763" s="1071" t="s">
        <v>827</v>
      </c>
      <c r="M763" s="1070">
        <v>2154.9609999999998</v>
      </c>
      <c r="N763" s="1070">
        <v>0.55100000000000005</v>
      </c>
      <c r="O763" s="1062">
        <f>VLOOKUP(C763,'A. Rate Class Allocations'!$B$124:$J$128,6,FALSE)</f>
        <v>0.96094519236849896</v>
      </c>
      <c r="P763" s="1061">
        <f>VLOOKUP(C763,'A. Rate Class Allocations'!$B$124:$J$128,8,FALSE)</f>
        <v>0.98007105038154396</v>
      </c>
      <c r="Q763" s="1061">
        <f>VLOOKUP(C763,'A. Rate Class Allocations'!$B$124:$J$128,7,FALSE)</f>
        <v>1.0700573423086499</v>
      </c>
      <c r="R763" s="1061">
        <f>VLOOKUP(C763,'A. Rate Class Allocations'!$B$124:$J$128,9,FALSE)</f>
        <v>0.85888650963597402</v>
      </c>
      <c r="S763" s="1060">
        <f t="shared" si="34"/>
        <v>2029.5305555261534</v>
      </c>
      <c r="T763" s="1060">
        <f t="shared" si="35"/>
        <v>0.50640085653104849</v>
      </c>
    </row>
    <row r="764" spans="1:20" s="1063" customFormat="1">
      <c r="A764" s="1072" t="s">
        <v>846</v>
      </c>
      <c r="B764" s="1063" t="s">
        <v>768</v>
      </c>
      <c r="C764" s="1071" t="s">
        <v>118</v>
      </c>
      <c r="D764" s="1071" t="s">
        <v>2079</v>
      </c>
      <c r="E764" s="1066">
        <v>2018</v>
      </c>
      <c r="F764" s="1066">
        <v>2018</v>
      </c>
      <c r="G764" s="1064">
        <v>43322</v>
      </c>
      <c r="H764" s="1117">
        <f t="shared" si="33"/>
        <v>2018</v>
      </c>
      <c r="I764" s="1064"/>
      <c r="J764" s="1071" t="s">
        <v>843</v>
      </c>
      <c r="K764" s="1071" t="s">
        <v>2020</v>
      </c>
      <c r="L764" s="1071" t="s">
        <v>827</v>
      </c>
      <c r="M764" s="1070">
        <v>11193.281999999999</v>
      </c>
      <c r="N764" s="1070">
        <v>2.8620000000000001</v>
      </c>
      <c r="O764" s="1062">
        <f>VLOOKUP(C764,'A. Rate Class Allocations'!$B$124:$J$128,6,FALSE)</f>
        <v>0.96094519236849896</v>
      </c>
      <c r="P764" s="1061">
        <f>VLOOKUP(C764,'A. Rate Class Allocations'!$B$124:$J$128,8,FALSE)</f>
        <v>0.98007105038154396</v>
      </c>
      <c r="Q764" s="1061">
        <f>VLOOKUP(C764,'A. Rate Class Allocations'!$B$124:$J$128,7,FALSE)</f>
        <v>1.0700573423086499</v>
      </c>
      <c r="R764" s="1061">
        <f>VLOOKUP(C764,'A. Rate Class Allocations'!$B$124:$J$128,9,FALSE)</f>
        <v>0.85888650963597402</v>
      </c>
      <c r="S764" s="1060">
        <f t="shared" si="34"/>
        <v>10541.772141408077</v>
      </c>
      <c r="T764" s="1060">
        <f t="shared" si="35"/>
        <v>2.6303434689507452</v>
      </c>
    </row>
    <row r="765" spans="1:20" s="1063" customFormat="1">
      <c r="A765" s="1072" t="s">
        <v>846</v>
      </c>
      <c r="B765" s="1063" t="s">
        <v>768</v>
      </c>
      <c r="C765" s="1071" t="s">
        <v>118</v>
      </c>
      <c r="D765" s="1071" t="s">
        <v>2079</v>
      </c>
      <c r="E765" s="1066">
        <v>2018</v>
      </c>
      <c r="F765" s="1066">
        <v>2018</v>
      </c>
      <c r="G765" s="1064">
        <v>43322</v>
      </c>
      <c r="H765" s="1117">
        <f t="shared" si="33"/>
        <v>2018</v>
      </c>
      <c r="I765" s="1064"/>
      <c r="J765" s="1071" t="s">
        <v>843</v>
      </c>
      <c r="K765" s="1071" t="s">
        <v>2020</v>
      </c>
      <c r="L765" s="1071" t="s">
        <v>827</v>
      </c>
      <c r="M765" s="1070">
        <v>787.55</v>
      </c>
      <c r="N765" s="1070">
        <v>0.2014</v>
      </c>
      <c r="O765" s="1062">
        <f>VLOOKUP(C765,'A. Rate Class Allocations'!$B$124:$J$128,6,FALSE)</f>
        <v>0.96094519236849896</v>
      </c>
      <c r="P765" s="1061">
        <f>VLOOKUP(C765,'A. Rate Class Allocations'!$B$124:$J$128,8,FALSE)</f>
        <v>0.98007105038154396</v>
      </c>
      <c r="Q765" s="1061">
        <f>VLOOKUP(C765,'A. Rate Class Allocations'!$B$124:$J$128,7,FALSE)</f>
        <v>1.0700573423086499</v>
      </c>
      <c r="R765" s="1061">
        <f>VLOOKUP(C765,'A. Rate Class Allocations'!$B$124:$J$128,9,FALSE)</f>
        <v>0.85888650963597402</v>
      </c>
      <c r="S765" s="1060">
        <f t="shared" si="34"/>
        <v>741.71030891260773</v>
      </c>
      <c r="T765" s="1060">
        <f t="shared" si="35"/>
        <v>0.18509824411134876</v>
      </c>
    </row>
    <row r="766" spans="1:20" s="1063" customFormat="1">
      <c r="A766" s="1072" t="s">
        <v>846</v>
      </c>
      <c r="B766" s="1063" t="s">
        <v>768</v>
      </c>
      <c r="C766" s="1071" t="s">
        <v>118</v>
      </c>
      <c r="D766" s="1071" t="s">
        <v>2078</v>
      </c>
      <c r="E766" s="1066">
        <v>2018</v>
      </c>
      <c r="F766" s="1066">
        <v>2018</v>
      </c>
      <c r="G766" s="1064">
        <v>43292</v>
      </c>
      <c r="H766" s="1117">
        <f t="shared" si="33"/>
        <v>2018</v>
      </c>
      <c r="I766" s="1064"/>
      <c r="J766" s="1071" t="s">
        <v>843</v>
      </c>
      <c r="K766" s="1071" t="s">
        <v>2020</v>
      </c>
      <c r="L766" s="1071" t="s">
        <v>825</v>
      </c>
      <c r="M766" s="1070">
        <v>429.9984</v>
      </c>
      <c r="N766" s="1070">
        <v>9.3600000000000003E-2</v>
      </c>
      <c r="O766" s="1062">
        <f>VLOOKUP(C766,'A. Rate Class Allocations'!$B$124:$J$128,6,FALSE)</f>
        <v>0.96094519236849896</v>
      </c>
      <c r="P766" s="1061">
        <f>VLOOKUP(C766,'A. Rate Class Allocations'!$B$124:$J$128,8,FALSE)</f>
        <v>0.98007105038154396</v>
      </c>
      <c r="Q766" s="1061">
        <f>VLOOKUP(C766,'A. Rate Class Allocations'!$B$124:$J$128,7,FALSE)</f>
        <v>1.0700573423086499</v>
      </c>
      <c r="R766" s="1061">
        <f>VLOOKUP(C766,'A. Rate Class Allocations'!$B$124:$J$128,9,FALSE)</f>
        <v>0.85888650963597402</v>
      </c>
      <c r="S766" s="1060">
        <f t="shared" si="34"/>
        <v>404.97015566748405</v>
      </c>
      <c r="T766" s="1060">
        <f t="shared" si="35"/>
        <v>8.6023811563169045E-2</v>
      </c>
    </row>
    <row r="767" spans="1:20" s="1063" customFormat="1">
      <c r="A767" s="1072" t="s">
        <v>846</v>
      </c>
      <c r="B767" s="1063" t="s">
        <v>768</v>
      </c>
      <c r="C767" s="1071" t="s">
        <v>118</v>
      </c>
      <c r="D767" s="1071" t="s">
        <v>2078</v>
      </c>
      <c r="E767" s="1066">
        <v>2018</v>
      </c>
      <c r="F767" s="1066">
        <v>2018</v>
      </c>
      <c r="G767" s="1064">
        <v>43300</v>
      </c>
      <c r="H767" s="1117">
        <f t="shared" si="33"/>
        <v>2018</v>
      </c>
      <c r="I767" s="1064"/>
      <c r="J767" s="1071" t="s">
        <v>843</v>
      </c>
      <c r="K767" s="1071" t="s">
        <v>2020</v>
      </c>
      <c r="L767" s="1071" t="s">
        <v>825</v>
      </c>
      <c r="M767" s="1070">
        <v>4013.3184000000001</v>
      </c>
      <c r="N767" s="1070">
        <v>0.87360000000000004</v>
      </c>
      <c r="O767" s="1062">
        <f>VLOOKUP(C767,'A. Rate Class Allocations'!$B$124:$J$128,6,FALSE)</f>
        <v>0.96094519236849896</v>
      </c>
      <c r="P767" s="1061">
        <f>VLOOKUP(C767,'A. Rate Class Allocations'!$B$124:$J$128,8,FALSE)</f>
        <v>0.98007105038154396</v>
      </c>
      <c r="Q767" s="1061">
        <f>VLOOKUP(C767,'A. Rate Class Allocations'!$B$124:$J$128,7,FALSE)</f>
        <v>1.0700573423086499</v>
      </c>
      <c r="R767" s="1061">
        <f>VLOOKUP(C767,'A. Rate Class Allocations'!$B$124:$J$128,9,FALSE)</f>
        <v>0.85888650963597402</v>
      </c>
      <c r="S767" s="1060">
        <f t="shared" si="34"/>
        <v>3779.7214528965183</v>
      </c>
      <c r="T767" s="1060">
        <f t="shared" si="35"/>
        <v>0.80288890792291101</v>
      </c>
    </row>
    <row r="768" spans="1:20" s="1063" customFormat="1">
      <c r="A768" s="1072" t="s">
        <v>846</v>
      </c>
      <c r="B768" s="1063" t="s">
        <v>768</v>
      </c>
      <c r="C768" s="1071" t="s">
        <v>118</v>
      </c>
      <c r="D768" s="1071" t="s">
        <v>2078</v>
      </c>
      <c r="E768" s="1066">
        <v>2018</v>
      </c>
      <c r="F768" s="1066">
        <v>2018</v>
      </c>
      <c r="G768" s="1064">
        <v>43300</v>
      </c>
      <c r="H768" s="1117">
        <f t="shared" si="33"/>
        <v>2018</v>
      </c>
      <c r="I768" s="1064"/>
      <c r="J768" s="1071" t="s">
        <v>843</v>
      </c>
      <c r="K768" s="1071" t="s">
        <v>2020</v>
      </c>
      <c r="L768" s="1071" t="s">
        <v>825</v>
      </c>
      <c r="M768" s="1070">
        <v>4086.6</v>
      </c>
      <c r="N768" s="1070">
        <v>0</v>
      </c>
      <c r="O768" s="1062">
        <f>VLOOKUP(C768,'A. Rate Class Allocations'!$B$124:$J$128,6,FALSE)</f>
        <v>0.96094519236849896</v>
      </c>
      <c r="P768" s="1061">
        <f>VLOOKUP(C768,'A. Rate Class Allocations'!$B$124:$J$128,8,FALSE)</f>
        <v>0.98007105038154396</v>
      </c>
      <c r="Q768" s="1061">
        <f>VLOOKUP(C768,'A. Rate Class Allocations'!$B$124:$J$128,7,FALSE)</f>
        <v>1.0700573423086499</v>
      </c>
      <c r="R768" s="1061">
        <f>VLOOKUP(C768,'A. Rate Class Allocations'!$B$124:$J$128,9,FALSE)</f>
        <v>0.85888650963597402</v>
      </c>
      <c r="S768" s="1060">
        <f t="shared" si="34"/>
        <v>3848.7376654209415</v>
      </c>
      <c r="T768" s="1060">
        <f t="shared" si="35"/>
        <v>0</v>
      </c>
    </row>
    <row r="769" spans="1:20" s="1063" customFormat="1">
      <c r="A769" s="1072" t="s">
        <v>846</v>
      </c>
      <c r="B769" s="1063" t="s">
        <v>768</v>
      </c>
      <c r="C769" s="1071" t="s">
        <v>118</v>
      </c>
      <c r="D769" s="1071" t="s">
        <v>2078</v>
      </c>
      <c r="E769" s="1066">
        <v>2018</v>
      </c>
      <c r="F769" s="1066">
        <v>2018</v>
      </c>
      <c r="G769" s="1064">
        <v>43300</v>
      </c>
      <c r="H769" s="1117">
        <f t="shared" si="33"/>
        <v>2018</v>
      </c>
      <c r="I769" s="1064"/>
      <c r="J769" s="1071" t="s">
        <v>843</v>
      </c>
      <c r="K769" s="1071" t="s">
        <v>2020</v>
      </c>
      <c r="L769" s="1071" t="s">
        <v>825</v>
      </c>
      <c r="M769" s="1070">
        <v>89.123599999999996</v>
      </c>
      <c r="N769" s="1070">
        <v>1.9400000000000001E-2</v>
      </c>
      <c r="O769" s="1062">
        <f>VLOOKUP(C769,'A. Rate Class Allocations'!$B$124:$J$128,6,FALSE)</f>
        <v>0.96094519236849896</v>
      </c>
      <c r="P769" s="1061">
        <f>VLOOKUP(C769,'A. Rate Class Allocations'!$B$124:$J$128,8,FALSE)</f>
        <v>0.98007105038154396</v>
      </c>
      <c r="Q769" s="1061">
        <f>VLOOKUP(C769,'A. Rate Class Allocations'!$B$124:$J$128,7,FALSE)</f>
        <v>1.0700573423086499</v>
      </c>
      <c r="R769" s="1061">
        <f>VLOOKUP(C769,'A. Rate Class Allocations'!$B$124:$J$128,9,FALSE)</f>
        <v>0.85888650963597402</v>
      </c>
      <c r="S769" s="1060">
        <f t="shared" si="34"/>
        <v>83.936122008004176</v>
      </c>
      <c r="T769" s="1060">
        <f t="shared" si="35"/>
        <v>1.7829721627408965E-2</v>
      </c>
    </row>
    <row r="770" spans="1:20" s="1063" customFormat="1">
      <c r="A770" s="1072" t="s">
        <v>846</v>
      </c>
      <c r="B770" s="1063" t="s">
        <v>768</v>
      </c>
      <c r="C770" s="1071" t="s">
        <v>118</v>
      </c>
      <c r="D770" s="1071" t="s">
        <v>2078</v>
      </c>
      <c r="E770" s="1066">
        <v>2018</v>
      </c>
      <c r="F770" s="1066">
        <v>2018</v>
      </c>
      <c r="G770" s="1064">
        <v>43300</v>
      </c>
      <c r="H770" s="1117">
        <f t="shared" si="33"/>
        <v>2018</v>
      </c>
      <c r="I770" s="1064"/>
      <c r="J770" s="1071" t="s">
        <v>847</v>
      </c>
      <c r="K770" s="1071" t="s">
        <v>2020</v>
      </c>
      <c r="L770" s="1071" t="s">
        <v>825</v>
      </c>
      <c r="M770" s="1070">
        <v>23252</v>
      </c>
      <c r="N770" s="1070">
        <v>7.7</v>
      </c>
      <c r="O770" s="1062">
        <f>VLOOKUP(C770,'A. Rate Class Allocations'!$B$124:$J$128,6,FALSE)</f>
        <v>0.96094519236849896</v>
      </c>
      <c r="P770" s="1061">
        <f>VLOOKUP(C770,'A. Rate Class Allocations'!$B$124:$J$128,8,FALSE)</f>
        <v>0.98007105038154396</v>
      </c>
      <c r="Q770" s="1061">
        <f>VLOOKUP(C770,'A. Rate Class Allocations'!$B$124:$J$128,7,FALSE)</f>
        <v>1.0700573423086499</v>
      </c>
      <c r="R770" s="1061">
        <f>VLOOKUP(C770,'A. Rate Class Allocations'!$B$124:$J$128,9,FALSE)</f>
        <v>0.85888650963597402</v>
      </c>
      <c r="S770" s="1060">
        <f t="shared" si="34"/>
        <v>21898.607203143871</v>
      </c>
      <c r="T770" s="1060">
        <f t="shared" si="35"/>
        <v>7.0767451820128375</v>
      </c>
    </row>
    <row r="771" spans="1:20" s="1063" customFormat="1">
      <c r="A771" s="1072" t="s">
        <v>846</v>
      </c>
      <c r="B771" s="1063" t="s">
        <v>768</v>
      </c>
      <c r="C771" s="1071" t="s">
        <v>118</v>
      </c>
      <c r="D771" s="1071" t="s">
        <v>2077</v>
      </c>
      <c r="E771" s="1066">
        <v>2018</v>
      </c>
      <c r="F771" s="1066">
        <v>2018</v>
      </c>
      <c r="G771" s="1064">
        <v>43304</v>
      </c>
      <c r="H771" s="1117">
        <f t="shared" si="33"/>
        <v>2018</v>
      </c>
      <c r="I771" s="1064"/>
      <c r="J771" s="1071" t="s">
        <v>843</v>
      </c>
      <c r="K771" s="1071" t="s">
        <v>2020</v>
      </c>
      <c r="L771" s="1071" t="s">
        <v>827</v>
      </c>
      <c r="M771" s="1070">
        <v>2308.3200000000002</v>
      </c>
      <c r="N771" s="1070">
        <v>0.59040000000000004</v>
      </c>
      <c r="O771" s="1062">
        <f>VLOOKUP(C771,'A. Rate Class Allocations'!$B$124:$J$128,6,FALSE)</f>
        <v>0.96094519236849896</v>
      </c>
      <c r="P771" s="1061">
        <f>VLOOKUP(C771,'A. Rate Class Allocations'!$B$124:$J$128,8,FALSE)</f>
        <v>0.98007105038154396</v>
      </c>
      <c r="Q771" s="1061">
        <f>VLOOKUP(C771,'A. Rate Class Allocations'!$B$124:$J$128,7,FALSE)</f>
        <v>1.0700573423086499</v>
      </c>
      <c r="R771" s="1061">
        <f>VLOOKUP(C771,'A. Rate Class Allocations'!$B$124:$J$128,9,FALSE)</f>
        <v>0.85888650963597402</v>
      </c>
      <c r="S771" s="1060">
        <f t="shared" si="34"/>
        <v>2173.9632280733294</v>
      </c>
      <c r="T771" s="1060">
        <f t="shared" si="35"/>
        <v>0.54261173447537392</v>
      </c>
    </row>
    <row r="772" spans="1:20" s="1063" customFormat="1">
      <c r="A772" s="1072" t="s">
        <v>846</v>
      </c>
      <c r="B772" s="1063" t="s">
        <v>768</v>
      </c>
      <c r="C772" s="1071" t="s">
        <v>118</v>
      </c>
      <c r="D772" s="1071" t="s">
        <v>2076</v>
      </c>
      <c r="E772" s="1066">
        <v>2018</v>
      </c>
      <c r="F772" s="1066">
        <v>2018</v>
      </c>
      <c r="G772" s="1064">
        <v>43308</v>
      </c>
      <c r="H772" s="1117">
        <f t="shared" ref="H772:H835" si="36">YEAR(G772)</f>
        <v>2018</v>
      </c>
      <c r="I772" s="1064"/>
      <c r="J772" s="1071" t="s">
        <v>847</v>
      </c>
      <c r="K772" s="1071" t="s">
        <v>2020</v>
      </c>
      <c r="L772" s="1071" t="s">
        <v>825</v>
      </c>
      <c r="M772" s="1070">
        <v>130954</v>
      </c>
      <c r="N772" s="1070">
        <v>36.299999999999997</v>
      </c>
      <c r="O772" s="1062">
        <f>VLOOKUP(C772,'A. Rate Class Allocations'!$B$124:$J$128,6,FALSE)</f>
        <v>0.96094519236849896</v>
      </c>
      <c r="P772" s="1061">
        <f>VLOOKUP(C772,'A. Rate Class Allocations'!$B$124:$J$128,8,FALSE)</f>
        <v>0.98007105038154396</v>
      </c>
      <c r="Q772" s="1061">
        <f>VLOOKUP(C772,'A. Rate Class Allocations'!$B$124:$J$128,7,FALSE)</f>
        <v>1.0700573423086499</v>
      </c>
      <c r="R772" s="1061">
        <f>VLOOKUP(C772,'A. Rate Class Allocations'!$B$124:$J$128,9,FALSE)</f>
        <v>0.85888650963597402</v>
      </c>
      <c r="S772" s="1060">
        <f t="shared" ref="S772:S835" si="37">M772*O772*P772</f>
        <v>123331.76533977734</v>
      </c>
      <c r="T772" s="1060">
        <f t="shared" ref="T772:T835" si="38">N772*Q772*R772</f>
        <v>33.361798715203371</v>
      </c>
    </row>
    <row r="773" spans="1:20" s="1063" customFormat="1">
      <c r="A773" s="1072" t="s">
        <v>846</v>
      </c>
      <c r="B773" s="1063" t="s">
        <v>768</v>
      </c>
      <c r="C773" s="1071" t="s">
        <v>118</v>
      </c>
      <c r="D773" s="1071" t="s">
        <v>2075</v>
      </c>
      <c r="E773" s="1066">
        <v>2018</v>
      </c>
      <c r="F773" s="1066">
        <v>2018</v>
      </c>
      <c r="G773" s="1064">
        <v>43299</v>
      </c>
      <c r="H773" s="1117">
        <f t="shared" si="36"/>
        <v>2018</v>
      </c>
      <c r="I773" s="1064"/>
      <c r="J773" s="1071" t="s">
        <v>843</v>
      </c>
      <c r="K773" s="1071" t="s">
        <v>2020</v>
      </c>
      <c r="L773" s="1071" t="s">
        <v>827</v>
      </c>
      <c r="M773" s="1070">
        <v>716.66399999999999</v>
      </c>
      <c r="N773" s="1070">
        <v>0.156</v>
      </c>
      <c r="O773" s="1062">
        <f>VLOOKUP(C773,'A. Rate Class Allocations'!$B$124:$J$128,6,FALSE)</f>
        <v>0.96094519236849896</v>
      </c>
      <c r="P773" s="1061">
        <f>VLOOKUP(C773,'A. Rate Class Allocations'!$B$124:$J$128,8,FALSE)</f>
        <v>0.98007105038154396</v>
      </c>
      <c r="Q773" s="1061">
        <f>VLOOKUP(C773,'A. Rate Class Allocations'!$B$124:$J$128,7,FALSE)</f>
        <v>1.0700573423086499</v>
      </c>
      <c r="R773" s="1061">
        <f>VLOOKUP(C773,'A. Rate Class Allocations'!$B$124:$J$128,9,FALSE)</f>
        <v>0.85888650963597402</v>
      </c>
      <c r="S773" s="1060">
        <f t="shared" si="37"/>
        <v>674.95025944580675</v>
      </c>
      <c r="T773" s="1060">
        <f t="shared" si="38"/>
        <v>0.14337301927194837</v>
      </c>
    </row>
    <row r="774" spans="1:20" s="1063" customFormat="1">
      <c r="A774" s="1072" t="s">
        <v>846</v>
      </c>
      <c r="B774" s="1063" t="s">
        <v>768</v>
      </c>
      <c r="C774" s="1071" t="s">
        <v>118</v>
      </c>
      <c r="D774" s="1071" t="s">
        <v>2074</v>
      </c>
      <c r="E774" s="1066">
        <v>2018</v>
      </c>
      <c r="F774" s="1066">
        <v>2018</v>
      </c>
      <c r="G774" s="1064">
        <v>43293</v>
      </c>
      <c r="H774" s="1117">
        <f t="shared" si="36"/>
        <v>2018</v>
      </c>
      <c r="I774" s="1064"/>
      <c r="J774" s="1071" t="s">
        <v>843</v>
      </c>
      <c r="K774" s="1071" t="s">
        <v>2020</v>
      </c>
      <c r="L774" s="1071" t="s">
        <v>827</v>
      </c>
      <c r="M774" s="1070">
        <v>3904.9</v>
      </c>
      <c r="N774" s="1070">
        <v>0.85</v>
      </c>
      <c r="O774" s="1062">
        <f>VLOOKUP(C774,'A. Rate Class Allocations'!$B$124:$J$128,6,FALSE)</f>
        <v>0.96094519236849896</v>
      </c>
      <c r="P774" s="1061">
        <f>VLOOKUP(C774,'A. Rate Class Allocations'!$B$124:$J$128,8,FALSE)</f>
        <v>0.98007105038154396</v>
      </c>
      <c r="Q774" s="1061">
        <f>VLOOKUP(C774,'A. Rate Class Allocations'!$B$124:$J$128,7,FALSE)</f>
        <v>1.0700573423086499</v>
      </c>
      <c r="R774" s="1061">
        <f>VLOOKUP(C774,'A. Rate Class Allocations'!$B$124:$J$128,9,FALSE)</f>
        <v>0.85888650963597402</v>
      </c>
      <c r="S774" s="1060">
        <f t="shared" si="37"/>
        <v>3677.6135931342033</v>
      </c>
      <c r="T774" s="1060">
        <f t="shared" si="38"/>
        <v>0.78119914346894948</v>
      </c>
    </row>
    <row r="775" spans="1:20" s="1063" customFormat="1">
      <c r="A775" s="1072" t="s">
        <v>846</v>
      </c>
      <c r="B775" s="1063" t="s">
        <v>768</v>
      </c>
      <c r="C775" s="1071" t="s">
        <v>118</v>
      </c>
      <c r="D775" s="1071" t="s">
        <v>2074</v>
      </c>
      <c r="E775" s="1066">
        <v>2018</v>
      </c>
      <c r="F775" s="1066">
        <v>2018</v>
      </c>
      <c r="G775" s="1064">
        <v>43308</v>
      </c>
      <c r="H775" s="1117">
        <f t="shared" si="36"/>
        <v>2018</v>
      </c>
      <c r="I775" s="1064"/>
      <c r="J775" s="1071" t="s">
        <v>843</v>
      </c>
      <c r="K775" s="1071" t="s">
        <v>2020</v>
      </c>
      <c r="L775" s="1071" t="s">
        <v>827</v>
      </c>
      <c r="M775" s="1070">
        <v>4134.6000000000004</v>
      </c>
      <c r="N775" s="1070">
        <v>0.9</v>
      </c>
      <c r="O775" s="1062">
        <f>VLOOKUP(C775,'A. Rate Class Allocations'!$B$124:$J$128,6,FALSE)</f>
        <v>0.96094519236849896</v>
      </c>
      <c r="P775" s="1061">
        <f>VLOOKUP(C775,'A. Rate Class Allocations'!$B$124:$J$128,8,FALSE)</f>
        <v>0.98007105038154396</v>
      </c>
      <c r="Q775" s="1061">
        <f>VLOOKUP(C775,'A. Rate Class Allocations'!$B$124:$J$128,7,FALSE)</f>
        <v>1.0700573423086499</v>
      </c>
      <c r="R775" s="1061">
        <f>VLOOKUP(C775,'A. Rate Class Allocations'!$B$124:$J$128,9,FALSE)</f>
        <v>0.85888650963597402</v>
      </c>
      <c r="S775" s="1060">
        <f t="shared" si="37"/>
        <v>3893.9438044950393</v>
      </c>
      <c r="T775" s="1060">
        <f t="shared" si="38"/>
        <v>0.82715203426124062</v>
      </c>
    </row>
    <row r="776" spans="1:20" s="1063" customFormat="1">
      <c r="A776" s="1072" t="s">
        <v>846</v>
      </c>
      <c r="B776" s="1063" t="s">
        <v>768</v>
      </c>
      <c r="C776" s="1071" t="s">
        <v>118</v>
      </c>
      <c r="D776" s="1071" t="s">
        <v>2073</v>
      </c>
      <c r="E776" s="1066">
        <v>2018</v>
      </c>
      <c r="F776" s="1066">
        <v>2018</v>
      </c>
      <c r="G776" s="1064">
        <v>43400</v>
      </c>
      <c r="H776" s="1117">
        <f t="shared" si="36"/>
        <v>2018</v>
      </c>
      <c r="I776" s="1064"/>
      <c r="J776" s="1071" t="s">
        <v>843</v>
      </c>
      <c r="K776" s="1071" t="s">
        <v>2020</v>
      </c>
      <c r="L776" s="1071" t="s">
        <v>825</v>
      </c>
      <c r="M776" s="1070">
        <v>4200</v>
      </c>
      <c r="N776" s="1070">
        <v>0</v>
      </c>
      <c r="O776" s="1062">
        <f>VLOOKUP(C776,'A. Rate Class Allocations'!$B$124:$J$128,6,FALSE)</f>
        <v>0.96094519236849896</v>
      </c>
      <c r="P776" s="1061">
        <f>VLOOKUP(C776,'A. Rate Class Allocations'!$B$124:$J$128,8,FALSE)</f>
        <v>0.98007105038154396</v>
      </c>
      <c r="Q776" s="1061">
        <f>VLOOKUP(C776,'A. Rate Class Allocations'!$B$124:$J$128,7,FALSE)</f>
        <v>1.0700573423086499</v>
      </c>
      <c r="R776" s="1061">
        <f>VLOOKUP(C776,'A. Rate Class Allocations'!$B$124:$J$128,9,FALSE)</f>
        <v>0.85888650963597402</v>
      </c>
      <c r="S776" s="1060">
        <f t="shared" si="37"/>
        <v>3955.5371689834965</v>
      </c>
      <c r="T776" s="1060">
        <f t="shared" si="38"/>
        <v>0</v>
      </c>
    </row>
    <row r="777" spans="1:20" s="1063" customFormat="1">
      <c r="A777" s="1072" t="s">
        <v>846</v>
      </c>
      <c r="B777" s="1063" t="s">
        <v>768</v>
      </c>
      <c r="C777" s="1071" t="s">
        <v>118</v>
      </c>
      <c r="D777" s="1071" t="s">
        <v>2073</v>
      </c>
      <c r="E777" s="1066">
        <v>2018</v>
      </c>
      <c r="F777" s="1066">
        <v>2018</v>
      </c>
      <c r="G777" s="1064">
        <v>43400</v>
      </c>
      <c r="H777" s="1117">
        <f t="shared" si="36"/>
        <v>2018</v>
      </c>
      <c r="I777" s="1064"/>
      <c r="J777" s="1071" t="s">
        <v>843</v>
      </c>
      <c r="K777" s="1071" t="s">
        <v>2020</v>
      </c>
      <c r="L777" s="1071" t="s">
        <v>825</v>
      </c>
      <c r="M777" s="1070">
        <v>477.77600000000001</v>
      </c>
      <c r="N777" s="1070">
        <v>0.104</v>
      </c>
      <c r="O777" s="1062">
        <f>VLOOKUP(C777,'A. Rate Class Allocations'!$B$124:$J$128,6,FALSE)</f>
        <v>0.96094519236849896</v>
      </c>
      <c r="P777" s="1061">
        <f>VLOOKUP(C777,'A. Rate Class Allocations'!$B$124:$J$128,8,FALSE)</f>
        <v>0.98007105038154396</v>
      </c>
      <c r="Q777" s="1061">
        <f>VLOOKUP(C777,'A. Rate Class Allocations'!$B$124:$J$128,7,FALSE)</f>
        <v>1.0700573423086499</v>
      </c>
      <c r="R777" s="1061">
        <f>VLOOKUP(C777,'A. Rate Class Allocations'!$B$124:$J$128,9,FALSE)</f>
        <v>0.85888650963597402</v>
      </c>
      <c r="S777" s="1060">
        <f t="shared" si="37"/>
        <v>449.96683963053789</v>
      </c>
      <c r="T777" s="1060">
        <f t="shared" si="38"/>
        <v>9.5582012847965581E-2</v>
      </c>
    </row>
    <row r="778" spans="1:20" s="1063" customFormat="1">
      <c r="A778" s="1072" t="s">
        <v>846</v>
      </c>
      <c r="B778" s="1063" t="s">
        <v>768</v>
      </c>
      <c r="C778" s="1071" t="s">
        <v>118</v>
      </c>
      <c r="D778" s="1071" t="s">
        <v>2073</v>
      </c>
      <c r="E778" s="1066">
        <v>2018</v>
      </c>
      <c r="F778" s="1066">
        <v>2018</v>
      </c>
      <c r="G778" s="1064">
        <v>43400</v>
      </c>
      <c r="H778" s="1117">
        <f t="shared" si="36"/>
        <v>2018</v>
      </c>
      <c r="I778" s="1064"/>
      <c r="J778" s="1071" t="s">
        <v>843</v>
      </c>
      <c r="K778" s="1071" t="s">
        <v>2020</v>
      </c>
      <c r="L778" s="1071" t="s">
        <v>825</v>
      </c>
      <c r="M778" s="1070">
        <v>1003.3296</v>
      </c>
      <c r="N778" s="1070">
        <v>0.21840000000000001</v>
      </c>
      <c r="O778" s="1062">
        <f>VLOOKUP(C778,'A. Rate Class Allocations'!$B$124:$J$128,6,FALSE)</f>
        <v>0.96094519236849896</v>
      </c>
      <c r="P778" s="1061">
        <f>VLOOKUP(C778,'A. Rate Class Allocations'!$B$124:$J$128,8,FALSE)</f>
        <v>0.98007105038154396</v>
      </c>
      <c r="Q778" s="1061">
        <f>VLOOKUP(C778,'A. Rate Class Allocations'!$B$124:$J$128,7,FALSE)</f>
        <v>1.0700573423086499</v>
      </c>
      <c r="R778" s="1061">
        <f>VLOOKUP(C778,'A. Rate Class Allocations'!$B$124:$J$128,9,FALSE)</f>
        <v>0.85888650963597402</v>
      </c>
      <c r="S778" s="1060">
        <f t="shared" si="37"/>
        <v>944.93036322412956</v>
      </c>
      <c r="T778" s="1060">
        <f t="shared" si="38"/>
        <v>0.20072222698072775</v>
      </c>
    </row>
    <row r="779" spans="1:20" s="1063" customFormat="1">
      <c r="A779" s="1072" t="s">
        <v>846</v>
      </c>
      <c r="B779" s="1063" t="s">
        <v>768</v>
      </c>
      <c r="C779" s="1071" t="s">
        <v>118</v>
      </c>
      <c r="D779" s="1071" t="s">
        <v>2073</v>
      </c>
      <c r="E779" s="1066">
        <v>2018</v>
      </c>
      <c r="F779" s="1066">
        <v>2018</v>
      </c>
      <c r="G779" s="1064">
        <v>43400</v>
      </c>
      <c r="H779" s="1117">
        <f t="shared" si="36"/>
        <v>2018</v>
      </c>
      <c r="I779" s="1064"/>
      <c r="J779" s="1071" t="s">
        <v>843</v>
      </c>
      <c r="K779" s="1071" t="s">
        <v>2020</v>
      </c>
      <c r="L779" s="1071" t="s">
        <v>825</v>
      </c>
      <c r="M779" s="1070">
        <v>9004.24</v>
      </c>
      <c r="N779" s="1070">
        <v>1.96</v>
      </c>
      <c r="O779" s="1062">
        <f>VLOOKUP(C779,'A. Rate Class Allocations'!$B$124:$J$128,6,FALSE)</f>
        <v>0.96094519236849896</v>
      </c>
      <c r="P779" s="1061">
        <f>VLOOKUP(C779,'A. Rate Class Allocations'!$B$124:$J$128,8,FALSE)</f>
        <v>0.98007105038154396</v>
      </c>
      <c r="Q779" s="1061">
        <f>VLOOKUP(C779,'A. Rate Class Allocations'!$B$124:$J$128,7,FALSE)</f>
        <v>1.0700573423086499</v>
      </c>
      <c r="R779" s="1061">
        <f>VLOOKUP(C779,'A. Rate Class Allocations'!$B$124:$J$128,9,FALSE)</f>
        <v>0.85888650963597402</v>
      </c>
      <c r="S779" s="1060">
        <f t="shared" si="37"/>
        <v>8480.1442853447516</v>
      </c>
      <c r="T779" s="1060">
        <f t="shared" si="38"/>
        <v>1.801353319057813</v>
      </c>
    </row>
    <row r="780" spans="1:20" s="1063" customFormat="1">
      <c r="A780" s="1072" t="s">
        <v>846</v>
      </c>
      <c r="B780" s="1063" t="s">
        <v>768</v>
      </c>
      <c r="C780" s="1071" t="s">
        <v>118</v>
      </c>
      <c r="D780" s="1071" t="s">
        <v>2073</v>
      </c>
      <c r="E780" s="1066">
        <v>2018</v>
      </c>
      <c r="F780" s="1066">
        <v>2018</v>
      </c>
      <c r="G780" s="1064">
        <v>43400</v>
      </c>
      <c r="H780" s="1117">
        <f t="shared" si="36"/>
        <v>2018</v>
      </c>
      <c r="I780" s="1064"/>
      <c r="J780" s="1071" t="s">
        <v>843</v>
      </c>
      <c r="K780" s="1071" t="s">
        <v>2020</v>
      </c>
      <c r="L780" s="1071" t="s">
        <v>825</v>
      </c>
      <c r="M780" s="1070">
        <v>11726.671</v>
      </c>
      <c r="N780" s="1070">
        <v>3.113</v>
      </c>
      <c r="O780" s="1062">
        <f>VLOOKUP(C780,'A. Rate Class Allocations'!$B$124:$J$128,6,FALSE)</f>
        <v>0.96094519236849896</v>
      </c>
      <c r="P780" s="1061">
        <f>VLOOKUP(C780,'A. Rate Class Allocations'!$B$124:$J$128,8,FALSE)</f>
        <v>0.98007105038154396</v>
      </c>
      <c r="Q780" s="1061">
        <f>VLOOKUP(C780,'A. Rate Class Allocations'!$B$124:$J$128,7,FALSE)</f>
        <v>1.0700573423086499</v>
      </c>
      <c r="R780" s="1061">
        <f>VLOOKUP(C780,'A. Rate Class Allocations'!$B$124:$J$128,9,FALSE)</f>
        <v>0.85888650963597402</v>
      </c>
      <c r="S780" s="1060">
        <f t="shared" si="37"/>
        <v>11044.115002128778</v>
      </c>
      <c r="T780" s="1060">
        <f t="shared" si="38"/>
        <v>2.8610269807280466</v>
      </c>
    </row>
    <row r="781" spans="1:20" s="1063" customFormat="1">
      <c r="A781" s="1072" t="s">
        <v>846</v>
      </c>
      <c r="B781" s="1063" t="s">
        <v>768</v>
      </c>
      <c r="C781" s="1071" t="s">
        <v>118</v>
      </c>
      <c r="D781" s="1071" t="s">
        <v>2073</v>
      </c>
      <c r="E781" s="1066">
        <v>2018</v>
      </c>
      <c r="F781" s="1066">
        <v>2018</v>
      </c>
      <c r="G781" s="1064">
        <v>43400</v>
      </c>
      <c r="H781" s="1117">
        <f t="shared" si="36"/>
        <v>2018</v>
      </c>
      <c r="I781" s="1064"/>
      <c r="J781" s="1071" t="s">
        <v>843</v>
      </c>
      <c r="K781" s="1071" t="s">
        <v>2020</v>
      </c>
      <c r="L781" s="1071" t="s">
        <v>825</v>
      </c>
      <c r="M781" s="1070">
        <v>267.37079999999997</v>
      </c>
      <c r="N781" s="1070">
        <v>5.8200000000000002E-2</v>
      </c>
      <c r="O781" s="1062">
        <f>VLOOKUP(C781,'A. Rate Class Allocations'!$B$124:$J$128,6,FALSE)</f>
        <v>0.96094519236849896</v>
      </c>
      <c r="P781" s="1061">
        <f>VLOOKUP(C781,'A. Rate Class Allocations'!$B$124:$J$128,8,FALSE)</f>
        <v>0.98007105038154396</v>
      </c>
      <c r="Q781" s="1061">
        <f>VLOOKUP(C781,'A. Rate Class Allocations'!$B$124:$J$128,7,FALSE)</f>
        <v>1.0700573423086499</v>
      </c>
      <c r="R781" s="1061">
        <f>VLOOKUP(C781,'A. Rate Class Allocations'!$B$124:$J$128,9,FALSE)</f>
        <v>0.85888650963597402</v>
      </c>
      <c r="S781" s="1060">
        <f t="shared" si="37"/>
        <v>251.80836602401249</v>
      </c>
      <c r="T781" s="1060">
        <f t="shared" si="38"/>
        <v>5.3489164882226901E-2</v>
      </c>
    </row>
    <row r="782" spans="1:20" s="1063" customFormat="1">
      <c r="A782" s="1072" t="s">
        <v>846</v>
      </c>
      <c r="B782" s="1063" t="s">
        <v>768</v>
      </c>
      <c r="C782" s="1071" t="s">
        <v>118</v>
      </c>
      <c r="D782" s="1071" t="s">
        <v>2072</v>
      </c>
      <c r="E782" s="1066">
        <v>2018</v>
      </c>
      <c r="F782" s="1066">
        <v>2018</v>
      </c>
      <c r="G782" s="1064">
        <v>43328</v>
      </c>
      <c r="H782" s="1117">
        <f t="shared" si="36"/>
        <v>2018</v>
      </c>
      <c r="I782" s="1064"/>
      <c r="J782" s="1071" t="s">
        <v>843</v>
      </c>
      <c r="K782" s="1071" t="s">
        <v>2020</v>
      </c>
      <c r="L782" s="1071" t="s">
        <v>825</v>
      </c>
      <c r="M782" s="1070">
        <v>12792.732</v>
      </c>
      <c r="N782" s="1070">
        <v>3.3959999999999999</v>
      </c>
      <c r="O782" s="1062">
        <f>VLOOKUP(C782,'A. Rate Class Allocations'!$B$124:$J$128,6,FALSE)</f>
        <v>0.96094519236849896</v>
      </c>
      <c r="P782" s="1061">
        <f>VLOOKUP(C782,'A. Rate Class Allocations'!$B$124:$J$128,8,FALSE)</f>
        <v>0.98007105038154396</v>
      </c>
      <c r="Q782" s="1061">
        <f>VLOOKUP(C782,'A. Rate Class Allocations'!$B$124:$J$128,7,FALSE)</f>
        <v>1.0700573423086499</v>
      </c>
      <c r="R782" s="1061">
        <f>VLOOKUP(C782,'A. Rate Class Allocations'!$B$124:$J$128,9,FALSE)</f>
        <v>0.85888650963597402</v>
      </c>
      <c r="S782" s="1060">
        <f t="shared" si="37"/>
        <v>12048.125456867758</v>
      </c>
      <c r="T782" s="1060">
        <f t="shared" si="38"/>
        <v>3.1211203426124148</v>
      </c>
    </row>
    <row r="783" spans="1:20" s="1063" customFormat="1">
      <c r="A783" s="1072" t="s">
        <v>846</v>
      </c>
      <c r="B783" s="1063" t="s">
        <v>768</v>
      </c>
      <c r="C783" s="1071" t="s">
        <v>118</v>
      </c>
      <c r="D783" s="1071" t="s">
        <v>2071</v>
      </c>
      <c r="E783" s="1066">
        <v>2018</v>
      </c>
      <c r="F783" s="1066">
        <v>2018</v>
      </c>
      <c r="G783" s="1064">
        <v>43336</v>
      </c>
      <c r="H783" s="1117">
        <f t="shared" si="36"/>
        <v>2018</v>
      </c>
      <c r="I783" s="1064"/>
      <c r="J783" s="1071" t="s">
        <v>843</v>
      </c>
      <c r="K783" s="1071" t="s">
        <v>2020</v>
      </c>
      <c r="L783" s="1071" t="s">
        <v>827</v>
      </c>
      <c r="M783" s="1070">
        <v>11815.130999999999</v>
      </c>
      <c r="N783" s="1070">
        <v>3.0209999999999999</v>
      </c>
      <c r="O783" s="1062">
        <f>VLOOKUP(C783,'A. Rate Class Allocations'!$B$124:$J$128,6,FALSE)</f>
        <v>0.96094519236849896</v>
      </c>
      <c r="P783" s="1061">
        <f>VLOOKUP(C783,'A. Rate Class Allocations'!$B$124:$J$128,8,FALSE)</f>
        <v>0.98007105038154396</v>
      </c>
      <c r="Q783" s="1061">
        <f>VLOOKUP(C783,'A. Rate Class Allocations'!$B$124:$J$128,7,FALSE)</f>
        <v>1.0700573423086499</v>
      </c>
      <c r="R783" s="1061">
        <f>VLOOKUP(C783,'A. Rate Class Allocations'!$B$124:$J$128,9,FALSE)</f>
        <v>0.85888650963597402</v>
      </c>
      <c r="S783" s="1060">
        <f t="shared" si="37"/>
        <v>11127.426149264082</v>
      </c>
      <c r="T783" s="1060">
        <f t="shared" si="38"/>
        <v>2.7764736616702308</v>
      </c>
    </row>
    <row r="784" spans="1:20" s="1063" customFormat="1">
      <c r="A784" s="1072" t="s">
        <v>846</v>
      </c>
      <c r="B784" s="1063" t="s">
        <v>768</v>
      </c>
      <c r="C784" s="1071" t="s">
        <v>118</v>
      </c>
      <c r="D784" s="1071" t="s">
        <v>2071</v>
      </c>
      <c r="E784" s="1066">
        <v>2018</v>
      </c>
      <c r="F784" s="1066">
        <v>2018</v>
      </c>
      <c r="G784" s="1064">
        <v>43336</v>
      </c>
      <c r="H784" s="1117">
        <f t="shared" si="36"/>
        <v>2018</v>
      </c>
      <c r="I784" s="1064"/>
      <c r="J784" s="1071" t="s">
        <v>843</v>
      </c>
      <c r="K784" s="1071" t="s">
        <v>2020</v>
      </c>
      <c r="L784" s="1071" t="s">
        <v>827</v>
      </c>
      <c r="M784" s="1070">
        <v>110.256</v>
      </c>
      <c r="N784" s="1070">
        <v>2.4E-2</v>
      </c>
      <c r="O784" s="1062">
        <f>VLOOKUP(C784,'A. Rate Class Allocations'!$B$124:$J$128,6,FALSE)</f>
        <v>0.96094519236849896</v>
      </c>
      <c r="P784" s="1061">
        <f>VLOOKUP(C784,'A. Rate Class Allocations'!$B$124:$J$128,8,FALSE)</f>
        <v>0.98007105038154396</v>
      </c>
      <c r="Q784" s="1061">
        <f>VLOOKUP(C784,'A. Rate Class Allocations'!$B$124:$J$128,7,FALSE)</f>
        <v>1.0700573423086499</v>
      </c>
      <c r="R784" s="1061">
        <f>VLOOKUP(C784,'A. Rate Class Allocations'!$B$124:$J$128,9,FALSE)</f>
        <v>0.85888650963597402</v>
      </c>
      <c r="S784" s="1060">
        <f t="shared" si="37"/>
        <v>103.83850145320105</v>
      </c>
      <c r="T784" s="1060">
        <f t="shared" si="38"/>
        <v>2.205738758029975E-2</v>
      </c>
    </row>
    <row r="785" spans="1:20" s="1063" customFormat="1">
      <c r="A785" s="1072" t="s">
        <v>846</v>
      </c>
      <c r="B785" s="1063" t="s">
        <v>768</v>
      </c>
      <c r="C785" s="1071" t="s">
        <v>118</v>
      </c>
      <c r="D785" s="1071" t="s">
        <v>2070</v>
      </c>
      <c r="E785" s="1066">
        <v>2018</v>
      </c>
      <c r="F785" s="1066">
        <v>2018</v>
      </c>
      <c r="G785" s="1064">
        <v>43308</v>
      </c>
      <c r="H785" s="1117">
        <f t="shared" si="36"/>
        <v>2018</v>
      </c>
      <c r="I785" s="1064"/>
      <c r="J785" s="1071" t="s">
        <v>847</v>
      </c>
      <c r="K785" s="1071" t="s">
        <v>2020</v>
      </c>
      <c r="L785" s="1071" t="s">
        <v>827</v>
      </c>
      <c r="M785" s="1070">
        <v>61309</v>
      </c>
      <c r="N785" s="1070">
        <v>14.6</v>
      </c>
      <c r="O785" s="1062">
        <f>VLOOKUP(C785,'A. Rate Class Allocations'!$B$124:$J$128,6,FALSE)</f>
        <v>0.96094519236849896</v>
      </c>
      <c r="P785" s="1061">
        <f>VLOOKUP(C785,'A. Rate Class Allocations'!$B$124:$J$128,8,FALSE)</f>
        <v>0.98007105038154396</v>
      </c>
      <c r="Q785" s="1061">
        <f>VLOOKUP(C785,'A. Rate Class Allocations'!$B$124:$J$128,7,FALSE)</f>
        <v>1.0700573423086499</v>
      </c>
      <c r="R785" s="1061">
        <f>VLOOKUP(C785,'A. Rate Class Allocations'!$B$124:$J$128,9,FALSE)</f>
        <v>0.85888650963597402</v>
      </c>
      <c r="S785" s="1060">
        <f t="shared" si="37"/>
        <v>57740.482926954566</v>
      </c>
      <c r="T785" s="1060">
        <f t="shared" si="38"/>
        <v>13.418244111349015</v>
      </c>
    </row>
    <row r="786" spans="1:20" s="1063" customFormat="1">
      <c r="A786" s="1072" t="s">
        <v>846</v>
      </c>
      <c r="B786" s="1063" t="s">
        <v>768</v>
      </c>
      <c r="C786" s="1071" t="s">
        <v>118</v>
      </c>
      <c r="D786" s="1071" t="s">
        <v>2070</v>
      </c>
      <c r="E786" s="1066">
        <v>2018</v>
      </c>
      <c r="F786" s="1066">
        <v>2018</v>
      </c>
      <c r="G786" s="1064">
        <v>43308</v>
      </c>
      <c r="H786" s="1117">
        <f t="shared" si="36"/>
        <v>2018</v>
      </c>
      <c r="I786" s="1064"/>
      <c r="J786" s="1071" t="s">
        <v>843</v>
      </c>
      <c r="K786" s="1071" t="s">
        <v>2020</v>
      </c>
      <c r="L786" s="1071" t="s">
        <v>827</v>
      </c>
      <c r="M786" s="1070">
        <v>739.2</v>
      </c>
      <c r="N786" s="1070">
        <v>0.189</v>
      </c>
      <c r="O786" s="1062">
        <f>VLOOKUP(C786,'A. Rate Class Allocations'!$B$124:$J$128,6,FALSE)</f>
        <v>0.96094519236849896</v>
      </c>
      <c r="P786" s="1061">
        <f>VLOOKUP(C786,'A. Rate Class Allocations'!$B$124:$J$128,8,FALSE)</f>
        <v>0.98007105038154396</v>
      </c>
      <c r="Q786" s="1061">
        <f>VLOOKUP(C786,'A. Rate Class Allocations'!$B$124:$J$128,7,FALSE)</f>
        <v>1.0700573423086499</v>
      </c>
      <c r="R786" s="1061">
        <f>VLOOKUP(C786,'A. Rate Class Allocations'!$B$124:$J$128,9,FALSE)</f>
        <v>0.85888650963597402</v>
      </c>
      <c r="S786" s="1060">
        <f t="shared" si="37"/>
        <v>696.17454174109548</v>
      </c>
      <c r="T786" s="1060">
        <f t="shared" si="38"/>
        <v>0.17370192719486055</v>
      </c>
    </row>
    <row r="787" spans="1:20" s="1063" customFormat="1">
      <c r="A787" s="1072" t="s">
        <v>846</v>
      </c>
      <c r="B787" s="1063" t="s">
        <v>768</v>
      </c>
      <c r="C787" s="1071" t="s">
        <v>118</v>
      </c>
      <c r="D787" s="1071" t="s">
        <v>2069</v>
      </c>
      <c r="E787" s="1066">
        <v>2018</v>
      </c>
      <c r="F787" s="1066">
        <v>2018</v>
      </c>
      <c r="G787" s="1064">
        <v>43343</v>
      </c>
      <c r="H787" s="1117">
        <f t="shared" si="36"/>
        <v>2018</v>
      </c>
      <c r="I787" s="1064"/>
      <c r="J787" s="1071" t="s">
        <v>843</v>
      </c>
      <c r="K787" s="1071" t="s">
        <v>2020</v>
      </c>
      <c r="L787" s="1071" t="s">
        <v>827</v>
      </c>
      <c r="M787" s="1070">
        <v>3980.5439999999999</v>
      </c>
      <c r="N787" s="1070">
        <v>0.45440000000000003</v>
      </c>
      <c r="O787" s="1062">
        <f>VLOOKUP(C787,'A. Rate Class Allocations'!$B$124:$J$128,6,FALSE)</f>
        <v>0.96094519236849896</v>
      </c>
      <c r="P787" s="1061">
        <f>VLOOKUP(C787,'A. Rate Class Allocations'!$B$124:$J$128,8,FALSE)</f>
        <v>0.98007105038154396</v>
      </c>
      <c r="Q787" s="1061">
        <f>VLOOKUP(C787,'A. Rate Class Allocations'!$B$124:$J$128,7,FALSE)</f>
        <v>1.0700573423086499</v>
      </c>
      <c r="R787" s="1061">
        <f>VLOOKUP(C787,'A. Rate Class Allocations'!$B$124:$J$128,9,FALSE)</f>
        <v>0.85888650963597402</v>
      </c>
      <c r="S787" s="1060">
        <f t="shared" si="37"/>
        <v>3748.8547011367241</v>
      </c>
      <c r="T787" s="1060">
        <f t="shared" si="38"/>
        <v>0.41761987152034202</v>
      </c>
    </row>
    <row r="788" spans="1:20" s="1063" customFormat="1">
      <c r="A788" s="1072" t="s">
        <v>846</v>
      </c>
      <c r="B788" s="1063" t="s">
        <v>768</v>
      </c>
      <c r="C788" s="1071" t="s">
        <v>118</v>
      </c>
      <c r="D788" s="1071" t="s">
        <v>2069</v>
      </c>
      <c r="E788" s="1066">
        <v>2018</v>
      </c>
      <c r="F788" s="1066">
        <v>2018</v>
      </c>
      <c r="G788" s="1064">
        <v>43343</v>
      </c>
      <c r="H788" s="1117">
        <f t="shared" si="36"/>
        <v>2018</v>
      </c>
      <c r="I788" s="1064"/>
      <c r="J788" s="1071" t="s">
        <v>843</v>
      </c>
      <c r="K788" s="1071" t="s">
        <v>2020</v>
      </c>
      <c r="L788" s="1071" t="s">
        <v>827</v>
      </c>
      <c r="M788" s="1070">
        <v>7596.6383999999998</v>
      </c>
      <c r="N788" s="1070">
        <v>1.6536</v>
      </c>
      <c r="O788" s="1062">
        <f>VLOOKUP(C788,'A. Rate Class Allocations'!$B$124:$J$128,6,FALSE)</f>
        <v>0.96094519236849896</v>
      </c>
      <c r="P788" s="1061">
        <f>VLOOKUP(C788,'A. Rate Class Allocations'!$B$124:$J$128,8,FALSE)</f>
        <v>0.98007105038154396</v>
      </c>
      <c r="Q788" s="1061">
        <f>VLOOKUP(C788,'A. Rate Class Allocations'!$B$124:$J$128,7,FALSE)</f>
        <v>1.0700573423086499</v>
      </c>
      <c r="R788" s="1061">
        <f>VLOOKUP(C788,'A. Rate Class Allocations'!$B$124:$J$128,9,FALSE)</f>
        <v>0.85888650963597402</v>
      </c>
      <c r="S788" s="1060">
        <f t="shared" si="37"/>
        <v>7154.4727501255511</v>
      </c>
      <c r="T788" s="1060">
        <f t="shared" si="38"/>
        <v>1.5197540042826529</v>
      </c>
    </row>
    <row r="789" spans="1:20" s="1063" customFormat="1">
      <c r="A789" s="1072" t="s">
        <v>846</v>
      </c>
      <c r="B789" s="1063" t="s">
        <v>768</v>
      </c>
      <c r="C789" s="1071" t="s">
        <v>118</v>
      </c>
      <c r="D789" s="1071" t="s">
        <v>2069</v>
      </c>
      <c r="E789" s="1066">
        <v>2018</v>
      </c>
      <c r="F789" s="1066">
        <v>2018</v>
      </c>
      <c r="G789" s="1064">
        <v>43343</v>
      </c>
      <c r="H789" s="1117">
        <f t="shared" si="36"/>
        <v>2018</v>
      </c>
      <c r="I789" s="1064"/>
      <c r="J789" s="1071" t="s">
        <v>843</v>
      </c>
      <c r="K789" s="1071" t="s">
        <v>2020</v>
      </c>
      <c r="L789" s="1071" t="s">
        <v>827</v>
      </c>
      <c r="M789" s="1070">
        <v>11576.88</v>
      </c>
      <c r="N789" s="1070">
        <v>2.52</v>
      </c>
      <c r="O789" s="1062">
        <f>VLOOKUP(C789,'A. Rate Class Allocations'!$B$124:$J$128,6,FALSE)</f>
        <v>0.96094519236849896</v>
      </c>
      <c r="P789" s="1061">
        <f>VLOOKUP(C789,'A. Rate Class Allocations'!$B$124:$J$128,8,FALSE)</f>
        <v>0.98007105038154396</v>
      </c>
      <c r="Q789" s="1061">
        <f>VLOOKUP(C789,'A. Rate Class Allocations'!$B$124:$J$128,7,FALSE)</f>
        <v>1.0700573423086499</v>
      </c>
      <c r="R789" s="1061">
        <f>VLOOKUP(C789,'A. Rate Class Allocations'!$B$124:$J$128,9,FALSE)</f>
        <v>0.85888650963597402</v>
      </c>
      <c r="S789" s="1060">
        <f t="shared" si="37"/>
        <v>10903.042652586108</v>
      </c>
      <c r="T789" s="1060">
        <f t="shared" si="38"/>
        <v>2.316025695931474</v>
      </c>
    </row>
    <row r="790" spans="1:20" s="1063" customFormat="1">
      <c r="A790" s="1072" t="s">
        <v>846</v>
      </c>
      <c r="B790" s="1063" t="s">
        <v>768</v>
      </c>
      <c r="C790" s="1071" t="s">
        <v>118</v>
      </c>
      <c r="D790" s="1071" t="s">
        <v>2069</v>
      </c>
      <c r="E790" s="1066">
        <v>2018</v>
      </c>
      <c r="F790" s="1066">
        <v>2018</v>
      </c>
      <c r="G790" s="1064">
        <v>43343</v>
      </c>
      <c r="H790" s="1117">
        <f t="shared" si="36"/>
        <v>2018</v>
      </c>
      <c r="I790" s="1064"/>
      <c r="J790" s="1071" t="s">
        <v>843</v>
      </c>
      <c r="K790" s="1071" t="s">
        <v>2020</v>
      </c>
      <c r="L790" s="1071" t="s">
        <v>827</v>
      </c>
      <c r="M790" s="1070">
        <v>1658.2639999999999</v>
      </c>
      <c r="N790" s="1070">
        <v>0.42399999999999999</v>
      </c>
      <c r="O790" s="1062">
        <f>VLOOKUP(C790,'A. Rate Class Allocations'!$B$124:$J$128,6,FALSE)</f>
        <v>0.96094519236849896</v>
      </c>
      <c r="P790" s="1061">
        <f>VLOOKUP(C790,'A. Rate Class Allocations'!$B$124:$J$128,8,FALSE)</f>
        <v>0.98007105038154396</v>
      </c>
      <c r="Q790" s="1061">
        <f>VLOOKUP(C790,'A. Rate Class Allocations'!$B$124:$J$128,7,FALSE)</f>
        <v>1.0700573423086499</v>
      </c>
      <c r="R790" s="1061">
        <f>VLOOKUP(C790,'A. Rate Class Allocations'!$B$124:$J$128,9,FALSE)</f>
        <v>0.85888650963597402</v>
      </c>
      <c r="S790" s="1060">
        <f t="shared" si="37"/>
        <v>1561.7440209493448</v>
      </c>
      <c r="T790" s="1060">
        <f t="shared" si="38"/>
        <v>0.38968051391862896</v>
      </c>
    </row>
    <row r="791" spans="1:20" s="1063" customFormat="1">
      <c r="A791" s="1072" t="s">
        <v>846</v>
      </c>
      <c r="B791" s="1063" t="s">
        <v>768</v>
      </c>
      <c r="C791" s="1071" t="s">
        <v>118</v>
      </c>
      <c r="D791" s="1071" t="s">
        <v>2069</v>
      </c>
      <c r="E791" s="1066">
        <v>2018</v>
      </c>
      <c r="F791" s="1066">
        <v>2018</v>
      </c>
      <c r="G791" s="1064">
        <v>43343</v>
      </c>
      <c r="H791" s="1117">
        <f t="shared" si="36"/>
        <v>2018</v>
      </c>
      <c r="I791" s="1064"/>
      <c r="J791" s="1071" t="s">
        <v>843</v>
      </c>
      <c r="K791" s="1071" t="s">
        <v>2020</v>
      </c>
      <c r="L791" s="1071" t="s">
        <v>827</v>
      </c>
      <c r="M791" s="1070">
        <v>16.03</v>
      </c>
      <c r="N791" s="1070">
        <v>4.1000000000000003E-3</v>
      </c>
      <c r="O791" s="1062">
        <f>VLOOKUP(C791,'A. Rate Class Allocations'!$B$124:$J$128,6,FALSE)</f>
        <v>0.96094519236849896</v>
      </c>
      <c r="P791" s="1061">
        <f>VLOOKUP(C791,'A. Rate Class Allocations'!$B$124:$J$128,8,FALSE)</f>
        <v>0.98007105038154396</v>
      </c>
      <c r="Q791" s="1061">
        <f>VLOOKUP(C791,'A. Rate Class Allocations'!$B$124:$J$128,7,FALSE)</f>
        <v>1.0700573423086499</v>
      </c>
      <c r="R791" s="1061">
        <f>VLOOKUP(C791,'A. Rate Class Allocations'!$B$124:$J$128,9,FALSE)</f>
        <v>0.85888650963597402</v>
      </c>
      <c r="S791" s="1060">
        <f t="shared" si="37"/>
        <v>15.096966861620345</v>
      </c>
      <c r="T791" s="1060">
        <f t="shared" si="38"/>
        <v>3.7681370449678749E-3</v>
      </c>
    </row>
    <row r="792" spans="1:20" s="1063" customFormat="1">
      <c r="A792" s="1072" t="s">
        <v>846</v>
      </c>
      <c r="B792" s="1063" t="s">
        <v>768</v>
      </c>
      <c r="C792" s="1071" t="s">
        <v>118</v>
      </c>
      <c r="D792" s="1071" t="s">
        <v>2068</v>
      </c>
      <c r="E792" s="1066">
        <v>2018</v>
      </c>
      <c r="F792" s="1066">
        <v>2018</v>
      </c>
      <c r="G792" s="1064">
        <v>43371</v>
      </c>
      <c r="H792" s="1117">
        <f t="shared" si="36"/>
        <v>2018</v>
      </c>
      <c r="I792" s="1064"/>
      <c r="J792" s="1071" t="s">
        <v>843</v>
      </c>
      <c r="K792" s="1071" t="s">
        <v>2020</v>
      </c>
      <c r="L792" s="1071" t="s">
        <v>827</v>
      </c>
      <c r="M792" s="1070">
        <v>18804.864000000001</v>
      </c>
      <c r="N792" s="1070">
        <v>4.992</v>
      </c>
      <c r="O792" s="1062">
        <f>VLOOKUP(C792,'A. Rate Class Allocations'!$B$124:$J$128,6,FALSE)</f>
        <v>0.96094519236849896</v>
      </c>
      <c r="P792" s="1061">
        <f>VLOOKUP(C792,'A. Rate Class Allocations'!$B$124:$J$128,8,FALSE)</f>
        <v>0.98007105038154396</v>
      </c>
      <c r="Q792" s="1061">
        <f>VLOOKUP(C792,'A. Rate Class Allocations'!$B$124:$J$128,7,FALSE)</f>
        <v>1.0700573423086499</v>
      </c>
      <c r="R792" s="1061">
        <f>VLOOKUP(C792,'A. Rate Class Allocations'!$B$124:$J$128,9,FALSE)</f>
        <v>0.85888650963597402</v>
      </c>
      <c r="S792" s="1060">
        <f t="shared" si="37"/>
        <v>17710.318692780875</v>
      </c>
      <c r="T792" s="1060">
        <f t="shared" si="38"/>
        <v>4.5879366167023479</v>
      </c>
    </row>
    <row r="793" spans="1:20" s="1063" customFormat="1">
      <c r="A793" s="1072" t="s">
        <v>846</v>
      </c>
      <c r="B793" s="1063" t="s">
        <v>768</v>
      </c>
      <c r="C793" s="1071" t="s">
        <v>118</v>
      </c>
      <c r="D793" s="1071" t="s">
        <v>2068</v>
      </c>
      <c r="E793" s="1066">
        <v>2018</v>
      </c>
      <c r="F793" s="1066">
        <v>2018</v>
      </c>
      <c r="G793" s="1064">
        <v>43371</v>
      </c>
      <c r="H793" s="1117">
        <f t="shared" si="36"/>
        <v>2018</v>
      </c>
      <c r="I793" s="1064"/>
      <c r="J793" s="1071" t="s">
        <v>843</v>
      </c>
      <c r="K793" s="1071" t="s">
        <v>2020</v>
      </c>
      <c r="L793" s="1071" t="s">
        <v>827</v>
      </c>
      <c r="M793" s="1070">
        <v>40519.08</v>
      </c>
      <c r="N793" s="1070">
        <v>8.82</v>
      </c>
      <c r="O793" s="1062">
        <f>VLOOKUP(C793,'A. Rate Class Allocations'!$B$124:$J$128,6,FALSE)</f>
        <v>0.96094519236849896</v>
      </c>
      <c r="P793" s="1061">
        <f>VLOOKUP(C793,'A. Rate Class Allocations'!$B$124:$J$128,8,FALSE)</f>
        <v>0.98007105038154396</v>
      </c>
      <c r="Q793" s="1061">
        <f>VLOOKUP(C793,'A. Rate Class Allocations'!$B$124:$J$128,7,FALSE)</f>
        <v>1.0700573423086499</v>
      </c>
      <c r="R793" s="1061">
        <f>VLOOKUP(C793,'A. Rate Class Allocations'!$B$124:$J$128,9,FALSE)</f>
        <v>0.85888650963597402</v>
      </c>
      <c r="S793" s="1060">
        <f t="shared" si="37"/>
        <v>38160.649284051382</v>
      </c>
      <c r="T793" s="1060">
        <f t="shared" si="38"/>
        <v>8.1060899357601599</v>
      </c>
    </row>
    <row r="794" spans="1:20" s="1063" customFormat="1">
      <c r="A794" s="1072" t="s">
        <v>846</v>
      </c>
      <c r="B794" s="1063" t="s">
        <v>768</v>
      </c>
      <c r="C794" s="1071" t="s">
        <v>118</v>
      </c>
      <c r="D794" s="1071" t="s">
        <v>2067</v>
      </c>
      <c r="E794" s="1066">
        <v>2018</v>
      </c>
      <c r="F794" s="1066">
        <v>2018</v>
      </c>
      <c r="G794" s="1064">
        <v>43343</v>
      </c>
      <c r="H794" s="1117">
        <f t="shared" si="36"/>
        <v>2018</v>
      </c>
      <c r="I794" s="1064"/>
      <c r="J794" s="1071" t="s">
        <v>843</v>
      </c>
      <c r="K794" s="1071" t="s">
        <v>2020</v>
      </c>
      <c r="L794" s="1071" t="s">
        <v>827</v>
      </c>
      <c r="M794" s="1070">
        <v>3234.192</v>
      </c>
      <c r="N794" s="1070">
        <v>0.36919999999999997</v>
      </c>
      <c r="O794" s="1062">
        <f>VLOOKUP(C794,'A. Rate Class Allocations'!$B$124:$J$128,6,FALSE)</f>
        <v>0.96094519236849896</v>
      </c>
      <c r="P794" s="1061">
        <f>VLOOKUP(C794,'A. Rate Class Allocations'!$B$124:$J$128,8,FALSE)</f>
        <v>0.98007105038154396</v>
      </c>
      <c r="Q794" s="1061">
        <f>VLOOKUP(C794,'A. Rate Class Allocations'!$B$124:$J$128,7,FALSE)</f>
        <v>1.0700573423086499</v>
      </c>
      <c r="R794" s="1061">
        <f>VLOOKUP(C794,'A. Rate Class Allocations'!$B$124:$J$128,9,FALSE)</f>
        <v>0.85888650963597402</v>
      </c>
      <c r="S794" s="1060">
        <f t="shared" si="37"/>
        <v>3045.9444446735884</v>
      </c>
      <c r="T794" s="1060">
        <f t="shared" si="38"/>
        <v>0.33931614561027784</v>
      </c>
    </row>
    <row r="795" spans="1:20" s="1063" customFormat="1">
      <c r="A795" s="1072" t="s">
        <v>846</v>
      </c>
      <c r="B795" s="1063" t="s">
        <v>768</v>
      </c>
      <c r="C795" s="1071" t="s">
        <v>118</v>
      </c>
      <c r="D795" s="1071" t="s">
        <v>2067</v>
      </c>
      <c r="E795" s="1066">
        <v>2018</v>
      </c>
      <c r="F795" s="1066">
        <v>2018</v>
      </c>
      <c r="G795" s="1064">
        <v>43343</v>
      </c>
      <c r="H795" s="1117">
        <f t="shared" si="36"/>
        <v>2018</v>
      </c>
      <c r="I795" s="1064"/>
      <c r="J795" s="1071" t="s">
        <v>843</v>
      </c>
      <c r="K795" s="1071" t="s">
        <v>2020</v>
      </c>
      <c r="L795" s="1071" t="s">
        <v>827</v>
      </c>
      <c r="M795" s="1070">
        <v>183.76</v>
      </c>
      <c r="N795" s="1070">
        <v>0.04</v>
      </c>
      <c r="O795" s="1062">
        <f>VLOOKUP(C795,'A. Rate Class Allocations'!$B$124:$J$128,6,FALSE)</f>
        <v>0.96094519236849896</v>
      </c>
      <c r="P795" s="1061">
        <f>VLOOKUP(C795,'A. Rate Class Allocations'!$B$124:$J$128,8,FALSE)</f>
        <v>0.98007105038154396</v>
      </c>
      <c r="Q795" s="1061">
        <f>VLOOKUP(C795,'A. Rate Class Allocations'!$B$124:$J$128,7,FALSE)</f>
        <v>1.0700573423086499</v>
      </c>
      <c r="R795" s="1061">
        <f>VLOOKUP(C795,'A. Rate Class Allocations'!$B$124:$J$128,9,FALSE)</f>
        <v>0.85888650963597402</v>
      </c>
      <c r="S795" s="1060">
        <f t="shared" si="37"/>
        <v>173.06416908866839</v>
      </c>
      <c r="T795" s="1060">
        <f t="shared" si="38"/>
        <v>3.6762312633832922E-2</v>
      </c>
    </row>
    <row r="796" spans="1:20" s="1063" customFormat="1">
      <c r="A796" s="1072" t="s">
        <v>846</v>
      </c>
      <c r="B796" s="1063" t="s">
        <v>768</v>
      </c>
      <c r="C796" s="1071" t="s">
        <v>118</v>
      </c>
      <c r="D796" s="1071" t="s">
        <v>2067</v>
      </c>
      <c r="E796" s="1066">
        <v>2018</v>
      </c>
      <c r="F796" s="1066">
        <v>2018</v>
      </c>
      <c r="G796" s="1064">
        <v>43343</v>
      </c>
      <c r="H796" s="1117">
        <f t="shared" si="36"/>
        <v>2018</v>
      </c>
      <c r="I796" s="1064"/>
      <c r="J796" s="1071" t="s">
        <v>843</v>
      </c>
      <c r="K796" s="1071" t="s">
        <v>2020</v>
      </c>
      <c r="L796" s="1071" t="s">
        <v>827</v>
      </c>
      <c r="M796" s="1070">
        <v>13690.12</v>
      </c>
      <c r="N796" s="1070">
        <v>2.98</v>
      </c>
      <c r="O796" s="1062">
        <f>VLOOKUP(C796,'A. Rate Class Allocations'!$B$124:$J$128,6,FALSE)</f>
        <v>0.96094519236849896</v>
      </c>
      <c r="P796" s="1061">
        <f>VLOOKUP(C796,'A. Rate Class Allocations'!$B$124:$J$128,8,FALSE)</f>
        <v>0.98007105038154396</v>
      </c>
      <c r="Q796" s="1061">
        <f>VLOOKUP(C796,'A. Rate Class Allocations'!$B$124:$J$128,7,FALSE)</f>
        <v>1.0700573423086499</v>
      </c>
      <c r="R796" s="1061">
        <f>VLOOKUP(C796,'A. Rate Class Allocations'!$B$124:$J$128,9,FALSE)</f>
        <v>0.85888650963597402</v>
      </c>
      <c r="S796" s="1060">
        <f t="shared" si="37"/>
        <v>12893.280597105797</v>
      </c>
      <c r="T796" s="1060">
        <f t="shared" si="38"/>
        <v>2.7387922912205522</v>
      </c>
    </row>
    <row r="797" spans="1:20" s="1063" customFormat="1">
      <c r="A797" s="1072" t="s">
        <v>846</v>
      </c>
      <c r="B797" s="1063" t="s">
        <v>768</v>
      </c>
      <c r="C797" s="1071" t="s">
        <v>118</v>
      </c>
      <c r="D797" s="1071" t="s">
        <v>2067</v>
      </c>
      <c r="E797" s="1066">
        <v>2018</v>
      </c>
      <c r="F797" s="1066">
        <v>2018</v>
      </c>
      <c r="G797" s="1064">
        <v>43343</v>
      </c>
      <c r="H797" s="1117">
        <f t="shared" si="36"/>
        <v>2018</v>
      </c>
      <c r="I797" s="1064"/>
      <c r="J797" s="1071" t="s">
        <v>843</v>
      </c>
      <c r="K797" s="1071" t="s">
        <v>2020</v>
      </c>
      <c r="L797" s="1071" t="s">
        <v>827</v>
      </c>
      <c r="M797" s="1070">
        <v>2487.3960000000002</v>
      </c>
      <c r="N797" s="1070">
        <v>0.63600000000000001</v>
      </c>
      <c r="O797" s="1062">
        <f>VLOOKUP(C797,'A. Rate Class Allocations'!$B$124:$J$128,6,FALSE)</f>
        <v>0.96094519236849896</v>
      </c>
      <c r="P797" s="1061">
        <f>VLOOKUP(C797,'A. Rate Class Allocations'!$B$124:$J$128,8,FALSE)</f>
        <v>0.98007105038154396</v>
      </c>
      <c r="Q797" s="1061">
        <f>VLOOKUP(C797,'A. Rate Class Allocations'!$B$124:$J$128,7,FALSE)</f>
        <v>1.0700573423086499</v>
      </c>
      <c r="R797" s="1061">
        <f>VLOOKUP(C797,'A. Rate Class Allocations'!$B$124:$J$128,9,FALSE)</f>
        <v>0.85888650963597402</v>
      </c>
      <c r="S797" s="1060">
        <f t="shared" si="37"/>
        <v>2342.6160314240178</v>
      </c>
      <c r="T797" s="1060">
        <f t="shared" si="38"/>
        <v>0.58452077087794341</v>
      </c>
    </row>
    <row r="798" spans="1:20" s="1063" customFormat="1">
      <c r="A798" s="1072" t="s">
        <v>846</v>
      </c>
      <c r="B798" s="1063" t="s">
        <v>768</v>
      </c>
      <c r="C798" s="1071" t="s">
        <v>118</v>
      </c>
      <c r="D798" s="1071" t="s">
        <v>2066</v>
      </c>
      <c r="E798" s="1066">
        <v>2018</v>
      </c>
      <c r="F798" s="1066">
        <v>2018</v>
      </c>
      <c r="G798" s="1064">
        <v>43312</v>
      </c>
      <c r="H798" s="1117">
        <f t="shared" si="36"/>
        <v>2018</v>
      </c>
      <c r="I798" s="1064"/>
      <c r="J798" s="1071" t="s">
        <v>843</v>
      </c>
      <c r="K798" s="1071" t="s">
        <v>2020</v>
      </c>
      <c r="L798" s="1071" t="s">
        <v>827</v>
      </c>
      <c r="M798" s="1070">
        <v>2940.16</v>
      </c>
      <c r="N798" s="1070">
        <v>0.64</v>
      </c>
      <c r="O798" s="1062">
        <f>VLOOKUP(C798,'A. Rate Class Allocations'!$B$124:$J$128,6,FALSE)</f>
        <v>0.96094519236849896</v>
      </c>
      <c r="P798" s="1061">
        <f>VLOOKUP(C798,'A. Rate Class Allocations'!$B$124:$J$128,8,FALSE)</f>
        <v>0.98007105038154396</v>
      </c>
      <c r="Q798" s="1061">
        <f>VLOOKUP(C798,'A. Rate Class Allocations'!$B$124:$J$128,7,FALSE)</f>
        <v>1.0700573423086499</v>
      </c>
      <c r="R798" s="1061">
        <f>VLOOKUP(C798,'A. Rate Class Allocations'!$B$124:$J$128,9,FALSE)</f>
        <v>0.85888650963597402</v>
      </c>
      <c r="S798" s="1060">
        <f t="shared" si="37"/>
        <v>2769.0267054186943</v>
      </c>
      <c r="T798" s="1060">
        <f t="shared" si="38"/>
        <v>0.58819700214132675</v>
      </c>
    </row>
    <row r="799" spans="1:20" s="1063" customFormat="1">
      <c r="A799" s="1072" t="s">
        <v>846</v>
      </c>
      <c r="B799" s="1063" t="s">
        <v>768</v>
      </c>
      <c r="C799" s="1071" t="s">
        <v>118</v>
      </c>
      <c r="D799" s="1071" t="s">
        <v>2065</v>
      </c>
      <c r="E799" s="1066">
        <v>2018</v>
      </c>
      <c r="F799" s="1066">
        <v>2018</v>
      </c>
      <c r="G799" s="1064">
        <v>43400</v>
      </c>
      <c r="H799" s="1117">
        <f t="shared" si="36"/>
        <v>2018</v>
      </c>
      <c r="I799" s="1064"/>
      <c r="J799" s="1071" t="s">
        <v>847</v>
      </c>
      <c r="K799" s="1071" t="s">
        <v>2020</v>
      </c>
      <c r="L799" s="1071" t="s">
        <v>825</v>
      </c>
      <c r="M799" s="1070">
        <v>83395</v>
      </c>
      <c r="N799" s="1070">
        <v>27.6</v>
      </c>
      <c r="O799" s="1062">
        <f>VLOOKUP(C799,'A. Rate Class Allocations'!$B$124:$J$128,6,FALSE)</f>
        <v>0.96094519236849896</v>
      </c>
      <c r="P799" s="1061">
        <f>VLOOKUP(C799,'A. Rate Class Allocations'!$B$124:$J$128,8,FALSE)</f>
        <v>0.98007105038154396</v>
      </c>
      <c r="Q799" s="1061">
        <f>VLOOKUP(C799,'A. Rate Class Allocations'!$B$124:$J$128,7,FALSE)</f>
        <v>1.0700573423086499</v>
      </c>
      <c r="R799" s="1061">
        <f>VLOOKUP(C799,'A. Rate Class Allocations'!$B$124:$J$128,9,FALSE)</f>
        <v>0.85888650963597402</v>
      </c>
      <c r="S799" s="1060">
        <f t="shared" si="37"/>
        <v>78540.957668423493</v>
      </c>
      <c r="T799" s="1060">
        <f t="shared" si="38"/>
        <v>25.365995717344713</v>
      </c>
    </row>
    <row r="800" spans="1:20" s="1063" customFormat="1">
      <c r="A800" s="1072" t="s">
        <v>846</v>
      </c>
      <c r="B800" s="1063" t="s">
        <v>768</v>
      </c>
      <c r="C800" s="1071" t="s">
        <v>118</v>
      </c>
      <c r="D800" s="1071" t="s">
        <v>2064</v>
      </c>
      <c r="E800" s="1066">
        <v>2018</v>
      </c>
      <c r="F800" s="1066">
        <v>2018</v>
      </c>
      <c r="G800" s="1064">
        <v>43426</v>
      </c>
      <c r="H800" s="1117">
        <f t="shared" si="36"/>
        <v>2018</v>
      </c>
      <c r="I800" s="1064"/>
      <c r="J800" s="1071" t="s">
        <v>843</v>
      </c>
      <c r="K800" s="1071" t="s">
        <v>2020</v>
      </c>
      <c r="L800" s="1071" t="s">
        <v>825</v>
      </c>
      <c r="M800" s="1070">
        <v>5880</v>
      </c>
      <c r="N800" s="1070">
        <v>0</v>
      </c>
      <c r="O800" s="1062">
        <f>VLOOKUP(C800,'A. Rate Class Allocations'!$B$124:$J$128,6,FALSE)</f>
        <v>0.96094519236849896</v>
      </c>
      <c r="P800" s="1061">
        <f>VLOOKUP(C800,'A. Rate Class Allocations'!$B$124:$J$128,8,FALSE)</f>
        <v>0.98007105038154396</v>
      </c>
      <c r="Q800" s="1061">
        <f>VLOOKUP(C800,'A. Rate Class Allocations'!$B$124:$J$128,7,FALSE)</f>
        <v>1.0700573423086499</v>
      </c>
      <c r="R800" s="1061">
        <f>VLOOKUP(C800,'A. Rate Class Allocations'!$B$124:$J$128,9,FALSE)</f>
        <v>0.85888650963597402</v>
      </c>
      <c r="S800" s="1060">
        <f t="shared" si="37"/>
        <v>5537.7520365768942</v>
      </c>
      <c r="T800" s="1060">
        <f t="shared" si="38"/>
        <v>0</v>
      </c>
    </row>
    <row r="801" spans="1:20" s="1063" customFormat="1">
      <c r="A801" s="1072" t="s">
        <v>846</v>
      </c>
      <c r="B801" s="1063" t="s">
        <v>768</v>
      </c>
      <c r="C801" s="1071" t="s">
        <v>118</v>
      </c>
      <c r="D801" s="1071" t="s">
        <v>2064</v>
      </c>
      <c r="E801" s="1066">
        <v>2018</v>
      </c>
      <c r="F801" s="1066">
        <v>2018</v>
      </c>
      <c r="G801" s="1064">
        <v>43426</v>
      </c>
      <c r="H801" s="1117">
        <f t="shared" si="36"/>
        <v>2018</v>
      </c>
      <c r="I801" s="1064"/>
      <c r="J801" s="1071" t="s">
        <v>843</v>
      </c>
      <c r="K801" s="1071" t="s">
        <v>2020</v>
      </c>
      <c r="L801" s="1071" t="s">
        <v>825</v>
      </c>
      <c r="M801" s="1070">
        <v>1003.3296</v>
      </c>
      <c r="N801" s="1070">
        <v>0.21840000000000001</v>
      </c>
      <c r="O801" s="1062">
        <f>VLOOKUP(C801,'A. Rate Class Allocations'!$B$124:$J$128,6,FALSE)</f>
        <v>0.96094519236849896</v>
      </c>
      <c r="P801" s="1061">
        <f>VLOOKUP(C801,'A. Rate Class Allocations'!$B$124:$J$128,8,FALSE)</f>
        <v>0.98007105038154396</v>
      </c>
      <c r="Q801" s="1061">
        <f>VLOOKUP(C801,'A. Rate Class Allocations'!$B$124:$J$128,7,FALSE)</f>
        <v>1.0700573423086499</v>
      </c>
      <c r="R801" s="1061">
        <f>VLOOKUP(C801,'A. Rate Class Allocations'!$B$124:$J$128,9,FALSE)</f>
        <v>0.85888650963597402</v>
      </c>
      <c r="S801" s="1060">
        <f t="shared" si="37"/>
        <v>944.93036322412956</v>
      </c>
      <c r="T801" s="1060">
        <f t="shared" si="38"/>
        <v>0.20072222698072775</v>
      </c>
    </row>
    <row r="802" spans="1:20" s="1063" customFormat="1">
      <c r="A802" s="1072" t="s">
        <v>846</v>
      </c>
      <c r="B802" s="1063" t="s">
        <v>768</v>
      </c>
      <c r="C802" s="1071" t="s">
        <v>118</v>
      </c>
      <c r="D802" s="1071" t="s">
        <v>2064</v>
      </c>
      <c r="E802" s="1066">
        <v>2018</v>
      </c>
      <c r="F802" s="1066">
        <v>2018</v>
      </c>
      <c r="G802" s="1064">
        <v>43426</v>
      </c>
      <c r="H802" s="1117">
        <f t="shared" si="36"/>
        <v>2018</v>
      </c>
      <c r="I802" s="1064"/>
      <c r="J802" s="1071" t="s">
        <v>843</v>
      </c>
      <c r="K802" s="1071" t="s">
        <v>2020</v>
      </c>
      <c r="L802" s="1071" t="s">
        <v>825</v>
      </c>
      <c r="M802" s="1070">
        <v>41576.379000000001</v>
      </c>
      <c r="N802" s="1070">
        <v>11.037000000000001</v>
      </c>
      <c r="O802" s="1062">
        <f>VLOOKUP(C802,'A. Rate Class Allocations'!$B$124:$J$128,6,FALSE)</f>
        <v>0.96094519236849896</v>
      </c>
      <c r="P802" s="1061">
        <f>VLOOKUP(C802,'A. Rate Class Allocations'!$B$124:$J$128,8,FALSE)</f>
        <v>0.98007105038154396</v>
      </c>
      <c r="Q802" s="1061">
        <f>VLOOKUP(C802,'A. Rate Class Allocations'!$B$124:$J$128,7,FALSE)</f>
        <v>1.0700573423086499</v>
      </c>
      <c r="R802" s="1061">
        <f>VLOOKUP(C802,'A. Rate Class Allocations'!$B$124:$J$128,9,FALSE)</f>
        <v>0.85888650963597402</v>
      </c>
      <c r="S802" s="1060">
        <f t="shared" si="37"/>
        <v>39156.407734820212</v>
      </c>
      <c r="T802" s="1060">
        <f t="shared" si="38"/>
        <v>10.14364111349035</v>
      </c>
    </row>
    <row r="803" spans="1:20" s="1063" customFormat="1">
      <c r="A803" s="1072" t="s">
        <v>846</v>
      </c>
      <c r="B803" s="1063" t="s">
        <v>768</v>
      </c>
      <c r="C803" s="1071" t="s">
        <v>118</v>
      </c>
      <c r="D803" s="1071" t="s">
        <v>2064</v>
      </c>
      <c r="E803" s="1066">
        <v>2018</v>
      </c>
      <c r="F803" s="1066">
        <v>2018</v>
      </c>
      <c r="G803" s="1064">
        <v>43426</v>
      </c>
      <c r="H803" s="1117">
        <f t="shared" si="36"/>
        <v>2018</v>
      </c>
      <c r="I803" s="1064"/>
      <c r="J803" s="1071" t="s">
        <v>843</v>
      </c>
      <c r="K803" s="1071" t="s">
        <v>2020</v>
      </c>
      <c r="L803" s="1071" t="s">
        <v>825</v>
      </c>
      <c r="M803" s="1070">
        <v>2021.36</v>
      </c>
      <c r="N803" s="1070">
        <v>0.44</v>
      </c>
      <c r="O803" s="1062">
        <f>VLOOKUP(C803,'A. Rate Class Allocations'!$B$124:$J$128,6,FALSE)</f>
        <v>0.96094519236849896</v>
      </c>
      <c r="P803" s="1061">
        <f>VLOOKUP(C803,'A. Rate Class Allocations'!$B$124:$J$128,8,FALSE)</f>
        <v>0.98007105038154396</v>
      </c>
      <c r="Q803" s="1061">
        <f>VLOOKUP(C803,'A. Rate Class Allocations'!$B$124:$J$128,7,FALSE)</f>
        <v>1.0700573423086499</v>
      </c>
      <c r="R803" s="1061">
        <f>VLOOKUP(C803,'A. Rate Class Allocations'!$B$124:$J$128,9,FALSE)</f>
        <v>0.85888650963597402</v>
      </c>
      <c r="S803" s="1060">
        <f t="shared" si="37"/>
        <v>1903.7058599753523</v>
      </c>
      <c r="T803" s="1060">
        <f t="shared" si="38"/>
        <v>0.40438543897216211</v>
      </c>
    </row>
    <row r="804" spans="1:20" s="1063" customFormat="1">
      <c r="A804" s="1072" t="s">
        <v>846</v>
      </c>
      <c r="B804" s="1063" t="s">
        <v>768</v>
      </c>
      <c r="C804" s="1071" t="s">
        <v>118</v>
      </c>
      <c r="D804" s="1071" t="s">
        <v>2063</v>
      </c>
      <c r="E804" s="1066">
        <v>2018</v>
      </c>
      <c r="F804" s="1066">
        <v>2018</v>
      </c>
      <c r="G804" s="1064">
        <v>43341</v>
      </c>
      <c r="H804" s="1117">
        <f t="shared" si="36"/>
        <v>2018</v>
      </c>
      <c r="I804" s="1064"/>
      <c r="J804" s="1071" t="s">
        <v>843</v>
      </c>
      <c r="K804" s="1071" t="s">
        <v>2020</v>
      </c>
      <c r="L804" s="1071" t="s">
        <v>827</v>
      </c>
      <c r="M804" s="1070">
        <v>222.809</v>
      </c>
      <c r="N804" s="1070">
        <v>4.8500000000000001E-2</v>
      </c>
      <c r="O804" s="1062">
        <f>VLOOKUP(C804,'A. Rate Class Allocations'!$B$124:$J$128,6,FALSE)</f>
        <v>0.96094519236849896</v>
      </c>
      <c r="P804" s="1061">
        <f>VLOOKUP(C804,'A. Rate Class Allocations'!$B$124:$J$128,8,FALSE)</f>
        <v>0.98007105038154396</v>
      </c>
      <c r="Q804" s="1061">
        <f>VLOOKUP(C804,'A. Rate Class Allocations'!$B$124:$J$128,7,FALSE)</f>
        <v>1.0700573423086499</v>
      </c>
      <c r="R804" s="1061">
        <f>VLOOKUP(C804,'A. Rate Class Allocations'!$B$124:$J$128,9,FALSE)</f>
        <v>0.85888650963597402</v>
      </c>
      <c r="S804" s="1060">
        <f t="shared" si="37"/>
        <v>209.84030502001045</v>
      </c>
      <c r="T804" s="1060">
        <f t="shared" si="38"/>
        <v>4.4574304068522412E-2</v>
      </c>
    </row>
    <row r="805" spans="1:20" s="1063" customFormat="1">
      <c r="A805" s="1072" t="s">
        <v>846</v>
      </c>
      <c r="B805" s="1063" t="s">
        <v>768</v>
      </c>
      <c r="C805" s="1071" t="s">
        <v>118</v>
      </c>
      <c r="D805" s="1071" t="s">
        <v>2063</v>
      </c>
      <c r="E805" s="1066">
        <v>2018</v>
      </c>
      <c r="F805" s="1066">
        <v>2018</v>
      </c>
      <c r="G805" s="1064">
        <v>43341</v>
      </c>
      <c r="H805" s="1117">
        <f t="shared" si="36"/>
        <v>2018</v>
      </c>
      <c r="I805" s="1064"/>
      <c r="J805" s="1071" t="s">
        <v>843</v>
      </c>
      <c r="K805" s="1071" t="s">
        <v>2020</v>
      </c>
      <c r="L805" s="1071" t="s">
        <v>827</v>
      </c>
      <c r="M805" s="1070">
        <v>907.35199999999998</v>
      </c>
      <c r="N805" s="1070">
        <v>0.23200000000000001</v>
      </c>
      <c r="O805" s="1062">
        <f>VLOOKUP(C805,'A. Rate Class Allocations'!$B$124:$J$128,6,FALSE)</f>
        <v>0.96094519236849896</v>
      </c>
      <c r="P805" s="1061">
        <f>VLOOKUP(C805,'A. Rate Class Allocations'!$B$124:$J$128,8,FALSE)</f>
        <v>0.98007105038154396</v>
      </c>
      <c r="Q805" s="1061">
        <f>VLOOKUP(C805,'A. Rate Class Allocations'!$B$124:$J$128,7,FALSE)</f>
        <v>1.0700573423086499</v>
      </c>
      <c r="R805" s="1061">
        <f>VLOOKUP(C805,'A. Rate Class Allocations'!$B$124:$J$128,9,FALSE)</f>
        <v>0.85888650963597402</v>
      </c>
      <c r="S805" s="1060">
        <f t="shared" si="37"/>
        <v>854.53918127416989</v>
      </c>
      <c r="T805" s="1060">
        <f t="shared" si="38"/>
        <v>0.21322141327623093</v>
      </c>
    </row>
    <row r="806" spans="1:20" s="1063" customFormat="1">
      <c r="A806" s="1072" t="s">
        <v>846</v>
      </c>
      <c r="B806" s="1063" t="s">
        <v>768</v>
      </c>
      <c r="C806" s="1071" t="s">
        <v>118</v>
      </c>
      <c r="D806" s="1071" t="s">
        <v>2063</v>
      </c>
      <c r="E806" s="1066">
        <v>2018</v>
      </c>
      <c r="F806" s="1066">
        <v>2018</v>
      </c>
      <c r="G806" s="1064">
        <v>43341</v>
      </c>
      <c r="H806" s="1117">
        <f t="shared" si="36"/>
        <v>2018</v>
      </c>
      <c r="I806" s="1064"/>
      <c r="J806" s="1071" t="s">
        <v>843</v>
      </c>
      <c r="K806" s="1071" t="s">
        <v>2020</v>
      </c>
      <c r="L806" s="1071" t="s">
        <v>827</v>
      </c>
      <c r="M806" s="1070">
        <v>183.76</v>
      </c>
      <c r="N806" s="1070">
        <v>0.04</v>
      </c>
      <c r="O806" s="1062">
        <f>VLOOKUP(C806,'A. Rate Class Allocations'!$B$124:$J$128,6,FALSE)</f>
        <v>0.96094519236849896</v>
      </c>
      <c r="P806" s="1061">
        <f>VLOOKUP(C806,'A. Rate Class Allocations'!$B$124:$J$128,8,FALSE)</f>
        <v>0.98007105038154396</v>
      </c>
      <c r="Q806" s="1061">
        <f>VLOOKUP(C806,'A. Rate Class Allocations'!$B$124:$J$128,7,FALSE)</f>
        <v>1.0700573423086499</v>
      </c>
      <c r="R806" s="1061">
        <f>VLOOKUP(C806,'A. Rate Class Allocations'!$B$124:$J$128,9,FALSE)</f>
        <v>0.85888650963597402</v>
      </c>
      <c r="S806" s="1060">
        <f t="shared" si="37"/>
        <v>173.06416908866839</v>
      </c>
      <c r="T806" s="1060">
        <f t="shared" si="38"/>
        <v>3.6762312633832922E-2</v>
      </c>
    </row>
    <row r="807" spans="1:20" s="1063" customFormat="1">
      <c r="A807" s="1072" t="s">
        <v>846</v>
      </c>
      <c r="B807" s="1063" t="s">
        <v>768</v>
      </c>
      <c r="C807" s="1071" t="s">
        <v>118</v>
      </c>
      <c r="D807" s="1071" t="s">
        <v>2063</v>
      </c>
      <c r="E807" s="1066">
        <v>2018</v>
      </c>
      <c r="F807" s="1066">
        <v>2018</v>
      </c>
      <c r="G807" s="1064">
        <v>43341</v>
      </c>
      <c r="H807" s="1117">
        <f t="shared" si="36"/>
        <v>2018</v>
      </c>
      <c r="I807" s="1064"/>
      <c r="J807" s="1071" t="s">
        <v>847</v>
      </c>
      <c r="K807" s="1071" t="s">
        <v>2020</v>
      </c>
      <c r="L807" s="1071" t="s">
        <v>827</v>
      </c>
      <c r="M807" s="1070">
        <v>56679</v>
      </c>
      <c r="N807" s="1070">
        <v>6.5</v>
      </c>
      <c r="O807" s="1062">
        <f>VLOOKUP(C807,'A. Rate Class Allocations'!$B$124:$J$128,6,FALSE)</f>
        <v>0.96094519236849896</v>
      </c>
      <c r="P807" s="1061">
        <f>VLOOKUP(C807,'A. Rate Class Allocations'!$B$124:$J$128,8,FALSE)</f>
        <v>0.98007105038154396</v>
      </c>
      <c r="Q807" s="1061">
        <f>VLOOKUP(C807,'A. Rate Class Allocations'!$B$124:$J$128,7,FALSE)</f>
        <v>1.0700573423086499</v>
      </c>
      <c r="R807" s="1061">
        <f>VLOOKUP(C807,'A. Rate Class Allocations'!$B$124:$J$128,9,FALSE)</f>
        <v>0.85888650963597402</v>
      </c>
      <c r="S807" s="1060">
        <f t="shared" si="37"/>
        <v>53379.974095432284</v>
      </c>
      <c r="T807" s="1060">
        <f t="shared" si="38"/>
        <v>5.9738758029978491</v>
      </c>
    </row>
    <row r="808" spans="1:20" s="1063" customFormat="1">
      <c r="A808" s="1072" t="s">
        <v>846</v>
      </c>
      <c r="B808" s="1063" t="s">
        <v>768</v>
      </c>
      <c r="C808" s="1071" t="s">
        <v>118</v>
      </c>
      <c r="D808" s="1071" t="s">
        <v>2062</v>
      </c>
      <c r="E808" s="1066">
        <v>2018</v>
      </c>
      <c r="F808" s="1066">
        <v>2018</v>
      </c>
      <c r="G808" s="1064">
        <v>43348</v>
      </c>
      <c r="H808" s="1117">
        <f t="shared" si="36"/>
        <v>2018</v>
      </c>
      <c r="I808" s="1064"/>
      <c r="J808" s="1071" t="s">
        <v>843</v>
      </c>
      <c r="K808" s="1071" t="s">
        <v>2020</v>
      </c>
      <c r="L808" s="1071" t="s">
        <v>827</v>
      </c>
      <c r="M808" s="1070">
        <v>1751.4</v>
      </c>
      <c r="N808" s="1070">
        <v>0</v>
      </c>
      <c r="O808" s="1062">
        <f>VLOOKUP(C808,'A. Rate Class Allocations'!$B$124:$J$128,6,FALSE)</f>
        <v>0.96094519236849896</v>
      </c>
      <c r="P808" s="1061">
        <f>VLOOKUP(C808,'A. Rate Class Allocations'!$B$124:$J$128,8,FALSE)</f>
        <v>0.98007105038154396</v>
      </c>
      <c r="Q808" s="1061">
        <f>VLOOKUP(C808,'A. Rate Class Allocations'!$B$124:$J$128,7,FALSE)</f>
        <v>1.0700573423086499</v>
      </c>
      <c r="R808" s="1061">
        <f>VLOOKUP(C808,'A. Rate Class Allocations'!$B$124:$J$128,9,FALSE)</f>
        <v>0.85888650963597402</v>
      </c>
      <c r="S808" s="1060">
        <f t="shared" si="37"/>
        <v>1649.458999466118</v>
      </c>
      <c r="T808" s="1060">
        <f t="shared" si="38"/>
        <v>0</v>
      </c>
    </row>
    <row r="809" spans="1:20" s="1063" customFormat="1">
      <c r="A809" s="1072" t="s">
        <v>846</v>
      </c>
      <c r="B809" s="1063" t="s">
        <v>768</v>
      </c>
      <c r="C809" s="1071" t="s">
        <v>118</v>
      </c>
      <c r="D809" s="1071" t="s">
        <v>2062</v>
      </c>
      <c r="E809" s="1066">
        <v>2018</v>
      </c>
      <c r="F809" s="1066">
        <v>2018</v>
      </c>
      <c r="G809" s="1064">
        <v>43348</v>
      </c>
      <c r="H809" s="1117">
        <f t="shared" si="36"/>
        <v>2018</v>
      </c>
      <c r="I809" s="1064"/>
      <c r="J809" s="1071" t="s">
        <v>847</v>
      </c>
      <c r="K809" s="1071" t="s">
        <v>2020</v>
      </c>
      <c r="L809" s="1071" t="s">
        <v>827</v>
      </c>
      <c r="M809" s="1070">
        <v>3417</v>
      </c>
      <c r="N809" s="1070">
        <v>0</v>
      </c>
      <c r="O809" s="1062">
        <f>VLOOKUP(C809,'A. Rate Class Allocations'!$B$124:$J$128,6,FALSE)</f>
        <v>0.96094519236849896</v>
      </c>
      <c r="P809" s="1061">
        <f>VLOOKUP(C809,'A. Rate Class Allocations'!$B$124:$J$128,8,FALSE)</f>
        <v>0.98007105038154396</v>
      </c>
      <c r="Q809" s="1061">
        <f>VLOOKUP(C809,'A. Rate Class Allocations'!$B$124:$J$128,7,FALSE)</f>
        <v>1.0700573423086499</v>
      </c>
      <c r="R809" s="1061">
        <f>VLOOKUP(C809,'A. Rate Class Allocations'!$B$124:$J$128,9,FALSE)</f>
        <v>0.85888650963597402</v>
      </c>
      <c r="S809" s="1060">
        <f t="shared" si="37"/>
        <v>3218.1120253372874</v>
      </c>
      <c r="T809" s="1060">
        <f t="shared" si="38"/>
        <v>0</v>
      </c>
    </row>
    <row r="810" spans="1:20" s="1063" customFormat="1">
      <c r="A810" s="1072" t="s">
        <v>846</v>
      </c>
      <c r="B810" s="1063" t="s">
        <v>768</v>
      </c>
      <c r="C810" s="1071" t="s">
        <v>118</v>
      </c>
      <c r="D810" s="1071" t="s">
        <v>2061</v>
      </c>
      <c r="E810" s="1066">
        <v>2018</v>
      </c>
      <c r="F810" s="1066">
        <v>2018</v>
      </c>
      <c r="G810" s="1064">
        <v>43303</v>
      </c>
      <c r="H810" s="1117">
        <f t="shared" si="36"/>
        <v>2018</v>
      </c>
      <c r="I810" s="1064"/>
      <c r="J810" s="1071" t="s">
        <v>843</v>
      </c>
      <c r="K810" s="1071" t="s">
        <v>2020</v>
      </c>
      <c r="L810" s="1071" t="s">
        <v>827</v>
      </c>
      <c r="M810" s="1070">
        <v>3675.2</v>
      </c>
      <c r="N810" s="1070">
        <v>0.8</v>
      </c>
      <c r="O810" s="1062">
        <f>VLOOKUP(C810,'A. Rate Class Allocations'!$B$124:$J$128,6,FALSE)</f>
        <v>0.96094519236849896</v>
      </c>
      <c r="P810" s="1061">
        <f>VLOOKUP(C810,'A. Rate Class Allocations'!$B$124:$J$128,8,FALSE)</f>
        <v>0.98007105038154396</v>
      </c>
      <c r="Q810" s="1061">
        <f>VLOOKUP(C810,'A. Rate Class Allocations'!$B$124:$J$128,7,FALSE)</f>
        <v>1.0700573423086499</v>
      </c>
      <c r="R810" s="1061">
        <f>VLOOKUP(C810,'A. Rate Class Allocations'!$B$124:$J$128,9,FALSE)</f>
        <v>0.85888650963597402</v>
      </c>
      <c r="S810" s="1060">
        <f t="shared" si="37"/>
        <v>3461.2833817733676</v>
      </c>
      <c r="T810" s="1060">
        <f t="shared" si="38"/>
        <v>0.73524625267665844</v>
      </c>
    </row>
    <row r="811" spans="1:20" s="1063" customFormat="1">
      <c r="A811" s="1072" t="s">
        <v>846</v>
      </c>
      <c r="B811" s="1063" t="s">
        <v>768</v>
      </c>
      <c r="C811" s="1071" t="s">
        <v>118</v>
      </c>
      <c r="D811" s="1071" t="s">
        <v>2060</v>
      </c>
      <c r="E811" s="1066">
        <v>2018</v>
      </c>
      <c r="F811" s="1066">
        <v>2018</v>
      </c>
      <c r="G811" s="1064">
        <v>43320</v>
      </c>
      <c r="H811" s="1117">
        <f t="shared" si="36"/>
        <v>2018</v>
      </c>
      <c r="I811" s="1064"/>
      <c r="J811" s="1071" t="s">
        <v>843</v>
      </c>
      <c r="K811" s="1071" t="s">
        <v>2020</v>
      </c>
      <c r="L811" s="1071" t="s">
        <v>825</v>
      </c>
      <c r="M811" s="1070">
        <v>918.8</v>
      </c>
      <c r="N811" s="1070">
        <v>0.2</v>
      </c>
      <c r="O811" s="1062">
        <f>VLOOKUP(C811,'A. Rate Class Allocations'!$B$124:$J$128,6,FALSE)</f>
        <v>0.96094519236849896</v>
      </c>
      <c r="P811" s="1061">
        <f>VLOOKUP(C811,'A. Rate Class Allocations'!$B$124:$J$128,8,FALSE)</f>
        <v>0.98007105038154396</v>
      </c>
      <c r="Q811" s="1061">
        <f>VLOOKUP(C811,'A. Rate Class Allocations'!$B$124:$J$128,7,FALSE)</f>
        <v>1.0700573423086499</v>
      </c>
      <c r="R811" s="1061">
        <f>VLOOKUP(C811,'A. Rate Class Allocations'!$B$124:$J$128,9,FALSE)</f>
        <v>0.85888650963597402</v>
      </c>
      <c r="S811" s="1060">
        <f t="shared" si="37"/>
        <v>865.32084544334191</v>
      </c>
      <c r="T811" s="1060">
        <f t="shared" si="38"/>
        <v>0.18381156316916461</v>
      </c>
    </row>
    <row r="812" spans="1:20" s="1063" customFormat="1">
      <c r="A812" s="1072" t="s">
        <v>846</v>
      </c>
      <c r="B812" s="1063" t="s">
        <v>768</v>
      </c>
      <c r="C812" s="1071" t="s">
        <v>118</v>
      </c>
      <c r="D812" s="1071" t="s">
        <v>2060</v>
      </c>
      <c r="E812" s="1066">
        <v>2018</v>
      </c>
      <c r="F812" s="1066">
        <v>2018</v>
      </c>
      <c r="G812" s="1064">
        <v>43320</v>
      </c>
      <c r="H812" s="1117">
        <f t="shared" si="36"/>
        <v>2018</v>
      </c>
      <c r="I812" s="1064"/>
      <c r="J812" s="1071" t="s">
        <v>847</v>
      </c>
      <c r="K812" s="1071" t="s">
        <v>2020</v>
      </c>
      <c r="L812" s="1071" t="s">
        <v>825</v>
      </c>
      <c r="M812" s="1070">
        <v>12205</v>
      </c>
      <c r="N812" s="1070">
        <v>3.5</v>
      </c>
      <c r="O812" s="1062">
        <f>VLOOKUP(C812,'A. Rate Class Allocations'!$B$124:$J$128,6,FALSE)</f>
        <v>0.96094519236849896</v>
      </c>
      <c r="P812" s="1061">
        <f>VLOOKUP(C812,'A. Rate Class Allocations'!$B$124:$J$128,8,FALSE)</f>
        <v>0.98007105038154396</v>
      </c>
      <c r="Q812" s="1061">
        <f>VLOOKUP(C812,'A. Rate Class Allocations'!$B$124:$J$128,7,FALSE)</f>
        <v>1.0700573423086499</v>
      </c>
      <c r="R812" s="1061">
        <f>VLOOKUP(C812,'A. Rate Class Allocations'!$B$124:$J$128,9,FALSE)</f>
        <v>0.85888650963597402</v>
      </c>
      <c r="S812" s="1060">
        <f t="shared" si="37"/>
        <v>11494.602654153232</v>
      </c>
      <c r="T812" s="1060">
        <f t="shared" si="38"/>
        <v>3.2167023554603804</v>
      </c>
    </row>
    <row r="813" spans="1:20" s="1063" customFormat="1">
      <c r="A813" s="1072" t="s">
        <v>846</v>
      </c>
      <c r="B813" s="1063" t="s">
        <v>768</v>
      </c>
      <c r="C813" s="1071" t="s">
        <v>118</v>
      </c>
      <c r="D813" s="1071" t="s">
        <v>2059</v>
      </c>
      <c r="E813" s="1066">
        <v>2018</v>
      </c>
      <c r="F813" s="1066">
        <v>2018</v>
      </c>
      <c r="G813" s="1064">
        <v>43341</v>
      </c>
      <c r="H813" s="1117">
        <f t="shared" si="36"/>
        <v>2018</v>
      </c>
      <c r="I813" s="1064"/>
      <c r="J813" s="1071" t="s">
        <v>843</v>
      </c>
      <c r="K813" s="1071" t="s">
        <v>2020</v>
      </c>
      <c r="L813" s="1071" t="s">
        <v>827</v>
      </c>
      <c r="M813" s="1070">
        <v>2627.768</v>
      </c>
      <c r="N813" s="1070">
        <v>0.57199999999999995</v>
      </c>
      <c r="O813" s="1062">
        <f>VLOOKUP(C813,'A. Rate Class Allocations'!$B$124:$J$128,6,FALSE)</f>
        <v>0.96094519236849896</v>
      </c>
      <c r="P813" s="1061">
        <f>VLOOKUP(C813,'A. Rate Class Allocations'!$B$124:$J$128,8,FALSE)</f>
        <v>0.98007105038154396</v>
      </c>
      <c r="Q813" s="1061">
        <f>VLOOKUP(C813,'A. Rate Class Allocations'!$B$124:$J$128,7,FALSE)</f>
        <v>1.0700573423086499</v>
      </c>
      <c r="R813" s="1061">
        <f>VLOOKUP(C813,'A. Rate Class Allocations'!$B$124:$J$128,9,FALSE)</f>
        <v>0.85888650963597402</v>
      </c>
      <c r="S813" s="1060">
        <f t="shared" si="37"/>
        <v>2474.8176179679581</v>
      </c>
      <c r="T813" s="1060">
        <f t="shared" si="38"/>
        <v>0.52570107066381078</v>
      </c>
    </row>
    <row r="814" spans="1:20" s="1063" customFormat="1">
      <c r="A814" s="1072" t="s">
        <v>846</v>
      </c>
      <c r="B814" s="1063" t="s">
        <v>768</v>
      </c>
      <c r="C814" s="1071" t="s">
        <v>118</v>
      </c>
      <c r="D814" s="1071" t="s">
        <v>2058</v>
      </c>
      <c r="E814" s="1066">
        <v>2018</v>
      </c>
      <c r="F814" s="1066">
        <v>2018</v>
      </c>
      <c r="G814" s="1064">
        <v>43367</v>
      </c>
      <c r="H814" s="1117">
        <f t="shared" si="36"/>
        <v>2018</v>
      </c>
      <c r="I814" s="1064"/>
      <c r="J814" s="1071" t="s">
        <v>847</v>
      </c>
      <c r="K814" s="1071" t="s">
        <v>2020</v>
      </c>
      <c r="L814" s="1071" t="s">
        <v>825</v>
      </c>
      <c r="M814" s="1070">
        <v>60835</v>
      </c>
      <c r="N814" s="1070">
        <v>14.4</v>
      </c>
      <c r="O814" s="1062">
        <f>VLOOKUP(C814,'A. Rate Class Allocations'!$B$124:$J$128,6,FALSE)</f>
        <v>0.96094519236849896</v>
      </c>
      <c r="P814" s="1061">
        <f>VLOOKUP(C814,'A. Rate Class Allocations'!$B$124:$J$128,8,FALSE)</f>
        <v>0.98007105038154396</v>
      </c>
      <c r="Q814" s="1061">
        <f>VLOOKUP(C814,'A. Rate Class Allocations'!$B$124:$J$128,7,FALSE)</f>
        <v>1.0700573423086499</v>
      </c>
      <c r="R814" s="1061">
        <f>VLOOKUP(C814,'A. Rate Class Allocations'!$B$124:$J$128,9,FALSE)</f>
        <v>0.85888650963597402</v>
      </c>
      <c r="S814" s="1060">
        <f t="shared" si="37"/>
        <v>57294.072303597859</v>
      </c>
      <c r="T814" s="1060">
        <f t="shared" si="38"/>
        <v>13.23443254817985</v>
      </c>
    </row>
    <row r="815" spans="1:20" s="1063" customFormat="1">
      <c r="A815" s="1072" t="s">
        <v>846</v>
      </c>
      <c r="B815" s="1063" t="s">
        <v>768</v>
      </c>
      <c r="C815" s="1071" t="s">
        <v>118</v>
      </c>
      <c r="D815" s="1071" t="s">
        <v>2057</v>
      </c>
      <c r="E815" s="1066">
        <v>2018</v>
      </c>
      <c r="F815" s="1066">
        <v>2018</v>
      </c>
      <c r="G815" s="1064">
        <v>43357</v>
      </c>
      <c r="H815" s="1117">
        <f t="shared" si="36"/>
        <v>2018</v>
      </c>
      <c r="I815" s="1064"/>
      <c r="J815" s="1071" t="s">
        <v>843</v>
      </c>
      <c r="K815" s="1071" t="s">
        <v>2020</v>
      </c>
      <c r="L815" s="1071" t="s">
        <v>827</v>
      </c>
      <c r="M815" s="1070">
        <v>2985.4079999999999</v>
      </c>
      <c r="N815" s="1070">
        <v>0.34079999999999999</v>
      </c>
      <c r="O815" s="1062">
        <f>VLOOKUP(C815,'A. Rate Class Allocations'!$B$124:$J$128,6,FALSE)</f>
        <v>0.96094519236849896</v>
      </c>
      <c r="P815" s="1061">
        <f>VLOOKUP(C815,'A. Rate Class Allocations'!$B$124:$J$128,8,FALSE)</f>
        <v>0.98007105038154396</v>
      </c>
      <c r="Q815" s="1061">
        <f>VLOOKUP(C815,'A. Rate Class Allocations'!$B$124:$J$128,7,FALSE)</f>
        <v>1.0700573423086499</v>
      </c>
      <c r="R815" s="1061">
        <f>VLOOKUP(C815,'A. Rate Class Allocations'!$B$124:$J$128,9,FALSE)</f>
        <v>0.85888650963597402</v>
      </c>
      <c r="S815" s="1060">
        <f t="shared" si="37"/>
        <v>2811.641025852543</v>
      </c>
      <c r="T815" s="1060">
        <f t="shared" si="38"/>
        <v>0.3132149036402565</v>
      </c>
    </row>
    <row r="816" spans="1:20" s="1063" customFormat="1">
      <c r="A816" s="1072" t="s">
        <v>846</v>
      </c>
      <c r="B816" s="1063" t="s">
        <v>768</v>
      </c>
      <c r="C816" s="1071" t="s">
        <v>118</v>
      </c>
      <c r="D816" s="1071" t="s">
        <v>2057</v>
      </c>
      <c r="E816" s="1066">
        <v>2018</v>
      </c>
      <c r="F816" s="1066">
        <v>2018</v>
      </c>
      <c r="G816" s="1064">
        <v>43357</v>
      </c>
      <c r="H816" s="1117">
        <f t="shared" si="36"/>
        <v>2018</v>
      </c>
      <c r="I816" s="1064"/>
      <c r="J816" s="1071" t="s">
        <v>843</v>
      </c>
      <c r="K816" s="1071" t="s">
        <v>2020</v>
      </c>
      <c r="L816" s="1071" t="s">
        <v>827</v>
      </c>
      <c r="M816" s="1070">
        <v>490.1798</v>
      </c>
      <c r="N816" s="1070">
        <v>0.1067</v>
      </c>
      <c r="O816" s="1062">
        <f>VLOOKUP(C816,'A. Rate Class Allocations'!$B$124:$J$128,6,FALSE)</f>
        <v>0.96094519236849896</v>
      </c>
      <c r="P816" s="1061">
        <f>VLOOKUP(C816,'A. Rate Class Allocations'!$B$124:$J$128,8,FALSE)</f>
        <v>0.98007105038154396</v>
      </c>
      <c r="Q816" s="1061">
        <f>VLOOKUP(C816,'A. Rate Class Allocations'!$B$124:$J$128,7,FALSE)</f>
        <v>1.0700573423086499</v>
      </c>
      <c r="R816" s="1061">
        <f>VLOOKUP(C816,'A. Rate Class Allocations'!$B$124:$J$128,9,FALSE)</f>
        <v>0.85888650963597402</v>
      </c>
      <c r="S816" s="1060">
        <f t="shared" si="37"/>
        <v>461.64867104402299</v>
      </c>
      <c r="T816" s="1060">
        <f t="shared" si="38"/>
        <v>9.8063468950749313E-2</v>
      </c>
    </row>
    <row r="817" spans="1:20" s="1063" customFormat="1">
      <c r="A817" s="1072" t="s">
        <v>846</v>
      </c>
      <c r="B817" s="1063" t="s">
        <v>768</v>
      </c>
      <c r="C817" s="1071" t="s">
        <v>118</v>
      </c>
      <c r="D817" s="1071" t="s">
        <v>2057</v>
      </c>
      <c r="E817" s="1066">
        <v>2018</v>
      </c>
      <c r="F817" s="1066">
        <v>2018</v>
      </c>
      <c r="G817" s="1064">
        <v>43357</v>
      </c>
      <c r="H817" s="1117">
        <f t="shared" si="36"/>
        <v>2018</v>
      </c>
      <c r="I817" s="1064"/>
      <c r="J817" s="1071" t="s">
        <v>843</v>
      </c>
      <c r="K817" s="1071" t="s">
        <v>2020</v>
      </c>
      <c r="L817" s="1071" t="s">
        <v>827</v>
      </c>
      <c r="M817" s="1070">
        <v>105.6</v>
      </c>
      <c r="N817" s="1070">
        <v>2.7E-2</v>
      </c>
      <c r="O817" s="1062">
        <f>VLOOKUP(C817,'A. Rate Class Allocations'!$B$124:$J$128,6,FALSE)</f>
        <v>0.96094519236849896</v>
      </c>
      <c r="P817" s="1061">
        <f>VLOOKUP(C817,'A. Rate Class Allocations'!$B$124:$J$128,8,FALSE)</f>
        <v>0.98007105038154396</v>
      </c>
      <c r="Q817" s="1061">
        <f>VLOOKUP(C817,'A. Rate Class Allocations'!$B$124:$J$128,7,FALSE)</f>
        <v>1.0700573423086499</v>
      </c>
      <c r="R817" s="1061">
        <f>VLOOKUP(C817,'A. Rate Class Allocations'!$B$124:$J$128,9,FALSE)</f>
        <v>0.85888650963597402</v>
      </c>
      <c r="S817" s="1060">
        <f t="shared" si="37"/>
        <v>99.453505963013612</v>
      </c>
      <c r="T817" s="1060">
        <f t="shared" si="38"/>
        <v>2.4814561027837221E-2</v>
      </c>
    </row>
    <row r="818" spans="1:20" s="1063" customFormat="1">
      <c r="A818" s="1072" t="s">
        <v>846</v>
      </c>
      <c r="B818" s="1063" t="s">
        <v>768</v>
      </c>
      <c r="C818" s="1071" t="s">
        <v>118</v>
      </c>
      <c r="D818" s="1071" t="s">
        <v>2057</v>
      </c>
      <c r="E818" s="1066">
        <v>2018</v>
      </c>
      <c r="F818" s="1066">
        <v>2018</v>
      </c>
      <c r="G818" s="1064">
        <v>43357</v>
      </c>
      <c r="H818" s="1117">
        <f t="shared" si="36"/>
        <v>2018</v>
      </c>
      <c r="I818" s="1064"/>
      <c r="J818" s="1071" t="s">
        <v>843</v>
      </c>
      <c r="K818" s="1071" t="s">
        <v>2020</v>
      </c>
      <c r="L818" s="1071" t="s">
        <v>827</v>
      </c>
      <c r="M818" s="1070">
        <v>3105.5439999999999</v>
      </c>
      <c r="N818" s="1070">
        <v>0.67600000000000005</v>
      </c>
      <c r="O818" s="1062">
        <f>VLOOKUP(C818,'A. Rate Class Allocations'!$B$124:$J$128,6,FALSE)</f>
        <v>0.96094519236849896</v>
      </c>
      <c r="P818" s="1061">
        <f>VLOOKUP(C818,'A. Rate Class Allocations'!$B$124:$J$128,8,FALSE)</f>
        <v>0.98007105038154396</v>
      </c>
      <c r="Q818" s="1061">
        <f>VLOOKUP(C818,'A. Rate Class Allocations'!$B$124:$J$128,7,FALSE)</f>
        <v>1.0700573423086499</v>
      </c>
      <c r="R818" s="1061">
        <f>VLOOKUP(C818,'A. Rate Class Allocations'!$B$124:$J$128,9,FALSE)</f>
        <v>0.85888650963597402</v>
      </c>
      <c r="S818" s="1060">
        <f t="shared" si="37"/>
        <v>2924.7844575984959</v>
      </c>
      <c r="T818" s="1060">
        <f t="shared" si="38"/>
        <v>0.62128308351177641</v>
      </c>
    </row>
    <row r="819" spans="1:20" s="1063" customFormat="1">
      <c r="A819" s="1072" t="s">
        <v>846</v>
      </c>
      <c r="B819" s="1063" t="s">
        <v>768</v>
      </c>
      <c r="C819" s="1071" t="s">
        <v>118</v>
      </c>
      <c r="D819" s="1071" t="s">
        <v>2057</v>
      </c>
      <c r="E819" s="1066">
        <v>2018</v>
      </c>
      <c r="F819" s="1066">
        <v>2018</v>
      </c>
      <c r="G819" s="1064">
        <v>43357</v>
      </c>
      <c r="H819" s="1117">
        <f t="shared" si="36"/>
        <v>2018</v>
      </c>
      <c r="I819" s="1064"/>
      <c r="J819" s="1071" t="s">
        <v>843</v>
      </c>
      <c r="K819" s="1071" t="s">
        <v>2020</v>
      </c>
      <c r="L819" s="1071" t="s">
        <v>827</v>
      </c>
      <c r="M819" s="1070">
        <v>5589.9791999999998</v>
      </c>
      <c r="N819" s="1070">
        <v>1.2168000000000001</v>
      </c>
      <c r="O819" s="1062">
        <f>VLOOKUP(C819,'A. Rate Class Allocations'!$B$124:$J$128,6,FALSE)</f>
        <v>0.96094519236849896</v>
      </c>
      <c r="P819" s="1061">
        <f>VLOOKUP(C819,'A. Rate Class Allocations'!$B$124:$J$128,8,FALSE)</f>
        <v>0.98007105038154396</v>
      </c>
      <c r="Q819" s="1061">
        <f>VLOOKUP(C819,'A. Rate Class Allocations'!$B$124:$J$128,7,FALSE)</f>
        <v>1.0700573423086499</v>
      </c>
      <c r="R819" s="1061">
        <f>VLOOKUP(C819,'A. Rate Class Allocations'!$B$124:$J$128,9,FALSE)</f>
        <v>0.85888650963597402</v>
      </c>
      <c r="S819" s="1060">
        <f t="shared" si="37"/>
        <v>5264.6120236772931</v>
      </c>
      <c r="T819" s="1060">
        <f t="shared" si="38"/>
        <v>1.1183095503211975</v>
      </c>
    </row>
    <row r="820" spans="1:20" s="1063" customFormat="1">
      <c r="A820" s="1072" t="s">
        <v>846</v>
      </c>
      <c r="B820" s="1063" t="s">
        <v>768</v>
      </c>
      <c r="C820" s="1071" t="s">
        <v>118</v>
      </c>
      <c r="D820" s="1071" t="s">
        <v>2057</v>
      </c>
      <c r="E820" s="1066">
        <v>2018</v>
      </c>
      <c r="F820" s="1066">
        <v>2018</v>
      </c>
      <c r="G820" s="1064">
        <v>43357</v>
      </c>
      <c r="H820" s="1117">
        <f t="shared" si="36"/>
        <v>2018</v>
      </c>
      <c r="I820" s="1064"/>
      <c r="J820" s="1071" t="s">
        <v>843</v>
      </c>
      <c r="K820" s="1071" t="s">
        <v>2020</v>
      </c>
      <c r="L820" s="1071" t="s">
        <v>827</v>
      </c>
      <c r="M820" s="1070">
        <v>12082.22</v>
      </c>
      <c r="N820" s="1070">
        <v>2.63</v>
      </c>
      <c r="O820" s="1062">
        <f>VLOOKUP(C820,'A. Rate Class Allocations'!$B$124:$J$128,6,FALSE)</f>
        <v>0.96094519236849896</v>
      </c>
      <c r="P820" s="1061">
        <f>VLOOKUP(C820,'A. Rate Class Allocations'!$B$124:$J$128,8,FALSE)</f>
        <v>0.98007105038154396</v>
      </c>
      <c r="Q820" s="1061">
        <f>VLOOKUP(C820,'A. Rate Class Allocations'!$B$124:$J$128,7,FALSE)</f>
        <v>1.0700573423086499</v>
      </c>
      <c r="R820" s="1061">
        <f>VLOOKUP(C820,'A. Rate Class Allocations'!$B$124:$J$128,9,FALSE)</f>
        <v>0.85888650963597402</v>
      </c>
      <c r="S820" s="1060">
        <f t="shared" si="37"/>
        <v>11378.969117579947</v>
      </c>
      <c r="T820" s="1060">
        <f t="shared" si="38"/>
        <v>2.4171220556745143</v>
      </c>
    </row>
    <row r="821" spans="1:20" s="1063" customFormat="1">
      <c r="A821" s="1072" t="s">
        <v>846</v>
      </c>
      <c r="B821" s="1063" t="s">
        <v>768</v>
      </c>
      <c r="C821" s="1071" t="s">
        <v>118</v>
      </c>
      <c r="D821" s="1071" t="s">
        <v>2057</v>
      </c>
      <c r="E821" s="1066">
        <v>2018</v>
      </c>
      <c r="F821" s="1066">
        <v>2018</v>
      </c>
      <c r="G821" s="1064">
        <v>43357</v>
      </c>
      <c r="H821" s="1117">
        <f t="shared" si="36"/>
        <v>2018</v>
      </c>
      <c r="I821" s="1064"/>
      <c r="J821" s="1071" t="s">
        <v>843</v>
      </c>
      <c r="K821" s="1071" t="s">
        <v>2020</v>
      </c>
      <c r="L821" s="1071" t="s">
        <v>827</v>
      </c>
      <c r="M821" s="1070">
        <v>17486.601600000002</v>
      </c>
      <c r="N821" s="1070">
        <v>3.8064</v>
      </c>
      <c r="O821" s="1062">
        <f>VLOOKUP(C821,'A. Rate Class Allocations'!$B$124:$J$128,6,FALSE)</f>
        <v>0.96094519236849896</v>
      </c>
      <c r="P821" s="1061">
        <f>VLOOKUP(C821,'A. Rate Class Allocations'!$B$124:$J$128,8,FALSE)</f>
        <v>0.98007105038154396</v>
      </c>
      <c r="Q821" s="1061">
        <f>VLOOKUP(C821,'A. Rate Class Allocations'!$B$124:$J$128,7,FALSE)</f>
        <v>1.0700573423086499</v>
      </c>
      <c r="R821" s="1061">
        <f>VLOOKUP(C821,'A. Rate Class Allocations'!$B$124:$J$128,9,FALSE)</f>
        <v>0.85888650963597402</v>
      </c>
      <c r="S821" s="1060">
        <f t="shared" si="37"/>
        <v>16468.786330477687</v>
      </c>
      <c r="T821" s="1060">
        <f t="shared" si="38"/>
        <v>3.4983016702355405</v>
      </c>
    </row>
    <row r="822" spans="1:20" s="1063" customFormat="1">
      <c r="A822" s="1072" t="s">
        <v>846</v>
      </c>
      <c r="B822" s="1063" t="s">
        <v>768</v>
      </c>
      <c r="C822" s="1071" t="s">
        <v>118</v>
      </c>
      <c r="D822" s="1071" t="s">
        <v>2056</v>
      </c>
      <c r="E822" s="1066">
        <v>2018</v>
      </c>
      <c r="F822" s="1066">
        <v>2018</v>
      </c>
      <c r="G822" s="1064">
        <v>43414</v>
      </c>
      <c r="H822" s="1117">
        <f t="shared" si="36"/>
        <v>2018</v>
      </c>
      <c r="I822" s="1064"/>
      <c r="J822" s="1071" t="s">
        <v>847</v>
      </c>
      <c r="K822" s="1071" t="s">
        <v>2020</v>
      </c>
      <c r="L822" s="1071" t="s">
        <v>827</v>
      </c>
      <c r="M822" s="1070">
        <v>15751</v>
      </c>
      <c r="N822" s="1070">
        <v>4</v>
      </c>
      <c r="O822" s="1062">
        <f>VLOOKUP(C822,'A. Rate Class Allocations'!$B$124:$J$128,6,FALSE)</f>
        <v>0.96094519236849896</v>
      </c>
      <c r="P822" s="1061">
        <f>VLOOKUP(C822,'A. Rate Class Allocations'!$B$124:$J$128,8,FALSE)</f>
        <v>0.98007105038154396</v>
      </c>
      <c r="Q822" s="1061">
        <f>VLOOKUP(C822,'A. Rate Class Allocations'!$B$124:$J$128,7,FALSE)</f>
        <v>1.0700573423086499</v>
      </c>
      <c r="R822" s="1061">
        <f>VLOOKUP(C822,'A. Rate Class Allocations'!$B$124:$J$128,9,FALSE)</f>
        <v>0.85888650963597402</v>
      </c>
      <c r="S822" s="1060">
        <f t="shared" si="37"/>
        <v>14834.206178252154</v>
      </c>
      <c r="T822" s="1060">
        <f t="shared" si="38"/>
        <v>3.6762312633832921</v>
      </c>
    </row>
    <row r="823" spans="1:20" s="1063" customFormat="1">
      <c r="A823" s="1072" t="s">
        <v>846</v>
      </c>
      <c r="B823" s="1063" t="s">
        <v>768</v>
      </c>
      <c r="C823" s="1071" t="s">
        <v>118</v>
      </c>
      <c r="D823" s="1071" t="s">
        <v>2055</v>
      </c>
      <c r="E823" s="1066">
        <v>2018</v>
      </c>
      <c r="F823" s="1066">
        <v>2018</v>
      </c>
      <c r="G823" s="1064">
        <v>43356</v>
      </c>
      <c r="H823" s="1117">
        <f t="shared" si="36"/>
        <v>2018</v>
      </c>
      <c r="I823" s="1064"/>
      <c r="J823" s="1071" t="s">
        <v>843</v>
      </c>
      <c r="K823" s="1071" t="s">
        <v>2020</v>
      </c>
      <c r="L823" s="1071" t="s">
        <v>827</v>
      </c>
      <c r="M823" s="1070">
        <v>1154.1600000000001</v>
      </c>
      <c r="N823" s="1070">
        <v>0.29520000000000002</v>
      </c>
      <c r="O823" s="1062">
        <f>VLOOKUP(C823,'A. Rate Class Allocations'!$B$124:$J$128,6,FALSE)</f>
        <v>0.96094519236849896</v>
      </c>
      <c r="P823" s="1061">
        <f>VLOOKUP(C823,'A. Rate Class Allocations'!$B$124:$J$128,8,FALSE)</f>
        <v>0.98007105038154396</v>
      </c>
      <c r="Q823" s="1061">
        <f>VLOOKUP(C823,'A. Rate Class Allocations'!$B$124:$J$128,7,FALSE)</f>
        <v>1.0700573423086499</v>
      </c>
      <c r="R823" s="1061">
        <f>VLOOKUP(C823,'A. Rate Class Allocations'!$B$124:$J$128,9,FALSE)</f>
        <v>0.85888650963597402</v>
      </c>
      <c r="S823" s="1060">
        <f t="shared" si="37"/>
        <v>1086.9816140366647</v>
      </c>
      <c r="T823" s="1060">
        <f t="shared" si="38"/>
        <v>0.27130586723768696</v>
      </c>
    </row>
    <row r="824" spans="1:20" s="1063" customFormat="1">
      <c r="A824" s="1072" t="s">
        <v>846</v>
      </c>
      <c r="B824" s="1063" t="s">
        <v>768</v>
      </c>
      <c r="C824" s="1071" t="s">
        <v>118</v>
      </c>
      <c r="D824" s="1071" t="s">
        <v>2055</v>
      </c>
      <c r="E824" s="1066">
        <v>2018</v>
      </c>
      <c r="F824" s="1066">
        <v>2018</v>
      </c>
      <c r="G824" s="1064">
        <v>43356</v>
      </c>
      <c r="H824" s="1117">
        <f t="shared" si="36"/>
        <v>2018</v>
      </c>
      <c r="I824" s="1064"/>
      <c r="J824" s="1071" t="s">
        <v>843</v>
      </c>
      <c r="K824" s="1071" t="s">
        <v>2020</v>
      </c>
      <c r="L824" s="1071" t="s">
        <v>827</v>
      </c>
      <c r="M824" s="1070">
        <v>3547.4868000000001</v>
      </c>
      <c r="N824" s="1070">
        <v>0.7722</v>
      </c>
      <c r="O824" s="1062">
        <f>VLOOKUP(C824,'A. Rate Class Allocations'!$B$124:$J$128,6,FALSE)</f>
        <v>0.96094519236849896</v>
      </c>
      <c r="P824" s="1061">
        <f>VLOOKUP(C824,'A. Rate Class Allocations'!$B$124:$J$128,8,FALSE)</f>
        <v>0.98007105038154396</v>
      </c>
      <c r="Q824" s="1061">
        <f>VLOOKUP(C824,'A. Rate Class Allocations'!$B$124:$J$128,7,FALSE)</f>
        <v>1.0700573423086499</v>
      </c>
      <c r="R824" s="1061">
        <f>VLOOKUP(C824,'A. Rate Class Allocations'!$B$124:$J$128,9,FALSE)</f>
        <v>0.85888650963597402</v>
      </c>
      <c r="S824" s="1060">
        <f t="shared" si="37"/>
        <v>3341.0037842567435</v>
      </c>
      <c r="T824" s="1060">
        <f t="shared" si="38"/>
        <v>0.70969644539614452</v>
      </c>
    </row>
    <row r="825" spans="1:20" s="1063" customFormat="1">
      <c r="A825" s="1072" t="s">
        <v>846</v>
      </c>
      <c r="B825" s="1063" t="s">
        <v>768</v>
      </c>
      <c r="C825" s="1071" t="s">
        <v>118</v>
      </c>
      <c r="D825" s="1071" t="s">
        <v>2055</v>
      </c>
      <c r="E825" s="1066">
        <v>2018</v>
      </c>
      <c r="F825" s="1066">
        <v>2018</v>
      </c>
      <c r="G825" s="1064">
        <v>43356</v>
      </c>
      <c r="H825" s="1117">
        <f t="shared" si="36"/>
        <v>2018</v>
      </c>
      <c r="I825" s="1064"/>
      <c r="J825" s="1071" t="s">
        <v>843</v>
      </c>
      <c r="K825" s="1071" t="s">
        <v>2020</v>
      </c>
      <c r="L825" s="1071" t="s">
        <v>827</v>
      </c>
      <c r="M825" s="1070">
        <v>7286.0839999999998</v>
      </c>
      <c r="N825" s="1070">
        <v>1.5860000000000001</v>
      </c>
      <c r="O825" s="1062">
        <f>VLOOKUP(C825,'A. Rate Class Allocations'!$B$124:$J$128,6,FALSE)</f>
        <v>0.96094519236849896</v>
      </c>
      <c r="P825" s="1061">
        <f>VLOOKUP(C825,'A. Rate Class Allocations'!$B$124:$J$128,8,FALSE)</f>
        <v>0.98007105038154396</v>
      </c>
      <c r="Q825" s="1061">
        <f>VLOOKUP(C825,'A. Rate Class Allocations'!$B$124:$J$128,7,FALSE)</f>
        <v>1.0700573423086499</v>
      </c>
      <c r="R825" s="1061">
        <f>VLOOKUP(C825,'A. Rate Class Allocations'!$B$124:$J$128,9,FALSE)</f>
        <v>0.85888650963597402</v>
      </c>
      <c r="S825" s="1060">
        <f t="shared" si="37"/>
        <v>6861.9943043657013</v>
      </c>
      <c r="T825" s="1060">
        <f t="shared" si="38"/>
        <v>1.4576256959314755</v>
      </c>
    </row>
    <row r="826" spans="1:20" s="1063" customFormat="1">
      <c r="A826" s="1072" t="s">
        <v>846</v>
      </c>
      <c r="B826" s="1063" t="s">
        <v>768</v>
      </c>
      <c r="C826" s="1071" t="s">
        <v>118</v>
      </c>
      <c r="D826" s="1071" t="s">
        <v>2055</v>
      </c>
      <c r="E826" s="1066">
        <v>2018</v>
      </c>
      <c r="F826" s="1066">
        <v>2018</v>
      </c>
      <c r="G826" s="1064">
        <v>43356</v>
      </c>
      <c r="H826" s="1117">
        <f t="shared" si="36"/>
        <v>2018</v>
      </c>
      <c r="I826" s="1064"/>
      <c r="J826" s="1071" t="s">
        <v>843</v>
      </c>
      <c r="K826" s="1071" t="s">
        <v>2020</v>
      </c>
      <c r="L826" s="1071" t="s">
        <v>827</v>
      </c>
      <c r="M826" s="1070">
        <v>7883.3040000000001</v>
      </c>
      <c r="N826" s="1070">
        <v>1.716</v>
      </c>
      <c r="O826" s="1062">
        <f>VLOOKUP(C826,'A. Rate Class Allocations'!$B$124:$J$128,6,FALSE)</f>
        <v>0.96094519236849896</v>
      </c>
      <c r="P826" s="1061">
        <f>VLOOKUP(C826,'A. Rate Class Allocations'!$B$124:$J$128,8,FALSE)</f>
        <v>0.98007105038154396</v>
      </c>
      <c r="Q826" s="1061">
        <f>VLOOKUP(C826,'A. Rate Class Allocations'!$B$124:$J$128,7,FALSE)</f>
        <v>1.0700573423086499</v>
      </c>
      <c r="R826" s="1061">
        <f>VLOOKUP(C826,'A. Rate Class Allocations'!$B$124:$J$128,9,FALSE)</f>
        <v>0.85888650963597402</v>
      </c>
      <c r="S826" s="1060">
        <f t="shared" si="37"/>
        <v>7424.4528539038747</v>
      </c>
      <c r="T826" s="1060">
        <f t="shared" si="38"/>
        <v>1.5771032119914323</v>
      </c>
    </row>
    <row r="827" spans="1:20" s="1063" customFormat="1">
      <c r="A827" s="1072" t="s">
        <v>846</v>
      </c>
      <c r="B827" s="1063" t="s">
        <v>768</v>
      </c>
      <c r="C827" s="1071" t="s">
        <v>118</v>
      </c>
      <c r="D827" s="1071" t="s">
        <v>2055</v>
      </c>
      <c r="E827" s="1066">
        <v>2018</v>
      </c>
      <c r="F827" s="1066">
        <v>2018</v>
      </c>
      <c r="G827" s="1064">
        <v>43356</v>
      </c>
      <c r="H827" s="1117">
        <f t="shared" si="36"/>
        <v>2018</v>
      </c>
      <c r="I827" s="1064"/>
      <c r="J827" s="1071" t="s">
        <v>843</v>
      </c>
      <c r="K827" s="1071" t="s">
        <v>2020</v>
      </c>
      <c r="L827" s="1071" t="s">
        <v>827</v>
      </c>
      <c r="M827" s="1070">
        <v>1102.56</v>
      </c>
      <c r="N827" s="1070">
        <v>0.24</v>
      </c>
      <c r="O827" s="1062">
        <f>VLOOKUP(C827,'A. Rate Class Allocations'!$B$124:$J$128,6,FALSE)</f>
        <v>0.96094519236849896</v>
      </c>
      <c r="P827" s="1061">
        <f>VLOOKUP(C827,'A. Rate Class Allocations'!$B$124:$J$128,8,FALSE)</f>
        <v>0.98007105038154396</v>
      </c>
      <c r="Q827" s="1061">
        <f>VLOOKUP(C827,'A. Rate Class Allocations'!$B$124:$J$128,7,FALSE)</f>
        <v>1.0700573423086499</v>
      </c>
      <c r="R827" s="1061">
        <f>VLOOKUP(C827,'A. Rate Class Allocations'!$B$124:$J$128,9,FALSE)</f>
        <v>0.85888650963597402</v>
      </c>
      <c r="S827" s="1060">
        <f t="shared" si="37"/>
        <v>1038.3850145320102</v>
      </c>
      <c r="T827" s="1060">
        <f t="shared" si="38"/>
        <v>0.2205738758029975</v>
      </c>
    </row>
    <row r="828" spans="1:20" s="1063" customFormat="1">
      <c r="A828" s="1072" t="s">
        <v>846</v>
      </c>
      <c r="B828" s="1063" t="s">
        <v>768</v>
      </c>
      <c r="C828" s="1071" t="s">
        <v>118</v>
      </c>
      <c r="D828" s="1071" t="s">
        <v>2055</v>
      </c>
      <c r="E828" s="1066">
        <v>2018</v>
      </c>
      <c r="F828" s="1066">
        <v>2018</v>
      </c>
      <c r="G828" s="1064">
        <v>43356</v>
      </c>
      <c r="H828" s="1117">
        <f t="shared" si="36"/>
        <v>2018</v>
      </c>
      <c r="I828" s="1064"/>
      <c r="J828" s="1071" t="s">
        <v>843</v>
      </c>
      <c r="K828" s="1071" t="s">
        <v>2020</v>
      </c>
      <c r="L828" s="1071" t="s">
        <v>827</v>
      </c>
      <c r="M828" s="1070">
        <v>178.24719999999999</v>
      </c>
      <c r="N828" s="1070">
        <v>3.8800000000000001E-2</v>
      </c>
      <c r="O828" s="1062">
        <f>VLOOKUP(C828,'A. Rate Class Allocations'!$B$124:$J$128,6,FALSE)</f>
        <v>0.96094519236849896</v>
      </c>
      <c r="P828" s="1061">
        <f>VLOOKUP(C828,'A. Rate Class Allocations'!$B$124:$J$128,8,FALSE)</f>
        <v>0.98007105038154396</v>
      </c>
      <c r="Q828" s="1061">
        <f>VLOOKUP(C828,'A. Rate Class Allocations'!$B$124:$J$128,7,FALSE)</f>
        <v>1.0700573423086499</v>
      </c>
      <c r="R828" s="1061">
        <f>VLOOKUP(C828,'A. Rate Class Allocations'!$B$124:$J$128,9,FALSE)</f>
        <v>0.85888650963597402</v>
      </c>
      <c r="S828" s="1060">
        <f t="shared" si="37"/>
        <v>167.87224401600835</v>
      </c>
      <c r="T828" s="1060">
        <f t="shared" si="38"/>
        <v>3.565944325481793E-2</v>
      </c>
    </row>
    <row r="829" spans="1:20" s="1063" customFormat="1">
      <c r="A829" s="1072" t="s">
        <v>846</v>
      </c>
      <c r="B829" s="1063" t="s">
        <v>768</v>
      </c>
      <c r="C829" s="1071" t="s">
        <v>118</v>
      </c>
      <c r="D829" s="1071" t="s">
        <v>2055</v>
      </c>
      <c r="E829" s="1066">
        <v>2018</v>
      </c>
      <c r="F829" s="1066">
        <v>2018</v>
      </c>
      <c r="G829" s="1064">
        <v>43356</v>
      </c>
      <c r="H829" s="1117">
        <f t="shared" si="36"/>
        <v>2018</v>
      </c>
      <c r="I829" s="1064"/>
      <c r="J829" s="1071" t="s">
        <v>843</v>
      </c>
      <c r="K829" s="1071" t="s">
        <v>2020</v>
      </c>
      <c r="L829" s="1071" t="s">
        <v>827</v>
      </c>
      <c r="M829" s="1070">
        <v>11025.6</v>
      </c>
      <c r="N829" s="1070">
        <v>2.4</v>
      </c>
      <c r="O829" s="1062">
        <f>VLOOKUP(C829,'A. Rate Class Allocations'!$B$124:$J$128,6,FALSE)</f>
        <v>0.96094519236849896</v>
      </c>
      <c r="P829" s="1061">
        <f>VLOOKUP(C829,'A. Rate Class Allocations'!$B$124:$J$128,8,FALSE)</f>
        <v>0.98007105038154396</v>
      </c>
      <c r="Q829" s="1061">
        <f>VLOOKUP(C829,'A. Rate Class Allocations'!$B$124:$J$128,7,FALSE)</f>
        <v>1.0700573423086499</v>
      </c>
      <c r="R829" s="1061">
        <f>VLOOKUP(C829,'A. Rate Class Allocations'!$B$124:$J$128,9,FALSE)</f>
        <v>0.85888650963597402</v>
      </c>
      <c r="S829" s="1060">
        <f t="shared" si="37"/>
        <v>10383.850145320104</v>
      </c>
      <c r="T829" s="1060">
        <f t="shared" si="38"/>
        <v>2.2057387580299754</v>
      </c>
    </row>
    <row r="830" spans="1:20" s="1063" customFormat="1">
      <c r="A830" s="1072" t="s">
        <v>846</v>
      </c>
      <c r="B830" s="1063" t="s">
        <v>768</v>
      </c>
      <c r="C830" s="1071" t="s">
        <v>118</v>
      </c>
      <c r="D830" s="1071" t="s">
        <v>2054</v>
      </c>
      <c r="E830" s="1066">
        <v>2018</v>
      </c>
      <c r="F830" s="1066">
        <v>2018</v>
      </c>
      <c r="G830" s="1064">
        <v>43260</v>
      </c>
      <c r="H830" s="1117">
        <f t="shared" si="36"/>
        <v>2018</v>
      </c>
      <c r="I830" s="1064"/>
      <c r="J830" s="1071" t="s">
        <v>843</v>
      </c>
      <c r="K830" s="1071" t="s">
        <v>2020</v>
      </c>
      <c r="L830" s="1071" t="s">
        <v>827</v>
      </c>
      <c r="M830" s="1070">
        <v>573.33119999999997</v>
      </c>
      <c r="N830" s="1070">
        <v>0.12479999999999999</v>
      </c>
      <c r="O830" s="1062">
        <f>VLOOKUP(C830,'A. Rate Class Allocations'!$B$124:$J$128,6,FALSE)</f>
        <v>0.96094519236849896</v>
      </c>
      <c r="P830" s="1061">
        <f>VLOOKUP(C830,'A. Rate Class Allocations'!$B$124:$J$128,8,FALSE)</f>
        <v>0.98007105038154396</v>
      </c>
      <c r="Q830" s="1061">
        <f>VLOOKUP(C830,'A. Rate Class Allocations'!$B$124:$J$128,7,FALSE)</f>
        <v>1.0700573423086499</v>
      </c>
      <c r="R830" s="1061">
        <f>VLOOKUP(C830,'A. Rate Class Allocations'!$B$124:$J$128,9,FALSE)</f>
        <v>0.85888650963597402</v>
      </c>
      <c r="S830" s="1060">
        <f t="shared" si="37"/>
        <v>539.9602075566454</v>
      </c>
      <c r="T830" s="1060">
        <f t="shared" si="38"/>
        <v>0.11469841541755871</v>
      </c>
    </row>
    <row r="831" spans="1:20" s="1063" customFormat="1">
      <c r="A831" s="1072" t="s">
        <v>846</v>
      </c>
      <c r="B831" s="1063" t="s">
        <v>768</v>
      </c>
      <c r="C831" s="1071" t="s">
        <v>118</v>
      </c>
      <c r="D831" s="1071" t="s">
        <v>2053</v>
      </c>
      <c r="E831" s="1066">
        <v>2018</v>
      </c>
      <c r="F831" s="1066">
        <v>2018</v>
      </c>
      <c r="G831" s="1064">
        <v>43244</v>
      </c>
      <c r="H831" s="1117">
        <f t="shared" si="36"/>
        <v>2018</v>
      </c>
      <c r="I831" s="1064"/>
      <c r="J831" s="1071" t="s">
        <v>847</v>
      </c>
      <c r="K831" s="1071" t="s">
        <v>2020</v>
      </c>
      <c r="L831" s="1071" t="s">
        <v>825</v>
      </c>
      <c r="M831" s="1070">
        <v>1971</v>
      </c>
      <c r="N831" s="1070">
        <v>3.1</v>
      </c>
      <c r="O831" s="1062">
        <f>VLOOKUP(C831,'A. Rate Class Allocations'!$B$124:$J$128,6,FALSE)</f>
        <v>0.96094519236849896</v>
      </c>
      <c r="P831" s="1061">
        <f>VLOOKUP(C831,'A. Rate Class Allocations'!$B$124:$J$128,8,FALSE)</f>
        <v>0.98007105038154396</v>
      </c>
      <c r="Q831" s="1061">
        <f>VLOOKUP(C831,'A. Rate Class Allocations'!$B$124:$J$128,7,FALSE)</f>
        <v>1.0700573423086499</v>
      </c>
      <c r="R831" s="1061">
        <f>VLOOKUP(C831,'A. Rate Class Allocations'!$B$124:$J$128,9,FALSE)</f>
        <v>0.85888650963597402</v>
      </c>
      <c r="S831" s="1060">
        <f t="shared" si="37"/>
        <v>1856.277085730112</v>
      </c>
      <c r="T831" s="1060">
        <f t="shared" si="38"/>
        <v>2.8490792291220512</v>
      </c>
    </row>
    <row r="832" spans="1:20" s="1063" customFormat="1">
      <c r="A832" s="1072" t="s">
        <v>846</v>
      </c>
      <c r="B832" s="1063" t="s">
        <v>768</v>
      </c>
      <c r="C832" s="1071" t="s">
        <v>118</v>
      </c>
      <c r="D832" s="1071" t="s">
        <v>2052</v>
      </c>
      <c r="E832" s="1066">
        <v>2018</v>
      </c>
      <c r="F832" s="1066">
        <v>2018</v>
      </c>
      <c r="G832" s="1064">
        <v>43321</v>
      </c>
      <c r="H832" s="1117">
        <f t="shared" si="36"/>
        <v>2018</v>
      </c>
      <c r="I832" s="1064"/>
      <c r="J832" s="1071" t="s">
        <v>843</v>
      </c>
      <c r="K832" s="1071" t="s">
        <v>2020</v>
      </c>
      <c r="L832" s="1071" t="s">
        <v>827</v>
      </c>
      <c r="M832" s="1070">
        <v>358.33199999999999</v>
      </c>
      <c r="N832" s="1070">
        <v>7.8E-2</v>
      </c>
      <c r="O832" s="1062">
        <f>VLOOKUP(C832,'A. Rate Class Allocations'!$B$124:$J$128,6,FALSE)</f>
        <v>0.96094519236849896</v>
      </c>
      <c r="P832" s="1061">
        <f>VLOOKUP(C832,'A. Rate Class Allocations'!$B$124:$J$128,8,FALSE)</f>
        <v>0.98007105038154396</v>
      </c>
      <c r="Q832" s="1061">
        <f>VLOOKUP(C832,'A. Rate Class Allocations'!$B$124:$J$128,7,FALSE)</f>
        <v>1.0700573423086499</v>
      </c>
      <c r="R832" s="1061">
        <f>VLOOKUP(C832,'A. Rate Class Allocations'!$B$124:$J$128,9,FALSE)</f>
        <v>0.85888650963597402</v>
      </c>
      <c r="S832" s="1060">
        <f t="shared" si="37"/>
        <v>337.47512972290338</v>
      </c>
      <c r="T832" s="1060">
        <f t="shared" si="38"/>
        <v>7.1686509635974185E-2</v>
      </c>
    </row>
    <row r="833" spans="1:20" s="1063" customFormat="1">
      <c r="A833" s="1072" t="s">
        <v>846</v>
      </c>
      <c r="B833" s="1063" t="s">
        <v>768</v>
      </c>
      <c r="C833" s="1071" t="s">
        <v>118</v>
      </c>
      <c r="D833" s="1071" t="s">
        <v>2052</v>
      </c>
      <c r="E833" s="1066">
        <v>2018</v>
      </c>
      <c r="F833" s="1066">
        <v>2018</v>
      </c>
      <c r="G833" s="1064">
        <v>43321</v>
      </c>
      <c r="H833" s="1117">
        <f t="shared" si="36"/>
        <v>2018</v>
      </c>
      <c r="I833" s="1064"/>
      <c r="J833" s="1071" t="s">
        <v>843</v>
      </c>
      <c r="K833" s="1071" t="s">
        <v>2020</v>
      </c>
      <c r="L833" s="1071" t="s">
        <v>827</v>
      </c>
      <c r="M833" s="1070">
        <v>859.99680000000001</v>
      </c>
      <c r="N833" s="1070">
        <v>0.18720000000000001</v>
      </c>
      <c r="O833" s="1062">
        <f>VLOOKUP(C833,'A. Rate Class Allocations'!$B$124:$J$128,6,FALSE)</f>
        <v>0.96094519236849896</v>
      </c>
      <c r="P833" s="1061">
        <f>VLOOKUP(C833,'A. Rate Class Allocations'!$B$124:$J$128,8,FALSE)</f>
        <v>0.98007105038154396</v>
      </c>
      <c r="Q833" s="1061">
        <f>VLOOKUP(C833,'A. Rate Class Allocations'!$B$124:$J$128,7,FALSE)</f>
        <v>1.0700573423086499</v>
      </c>
      <c r="R833" s="1061">
        <f>VLOOKUP(C833,'A. Rate Class Allocations'!$B$124:$J$128,9,FALSE)</f>
        <v>0.85888650963597402</v>
      </c>
      <c r="S833" s="1060">
        <f t="shared" si="37"/>
        <v>809.9403113349681</v>
      </c>
      <c r="T833" s="1060">
        <f t="shared" si="38"/>
        <v>0.17204762312633809</v>
      </c>
    </row>
    <row r="834" spans="1:20" s="1063" customFormat="1">
      <c r="A834" s="1072" t="s">
        <v>846</v>
      </c>
      <c r="B834" s="1063" t="s">
        <v>768</v>
      </c>
      <c r="C834" s="1071" t="s">
        <v>118</v>
      </c>
      <c r="D834" s="1071" t="s">
        <v>2052</v>
      </c>
      <c r="E834" s="1066">
        <v>2018</v>
      </c>
      <c r="F834" s="1066">
        <v>2018</v>
      </c>
      <c r="G834" s="1064">
        <v>43321</v>
      </c>
      <c r="H834" s="1117">
        <f t="shared" si="36"/>
        <v>2018</v>
      </c>
      <c r="I834" s="1064"/>
      <c r="J834" s="1071" t="s">
        <v>843</v>
      </c>
      <c r="K834" s="1071" t="s">
        <v>2020</v>
      </c>
      <c r="L834" s="1071" t="s">
        <v>827</v>
      </c>
      <c r="M834" s="1070">
        <v>1653.84</v>
      </c>
      <c r="N834" s="1070">
        <v>0.36</v>
      </c>
      <c r="O834" s="1062">
        <f>VLOOKUP(C834,'A. Rate Class Allocations'!$B$124:$J$128,6,FALSE)</f>
        <v>0.96094519236849896</v>
      </c>
      <c r="P834" s="1061">
        <f>VLOOKUP(C834,'A. Rate Class Allocations'!$B$124:$J$128,8,FALSE)</f>
        <v>0.98007105038154396</v>
      </c>
      <c r="Q834" s="1061">
        <f>VLOOKUP(C834,'A. Rate Class Allocations'!$B$124:$J$128,7,FALSE)</f>
        <v>1.0700573423086499</v>
      </c>
      <c r="R834" s="1061">
        <f>VLOOKUP(C834,'A. Rate Class Allocations'!$B$124:$J$128,9,FALSE)</f>
        <v>0.85888650963597402</v>
      </c>
      <c r="S834" s="1060">
        <f t="shared" si="37"/>
        <v>1557.5775217980154</v>
      </c>
      <c r="T834" s="1060">
        <f t="shared" si="38"/>
        <v>0.33086081370449627</v>
      </c>
    </row>
    <row r="835" spans="1:20" s="1063" customFormat="1">
      <c r="A835" s="1072" t="s">
        <v>846</v>
      </c>
      <c r="B835" s="1063" t="s">
        <v>768</v>
      </c>
      <c r="C835" s="1071" t="s">
        <v>118</v>
      </c>
      <c r="D835" s="1071" t="s">
        <v>2051</v>
      </c>
      <c r="E835" s="1066">
        <v>2018</v>
      </c>
      <c r="F835" s="1066">
        <v>2018</v>
      </c>
      <c r="G835" s="1064">
        <v>43251</v>
      </c>
      <c r="H835" s="1117">
        <f t="shared" si="36"/>
        <v>2018</v>
      </c>
      <c r="I835" s="1064"/>
      <c r="J835" s="1071" t="s">
        <v>843</v>
      </c>
      <c r="K835" s="1071" t="s">
        <v>2020</v>
      </c>
      <c r="L835" s="1071" t="s">
        <v>827</v>
      </c>
      <c r="M835" s="1070">
        <v>4200</v>
      </c>
      <c r="N835" s="1070">
        <v>0</v>
      </c>
      <c r="O835" s="1062">
        <f>VLOOKUP(C835,'A. Rate Class Allocations'!$B$124:$J$128,6,FALSE)</f>
        <v>0.96094519236849896</v>
      </c>
      <c r="P835" s="1061">
        <f>VLOOKUP(C835,'A. Rate Class Allocations'!$B$124:$J$128,8,FALSE)</f>
        <v>0.98007105038154396</v>
      </c>
      <c r="Q835" s="1061">
        <f>VLOOKUP(C835,'A. Rate Class Allocations'!$B$124:$J$128,7,FALSE)</f>
        <v>1.0700573423086499</v>
      </c>
      <c r="R835" s="1061">
        <f>VLOOKUP(C835,'A. Rate Class Allocations'!$B$124:$J$128,9,FALSE)</f>
        <v>0.85888650963597402</v>
      </c>
      <c r="S835" s="1060">
        <f t="shared" si="37"/>
        <v>3955.5371689834965</v>
      </c>
      <c r="T835" s="1060">
        <f t="shared" si="38"/>
        <v>0</v>
      </c>
    </row>
    <row r="836" spans="1:20" s="1063" customFormat="1">
      <c r="A836" s="1072" t="s">
        <v>846</v>
      </c>
      <c r="B836" s="1063" t="s">
        <v>768</v>
      </c>
      <c r="C836" s="1071" t="s">
        <v>118</v>
      </c>
      <c r="D836" s="1071" t="s">
        <v>2050</v>
      </c>
      <c r="E836" s="1066">
        <v>2018</v>
      </c>
      <c r="F836" s="1066">
        <v>2018</v>
      </c>
      <c r="G836" s="1064">
        <v>43399</v>
      </c>
      <c r="H836" s="1117">
        <f t="shared" ref="H836:H899" si="39">YEAR(G836)</f>
        <v>2018</v>
      </c>
      <c r="I836" s="1064"/>
      <c r="J836" s="1071" t="s">
        <v>847</v>
      </c>
      <c r="K836" s="1071" t="s">
        <v>2020</v>
      </c>
      <c r="L836" s="1071" t="s">
        <v>827</v>
      </c>
      <c r="M836" s="1070">
        <v>4133</v>
      </c>
      <c r="N836" s="1070">
        <v>6.1</v>
      </c>
      <c r="O836" s="1062">
        <f>VLOOKUP(C836,'A. Rate Class Allocations'!$B$124:$J$128,6,FALSE)</f>
        <v>0.96094519236849896</v>
      </c>
      <c r="P836" s="1061">
        <f>VLOOKUP(C836,'A. Rate Class Allocations'!$B$124:$J$128,8,FALSE)</f>
        <v>0.98007105038154396</v>
      </c>
      <c r="Q836" s="1061">
        <f>VLOOKUP(C836,'A. Rate Class Allocations'!$B$124:$J$128,7,FALSE)</f>
        <v>1.0700573423086499</v>
      </c>
      <c r="R836" s="1061">
        <f>VLOOKUP(C836,'A. Rate Class Allocations'!$B$124:$J$128,9,FALSE)</f>
        <v>0.85888650963597402</v>
      </c>
      <c r="S836" s="1060">
        <f t="shared" ref="S836:S899" si="40">M836*O836*P836</f>
        <v>3892.4369331925691</v>
      </c>
      <c r="T836" s="1060">
        <f t="shared" ref="T836:T899" si="41">N836*Q836*R836</f>
        <v>5.60625267665952</v>
      </c>
    </row>
    <row r="837" spans="1:20" s="1063" customFormat="1">
      <c r="A837" s="1072" t="s">
        <v>846</v>
      </c>
      <c r="B837" s="1063" t="s">
        <v>768</v>
      </c>
      <c r="C837" s="1071" t="s">
        <v>118</v>
      </c>
      <c r="D837" s="1071" t="s">
        <v>2049</v>
      </c>
      <c r="E837" s="1066">
        <v>2018</v>
      </c>
      <c r="F837" s="1066">
        <v>2018</v>
      </c>
      <c r="G837" s="1064">
        <v>43251</v>
      </c>
      <c r="H837" s="1117">
        <f t="shared" si="39"/>
        <v>2018</v>
      </c>
      <c r="I837" s="1064"/>
      <c r="J837" s="1071" t="s">
        <v>847</v>
      </c>
      <c r="K837" s="1071" t="s">
        <v>2020</v>
      </c>
      <c r="L837" s="1071" t="s">
        <v>827</v>
      </c>
      <c r="M837" s="1070">
        <v>1748</v>
      </c>
      <c r="N837" s="1070">
        <v>2</v>
      </c>
      <c r="O837" s="1062">
        <f>VLOOKUP(C837,'A. Rate Class Allocations'!$B$124:$J$128,6,FALSE)</f>
        <v>0.96094519236849896</v>
      </c>
      <c r="P837" s="1061">
        <f>VLOOKUP(C837,'A. Rate Class Allocations'!$B$124:$J$128,8,FALSE)</f>
        <v>0.98007105038154396</v>
      </c>
      <c r="Q837" s="1061">
        <f>VLOOKUP(C837,'A. Rate Class Allocations'!$B$124:$J$128,7,FALSE)</f>
        <v>1.0700573423086499</v>
      </c>
      <c r="R837" s="1061">
        <f>VLOOKUP(C837,'A. Rate Class Allocations'!$B$124:$J$128,9,FALSE)</f>
        <v>0.85888650963597402</v>
      </c>
      <c r="S837" s="1060">
        <f t="shared" si="40"/>
        <v>1646.2568979483694</v>
      </c>
      <c r="T837" s="1060">
        <f t="shared" si="41"/>
        <v>1.838115631691646</v>
      </c>
    </row>
    <row r="838" spans="1:20" s="1063" customFormat="1">
      <c r="A838" s="1072" t="s">
        <v>846</v>
      </c>
      <c r="B838" s="1063" t="s">
        <v>768</v>
      </c>
      <c r="C838" s="1071" t="s">
        <v>118</v>
      </c>
      <c r="D838" s="1071" t="s">
        <v>2048</v>
      </c>
      <c r="E838" s="1066">
        <v>2018</v>
      </c>
      <c r="F838" s="1066">
        <v>2018</v>
      </c>
      <c r="G838" s="1064">
        <v>43266</v>
      </c>
      <c r="H838" s="1117">
        <f t="shared" si="39"/>
        <v>2018</v>
      </c>
      <c r="I838" s="1064"/>
      <c r="J838" s="1071" t="s">
        <v>847</v>
      </c>
      <c r="K838" s="1071" t="s">
        <v>2020</v>
      </c>
      <c r="L838" s="1071" t="s">
        <v>827</v>
      </c>
      <c r="M838" s="1070">
        <v>2530</v>
      </c>
      <c r="N838" s="1070">
        <v>0.3</v>
      </c>
      <c r="O838" s="1062">
        <f>VLOOKUP(C838,'A. Rate Class Allocations'!$B$124:$J$128,6,FALSE)</f>
        <v>0.96094519236849896</v>
      </c>
      <c r="P838" s="1061">
        <f>VLOOKUP(C838,'A. Rate Class Allocations'!$B$124:$J$128,8,FALSE)</f>
        <v>0.98007105038154396</v>
      </c>
      <c r="Q838" s="1061">
        <f>VLOOKUP(C838,'A. Rate Class Allocations'!$B$124:$J$128,7,FALSE)</f>
        <v>1.0700573423086499</v>
      </c>
      <c r="R838" s="1061">
        <f>VLOOKUP(C838,'A. Rate Class Allocations'!$B$124:$J$128,9,FALSE)</f>
        <v>0.85888650963597402</v>
      </c>
      <c r="S838" s="1060">
        <f t="shared" si="40"/>
        <v>2382.7402470305346</v>
      </c>
      <c r="T838" s="1060">
        <f t="shared" si="41"/>
        <v>0.27571734475374693</v>
      </c>
    </row>
    <row r="839" spans="1:20" s="1063" customFormat="1">
      <c r="A839" s="1072" t="s">
        <v>846</v>
      </c>
      <c r="B839" s="1063" t="s">
        <v>768</v>
      </c>
      <c r="C839" s="1071" t="s">
        <v>118</v>
      </c>
      <c r="D839" s="1071" t="s">
        <v>2047</v>
      </c>
      <c r="E839" s="1066">
        <v>2018</v>
      </c>
      <c r="F839" s="1066">
        <v>2018</v>
      </c>
      <c r="G839" s="1064">
        <v>43251</v>
      </c>
      <c r="H839" s="1117">
        <f t="shared" si="39"/>
        <v>2018</v>
      </c>
      <c r="I839" s="1064"/>
      <c r="J839" s="1071" t="s">
        <v>843</v>
      </c>
      <c r="K839" s="1071" t="s">
        <v>2020</v>
      </c>
      <c r="L839" s="1071" t="s">
        <v>827</v>
      </c>
      <c r="M839" s="1070">
        <v>534.74159999999995</v>
      </c>
      <c r="N839" s="1070">
        <v>0.1164</v>
      </c>
      <c r="O839" s="1062">
        <f>VLOOKUP(C839,'A. Rate Class Allocations'!$B$124:$J$128,6,FALSE)</f>
        <v>0.96094519236849896</v>
      </c>
      <c r="P839" s="1061">
        <f>VLOOKUP(C839,'A. Rate Class Allocations'!$B$124:$J$128,8,FALSE)</f>
        <v>0.98007105038154396</v>
      </c>
      <c r="Q839" s="1061">
        <f>VLOOKUP(C839,'A. Rate Class Allocations'!$B$124:$J$128,7,FALSE)</f>
        <v>1.0700573423086499</v>
      </c>
      <c r="R839" s="1061">
        <f>VLOOKUP(C839,'A. Rate Class Allocations'!$B$124:$J$128,9,FALSE)</f>
        <v>0.85888650963597402</v>
      </c>
      <c r="S839" s="1060">
        <f t="shared" si="40"/>
        <v>503.61673204802497</v>
      </c>
      <c r="T839" s="1060">
        <f t="shared" si="41"/>
        <v>0.1069783297644538</v>
      </c>
    </row>
    <row r="840" spans="1:20" s="1063" customFormat="1">
      <c r="A840" s="1072" t="s">
        <v>846</v>
      </c>
      <c r="B840" s="1063" t="s">
        <v>768</v>
      </c>
      <c r="C840" s="1071" t="s">
        <v>118</v>
      </c>
      <c r="D840" s="1071" t="s">
        <v>2046</v>
      </c>
      <c r="E840" s="1066">
        <v>2018</v>
      </c>
      <c r="F840" s="1066">
        <v>2018</v>
      </c>
      <c r="G840" s="1064">
        <v>43297</v>
      </c>
      <c r="H840" s="1117">
        <f t="shared" si="39"/>
        <v>2018</v>
      </c>
      <c r="I840" s="1064"/>
      <c r="J840" s="1071" t="s">
        <v>847</v>
      </c>
      <c r="K840" s="1071" t="s">
        <v>2020</v>
      </c>
      <c r="L840" s="1071" t="s">
        <v>825</v>
      </c>
      <c r="M840" s="1070">
        <v>19857</v>
      </c>
      <c r="N840" s="1070">
        <v>2.2999999999999998</v>
      </c>
      <c r="O840" s="1062">
        <f>VLOOKUP(C840,'A. Rate Class Allocations'!$B$124:$J$128,6,FALSE)</f>
        <v>0.96094519236849896</v>
      </c>
      <c r="P840" s="1061">
        <f>VLOOKUP(C840,'A. Rate Class Allocations'!$B$124:$J$128,8,FALSE)</f>
        <v>0.98007105038154396</v>
      </c>
      <c r="Q840" s="1061">
        <f>VLOOKUP(C840,'A. Rate Class Allocations'!$B$124:$J$128,7,FALSE)</f>
        <v>1.0700573423086499</v>
      </c>
      <c r="R840" s="1061">
        <f>VLOOKUP(C840,'A. Rate Class Allocations'!$B$124:$J$128,9,FALSE)</f>
        <v>0.85888650963597402</v>
      </c>
      <c r="S840" s="1060">
        <f t="shared" si="40"/>
        <v>18701.214658215544</v>
      </c>
      <c r="T840" s="1060">
        <f t="shared" si="41"/>
        <v>2.1138329764453925</v>
      </c>
    </row>
    <row r="841" spans="1:20" s="1063" customFormat="1">
      <c r="A841" s="1072" t="s">
        <v>846</v>
      </c>
      <c r="B841" s="1063" t="s">
        <v>768</v>
      </c>
      <c r="C841" s="1071" t="s">
        <v>118</v>
      </c>
      <c r="D841" s="1071" t="s">
        <v>2045</v>
      </c>
      <c r="E841" s="1066">
        <v>2018</v>
      </c>
      <c r="F841" s="1066">
        <v>2018</v>
      </c>
      <c r="G841" s="1064">
        <v>43273</v>
      </c>
      <c r="H841" s="1117">
        <f t="shared" si="39"/>
        <v>2018</v>
      </c>
      <c r="I841" s="1064"/>
      <c r="J841" s="1071" t="s">
        <v>843</v>
      </c>
      <c r="K841" s="1071" t="s">
        <v>2020</v>
      </c>
      <c r="L841" s="1071" t="s">
        <v>827</v>
      </c>
      <c r="M841" s="1070">
        <v>286.66559999999998</v>
      </c>
      <c r="N841" s="1070">
        <v>6.2399999999999997E-2</v>
      </c>
      <c r="O841" s="1062">
        <f>VLOOKUP(C841,'A. Rate Class Allocations'!$B$124:$J$128,6,FALSE)</f>
        <v>0.96094519236849896</v>
      </c>
      <c r="P841" s="1061">
        <f>VLOOKUP(C841,'A. Rate Class Allocations'!$B$124:$J$128,8,FALSE)</f>
        <v>0.98007105038154396</v>
      </c>
      <c r="Q841" s="1061">
        <f>VLOOKUP(C841,'A. Rate Class Allocations'!$B$124:$J$128,7,FALSE)</f>
        <v>1.0700573423086499</v>
      </c>
      <c r="R841" s="1061">
        <f>VLOOKUP(C841,'A. Rate Class Allocations'!$B$124:$J$128,9,FALSE)</f>
        <v>0.85888650963597402</v>
      </c>
      <c r="S841" s="1060">
        <f t="shared" si="40"/>
        <v>269.9801037783227</v>
      </c>
      <c r="T841" s="1060">
        <f t="shared" si="41"/>
        <v>5.7349207708779354E-2</v>
      </c>
    </row>
    <row r="842" spans="1:20" s="1063" customFormat="1">
      <c r="A842" s="1072" t="s">
        <v>846</v>
      </c>
      <c r="B842" s="1063" t="s">
        <v>768</v>
      </c>
      <c r="C842" s="1071" t="s">
        <v>118</v>
      </c>
      <c r="D842" s="1071" t="s">
        <v>2045</v>
      </c>
      <c r="E842" s="1066">
        <v>2018</v>
      </c>
      <c r="F842" s="1066">
        <v>2018</v>
      </c>
      <c r="G842" s="1064">
        <v>43273</v>
      </c>
      <c r="H842" s="1117">
        <f t="shared" si="39"/>
        <v>2018</v>
      </c>
      <c r="I842" s="1064"/>
      <c r="J842" s="1071" t="s">
        <v>843</v>
      </c>
      <c r="K842" s="1071" t="s">
        <v>2020</v>
      </c>
      <c r="L842" s="1071" t="s">
        <v>827</v>
      </c>
      <c r="M842" s="1070">
        <v>735.04</v>
      </c>
      <c r="N842" s="1070">
        <v>0.16</v>
      </c>
      <c r="O842" s="1062">
        <f>VLOOKUP(C842,'A. Rate Class Allocations'!$B$124:$J$128,6,FALSE)</f>
        <v>0.96094519236849896</v>
      </c>
      <c r="P842" s="1061">
        <f>VLOOKUP(C842,'A. Rate Class Allocations'!$B$124:$J$128,8,FALSE)</f>
        <v>0.98007105038154396</v>
      </c>
      <c r="Q842" s="1061">
        <f>VLOOKUP(C842,'A. Rate Class Allocations'!$B$124:$J$128,7,FALSE)</f>
        <v>1.0700573423086499</v>
      </c>
      <c r="R842" s="1061">
        <f>VLOOKUP(C842,'A. Rate Class Allocations'!$B$124:$J$128,9,FALSE)</f>
        <v>0.85888650963597402</v>
      </c>
      <c r="S842" s="1060">
        <f t="shared" si="40"/>
        <v>692.25667635467357</v>
      </c>
      <c r="T842" s="1060">
        <f t="shared" si="41"/>
        <v>0.14704925053533169</v>
      </c>
    </row>
    <row r="843" spans="1:20" s="1063" customFormat="1">
      <c r="A843" s="1072" t="s">
        <v>846</v>
      </c>
      <c r="B843" s="1063" t="s">
        <v>768</v>
      </c>
      <c r="C843" s="1071" t="s">
        <v>118</v>
      </c>
      <c r="D843" s="1071" t="s">
        <v>2045</v>
      </c>
      <c r="E843" s="1066">
        <v>2018</v>
      </c>
      <c r="F843" s="1066">
        <v>2018</v>
      </c>
      <c r="G843" s="1064">
        <v>43273</v>
      </c>
      <c r="H843" s="1117">
        <f t="shared" si="39"/>
        <v>2018</v>
      </c>
      <c r="I843" s="1064"/>
      <c r="J843" s="1071" t="s">
        <v>847</v>
      </c>
      <c r="K843" s="1071" t="s">
        <v>2020</v>
      </c>
      <c r="L843" s="1071" t="s">
        <v>827</v>
      </c>
      <c r="M843" s="1070">
        <v>4394</v>
      </c>
      <c r="N843" s="1070">
        <v>0.7</v>
      </c>
      <c r="O843" s="1062">
        <f>VLOOKUP(C843,'A. Rate Class Allocations'!$B$124:$J$128,6,FALSE)</f>
        <v>0.96094519236849896</v>
      </c>
      <c r="P843" s="1061">
        <f>VLOOKUP(C843,'A. Rate Class Allocations'!$B$124:$J$128,8,FALSE)</f>
        <v>0.98007105038154396</v>
      </c>
      <c r="Q843" s="1061">
        <f>VLOOKUP(C843,'A. Rate Class Allocations'!$B$124:$J$128,7,FALSE)</f>
        <v>1.0700573423086499</v>
      </c>
      <c r="R843" s="1061">
        <f>VLOOKUP(C843,'A. Rate Class Allocations'!$B$124:$J$128,9,FALSE)</f>
        <v>0.85888650963597402</v>
      </c>
      <c r="S843" s="1060">
        <f t="shared" si="40"/>
        <v>4138.2453144079718</v>
      </c>
      <c r="T843" s="1060">
        <f t="shared" si="41"/>
        <v>0.64334047109207604</v>
      </c>
    </row>
    <row r="844" spans="1:20" s="1063" customFormat="1">
      <c r="A844" s="1072" t="s">
        <v>846</v>
      </c>
      <c r="B844" s="1063" t="s">
        <v>768</v>
      </c>
      <c r="C844" s="1071" t="s">
        <v>118</v>
      </c>
      <c r="D844" s="1071" t="s">
        <v>2044</v>
      </c>
      <c r="E844" s="1066">
        <v>2018</v>
      </c>
      <c r="F844" s="1066">
        <v>2018</v>
      </c>
      <c r="G844" s="1064">
        <v>43364</v>
      </c>
      <c r="H844" s="1117">
        <f t="shared" si="39"/>
        <v>2018</v>
      </c>
      <c r="I844" s="1064"/>
      <c r="J844" s="1071" t="s">
        <v>843</v>
      </c>
      <c r="K844" s="1071" t="s">
        <v>2020</v>
      </c>
      <c r="L844" s="1071" t="s">
        <v>825</v>
      </c>
      <c r="M844" s="1070">
        <v>11301.24</v>
      </c>
      <c r="N844" s="1070">
        <v>0</v>
      </c>
      <c r="O844" s="1062">
        <f>VLOOKUP(C844,'A. Rate Class Allocations'!$B$124:$J$128,6,FALSE)</f>
        <v>0.96094519236849896</v>
      </c>
      <c r="P844" s="1061">
        <f>VLOOKUP(C844,'A. Rate Class Allocations'!$B$124:$J$128,8,FALSE)</f>
        <v>0.98007105038154396</v>
      </c>
      <c r="Q844" s="1061">
        <f>VLOOKUP(C844,'A. Rate Class Allocations'!$B$124:$J$128,7,FALSE)</f>
        <v>1.0700573423086499</v>
      </c>
      <c r="R844" s="1061">
        <f>VLOOKUP(C844,'A. Rate Class Allocations'!$B$124:$J$128,9,FALSE)</f>
        <v>0.85888650963597402</v>
      </c>
      <c r="S844" s="1060">
        <f t="shared" si="40"/>
        <v>10643.446398953107</v>
      </c>
      <c r="T844" s="1060">
        <f t="shared" si="41"/>
        <v>0</v>
      </c>
    </row>
    <row r="845" spans="1:20" s="1063" customFormat="1">
      <c r="A845" s="1072" t="s">
        <v>846</v>
      </c>
      <c r="B845" s="1063" t="s">
        <v>768</v>
      </c>
      <c r="C845" s="1071" t="s">
        <v>118</v>
      </c>
      <c r="D845" s="1071" t="s">
        <v>2043</v>
      </c>
      <c r="E845" s="1066">
        <v>2018</v>
      </c>
      <c r="F845" s="1066">
        <v>2018</v>
      </c>
      <c r="G845" s="1064">
        <v>43367</v>
      </c>
      <c r="H845" s="1117">
        <f t="shared" si="39"/>
        <v>2018</v>
      </c>
      <c r="I845" s="1064"/>
      <c r="J845" s="1071" t="s">
        <v>843</v>
      </c>
      <c r="K845" s="1071" t="s">
        <v>2020</v>
      </c>
      <c r="L845" s="1071" t="s">
        <v>825</v>
      </c>
      <c r="M845" s="1070">
        <v>14924.853999999999</v>
      </c>
      <c r="N845" s="1070">
        <v>3.9620000000000002</v>
      </c>
      <c r="O845" s="1062">
        <f>VLOOKUP(C845,'A. Rate Class Allocations'!$B$124:$J$128,6,FALSE)</f>
        <v>0.96094519236849896</v>
      </c>
      <c r="P845" s="1061">
        <f>VLOOKUP(C845,'A. Rate Class Allocations'!$B$124:$J$128,8,FALSE)</f>
        <v>0.98007105038154396</v>
      </c>
      <c r="Q845" s="1061">
        <f>VLOOKUP(C845,'A. Rate Class Allocations'!$B$124:$J$128,7,FALSE)</f>
        <v>1.0700573423086499</v>
      </c>
      <c r="R845" s="1061">
        <f>VLOOKUP(C845,'A. Rate Class Allocations'!$B$124:$J$128,9,FALSE)</f>
        <v>0.85888650963597402</v>
      </c>
      <c r="S845" s="1060">
        <f t="shared" si="40"/>
        <v>14056.146366345716</v>
      </c>
      <c r="T845" s="1060">
        <f t="shared" si="41"/>
        <v>3.6413070663811506</v>
      </c>
    </row>
    <row r="846" spans="1:20" s="1063" customFormat="1">
      <c r="A846" s="1072" t="s">
        <v>846</v>
      </c>
      <c r="B846" s="1063" t="s">
        <v>768</v>
      </c>
      <c r="C846" s="1071" t="s">
        <v>118</v>
      </c>
      <c r="D846" s="1071" t="s">
        <v>2042</v>
      </c>
      <c r="E846" s="1066">
        <v>2018</v>
      </c>
      <c r="F846" s="1066">
        <v>2018</v>
      </c>
      <c r="G846" s="1064">
        <v>43325</v>
      </c>
      <c r="H846" s="1117">
        <f t="shared" si="39"/>
        <v>2018</v>
      </c>
      <c r="I846" s="1064"/>
      <c r="J846" s="1071" t="s">
        <v>843</v>
      </c>
      <c r="K846" s="1071" t="s">
        <v>2020</v>
      </c>
      <c r="L846" s="1071" t="s">
        <v>825</v>
      </c>
      <c r="M846" s="1070">
        <v>644.99760000000003</v>
      </c>
      <c r="N846" s="1070">
        <v>0.1404</v>
      </c>
      <c r="O846" s="1062">
        <f>VLOOKUP(C846,'A. Rate Class Allocations'!$B$124:$J$128,6,FALSE)</f>
        <v>0.96094519236849896</v>
      </c>
      <c r="P846" s="1061">
        <f>VLOOKUP(C846,'A. Rate Class Allocations'!$B$124:$J$128,8,FALSE)</f>
        <v>0.98007105038154396</v>
      </c>
      <c r="Q846" s="1061">
        <f>VLOOKUP(C846,'A. Rate Class Allocations'!$B$124:$J$128,7,FALSE)</f>
        <v>1.0700573423086499</v>
      </c>
      <c r="R846" s="1061">
        <f>VLOOKUP(C846,'A. Rate Class Allocations'!$B$124:$J$128,9,FALSE)</f>
        <v>0.85888650963597402</v>
      </c>
      <c r="S846" s="1060">
        <f t="shared" si="40"/>
        <v>607.45523350122608</v>
      </c>
      <c r="T846" s="1060">
        <f t="shared" si="41"/>
        <v>0.12903571734475355</v>
      </c>
    </row>
    <row r="847" spans="1:20" s="1063" customFormat="1">
      <c r="A847" s="1072" t="s">
        <v>846</v>
      </c>
      <c r="B847" s="1063" t="s">
        <v>768</v>
      </c>
      <c r="C847" s="1071" t="s">
        <v>118</v>
      </c>
      <c r="D847" s="1071" t="s">
        <v>2042</v>
      </c>
      <c r="E847" s="1066">
        <v>2018</v>
      </c>
      <c r="F847" s="1066">
        <v>2018</v>
      </c>
      <c r="G847" s="1064">
        <v>43325</v>
      </c>
      <c r="H847" s="1117">
        <f t="shared" si="39"/>
        <v>2018</v>
      </c>
      <c r="I847" s="1064"/>
      <c r="J847" s="1071" t="s">
        <v>843</v>
      </c>
      <c r="K847" s="1071" t="s">
        <v>2020</v>
      </c>
      <c r="L847" s="1071" t="s">
        <v>825</v>
      </c>
      <c r="M847" s="1070">
        <v>286.66559999999998</v>
      </c>
      <c r="N847" s="1070">
        <v>6.2399999999999997E-2</v>
      </c>
      <c r="O847" s="1062">
        <f>VLOOKUP(C847,'A. Rate Class Allocations'!$B$124:$J$128,6,FALSE)</f>
        <v>0.96094519236849896</v>
      </c>
      <c r="P847" s="1061">
        <f>VLOOKUP(C847,'A. Rate Class Allocations'!$B$124:$J$128,8,FALSE)</f>
        <v>0.98007105038154396</v>
      </c>
      <c r="Q847" s="1061">
        <f>VLOOKUP(C847,'A. Rate Class Allocations'!$B$124:$J$128,7,FALSE)</f>
        <v>1.0700573423086499</v>
      </c>
      <c r="R847" s="1061">
        <f>VLOOKUP(C847,'A. Rate Class Allocations'!$B$124:$J$128,9,FALSE)</f>
        <v>0.85888650963597402</v>
      </c>
      <c r="S847" s="1060">
        <f t="shared" si="40"/>
        <v>269.9801037783227</v>
      </c>
      <c r="T847" s="1060">
        <f t="shared" si="41"/>
        <v>5.7349207708779354E-2</v>
      </c>
    </row>
    <row r="848" spans="1:20" s="1063" customFormat="1">
      <c r="A848" s="1072" t="s">
        <v>846</v>
      </c>
      <c r="B848" s="1063" t="s">
        <v>768</v>
      </c>
      <c r="C848" s="1071" t="s">
        <v>118</v>
      </c>
      <c r="D848" s="1071" t="s">
        <v>2042</v>
      </c>
      <c r="E848" s="1066">
        <v>2018</v>
      </c>
      <c r="F848" s="1066">
        <v>2018</v>
      </c>
      <c r="G848" s="1064">
        <v>43325</v>
      </c>
      <c r="H848" s="1117">
        <f t="shared" si="39"/>
        <v>2018</v>
      </c>
      <c r="I848" s="1064"/>
      <c r="J848" s="1071" t="s">
        <v>847</v>
      </c>
      <c r="K848" s="1071" t="s">
        <v>2020</v>
      </c>
      <c r="L848" s="1071" t="s">
        <v>825</v>
      </c>
      <c r="M848" s="1070">
        <v>2384</v>
      </c>
      <c r="N848" s="1070">
        <v>0.3</v>
      </c>
      <c r="O848" s="1062">
        <f>VLOOKUP(C848,'A. Rate Class Allocations'!$B$124:$J$128,6,FALSE)</f>
        <v>0.96094519236849896</v>
      </c>
      <c r="P848" s="1061">
        <f>VLOOKUP(C848,'A. Rate Class Allocations'!$B$124:$J$128,8,FALSE)</f>
        <v>0.98007105038154396</v>
      </c>
      <c r="Q848" s="1061">
        <f>VLOOKUP(C848,'A. Rate Class Allocations'!$B$124:$J$128,7,FALSE)</f>
        <v>1.0700573423086499</v>
      </c>
      <c r="R848" s="1061">
        <f>VLOOKUP(C848,'A. Rate Class Allocations'!$B$124:$J$128,9,FALSE)</f>
        <v>0.85888650963597402</v>
      </c>
      <c r="S848" s="1060">
        <f t="shared" si="40"/>
        <v>2245.2382406801557</v>
      </c>
      <c r="T848" s="1060">
        <f t="shared" si="41"/>
        <v>0.27571734475374693</v>
      </c>
    </row>
    <row r="849" spans="1:20" s="1063" customFormat="1">
      <c r="A849" s="1072" t="s">
        <v>846</v>
      </c>
      <c r="B849" s="1063" t="s">
        <v>768</v>
      </c>
      <c r="C849" s="1071" t="s">
        <v>118</v>
      </c>
      <c r="D849" s="1071" t="s">
        <v>2041</v>
      </c>
      <c r="E849" s="1066">
        <v>2018</v>
      </c>
      <c r="F849" s="1066">
        <v>2018</v>
      </c>
      <c r="G849" s="1064">
        <v>43398</v>
      </c>
      <c r="H849" s="1117">
        <f t="shared" si="39"/>
        <v>2018</v>
      </c>
      <c r="I849" s="1064"/>
      <c r="J849" s="1071" t="s">
        <v>843</v>
      </c>
      <c r="K849" s="1071" t="s">
        <v>2020</v>
      </c>
      <c r="L849" s="1071" t="s">
        <v>824</v>
      </c>
      <c r="M849" s="1070">
        <v>8743.3008000000009</v>
      </c>
      <c r="N849" s="1070">
        <v>1.9032</v>
      </c>
      <c r="O849" s="1062">
        <f>VLOOKUP(C849,'A. Rate Class Allocations'!$B$124:$J$128,6,FALSE)</f>
        <v>0.96094519236849896</v>
      </c>
      <c r="P849" s="1061">
        <f>VLOOKUP(C849,'A. Rate Class Allocations'!$B$124:$J$128,8,FALSE)</f>
        <v>0.98007105038154396</v>
      </c>
      <c r="Q849" s="1061">
        <f>VLOOKUP(C849,'A. Rate Class Allocations'!$B$124:$J$128,7,FALSE)</f>
        <v>1.0700573423086499</v>
      </c>
      <c r="R849" s="1061">
        <f>VLOOKUP(C849,'A. Rate Class Allocations'!$B$124:$J$128,9,FALSE)</f>
        <v>0.85888650963597402</v>
      </c>
      <c r="S849" s="1060">
        <f t="shared" si="40"/>
        <v>8234.3931652388437</v>
      </c>
      <c r="T849" s="1060">
        <f t="shared" si="41"/>
        <v>1.7491508351177703</v>
      </c>
    </row>
    <row r="850" spans="1:20" s="1063" customFormat="1">
      <c r="A850" s="1072" t="s">
        <v>846</v>
      </c>
      <c r="B850" s="1063" t="s">
        <v>768</v>
      </c>
      <c r="C850" s="1071" t="s">
        <v>118</v>
      </c>
      <c r="D850" s="1071" t="s">
        <v>2041</v>
      </c>
      <c r="E850" s="1066">
        <v>2018</v>
      </c>
      <c r="F850" s="1066">
        <v>2018</v>
      </c>
      <c r="G850" s="1064">
        <v>43398</v>
      </c>
      <c r="H850" s="1117">
        <f t="shared" si="39"/>
        <v>2018</v>
      </c>
      <c r="I850" s="1064"/>
      <c r="J850" s="1071" t="s">
        <v>843</v>
      </c>
      <c r="K850" s="1071" t="s">
        <v>2020</v>
      </c>
      <c r="L850" s="1071" t="s">
        <v>824</v>
      </c>
      <c r="M850" s="1070">
        <v>1837.6</v>
      </c>
      <c r="N850" s="1070">
        <v>0.4</v>
      </c>
      <c r="O850" s="1062">
        <f>VLOOKUP(C850,'A. Rate Class Allocations'!$B$124:$J$128,6,FALSE)</f>
        <v>0.96094519236849896</v>
      </c>
      <c r="P850" s="1061">
        <f>VLOOKUP(C850,'A. Rate Class Allocations'!$B$124:$J$128,8,FALSE)</f>
        <v>0.98007105038154396</v>
      </c>
      <c r="Q850" s="1061">
        <f>VLOOKUP(C850,'A. Rate Class Allocations'!$B$124:$J$128,7,FALSE)</f>
        <v>1.0700573423086499</v>
      </c>
      <c r="R850" s="1061">
        <f>VLOOKUP(C850,'A. Rate Class Allocations'!$B$124:$J$128,9,FALSE)</f>
        <v>0.85888650963597402</v>
      </c>
      <c r="S850" s="1060">
        <f t="shared" si="40"/>
        <v>1730.6416908866838</v>
      </c>
      <c r="T850" s="1060">
        <f t="shared" si="41"/>
        <v>0.36762312633832922</v>
      </c>
    </row>
    <row r="851" spans="1:20" s="1063" customFormat="1">
      <c r="A851" s="1072" t="s">
        <v>846</v>
      </c>
      <c r="B851" s="1063" t="s">
        <v>768</v>
      </c>
      <c r="C851" s="1071" t="s">
        <v>118</v>
      </c>
      <c r="D851" s="1071" t="s">
        <v>2040</v>
      </c>
      <c r="E851" s="1066">
        <v>2018</v>
      </c>
      <c r="F851" s="1066">
        <v>2018</v>
      </c>
      <c r="G851" s="1064">
        <v>43382</v>
      </c>
      <c r="H851" s="1117">
        <f t="shared" si="39"/>
        <v>2018</v>
      </c>
      <c r="I851" s="1064"/>
      <c r="J851" s="1071" t="s">
        <v>843</v>
      </c>
      <c r="K851" s="1071" t="s">
        <v>2020</v>
      </c>
      <c r="L851" s="1071" t="s">
        <v>827</v>
      </c>
      <c r="M851" s="1070">
        <v>1003.3296</v>
      </c>
      <c r="N851" s="1070">
        <v>0.21840000000000001</v>
      </c>
      <c r="O851" s="1062">
        <f>VLOOKUP(C851,'A. Rate Class Allocations'!$B$124:$J$128,6,FALSE)</f>
        <v>0.96094519236849896</v>
      </c>
      <c r="P851" s="1061">
        <f>VLOOKUP(C851,'A. Rate Class Allocations'!$B$124:$J$128,8,FALSE)</f>
        <v>0.98007105038154396</v>
      </c>
      <c r="Q851" s="1061">
        <f>VLOOKUP(C851,'A. Rate Class Allocations'!$B$124:$J$128,7,FALSE)</f>
        <v>1.0700573423086499</v>
      </c>
      <c r="R851" s="1061">
        <f>VLOOKUP(C851,'A. Rate Class Allocations'!$B$124:$J$128,9,FALSE)</f>
        <v>0.85888650963597402</v>
      </c>
      <c r="S851" s="1060">
        <f t="shared" si="40"/>
        <v>944.93036322412956</v>
      </c>
      <c r="T851" s="1060">
        <f t="shared" si="41"/>
        <v>0.20072222698072775</v>
      </c>
    </row>
    <row r="852" spans="1:20" s="1063" customFormat="1">
      <c r="A852" s="1072" t="s">
        <v>846</v>
      </c>
      <c r="B852" s="1063" t="s">
        <v>768</v>
      </c>
      <c r="C852" s="1071" t="s">
        <v>118</v>
      </c>
      <c r="D852" s="1071" t="s">
        <v>2039</v>
      </c>
      <c r="E852" s="1066">
        <v>2018</v>
      </c>
      <c r="F852" s="1066">
        <v>2018</v>
      </c>
      <c r="G852" s="1064">
        <v>43392</v>
      </c>
      <c r="H852" s="1117">
        <f t="shared" si="39"/>
        <v>2018</v>
      </c>
      <c r="I852" s="1064"/>
      <c r="J852" s="1071" t="s">
        <v>843</v>
      </c>
      <c r="K852" s="1071" t="s">
        <v>2020</v>
      </c>
      <c r="L852" s="1071" t="s">
        <v>827</v>
      </c>
      <c r="M852" s="1070">
        <v>16030</v>
      </c>
      <c r="N852" s="1070">
        <v>4.0999999999999996</v>
      </c>
      <c r="O852" s="1062">
        <f>VLOOKUP(C852,'A. Rate Class Allocations'!$B$124:$J$128,6,FALSE)</f>
        <v>0.96094519236849896</v>
      </c>
      <c r="P852" s="1061">
        <f>VLOOKUP(C852,'A. Rate Class Allocations'!$B$124:$J$128,8,FALSE)</f>
        <v>0.98007105038154396</v>
      </c>
      <c r="Q852" s="1061">
        <f>VLOOKUP(C852,'A. Rate Class Allocations'!$B$124:$J$128,7,FALSE)</f>
        <v>1.0700573423086499</v>
      </c>
      <c r="R852" s="1061">
        <f>VLOOKUP(C852,'A. Rate Class Allocations'!$B$124:$J$128,9,FALSE)</f>
        <v>0.85888650963597402</v>
      </c>
      <c r="S852" s="1060">
        <f t="shared" si="40"/>
        <v>15096.966861620343</v>
      </c>
      <c r="T852" s="1060">
        <f t="shared" si="41"/>
        <v>3.7681370449678737</v>
      </c>
    </row>
    <row r="853" spans="1:20" s="1063" customFormat="1">
      <c r="A853" s="1072" t="s">
        <v>846</v>
      </c>
      <c r="B853" s="1063" t="s">
        <v>768</v>
      </c>
      <c r="C853" s="1071" t="s">
        <v>118</v>
      </c>
      <c r="D853" s="1071" t="s">
        <v>2039</v>
      </c>
      <c r="E853" s="1066">
        <v>2018</v>
      </c>
      <c r="F853" s="1066">
        <v>2018</v>
      </c>
      <c r="G853" s="1064">
        <v>43392</v>
      </c>
      <c r="H853" s="1117">
        <f t="shared" si="39"/>
        <v>2018</v>
      </c>
      <c r="I853" s="1064"/>
      <c r="J853" s="1071" t="s">
        <v>843</v>
      </c>
      <c r="K853" s="1071" t="s">
        <v>2020</v>
      </c>
      <c r="L853" s="1071" t="s">
        <v>827</v>
      </c>
      <c r="M853" s="1070">
        <v>4007.5</v>
      </c>
      <c r="N853" s="1070">
        <v>1.0249999999999999</v>
      </c>
      <c r="O853" s="1062">
        <f>VLOOKUP(C853,'A. Rate Class Allocations'!$B$124:$J$128,6,FALSE)</f>
        <v>0.96094519236849896</v>
      </c>
      <c r="P853" s="1061">
        <f>VLOOKUP(C853,'A. Rate Class Allocations'!$B$124:$J$128,8,FALSE)</f>
        <v>0.98007105038154396</v>
      </c>
      <c r="Q853" s="1061">
        <f>VLOOKUP(C853,'A. Rate Class Allocations'!$B$124:$J$128,7,FALSE)</f>
        <v>1.0700573423086499</v>
      </c>
      <c r="R853" s="1061">
        <f>VLOOKUP(C853,'A. Rate Class Allocations'!$B$124:$J$128,9,FALSE)</f>
        <v>0.85888650963597402</v>
      </c>
      <c r="S853" s="1060">
        <f t="shared" si="40"/>
        <v>3774.2417154050859</v>
      </c>
      <c r="T853" s="1060">
        <f t="shared" si="41"/>
        <v>0.94203426124196843</v>
      </c>
    </row>
    <row r="854" spans="1:20" s="1063" customFormat="1">
      <c r="A854" s="1072" t="s">
        <v>846</v>
      </c>
      <c r="B854" s="1063" t="s">
        <v>768</v>
      </c>
      <c r="C854" s="1071" t="s">
        <v>118</v>
      </c>
      <c r="D854" s="1071" t="s">
        <v>2038</v>
      </c>
      <c r="E854" s="1066">
        <v>2018</v>
      </c>
      <c r="F854" s="1066">
        <v>2018</v>
      </c>
      <c r="G854" s="1064">
        <v>43353</v>
      </c>
      <c r="H854" s="1117">
        <f t="shared" si="39"/>
        <v>2018</v>
      </c>
      <c r="I854" s="1064"/>
      <c r="J854" s="1071" t="s">
        <v>847</v>
      </c>
      <c r="K854" s="1071" t="s">
        <v>2020</v>
      </c>
      <c r="L854" s="1071" t="s">
        <v>827</v>
      </c>
      <c r="M854" s="1070">
        <v>175083</v>
      </c>
      <c r="N854" s="1070">
        <v>20.5</v>
      </c>
      <c r="O854" s="1062">
        <f>VLOOKUP(C854,'A. Rate Class Allocations'!$B$124:$J$128,6,FALSE)</f>
        <v>0.96094519236849896</v>
      </c>
      <c r="P854" s="1061">
        <f>VLOOKUP(C854,'A. Rate Class Allocations'!$B$124:$J$128,8,FALSE)</f>
        <v>0.98007105038154396</v>
      </c>
      <c r="Q854" s="1061">
        <f>VLOOKUP(C854,'A. Rate Class Allocations'!$B$124:$J$128,7,FALSE)</f>
        <v>1.0700573423086499</v>
      </c>
      <c r="R854" s="1061">
        <f>VLOOKUP(C854,'A. Rate Class Allocations'!$B$124:$J$128,9,FALSE)</f>
        <v>0.85888650963597402</v>
      </c>
      <c r="S854" s="1060">
        <f t="shared" si="40"/>
        <v>164892.21765646129</v>
      </c>
      <c r="T854" s="1060">
        <f t="shared" si="41"/>
        <v>18.840685224839373</v>
      </c>
    </row>
    <row r="855" spans="1:20" s="1063" customFormat="1">
      <c r="A855" s="1072" t="s">
        <v>846</v>
      </c>
      <c r="B855" s="1063" t="s">
        <v>768</v>
      </c>
      <c r="C855" s="1071" t="s">
        <v>118</v>
      </c>
      <c r="D855" s="1071" t="s">
        <v>2038</v>
      </c>
      <c r="E855" s="1066">
        <v>2018</v>
      </c>
      <c r="F855" s="1066">
        <v>2018</v>
      </c>
      <c r="G855" s="1064">
        <v>43353</v>
      </c>
      <c r="H855" s="1117">
        <f t="shared" si="39"/>
        <v>2018</v>
      </c>
      <c r="I855" s="1064"/>
      <c r="J855" s="1071" t="s">
        <v>843</v>
      </c>
      <c r="K855" s="1071" t="s">
        <v>2020</v>
      </c>
      <c r="L855" s="1071" t="s">
        <v>827</v>
      </c>
      <c r="M855" s="1070">
        <v>11301.24</v>
      </c>
      <c r="N855" s="1070">
        <v>0</v>
      </c>
      <c r="O855" s="1062">
        <f>VLOOKUP(C855,'A. Rate Class Allocations'!$B$124:$J$128,6,FALSE)</f>
        <v>0.96094519236849896</v>
      </c>
      <c r="P855" s="1061">
        <f>VLOOKUP(C855,'A. Rate Class Allocations'!$B$124:$J$128,8,FALSE)</f>
        <v>0.98007105038154396</v>
      </c>
      <c r="Q855" s="1061">
        <f>VLOOKUP(C855,'A. Rate Class Allocations'!$B$124:$J$128,7,FALSE)</f>
        <v>1.0700573423086499</v>
      </c>
      <c r="R855" s="1061">
        <f>VLOOKUP(C855,'A. Rate Class Allocations'!$B$124:$J$128,9,FALSE)</f>
        <v>0.85888650963597402</v>
      </c>
      <c r="S855" s="1060">
        <f t="shared" si="40"/>
        <v>10643.446398953107</v>
      </c>
      <c r="T855" s="1060">
        <f t="shared" si="41"/>
        <v>0</v>
      </c>
    </row>
    <row r="856" spans="1:20" s="1063" customFormat="1">
      <c r="A856" s="1072" t="s">
        <v>846</v>
      </c>
      <c r="B856" s="1063" t="s">
        <v>768</v>
      </c>
      <c r="C856" s="1071" t="s">
        <v>118</v>
      </c>
      <c r="D856" s="1071" t="s">
        <v>2038</v>
      </c>
      <c r="E856" s="1066">
        <v>2018</v>
      </c>
      <c r="F856" s="1066">
        <v>2018</v>
      </c>
      <c r="G856" s="1064">
        <v>43353</v>
      </c>
      <c r="H856" s="1117">
        <f t="shared" si="39"/>
        <v>2018</v>
      </c>
      <c r="I856" s="1064"/>
      <c r="J856" s="1071" t="s">
        <v>847</v>
      </c>
      <c r="K856" s="1071" t="s">
        <v>2020</v>
      </c>
      <c r="L856" s="1071" t="s">
        <v>827</v>
      </c>
      <c r="M856" s="1070">
        <v>2051</v>
      </c>
      <c r="N856" s="1070">
        <v>0.2</v>
      </c>
      <c r="O856" s="1062">
        <f>VLOOKUP(C856,'A. Rate Class Allocations'!$B$124:$J$128,6,FALSE)</f>
        <v>0.96094519236849896</v>
      </c>
      <c r="P856" s="1061">
        <f>VLOOKUP(C856,'A. Rate Class Allocations'!$B$124:$J$128,8,FALSE)</f>
        <v>0.98007105038154396</v>
      </c>
      <c r="Q856" s="1061">
        <f>VLOOKUP(C856,'A. Rate Class Allocations'!$B$124:$J$128,7,FALSE)</f>
        <v>1.0700573423086499</v>
      </c>
      <c r="R856" s="1061">
        <f>VLOOKUP(C856,'A. Rate Class Allocations'!$B$124:$J$128,9,FALSE)</f>
        <v>0.85888650963597402</v>
      </c>
      <c r="S856" s="1060">
        <f t="shared" si="40"/>
        <v>1931.6206508536072</v>
      </c>
      <c r="T856" s="1060">
        <f t="shared" si="41"/>
        <v>0.18381156316916461</v>
      </c>
    </row>
    <row r="857" spans="1:20" s="1063" customFormat="1">
      <c r="A857" s="1072" t="s">
        <v>846</v>
      </c>
      <c r="B857" s="1063" t="s">
        <v>768</v>
      </c>
      <c r="C857" s="1071" t="s">
        <v>118</v>
      </c>
      <c r="D857" s="1071" t="s">
        <v>2037</v>
      </c>
      <c r="E857" s="1066">
        <v>2018</v>
      </c>
      <c r="F857" s="1066">
        <v>2018</v>
      </c>
      <c r="G857" s="1064">
        <v>43342</v>
      </c>
      <c r="H857" s="1117">
        <f t="shared" si="39"/>
        <v>2018</v>
      </c>
      <c r="I857" s="1064"/>
      <c r="J857" s="1071" t="s">
        <v>843</v>
      </c>
      <c r="K857" s="1071" t="s">
        <v>2020</v>
      </c>
      <c r="L857" s="1071" t="s">
        <v>825</v>
      </c>
      <c r="M857" s="1070">
        <v>9744</v>
      </c>
      <c r="N857" s="1070">
        <v>0</v>
      </c>
      <c r="O857" s="1062">
        <f>VLOOKUP(C857,'A. Rate Class Allocations'!$B$124:$J$128,6,FALSE)</f>
        <v>0.96094519236849896</v>
      </c>
      <c r="P857" s="1061">
        <f>VLOOKUP(C857,'A. Rate Class Allocations'!$B$124:$J$128,8,FALSE)</f>
        <v>0.98007105038154396</v>
      </c>
      <c r="Q857" s="1061">
        <f>VLOOKUP(C857,'A. Rate Class Allocations'!$B$124:$J$128,7,FALSE)</f>
        <v>1.0700573423086499</v>
      </c>
      <c r="R857" s="1061">
        <f>VLOOKUP(C857,'A. Rate Class Allocations'!$B$124:$J$128,9,FALSE)</f>
        <v>0.85888650963597402</v>
      </c>
      <c r="S857" s="1060">
        <f t="shared" si="40"/>
        <v>9176.8462320417129</v>
      </c>
      <c r="T857" s="1060">
        <f t="shared" si="41"/>
        <v>0</v>
      </c>
    </row>
    <row r="858" spans="1:20" s="1063" customFormat="1">
      <c r="A858" s="1072" t="s">
        <v>846</v>
      </c>
      <c r="B858" s="1063" t="s">
        <v>768</v>
      </c>
      <c r="C858" s="1071" t="s">
        <v>118</v>
      </c>
      <c r="D858" s="1071" t="s">
        <v>2036</v>
      </c>
      <c r="E858" s="1066">
        <v>2018</v>
      </c>
      <c r="F858" s="1066">
        <v>2018</v>
      </c>
      <c r="G858" s="1064">
        <v>43399</v>
      </c>
      <c r="H858" s="1117">
        <f t="shared" si="39"/>
        <v>2018</v>
      </c>
      <c r="I858" s="1064"/>
      <c r="J858" s="1071" t="s">
        <v>843</v>
      </c>
      <c r="K858" s="1071" t="s">
        <v>2020</v>
      </c>
      <c r="L858" s="1071" t="s">
        <v>825</v>
      </c>
      <c r="M858" s="1070">
        <v>144.27000000000001</v>
      </c>
      <c r="N858" s="1070">
        <v>3.6900000000000002E-2</v>
      </c>
      <c r="O858" s="1062">
        <f>VLOOKUP(C858,'A. Rate Class Allocations'!$B$124:$J$128,6,FALSE)</f>
        <v>0.96094519236849896</v>
      </c>
      <c r="P858" s="1061">
        <f>VLOOKUP(C858,'A. Rate Class Allocations'!$B$124:$J$128,8,FALSE)</f>
        <v>0.98007105038154396</v>
      </c>
      <c r="Q858" s="1061">
        <f>VLOOKUP(C858,'A. Rate Class Allocations'!$B$124:$J$128,7,FALSE)</f>
        <v>1.0700573423086499</v>
      </c>
      <c r="R858" s="1061">
        <f>VLOOKUP(C858,'A. Rate Class Allocations'!$B$124:$J$128,9,FALSE)</f>
        <v>0.85888650963597402</v>
      </c>
      <c r="S858" s="1060">
        <f t="shared" si="40"/>
        <v>135.87270175458309</v>
      </c>
      <c r="T858" s="1060">
        <f t="shared" si="41"/>
        <v>3.391323340471087E-2</v>
      </c>
    </row>
    <row r="859" spans="1:20" s="1063" customFormat="1">
      <c r="A859" s="1072" t="s">
        <v>846</v>
      </c>
      <c r="B859" s="1063" t="s">
        <v>768</v>
      </c>
      <c r="C859" s="1071" t="s">
        <v>118</v>
      </c>
      <c r="D859" s="1071" t="s">
        <v>2036</v>
      </c>
      <c r="E859" s="1066">
        <v>2018</v>
      </c>
      <c r="F859" s="1066">
        <v>2018</v>
      </c>
      <c r="G859" s="1064">
        <v>43399</v>
      </c>
      <c r="H859" s="1117">
        <f t="shared" si="39"/>
        <v>2018</v>
      </c>
      <c r="I859" s="1064"/>
      <c r="J859" s="1071" t="s">
        <v>843</v>
      </c>
      <c r="K859" s="1071" t="s">
        <v>2020</v>
      </c>
      <c r="L859" s="1071" t="s">
        <v>825</v>
      </c>
      <c r="M859" s="1070">
        <v>453.67599999999999</v>
      </c>
      <c r="N859" s="1070">
        <v>0.11600000000000001</v>
      </c>
      <c r="O859" s="1062">
        <f>VLOOKUP(C859,'A. Rate Class Allocations'!$B$124:$J$128,6,FALSE)</f>
        <v>0.96094519236849896</v>
      </c>
      <c r="P859" s="1061">
        <f>VLOOKUP(C859,'A. Rate Class Allocations'!$B$124:$J$128,8,FALSE)</f>
        <v>0.98007105038154396</v>
      </c>
      <c r="Q859" s="1061">
        <f>VLOOKUP(C859,'A. Rate Class Allocations'!$B$124:$J$128,7,FALSE)</f>
        <v>1.0700573423086499</v>
      </c>
      <c r="R859" s="1061">
        <f>VLOOKUP(C859,'A. Rate Class Allocations'!$B$124:$J$128,9,FALSE)</f>
        <v>0.85888650963597402</v>
      </c>
      <c r="S859" s="1060">
        <f t="shared" si="40"/>
        <v>427.26959063708495</v>
      </c>
      <c r="T859" s="1060">
        <f t="shared" si="41"/>
        <v>0.10661070663811546</v>
      </c>
    </row>
    <row r="860" spans="1:20" s="1063" customFormat="1">
      <c r="A860" s="1072" t="s">
        <v>846</v>
      </c>
      <c r="B860" s="1063" t="s">
        <v>768</v>
      </c>
      <c r="C860" s="1071" t="s">
        <v>118</v>
      </c>
      <c r="D860" s="1071" t="s">
        <v>2036</v>
      </c>
      <c r="E860" s="1066">
        <v>2018</v>
      </c>
      <c r="F860" s="1066">
        <v>2018</v>
      </c>
      <c r="G860" s="1064">
        <v>43399</v>
      </c>
      <c r="H860" s="1117">
        <f t="shared" si="39"/>
        <v>2018</v>
      </c>
      <c r="I860" s="1064"/>
      <c r="J860" s="1071" t="s">
        <v>843</v>
      </c>
      <c r="K860" s="1071" t="s">
        <v>2020</v>
      </c>
      <c r="L860" s="1071" t="s">
        <v>825</v>
      </c>
      <c r="M860" s="1070">
        <v>12863.2</v>
      </c>
      <c r="N860" s="1070">
        <v>2.8</v>
      </c>
      <c r="O860" s="1062">
        <f>VLOOKUP(C860,'A. Rate Class Allocations'!$B$124:$J$128,6,FALSE)</f>
        <v>0.96094519236849896</v>
      </c>
      <c r="P860" s="1061">
        <f>VLOOKUP(C860,'A. Rate Class Allocations'!$B$124:$J$128,8,FALSE)</f>
        <v>0.98007105038154396</v>
      </c>
      <c r="Q860" s="1061">
        <f>VLOOKUP(C860,'A. Rate Class Allocations'!$B$124:$J$128,7,FALSE)</f>
        <v>1.0700573423086499</v>
      </c>
      <c r="R860" s="1061">
        <f>VLOOKUP(C860,'A. Rate Class Allocations'!$B$124:$J$128,9,FALSE)</f>
        <v>0.85888650963597402</v>
      </c>
      <c r="S860" s="1060">
        <f t="shared" si="40"/>
        <v>12114.491836206787</v>
      </c>
      <c r="T860" s="1060">
        <f t="shared" si="41"/>
        <v>2.5733618843683042</v>
      </c>
    </row>
    <row r="861" spans="1:20" s="1063" customFormat="1">
      <c r="A861" s="1072" t="s">
        <v>846</v>
      </c>
      <c r="B861" s="1063" t="s">
        <v>768</v>
      </c>
      <c r="C861" s="1071" t="s">
        <v>118</v>
      </c>
      <c r="D861" s="1071" t="s">
        <v>2035</v>
      </c>
      <c r="E861" s="1066">
        <v>2018</v>
      </c>
      <c r="F861" s="1066">
        <v>2018</v>
      </c>
      <c r="G861" s="1064">
        <v>43399</v>
      </c>
      <c r="H861" s="1117">
        <f t="shared" si="39"/>
        <v>2018</v>
      </c>
      <c r="I861" s="1064"/>
      <c r="J861" s="1071" t="s">
        <v>843</v>
      </c>
      <c r="K861" s="1071" t="s">
        <v>2020</v>
      </c>
      <c r="L861" s="1071" t="s">
        <v>825</v>
      </c>
      <c r="M861" s="1070">
        <v>6464.1719999999996</v>
      </c>
      <c r="N861" s="1070">
        <v>1.716</v>
      </c>
      <c r="O861" s="1062">
        <f>VLOOKUP(C861,'A. Rate Class Allocations'!$B$124:$J$128,6,FALSE)</f>
        <v>0.96094519236849896</v>
      </c>
      <c r="P861" s="1061">
        <f>VLOOKUP(C861,'A. Rate Class Allocations'!$B$124:$J$128,8,FALSE)</f>
        <v>0.98007105038154396</v>
      </c>
      <c r="Q861" s="1061">
        <f>VLOOKUP(C861,'A. Rate Class Allocations'!$B$124:$J$128,7,FALSE)</f>
        <v>1.0700573423086499</v>
      </c>
      <c r="R861" s="1061">
        <f>VLOOKUP(C861,'A. Rate Class Allocations'!$B$124:$J$128,9,FALSE)</f>
        <v>0.85888650963597402</v>
      </c>
      <c r="S861" s="1060">
        <f t="shared" si="40"/>
        <v>6087.9220506434249</v>
      </c>
      <c r="T861" s="1060">
        <f t="shared" si="41"/>
        <v>1.5771032119914323</v>
      </c>
    </row>
    <row r="862" spans="1:20" s="1063" customFormat="1">
      <c r="A862" s="1072" t="s">
        <v>846</v>
      </c>
      <c r="B862" s="1063" t="s">
        <v>768</v>
      </c>
      <c r="C862" s="1071" t="s">
        <v>118</v>
      </c>
      <c r="D862" s="1071" t="s">
        <v>2035</v>
      </c>
      <c r="E862" s="1066">
        <v>2018</v>
      </c>
      <c r="F862" s="1066">
        <v>2018</v>
      </c>
      <c r="G862" s="1064">
        <v>43399</v>
      </c>
      <c r="H862" s="1117">
        <f t="shared" si="39"/>
        <v>2018</v>
      </c>
      <c r="I862" s="1064"/>
      <c r="J862" s="1071" t="s">
        <v>843</v>
      </c>
      <c r="K862" s="1071" t="s">
        <v>2020</v>
      </c>
      <c r="L862" s="1071" t="s">
        <v>825</v>
      </c>
      <c r="M862" s="1070">
        <v>2021.36</v>
      </c>
      <c r="N862" s="1070">
        <v>0.44</v>
      </c>
      <c r="O862" s="1062">
        <f>VLOOKUP(C862,'A. Rate Class Allocations'!$B$124:$J$128,6,FALSE)</f>
        <v>0.96094519236849896</v>
      </c>
      <c r="P862" s="1061">
        <f>VLOOKUP(C862,'A. Rate Class Allocations'!$B$124:$J$128,8,FALSE)</f>
        <v>0.98007105038154396</v>
      </c>
      <c r="Q862" s="1061">
        <f>VLOOKUP(C862,'A. Rate Class Allocations'!$B$124:$J$128,7,FALSE)</f>
        <v>1.0700573423086499</v>
      </c>
      <c r="R862" s="1061">
        <f>VLOOKUP(C862,'A. Rate Class Allocations'!$B$124:$J$128,9,FALSE)</f>
        <v>0.85888650963597402</v>
      </c>
      <c r="S862" s="1060">
        <f t="shared" si="40"/>
        <v>1903.7058599753523</v>
      </c>
      <c r="T862" s="1060">
        <f t="shared" si="41"/>
        <v>0.40438543897216211</v>
      </c>
    </row>
    <row r="863" spans="1:20" s="1063" customFormat="1">
      <c r="A863" s="1072" t="s">
        <v>846</v>
      </c>
      <c r="B863" s="1063" t="s">
        <v>768</v>
      </c>
      <c r="C863" s="1071" t="s">
        <v>118</v>
      </c>
      <c r="D863" s="1071" t="s">
        <v>2034</v>
      </c>
      <c r="E863" s="1066">
        <v>2018</v>
      </c>
      <c r="F863" s="1066">
        <v>2018</v>
      </c>
      <c r="G863" s="1064">
        <v>43377</v>
      </c>
      <c r="H863" s="1117">
        <f t="shared" si="39"/>
        <v>2018</v>
      </c>
      <c r="I863" s="1064"/>
      <c r="J863" s="1071" t="s">
        <v>847</v>
      </c>
      <c r="K863" s="1071" t="s">
        <v>2020</v>
      </c>
      <c r="L863" s="1071" t="s">
        <v>827</v>
      </c>
      <c r="M863" s="1070">
        <v>9443</v>
      </c>
      <c r="N863" s="1070">
        <v>0</v>
      </c>
      <c r="O863" s="1062">
        <f>VLOOKUP(C863,'A. Rate Class Allocations'!$B$124:$J$128,6,FALSE)</f>
        <v>0.96094519236849896</v>
      </c>
      <c r="P863" s="1061">
        <f>VLOOKUP(C863,'A. Rate Class Allocations'!$B$124:$J$128,8,FALSE)</f>
        <v>0.98007105038154396</v>
      </c>
      <c r="Q863" s="1061">
        <f>VLOOKUP(C863,'A. Rate Class Allocations'!$B$124:$J$128,7,FALSE)</f>
        <v>1.0700573423086499</v>
      </c>
      <c r="R863" s="1061">
        <f>VLOOKUP(C863,'A. Rate Class Allocations'!$B$124:$J$128,9,FALSE)</f>
        <v>0.85888650963597402</v>
      </c>
      <c r="S863" s="1060">
        <f t="shared" si="40"/>
        <v>8893.3660682645605</v>
      </c>
      <c r="T863" s="1060">
        <f t="shared" si="41"/>
        <v>0</v>
      </c>
    </row>
    <row r="864" spans="1:20" s="1063" customFormat="1">
      <c r="A864" s="1072" t="s">
        <v>846</v>
      </c>
      <c r="B864" s="1063" t="s">
        <v>768</v>
      </c>
      <c r="C864" s="1071" t="s">
        <v>118</v>
      </c>
      <c r="D864" s="1071" t="s">
        <v>2033</v>
      </c>
      <c r="E864" s="1066">
        <v>2018</v>
      </c>
      <c r="F864" s="1066">
        <v>2018</v>
      </c>
      <c r="G864" s="1064">
        <v>43353</v>
      </c>
      <c r="H864" s="1117">
        <f t="shared" si="39"/>
        <v>2018</v>
      </c>
      <c r="I864" s="1064"/>
      <c r="J864" s="1071" t="s">
        <v>847</v>
      </c>
      <c r="K864" s="1071" t="s">
        <v>2020</v>
      </c>
      <c r="L864" s="1071" t="s">
        <v>825</v>
      </c>
      <c r="M864" s="1070">
        <v>84950</v>
      </c>
      <c r="N864" s="1070">
        <v>23.4</v>
      </c>
      <c r="O864" s="1062">
        <f>VLOOKUP(C864,'A. Rate Class Allocations'!$B$124:$J$128,6,FALSE)</f>
        <v>0.96094519236849896</v>
      </c>
      <c r="P864" s="1061">
        <f>VLOOKUP(C864,'A. Rate Class Allocations'!$B$124:$J$128,8,FALSE)</f>
        <v>0.98007105038154396</v>
      </c>
      <c r="Q864" s="1061">
        <f>VLOOKUP(C864,'A. Rate Class Allocations'!$B$124:$J$128,7,FALSE)</f>
        <v>1.0700573423086499</v>
      </c>
      <c r="R864" s="1061">
        <f>VLOOKUP(C864,'A. Rate Class Allocations'!$B$124:$J$128,9,FALSE)</f>
        <v>0.85888650963597402</v>
      </c>
      <c r="S864" s="1060">
        <f t="shared" si="40"/>
        <v>80005.448215511424</v>
      </c>
      <c r="T864" s="1060">
        <f t="shared" si="41"/>
        <v>21.505952890792258</v>
      </c>
    </row>
    <row r="865" spans="1:20" s="1063" customFormat="1">
      <c r="A865" s="1072" t="s">
        <v>846</v>
      </c>
      <c r="B865" s="1063" t="s">
        <v>768</v>
      </c>
      <c r="C865" s="1071" t="s">
        <v>118</v>
      </c>
      <c r="D865" s="1071" t="s">
        <v>2032</v>
      </c>
      <c r="E865" s="1066">
        <v>2018</v>
      </c>
      <c r="F865" s="1066">
        <v>2018</v>
      </c>
      <c r="G865" s="1064">
        <v>43372</v>
      </c>
      <c r="H865" s="1117">
        <f t="shared" si="39"/>
        <v>2018</v>
      </c>
      <c r="I865" s="1064"/>
      <c r="J865" s="1071" t="s">
        <v>843</v>
      </c>
      <c r="K865" s="1071" t="s">
        <v>2020</v>
      </c>
      <c r="L865" s="1071" t="s">
        <v>827</v>
      </c>
      <c r="M865" s="1070">
        <v>32.617400000000004</v>
      </c>
      <c r="N865" s="1070">
        <v>7.1000000000000004E-3</v>
      </c>
      <c r="O865" s="1062">
        <f>VLOOKUP(C865,'A. Rate Class Allocations'!$B$124:$J$128,6,FALSE)</f>
        <v>0.96094519236849896</v>
      </c>
      <c r="P865" s="1061">
        <f>VLOOKUP(C865,'A. Rate Class Allocations'!$B$124:$J$128,8,FALSE)</f>
        <v>0.98007105038154396</v>
      </c>
      <c r="Q865" s="1061">
        <f>VLOOKUP(C865,'A. Rate Class Allocations'!$B$124:$J$128,7,FALSE)</f>
        <v>1.0700573423086499</v>
      </c>
      <c r="R865" s="1061">
        <f>VLOOKUP(C865,'A. Rate Class Allocations'!$B$124:$J$128,9,FALSE)</f>
        <v>0.85888650963597402</v>
      </c>
      <c r="S865" s="1060">
        <f t="shared" si="40"/>
        <v>30.718890013238642</v>
      </c>
      <c r="T865" s="1060">
        <f t="shared" si="41"/>
        <v>6.5253104925053441E-3</v>
      </c>
    </row>
    <row r="866" spans="1:20" s="1063" customFormat="1">
      <c r="A866" s="1072" t="s">
        <v>846</v>
      </c>
      <c r="B866" s="1063" t="s">
        <v>768</v>
      </c>
      <c r="C866" s="1071" t="s">
        <v>118</v>
      </c>
      <c r="D866" s="1071" t="s">
        <v>2032</v>
      </c>
      <c r="E866" s="1066">
        <v>2018</v>
      </c>
      <c r="F866" s="1066">
        <v>2018</v>
      </c>
      <c r="G866" s="1064">
        <v>43372</v>
      </c>
      <c r="H866" s="1117">
        <f t="shared" si="39"/>
        <v>2018</v>
      </c>
      <c r="I866" s="1064"/>
      <c r="J866" s="1071" t="s">
        <v>843</v>
      </c>
      <c r="K866" s="1071" t="s">
        <v>2020</v>
      </c>
      <c r="L866" s="1071" t="s">
        <v>827</v>
      </c>
      <c r="M866" s="1070">
        <v>821.31</v>
      </c>
      <c r="N866" s="1070">
        <v>0.21</v>
      </c>
      <c r="O866" s="1062">
        <f>VLOOKUP(C866,'A. Rate Class Allocations'!$B$124:$J$128,6,FALSE)</f>
        <v>0.96094519236849896</v>
      </c>
      <c r="P866" s="1061">
        <f>VLOOKUP(C866,'A. Rate Class Allocations'!$B$124:$J$128,8,FALSE)</f>
        <v>0.98007105038154396</v>
      </c>
      <c r="Q866" s="1061">
        <f>VLOOKUP(C866,'A. Rate Class Allocations'!$B$124:$J$128,7,FALSE)</f>
        <v>1.0700573423086499</v>
      </c>
      <c r="R866" s="1061">
        <f>VLOOKUP(C866,'A. Rate Class Allocations'!$B$124:$J$128,9,FALSE)</f>
        <v>0.85888650963597402</v>
      </c>
      <c r="S866" s="1060">
        <f t="shared" si="40"/>
        <v>773.50529339472268</v>
      </c>
      <c r="T866" s="1060">
        <f t="shared" si="41"/>
        <v>0.19300214132762281</v>
      </c>
    </row>
    <row r="867" spans="1:20" s="1063" customFormat="1">
      <c r="A867" s="1072" t="s">
        <v>846</v>
      </c>
      <c r="B867" s="1063" t="s">
        <v>768</v>
      </c>
      <c r="C867" s="1071" t="s">
        <v>118</v>
      </c>
      <c r="D867" s="1071" t="s">
        <v>2032</v>
      </c>
      <c r="E867" s="1066">
        <v>2018</v>
      </c>
      <c r="F867" s="1066">
        <v>2018</v>
      </c>
      <c r="G867" s="1064">
        <v>43372</v>
      </c>
      <c r="H867" s="1117">
        <f t="shared" si="39"/>
        <v>2018</v>
      </c>
      <c r="I867" s="1064"/>
      <c r="J867" s="1071" t="s">
        <v>843</v>
      </c>
      <c r="K867" s="1071" t="s">
        <v>2020</v>
      </c>
      <c r="L867" s="1071" t="s">
        <v>827</v>
      </c>
      <c r="M867" s="1070">
        <v>9316.6319999999996</v>
      </c>
      <c r="N867" s="1070">
        <v>2.028</v>
      </c>
      <c r="O867" s="1062">
        <f>VLOOKUP(C867,'A. Rate Class Allocations'!$B$124:$J$128,6,FALSE)</f>
        <v>0.96094519236849896</v>
      </c>
      <c r="P867" s="1061">
        <f>VLOOKUP(C867,'A. Rate Class Allocations'!$B$124:$J$128,8,FALSE)</f>
        <v>0.98007105038154396</v>
      </c>
      <c r="Q867" s="1061">
        <f>VLOOKUP(C867,'A. Rate Class Allocations'!$B$124:$J$128,7,FALSE)</f>
        <v>1.0700573423086499</v>
      </c>
      <c r="R867" s="1061">
        <f>VLOOKUP(C867,'A. Rate Class Allocations'!$B$124:$J$128,9,FALSE)</f>
        <v>0.85888650963597402</v>
      </c>
      <c r="S867" s="1060">
        <f t="shared" si="40"/>
        <v>8774.3533727954873</v>
      </c>
      <c r="T867" s="1060">
        <f t="shared" si="41"/>
        <v>1.863849250535329</v>
      </c>
    </row>
    <row r="868" spans="1:20" s="1063" customFormat="1">
      <c r="A868" s="1072" t="s">
        <v>846</v>
      </c>
      <c r="B868" s="1063" t="s">
        <v>768</v>
      </c>
      <c r="C868" s="1071" t="s">
        <v>118</v>
      </c>
      <c r="D868" s="1071" t="s">
        <v>2032</v>
      </c>
      <c r="E868" s="1066">
        <v>2018</v>
      </c>
      <c r="F868" s="1066">
        <v>2018</v>
      </c>
      <c r="G868" s="1064">
        <v>43372</v>
      </c>
      <c r="H868" s="1117">
        <f t="shared" si="39"/>
        <v>2018</v>
      </c>
      <c r="I868" s="1064"/>
      <c r="J868" s="1071" t="s">
        <v>843</v>
      </c>
      <c r="K868" s="1071" t="s">
        <v>2020</v>
      </c>
      <c r="L868" s="1071" t="s">
        <v>827</v>
      </c>
      <c r="M868" s="1070">
        <v>643.16</v>
      </c>
      <c r="N868" s="1070">
        <v>0.14000000000000001</v>
      </c>
      <c r="O868" s="1062">
        <f>VLOOKUP(C868,'A. Rate Class Allocations'!$B$124:$J$128,6,FALSE)</f>
        <v>0.96094519236849896</v>
      </c>
      <c r="P868" s="1061">
        <f>VLOOKUP(C868,'A. Rate Class Allocations'!$B$124:$J$128,8,FALSE)</f>
        <v>0.98007105038154396</v>
      </c>
      <c r="Q868" s="1061">
        <f>VLOOKUP(C868,'A. Rate Class Allocations'!$B$124:$J$128,7,FALSE)</f>
        <v>1.0700573423086499</v>
      </c>
      <c r="R868" s="1061">
        <f>VLOOKUP(C868,'A. Rate Class Allocations'!$B$124:$J$128,9,FALSE)</f>
        <v>0.85888650963597402</v>
      </c>
      <c r="S868" s="1060">
        <f t="shared" si="40"/>
        <v>605.72459181033935</v>
      </c>
      <c r="T868" s="1060">
        <f t="shared" si="41"/>
        <v>0.12866809421841521</v>
      </c>
    </row>
    <row r="869" spans="1:20" s="1063" customFormat="1">
      <c r="A869" s="1072" t="s">
        <v>846</v>
      </c>
      <c r="B869" s="1063" t="s">
        <v>768</v>
      </c>
      <c r="C869" s="1071" t="s">
        <v>118</v>
      </c>
      <c r="D869" s="1071" t="s">
        <v>2032</v>
      </c>
      <c r="E869" s="1066">
        <v>2018</v>
      </c>
      <c r="F869" s="1066">
        <v>2018</v>
      </c>
      <c r="G869" s="1064">
        <v>43372</v>
      </c>
      <c r="H869" s="1117">
        <f t="shared" si="39"/>
        <v>2018</v>
      </c>
      <c r="I869" s="1064"/>
      <c r="J869" s="1071" t="s">
        <v>843</v>
      </c>
      <c r="K869" s="1071" t="s">
        <v>2020</v>
      </c>
      <c r="L869" s="1071" t="s">
        <v>827</v>
      </c>
      <c r="M869" s="1070">
        <v>551.28</v>
      </c>
      <c r="N869" s="1070">
        <v>0</v>
      </c>
      <c r="O869" s="1062">
        <f>VLOOKUP(C869,'A. Rate Class Allocations'!$B$124:$J$128,6,FALSE)</f>
        <v>0.96094519236849896</v>
      </c>
      <c r="P869" s="1061">
        <f>VLOOKUP(C869,'A. Rate Class Allocations'!$B$124:$J$128,8,FALSE)</f>
        <v>0.98007105038154396</v>
      </c>
      <c r="Q869" s="1061">
        <f>VLOOKUP(C869,'A. Rate Class Allocations'!$B$124:$J$128,7,FALSE)</f>
        <v>1.0700573423086499</v>
      </c>
      <c r="R869" s="1061">
        <f>VLOOKUP(C869,'A. Rate Class Allocations'!$B$124:$J$128,9,FALSE)</f>
        <v>0.85888650963597402</v>
      </c>
      <c r="S869" s="1060">
        <f t="shared" si="40"/>
        <v>519.19250726600512</v>
      </c>
      <c r="T869" s="1060">
        <f t="shared" si="41"/>
        <v>0</v>
      </c>
    </row>
    <row r="870" spans="1:20" s="1063" customFormat="1">
      <c r="A870" s="1072" t="s">
        <v>846</v>
      </c>
      <c r="B870" s="1063" t="s">
        <v>768</v>
      </c>
      <c r="C870" s="1071" t="s">
        <v>118</v>
      </c>
      <c r="D870" s="1071" t="s">
        <v>2031</v>
      </c>
      <c r="E870" s="1066">
        <v>2018</v>
      </c>
      <c r="F870" s="1066">
        <v>2018</v>
      </c>
      <c r="G870" s="1064">
        <v>43378</v>
      </c>
      <c r="H870" s="1117">
        <f t="shared" si="39"/>
        <v>2018</v>
      </c>
      <c r="I870" s="1064"/>
      <c r="J870" s="1071" t="s">
        <v>843</v>
      </c>
      <c r="K870" s="1071" t="s">
        <v>2020</v>
      </c>
      <c r="L870" s="1071" t="s">
        <v>827</v>
      </c>
      <c r="M870" s="1070">
        <v>4200</v>
      </c>
      <c r="N870" s="1070">
        <v>0</v>
      </c>
      <c r="O870" s="1062">
        <f>VLOOKUP(C870,'A. Rate Class Allocations'!$B$124:$J$128,6,FALSE)</f>
        <v>0.96094519236849896</v>
      </c>
      <c r="P870" s="1061">
        <f>VLOOKUP(C870,'A. Rate Class Allocations'!$B$124:$J$128,8,FALSE)</f>
        <v>0.98007105038154396</v>
      </c>
      <c r="Q870" s="1061">
        <f>VLOOKUP(C870,'A. Rate Class Allocations'!$B$124:$J$128,7,FALSE)</f>
        <v>1.0700573423086499</v>
      </c>
      <c r="R870" s="1061">
        <f>VLOOKUP(C870,'A. Rate Class Allocations'!$B$124:$J$128,9,FALSE)</f>
        <v>0.85888650963597402</v>
      </c>
      <c r="S870" s="1060">
        <f t="shared" si="40"/>
        <v>3955.5371689834965</v>
      </c>
      <c r="T870" s="1060">
        <f t="shared" si="41"/>
        <v>0</v>
      </c>
    </row>
    <row r="871" spans="1:20" s="1063" customFormat="1">
      <c r="A871" s="1072" t="s">
        <v>846</v>
      </c>
      <c r="B871" s="1063" t="s">
        <v>768</v>
      </c>
      <c r="C871" s="1071" t="s">
        <v>118</v>
      </c>
      <c r="D871" s="1071" t="s">
        <v>2031</v>
      </c>
      <c r="E871" s="1066">
        <v>2018</v>
      </c>
      <c r="F871" s="1066">
        <v>2018</v>
      </c>
      <c r="G871" s="1064">
        <v>43378</v>
      </c>
      <c r="H871" s="1117">
        <f t="shared" si="39"/>
        <v>2018</v>
      </c>
      <c r="I871" s="1064"/>
      <c r="J871" s="1071" t="s">
        <v>847</v>
      </c>
      <c r="K871" s="1071" t="s">
        <v>2020</v>
      </c>
      <c r="L871" s="1071" t="s">
        <v>827</v>
      </c>
      <c r="M871" s="1070">
        <v>7121</v>
      </c>
      <c r="N871" s="1070">
        <v>2.2000000000000002</v>
      </c>
      <c r="O871" s="1062">
        <f>VLOOKUP(C871,'A. Rate Class Allocations'!$B$124:$J$128,6,FALSE)</f>
        <v>0.96094519236849896</v>
      </c>
      <c r="P871" s="1061">
        <f>VLOOKUP(C871,'A. Rate Class Allocations'!$B$124:$J$128,8,FALSE)</f>
        <v>0.98007105038154396</v>
      </c>
      <c r="Q871" s="1061">
        <f>VLOOKUP(C871,'A. Rate Class Allocations'!$B$124:$J$128,7,FALSE)</f>
        <v>1.0700573423086499</v>
      </c>
      <c r="R871" s="1061">
        <f>VLOOKUP(C871,'A. Rate Class Allocations'!$B$124:$J$128,9,FALSE)</f>
        <v>0.85888650963597402</v>
      </c>
      <c r="S871" s="1060">
        <f t="shared" si="40"/>
        <v>6706.5190905551135</v>
      </c>
      <c r="T871" s="1060">
        <f t="shared" si="41"/>
        <v>2.0219271948608104</v>
      </c>
    </row>
    <row r="872" spans="1:20" s="1063" customFormat="1">
      <c r="A872" s="1072" t="s">
        <v>846</v>
      </c>
      <c r="B872" s="1063" t="s">
        <v>768</v>
      </c>
      <c r="C872" s="1071" t="s">
        <v>118</v>
      </c>
      <c r="D872" s="1071" t="s">
        <v>2030</v>
      </c>
      <c r="E872" s="1066">
        <v>2018</v>
      </c>
      <c r="F872" s="1066">
        <v>2018</v>
      </c>
      <c r="G872" s="1064">
        <v>43364</v>
      </c>
      <c r="H872" s="1117">
        <f t="shared" si="39"/>
        <v>2018</v>
      </c>
      <c r="I872" s="1064"/>
      <c r="J872" s="1071" t="s">
        <v>843</v>
      </c>
      <c r="K872" s="1071" t="s">
        <v>2020</v>
      </c>
      <c r="L872" s="1071" t="s">
        <v>827</v>
      </c>
      <c r="M872" s="1070">
        <v>1638</v>
      </c>
      <c r="N872" s="1070">
        <v>0</v>
      </c>
      <c r="O872" s="1062">
        <f>VLOOKUP(C872,'A. Rate Class Allocations'!$B$124:$J$128,6,FALSE)</f>
        <v>0.96094519236849896</v>
      </c>
      <c r="P872" s="1061">
        <f>VLOOKUP(C872,'A. Rate Class Allocations'!$B$124:$J$128,8,FALSE)</f>
        <v>0.98007105038154396</v>
      </c>
      <c r="Q872" s="1061">
        <f>VLOOKUP(C872,'A. Rate Class Allocations'!$B$124:$J$128,7,FALSE)</f>
        <v>1.0700573423086499</v>
      </c>
      <c r="R872" s="1061">
        <f>VLOOKUP(C872,'A. Rate Class Allocations'!$B$124:$J$128,9,FALSE)</f>
        <v>0.85888650963597402</v>
      </c>
      <c r="S872" s="1060">
        <f t="shared" si="40"/>
        <v>1542.6594959035635</v>
      </c>
      <c r="T872" s="1060">
        <f t="shared" si="41"/>
        <v>0</v>
      </c>
    </row>
    <row r="873" spans="1:20" s="1063" customFormat="1">
      <c r="A873" s="1072" t="s">
        <v>846</v>
      </c>
      <c r="B873" s="1063" t="s">
        <v>768</v>
      </c>
      <c r="C873" s="1071" t="s">
        <v>118</v>
      </c>
      <c r="D873" s="1071" t="s">
        <v>2030</v>
      </c>
      <c r="E873" s="1066">
        <v>2018</v>
      </c>
      <c r="F873" s="1066">
        <v>2018</v>
      </c>
      <c r="G873" s="1064">
        <v>43364</v>
      </c>
      <c r="H873" s="1117">
        <f t="shared" si="39"/>
        <v>2018</v>
      </c>
      <c r="I873" s="1064"/>
      <c r="J873" s="1071" t="s">
        <v>843</v>
      </c>
      <c r="K873" s="1071" t="s">
        <v>2020</v>
      </c>
      <c r="L873" s="1071" t="s">
        <v>827</v>
      </c>
      <c r="M873" s="1070">
        <v>1167.5999999999999</v>
      </c>
      <c r="N873" s="1070">
        <v>0</v>
      </c>
      <c r="O873" s="1062">
        <f>VLOOKUP(C873,'A. Rate Class Allocations'!$B$124:$J$128,6,FALSE)</f>
        <v>0.96094519236849896</v>
      </c>
      <c r="P873" s="1061">
        <f>VLOOKUP(C873,'A. Rate Class Allocations'!$B$124:$J$128,8,FALSE)</f>
        <v>0.98007105038154396</v>
      </c>
      <c r="Q873" s="1061">
        <f>VLOOKUP(C873,'A. Rate Class Allocations'!$B$124:$J$128,7,FALSE)</f>
        <v>1.0700573423086499</v>
      </c>
      <c r="R873" s="1061">
        <f>VLOOKUP(C873,'A. Rate Class Allocations'!$B$124:$J$128,9,FALSE)</f>
        <v>0.85888650963597402</v>
      </c>
      <c r="S873" s="1060">
        <f t="shared" si="40"/>
        <v>1099.6393329774119</v>
      </c>
      <c r="T873" s="1060">
        <f t="shared" si="41"/>
        <v>0</v>
      </c>
    </row>
    <row r="874" spans="1:20" s="1063" customFormat="1">
      <c r="A874" s="1072" t="s">
        <v>846</v>
      </c>
      <c r="B874" s="1063" t="s">
        <v>768</v>
      </c>
      <c r="C874" s="1071" t="s">
        <v>118</v>
      </c>
      <c r="D874" s="1071" t="s">
        <v>2030</v>
      </c>
      <c r="E874" s="1066">
        <v>2018</v>
      </c>
      <c r="F874" s="1066">
        <v>2018</v>
      </c>
      <c r="G874" s="1064">
        <v>43364</v>
      </c>
      <c r="H874" s="1117">
        <f t="shared" si="39"/>
        <v>2018</v>
      </c>
      <c r="I874" s="1064"/>
      <c r="J874" s="1071" t="s">
        <v>843</v>
      </c>
      <c r="K874" s="1071" t="s">
        <v>2020</v>
      </c>
      <c r="L874" s="1071" t="s">
        <v>827</v>
      </c>
      <c r="M874" s="1070">
        <v>267.37079999999997</v>
      </c>
      <c r="N874" s="1070">
        <v>5.8200000000000002E-2</v>
      </c>
      <c r="O874" s="1062">
        <f>VLOOKUP(C874,'A. Rate Class Allocations'!$B$124:$J$128,6,FALSE)</f>
        <v>0.96094519236849896</v>
      </c>
      <c r="P874" s="1061">
        <f>VLOOKUP(C874,'A. Rate Class Allocations'!$B$124:$J$128,8,FALSE)</f>
        <v>0.98007105038154396</v>
      </c>
      <c r="Q874" s="1061">
        <f>VLOOKUP(C874,'A. Rate Class Allocations'!$B$124:$J$128,7,FALSE)</f>
        <v>1.0700573423086499</v>
      </c>
      <c r="R874" s="1061">
        <f>VLOOKUP(C874,'A. Rate Class Allocations'!$B$124:$J$128,9,FALSE)</f>
        <v>0.85888650963597402</v>
      </c>
      <c r="S874" s="1060">
        <f t="shared" si="40"/>
        <v>251.80836602401249</v>
      </c>
      <c r="T874" s="1060">
        <f t="shared" si="41"/>
        <v>5.3489164882226901E-2</v>
      </c>
    </row>
    <row r="875" spans="1:20" s="1063" customFormat="1">
      <c r="A875" s="1072" t="s">
        <v>846</v>
      </c>
      <c r="B875" s="1063" t="s">
        <v>768</v>
      </c>
      <c r="C875" s="1071" t="s">
        <v>118</v>
      </c>
      <c r="D875" s="1071" t="s">
        <v>2030</v>
      </c>
      <c r="E875" s="1066">
        <v>2018</v>
      </c>
      <c r="F875" s="1066">
        <v>2018</v>
      </c>
      <c r="G875" s="1064">
        <v>43364</v>
      </c>
      <c r="H875" s="1117">
        <f t="shared" si="39"/>
        <v>2018</v>
      </c>
      <c r="I875" s="1064"/>
      <c r="J875" s="1071" t="s">
        <v>843</v>
      </c>
      <c r="K875" s="1071" t="s">
        <v>2020</v>
      </c>
      <c r="L875" s="1071" t="s">
        <v>827</v>
      </c>
      <c r="M875" s="1070">
        <v>1361.028</v>
      </c>
      <c r="N875" s="1070">
        <v>0.34799999999999998</v>
      </c>
      <c r="O875" s="1062">
        <f>VLOOKUP(C875,'A. Rate Class Allocations'!$B$124:$J$128,6,FALSE)</f>
        <v>0.96094519236849896</v>
      </c>
      <c r="P875" s="1061">
        <f>VLOOKUP(C875,'A. Rate Class Allocations'!$B$124:$J$128,8,FALSE)</f>
        <v>0.98007105038154396</v>
      </c>
      <c r="Q875" s="1061">
        <f>VLOOKUP(C875,'A. Rate Class Allocations'!$B$124:$J$128,7,FALSE)</f>
        <v>1.0700573423086499</v>
      </c>
      <c r="R875" s="1061">
        <f>VLOOKUP(C875,'A. Rate Class Allocations'!$B$124:$J$128,9,FALSE)</f>
        <v>0.85888650963597402</v>
      </c>
      <c r="S875" s="1060">
        <f t="shared" si="40"/>
        <v>1281.8087719112548</v>
      </c>
      <c r="T875" s="1060">
        <f t="shared" si="41"/>
        <v>0.3198321199143464</v>
      </c>
    </row>
    <row r="876" spans="1:20" s="1063" customFormat="1">
      <c r="A876" s="1072" t="s">
        <v>846</v>
      </c>
      <c r="B876" s="1063" t="s">
        <v>768</v>
      </c>
      <c r="C876" s="1071" t="s">
        <v>118</v>
      </c>
      <c r="D876" s="1071" t="s">
        <v>2030</v>
      </c>
      <c r="E876" s="1066">
        <v>2018</v>
      </c>
      <c r="F876" s="1066">
        <v>2018</v>
      </c>
      <c r="G876" s="1064">
        <v>43364</v>
      </c>
      <c r="H876" s="1117">
        <f t="shared" si="39"/>
        <v>2018</v>
      </c>
      <c r="I876" s="1064"/>
      <c r="J876" s="1071" t="s">
        <v>843</v>
      </c>
      <c r="K876" s="1071" t="s">
        <v>2020</v>
      </c>
      <c r="L876" s="1071" t="s">
        <v>827</v>
      </c>
      <c r="M876" s="1070">
        <v>597.22</v>
      </c>
      <c r="N876" s="1070">
        <v>0.13</v>
      </c>
      <c r="O876" s="1062">
        <f>VLOOKUP(C876,'A. Rate Class Allocations'!$B$124:$J$128,6,FALSE)</f>
        <v>0.96094519236849896</v>
      </c>
      <c r="P876" s="1061">
        <f>VLOOKUP(C876,'A. Rate Class Allocations'!$B$124:$J$128,8,FALSE)</f>
        <v>0.98007105038154396</v>
      </c>
      <c r="Q876" s="1061">
        <f>VLOOKUP(C876,'A. Rate Class Allocations'!$B$124:$J$128,7,FALSE)</f>
        <v>1.0700573423086499</v>
      </c>
      <c r="R876" s="1061">
        <f>VLOOKUP(C876,'A. Rate Class Allocations'!$B$124:$J$128,9,FALSE)</f>
        <v>0.85888650963597402</v>
      </c>
      <c r="S876" s="1060">
        <f t="shared" si="40"/>
        <v>562.45854953817229</v>
      </c>
      <c r="T876" s="1060">
        <f t="shared" si="41"/>
        <v>0.11947751605995699</v>
      </c>
    </row>
    <row r="877" spans="1:20" s="1063" customFormat="1">
      <c r="A877" s="1072" t="s">
        <v>846</v>
      </c>
      <c r="B877" s="1063" t="s">
        <v>768</v>
      </c>
      <c r="C877" s="1071" t="s">
        <v>118</v>
      </c>
      <c r="D877" s="1071" t="s">
        <v>2030</v>
      </c>
      <c r="E877" s="1066">
        <v>2018</v>
      </c>
      <c r="F877" s="1066">
        <v>2018</v>
      </c>
      <c r="G877" s="1064">
        <v>43364</v>
      </c>
      <c r="H877" s="1117">
        <f t="shared" si="39"/>
        <v>2018</v>
      </c>
      <c r="I877" s="1064"/>
      <c r="J877" s="1071" t="s">
        <v>843</v>
      </c>
      <c r="K877" s="1071" t="s">
        <v>2020</v>
      </c>
      <c r="L877" s="1071" t="s">
        <v>827</v>
      </c>
      <c r="M877" s="1070">
        <v>2293.3247999999999</v>
      </c>
      <c r="N877" s="1070">
        <v>0.49919999999999998</v>
      </c>
      <c r="O877" s="1062">
        <f>VLOOKUP(C877,'A. Rate Class Allocations'!$B$124:$J$128,6,FALSE)</f>
        <v>0.96094519236849896</v>
      </c>
      <c r="P877" s="1061">
        <f>VLOOKUP(C877,'A. Rate Class Allocations'!$B$124:$J$128,8,FALSE)</f>
        <v>0.98007105038154396</v>
      </c>
      <c r="Q877" s="1061">
        <f>VLOOKUP(C877,'A. Rate Class Allocations'!$B$124:$J$128,7,FALSE)</f>
        <v>1.0700573423086499</v>
      </c>
      <c r="R877" s="1061">
        <f>VLOOKUP(C877,'A. Rate Class Allocations'!$B$124:$J$128,9,FALSE)</f>
        <v>0.85888650963597402</v>
      </c>
      <c r="S877" s="1060">
        <f t="shared" si="40"/>
        <v>2159.8408302265816</v>
      </c>
      <c r="T877" s="1060">
        <f t="shared" si="41"/>
        <v>0.45879366167023483</v>
      </c>
    </row>
    <row r="878" spans="1:20" s="1063" customFormat="1">
      <c r="A878" s="1072" t="s">
        <v>846</v>
      </c>
      <c r="B878" s="1063" t="s">
        <v>768</v>
      </c>
      <c r="C878" s="1071" t="s">
        <v>118</v>
      </c>
      <c r="D878" s="1071" t="s">
        <v>2030</v>
      </c>
      <c r="E878" s="1066">
        <v>2018</v>
      </c>
      <c r="F878" s="1066">
        <v>2018</v>
      </c>
      <c r="G878" s="1064">
        <v>43364</v>
      </c>
      <c r="H878" s="1117">
        <f t="shared" si="39"/>
        <v>2018</v>
      </c>
      <c r="I878" s="1064"/>
      <c r="J878" s="1071" t="s">
        <v>843</v>
      </c>
      <c r="K878" s="1071" t="s">
        <v>2020</v>
      </c>
      <c r="L878" s="1071" t="s">
        <v>827</v>
      </c>
      <c r="M878" s="1070">
        <v>7074.76</v>
      </c>
      <c r="N878" s="1070">
        <v>1.54</v>
      </c>
      <c r="O878" s="1062">
        <f>VLOOKUP(C878,'A. Rate Class Allocations'!$B$124:$J$128,6,FALSE)</f>
        <v>0.96094519236849896</v>
      </c>
      <c r="P878" s="1061">
        <f>VLOOKUP(C878,'A. Rate Class Allocations'!$B$124:$J$128,8,FALSE)</f>
        <v>0.98007105038154396</v>
      </c>
      <c r="Q878" s="1061">
        <f>VLOOKUP(C878,'A. Rate Class Allocations'!$B$124:$J$128,7,FALSE)</f>
        <v>1.0700573423086499</v>
      </c>
      <c r="R878" s="1061">
        <f>VLOOKUP(C878,'A. Rate Class Allocations'!$B$124:$J$128,9,FALSE)</f>
        <v>0.85888650963597402</v>
      </c>
      <c r="S878" s="1060">
        <f t="shared" si="40"/>
        <v>6662.9705099137336</v>
      </c>
      <c r="T878" s="1060">
        <f t="shared" si="41"/>
        <v>1.4153490364025676</v>
      </c>
    </row>
    <row r="879" spans="1:20" s="1063" customFormat="1">
      <c r="A879" s="1072" t="s">
        <v>846</v>
      </c>
      <c r="B879" s="1063" t="s">
        <v>768</v>
      </c>
      <c r="C879" s="1071" t="s">
        <v>118</v>
      </c>
      <c r="D879" s="1071" t="s">
        <v>2029</v>
      </c>
      <c r="E879" s="1066">
        <v>2018</v>
      </c>
      <c r="F879" s="1066">
        <v>2018</v>
      </c>
      <c r="G879" s="1064">
        <v>43392</v>
      </c>
      <c r="H879" s="1117">
        <f t="shared" si="39"/>
        <v>2018</v>
      </c>
      <c r="I879" s="1064"/>
      <c r="J879" s="1071" t="s">
        <v>843</v>
      </c>
      <c r="K879" s="1071" t="s">
        <v>2020</v>
      </c>
      <c r="L879" s="1071" t="s">
        <v>825</v>
      </c>
      <c r="M879" s="1070">
        <v>4086.6</v>
      </c>
      <c r="N879" s="1070">
        <v>0</v>
      </c>
      <c r="O879" s="1062">
        <f>VLOOKUP(C879,'A. Rate Class Allocations'!$B$124:$J$128,6,FALSE)</f>
        <v>0.96094519236849896</v>
      </c>
      <c r="P879" s="1061">
        <f>VLOOKUP(C879,'A. Rate Class Allocations'!$B$124:$J$128,8,FALSE)</f>
        <v>0.98007105038154396</v>
      </c>
      <c r="Q879" s="1061">
        <f>VLOOKUP(C879,'A. Rate Class Allocations'!$B$124:$J$128,7,FALSE)</f>
        <v>1.0700573423086499</v>
      </c>
      <c r="R879" s="1061">
        <f>VLOOKUP(C879,'A. Rate Class Allocations'!$B$124:$J$128,9,FALSE)</f>
        <v>0.85888650963597402</v>
      </c>
      <c r="S879" s="1060">
        <f t="shared" si="40"/>
        <v>3848.7376654209415</v>
      </c>
      <c r="T879" s="1060">
        <f t="shared" si="41"/>
        <v>0</v>
      </c>
    </row>
    <row r="880" spans="1:20" s="1063" customFormat="1">
      <c r="A880" s="1072" t="s">
        <v>846</v>
      </c>
      <c r="B880" s="1063" t="s">
        <v>768</v>
      </c>
      <c r="C880" s="1071" t="s">
        <v>118</v>
      </c>
      <c r="D880" s="1071" t="s">
        <v>2028</v>
      </c>
      <c r="E880" s="1066">
        <v>2018</v>
      </c>
      <c r="F880" s="1066">
        <v>2018</v>
      </c>
      <c r="G880" s="1064">
        <v>43395</v>
      </c>
      <c r="H880" s="1117">
        <f t="shared" si="39"/>
        <v>2018</v>
      </c>
      <c r="I880" s="1064"/>
      <c r="J880" s="1071" t="s">
        <v>843</v>
      </c>
      <c r="K880" s="1071" t="s">
        <v>2020</v>
      </c>
      <c r="L880" s="1071" t="s">
        <v>825</v>
      </c>
      <c r="M880" s="1070">
        <v>2919</v>
      </c>
      <c r="N880" s="1070">
        <v>0</v>
      </c>
      <c r="O880" s="1062">
        <f>VLOOKUP(C880,'A. Rate Class Allocations'!$B$124:$J$128,6,FALSE)</f>
        <v>0.96094519236849896</v>
      </c>
      <c r="P880" s="1061">
        <f>VLOOKUP(C880,'A. Rate Class Allocations'!$B$124:$J$128,8,FALSE)</f>
        <v>0.98007105038154396</v>
      </c>
      <c r="Q880" s="1061">
        <f>VLOOKUP(C880,'A. Rate Class Allocations'!$B$124:$J$128,7,FALSE)</f>
        <v>1.0700573423086499</v>
      </c>
      <c r="R880" s="1061">
        <f>VLOOKUP(C880,'A. Rate Class Allocations'!$B$124:$J$128,9,FALSE)</f>
        <v>0.85888650963597402</v>
      </c>
      <c r="S880" s="1060">
        <f t="shared" si="40"/>
        <v>2749.0983324435301</v>
      </c>
      <c r="T880" s="1060">
        <f t="shared" si="41"/>
        <v>0</v>
      </c>
    </row>
    <row r="881" spans="1:20" s="1063" customFormat="1">
      <c r="A881" s="1072" t="s">
        <v>846</v>
      </c>
      <c r="B881" s="1063" t="s">
        <v>768</v>
      </c>
      <c r="C881" s="1071" t="s">
        <v>118</v>
      </c>
      <c r="D881" s="1071" t="s">
        <v>2027</v>
      </c>
      <c r="E881" s="1066">
        <v>2018</v>
      </c>
      <c r="F881" s="1066">
        <v>2018</v>
      </c>
      <c r="G881" s="1064">
        <v>43391</v>
      </c>
      <c r="H881" s="1117">
        <f t="shared" si="39"/>
        <v>2018</v>
      </c>
      <c r="I881" s="1064"/>
      <c r="J881" s="1071" t="s">
        <v>843</v>
      </c>
      <c r="K881" s="1071" t="s">
        <v>2020</v>
      </c>
      <c r="L881" s="1071" t="s">
        <v>825</v>
      </c>
      <c r="M881" s="1070">
        <v>2919</v>
      </c>
      <c r="N881" s="1070">
        <v>0</v>
      </c>
      <c r="O881" s="1062">
        <f>VLOOKUP(C881,'A. Rate Class Allocations'!$B$124:$J$128,6,FALSE)</f>
        <v>0.96094519236849896</v>
      </c>
      <c r="P881" s="1061">
        <f>VLOOKUP(C881,'A. Rate Class Allocations'!$B$124:$J$128,8,FALSE)</f>
        <v>0.98007105038154396</v>
      </c>
      <c r="Q881" s="1061">
        <f>VLOOKUP(C881,'A. Rate Class Allocations'!$B$124:$J$128,7,FALSE)</f>
        <v>1.0700573423086499</v>
      </c>
      <c r="R881" s="1061">
        <f>VLOOKUP(C881,'A. Rate Class Allocations'!$B$124:$J$128,9,FALSE)</f>
        <v>0.85888650963597402</v>
      </c>
      <c r="S881" s="1060">
        <f t="shared" si="40"/>
        <v>2749.0983324435301</v>
      </c>
      <c r="T881" s="1060">
        <f t="shared" si="41"/>
        <v>0</v>
      </c>
    </row>
    <row r="882" spans="1:20" s="1063" customFormat="1">
      <c r="A882" s="1072" t="s">
        <v>846</v>
      </c>
      <c r="B882" s="1063" t="s">
        <v>768</v>
      </c>
      <c r="C882" s="1071" t="s">
        <v>118</v>
      </c>
      <c r="D882" s="1071" t="s">
        <v>2026</v>
      </c>
      <c r="E882" s="1066">
        <v>2018</v>
      </c>
      <c r="F882" s="1066">
        <v>2018</v>
      </c>
      <c r="G882" s="1064">
        <v>43395</v>
      </c>
      <c r="H882" s="1117">
        <f t="shared" si="39"/>
        <v>2018</v>
      </c>
      <c r="I882" s="1064"/>
      <c r="J882" s="1071" t="s">
        <v>843</v>
      </c>
      <c r="K882" s="1071" t="s">
        <v>2020</v>
      </c>
      <c r="L882" s="1071" t="s">
        <v>825</v>
      </c>
      <c r="M882" s="1070">
        <v>4670.3999999999996</v>
      </c>
      <c r="N882" s="1070">
        <v>0</v>
      </c>
      <c r="O882" s="1062">
        <f>VLOOKUP(C882,'A. Rate Class Allocations'!$B$124:$J$128,6,FALSE)</f>
        <v>0.96094519236849896</v>
      </c>
      <c r="P882" s="1061">
        <f>VLOOKUP(C882,'A. Rate Class Allocations'!$B$124:$J$128,8,FALSE)</f>
        <v>0.98007105038154396</v>
      </c>
      <c r="Q882" s="1061">
        <f>VLOOKUP(C882,'A. Rate Class Allocations'!$B$124:$J$128,7,FALSE)</f>
        <v>1.0700573423086499</v>
      </c>
      <c r="R882" s="1061">
        <f>VLOOKUP(C882,'A. Rate Class Allocations'!$B$124:$J$128,9,FALSE)</f>
        <v>0.85888650963597402</v>
      </c>
      <c r="S882" s="1060">
        <f t="shared" si="40"/>
        <v>4398.5573319096475</v>
      </c>
      <c r="T882" s="1060">
        <f t="shared" si="41"/>
        <v>0</v>
      </c>
    </row>
    <row r="883" spans="1:20" s="1063" customFormat="1">
      <c r="A883" s="1072" t="s">
        <v>846</v>
      </c>
      <c r="B883" s="1063" t="s">
        <v>768</v>
      </c>
      <c r="C883" s="1071" t="s">
        <v>118</v>
      </c>
      <c r="D883" s="1071" t="s">
        <v>2025</v>
      </c>
      <c r="E883" s="1066">
        <v>2018</v>
      </c>
      <c r="F883" s="1066">
        <v>2018</v>
      </c>
      <c r="G883" s="1064">
        <v>43371</v>
      </c>
      <c r="H883" s="1117">
        <f t="shared" si="39"/>
        <v>2018</v>
      </c>
      <c r="I883" s="1064"/>
      <c r="J883" s="1071" t="s">
        <v>843</v>
      </c>
      <c r="K883" s="1071" t="s">
        <v>2020</v>
      </c>
      <c r="L883" s="1071" t="s">
        <v>825</v>
      </c>
      <c r="M883" s="1070">
        <v>6090</v>
      </c>
      <c r="N883" s="1070">
        <v>0</v>
      </c>
      <c r="O883" s="1062">
        <f>VLOOKUP(C883,'A. Rate Class Allocations'!$B$124:$J$128,6,FALSE)</f>
        <v>0.96094519236849896</v>
      </c>
      <c r="P883" s="1061">
        <f>VLOOKUP(C883,'A. Rate Class Allocations'!$B$124:$J$128,8,FALSE)</f>
        <v>0.98007105038154396</v>
      </c>
      <c r="Q883" s="1061">
        <f>VLOOKUP(C883,'A. Rate Class Allocations'!$B$124:$J$128,7,FALSE)</f>
        <v>1.0700573423086499</v>
      </c>
      <c r="R883" s="1061">
        <f>VLOOKUP(C883,'A. Rate Class Allocations'!$B$124:$J$128,9,FALSE)</f>
        <v>0.85888650963597402</v>
      </c>
      <c r="S883" s="1060">
        <f t="shared" si="40"/>
        <v>5735.5288950260692</v>
      </c>
      <c r="T883" s="1060">
        <f t="shared" si="41"/>
        <v>0</v>
      </c>
    </row>
    <row r="884" spans="1:20" s="1063" customFormat="1">
      <c r="A884" s="1072" t="s">
        <v>846</v>
      </c>
      <c r="B884" s="1063" t="s">
        <v>768</v>
      </c>
      <c r="C884" s="1071" t="s">
        <v>118</v>
      </c>
      <c r="D884" s="1071" t="s">
        <v>2025</v>
      </c>
      <c r="E884" s="1066">
        <v>2018</v>
      </c>
      <c r="F884" s="1066">
        <v>2018</v>
      </c>
      <c r="G884" s="1064">
        <v>43371</v>
      </c>
      <c r="H884" s="1117">
        <f t="shared" si="39"/>
        <v>2018</v>
      </c>
      <c r="I884" s="1064"/>
      <c r="J884" s="1071" t="s">
        <v>843</v>
      </c>
      <c r="K884" s="1071" t="s">
        <v>2020</v>
      </c>
      <c r="L884" s="1071" t="s">
        <v>825</v>
      </c>
      <c r="M884" s="1070">
        <v>18354</v>
      </c>
      <c r="N884" s="1070">
        <v>0</v>
      </c>
      <c r="O884" s="1062">
        <f>VLOOKUP(C884,'A. Rate Class Allocations'!$B$124:$J$128,6,FALSE)</f>
        <v>0.96094519236849896</v>
      </c>
      <c r="P884" s="1061">
        <f>VLOOKUP(C884,'A. Rate Class Allocations'!$B$124:$J$128,8,FALSE)</f>
        <v>0.98007105038154396</v>
      </c>
      <c r="Q884" s="1061">
        <f>VLOOKUP(C884,'A. Rate Class Allocations'!$B$124:$J$128,7,FALSE)</f>
        <v>1.0700573423086499</v>
      </c>
      <c r="R884" s="1061">
        <f>VLOOKUP(C884,'A. Rate Class Allocations'!$B$124:$J$128,9,FALSE)</f>
        <v>0.85888650963597402</v>
      </c>
      <c r="S884" s="1060">
        <f t="shared" si="40"/>
        <v>17285.697428457879</v>
      </c>
      <c r="T884" s="1060">
        <f t="shared" si="41"/>
        <v>0</v>
      </c>
    </row>
    <row r="885" spans="1:20" s="1063" customFormat="1">
      <c r="A885" s="1072" t="s">
        <v>846</v>
      </c>
      <c r="B885" s="1063" t="s">
        <v>768</v>
      </c>
      <c r="C885" s="1071" t="s">
        <v>118</v>
      </c>
      <c r="D885" s="1071" t="s">
        <v>2024</v>
      </c>
      <c r="E885" s="1066">
        <v>2018</v>
      </c>
      <c r="F885" s="1066">
        <v>2018</v>
      </c>
      <c r="G885" s="1064">
        <v>43392</v>
      </c>
      <c r="H885" s="1117">
        <f t="shared" si="39"/>
        <v>2018</v>
      </c>
      <c r="I885" s="1064"/>
      <c r="J885" s="1071" t="s">
        <v>847</v>
      </c>
      <c r="K885" s="1071" t="s">
        <v>2020</v>
      </c>
      <c r="L885" s="1071" t="s">
        <v>827</v>
      </c>
      <c r="M885" s="1070">
        <v>6859</v>
      </c>
      <c r="N885" s="1070">
        <v>0</v>
      </c>
      <c r="O885" s="1062">
        <f>VLOOKUP(C885,'A. Rate Class Allocations'!$B$124:$J$128,6,FALSE)</f>
        <v>0.96094519236849896</v>
      </c>
      <c r="P885" s="1061">
        <f>VLOOKUP(C885,'A. Rate Class Allocations'!$B$124:$J$128,8,FALSE)</f>
        <v>0.98007105038154396</v>
      </c>
      <c r="Q885" s="1061">
        <f>VLOOKUP(C885,'A. Rate Class Allocations'!$B$124:$J$128,7,FALSE)</f>
        <v>1.0700573423086499</v>
      </c>
      <c r="R885" s="1061">
        <f>VLOOKUP(C885,'A. Rate Class Allocations'!$B$124:$J$128,9,FALSE)</f>
        <v>0.85888650963597402</v>
      </c>
      <c r="S885" s="1060">
        <f t="shared" si="40"/>
        <v>6459.7689147756664</v>
      </c>
      <c r="T885" s="1060">
        <f t="shared" si="41"/>
        <v>0</v>
      </c>
    </row>
    <row r="886" spans="1:20" s="1063" customFormat="1">
      <c r="A886" s="1072" t="s">
        <v>846</v>
      </c>
      <c r="B886" s="1063" t="s">
        <v>768</v>
      </c>
      <c r="C886" s="1071" t="s">
        <v>118</v>
      </c>
      <c r="D886" s="1071" t="s">
        <v>2023</v>
      </c>
      <c r="E886" s="1066">
        <v>2018</v>
      </c>
      <c r="F886" s="1066">
        <v>2018</v>
      </c>
      <c r="G886" s="1064">
        <v>43390</v>
      </c>
      <c r="H886" s="1117">
        <f t="shared" si="39"/>
        <v>2018</v>
      </c>
      <c r="I886" s="1064"/>
      <c r="J886" s="1071" t="s">
        <v>843</v>
      </c>
      <c r="K886" s="1071" t="s">
        <v>2020</v>
      </c>
      <c r="L886" s="1071" t="s">
        <v>825</v>
      </c>
      <c r="M886" s="1070">
        <v>8636.7199999999993</v>
      </c>
      <c r="N886" s="1070">
        <v>1.88</v>
      </c>
      <c r="O886" s="1062">
        <f>VLOOKUP(C886,'A. Rate Class Allocations'!$B$124:$J$128,6,FALSE)</f>
        <v>0.96094519236849896</v>
      </c>
      <c r="P886" s="1061">
        <f>VLOOKUP(C886,'A. Rate Class Allocations'!$B$124:$J$128,8,FALSE)</f>
        <v>0.98007105038154396</v>
      </c>
      <c r="Q886" s="1061">
        <f>VLOOKUP(C886,'A. Rate Class Allocations'!$B$124:$J$128,7,FALSE)</f>
        <v>1.0700573423086499</v>
      </c>
      <c r="R886" s="1061">
        <f>VLOOKUP(C886,'A. Rate Class Allocations'!$B$124:$J$128,9,FALSE)</f>
        <v>0.85888650963597402</v>
      </c>
      <c r="S886" s="1060">
        <f t="shared" si="40"/>
        <v>8134.0159471674142</v>
      </c>
      <c r="T886" s="1060">
        <f t="shared" si="41"/>
        <v>1.7278286937901473</v>
      </c>
    </row>
    <row r="887" spans="1:20" s="1063" customFormat="1">
      <c r="A887" s="1072" t="s">
        <v>846</v>
      </c>
      <c r="B887" s="1063" t="s">
        <v>768</v>
      </c>
      <c r="C887" s="1071" t="s">
        <v>118</v>
      </c>
      <c r="D887" s="1071" t="s">
        <v>2022</v>
      </c>
      <c r="E887" s="1066">
        <v>2018</v>
      </c>
      <c r="F887" s="1066">
        <v>2018</v>
      </c>
      <c r="G887" s="1064">
        <v>43441</v>
      </c>
      <c r="H887" s="1117">
        <f t="shared" si="39"/>
        <v>2018</v>
      </c>
      <c r="I887" s="1064"/>
      <c r="J887" s="1071" t="s">
        <v>847</v>
      </c>
      <c r="K887" s="1071" t="s">
        <v>2020</v>
      </c>
      <c r="L887" s="1071" t="s">
        <v>825</v>
      </c>
      <c r="M887" s="1070">
        <v>16661</v>
      </c>
      <c r="N887" s="1070">
        <v>1.9</v>
      </c>
      <c r="O887" s="1062">
        <f>VLOOKUP(C887,'A. Rate Class Allocations'!$B$124:$J$128,6,FALSE)</f>
        <v>0.96094519236849896</v>
      </c>
      <c r="P887" s="1061">
        <f>VLOOKUP(C887,'A. Rate Class Allocations'!$B$124:$J$128,8,FALSE)</f>
        <v>0.98007105038154396</v>
      </c>
      <c r="Q887" s="1061">
        <f>VLOOKUP(C887,'A. Rate Class Allocations'!$B$124:$J$128,7,FALSE)</f>
        <v>1.0700573423086499</v>
      </c>
      <c r="R887" s="1061">
        <f>VLOOKUP(C887,'A. Rate Class Allocations'!$B$124:$J$128,9,FALSE)</f>
        <v>0.85888650963597402</v>
      </c>
      <c r="S887" s="1060">
        <f t="shared" si="40"/>
        <v>15691.239231531912</v>
      </c>
      <c r="T887" s="1060">
        <f t="shared" si="41"/>
        <v>1.7462098501070638</v>
      </c>
    </row>
    <row r="888" spans="1:20" s="1063" customFormat="1">
      <c r="A888" s="1072" t="s">
        <v>846</v>
      </c>
      <c r="B888" s="1063" t="s">
        <v>768</v>
      </c>
      <c r="C888" s="1071" t="s">
        <v>118</v>
      </c>
      <c r="D888" s="1071" t="s">
        <v>2021</v>
      </c>
      <c r="E888" s="1066">
        <v>2018</v>
      </c>
      <c r="F888" s="1066">
        <v>2018</v>
      </c>
      <c r="G888" s="1064">
        <v>43446</v>
      </c>
      <c r="H888" s="1117">
        <f t="shared" si="39"/>
        <v>2018</v>
      </c>
      <c r="I888" s="1064"/>
      <c r="J888" s="1071" t="s">
        <v>843</v>
      </c>
      <c r="K888" s="1071" t="s">
        <v>2020</v>
      </c>
      <c r="L888" s="1071" t="s">
        <v>825</v>
      </c>
      <c r="M888" s="1070">
        <v>1167.5999999999999</v>
      </c>
      <c r="N888" s="1070">
        <v>0</v>
      </c>
      <c r="O888" s="1062">
        <f>VLOOKUP(C888,'A. Rate Class Allocations'!$B$124:$J$128,6,FALSE)</f>
        <v>0.96094519236849896</v>
      </c>
      <c r="P888" s="1061">
        <f>VLOOKUP(C888,'A. Rate Class Allocations'!$B$124:$J$128,8,FALSE)</f>
        <v>0.98007105038154396</v>
      </c>
      <c r="Q888" s="1061">
        <f>VLOOKUP(C888,'A. Rate Class Allocations'!$B$124:$J$128,7,FALSE)</f>
        <v>1.0700573423086499</v>
      </c>
      <c r="R888" s="1061">
        <f>VLOOKUP(C888,'A. Rate Class Allocations'!$B$124:$J$128,9,FALSE)</f>
        <v>0.85888650963597402</v>
      </c>
      <c r="S888" s="1060">
        <f t="shared" si="40"/>
        <v>1099.6393329774119</v>
      </c>
      <c r="T888" s="1060">
        <f t="shared" si="41"/>
        <v>0</v>
      </c>
    </row>
    <row r="889" spans="1:20" s="1063" customFormat="1">
      <c r="A889" s="1072" t="s">
        <v>846</v>
      </c>
      <c r="B889" s="1063" t="s">
        <v>768</v>
      </c>
      <c r="C889" s="1071" t="s">
        <v>118</v>
      </c>
      <c r="D889" s="1071" t="s">
        <v>2021</v>
      </c>
      <c r="E889" s="1066">
        <v>2018</v>
      </c>
      <c r="F889" s="1066">
        <v>2018</v>
      </c>
      <c r="G889" s="1064">
        <v>43446</v>
      </c>
      <c r="H889" s="1117">
        <f t="shared" si="39"/>
        <v>2018</v>
      </c>
      <c r="I889" s="1064"/>
      <c r="J889" s="1071" t="s">
        <v>843</v>
      </c>
      <c r="K889" s="1071" t="s">
        <v>2020</v>
      </c>
      <c r="L889" s="1071" t="s">
        <v>825</v>
      </c>
      <c r="M889" s="1070">
        <v>3360</v>
      </c>
      <c r="N889" s="1070">
        <v>0</v>
      </c>
      <c r="O889" s="1062">
        <f>VLOOKUP(C889,'A. Rate Class Allocations'!$B$124:$J$128,6,FALSE)</f>
        <v>0.96094519236849896</v>
      </c>
      <c r="P889" s="1061">
        <f>VLOOKUP(C889,'A. Rate Class Allocations'!$B$124:$J$128,8,FALSE)</f>
        <v>0.98007105038154396</v>
      </c>
      <c r="Q889" s="1061">
        <f>VLOOKUP(C889,'A. Rate Class Allocations'!$B$124:$J$128,7,FALSE)</f>
        <v>1.0700573423086499</v>
      </c>
      <c r="R889" s="1061">
        <f>VLOOKUP(C889,'A. Rate Class Allocations'!$B$124:$J$128,9,FALSE)</f>
        <v>0.85888650963597402</v>
      </c>
      <c r="S889" s="1060">
        <f t="shared" si="40"/>
        <v>3164.4297351867967</v>
      </c>
      <c r="T889" s="1060">
        <f t="shared" si="41"/>
        <v>0</v>
      </c>
    </row>
    <row r="890" spans="1:20" s="1063" customFormat="1">
      <c r="A890" s="1072" t="s">
        <v>846</v>
      </c>
      <c r="B890" s="1063" t="s">
        <v>768</v>
      </c>
      <c r="C890" s="1071" t="s">
        <v>118</v>
      </c>
      <c r="D890" s="1071" t="s">
        <v>2021</v>
      </c>
      <c r="E890" s="1066">
        <v>2018</v>
      </c>
      <c r="F890" s="1066">
        <v>2018</v>
      </c>
      <c r="G890" s="1064">
        <v>43446</v>
      </c>
      <c r="H890" s="1117">
        <f t="shared" si="39"/>
        <v>2018</v>
      </c>
      <c r="I890" s="1064"/>
      <c r="J890" s="1071" t="s">
        <v>843</v>
      </c>
      <c r="K890" s="1071" t="s">
        <v>2020</v>
      </c>
      <c r="L890" s="1071" t="s">
        <v>825</v>
      </c>
      <c r="M890" s="1070">
        <v>798</v>
      </c>
      <c r="N890" s="1070">
        <v>0</v>
      </c>
      <c r="O890" s="1062">
        <f>VLOOKUP(C890,'A. Rate Class Allocations'!$B$124:$J$128,6,FALSE)</f>
        <v>0.96094519236849896</v>
      </c>
      <c r="P890" s="1061">
        <f>VLOOKUP(C890,'A. Rate Class Allocations'!$B$124:$J$128,8,FALSE)</f>
        <v>0.98007105038154396</v>
      </c>
      <c r="Q890" s="1061">
        <f>VLOOKUP(C890,'A. Rate Class Allocations'!$B$124:$J$128,7,FALSE)</f>
        <v>1.0700573423086499</v>
      </c>
      <c r="R890" s="1061">
        <f>VLOOKUP(C890,'A. Rate Class Allocations'!$B$124:$J$128,9,FALSE)</f>
        <v>0.85888650963597402</v>
      </c>
      <c r="S890" s="1060">
        <f t="shared" si="40"/>
        <v>751.55206210686435</v>
      </c>
      <c r="T890" s="1060">
        <f t="shared" si="41"/>
        <v>0</v>
      </c>
    </row>
    <row r="891" spans="1:20" s="1063" customFormat="1">
      <c r="A891" s="1072" t="s">
        <v>846</v>
      </c>
      <c r="B891" s="1063" t="s">
        <v>768</v>
      </c>
      <c r="C891" s="1063" t="s">
        <v>806</v>
      </c>
      <c r="D891" s="1063" t="s">
        <v>2019</v>
      </c>
      <c r="E891" s="1066">
        <v>2019</v>
      </c>
      <c r="F891" s="1066">
        <v>2019</v>
      </c>
      <c r="G891" s="1064">
        <v>43328</v>
      </c>
      <c r="H891" s="1117">
        <f t="shared" si="39"/>
        <v>2018</v>
      </c>
      <c r="I891" s="1118"/>
      <c r="J891" s="1063" t="s">
        <v>925</v>
      </c>
      <c r="K891" s="1063" t="s">
        <v>924</v>
      </c>
      <c r="L891" s="1063" t="s">
        <v>827</v>
      </c>
      <c r="M891" s="1063">
        <v>2126.7089999999998</v>
      </c>
      <c r="N891" s="1063">
        <v>0.94899999999999995</v>
      </c>
      <c r="O891" s="1062">
        <f>VLOOKUP(C891,'A. Rate Class Allocations'!$B$124:$J$128,6,FALSE)</f>
        <v>0.94261788524984402</v>
      </c>
      <c r="P891" s="1061">
        <f>VLOOKUP(C891,'A. Rate Class Allocations'!$B$124:$J$128,8,FALSE)</f>
        <v>0.86676492558695795</v>
      </c>
      <c r="Q891" s="1061">
        <f>VLOOKUP(C891,'A. Rate Class Allocations'!$B$124:$J$128,7,FALSE)</f>
        <v>0.93591420350510102</v>
      </c>
      <c r="R891" s="1061">
        <f>VLOOKUP(C891,'A. Rate Class Allocations'!$B$124:$J$128,9,FALSE)</f>
        <v>0.67326093337246795</v>
      </c>
      <c r="S891" s="1060">
        <f t="shared" si="40"/>
        <v>1737.5810585357947</v>
      </c>
      <c r="T891" s="1060">
        <f t="shared" si="41"/>
        <v>0.59797863222776604</v>
      </c>
    </row>
    <row r="892" spans="1:20" s="1063" customFormat="1">
      <c r="A892" s="1072" t="s">
        <v>846</v>
      </c>
      <c r="B892" s="1063" t="s">
        <v>768</v>
      </c>
      <c r="C892" s="1063" t="s">
        <v>806</v>
      </c>
      <c r="D892" s="1063" t="s">
        <v>2019</v>
      </c>
      <c r="E892" s="1066">
        <v>2019</v>
      </c>
      <c r="F892" s="1066">
        <v>2019</v>
      </c>
      <c r="G892" s="1064">
        <v>43328</v>
      </c>
      <c r="H892" s="1117">
        <f t="shared" si="39"/>
        <v>2018</v>
      </c>
      <c r="I892" s="1118"/>
      <c r="J892" s="1063" t="s">
        <v>925</v>
      </c>
      <c r="K892" s="1063" t="s">
        <v>924</v>
      </c>
      <c r="L892" s="1063" t="s">
        <v>827</v>
      </c>
      <c r="M892" s="1063">
        <v>107.56800000000001</v>
      </c>
      <c r="N892" s="1063">
        <v>4.8000000000000001E-2</v>
      </c>
      <c r="O892" s="1062">
        <f>VLOOKUP(C892,'A. Rate Class Allocations'!$B$124:$J$128,6,FALSE)</f>
        <v>0.94261788524984402</v>
      </c>
      <c r="P892" s="1061">
        <f>VLOOKUP(C892,'A. Rate Class Allocations'!$B$124:$J$128,8,FALSE)</f>
        <v>0.86676492558695795</v>
      </c>
      <c r="Q892" s="1061">
        <f>VLOOKUP(C892,'A. Rate Class Allocations'!$B$124:$J$128,7,FALSE)</f>
        <v>0.93591420350510102</v>
      </c>
      <c r="R892" s="1061">
        <f>VLOOKUP(C892,'A. Rate Class Allocations'!$B$124:$J$128,9,FALSE)</f>
        <v>0.67326093337246795</v>
      </c>
      <c r="S892" s="1060">
        <f t="shared" si="40"/>
        <v>87.886080937532313</v>
      </c>
      <c r="T892" s="1060">
        <f t="shared" si="41"/>
        <v>3.0245494570002921E-2</v>
      </c>
    </row>
    <row r="893" spans="1:20" s="1063" customFormat="1">
      <c r="A893" s="1072" t="s">
        <v>846</v>
      </c>
      <c r="B893" s="1063" t="s">
        <v>768</v>
      </c>
      <c r="C893" s="1063" t="s">
        <v>806</v>
      </c>
      <c r="D893" s="1063" t="s">
        <v>2019</v>
      </c>
      <c r="E893" s="1066">
        <v>2019</v>
      </c>
      <c r="F893" s="1066">
        <v>2019</v>
      </c>
      <c r="G893" s="1064">
        <v>43328</v>
      </c>
      <c r="H893" s="1117">
        <f t="shared" si="39"/>
        <v>2018</v>
      </c>
      <c r="I893" s="1118"/>
      <c r="J893" s="1063" t="s">
        <v>843</v>
      </c>
      <c r="K893" s="1063" t="s">
        <v>924</v>
      </c>
      <c r="L893" s="1063" t="s">
        <v>827</v>
      </c>
      <c r="M893" s="1063">
        <v>430.27200000000005</v>
      </c>
      <c r="N893" s="1063">
        <v>0.192</v>
      </c>
      <c r="O893" s="1062">
        <f>VLOOKUP(C893,'A. Rate Class Allocations'!$B$124:$J$128,6,FALSE)</f>
        <v>0.94261788524984402</v>
      </c>
      <c r="P893" s="1061">
        <f>VLOOKUP(C893,'A. Rate Class Allocations'!$B$124:$J$128,8,FALSE)</f>
        <v>0.86676492558695795</v>
      </c>
      <c r="Q893" s="1061">
        <f>VLOOKUP(C893,'A. Rate Class Allocations'!$B$124:$J$128,7,FALSE)</f>
        <v>0.93591420350510102</v>
      </c>
      <c r="R893" s="1061">
        <f>VLOOKUP(C893,'A. Rate Class Allocations'!$B$124:$J$128,9,FALSE)</f>
        <v>0.67326093337246795</v>
      </c>
      <c r="S893" s="1060">
        <f t="shared" si="40"/>
        <v>351.54432375012925</v>
      </c>
      <c r="T893" s="1060">
        <f t="shared" si="41"/>
        <v>0.12098197828001168</v>
      </c>
    </row>
    <row r="894" spans="1:20" s="1063" customFormat="1">
      <c r="A894" s="1072" t="s">
        <v>846</v>
      </c>
      <c r="B894" s="1063" t="s">
        <v>768</v>
      </c>
      <c r="C894" s="1063" t="s">
        <v>806</v>
      </c>
      <c r="D894" s="1063" t="s">
        <v>2019</v>
      </c>
      <c r="E894" s="1066">
        <v>2019</v>
      </c>
      <c r="F894" s="1066">
        <v>2019</v>
      </c>
      <c r="G894" s="1064">
        <v>43328</v>
      </c>
      <c r="H894" s="1117">
        <f t="shared" si="39"/>
        <v>2018</v>
      </c>
      <c r="I894" s="1118"/>
      <c r="J894" s="1063" t="s">
        <v>843</v>
      </c>
      <c r="K894" s="1063" t="s">
        <v>924</v>
      </c>
      <c r="L894" s="1063" t="s">
        <v>827</v>
      </c>
      <c r="M894" s="1063">
        <v>62.748000000000005</v>
      </c>
      <c r="N894" s="1063">
        <v>2.8000000000000001E-2</v>
      </c>
      <c r="O894" s="1062">
        <f>VLOOKUP(C894,'A. Rate Class Allocations'!$B$124:$J$128,6,FALSE)</f>
        <v>0.94261788524984402</v>
      </c>
      <c r="P894" s="1061">
        <f>VLOOKUP(C894,'A. Rate Class Allocations'!$B$124:$J$128,8,FALSE)</f>
        <v>0.86676492558695795</v>
      </c>
      <c r="Q894" s="1061">
        <f>VLOOKUP(C894,'A. Rate Class Allocations'!$B$124:$J$128,7,FALSE)</f>
        <v>0.93591420350510102</v>
      </c>
      <c r="R894" s="1061">
        <f>VLOOKUP(C894,'A. Rate Class Allocations'!$B$124:$J$128,9,FALSE)</f>
        <v>0.67326093337246795</v>
      </c>
      <c r="S894" s="1060">
        <f t="shared" si="40"/>
        <v>51.266880546893852</v>
      </c>
      <c r="T894" s="1060">
        <f t="shared" si="41"/>
        <v>1.7643205165835039E-2</v>
      </c>
    </row>
    <row r="895" spans="1:20" s="1063" customFormat="1">
      <c r="A895" s="1072" t="s">
        <v>846</v>
      </c>
      <c r="B895" s="1063" t="s">
        <v>768</v>
      </c>
      <c r="C895" s="1063" t="s">
        <v>806</v>
      </c>
      <c r="D895" s="1063" t="s">
        <v>2018</v>
      </c>
      <c r="E895" s="1066">
        <v>2019</v>
      </c>
      <c r="F895" s="1066">
        <v>2019</v>
      </c>
      <c r="G895" s="1064">
        <v>43448</v>
      </c>
      <c r="H895" s="1117">
        <f t="shared" si="39"/>
        <v>2018</v>
      </c>
      <c r="I895" s="1118"/>
      <c r="J895" s="1063" t="s">
        <v>925</v>
      </c>
      <c r="K895" s="1063" t="s">
        <v>924</v>
      </c>
      <c r="L895" s="1063" t="s">
        <v>827</v>
      </c>
      <c r="M895" s="1063">
        <v>3056.3520000000003</v>
      </c>
      <c r="N895" s="1063">
        <v>1.2480000000000002</v>
      </c>
      <c r="O895" s="1062">
        <f>VLOOKUP(C895,'A. Rate Class Allocations'!$B$124:$J$128,6,FALSE)</f>
        <v>0.94261788524984402</v>
      </c>
      <c r="P895" s="1061">
        <f>VLOOKUP(C895,'A. Rate Class Allocations'!$B$124:$J$128,8,FALSE)</f>
        <v>0.86676492558695795</v>
      </c>
      <c r="Q895" s="1061">
        <f>VLOOKUP(C895,'A. Rate Class Allocations'!$B$124:$J$128,7,FALSE)</f>
        <v>0.93591420350510102</v>
      </c>
      <c r="R895" s="1061">
        <f>VLOOKUP(C895,'A. Rate Class Allocations'!$B$124:$J$128,9,FALSE)</f>
        <v>0.67326093337246795</v>
      </c>
      <c r="S895" s="1060">
        <f t="shared" si="40"/>
        <v>2497.1255321804697</v>
      </c>
      <c r="T895" s="1060">
        <f t="shared" si="41"/>
        <v>0.78638285882007619</v>
      </c>
    </row>
    <row r="896" spans="1:20" s="1063" customFormat="1">
      <c r="A896" s="1072" t="s">
        <v>846</v>
      </c>
      <c r="B896" s="1063" t="s">
        <v>768</v>
      </c>
      <c r="C896" s="1063" t="s">
        <v>806</v>
      </c>
      <c r="D896" s="1063" t="s">
        <v>2017</v>
      </c>
      <c r="E896" s="1066">
        <v>2019</v>
      </c>
      <c r="F896" s="1066">
        <v>2019</v>
      </c>
      <c r="G896" s="1064">
        <v>43332</v>
      </c>
      <c r="H896" s="1117">
        <f t="shared" si="39"/>
        <v>2018</v>
      </c>
      <c r="I896" s="1118"/>
      <c r="J896" s="1063" t="s">
        <v>925</v>
      </c>
      <c r="K896" s="1063" t="s">
        <v>924</v>
      </c>
      <c r="L896" s="1063" t="s">
        <v>827</v>
      </c>
      <c r="M896" s="1063">
        <v>190.93599999999998</v>
      </c>
      <c r="N896" s="1063">
        <v>5.7999999999999996E-2</v>
      </c>
      <c r="O896" s="1062">
        <f>VLOOKUP(C896,'A. Rate Class Allocations'!$B$124:$J$128,6,FALSE)</f>
        <v>0.94261788524984402</v>
      </c>
      <c r="P896" s="1061">
        <f>VLOOKUP(C896,'A. Rate Class Allocations'!$B$124:$J$128,8,FALSE)</f>
        <v>0.86676492558695795</v>
      </c>
      <c r="Q896" s="1061">
        <f>VLOOKUP(C896,'A. Rate Class Allocations'!$B$124:$J$128,7,FALSE)</f>
        <v>0.93591420350510102</v>
      </c>
      <c r="R896" s="1061">
        <f>VLOOKUP(C896,'A. Rate Class Allocations'!$B$124:$J$128,9,FALSE)</f>
        <v>0.67326093337246795</v>
      </c>
      <c r="S896" s="1060">
        <f t="shared" si="40"/>
        <v>156.00008134285909</v>
      </c>
      <c r="T896" s="1060">
        <f t="shared" si="41"/>
        <v>3.6546639272086859E-2</v>
      </c>
    </row>
    <row r="897" spans="1:20" s="1063" customFormat="1">
      <c r="A897" s="1072" t="s">
        <v>846</v>
      </c>
      <c r="B897" s="1063" t="s">
        <v>768</v>
      </c>
      <c r="C897" s="1063" t="s">
        <v>806</v>
      </c>
      <c r="D897" s="1063" t="s">
        <v>2017</v>
      </c>
      <c r="E897" s="1066">
        <v>2019</v>
      </c>
      <c r="F897" s="1066">
        <v>2019</v>
      </c>
      <c r="G897" s="1064">
        <v>43332</v>
      </c>
      <c r="H897" s="1117">
        <f t="shared" si="39"/>
        <v>2018</v>
      </c>
      <c r="I897" s="1118"/>
      <c r="J897" s="1063" t="s">
        <v>925</v>
      </c>
      <c r="K897" s="1063" t="s">
        <v>924</v>
      </c>
      <c r="L897" s="1063" t="s">
        <v>827</v>
      </c>
      <c r="M897" s="1063">
        <v>1711.8400000000006</v>
      </c>
      <c r="N897" s="1063">
        <v>0.52000000000000013</v>
      </c>
      <c r="O897" s="1062">
        <f>VLOOKUP(C897,'A. Rate Class Allocations'!$B$124:$J$128,6,FALSE)</f>
        <v>0.94261788524984402</v>
      </c>
      <c r="P897" s="1061">
        <f>VLOOKUP(C897,'A. Rate Class Allocations'!$B$124:$J$128,8,FALSE)</f>
        <v>0.86676492558695795</v>
      </c>
      <c r="Q897" s="1061">
        <f>VLOOKUP(C897,'A. Rate Class Allocations'!$B$124:$J$128,7,FALSE)</f>
        <v>0.93591420350510102</v>
      </c>
      <c r="R897" s="1061">
        <f>VLOOKUP(C897,'A. Rate Class Allocations'!$B$124:$J$128,9,FALSE)</f>
        <v>0.67326093337246795</v>
      </c>
      <c r="S897" s="1060">
        <f t="shared" si="40"/>
        <v>1398.6214189359787</v>
      </c>
      <c r="T897" s="1060">
        <f t="shared" si="41"/>
        <v>0.32765952450836505</v>
      </c>
    </row>
    <row r="898" spans="1:20" s="1063" customFormat="1">
      <c r="A898" s="1072" t="s">
        <v>846</v>
      </c>
      <c r="B898" s="1063" t="s">
        <v>768</v>
      </c>
      <c r="C898" s="1063" t="s">
        <v>806</v>
      </c>
      <c r="D898" s="1063" t="s">
        <v>2017</v>
      </c>
      <c r="E898" s="1066">
        <v>2019</v>
      </c>
      <c r="F898" s="1066">
        <v>2019</v>
      </c>
      <c r="G898" s="1064">
        <v>43332</v>
      </c>
      <c r="H898" s="1117">
        <f t="shared" si="39"/>
        <v>2018</v>
      </c>
      <c r="I898" s="1118"/>
      <c r="J898" s="1063" t="s">
        <v>925</v>
      </c>
      <c r="K898" s="1063" t="s">
        <v>924</v>
      </c>
      <c r="L898" s="1063" t="s">
        <v>827</v>
      </c>
      <c r="M898" s="1063">
        <v>809.83200000000011</v>
      </c>
      <c r="N898" s="1063">
        <v>0.24600000000000002</v>
      </c>
      <c r="O898" s="1062">
        <f>VLOOKUP(C898,'A. Rate Class Allocations'!$B$124:$J$128,6,FALSE)</f>
        <v>0.94261788524984402</v>
      </c>
      <c r="P898" s="1061">
        <f>VLOOKUP(C898,'A. Rate Class Allocations'!$B$124:$J$128,8,FALSE)</f>
        <v>0.86676492558695795</v>
      </c>
      <c r="Q898" s="1061">
        <f>VLOOKUP(C898,'A. Rate Class Allocations'!$B$124:$J$128,7,FALSE)</f>
        <v>0.93591420350510102</v>
      </c>
      <c r="R898" s="1061">
        <f>VLOOKUP(C898,'A. Rate Class Allocations'!$B$124:$J$128,9,FALSE)</f>
        <v>0.67326093337246795</v>
      </c>
      <c r="S898" s="1060">
        <f t="shared" si="40"/>
        <v>661.65551741971285</v>
      </c>
      <c r="T898" s="1060">
        <f t="shared" si="41"/>
        <v>0.15500815967126499</v>
      </c>
    </row>
    <row r="899" spans="1:20" s="1063" customFormat="1">
      <c r="A899" s="1072" t="s">
        <v>846</v>
      </c>
      <c r="B899" s="1063" t="s">
        <v>768</v>
      </c>
      <c r="C899" s="1063" t="s">
        <v>806</v>
      </c>
      <c r="D899" s="1063" t="s">
        <v>2017</v>
      </c>
      <c r="E899" s="1066">
        <v>2019</v>
      </c>
      <c r="F899" s="1066">
        <v>2019</v>
      </c>
      <c r="G899" s="1064">
        <v>43332</v>
      </c>
      <c r="H899" s="1117">
        <f t="shared" si="39"/>
        <v>2018</v>
      </c>
      <c r="I899" s="1118"/>
      <c r="J899" s="1063" t="s">
        <v>925</v>
      </c>
      <c r="K899" s="1063" t="s">
        <v>924</v>
      </c>
      <c r="L899" s="1063" t="s">
        <v>827</v>
      </c>
      <c r="M899" s="1063">
        <v>46.087999999999994</v>
      </c>
      <c r="N899" s="1063">
        <v>1.4E-2</v>
      </c>
      <c r="O899" s="1062">
        <f>VLOOKUP(C899,'A. Rate Class Allocations'!$B$124:$J$128,6,FALSE)</f>
        <v>0.94261788524984402</v>
      </c>
      <c r="P899" s="1061">
        <f>VLOOKUP(C899,'A. Rate Class Allocations'!$B$124:$J$128,8,FALSE)</f>
        <v>0.86676492558695795</v>
      </c>
      <c r="Q899" s="1061">
        <f>VLOOKUP(C899,'A. Rate Class Allocations'!$B$124:$J$128,7,FALSE)</f>
        <v>0.93591420350510102</v>
      </c>
      <c r="R899" s="1061">
        <f>VLOOKUP(C899,'A. Rate Class Allocations'!$B$124:$J$128,9,FALSE)</f>
        <v>0.67326093337246795</v>
      </c>
      <c r="S899" s="1060">
        <f t="shared" si="40"/>
        <v>37.655192048276326</v>
      </c>
      <c r="T899" s="1060">
        <f t="shared" si="41"/>
        <v>8.8216025829175194E-3</v>
      </c>
    </row>
    <row r="900" spans="1:20" s="1063" customFormat="1">
      <c r="A900" s="1072" t="s">
        <v>846</v>
      </c>
      <c r="B900" s="1063" t="s">
        <v>768</v>
      </c>
      <c r="C900" s="1063" t="s">
        <v>806</v>
      </c>
      <c r="D900" s="1063" t="s">
        <v>2017</v>
      </c>
      <c r="E900" s="1066">
        <v>2019</v>
      </c>
      <c r="F900" s="1066">
        <v>2019</v>
      </c>
      <c r="G900" s="1064">
        <v>43332</v>
      </c>
      <c r="H900" s="1117">
        <f t="shared" ref="H900:H963" si="42">YEAR(G900)</f>
        <v>2018</v>
      </c>
      <c r="I900" s="1118"/>
      <c r="J900" s="1063" t="s">
        <v>925</v>
      </c>
      <c r="K900" s="1063" t="s">
        <v>924</v>
      </c>
      <c r="L900" s="1063" t="s">
        <v>827</v>
      </c>
      <c r="M900" s="1063">
        <v>2133.2159999999999</v>
      </c>
      <c r="N900" s="1063">
        <v>0.64799999999999991</v>
      </c>
      <c r="O900" s="1062">
        <f>VLOOKUP(C900,'A. Rate Class Allocations'!$B$124:$J$128,6,FALSE)</f>
        <v>0.94261788524984402</v>
      </c>
      <c r="P900" s="1061">
        <f>VLOOKUP(C900,'A. Rate Class Allocations'!$B$124:$J$128,8,FALSE)</f>
        <v>0.86676492558695795</v>
      </c>
      <c r="Q900" s="1061">
        <f>VLOOKUP(C900,'A. Rate Class Allocations'!$B$124:$J$128,7,FALSE)</f>
        <v>0.93591420350510102</v>
      </c>
      <c r="R900" s="1061">
        <f>VLOOKUP(C900,'A. Rate Class Allocations'!$B$124:$J$128,9,FALSE)</f>
        <v>0.67326093337246795</v>
      </c>
      <c r="S900" s="1060">
        <f t="shared" ref="S900:S963" si="43">M900*O900*P900</f>
        <v>1742.8974605202188</v>
      </c>
      <c r="T900" s="1060">
        <f t="shared" ref="T900:T963" si="44">N900*Q900*R900</f>
        <v>0.40831417669503944</v>
      </c>
    </row>
    <row r="901" spans="1:20" s="1063" customFormat="1">
      <c r="A901" s="1072" t="s">
        <v>846</v>
      </c>
      <c r="B901" s="1063" t="s">
        <v>768</v>
      </c>
      <c r="C901" s="1063" t="s">
        <v>806</v>
      </c>
      <c r="D901" s="1063" t="s">
        <v>2016</v>
      </c>
      <c r="E901" s="1066">
        <v>2019</v>
      </c>
      <c r="F901" s="1066">
        <v>2019</v>
      </c>
      <c r="G901" s="1064">
        <v>43336</v>
      </c>
      <c r="H901" s="1117">
        <f t="shared" si="42"/>
        <v>2018</v>
      </c>
      <c r="I901" s="1118"/>
      <c r="J901" s="1063" t="s">
        <v>925</v>
      </c>
      <c r="K901" s="1063" t="s">
        <v>924</v>
      </c>
      <c r="L901" s="1063" t="s">
        <v>827</v>
      </c>
      <c r="M901" s="1063">
        <v>1154.5559999999998</v>
      </c>
      <c r="N901" s="1063">
        <v>0.46799999999999997</v>
      </c>
      <c r="O901" s="1062">
        <f>VLOOKUP(C901,'A. Rate Class Allocations'!$B$124:$J$128,6,FALSE)</f>
        <v>0.94261788524984402</v>
      </c>
      <c r="P901" s="1061">
        <f>VLOOKUP(C901,'A. Rate Class Allocations'!$B$124:$J$128,8,FALSE)</f>
        <v>0.86676492558695795</v>
      </c>
      <c r="Q901" s="1061">
        <f>VLOOKUP(C901,'A. Rate Class Allocations'!$B$124:$J$128,7,FALSE)</f>
        <v>0.93591420350510102</v>
      </c>
      <c r="R901" s="1061">
        <f>VLOOKUP(C901,'A. Rate Class Allocations'!$B$124:$J$128,9,FALSE)</f>
        <v>0.67326093337246795</v>
      </c>
      <c r="S901" s="1060">
        <f t="shared" si="43"/>
        <v>943.30471946037414</v>
      </c>
      <c r="T901" s="1060">
        <f t="shared" si="44"/>
        <v>0.29489357205752847</v>
      </c>
    </row>
    <row r="902" spans="1:20" s="1063" customFormat="1">
      <c r="A902" s="1072" t="s">
        <v>846</v>
      </c>
      <c r="B902" s="1063" t="s">
        <v>768</v>
      </c>
      <c r="C902" s="1063" t="s">
        <v>806</v>
      </c>
      <c r="D902" s="1063" t="s">
        <v>2015</v>
      </c>
      <c r="E902" s="1066">
        <v>2019</v>
      </c>
      <c r="F902" s="1066">
        <v>2019</v>
      </c>
      <c r="G902" s="1064">
        <v>43343</v>
      </c>
      <c r="H902" s="1117">
        <f t="shared" si="42"/>
        <v>2018</v>
      </c>
      <c r="I902" s="1118"/>
      <c r="J902" s="1063" t="s">
        <v>925</v>
      </c>
      <c r="K902" s="1063" t="s">
        <v>924</v>
      </c>
      <c r="L902" s="1063" t="s">
        <v>827</v>
      </c>
      <c r="M902" s="1063">
        <v>568.9799999999999</v>
      </c>
      <c r="N902" s="1063">
        <v>0.17399999999999999</v>
      </c>
      <c r="O902" s="1062">
        <f>VLOOKUP(C902,'A. Rate Class Allocations'!$B$124:$J$128,6,FALSE)</f>
        <v>0.94261788524984402</v>
      </c>
      <c r="P902" s="1061">
        <f>VLOOKUP(C902,'A. Rate Class Allocations'!$B$124:$J$128,8,FALSE)</f>
        <v>0.86676492558695795</v>
      </c>
      <c r="Q902" s="1061">
        <f>VLOOKUP(C902,'A. Rate Class Allocations'!$B$124:$J$128,7,FALSE)</f>
        <v>0.93591420350510102</v>
      </c>
      <c r="R902" s="1061">
        <f>VLOOKUP(C902,'A. Rate Class Allocations'!$B$124:$J$128,9,FALSE)</f>
        <v>0.67326093337246795</v>
      </c>
      <c r="S902" s="1060">
        <f t="shared" si="43"/>
        <v>464.87266038075563</v>
      </c>
      <c r="T902" s="1060">
        <f t="shared" si="44"/>
        <v>0.10963991781626058</v>
      </c>
    </row>
    <row r="903" spans="1:20" s="1063" customFormat="1">
      <c r="A903" s="1072" t="s">
        <v>846</v>
      </c>
      <c r="B903" s="1063" t="s">
        <v>768</v>
      </c>
      <c r="C903" s="1063" t="s">
        <v>806</v>
      </c>
      <c r="D903" s="1063" t="s">
        <v>2015</v>
      </c>
      <c r="E903" s="1066">
        <v>2019</v>
      </c>
      <c r="F903" s="1066">
        <v>2019</v>
      </c>
      <c r="G903" s="1064">
        <v>43343</v>
      </c>
      <c r="H903" s="1117">
        <f t="shared" si="42"/>
        <v>2018</v>
      </c>
      <c r="I903" s="1118"/>
      <c r="J903" s="1063" t="s">
        <v>925</v>
      </c>
      <c r="K903" s="1063" t="s">
        <v>924</v>
      </c>
      <c r="L903" s="1063" t="s">
        <v>827</v>
      </c>
      <c r="M903" s="1063">
        <v>137.34000000000003</v>
      </c>
      <c r="N903" s="1063">
        <v>4.200000000000001E-2</v>
      </c>
      <c r="O903" s="1062">
        <f>VLOOKUP(C903,'A. Rate Class Allocations'!$B$124:$J$128,6,FALSE)</f>
        <v>0.94261788524984402</v>
      </c>
      <c r="P903" s="1061">
        <f>VLOOKUP(C903,'A. Rate Class Allocations'!$B$124:$J$128,8,FALSE)</f>
        <v>0.86676492558695795</v>
      </c>
      <c r="Q903" s="1061">
        <f>VLOOKUP(C903,'A. Rate Class Allocations'!$B$124:$J$128,7,FALSE)</f>
        <v>0.93591420350510102</v>
      </c>
      <c r="R903" s="1061">
        <f>VLOOKUP(C903,'A. Rate Class Allocations'!$B$124:$J$128,9,FALSE)</f>
        <v>0.67326093337246795</v>
      </c>
      <c r="S903" s="1060">
        <f t="shared" si="43"/>
        <v>112.2106421608721</v>
      </c>
      <c r="T903" s="1060">
        <f t="shared" si="44"/>
        <v>2.646480774875256E-2</v>
      </c>
    </row>
    <row r="904" spans="1:20" s="1063" customFormat="1">
      <c r="A904" s="1072" t="s">
        <v>846</v>
      </c>
      <c r="B904" s="1063" t="s">
        <v>768</v>
      </c>
      <c r="C904" s="1063" t="s">
        <v>806</v>
      </c>
      <c r="D904" s="1063" t="s">
        <v>2014</v>
      </c>
      <c r="E904" s="1066">
        <v>2019</v>
      </c>
      <c r="F904" s="1066">
        <v>2019</v>
      </c>
      <c r="G904" s="1064">
        <v>43546</v>
      </c>
      <c r="H904" s="1117">
        <f t="shared" si="42"/>
        <v>2019</v>
      </c>
      <c r="I904" s="1118"/>
      <c r="J904" s="1063" t="s">
        <v>925</v>
      </c>
      <c r="K904" s="1063" t="s">
        <v>924</v>
      </c>
      <c r="L904" s="1063" t="s">
        <v>827</v>
      </c>
      <c r="M904" s="1063">
        <v>3178.2400000000007</v>
      </c>
      <c r="N904" s="1063">
        <v>0.83200000000000007</v>
      </c>
      <c r="O904" s="1062">
        <f>VLOOKUP(C904,'A. Rate Class Allocations'!$B$124:$J$128,6,FALSE)</f>
        <v>0.94261788524984402</v>
      </c>
      <c r="P904" s="1061">
        <f>VLOOKUP(C904,'A. Rate Class Allocations'!$B$124:$J$128,8,FALSE)</f>
        <v>0.86676492558695795</v>
      </c>
      <c r="Q904" s="1061">
        <f>VLOOKUP(C904,'A. Rate Class Allocations'!$B$124:$J$128,7,FALSE)</f>
        <v>0.93591420350510102</v>
      </c>
      <c r="R904" s="1061">
        <f>VLOOKUP(C904,'A. Rate Class Allocations'!$B$124:$J$128,9,FALSE)</f>
        <v>0.67326093337246795</v>
      </c>
      <c r="S904" s="1060">
        <f t="shared" si="43"/>
        <v>2596.7114558130925</v>
      </c>
      <c r="T904" s="1060">
        <f t="shared" si="44"/>
        <v>0.52425523921338413</v>
      </c>
    </row>
    <row r="905" spans="1:20" s="1063" customFormat="1">
      <c r="A905" s="1072" t="s">
        <v>846</v>
      </c>
      <c r="B905" s="1063" t="s">
        <v>768</v>
      </c>
      <c r="C905" s="1063" t="s">
        <v>806</v>
      </c>
      <c r="D905" s="1063" t="s">
        <v>2014</v>
      </c>
      <c r="E905" s="1066">
        <v>2019</v>
      </c>
      <c r="F905" s="1066">
        <v>2019</v>
      </c>
      <c r="G905" s="1064">
        <v>43546</v>
      </c>
      <c r="H905" s="1117">
        <f t="shared" si="42"/>
        <v>2019</v>
      </c>
      <c r="I905" s="1118"/>
      <c r="J905" s="1063" t="s">
        <v>925</v>
      </c>
      <c r="K905" s="1063" t="s">
        <v>924</v>
      </c>
      <c r="L905" s="1063" t="s">
        <v>827</v>
      </c>
      <c r="M905" s="1063">
        <v>4400.6400000000003</v>
      </c>
      <c r="N905" s="1063">
        <v>1.1519999999999999</v>
      </c>
      <c r="O905" s="1062">
        <f>VLOOKUP(C905,'A. Rate Class Allocations'!$B$124:$J$128,6,FALSE)</f>
        <v>0.94261788524984402</v>
      </c>
      <c r="P905" s="1061">
        <f>VLOOKUP(C905,'A. Rate Class Allocations'!$B$124:$J$128,8,FALSE)</f>
        <v>0.86676492558695795</v>
      </c>
      <c r="Q905" s="1061">
        <f>VLOOKUP(C905,'A. Rate Class Allocations'!$B$124:$J$128,7,FALSE)</f>
        <v>0.93591420350510102</v>
      </c>
      <c r="R905" s="1061">
        <f>VLOOKUP(C905,'A. Rate Class Allocations'!$B$124:$J$128,9,FALSE)</f>
        <v>0.67326093337246795</v>
      </c>
      <c r="S905" s="1060">
        <f t="shared" si="43"/>
        <v>3595.4466311258202</v>
      </c>
      <c r="T905" s="1060">
        <f t="shared" si="44"/>
        <v>0.72589186968007013</v>
      </c>
    </row>
    <row r="906" spans="1:20" s="1063" customFormat="1">
      <c r="A906" s="1072" t="s">
        <v>846</v>
      </c>
      <c r="B906" s="1063" t="s">
        <v>768</v>
      </c>
      <c r="C906" s="1063" t="s">
        <v>806</v>
      </c>
      <c r="D906" s="1063" t="s">
        <v>2013</v>
      </c>
      <c r="E906" s="1066">
        <v>2019</v>
      </c>
      <c r="F906" s="1066">
        <v>2019</v>
      </c>
      <c r="G906" s="1064">
        <v>43481</v>
      </c>
      <c r="H906" s="1117">
        <f t="shared" si="42"/>
        <v>2019</v>
      </c>
      <c r="I906" s="1118"/>
      <c r="J906" s="1063" t="s">
        <v>925</v>
      </c>
      <c r="K906" s="1063" t="s">
        <v>924</v>
      </c>
      <c r="L906" s="1063" t="s">
        <v>827</v>
      </c>
      <c r="M906" s="1063">
        <v>3415.1040000000003</v>
      </c>
      <c r="N906" s="1063">
        <v>0.88200000000000012</v>
      </c>
      <c r="O906" s="1062">
        <f>VLOOKUP(C906,'A. Rate Class Allocations'!$B$124:$J$128,6,FALSE)</f>
        <v>0.94261788524984402</v>
      </c>
      <c r="P906" s="1061">
        <f>VLOOKUP(C906,'A. Rate Class Allocations'!$B$124:$J$128,8,FALSE)</f>
        <v>0.86676492558695795</v>
      </c>
      <c r="Q906" s="1061">
        <f>VLOOKUP(C906,'A. Rate Class Allocations'!$B$124:$J$128,7,FALSE)</f>
        <v>0.93591420350510102</v>
      </c>
      <c r="R906" s="1061">
        <f>VLOOKUP(C906,'A. Rate Class Allocations'!$B$124:$J$128,9,FALSE)</f>
        <v>0.67326093337246795</v>
      </c>
      <c r="S906" s="1060">
        <f t="shared" si="43"/>
        <v>2790.236004704841</v>
      </c>
      <c r="T906" s="1060">
        <f t="shared" si="44"/>
        <v>0.55576096272380382</v>
      </c>
    </row>
    <row r="907" spans="1:20" s="1063" customFormat="1">
      <c r="A907" s="1072" t="s">
        <v>846</v>
      </c>
      <c r="B907" s="1063" t="s">
        <v>768</v>
      </c>
      <c r="C907" s="1063" t="s">
        <v>806</v>
      </c>
      <c r="D907" s="1063" t="s">
        <v>2012</v>
      </c>
      <c r="E907" s="1066">
        <v>2019</v>
      </c>
      <c r="F907" s="1066">
        <v>2019</v>
      </c>
      <c r="G907" s="1064">
        <v>43384</v>
      </c>
      <c r="H907" s="1117">
        <f t="shared" si="42"/>
        <v>2018</v>
      </c>
      <c r="I907" s="1118"/>
      <c r="J907" s="1063" t="s">
        <v>925</v>
      </c>
      <c r="K907" s="1063" t="s">
        <v>924</v>
      </c>
      <c r="L907" s="1063" t="s">
        <v>827</v>
      </c>
      <c r="M907" s="1063">
        <v>4412.9279999999999</v>
      </c>
      <c r="N907" s="1063">
        <v>1.0879999999999999</v>
      </c>
      <c r="O907" s="1062">
        <f>VLOOKUP(C907,'A. Rate Class Allocations'!$B$124:$J$128,6,FALSE)</f>
        <v>0.94261788524984402</v>
      </c>
      <c r="P907" s="1061">
        <f>VLOOKUP(C907,'A. Rate Class Allocations'!$B$124:$J$128,8,FALSE)</f>
        <v>0.86676492558695795</v>
      </c>
      <c r="Q907" s="1061">
        <f>VLOOKUP(C907,'A. Rate Class Allocations'!$B$124:$J$128,7,FALSE)</f>
        <v>0.93591420350510102</v>
      </c>
      <c r="R907" s="1061">
        <f>VLOOKUP(C907,'A. Rate Class Allocations'!$B$124:$J$128,9,FALSE)</f>
        <v>0.67326093337246795</v>
      </c>
      <c r="S907" s="1060">
        <f t="shared" si="43"/>
        <v>3605.4862726787014</v>
      </c>
      <c r="T907" s="1060">
        <f t="shared" si="44"/>
        <v>0.68556454358673291</v>
      </c>
    </row>
    <row r="908" spans="1:20" s="1063" customFormat="1">
      <c r="A908" s="1072" t="s">
        <v>846</v>
      </c>
      <c r="B908" s="1063" t="s">
        <v>768</v>
      </c>
      <c r="C908" s="1063" t="s">
        <v>806</v>
      </c>
      <c r="D908" s="1063" t="s">
        <v>2012</v>
      </c>
      <c r="E908" s="1066">
        <v>2019</v>
      </c>
      <c r="F908" s="1066">
        <v>2019</v>
      </c>
      <c r="G908" s="1064">
        <v>43384</v>
      </c>
      <c r="H908" s="1117">
        <f t="shared" si="42"/>
        <v>2018</v>
      </c>
      <c r="I908" s="1118"/>
      <c r="J908" s="1063" t="s">
        <v>925</v>
      </c>
      <c r="K908" s="1063" t="s">
        <v>924</v>
      </c>
      <c r="L908" s="1063" t="s">
        <v>827</v>
      </c>
      <c r="M908" s="1063">
        <v>1265.4720000000002</v>
      </c>
      <c r="N908" s="1063">
        <v>0.31200000000000006</v>
      </c>
      <c r="O908" s="1062">
        <f>VLOOKUP(C908,'A. Rate Class Allocations'!$B$124:$J$128,6,FALSE)</f>
        <v>0.94261788524984402</v>
      </c>
      <c r="P908" s="1061">
        <f>VLOOKUP(C908,'A. Rate Class Allocations'!$B$124:$J$128,8,FALSE)</f>
        <v>0.86676492558695795</v>
      </c>
      <c r="Q908" s="1061">
        <f>VLOOKUP(C908,'A. Rate Class Allocations'!$B$124:$J$128,7,FALSE)</f>
        <v>0.93591420350510102</v>
      </c>
      <c r="R908" s="1061">
        <f>VLOOKUP(C908,'A. Rate Class Allocations'!$B$124:$J$128,9,FALSE)</f>
        <v>0.67326093337246795</v>
      </c>
      <c r="S908" s="1060">
        <f t="shared" si="43"/>
        <v>1033.9262105475689</v>
      </c>
      <c r="T908" s="1060">
        <f t="shared" si="44"/>
        <v>0.19659571470501905</v>
      </c>
    </row>
    <row r="909" spans="1:20" s="1063" customFormat="1">
      <c r="A909" s="1072" t="s">
        <v>846</v>
      </c>
      <c r="B909" s="1063" t="s">
        <v>768</v>
      </c>
      <c r="C909" s="1063" t="s">
        <v>806</v>
      </c>
      <c r="D909" s="1063" t="s">
        <v>2012</v>
      </c>
      <c r="E909" s="1066">
        <v>2019</v>
      </c>
      <c r="F909" s="1066">
        <v>2019</v>
      </c>
      <c r="G909" s="1064">
        <v>43384</v>
      </c>
      <c r="H909" s="1117">
        <f t="shared" si="42"/>
        <v>2018</v>
      </c>
      <c r="I909" s="1118"/>
      <c r="J909" s="1063" t="s">
        <v>843</v>
      </c>
      <c r="K909" s="1063" t="s">
        <v>924</v>
      </c>
      <c r="L909" s="1063" t="s">
        <v>827</v>
      </c>
      <c r="M909" s="1063">
        <v>1902.2640000000004</v>
      </c>
      <c r="N909" s="1063">
        <v>0.46900000000000008</v>
      </c>
      <c r="O909" s="1062">
        <f>VLOOKUP(C909,'A. Rate Class Allocations'!$B$124:$J$128,6,FALSE)</f>
        <v>0.94261788524984402</v>
      </c>
      <c r="P909" s="1061">
        <f>VLOOKUP(C909,'A. Rate Class Allocations'!$B$124:$J$128,8,FALSE)</f>
        <v>0.86676492558695795</v>
      </c>
      <c r="Q909" s="1061">
        <f>VLOOKUP(C909,'A. Rate Class Allocations'!$B$124:$J$128,7,FALSE)</f>
        <v>0.93591420350510102</v>
      </c>
      <c r="R909" s="1061">
        <f>VLOOKUP(C909,'A. Rate Class Allocations'!$B$124:$J$128,9,FALSE)</f>
        <v>0.67326093337246795</v>
      </c>
      <c r="S909" s="1060">
        <f t="shared" si="43"/>
        <v>1554.2031818808009</v>
      </c>
      <c r="T909" s="1060">
        <f t="shared" si="44"/>
        <v>0.29552368652773697</v>
      </c>
    </row>
    <row r="910" spans="1:20" s="1063" customFormat="1">
      <c r="A910" s="1072" t="s">
        <v>846</v>
      </c>
      <c r="B910" s="1063" t="s">
        <v>768</v>
      </c>
      <c r="C910" s="1063" t="s">
        <v>806</v>
      </c>
      <c r="D910" s="1063" t="s">
        <v>2011</v>
      </c>
      <c r="E910" s="1066">
        <v>2019</v>
      </c>
      <c r="F910" s="1066">
        <v>2019</v>
      </c>
      <c r="G910" s="1064">
        <v>43369</v>
      </c>
      <c r="H910" s="1117">
        <f t="shared" si="42"/>
        <v>2018</v>
      </c>
      <c r="I910" s="1118"/>
      <c r="J910" s="1063" t="s">
        <v>925</v>
      </c>
      <c r="K910" s="1063" t="s">
        <v>924</v>
      </c>
      <c r="L910" s="1063" t="s">
        <v>827</v>
      </c>
      <c r="M910" s="1063">
        <v>5436.2880000000005</v>
      </c>
      <c r="N910" s="1063">
        <v>0.83200000000000007</v>
      </c>
      <c r="O910" s="1062">
        <f>VLOOKUP(C910,'A. Rate Class Allocations'!$B$124:$J$128,6,FALSE)</f>
        <v>0.94261788524984402</v>
      </c>
      <c r="P910" s="1061">
        <f>VLOOKUP(C910,'A. Rate Class Allocations'!$B$124:$J$128,8,FALSE)</f>
        <v>0.86676492558695795</v>
      </c>
      <c r="Q910" s="1061">
        <f>VLOOKUP(C910,'A. Rate Class Allocations'!$B$124:$J$128,7,FALSE)</f>
        <v>0.93591420350510102</v>
      </c>
      <c r="R910" s="1061">
        <f>VLOOKUP(C910,'A. Rate Class Allocations'!$B$124:$J$128,9,FALSE)</f>
        <v>0.67326093337246795</v>
      </c>
      <c r="S910" s="1060">
        <f t="shared" si="43"/>
        <v>4441.6001707546448</v>
      </c>
      <c r="T910" s="1060">
        <f t="shared" si="44"/>
        <v>0.52425523921338413</v>
      </c>
    </row>
    <row r="911" spans="1:20" s="1063" customFormat="1">
      <c r="A911" s="1072" t="s">
        <v>846</v>
      </c>
      <c r="B911" s="1063" t="s">
        <v>768</v>
      </c>
      <c r="C911" s="1063" t="s">
        <v>806</v>
      </c>
      <c r="D911" s="1063" t="s">
        <v>2010</v>
      </c>
      <c r="E911" s="1066">
        <v>2019</v>
      </c>
      <c r="F911" s="1066">
        <v>2019</v>
      </c>
      <c r="G911" s="1064">
        <v>43369</v>
      </c>
      <c r="H911" s="1117">
        <f t="shared" si="42"/>
        <v>2018</v>
      </c>
      <c r="I911" s="1118"/>
      <c r="J911" s="1063" t="s">
        <v>925</v>
      </c>
      <c r="K911" s="1063" t="s">
        <v>924</v>
      </c>
      <c r="L911" s="1063" t="s">
        <v>827</v>
      </c>
      <c r="M911" s="1063">
        <v>3747.7439999999997</v>
      </c>
      <c r="N911" s="1063">
        <v>0.93599999999999994</v>
      </c>
      <c r="O911" s="1062">
        <f>VLOOKUP(C911,'A. Rate Class Allocations'!$B$124:$J$128,6,FALSE)</f>
        <v>0.94261788524984402</v>
      </c>
      <c r="P911" s="1061">
        <f>VLOOKUP(C911,'A. Rate Class Allocations'!$B$124:$J$128,8,FALSE)</f>
        <v>0.86676492558695795</v>
      </c>
      <c r="Q911" s="1061">
        <f>VLOOKUP(C911,'A. Rate Class Allocations'!$B$124:$J$128,7,FALSE)</f>
        <v>0.93591420350510102</v>
      </c>
      <c r="R911" s="1061">
        <f>VLOOKUP(C911,'A. Rate Class Allocations'!$B$124:$J$128,9,FALSE)</f>
        <v>0.67326093337246795</v>
      </c>
      <c r="S911" s="1060">
        <f t="shared" si="43"/>
        <v>3062.0122389293379</v>
      </c>
      <c r="T911" s="1060">
        <f t="shared" si="44"/>
        <v>0.58978714411505695</v>
      </c>
    </row>
    <row r="912" spans="1:20" s="1063" customFormat="1">
      <c r="A912" s="1072" t="s">
        <v>846</v>
      </c>
      <c r="B912" s="1063" t="s">
        <v>768</v>
      </c>
      <c r="C912" s="1063" t="s">
        <v>806</v>
      </c>
      <c r="D912" s="1063" t="s">
        <v>2010</v>
      </c>
      <c r="E912" s="1066">
        <v>2019</v>
      </c>
      <c r="F912" s="1066">
        <v>2019</v>
      </c>
      <c r="G912" s="1064">
        <v>43369</v>
      </c>
      <c r="H912" s="1117">
        <f t="shared" si="42"/>
        <v>2018</v>
      </c>
      <c r="I912" s="1118"/>
      <c r="J912" s="1063" t="s">
        <v>925</v>
      </c>
      <c r="K912" s="1063" t="s">
        <v>924</v>
      </c>
      <c r="L912" s="1063" t="s">
        <v>827</v>
      </c>
      <c r="M912" s="1063">
        <v>232.232</v>
      </c>
      <c r="N912" s="1063">
        <v>5.7999999999999996E-2</v>
      </c>
      <c r="O912" s="1062">
        <f>VLOOKUP(C912,'A. Rate Class Allocations'!$B$124:$J$128,6,FALSE)</f>
        <v>0.94261788524984402</v>
      </c>
      <c r="P912" s="1061">
        <f>VLOOKUP(C912,'A. Rate Class Allocations'!$B$124:$J$128,8,FALSE)</f>
        <v>0.86676492558695795</v>
      </c>
      <c r="Q912" s="1061">
        <f>VLOOKUP(C912,'A. Rate Class Allocations'!$B$124:$J$128,7,FALSE)</f>
        <v>0.93591420350510102</v>
      </c>
      <c r="R912" s="1061">
        <f>VLOOKUP(C912,'A. Rate Class Allocations'!$B$124:$J$128,9,FALSE)</f>
        <v>0.67326093337246795</v>
      </c>
      <c r="S912" s="1060">
        <f t="shared" si="43"/>
        <v>189.74007463451028</v>
      </c>
      <c r="T912" s="1060">
        <f t="shared" si="44"/>
        <v>3.6546639272086859E-2</v>
      </c>
    </row>
    <row r="913" spans="1:20" s="1063" customFormat="1">
      <c r="A913" s="1072" t="s">
        <v>846</v>
      </c>
      <c r="B913" s="1063" t="s">
        <v>768</v>
      </c>
      <c r="C913" s="1063" t="s">
        <v>806</v>
      </c>
      <c r="D913" s="1063" t="s">
        <v>2009</v>
      </c>
      <c r="E913" s="1066">
        <v>2019</v>
      </c>
      <c r="F913" s="1066">
        <v>2019</v>
      </c>
      <c r="G913" s="1064">
        <v>43329</v>
      </c>
      <c r="H913" s="1117">
        <f t="shared" si="42"/>
        <v>2018</v>
      </c>
      <c r="I913" s="1118"/>
      <c r="J913" s="1063" t="s">
        <v>925</v>
      </c>
      <c r="K913" s="1063" t="s">
        <v>924</v>
      </c>
      <c r="L913" s="1063" t="s">
        <v>827</v>
      </c>
      <c r="M913" s="1063">
        <v>1443.5200000000004</v>
      </c>
      <c r="N913" s="1063">
        <v>0.26000000000000006</v>
      </c>
      <c r="O913" s="1062">
        <f>VLOOKUP(C913,'A. Rate Class Allocations'!$B$124:$J$128,6,FALSE)</f>
        <v>0.94261788524984402</v>
      </c>
      <c r="P913" s="1061">
        <f>VLOOKUP(C913,'A. Rate Class Allocations'!$B$124:$J$128,8,FALSE)</f>
        <v>0.86676492558695795</v>
      </c>
      <c r="Q913" s="1061">
        <f>VLOOKUP(C913,'A. Rate Class Allocations'!$B$124:$J$128,7,FALSE)</f>
        <v>0.93591420350510102</v>
      </c>
      <c r="R913" s="1061">
        <f>VLOOKUP(C913,'A. Rate Class Allocations'!$B$124:$J$128,9,FALSE)</f>
        <v>0.67326093337246795</v>
      </c>
      <c r="S913" s="1060">
        <f t="shared" si="43"/>
        <v>1179.396433464847</v>
      </c>
      <c r="T913" s="1060">
        <f t="shared" si="44"/>
        <v>0.16382976225418253</v>
      </c>
    </row>
    <row r="914" spans="1:20" s="1063" customFormat="1">
      <c r="A914" s="1072" t="s">
        <v>846</v>
      </c>
      <c r="B914" s="1063" t="s">
        <v>768</v>
      </c>
      <c r="C914" s="1063" t="s">
        <v>806</v>
      </c>
      <c r="D914" s="1063" t="s">
        <v>2009</v>
      </c>
      <c r="E914" s="1066">
        <v>2019</v>
      </c>
      <c r="F914" s="1066">
        <v>2019</v>
      </c>
      <c r="G914" s="1064">
        <v>43329</v>
      </c>
      <c r="H914" s="1117">
        <f t="shared" si="42"/>
        <v>2018</v>
      </c>
      <c r="I914" s="1118"/>
      <c r="J914" s="1063" t="s">
        <v>925</v>
      </c>
      <c r="K914" s="1063" t="s">
        <v>924</v>
      </c>
      <c r="L914" s="1063" t="s">
        <v>827</v>
      </c>
      <c r="M914" s="1063">
        <v>932.73600000000022</v>
      </c>
      <c r="N914" s="1063">
        <v>0.16800000000000004</v>
      </c>
      <c r="O914" s="1062">
        <f>VLOOKUP(C914,'A. Rate Class Allocations'!$B$124:$J$128,6,FALSE)</f>
        <v>0.94261788524984402</v>
      </c>
      <c r="P914" s="1061">
        <f>VLOOKUP(C914,'A. Rate Class Allocations'!$B$124:$J$128,8,FALSE)</f>
        <v>0.86676492558695795</v>
      </c>
      <c r="Q914" s="1061">
        <f>VLOOKUP(C914,'A. Rate Class Allocations'!$B$124:$J$128,7,FALSE)</f>
        <v>0.93591420350510102</v>
      </c>
      <c r="R914" s="1061">
        <f>VLOOKUP(C914,'A. Rate Class Allocations'!$B$124:$J$128,9,FALSE)</f>
        <v>0.67326093337246795</v>
      </c>
      <c r="S914" s="1060">
        <f t="shared" si="43"/>
        <v>762.07154162343954</v>
      </c>
      <c r="T914" s="1060">
        <f t="shared" si="44"/>
        <v>0.10585923099501024</v>
      </c>
    </row>
    <row r="915" spans="1:20" s="1063" customFormat="1">
      <c r="A915" s="1072" t="s">
        <v>846</v>
      </c>
      <c r="B915" s="1063" t="s">
        <v>768</v>
      </c>
      <c r="C915" s="1063" t="s">
        <v>806</v>
      </c>
      <c r="D915" s="1063" t="s">
        <v>2008</v>
      </c>
      <c r="E915" s="1066">
        <v>2019</v>
      </c>
      <c r="F915" s="1066">
        <v>2019</v>
      </c>
      <c r="G915" s="1064">
        <v>43397</v>
      </c>
      <c r="H915" s="1117">
        <f t="shared" si="42"/>
        <v>2018</v>
      </c>
      <c r="I915" s="1118"/>
      <c r="J915" s="1063" t="s">
        <v>925</v>
      </c>
      <c r="K915" s="1063" t="s">
        <v>924</v>
      </c>
      <c r="L915" s="1063" t="s">
        <v>827</v>
      </c>
      <c r="M915" s="1063">
        <v>364.10400000000004</v>
      </c>
      <c r="N915" s="1063">
        <v>0.15600000000000003</v>
      </c>
      <c r="O915" s="1062">
        <f>VLOOKUP(C915,'A. Rate Class Allocations'!$B$124:$J$128,6,FALSE)</f>
        <v>0.94261788524984402</v>
      </c>
      <c r="P915" s="1061">
        <f>VLOOKUP(C915,'A. Rate Class Allocations'!$B$124:$J$128,8,FALSE)</f>
        <v>0.86676492558695795</v>
      </c>
      <c r="Q915" s="1061">
        <f>VLOOKUP(C915,'A. Rate Class Allocations'!$B$124:$J$128,7,FALSE)</f>
        <v>0.93591420350510102</v>
      </c>
      <c r="R915" s="1061">
        <f>VLOOKUP(C915,'A. Rate Class Allocations'!$B$124:$J$128,9,FALSE)</f>
        <v>0.67326093337246795</v>
      </c>
      <c r="S915" s="1060">
        <f t="shared" si="43"/>
        <v>297.48320702884934</v>
      </c>
      <c r="T915" s="1060">
        <f t="shared" si="44"/>
        <v>9.8297857352509524E-2</v>
      </c>
    </row>
    <row r="916" spans="1:20" s="1063" customFormat="1">
      <c r="A916" s="1072" t="s">
        <v>846</v>
      </c>
      <c r="B916" s="1063" t="s">
        <v>768</v>
      </c>
      <c r="C916" s="1063" t="s">
        <v>806</v>
      </c>
      <c r="D916" s="1063" t="s">
        <v>2008</v>
      </c>
      <c r="E916" s="1066">
        <v>2019</v>
      </c>
      <c r="F916" s="1066">
        <v>2019</v>
      </c>
      <c r="G916" s="1064">
        <v>43397</v>
      </c>
      <c r="H916" s="1117">
        <f t="shared" si="42"/>
        <v>2018</v>
      </c>
      <c r="I916" s="1118"/>
      <c r="J916" s="1063" t="s">
        <v>925</v>
      </c>
      <c r="K916" s="1063" t="s">
        <v>924</v>
      </c>
      <c r="L916" s="1063" t="s">
        <v>827</v>
      </c>
      <c r="M916" s="1063">
        <v>133.03800000000001</v>
      </c>
      <c r="N916" s="1063">
        <v>5.7000000000000002E-2</v>
      </c>
      <c r="O916" s="1062">
        <f>VLOOKUP(C916,'A. Rate Class Allocations'!$B$124:$J$128,6,FALSE)</f>
        <v>0.94261788524984402</v>
      </c>
      <c r="P916" s="1061">
        <f>VLOOKUP(C916,'A. Rate Class Allocations'!$B$124:$J$128,8,FALSE)</f>
        <v>0.86676492558695795</v>
      </c>
      <c r="Q916" s="1061">
        <f>VLOOKUP(C916,'A. Rate Class Allocations'!$B$124:$J$128,7,FALSE)</f>
        <v>0.93591420350510102</v>
      </c>
      <c r="R916" s="1061">
        <f>VLOOKUP(C916,'A. Rate Class Allocations'!$B$124:$J$128,9,FALSE)</f>
        <v>0.67326093337246795</v>
      </c>
      <c r="S916" s="1060">
        <f t="shared" si="43"/>
        <v>108.69578718361802</v>
      </c>
      <c r="T916" s="1060">
        <f t="shared" si="44"/>
        <v>3.5916524801878472E-2</v>
      </c>
    </row>
    <row r="917" spans="1:20" s="1063" customFormat="1">
      <c r="A917" s="1072" t="s">
        <v>846</v>
      </c>
      <c r="B917" s="1063" t="s">
        <v>768</v>
      </c>
      <c r="C917" s="1063" t="s">
        <v>806</v>
      </c>
      <c r="D917" s="1063" t="s">
        <v>2008</v>
      </c>
      <c r="E917" s="1066">
        <v>2019</v>
      </c>
      <c r="F917" s="1066">
        <v>2019</v>
      </c>
      <c r="G917" s="1064">
        <v>43397</v>
      </c>
      <c r="H917" s="1117">
        <f t="shared" si="42"/>
        <v>2018</v>
      </c>
      <c r="I917" s="1118"/>
      <c r="J917" s="1063" t="s">
        <v>925</v>
      </c>
      <c r="K917" s="1063" t="s">
        <v>924</v>
      </c>
      <c r="L917" s="1063" t="s">
        <v>827</v>
      </c>
      <c r="M917" s="1063">
        <v>235.73399999999998</v>
      </c>
      <c r="N917" s="1063">
        <v>0.10100000000000001</v>
      </c>
      <c r="O917" s="1062">
        <f>VLOOKUP(C917,'A. Rate Class Allocations'!$B$124:$J$128,6,FALSE)</f>
        <v>0.94261788524984402</v>
      </c>
      <c r="P917" s="1061">
        <f>VLOOKUP(C917,'A. Rate Class Allocations'!$B$124:$J$128,8,FALSE)</f>
        <v>0.86676492558695795</v>
      </c>
      <c r="Q917" s="1061">
        <f>VLOOKUP(C917,'A. Rate Class Allocations'!$B$124:$J$128,7,FALSE)</f>
        <v>0.93591420350510102</v>
      </c>
      <c r="R917" s="1061">
        <f>VLOOKUP(C917,'A. Rate Class Allocations'!$B$124:$J$128,9,FALSE)</f>
        <v>0.67326093337246795</v>
      </c>
      <c r="S917" s="1060">
        <f t="shared" si="43"/>
        <v>192.60130711483191</v>
      </c>
      <c r="T917" s="1060">
        <f t="shared" si="44"/>
        <v>6.3641561491047827E-2</v>
      </c>
    </row>
    <row r="918" spans="1:20" s="1063" customFormat="1">
      <c r="A918" s="1072" t="s">
        <v>846</v>
      </c>
      <c r="B918" s="1063" t="s">
        <v>768</v>
      </c>
      <c r="C918" s="1063" t="s">
        <v>806</v>
      </c>
      <c r="D918" s="1063" t="s">
        <v>2008</v>
      </c>
      <c r="E918" s="1066">
        <v>2019</v>
      </c>
      <c r="F918" s="1066">
        <v>2019</v>
      </c>
      <c r="G918" s="1064">
        <v>43397</v>
      </c>
      <c r="H918" s="1117">
        <f t="shared" si="42"/>
        <v>2018</v>
      </c>
      <c r="I918" s="1118"/>
      <c r="J918" s="1063" t="s">
        <v>925</v>
      </c>
      <c r="K918" s="1063" t="s">
        <v>924</v>
      </c>
      <c r="L918" s="1063" t="s">
        <v>827</v>
      </c>
      <c r="M918" s="1063">
        <v>242.73600000000005</v>
      </c>
      <c r="N918" s="1063">
        <v>0.10400000000000001</v>
      </c>
      <c r="O918" s="1062">
        <f>VLOOKUP(C918,'A. Rate Class Allocations'!$B$124:$J$128,6,FALSE)</f>
        <v>0.94261788524984402</v>
      </c>
      <c r="P918" s="1061">
        <f>VLOOKUP(C918,'A. Rate Class Allocations'!$B$124:$J$128,8,FALSE)</f>
        <v>0.86676492558695795</v>
      </c>
      <c r="Q918" s="1061">
        <f>VLOOKUP(C918,'A. Rate Class Allocations'!$B$124:$J$128,7,FALSE)</f>
        <v>0.93591420350510102</v>
      </c>
      <c r="R918" s="1061">
        <f>VLOOKUP(C918,'A. Rate Class Allocations'!$B$124:$J$128,9,FALSE)</f>
        <v>0.67326093337246795</v>
      </c>
      <c r="S918" s="1060">
        <f t="shared" si="43"/>
        <v>198.32213801923291</v>
      </c>
      <c r="T918" s="1060">
        <f t="shared" si="44"/>
        <v>6.5531904901673016E-2</v>
      </c>
    </row>
    <row r="919" spans="1:20" s="1063" customFormat="1">
      <c r="A919" s="1072" t="s">
        <v>846</v>
      </c>
      <c r="B919" s="1063" t="s">
        <v>768</v>
      </c>
      <c r="C919" s="1063" t="s">
        <v>806</v>
      </c>
      <c r="D919" s="1063" t="s">
        <v>2008</v>
      </c>
      <c r="E919" s="1066">
        <v>2019</v>
      </c>
      <c r="F919" s="1066">
        <v>2019</v>
      </c>
      <c r="G919" s="1064">
        <v>43397</v>
      </c>
      <c r="H919" s="1117">
        <f t="shared" si="42"/>
        <v>2018</v>
      </c>
      <c r="I919" s="1118"/>
      <c r="J919" s="1063" t="s">
        <v>925</v>
      </c>
      <c r="K919" s="1063" t="s">
        <v>924</v>
      </c>
      <c r="L919" s="1063" t="s">
        <v>827</v>
      </c>
      <c r="M919" s="1063">
        <v>235.73399999999998</v>
      </c>
      <c r="N919" s="1063">
        <v>0.10100000000000001</v>
      </c>
      <c r="O919" s="1062">
        <f>VLOOKUP(C919,'A. Rate Class Allocations'!$B$124:$J$128,6,FALSE)</f>
        <v>0.94261788524984402</v>
      </c>
      <c r="P919" s="1061">
        <f>VLOOKUP(C919,'A. Rate Class Allocations'!$B$124:$J$128,8,FALSE)</f>
        <v>0.86676492558695795</v>
      </c>
      <c r="Q919" s="1061">
        <f>VLOOKUP(C919,'A. Rate Class Allocations'!$B$124:$J$128,7,FALSE)</f>
        <v>0.93591420350510102</v>
      </c>
      <c r="R919" s="1061">
        <f>VLOOKUP(C919,'A. Rate Class Allocations'!$B$124:$J$128,9,FALSE)</f>
        <v>0.67326093337246795</v>
      </c>
      <c r="S919" s="1060">
        <f t="shared" si="43"/>
        <v>192.60130711483191</v>
      </c>
      <c r="T919" s="1060">
        <f t="shared" si="44"/>
        <v>6.3641561491047827E-2</v>
      </c>
    </row>
    <row r="920" spans="1:20" s="1063" customFormat="1">
      <c r="A920" s="1072" t="s">
        <v>846</v>
      </c>
      <c r="B920" s="1063" t="s">
        <v>768</v>
      </c>
      <c r="C920" s="1063" t="s">
        <v>806</v>
      </c>
      <c r="D920" s="1063" t="s">
        <v>2008</v>
      </c>
      <c r="E920" s="1066">
        <v>2019</v>
      </c>
      <c r="F920" s="1066">
        <v>2019</v>
      </c>
      <c r="G920" s="1064">
        <v>43397</v>
      </c>
      <c r="H920" s="1117">
        <f t="shared" si="42"/>
        <v>2018</v>
      </c>
      <c r="I920" s="1118"/>
      <c r="J920" s="1063" t="s">
        <v>925</v>
      </c>
      <c r="K920" s="1063" t="s">
        <v>924</v>
      </c>
      <c r="L920" s="1063" t="s">
        <v>827</v>
      </c>
      <c r="M920" s="1063">
        <v>485.47200000000009</v>
      </c>
      <c r="N920" s="1063">
        <v>0.20800000000000002</v>
      </c>
      <c r="O920" s="1062">
        <f>VLOOKUP(C920,'A. Rate Class Allocations'!$B$124:$J$128,6,FALSE)</f>
        <v>0.94261788524984402</v>
      </c>
      <c r="P920" s="1061">
        <f>VLOOKUP(C920,'A. Rate Class Allocations'!$B$124:$J$128,8,FALSE)</f>
        <v>0.86676492558695795</v>
      </c>
      <c r="Q920" s="1061">
        <f>VLOOKUP(C920,'A. Rate Class Allocations'!$B$124:$J$128,7,FALSE)</f>
        <v>0.93591420350510102</v>
      </c>
      <c r="R920" s="1061">
        <f>VLOOKUP(C920,'A. Rate Class Allocations'!$B$124:$J$128,9,FALSE)</f>
        <v>0.67326093337246795</v>
      </c>
      <c r="S920" s="1060">
        <f t="shared" si="43"/>
        <v>396.64427603846582</v>
      </c>
      <c r="T920" s="1060">
        <f t="shared" si="44"/>
        <v>0.13106380980334603</v>
      </c>
    </row>
    <row r="921" spans="1:20" s="1063" customFormat="1">
      <c r="A921" s="1072" t="s">
        <v>846</v>
      </c>
      <c r="B921" s="1063" t="s">
        <v>768</v>
      </c>
      <c r="C921" s="1063" t="s">
        <v>806</v>
      </c>
      <c r="D921" s="1063" t="s">
        <v>2008</v>
      </c>
      <c r="E921" s="1066">
        <v>2019</v>
      </c>
      <c r="F921" s="1066">
        <v>2019</v>
      </c>
      <c r="G921" s="1064">
        <v>43397</v>
      </c>
      <c r="H921" s="1117">
        <f t="shared" si="42"/>
        <v>2018</v>
      </c>
      <c r="I921" s="1118"/>
      <c r="J921" s="1063" t="s">
        <v>925</v>
      </c>
      <c r="K921" s="1063" t="s">
        <v>924</v>
      </c>
      <c r="L921" s="1063" t="s">
        <v>827</v>
      </c>
      <c r="M921" s="1063">
        <v>170.38200000000001</v>
      </c>
      <c r="N921" s="1063">
        <v>7.3000000000000009E-2</v>
      </c>
      <c r="O921" s="1062">
        <f>VLOOKUP(C921,'A. Rate Class Allocations'!$B$124:$J$128,6,FALSE)</f>
        <v>0.94261788524984402</v>
      </c>
      <c r="P921" s="1061">
        <f>VLOOKUP(C921,'A. Rate Class Allocations'!$B$124:$J$128,8,FALSE)</f>
        <v>0.86676492558695795</v>
      </c>
      <c r="Q921" s="1061">
        <f>VLOOKUP(C921,'A. Rate Class Allocations'!$B$124:$J$128,7,FALSE)</f>
        <v>0.93591420350510102</v>
      </c>
      <c r="R921" s="1061">
        <f>VLOOKUP(C921,'A. Rate Class Allocations'!$B$124:$J$128,9,FALSE)</f>
        <v>0.67326093337246795</v>
      </c>
      <c r="S921" s="1060">
        <f t="shared" si="43"/>
        <v>139.20688534042307</v>
      </c>
      <c r="T921" s="1060">
        <f t="shared" si="44"/>
        <v>4.5998356325212784E-2</v>
      </c>
    </row>
    <row r="922" spans="1:20" s="1063" customFormat="1">
      <c r="A922" s="1072" t="s">
        <v>846</v>
      </c>
      <c r="B922" s="1063" t="s">
        <v>768</v>
      </c>
      <c r="C922" s="1063" t="s">
        <v>806</v>
      </c>
      <c r="D922" s="1063" t="s">
        <v>2008</v>
      </c>
      <c r="E922" s="1066">
        <v>2019</v>
      </c>
      <c r="F922" s="1066">
        <v>2019</v>
      </c>
      <c r="G922" s="1064">
        <v>43397</v>
      </c>
      <c r="H922" s="1117">
        <f t="shared" si="42"/>
        <v>2018</v>
      </c>
      <c r="I922" s="1118"/>
      <c r="J922" s="1063" t="s">
        <v>925</v>
      </c>
      <c r="K922" s="1063" t="s">
        <v>924</v>
      </c>
      <c r="L922" s="1063" t="s">
        <v>827</v>
      </c>
      <c r="M922" s="1063">
        <v>728.20800000000008</v>
      </c>
      <c r="N922" s="1063">
        <v>0.31200000000000006</v>
      </c>
      <c r="O922" s="1062">
        <f>VLOOKUP(C922,'A. Rate Class Allocations'!$B$124:$J$128,6,FALSE)</f>
        <v>0.94261788524984402</v>
      </c>
      <c r="P922" s="1061">
        <f>VLOOKUP(C922,'A. Rate Class Allocations'!$B$124:$J$128,8,FALSE)</f>
        <v>0.86676492558695795</v>
      </c>
      <c r="Q922" s="1061">
        <f>VLOOKUP(C922,'A. Rate Class Allocations'!$B$124:$J$128,7,FALSE)</f>
        <v>0.93591420350510102</v>
      </c>
      <c r="R922" s="1061">
        <f>VLOOKUP(C922,'A. Rate Class Allocations'!$B$124:$J$128,9,FALSE)</f>
        <v>0.67326093337246795</v>
      </c>
      <c r="S922" s="1060">
        <f t="shared" si="43"/>
        <v>594.96641405769867</v>
      </c>
      <c r="T922" s="1060">
        <f t="shared" si="44"/>
        <v>0.19659571470501905</v>
      </c>
    </row>
    <row r="923" spans="1:20" s="1063" customFormat="1">
      <c r="A923" s="1072" t="s">
        <v>846</v>
      </c>
      <c r="B923" s="1063" t="s">
        <v>768</v>
      </c>
      <c r="C923" s="1063" t="s">
        <v>806</v>
      </c>
      <c r="D923" s="1063" t="s">
        <v>2008</v>
      </c>
      <c r="E923" s="1066">
        <v>2019</v>
      </c>
      <c r="F923" s="1066">
        <v>2019</v>
      </c>
      <c r="G923" s="1064">
        <v>43397</v>
      </c>
      <c r="H923" s="1117">
        <f t="shared" si="42"/>
        <v>2018</v>
      </c>
      <c r="I923" s="1118"/>
      <c r="J923" s="1063" t="s">
        <v>843</v>
      </c>
      <c r="K923" s="1063" t="s">
        <v>924</v>
      </c>
      <c r="L923" s="1063" t="s">
        <v>827</v>
      </c>
      <c r="M923" s="1063">
        <v>242.73600000000005</v>
      </c>
      <c r="N923" s="1063">
        <v>0.10400000000000001</v>
      </c>
      <c r="O923" s="1062">
        <f>VLOOKUP(C923,'A. Rate Class Allocations'!$B$124:$J$128,6,FALSE)</f>
        <v>0.94261788524984402</v>
      </c>
      <c r="P923" s="1061">
        <f>VLOOKUP(C923,'A. Rate Class Allocations'!$B$124:$J$128,8,FALSE)</f>
        <v>0.86676492558695795</v>
      </c>
      <c r="Q923" s="1061">
        <f>VLOOKUP(C923,'A. Rate Class Allocations'!$B$124:$J$128,7,FALSE)</f>
        <v>0.93591420350510102</v>
      </c>
      <c r="R923" s="1061">
        <f>VLOOKUP(C923,'A. Rate Class Allocations'!$B$124:$J$128,9,FALSE)</f>
        <v>0.67326093337246795</v>
      </c>
      <c r="S923" s="1060">
        <f t="shared" si="43"/>
        <v>198.32213801923291</v>
      </c>
      <c r="T923" s="1060">
        <f t="shared" si="44"/>
        <v>6.5531904901673016E-2</v>
      </c>
    </row>
    <row r="924" spans="1:20" s="1063" customFormat="1">
      <c r="A924" s="1072" t="s">
        <v>846</v>
      </c>
      <c r="B924" s="1063" t="s">
        <v>768</v>
      </c>
      <c r="C924" s="1063" t="s">
        <v>806</v>
      </c>
      <c r="D924" s="1063" t="s">
        <v>2007</v>
      </c>
      <c r="E924" s="1066">
        <v>2019</v>
      </c>
      <c r="F924" s="1066">
        <v>2019</v>
      </c>
      <c r="G924" s="1064">
        <v>43355</v>
      </c>
      <c r="H924" s="1117">
        <f t="shared" si="42"/>
        <v>2018</v>
      </c>
      <c r="I924" s="1118"/>
      <c r="J924" s="1063" t="s">
        <v>925</v>
      </c>
      <c r="K924" s="1063" t="s">
        <v>924</v>
      </c>
      <c r="L924" s="1063" t="s">
        <v>827</v>
      </c>
      <c r="M924" s="1063">
        <v>2523.9760000000006</v>
      </c>
      <c r="N924" s="1063">
        <v>0.72800000000000009</v>
      </c>
      <c r="O924" s="1062">
        <f>VLOOKUP(C924,'A. Rate Class Allocations'!$B$124:$J$128,6,FALSE)</f>
        <v>0.94261788524984402</v>
      </c>
      <c r="P924" s="1061">
        <f>VLOOKUP(C924,'A. Rate Class Allocations'!$B$124:$J$128,8,FALSE)</f>
        <v>0.86676492558695795</v>
      </c>
      <c r="Q924" s="1061">
        <f>VLOOKUP(C924,'A. Rate Class Allocations'!$B$124:$J$128,7,FALSE)</f>
        <v>0.93591420350510102</v>
      </c>
      <c r="R924" s="1061">
        <f>VLOOKUP(C924,'A. Rate Class Allocations'!$B$124:$J$128,9,FALSE)</f>
        <v>0.67326093337246795</v>
      </c>
      <c r="S924" s="1060">
        <f t="shared" si="43"/>
        <v>2062.1593691468565</v>
      </c>
      <c r="T924" s="1060">
        <f t="shared" si="44"/>
        <v>0.45872333431171108</v>
      </c>
    </row>
    <row r="925" spans="1:20" s="1063" customFormat="1">
      <c r="A925" s="1072" t="s">
        <v>846</v>
      </c>
      <c r="B925" s="1063" t="s">
        <v>768</v>
      </c>
      <c r="C925" s="1063" t="s">
        <v>806</v>
      </c>
      <c r="D925" s="1063" t="s">
        <v>2007</v>
      </c>
      <c r="E925" s="1066">
        <v>2019</v>
      </c>
      <c r="F925" s="1066">
        <v>2019</v>
      </c>
      <c r="G925" s="1064">
        <v>43355</v>
      </c>
      <c r="H925" s="1117">
        <f t="shared" si="42"/>
        <v>2018</v>
      </c>
      <c r="I925" s="1118"/>
      <c r="J925" s="1063" t="s">
        <v>925</v>
      </c>
      <c r="K925" s="1063" t="s">
        <v>924</v>
      </c>
      <c r="L925" s="1063" t="s">
        <v>827</v>
      </c>
      <c r="M925" s="1063">
        <v>166.416</v>
      </c>
      <c r="N925" s="1063">
        <v>4.8000000000000001E-2</v>
      </c>
      <c r="O925" s="1062">
        <f>VLOOKUP(C925,'A. Rate Class Allocations'!$B$124:$J$128,6,FALSE)</f>
        <v>0.94261788524984402</v>
      </c>
      <c r="P925" s="1061">
        <f>VLOOKUP(C925,'A. Rate Class Allocations'!$B$124:$J$128,8,FALSE)</f>
        <v>0.86676492558695795</v>
      </c>
      <c r="Q925" s="1061">
        <f>VLOOKUP(C925,'A. Rate Class Allocations'!$B$124:$J$128,7,FALSE)</f>
        <v>0.93591420350510102</v>
      </c>
      <c r="R925" s="1061">
        <f>VLOOKUP(C925,'A. Rate Class Allocations'!$B$124:$J$128,9,FALSE)</f>
        <v>0.67326093337246795</v>
      </c>
      <c r="S925" s="1060">
        <f t="shared" si="43"/>
        <v>135.96655181188063</v>
      </c>
      <c r="T925" s="1060">
        <f t="shared" si="44"/>
        <v>3.0245494570002921E-2</v>
      </c>
    </row>
    <row r="926" spans="1:20" s="1063" customFormat="1">
      <c r="A926" s="1072" t="s">
        <v>846</v>
      </c>
      <c r="B926" s="1063" t="s">
        <v>768</v>
      </c>
      <c r="C926" s="1063" t="s">
        <v>806</v>
      </c>
      <c r="D926" s="1063" t="s">
        <v>2006</v>
      </c>
      <c r="E926" s="1066">
        <v>2019</v>
      </c>
      <c r="F926" s="1066">
        <v>2019</v>
      </c>
      <c r="G926" s="1064">
        <v>43383</v>
      </c>
      <c r="H926" s="1117">
        <f t="shared" si="42"/>
        <v>2018</v>
      </c>
      <c r="I926" s="1118"/>
      <c r="J926" s="1063" t="s">
        <v>925</v>
      </c>
      <c r="K926" s="1063" t="s">
        <v>924</v>
      </c>
      <c r="L926" s="1063" t="s">
        <v>827</v>
      </c>
      <c r="M926" s="1063">
        <v>5727.0720000000001</v>
      </c>
      <c r="N926" s="1063">
        <v>1.2480000000000002</v>
      </c>
      <c r="O926" s="1062">
        <f>VLOOKUP(C926,'A. Rate Class Allocations'!$B$124:$J$128,6,FALSE)</f>
        <v>0.94261788524984402</v>
      </c>
      <c r="P926" s="1061">
        <f>VLOOKUP(C926,'A. Rate Class Allocations'!$B$124:$J$128,8,FALSE)</f>
        <v>0.86676492558695795</v>
      </c>
      <c r="Q926" s="1061">
        <f>VLOOKUP(C926,'A. Rate Class Allocations'!$B$124:$J$128,7,FALSE)</f>
        <v>0.93591420350510102</v>
      </c>
      <c r="R926" s="1061">
        <f>VLOOKUP(C926,'A. Rate Class Allocations'!$B$124:$J$128,9,FALSE)</f>
        <v>0.67326093337246795</v>
      </c>
      <c r="S926" s="1060">
        <f t="shared" si="43"/>
        <v>4679.1788759396386</v>
      </c>
      <c r="T926" s="1060">
        <f t="shared" si="44"/>
        <v>0.78638285882007619</v>
      </c>
    </row>
    <row r="927" spans="1:20" s="1063" customFormat="1">
      <c r="A927" s="1072" t="s">
        <v>846</v>
      </c>
      <c r="B927" s="1063" t="s">
        <v>768</v>
      </c>
      <c r="C927" s="1063" t="s">
        <v>806</v>
      </c>
      <c r="D927" s="1063" t="s">
        <v>2005</v>
      </c>
      <c r="E927" s="1066">
        <v>2019</v>
      </c>
      <c r="F927" s="1066">
        <v>2019</v>
      </c>
      <c r="G927" s="1064">
        <v>43412</v>
      </c>
      <c r="H927" s="1117">
        <f t="shared" si="42"/>
        <v>2018</v>
      </c>
      <c r="I927" s="1118"/>
      <c r="J927" s="1063" t="s">
        <v>925</v>
      </c>
      <c r="K927" s="1063" t="s">
        <v>924</v>
      </c>
      <c r="L927" s="1063" t="s">
        <v>827</v>
      </c>
      <c r="M927" s="1063">
        <v>1389.2400000000002</v>
      </c>
      <c r="N927" s="1063">
        <v>0.30599999999999999</v>
      </c>
      <c r="O927" s="1062">
        <f>VLOOKUP(C927,'A. Rate Class Allocations'!$B$124:$J$128,6,FALSE)</f>
        <v>0.94261788524984402</v>
      </c>
      <c r="P927" s="1061">
        <f>VLOOKUP(C927,'A. Rate Class Allocations'!$B$124:$J$128,8,FALSE)</f>
        <v>0.86676492558695795</v>
      </c>
      <c r="Q927" s="1061">
        <f>VLOOKUP(C927,'A. Rate Class Allocations'!$B$124:$J$128,7,FALSE)</f>
        <v>0.93591420350510102</v>
      </c>
      <c r="R927" s="1061">
        <f>VLOOKUP(C927,'A. Rate Class Allocations'!$B$124:$J$128,9,FALSE)</f>
        <v>0.67326093337246795</v>
      </c>
      <c r="S927" s="1060">
        <f t="shared" si="43"/>
        <v>1135.0481470479826</v>
      </c>
      <c r="T927" s="1060">
        <f t="shared" si="44"/>
        <v>0.19281502788376864</v>
      </c>
    </row>
    <row r="928" spans="1:20" s="1063" customFormat="1">
      <c r="A928" s="1072" t="s">
        <v>846</v>
      </c>
      <c r="B928" s="1063" t="s">
        <v>768</v>
      </c>
      <c r="C928" s="1063" t="s">
        <v>806</v>
      </c>
      <c r="D928" s="1063" t="s">
        <v>2005</v>
      </c>
      <c r="E928" s="1066">
        <v>2019</v>
      </c>
      <c r="F928" s="1066">
        <v>2019</v>
      </c>
      <c r="G928" s="1064">
        <v>43412</v>
      </c>
      <c r="H928" s="1117">
        <f t="shared" si="42"/>
        <v>2018</v>
      </c>
      <c r="I928" s="1118"/>
      <c r="J928" s="1063" t="s">
        <v>925</v>
      </c>
      <c r="K928" s="1063" t="s">
        <v>924</v>
      </c>
      <c r="L928" s="1063" t="s">
        <v>827</v>
      </c>
      <c r="M928" s="1063">
        <v>708.24000000000012</v>
      </c>
      <c r="N928" s="1063">
        <v>0.15600000000000003</v>
      </c>
      <c r="O928" s="1062">
        <f>VLOOKUP(C928,'A. Rate Class Allocations'!$B$124:$J$128,6,FALSE)</f>
        <v>0.94261788524984402</v>
      </c>
      <c r="P928" s="1061">
        <f>VLOOKUP(C928,'A. Rate Class Allocations'!$B$124:$J$128,8,FALSE)</f>
        <v>0.86676492558695795</v>
      </c>
      <c r="Q928" s="1061">
        <f>VLOOKUP(C928,'A. Rate Class Allocations'!$B$124:$J$128,7,FALSE)</f>
        <v>0.93591420350510102</v>
      </c>
      <c r="R928" s="1061">
        <f>VLOOKUP(C928,'A. Rate Class Allocations'!$B$124:$J$128,9,FALSE)</f>
        <v>0.67326093337246795</v>
      </c>
      <c r="S928" s="1060">
        <f t="shared" si="43"/>
        <v>578.65199653426566</v>
      </c>
      <c r="T928" s="1060">
        <f t="shared" si="44"/>
        <v>9.8297857352509524E-2</v>
      </c>
    </row>
    <row r="929" spans="1:20" s="1063" customFormat="1">
      <c r="A929" s="1072" t="s">
        <v>846</v>
      </c>
      <c r="B929" s="1063" t="s">
        <v>768</v>
      </c>
      <c r="C929" s="1063" t="s">
        <v>806</v>
      </c>
      <c r="D929" s="1063" t="s">
        <v>2005</v>
      </c>
      <c r="E929" s="1066">
        <v>2019</v>
      </c>
      <c r="F929" s="1066">
        <v>2019</v>
      </c>
      <c r="G929" s="1064">
        <v>43412</v>
      </c>
      <c r="H929" s="1117">
        <f t="shared" si="42"/>
        <v>2018</v>
      </c>
      <c r="I929" s="1118"/>
      <c r="J929" s="1063" t="s">
        <v>925</v>
      </c>
      <c r="K929" s="1063" t="s">
        <v>924</v>
      </c>
      <c r="L929" s="1063" t="s">
        <v>827</v>
      </c>
      <c r="M929" s="1063">
        <v>4213.1200000000008</v>
      </c>
      <c r="N929" s="1063">
        <v>0.92799999999999994</v>
      </c>
      <c r="O929" s="1062">
        <f>VLOOKUP(C929,'A. Rate Class Allocations'!$B$124:$J$128,6,FALSE)</f>
        <v>0.94261788524984402</v>
      </c>
      <c r="P929" s="1061">
        <f>VLOOKUP(C929,'A. Rate Class Allocations'!$B$124:$J$128,8,FALSE)</f>
        <v>0.86676492558695795</v>
      </c>
      <c r="Q929" s="1061">
        <f>VLOOKUP(C929,'A. Rate Class Allocations'!$B$124:$J$128,7,FALSE)</f>
        <v>0.93591420350510102</v>
      </c>
      <c r="R929" s="1061">
        <f>VLOOKUP(C929,'A. Rate Class Allocations'!$B$124:$J$128,9,FALSE)</f>
        <v>0.67326093337246795</v>
      </c>
      <c r="S929" s="1060">
        <f t="shared" si="43"/>
        <v>3442.2375178448624</v>
      </c>
      <c r="T929" s="1060">
        <f t="shared" si="44"/>
        <v>0.58474622835338974</v>
      </c>
    </row>
    <row r="930" spans="1:20" s="1063" customFormat="1">
      <c r="A930" s="1072" t="s">
        <v>846</v>
      </c>
      <c r="B930" s="1063" t="s">
        <v>768</v>
      </c>
      <c r="C930" s="1063" t="s">
        <v>806</v>
      </c>
      <c r="D930" s="1063" t="s">
        <v>2004</v>
      </c>
      <c r="E930" s="1066">
        <v>2019</v>
      </c>
      <c r="F930" s="1066">
        <v>2019</v>
      </c>
      <c r="G930" s="1064">
        <v>43213</v>
      </c>
      <c r="H930" s="1117">
        <f t="shared" si="42"/>
        <v>2018</v>
      </c>
      <c r="I930" s="1118"/>
      <c r="J930" s="1063" t="s">
        <v>925</v>
      </c>
      <c r="K930" s="1063" t="s">
        <v>924</v>
      </c>
      <c r="L930" s="1063" t="s">
        <v>827</v>
      </c>
      <c r="M930" s="1063">
        <v>2235.2600000000002</v>
      </c>
      <c r="N930" s="1063">
        <v>0.73000000000000009</v>
      </c>
      <c r="O930" s="1062">
        <f>VLOOKUP(C930,'A. Rate Class Allocations'!$B$124:$J$128,6,FALSE)</f>
        <v>0.94261788524984402</v>
      </c>
      <c r="P930" s="1061">
        <f>VLOOKUP(C930,'A. Rate Class Allocations'!$B$124:$J$128,8,FALSE)</f>
        <v>0.86676492558695795</v>
      </c>
      <c r="Q930" s="1061">
        <f>VLOOKUP(C930,'A. Rate Class Allocations'!$B$124:$J$128,7,FALSE)</f>
        <v>0.93591420350510102</v>
      </c>
      <c r="R930" s="1061">
        <f>VLOOKUP(C930,'A. Rate Class Allocations'!$B$124:$J$128,9,FALSE)</f>
        <v>0.67326093337246795</v>
      </c>
      <c r="S930" s="1060">
        <f t="shared" si="43"/>
        <v>1826.2702781164332</v>
      </c>
      <c r="T930" s="1060">
        <f t="shared" si="44"/>
        <v>0.45998356325212786</v>
      </c>
    </row>
    <row r="931" spans="1:20" s="1063" customFormat="1">
      <c r="A931" s="1072" t="s">
        <v>846</v>
      </c>
      <c r="B931" s="1063" t="s">
        <v>768</v>
      </c>
      <c r="C931" s="1063" t="s">
        <v>806</v>
      </c>
      <c r="D931" s="1063" t="s">
        <v>2003</v>
      </c>
      <c r="E931" s="1066">
        <v>2019</v>
      </c>
      <c r="F931" s="1066">
        <v>2019</v>
      </c>
      <c r="G931" s="1064">
        <v>43318</v>
      </c>
      <c r="H931" s="1117">
        <f t="shared" si="42"/>
        <v>2018</v>
      </c>
      <c r="I931" s="1118"/>
      <c r="J931" s="1063" t="s">
        <v>925</v>
      </c>
      <c r="K931" s="1063" t="s">
        <v>924</v>
      </c>
      <c r="L931" s="1063" t="s">
        <v>827</v>
      </c>
      <c r="M931" s="1063">
        <v>3089.8559999999998</v>
      </c>
      <c r="N931" s="1063">
        <v>0.79800000000000004</v>
      </c>
      <c r="O931" s="1062">
        <f>VLOOKUP(C931,'A. Rate Class Allocations'!$B$124:$J$128,6,FALSE)</f>
        <v>0.94261788524984402</v>
      </c>
      <c r="P931" s="1061">
        <f>VLOOKUP(C931,'A. Rate Class Allocations'!$B$124:$J$128,8,FALSE)</f>
        <v>0.86676492558695795</v>
      </c>
      <c r="Q931" s="1061">
        <f>VLOOKUP(C931,'A. Rate Class Allocations'!$B$124:$J$128,7,FALSE)</f>
        <v>0.93591420350510102</v>
      </c>
      <c r="R931" s="1061">
        <f>VLOOKUP(C931,'A. Rate Class Allocations'!$B$124:$J$128,9,FALSE)</f>
        <v>0.67326093337246795</v>
      </c>
      <c r="S931" s="1060">
        <f t="shared" si="43"/>
        <v>2524.4992423519984</v>
      </c>
      <c r="T931" s="1060">
        <f t="shared" si="44"/>
        <v>0.50283134722629863</v>
      </c>
    </row>
    <row r="932" spans="1:20" s="1063" customFormat="1">
      <c r="A932" s="1072" t="s">
        <v>846</v>
      </c>
      <c r="B932" s="1063" t="s">
        <v>768</v>
      </c>
      <c r="C932" s="1063" t="s">
        <v>806</v>
      </c>
      <c r="D932" s="1063" t="s">
        <v>2002</v>
      </c>
      <c r="E932" s="1066">
        <v>2019</v>
      </c>
      <c r="F932" s="1066">
        <v>2019</v>
      </c>
      <c r="G932" s="1064">
        <v>43368</v>
      </c>
      <c r="H932" s="1117">
        <f t="shared" si="42"/>
        <v>2018</v>
      </c>
      <c r="I932" s="1118"/>
      <c r="J932" s="1063" t="s">
        <v>925</v>
      </c>
      <c r="K932" s="1063" t="s">
        <v>924</v>
      </c>
      <c r="L932" s="1063" t="s">
        <v>827</v>
      </c>
      <c r="M932" s="1063">
        <v>3670.7579999999998</v>
      </c>
      <c r="N932" s="1063">
        <v>1.0529999999999999</v>
      </c>
      <c r="O932" s="1062">
        <f>VLOOKUP(C932,'A. Rate Class Allocations'!$B$124:$J$128,6,FALSE)</f>
        <v>0.94261788524984402</v>
      </c>
      <c r="P932" s="1061">
        <f>VLOOKUP(C932,'A. Rate Class Allocations'!$B$124:$J$128,8,FALSE)</f>
        <v>0.86676492558695795</v>
      </c>
      <c r="Q932" s="1061">
        <f>VLOOKUP(C932,'A. Rate Class Allocations'!$B$124:$J$128,7,FALSE)</f>
        <v>0.93591420350510102</v>
      </c>
      <c r="R932" s="1061">
        <f>VLOOKUP(C932,'A. Rate Class Allocations'!$B$124:$J$128,9,FALSE)</f>
        <v>0.67326093337246795</v>
      </c>
      <c r="S932" s="1060">
        <f t="shared" si="43"/>
        <v>2999.1125119932894</v>
      </c>
      <c r="T932" s="1060">
        <f t="shared" si="44"/>
        <v>0.66351053712943908</v>
      </c>
    </row>
    <row r="933" spans="1:20" s="1063" customFormat="1">
      <c r="A933" s="1072" t="s">
        <v>846</v>
      </c>
      <c r="B933" s="1063" t="s">
        <v>768</v>
      </c>
      <c r="C933" s="1063" t="s">
        <v>806</v>
      </c>
      <c r="D933" s="1063" t="s">
        <v>2002</v>
      </c>
      <c r="E933" s="1066">
        <v>2019</v>
      </c>
      <c r="F933" s="1066">
        <v>2019</v>
      </c>
      <c r="G933" s="1064">
        <v>43368</v>
      </c>
      <c r="H933" s="1117">
        <f t="shared" si="42"/>
        <v>2018</v>
      </c>
      <c r="I933" s="1118"/>
      <c r="J933" s="1063" t="s">
        <v>925</v>
      </c>
      <c r="K933" s="1063" t="s">
        <v>924</v>
      </c>
      <c r="L933" s="1063" t="s">
        <v>827</v>
      </c>
      <c r="M933" s="1063">
        <v>1338.6240000000003</v>
      </c>
      <c r="N933" s="1063">
        <v>0.38400000000000001</v>
      </c>
      <c r="O933" s="1062">
        <f>VLOOKUP(C933,'A. Rate Class Allocations'!$B$124:$J$128,6,FALSE)</f>
        <v>0.94261788524984402</v>
      </c>
      <c r="P933" s="1061">
        <f>VLOOKUP(C933,'A. Rate Class Allocations'!$B$124:$J$128,8,FALSE)</f>
        <v>0.86676492558695795</v>
      </c>
      <c r="Q933" s="1061">
        <f>VLOOKUP(C933,'A. Rate Class Allocations'!$B$124:$J$128,7,FALSE)</f>
        <v>0.93591420350510102</v>
      </c>
      <c r="R933" s="1061">
        <f>VLOOKUP(C933,'A. Rate Class Allocations'!$B$124:$J$128,9,FALSE)</f>
        <v>0.67326093337246795</v>
      </c>
      <c r="S933" s="1060">
        <f t="shared" si="43"/>
        <v>1093.6934516670688</v>
      </c>
      <c r="T933" s="1060">
        <f t="shared" si="44"/>
        <v>0.24196395656002337</v>
      </c>
    </row>
    <row r="934" spans="1:20" s="1063" customFormat="1">
      <c r="A934" s="1072" t="s">
        <v>846</v>
      </c>
      <c r="B934" s="1063" t="s">
        <v>768</v>
      </c>
      <c r="C934" s="1063" t="s">
        <v>806</v>
      </c>
      <c r="D934" s="1063" t="s">
        <v>2001</v>
      </c>
      <c r="E934" s="1066">
        <v>2019</v>
      </c>
      <c r="F934" s="1066">
        <v>2019</v>
      </c>
      <c r="G934" s="1064">
        <v>43525</v>
      </c>
      <c r="H934" s="1117">
        <f t="shared" si="42"/>
        <v>2019</v>
      </c>
      <c r="I934" s="1118"/>
      <c r="J934" s="1063" t="s">
        <v>925</v>
      </c>
      <c r="K934" s="1063" t="s">
        <v>924</v>
      </c>
      <c r="L934" s="1063" t="s">
        <v>827</v>
      </c>
      <c r="M934" s="1063">
        <v>2496</v>
      </c>
      <c r="N934" s="1063">
        <v>1.2</v>
      </c>
      <c r="O934" s="1062">
        <f>VLOOKUP(C934,'A. Rate Class Allocations'!$B$124:$J$128,6,FALSE)</f>
        <v>0.94261788524984402</v>
      </c>
      <c r="P934" s="1061">
        <f>VLOOKUP(C934,'A. Rate Class Allocations'!$B$124:$J$128,8,FALSE)</f>
        <v>0.86676492558695795</v>
      </c>
      <c r="Q934" s="1061">
        <f>VLOOKUP(C934,'A. Rate Class Allocations'!$B$124:$J$128,7,FALSE)</f>
        <v>0.93591420350510102</v>
      </c>
      <c r="R934" s="1061">
        <f>VLOOKUP(C934,'A. Rate Class Allocations'!$B$124:$J$128,9,FALSE)</f>
        <v>0.67326093337246795</v>
      </c>
      <c r="S934" s="1060">
        <f t="shared" si="43"/>
        <v>2039.3021904291297</v>
      </c>
      <c r="T934" s="1060">
        <f t="shared" si="44"/>
        <v>0.75613736425007305</v>
      </c>
    </row>
    <row r="935" spans="1:20" s="1063" customFormat="1">
      <c r="A935" s="1072" t="s">
        <v>846</v>
      </c>
      <c r="B935" s="1063" t="s">
        <v>768</v>
      </c>
      <c r="C935" s="1063" t="s">
        <v>806</v>
      </c>
      <c r="D935" s="1063" t="s">
        <v>2000</v>
      </c>
      <c r="E935" s="1066">
        <v>2019</v>
      </c>
      <c r="F935" s="1066">
        <v>2019</v>
      </c>
      <c r="G935" s="1064">
        <v>43389</v>
      </c>
      <c r="H935" s="1117">
        <f t="shared" si="42"/>
        <v>2018</v>
      </c>
      <c r="I935" s="1118"/>
      <c r="J935" s="1063" t="s">
        <v>925</v>
      </c>
      <c r="K935" s="1063" t="s">
        <v>924</v>
      </c>
      <c r="L935" s="1063" t="s">
        <v>827</v>
      </c>
      <c r="M935" s="1063">
        <v>5450.112000000001</v>
      </c>
      <c r="N935" s="1063">
        <v>1.8240000000000001</v>
      </c>
      <c r="O935" s="1062">
        <f>VLOOKUP(C935,'A. Rate Class Allocations'!$B$124:$J$128,6,FALSE)</f>
        <v>0.94261788524984402</v>
      </c>
      <c r="P935" s="1061">
        <f>VLOOKUP(C935,'A. Rate Class Allocations'!$B$124:$J$128,8,FALSE)</f>
        <v>0.86676492558695795</v>
      </c>
      <c r="Q935" s="1061">
        <f>VLOOKUP(C935,'A. Rate Class Allocations'!$B$124:$J$128,7,FALSE)</f>
        <v>0.93591420350510102</v>
      </c>
      <c r="R935" s="1061">
        <f>VLOOKUP(C935,'A. Rate Class Allocations'!$B$124:$J$128,9,FALSE)</f>
        <v>0.67326093337246795</v>
      </c>
      <c r="S935" s="1060">
        <f t="shared" si="43"/>
        <v>4452.8947675016379</v>
      </c>
      <c r="T935" s="1060">
        <f t="shared" si="44"/>
        <v>1.1493287936601111</v>
      </c>
    </row>
    <row r="936" spans="1:20" s="1063" customFormat="1">
      <c r="A936" s="1072" t="s">
        <v>846</v>
      </c>
      <c r="B936" s="1063" t="s">
        <v>768</v>
      </c>
      <c r="C936" s="1063" t="s">
        <v>806</v>
      </c>
      <c r="D936" s="1063" t="s">
        <v>2000</v>
      </c>
      <c r="E936" s="1066">
        <v>2019</v>
      </c>
      <c r="F936" s="1066">
        <v>2019</v>
      </c>
      <c r="G936" s="1064">
        <v>43389</v>
      </c>
      <c r="H936" s="1117">
        <f t="shared" si="42"/>
        <v>2018</v>
      </c>
      <c r="I936" s="1118"/>
      <c r="J936" s="1063" t="s">
        <v>925</v>
      </c>
      <c r="K936" s="1063" t="s">
        <v>924</v>
      </c>
      <c r="L936" s="1063" t="s">
        <v>827</v>
      </c>
      <c r="M936" s="1063">
        <v>699.19200000000001</v>
      </c>
      <c r="N936" s="1063">
        <v>0.23399999999999999</v>
      </c>
      <c r="O936" s="1062">
        <f>VLOOKUP(C936,'A. Rate Class Allocations'!$B$124:$J$128,6,FALSE)</f>
        <v>0.94261788524984402</v>
      </c>
      <c r="P936" s="1061">
        <f>VLOOKUP(C936,'A. Rate Class Allocations'!$B$124:$J$128,8,FALSE)</f>
        <v>0.86676492558695795</v>
      </c>
      <c r="Q936" s="1061">
        <f>VLOOKUP(C936,'A. Rate Class Allocations'!$B$124:$J$128,7,FALSE)</f>
        <v>0.93591420350510102</v>
      </c>
      <c r="R936" s="1061">
        <f>VLOOKUP(C936,'A. Rate Class Allocations'!$B$124:$J$128,9,FALSE)</f>
        <v>0.67326093337246795</v>
      </c>
      <c r="S936" s="1060">
        <f t="shared" si="43"/>
        <v>571.25952609395995</v>
      </c>
      <c r="T936" s="1060">
        <f t="shared" si="44"/>
        <v>0.14744678602876424</v>
      </c>
    </row>
    <row r="937" spans="1:20" s="1063" customFormat="1">
      <c r="A937" s="1072" t="s">
        <v>846</v>
      </c>
      <c r="B937" s="1063" t="s">
        <v>768</v>
      </c>
      <c r="C937" s="1063" t="s">
        <v>806</v>
      </c>
      <c r="D937" s="1063" t="s">
        <v>2000</v>
      </c>
      <c r="E937" s="1066">
        <v>2019</v>
      </c>
      <c r="F937" s="1066">
        <v>2019</v>
      </c>
      <c r="G937" s="1064">
        <v>43389</v>
      </c>
      <c r="H937" s="1117">
        <f t="shared" si="42"/>
        <v>2018</v>
      </c>
      <c r="I937" s="1118"/>
      <c r="J937" s="1063" t="s">
        <v>843</v>
      </c>
      <c r="K937" s="1063" t="s">
        <v>924</v>
      </c>
      <c r="L937" s="1063" t="s">
        <v>827</v>
      </c>
      <c r="M937" s="1063">
        <v>1147.3919999999998</v>
      </c>
      <c r="N937" s="1063">
        <v>0.38400000000000001</v>
      </c>
      <c r="O937" s="1062">
        <f>VLOOKUP(C937,'A. Rate Class Allocations'!$B$124:$J$128,6,FALSE)</f>
        <v>0.94261788524984402</v>
      </c>
      <c r="P937" s="1061">
        <f>VLOOKUP(C937,'A. Rate Class Allocations'!$B$124:$J$128,8,FALSE)</f>
        <v>0.86676492558695795</v>
      </c>
      <c r="Q937" s="1061">
        <f>VLOOKUP(C937,'A. Rate Class Allocations'!$B$124:$J$128,7,FALSE)</f>
        <v>0.93591420350510102</v>
      </c>
      <c r="R937" s="1061">
        <f>VLOOKUP(C937,'A. Rate Class Allocations'!$B$124:$J$128,9,FALSE)</f>
        <v>0.67326093337246795</v>
      </c>
      <c r="S937" s="1060">
        <f t="shared" si="43"/>
        <v>937.45153000034441</v>
      </c>
      <c r="T937" s="1060">
        <f t="shared" si="44"/>
        <v>0.24196395656002337</v>
      </c>
    </row>
    <row r="938" spans="1:20" s="1063" customFormat="1">
      <c r="A938" s="1072" t="s">
        <v>846</v>
      </c>
      <c r="B938" s="1063" t="s">
        <v>768</v>
      </c>
      <c r="C938" s="1063" t="s">
        <v>806</v>
      </c>
      <c r="D938" s="1063" t="s">
        <v>1999</v>
      </c>
      <c r="E938" s="1066">
        <v>2019</v>
      </c>
      <c r="F938" s="1066">
        <v>2019</v>
      </c>
      <c r="G938" s="1064">
        <v>43327</v>
      </c>
      <c r="H938" s="1117">
        <f t="shared" si="42"/>
        <v>2018</v>
      </c>
      <c r="I938" s="1118"/>
      <c r="J938" s="1063" t="s">
        <v>925</v>
      </c>
      <c r="K938" s="1063" t="s">
        <v>924</v>
      </c>
      <c r="L938" s="1063" t="s">
        <v>827</v>
      </c>
      <c r="M938" s="1063">
        <v>2914.0800000000004</v>
      </c>
      <c r="N938" s="1063">
        <v>1.0400000000000003</v>
      </c>
      <c r="O938" s="1062">
        <f>VLOOKUP(C938,'A. Rate Class Allocations'!$B$124:$J$128,6,FALSE)</f>
        <v>0.94261788524984402</v>
      </c>
      <c r="P938" s="1061">
        <f>VLOOKUP(C938,'A. Rate Class Allocations'!$B$124:$J$128,8,FALSE)</f>
        <v>0.86676492558695795</v>
      </c>
      <c r="Q938" s="1061">
        <f>VLOOKUP(C938,'A. Rate Class Allocations'!$B$124:$J$128,7,FALSE)</f>
        <v>0.93591420350510102</v>
      </c>
      <c r="R938" s="1061">
        <f>VLOOKUP(C938,'A. Rate Class Allocations'!$B$124:$J$128,9,FALSE)</f>
        <v>0.67326093337246795</v>
      </c>
      <c r="S938" s="1060">
        <f t="shared" si="43"/>
        <v>2380.8853073260093</v>
      </c>
      <c r="T938" s="1060">
        <f t="shared" si="44"/>
        <v>0.6553190490167301</v>
      </c>
    </row>
    <row r="939" spans="1:20" s="1063" customFormat="1">
      <c r="A939" s="1072" t="s">
        <v>846</v>
      </c>
      <c r="B939" s="1063" t="s">
        <v>768</v>
      </c>
      <c r="C939" s="1063" t="s">
        <v>806</v>
      </c>
      <c r="D939" s="1063" t="s">
        <v>1999</v>
      </c>
      <c r="E939" s="1066">
        <v>2019</v>
      </c>
      <c r="F939" s="1066">
        <v>2019</v>
      </c>
      <c r="G939" s="1064">
        <v>43327</v>
      </c>
      <c r="H939" s="1117">
        <f t="shared" si="42"/>
        <v>2018</v>
      </c>
      <c r="I939" s="1118"/>
      <c r="J939" s="1063" t="s">
        <v>925</v>
      </c>
      <c r="K939" s="1063" t="s">
        <v>924</v>
      </c>
      <c r="L939" s="1063" t="s">
        <v>827</v>
      </c>
      <c r="M939" s="1063">
        <v>78.456000000000003</v>
      </c>
      <c r="N939" s="1063">
        <v>2.8000000000000001E-2</v>
      </c>
      <c r="O939" s="1062">
        <f>VLOOKUP(C939,'A. Rate Class Allocations'!$B$124:$J$128,6,FALSE)</f>
        <v>0.94261788524984402</v>
      </c>
      <c r="P939" s="1061">
        <f>VLOOKUP(C939,'A. Rate Class Allocations'!$B$124:$J$128,8,FALSE)</f>
        <v>0.86676492558695795</v>
      </c>
      <c r="Q939" s="1061">
        <f>VLOOKUP(C939,'A. Rate Class Allocations'!$B$124:$J$128,7,FALSE)</f>
        <v>0.93591420350510102</v>
      </c>
      <c r="R939" s="1061">
        <f>VLOOKUP(C939,'A. Rate Class Allocations'!$B$124:$J$128,9,FALSE)</f>
        <v>0.67326093337246795</v>
      </c>
      <c r="S939" s="1060">
        <f t="shared" si="43"/>
        <v>64.100758274161791</v>
      </c>
      <c r="T939" s="1060">
        <f t="shared" si="44"/>
        <v>1.7643205165835039E-2</v>
      </c>
    </row>
    <row r="940" spans="1:20" s="1063" customFormat="1">
      <c r="A940" s="1072" t="s">
        <v>846</v>
      </c>
      <c r="B940" s="1063" t="s">
        <v>768</v>
      </c>
      <c r="C940" s="1063" t="s">
        <v>806</v>
      </c>
      <c r="D940" s="1063" t="s">
        <v>1998</v>
      </c>
      <c r="E940" s="1066">
        <v>2019</v>
      </c>
      <c r="F940" s="1066">
        <v>2019</v>
      </c>
      <c r="G940" s="1064">
        <v>43329</v>
      </c>
      <c r="H940" s="1117">
        <f t="shared" si="42"/>
        <v>2018</v>
      </c>
      <c r="I940" s="1118"/>
      <c r="J940" s="1063" t="s">
        <v>925</v>
      </c>
      <c r="K940" s="1063" t="s">
        <v>924</v>
      </c>
      <c r="L940" s="1063" t="s">
        <v>827</v>
      </c>
      <c r="M940" s="1063">
        <v>1787.2400000000007</v>
      </c>
      <c r="N940" s="1063">
        <v>0.52000000000000013</v>
      </c>
      <c r="O940" s="1062">
        <f>VLOOKUP(C940,'A. Rate Class Allocations'!$B$124:$J$128,6,FALSE)</f>
        <v>0.94261788524984402</v>
      </c>
      <c r="P940" s="1061">
        <f>VLOOKUP(C940,'A. Rate Class Allocations'!$B$124:$J$128,8,FALSE)</f>
        <v>0.86676492558695795</v>
      </c>
      <c r="Q940" s="1061">
        <f>VLOOKUP(C940,'A. Rate Class Allocations'!$B$124:$J$128,7,FALSE)</f>
        <v>0.93591420350510102</v>
      </c>
      <c r="R940" s="1061">
        <f>VLOOKUP(C940,'A. Rate Class Allocations'!$B$124:$J$128,9,FALSE)</f>
        <v>0.67326093337246795</v>
      </c>
      <c r="S940" s="1060">
        <f t="shared" si="43"/>
        <v>1460.2253392718585</v>
      </c>
      <c r="T940" s="1060">
        <f t="shared" si="44"/>
        <v>0.32765952450836505</v>
      </c>
    </row>
    <row r="941" spans="1:20" s="1063" customFormat="1">
      <c r="A941" s="1072" t="s">
        <v>846</v>
      </c>
      <c r="B941" s="1063" t="s">
        <v>768</v>
      </c>
      <c r="C941" s="1063" t="s">
        <v>806</v>
      </c>
      <c r="D941" s="1063" t="s">
        <v>1998</v>
      </c>
      <c r="E941" s="1066">
        <v>2019</v>
      </c>
      <c r="F941" s="1066">
        <v>2019</v>
      </c>
      <c r="G941" s="1064">
        <v>43329</v>
      </c>
      <c r="H941" s="1117">
        <f t="shared" si="42"/>
        <v>2018</v>
      </c>
      <c r="I941" s="1118"/>
      <c r="J941" s="1063" t="s">
        <v>925</v>
      </c>
      <c r="K941" s="1063" t="s">
        <v>924</v>
      </c>
      <c r="L941" s="1063" t="s">
        <v>827</v>
      </c>
      <c r="M941" s="1063">
        <v>48.118000000000009</v>
      </c>
      <c r="N941" s="1063">
        <v>1.4E-2</v>
      </c>
      <c r="O941" s="1062">
        <f>VLOOKUP(C941,'A. Rate Class Allocations'!$B$124:$J$128,6,FALSE)</f>
        <v>0.94261788524984402</v>
      </c>
      <c r="P941" s="1061">
        <f>VLOOKUP(C941,'A. Rate Class Allocations'!$B$124:$J$128,8,FALSE)</f>
        <v>0.86676492558695795</v>
      </c>
      <c r="Q941" s="1061">
        <f>VLOOKUP(C941,'A. Rate Class Allocations'!$B$124:$J$128,7,FALSE)</f>
        <v>0.93591420350510102</v>
      </c>
      <c r="R941" s="1061">
        <f>VLOOKUP(C941,'A. Rate Class Allocations'!$B$124:$J$128,9,FALSE)</f>
        <v>0.67326093337246795</v>
      </c>
      <c r="S941" s="1060">
        <f t="shared" si="43"/>
        <v>39.313759134242339</v>
      </c>
      <c r="T941" s="1060">
        <f t="shared" si="44"/>
        <v>8.8216025829175194E-3</v>
      </c>
    </row>
    <row r="942" spans="1:20" s="1063" customFormat="1">
      <c r="A942" s="1072" t="s">
        <v>846</v>
      </c>
      <c r="B942" s="1063" t="s">
        <v>768</v>
      </c>
      <c r="C942" s="1063" t="s">
        <v>806</v>
      </c>
      <c r="D942" s="1063" t="s">
        <v>1997</v>
      </c>
      <c r="E942" s="1066">
        <v>2019</v>
      </c>
      <c r="F942" s="1066">
        <v>2019</v>
      </c>
      <c r="G942" s="1064">
        <v>43370</v>
      </c>
      <c r="H942" s="1117">
        <f t="shared" si="42"/>
        <v>2018</v>
      </c>
      <c r="I942" s="1118"/>
      <c r="J942" s="1063" t="s">
        <v>925</v>
      </c>
      <c r="K942" s="1063" t="s">
        <v>924</v>
      </c>
      <c r="L942" s="1063" t="s">
        <v>827</v>
      </c>
      <c r="M942" s="1063">
        <v>1851.6680000000001</v>
      </c>
      <c r="N942" s="1063">
        <v>0.36400000000000005</v>
      </c>
      <c r="O942" s="1062">
        <f>VLOOKUP(C942,'A. Rate Class Allocations'!$B$124:$J$128,6,FALSE)</f>
        <v>0.94261788524984402</v>
      </c>
      <c r="P942" s="1061">
        <f>VLOOKUP(C942,'A. Rate Class Allocations'!$B$124:$J$128,8,FALSE)</f>
        <v>0.86676492558695795</v>
      </c>
      <c r="Q942" s="1061">
        <f>VLOOKUP(C942,'A. Rate Class Allocations'!$B$124:$J$128,7,FALSE)</f>
        <v>0.93591420350510102</v>
      </c>
      <c r="R942" s="1061">
        <f>VLOOKUP(C942,'A. Rate Class Allocations'!$B$124:$J$128,9,FALSE)</f>
        <v>0.67326093337246795</v>
      </c>
      <c r="S942" s="1060">
        <f t="shared" si="43"/>
        <v>1512.86482706231</v>
      </c>
      <c r="T942" s="1060">
        <f t="shared" si="44"/>
        <v>0.22936166715585554</v>
      </c>
    </row>
    <row r="943" spans="1:20" s="1063" customFormat="1">
      <c r="A943" s="1072" t="s">
        <v>846</v>
      </c>
      <c r="B943" s="1063" t="s">
        <v>768</v>
      </c>
      <c r="C943" s="1063" t="s">
        <v>806</v>
      </c>
      <c r="D943" s="1063" t="s">
        <v>1997</v>
      </c>
      <c r="E943" s="1066">
        <v>2019</v>
      </c>
      <c r="F943" s="1066">
        <v>2019</v>
      </c>
      <c r="G943" s="1064">
        <v>43370</v>
      </c>
      <c r="H943" s="1117">
        <f t="shared" si="42"/>
        <v>2018</v>
      </c>
      <c r="I943" s="1118"/>
      <c r="J943" s="1063" t="s">
        <v>925</v>
      </c>
      <c r="K943" s="1063" t="s">
        <v>924</v>
      </c>
      <c r="L943" s="1063" t="s">
        <v>827</v>
      </c>
      <c r="M943" s="1063">
        <v>295.04599999999999</v>
      </c>
      <c r="N943" s="1063">
        <v>5.7999999999999996E-2</v>
      </c>
      <c r="O943" s="1062">
        <f>VLOOKUP(C943,'A. Rate Class Allocations'!$B$124:$J$128,6,FALSE)</f>
        <v>0.94261788524984402</v>
      </c>
      <c r="P943" s="1061">
        <f>VLOOKUP(C943,'A. Rate Class Allocations'!$B$124:$J$128,8,FALSE)</f>
        <v>0.86676492558695795</v>
      </c>
      <c r="Q943" s="1061">
        <f>VLOOKUP(C943,'A. Rate Class Allocations'!$B$124:$J$128,7,FALSE)</f>
        <v>0.93591420350510102</v>
      </c>
      <c r="R943" s="1061">
        <f>VLOOKUP(C943,'A. Rate Class Allocations'!$B$124:$J$128,9,FALSE)</f>
        <v>0.67326093337246795</v>
      </c>
      <c r="S943" s="1060">
        <f t="shared" si="43"/>
        <v>241.06087903740104</v>
      </c>
      <c r="T943" s="1060">
        <f t="shared" si="44"/>
        <v>3.6546639272086859E-2</v>
      </c>
    </row>
    <row r="944" spans="1:20" s="1063" customFormat="1">
      <c r="A944" s="1072" t="s">
        <v>846</v>
      </c>
      <c r="B944" s="1063" t="s">
        <v>768</v>
      </c>
      <c r="C944" s="1063" t="s">
        <v>806</v>
      </c>
      <c r="D944" s="1063" t="s">
        <v>1996</v>
      </c>
      <c r="E944" s="1066">
        <v>2019</v>
      </c>
      <c r="F944" s="1066">
        <v>2019</v>
      </c>
      <c r="G944" s="1064">
        <v>43328</v>
      </c>
      <c r="H944" s="1117">
        <f t="shared" si="42"/>
        <v>2018</v>
      </c>
      <c r="I944" s="1118"/>
      <c r="J944" s="1063" t="s">
        <v>925</v>
      </c>
      <c r="K944" s="1063" t="s">
        <v>924</v>
      </c>
      <c r="L944" s="1063" t="s">
        <v>827</v>
      </c>
      <c r="M944" s="1063">
        <v>142.04199999999997</v>
      </c>
      <c r="N944" s="1063">
        <v>5.7999999999999996E-2</v>
      </c>
      <c r="O944" s="1062">
        <f>VLOOKUP(C944,'A. Rate Class Allocations'!$B$124:$J$128,6,FALSE)</f>
        <v>0.94261788524984402</v>
      </c>
      <c r="P944" s="1061">
        <f>VLOOKUP(C944,'A. Rate Class Allocations'!$B$124:$J$128,8,FALSE)</f>
        <v>0.86676492558695795</v>
      </c>
      <c r="Q944" s="1061">
        <f>VLOOKUP(C944,'A. Rate Class Allocations'!$B$124:$J$128,7,FALSE)</f>
        <v>0.93591420350510102</v>
      </c>
      <c r="R944" s="1061">
        <f>VLOOKUP(C944,'A. Rate Class Allocations'!$B$124:$J$128,9,FALSE)</f>
        <v>0.67326093337246795</v>
      </c>
      <c r="S944" s="1060">
        <f t="shared" si="43"/>
        <v>116.0523083865923</v>
      </c>
      <c r="T944" s="1060">
        <f t="shared" si="44"/>
        <v>3.6546639272086859E-2</v>
      </c>
    </row>
    <row r="945" spans="1:20" s="1063" customFormat="1">
      <c r="A945" s="1072" t="s">
        <v>846</v>
      </c>
      <c r="B945" s="1063" t="s">
        <v>768</v>
      </c>
      <c r="C945" s="1063" t="s">
        <v>806</v>
      </c>
      <c r="D945" s="1063" t="s">
        <v>1996</v>
      </c>
      <c r="E945" s="1066">
        <v>2019</v>
      </c>
      <c r="F945" s="1066">
        <v>2019</v>
      </c>
      <c r="G945" s="1064">
        <v>43328</v>
      </c>
      <c r="H945" s="1117">
        <f t="shared" si="42"/>
        <v>2018</v>
      </c>
      <c r="I945" s="1118"/>
      <c r="J945" s="1063" t="s">
        <v>925</v>
      </c>
      <c r="K945" s="1063" t="s">
        <v>924</v>
      </c>
      <c r="L945" s="1063" t="s">
        <v>827</v>
      </c>
      <c r="M945" s="1063">
        <v>1910.2199999999998</v>
      </c>
      <c r="N945" s="1063">
        <v>0.78</v>
      </c>
      <c r="O945" s="1062">
        <f>VLOOKUP(C945,'A. Rate Class Allocations'!$B$124:$J$128,6,FALSE)</f>
        <v>0.94261788524984402</v>
      </c>
      <c r="P945" s="1061">
        <f>VLOOKUP(C945,'A. Rate Class Allocations'!$B$124:$J$128,8,FALSE)</f>
        <v>0.86676492558695795</v>
      </c>
      <c r="Q945" s="1061">
        <f>VLOOKUP(C945,'A. Rate Class Allocations'!$B$124:$J$128,7,FALSE)</f>
        <v>0.93591420350510102</v>
      </c>
      <c r="R945" s="1061">
        <f>VLOOKUP(C945,'A. Rate Class Allocations'!$B$124:$J$128,9,FALSE)</f>
        <v>0.67326093337246795</v>
      </c>
      <c r="S945" s="1060">
        <f t="shared" si="43"/>
        <v>1560.7034576127933</v>
      </c>
      <c r="T945" s="1060">
        <f t="shared" si="44"/>
        <v>0.49148928676254749</v>
      </c>
    </row>
    <row r="946" spans="1:20" s="1063" customFormat="1">
      <c r="A946" s="1072" t="s">
        <v>846</v>
      </c>
      <c r="B946" s="1063" t="s">
        <v>768</v>
      </c>
      <c r="C946" s="1063" t="s">
        <v>806</v>
      </c>
      <c r="D946" s="1063" t="s">
        <v>1995</v>
      </c>
      <c r="E946" s="1066">
        <v>2019</v>
      </c>
      <c r="F946" s="1066">
        <v>2019</v>
      </c>
      <c r="G946" s="1064">
        <v>43324</v>
      </c>
      <c r="H946" s="1117">
        <f t="shared" si="42"/>
        <v>2018</v>
      </c>
      <c r="I946" s="1118"/>
      <c r="J946" s="1063" t="s">
        <v>925</v>
      </c>
      <c r="K946" s="1063" t="s">
        <v>924</v>
      </c>
      <c r="L946" s="1063" t="s">
        <v>827</v>
      </c>
      <c r="M946" s="1063">
        <v>3496.8779999999997</v>
      </c>
      <c r="N946" s="1063">
        <v>0.60899999999999987</v>
      </c>
      <c r="O946" s="1062">
        <f>VLOOKUP(C946,'A. Rate Class Allocations'!$B$124:$J$128,6,FALSE)</f>
        <v>0.94261788524984402</v>
      </c>
      <c r="P946" s="1061">
        <f>VLOOKUP(C946,'A. Rate Class Allocations'!$B$124:$J$128,8,FALSE)</f>
        <v>0.86676492558695795</v>
      </c>
      <c r="Q946" s="1061">
        <f>VLOOKUP(C946,'A. Rate Class Allocations'!$B$124:$J$128,7,FALSE)</f>
        <v>0.93591420350510102</v>
      </c>
      <c r="R946" s="1061">
        <f>VLOOKUP(C946,'A. Rate Class Allocations'!$B$124:$J$128,9,FALSE)</f>
        <v>0.67326093337246795</v>
      </c>
      <c r="S946" s="1060">
        <f t="shared" si="43"/>
        <v>2857.0476622850297</v>
      </c>
      <c r="T946" s="1060">
        <f t="shared" si="44"/>
        <v>0.38373971235691201</v>
      </c>
    </row>
    <row r="947" spans="1:20" s="1063" customFormat="1">
      <c r="A947" s="1072" t="s">
        <v>846</v>
      </c>
      <c r="B947" s="1063" t="s">
        <v>768</v>
      </c>
      <c r="C947" s="1063" t="s">
        <v>806</v>
      </c>
      <c r="D947" s="1063" t="s">
        <v>1995</v>
      </c>
      <c r="E947" s="1066">
        <v>2019</v>
      </c>
      <c r="F947" s="1066">
        <v>2019</v>
      </c>
      <c r="G947" s="1064">
        <v>43324</v>
      </c>
      <c r="H947" s="1117">
        <f t="shared" si="42"/>
        <v>2018</v>
      </c>
      <c r="I947" s="1118"/>
      <c r="J947" s="1063" t="s">
        <v>925</v>
      </c>
      <c r="K947" s="1063" t="s">
        <v>924</v>
      </c>
      <c r="L947" s="1063" t="s">
        <v>827</v>
      </c>
      <c r="M947" s="1063">
        <v>160.77600000000001</v>
      </c>
      <c r="N947" s="1063">
        <v>2.8000000000000001E-2</v>
      </c>
      <c r="O947" s="1062">
        <f>VLOOKUP(C947,'A. Rate Class Allocations'!$B$124:$J$128,6,FALSE)</f>
        <v>0.94261788524984402</v>
      </c>
      <c r="P947" s="1061">
        <f>VLOOKUP(C947,'A. Rate Class Allocations'!$B$124:$J$128,8,FALSE)</f>
        <v>0.86676492558695795</v>
      </c>
      <c r="Q947" s="1061">
        <f>VLOOKUP(C947,'A. Rate Class Allocations'!$B$124:$J$128,7,FALSE)</f>
        <v>0.93591420350510102</v>
      </c>
      <c r="R947" s="1061">
        <f>VLOOKUP(C947,'A. Rate Class Allocations'!$B$124:$J$128,9,FALSE)</f>
        <v>0.67326093337246795</v>
      </c>
      <c r="S947" s="1060">
        <f t="shared" si="43"/>
        <v>131.35851320850713</v>
      </c>
      <c r="T947" s="1060">
        <f t="shared" si="44"/>
        <v>1.7643205165835039E-2</v>
      </c>
    </row>
    <row r="948" spans="1:20" s="1063" customFormat="1">
      <c r="A948" s="1072" t="s">
        <v>846</v>
      </c>
      <c r="B948" s="1063" t="s">
        <v>768</v>
      </c>
      <c r="C948" s="1063" t="s">
        <v>806</v>
      </c>
      <c r="D948" s="1063" t="s">
        <v>1994</v>
      </c>
      <c r="E948" s="1066">
        <v>2019</v>
      </c>
      <c r="F948" s="1066">
        <v>2019</v>
      </c>
      <c r="G948" s="1064">
        <v>43342</v>
      </c>
      <c r="H948" s="1117">
        <f t="shared" si="42"/>
        <v>2018</v>
      </c>
      <c r="I948" s="1118"/>
      <c r="J948" s="1063" t="s">
        <v>925</v>
      </c>
      <c r="K948" s="1063" t="s">
        <v>924</v>
      </c>
      <c r="L948" s="1063" t="s">
        <v>827</v>
      </c>
      <c r="M948" s="1063">
        <v>3120.8449999999993</v>
      </c>
      <c r="N948" s="1063">
        <v>0.66499999999999981</v>
      </c>
      <c r="O948" s="1062">
        <f>VLOOKUP(C948,'A. Rate Class Allocations'!$B$124:$J$128,6,FALSE)</f>
        <v>0.94261788524984402</v>
      </c>
      <c r="P948" s="1061">
        <f>VLOOKUP(C948,'A. Rate Class Allocations'!$B$124:$J$128,8,FALSE)</f>
        <v>0.86676492558695795</v>
      </c>
      <c r="Q948" s="1061">
        <f>VLOOKUP(C948,'A. Rate Class Allocations'!$B$124:$J$128,7,FALSE)</f>
        <v>0.93591420350510102</v>
      </c>
      <c r="R948" s="1061">
        <f>VLOOKUP(C948,'A. Rate Class Allocations'!$B$124:$J$128,9,FALSE)</f>
        <v>0.67326093337246795</v>
      </c>
      <c r="S948" s="1060">
        <f t="shared" si="43"/>
        <v>2549.8181267987966</v>
      </c>
      <c r="T948" s="1060">
        <f t="shared" si="44"/>
        <v>0.41902612268858203</v>
      </c>
    </row>
    <row r="949" spans="1:20" s="1063" customFormat="1">
      <c r="A949" s="1072" t="s">
        <v>846</v>
      </c>
      <c r="B949" s="1063" t="s">
        <v>768</v>
      </c>
      <c r="C949" s="1063" t="s">
        <v>806</v>
      </c>
      <c r="D949" s="1063" t="s">
        <v>1994</v>
      </c>
      <c r="E949" s="1066">
        <v>2019</v>
      </c>
      <c r="F949" s="1066">
        <v>2019</v>
      </c>
      <c r="G949" s="1064">
        <v>43342</v>
      </c>
      <c r="H949" s="1117">
        <f t="shared" si="42"/>
        <v>2018</v>
      </c>
      <c r="I949" s="1118"/>
      <c r="J949" s="1063" t="s">
        <v>925</v>
      </c>
      <c r="K949" s="1063" t="s">
        <v>924</v>
      </c>
      <c r="L949" s="1063" t="s">
        <v>827</v>
      </c>
      <c r="M949" s="1063">
        <v>1248.3379999999997</v>
      </c>
      <c r="N949" s="1063">
        <v>0.26599999999999996</v>
      </c>
      <c r="O949" s="1062">
        <f>VLOOKUP(C949,'A. Rate Class Allocations'!$B$124:$J$128,6,FALSE)</f>
        <v>0.94261788524984402</v>
      </c>
      <c r="P949" s="1061">
        <f>VLOOKUP(C949,'A. Rate Class Allocations'!$B$124:$J$128,8,FALSE)</f>
        <v>0.86676492558695795</v>
      </c>
      <c r="Q949" s="1061">
        <f>VLOOKUP(C949,'A. Rate Class Allocations'!$B$124:$J$128,7,FALSE)</f>
        <v>0.93591420350510102</v>
      </c>
      <c r="R949" s="1061">
        <f>VLOOKUP(C949,'A. Rate Class Allocations'!$B$124:$J$128,9,FALSE)</f>
        <v>0.67326093337246795</v>
      </c>
      <c r="S949" s="1060">
        <f t="shared" si="43"/>
        <v>1019.9272507195185</v>
      </c>
      <c r="T949" s="1060">
        <f t="shared" si="44"/>
        <v>0.16761044907543285</v>
      </c>
    </row>
    <row r="950" spans="1:20" s="1063" customFormat="1">
      <c r="A950" s="1072" t="s">
        <v>846</v>
      </c>
      <c r="B950" s="1063" t="s">
        <v>768</v>
      </c>
      <c r="C950" s="1063" t="s">
        <v>806</v>
      </c>
      <c r="D950" s="1063" t="s">
        <v>1994</v>
      </c>
      <c r="E950" s="1066">
        <v>2019</v>
      </c>
      <c r="F950" s="1066">
        <v>2019</v>
      </c>
      <c r="G950" s="1064">
        <v>43342</v>
      </c>
      <c r="H950" s="1117">
        <f t="shared" si="42"/>
        <v>2018</v>
      </c>
      <c r="I950" s="1118"/>
      <c r="J950" s="1063" t="s">
        <v>925</v>
      </c>
      <c r="K950" s="1063" t="s">
        <v>924</v>
      </c>
      <c r="L950" s="1063" t="s">
        <v>827</v>
      </c>
      <c r="M950" s="1063">
        <v>2393.4300000000003</v>
      </c>
      <c r="N950" s="1063">
        <v>0.51</v>
      </c>
      <c r="O950" s="1062">
        <f>VLOOKUP(C950,'A. Rate Class Allocations'!$B$124:$J$128,6,FALSE)</f>
        <v>0.94261788524984402</v>
      </c>
      <c r="P950" s="1061">
        <f>VLOOKUP(C950,'A. Rate Class Allocations'!$B$124:$J$128,8,FALSE)</f>
        <v>0.86676492558695795</v>
      </c>
      <c r="Q950" s="1061">
        <f>VLOOKUP(C950,'A. Rate Class Allocations'!$B$124:$J$128,7,FALSE)</f>
        <v>0.93591420350510102</v>
      </c>
      <c r="R950" s="1061">
        <f>VLOOKUP(C950,'A. Rate Class Allocations'!$B$124:$J$128,9,FALSE)</f>
        <v>0.67326093337246795</v>
      </c>
      <c r="S950" s="1060">
        <f t="shared" si="43"/>
        <v>1955.4996160411829</v>
      </c>
      <c r="T950" s="1060">
        <f t="shared" si="44"/>
        <v>0.32135837980628107</v>
      </c>
    </row>
    <row r="951" spans="1:20" s="1063" customFormat="1">
      <c r="A951" s="1072" t="s">
        <v>846</v>
      </c>
      <c r="B951" s="1063" t="s">
        <v>768</v>
      </c>
      <c r="C951" s="1063" t="s">
        <v>806</v>
      </c>
      <c r="D951" s="1063" t="s">
        <v>1994</v>
      </c>
      <c r="E951" s="1066">
        <v>2019</v>
      </c>
      <c r="F951" s="1066">
        <v>2019</v>
      </c>
      <c r="G951" s="1064">
        <v>43342</v>
      </c>
      <c r="H951" s="1117">
        <f t="shared" si="42"/>
        <v>2018</v>
      </c>
      <c r="I951" s="1118"/>
      <c r="J951" s="1063" t="s">
        <v>925</v>
      </c>
      <c r="K951" s="1063" t="s">
        <v>924</v>
      </c>
      <c r="L951" s="1063" t="s">
        <v>827</v>
      </c>
      <c r="M951" s="1063">
        <v>901.05599999999993</v>
      </c>
      <c r="N951" s="1063">
        <v>0.192</v>
      </c>
      <c r="O951" s="1062">
        <f>VLOOKUP(C951,'A. Rate Class Allocations'!$B$124:$J$128,6,FALSE)</f>
        <v>0.94261788524984402</v>
      </c>
      <c r="P951" s="1061">
        <f>VLOOKUP(C951,'A. Rate Class Allocations'!$B$124:$J$128,8,FALSE)</f>
        <v>0.86676492558695795</v>
      </c>
      <c r="Q951" s="1061">
        <f>VLOOKUP(C951,'A. Rate Class Allocations'!$B$124:$J$128,7,FALSE)</f>
        <v>0.93591420350510102</v>
      </c>
      <c r="R951" s="1061">
        <f>VLOOKUP(C951,'A. Rate Class Allocations'!$B$124:$J$128,9,FALSE)</f>
        <v>0.67326093337246795</v>
      </c>
      <c r="S951" s="1060">
        <f t="shared" si="43"/>
        <v>736.18809074491583</v>
      </c>
      <c r="T951" s="1060">
        <f t="shared" si="44"/>
        <v>0.12098197828001168</v>
      </c>
    </row>
    <row r="952" spans="1:20" s="1063" customFormat="1">
      <c r="A952" s="1072" t="s">
        <v>846</v>
      </c>
      <c r="B952" s="1063" t="s">
        <v>768</v>
      </c>
      <c r="C952" s="1063" t="s">
        <v>806</v>
      </c>
      <c r="D952" s="1063" t="s">
        <v>1993</v>
      </c>
      <c r="E952" s="1066">
        <v>2019</v>
      </c>
      <c r="F952" s="1066">
        <v>2019</v>
      </c>
      <c r="G952" s="1064">
        <v>43327</v>
      </c>
      <c r="H952" s="1117">
        <f t="shared" si="42"/>
        <v>2018</v>
      </c>
      <c r="I952" s="1118"/>
      <c r="J952" s="1063" t="s">
        <v>925</v>
      </c>
      <c r="K952" s="1063" t="s">
        <v>924</v>
      </c>
      <c r="L952" s="1063" t="s">
        <v>827</v>
      </c>
      <c r="M952" s="1063">
        <v>3349.6320000000005</v>
      </c>
      <c r="N952" s="1063">
        <v>1.2480000000000002</v>
      </c>
      <c r="O952" s="1062">
        <f>VLOOKUP(C952,'A. Rate Class Allocations'!$B$124:$J$128,6,FALSE)</f>
        <v>0.94261788524984402</v>
      </c>
      <c r="P952" s="1061">
        <f>VLOOKUP(C952,'A. Rate Class Allocations'!$B$124:$J$128,8,FALSE)</f>
        <v>0.86676492558695795</v>
      </c>
      <c r="Q952" s="1061">
        <f>VLOOKUP(C952,'A. Rate Class Allocations'!$B$124:$J$128,7,FALSE)</f>
        <v>0.93591420350510102</v>
      </c>
      <c r="R952" s="1061">
        <f>VLOOKUP(C952,'A. Rate Class Allocations'!$B$124:$J$128,9,FALSE)</f>
        <v>0.67326093337246795</v>
      </c>
      <c r="S952" s="1060">
        <f t="shared" si="43"/>
        <v>2736.7435395558923</v>
      </c>
      <c r="T952" s="1060">
        <f t="shared" si="44"/>
        <v>0.78638285882007619</v>
      </c>
    </row>
    <row r="953" spans="1:20" s="1063" customFormat="1">
      <c r="A953" s="1072" t="s">
        <v>846</v>
      </c>
      <c r="B953" s="1063" t="s">
        <v>768</v>
      </c>
      <c r="C953" s="1063" t="s">
        <v>806</v>
      </c>
      <c r="D953" s="1063" t="s">
        <v>1993</v>
      </c>
      <c r="E953" s="1066">
        <v>2019</v>
      </c>
      <c r="F953" s="1066">
        <v>2019</v>
      </c>
      <c r="G953" s="1064">
        <v>43327</v>
      </c>
      <c r="H953" s="1117">
        <f t="shared" si="42"/>
        <v>2018</v>
      </c>
      <c r="I953" s="1118"/>
      <c r="J953" s="1063" t="s">
        <v>843</v>
      </c>
      <c r="K953" s="1063" t="s">
        <v>924</v>
      </c>
      <c r="L953" s="1063" t="s">
        <v>827</v>
      </c>
      <c r="M953" s="1063">
        <v>697.84000000000026</v>
      </c>
      <c r="N953" s="1063">
        <v>0.26000000000000006</v>
      </c>
      <c r="O953" s="1062">
        <f>VLOOKUP(C953,'A. Rate Class Allocations'!$B$124:$J$128,6,FALSE)</f>
        <v>0.94261788524984402</v>
      </c>
      <c r="P953" s="1061">
        <f>VLOOKUP(C953,'A. Rate Class Allocations'!$B$124:$J$128,8,FALSE)</f>
        <v>0.86676492558695795</v>
      </c>
      <c r="Q953" s="1061">
        <f>VLOOKUP(C953,'A. Rate Class Allocations'!$B$124:$J$128,7,FALSE)</f>
        <v>0.93591420350510102</v>
      </c>
      <c r="R953" s="1061">
        <f>VLOOKUP(C953,'A. Rate Class Allocations'!$B$124:$J$128,9,FALSE)</f>
        <v>0.67326093337246795</v>
      </c>
      <c r="S953" s="1060">
        <f t="shared" si="43"/>
        <v>570.15490407414438</v>
      </c>
      <c r="T953" s="1060">
        <f t="shared" si="44"/>
        <v>0.16382976225418253</v>
      </c>
    </row>
    <row r="954" spans="1:20" s="1063" customFormat="1">
      <c r="A954" s="1072" t="s">
        <v>846</v>
      </c>
      <c r="B954" s="1063" t="s">
        <v>768</v>
      </c>
      <c r="C954" s="1063" t="s">
        <v>806</v>
      </c>
      <c r="D954" s="1063" t="s">
        <v>1992</v>
      </c>
      <c r="E954" s="1066">
        <v>2019</v>
      </c>
      <c r="F954" s="1066">
        <v>2019</v>
      </c>
      <c r="G954" s="1064">
        <v>43333</v>
      </c>
      <c r="H954" s="1117">
        <f t="shared" si="42"/>
        <v>2018</v>
      </c>
      <c r="I954" s="1118"/>
      <c r="J954" s="1063" t="s">
        <v>925</v>
      </c>
      <c r="K954" s="1063" t="s">
        <v>924</v>
      </c>
      <c r="L954" s="1063" t="s">
        <v>827</v>
      </c>
      <c r="M954" s="1063">
        <v>464</v>
      </c>
      <c r="N954" s="1063">
        <v>0.11599999999999999</v>
      </c>
      <c r="O954" s="1062">
        <f>VLOOKUP(C954,'A. Rate Class Allocations'!$B$124:$J$128,6,FALSE)</f>
        <v>0.94261788524984402</v>
      </c>
      <c r="P954" s="1061">
        <f>VLOOKUP(C954,'A. Rate Class Allocations'!$B$124:$J$128,8,FALSE)</f>
        <v>0.86676492558695795</v>
      </c>
      <c r="Q954" s="1061">
        <f>VLOOKUP(C954,'A. Rate Class Allocations'!$B$124:$J$128,7,FALSE)</f>
        <v>0.93591420350510102</v>
      </c>
      <c r="R954" s="1061">
        <f>VLOOKUP(C954,'A. Rate Class Allocations'!$B$124:$J$128,9,FALSE)</f>
        <v>0.67326093337246795</v>
      </c>
      <c r="S954" s="1060">
        <f t="shared" si="43"/>
        <v>379.10104822079978</v>
      </c>
      <c r="T954" s="1060">
        <f t="shared" si="44"/>
        <v>7.3093278544173718E-2</v>
      </c>
    </row>
    <row r="955" spans="1:20" s="1063" customFormat="1">
      <c r="A955" s="1072" t="s">
        <v>846</v>
      </c>
      <c r="B955" s="1063" t="s">
        <v>768</v>
      </c>
      <c r="C955" s="1063" t="s">
        <v>806</v>
      </c>
      <c r="D955" s="1063" t="s">
        <v>1992</v>
      </c>
      <c r="E955" s="1066">
        <v>2019</v>
      </c>
      <c r="F955" s="1066">
        <v>2019</v>
      </c>
      <c r="G955" s="1064">
        <v>43333</v>
      </c>
      <c r="H955" s="1117">
        <f t="shared" si="42"/>
        <v>2018</v>
      </c>
      <c r="I955" s="1118"/>
      <c r="J955" s="1063" t="s">
        <v>925</v>
      </c>
      <c r="K955" s="1063" t="s">
        <v>924</v>
      </c>
      <c r="L955" s="1063" t="s">
        <v>827</v>
      </c>
      <c r="M955" s="1063">
        <v>4576.0000000000009</v>
      </c>
      <c r="N955" s="1063">
        <v>1.1440000000000001</v>
      </c>
      <c r="O955" s="1062">
        <f>VLOOKUP(C955,'A. Rate Class Allocations'!$B$124:$J$128,6,FALSE)</f>
        <v>0.94261788524984402</v>
      </c>
      <c r="P955" s="1061">
        <f>VLOOKUP(C955,'A. Rate Class Allocations'!$B$124:$J$128,8,FALSE)</f>
        <v>0.86676492558695795</v>
      </c>
      <c r="Q955" s="1061">
        <f>VLOOKUP(C955,'A. Rate Class Allocations'!$B$124:$J$128,7,FALSE)</f>
        <v>0.93591420350510102</v>
      </c>
      <c r="R955" s="1061">
        <f>VLOOKUP(C955,'A. Rate Class Allocations'!$B$124:$J$128,9,FALSE)</f>
        <v>0.67326093337246795</v>
      </c>
      <c r="S955" s="1060">
        <f t="shared" si="43"/>
        <v>3738.7206824534051</v>
      </c>
      <c r="T955" s="1060">
        <f t="shared" si="44"/>
        <v>0.72085095391840304</v>
      </c>
    </row>
    <row r="956" spans="1:20" s="1063" customFormat="1">
      <c r="A956" s="1072" t="s">
        <v>846</v>
      </c>
      <c r="B956" s="1063" t="s">
        <v>768</v>
      </c>
      <c r="C956" s="1063" t="s">
        <v>806</v>
      </c>
      <c r="D956" s="1063" t="s">
        <v>1992</v>
      </c>
      <c r="E956" s="1066">
        <v>2019</v>
      </c>
      <c r="F956" s="1066">
        <v>2019</v>
      </c>
      <c r="G956" s="1064">
        <v>43333</v>
      </c>
      <c r="H956" s="1117">
        <f t="shared" si="42"/>
        <v>2018</v>
      </c>
      <c r="I956" s="1118"/>
      <c r="J956" s="1063" t="s">
        <v>843</v>
      </c>
      <c r="K956" s="1063" t="s">
        <v>924</v>
      </c>
      <c r="L956" s="1063" t="s">
        <v>827</v>
      </c>
      <c r="M956" s="1063">
        <v>624</v>
      </c>
      <c r="N956" s="1063">
        <v>0.15600000000000003</v>
      </c>
      <c r="O956" s="1062">
        <f>VLOOKUP(C956,'A. Rate Class Allocations'!$B$124:$J$128,6,FALSE)</f>
        <v>0.94261788524984402</v>
      </c>
      <c r="P956" s="1061">
        <f>VLOOKUP(C956,'A. Rate Class Allocations'!$B$124:$J$128,8,FALSE)</f>
        <v>0.86676492558695795</v>
      </c>
      <c r="Q956" s="1061">
        <f>VLOOKUP(C956,'A. Rate Class Allocations'!$B$124:$J$128,7,FALSE)</f>
        <v>0.93591420350510102</v>
      </c>
      <c r="R956" s="1061">
        <f>VLOOKUP(C956,'A. Rate Class Allocations'!$B$124:$J$128,9,FALSE)</f>
        <v>0.67326093337246795</v>
      </c>
      <c r="S956" s="1060">
        <f t="shared" si="43"/>
        <v>509.82554760728243</v>
      </c>
      <c r="T956" s="1060">
        <f t="shared" si="44"/>
        <v>9.8297857352509524E-2</v>
      </c>
    </row>
    <row r="957" spans="1:20" s="1063" customFormat="1">
      <c r="A957" s="1072" t="s">
        <v>846</v>
      </c>
      <c r="B957" s="1063" t="s">
        <v>768</v>
      </c>
      <c r="C957" s="1063" t="s">
        <v>806</v>
      </c>
      <c r="D957" s="1063" t="s">
        <v>1992</v>
      </c>
      <c r="E957" s="1066">
        <v>2019</v>
      </c>
      <c r="F957" s="1066">
        <v>2019</v>
      </c>
      <c r="G957" s="1064">
        <v>43333</v>
      </c>
      <c r="H957" s="1117">
        <f t="shared" si="42"/>
        <v>2018</v>
      </c>
      <c r="I957" s="1118"/>
      <c r="J957" s="1063" t="s">
        <v>843</v>
      </c>
      <c r="K957" s="1063" t="s">
        <v>924</v>
      </c>
      <c r="L957" s="1063" t="s">
        <v>827</v>
      </c>
      <c r="M957" s="1063">
        <v>112</v>
      </c>
      <c r="N957" s="1063">
        <v>2.8000000000000001E-2</v>
      </c>
      <c r="O957" s="1062">
        <f>VLOOKUP(C957,'A. Rate Class Allocations'!$B$124:$J$128,6,FALSE)</f>
        <v>0.94261788524984402</v>
      </c>
      <c r="P957" s="1061">
        <f>VLOOKUP(C957,'A. Rate Class Allocations'!$B$124:$J$128,8,FALSE)</f>
        <v>0.86676492558695795</v>
      </c>
      <c r="Q957" s="1061">
        <f>VLOOKUP(C957,'A. Rate Class Allocations'!$B$124:$J$128,7,FALSE)</f>
        <v>0.93591420350510102</v>
      </c>
      <c r="R957" s="1061">
        <f>VLOOKUP(C957,'A. Rate Class Allocations'!$B$124:$J$128,9,FALSE)</f>
        <v>0.67326093337246795</v>
      </c>
      <c r="S957" s="1060">
        <f t="shared" si="43"/>
        <v>91.507149570537862</v>
      </c>
      <c r="T957" s="1060">
        <f t="shared" si="44"/>
        <v>1.7643205165835039E-2</v>
      </c>
    </row>
    <row r="958" spans="1:20" s="1063" customFormat="1">
      <c r="A958" s="1072" t="s">
        <v>846</v>
      </c>
      <c r="B958" s="1063" t="s">
        <v>768</v>
      </c>
      <c r="C958" s="1063" t="s">
        <v>806</v>
      </c>
      <c r="D958" s="1063" t="s">
        <v>1991</v>
      </c>
      <c r="E958" s="1066">
        <v>2019</v>
      </c>
      <c r="F958" s="1066">
        <v>2019</v>
      </c>
      <c r="G958" s="1064">
        <v>43339</v>
      </c>
      <c r="H958" s="1117">
        <f t="shared" si="42"/>
        <v>2018</v>
      </c>
      <c r="I958" s="1118"/>
      <c r="J958" s="1063" t="s">
        <v>925</v>
      </c>
      <c r="K958" s="1063" t="s">
        <v>924</v>
      </c>
      <c r="L958" s="1063" t="s">
        <v>827</v>
      </c>
      <c r="M958" s="1063">
        <v>3260.192</v>
      </c>
      <c r="N958" s="1063">
        <v>0.88400000000000012</v>
      </c>
      <c r="O958" s="1062">
        <f>VLOOKUP(C958,'A. Rate Class Allocations'!$B$124:$J$128,6,FALSE)</f>
        <v>0.94261788524984402</v>
      </c>
      <c r="P958" s="1061">
        <f>VLOOKUP(C958,'A. Rate Class Allocations'!$B$124:$J$128,8,FALSE)</f>
        <v>0.86676492558695795</v>
      </c>
      <c r="Q958" s="1061">
        <f>VLOOKUP(C958,'A. Rate Class Allocations'!$B$124:$J$128,7,FALSE)</f>
        <v>0.93591420350510102</v>
      </c>
      <c r="R958" s="1061">
        <f>VLOOKUP(C958,'A. Rate Class Allocations'!$B$124:$J$128,9,FALSE)</f>
        <v>0.67326093337246795</v>
      </c>
      <c r="S958" s="1060">
        <f t="shared" si="43"/>
        <v>2663.6685443988481</v>
      </c>
      <c r="T958" s="1060">
        <f t="shared" si="44"/>
        <v>0.55702119166422059</v>
      </c>
    </row>
    <row r="959" spans="1:20" s="1063" customFormat="1">
      <c r="A959" s="1072" t="s">
        <v>846</v>
      </c>
      <c r="B959" s="1063" t="s">
        <v>768</v>
      </c>
      <c r="C959" s="1063" t="s">
        <v>806</v>
      </c>
      <c r="D959" s="1063" t="s">
        <v>1990</v>
      </c>
      <c r="E959" s="1066">
        <v>2019</v>
      </c>
      <c r="F959" s="1066">
        <v>2019</v>
      </c>
      <c r="G959" s="1064">
        <v>43329</v>
      </c>
      <c r="H959" s="1117">
        <f t="shared" si="42"/>
        <v>2018</v>
      </c>
      <c r="I959" s="1118"/>
      <c r="J959" s="1063" t="s">
        <v>925</v>
      </c>
      <c r="K959" s="1063" t="s">
        <v>924</v>
      </c>
      <c r="L959" s="1063" t="s">
        <v>827</v>
      </c>
      <c r="M959" s="1063">
        <v>2366.2080000000005</v>
      </c>
      <c r="N959" s="1063">
        <v>0.62400000000000011</v>
      </c>
      <c r="O959" s="1062">
        <f>VLOOKUP(C959,'A. Rate Class Allocations'!$B$124:$J$128,6,FALSE)</f>
        <v>0.94261788524984402</v>
      </c>
      <c r="P959" s="1061">
        <f>VLOOKUP(C959,'A. Rate Class Allocations'!$B$124:$J$128,8,FALSE)</f>
        <v>0.86676492558695795</v>
      </c>
      <c r="Q959" s="1061">
        <f>VLOOKUP(C959,'A. Rate Class Allocations'!$B$124:$J$128,7,FALSE)</f>
        <v>0.93591420350510102</v>
      </c>
      <c r="R959" s="1061">
        <f>VLOOKUP(C959,'A. Rate Class Allocations'!$B$124:$J$128,9,FALSE)</f>
        <v>0.67326093337246795</v>
      </c>
      <c r="S959" s="1060">
        <f t="shared" si="43"/>
        <v>1933.2584765268152</v>
      </c>
      <c r="T959" s="1060">
        <f t="shared" si="44"/>
        <v>0.3931914294100381</v>
      </c>
    </row>
    <row r="960" spans="1:20" s="1063" customFormat="1">
      <c r="A960" s="1072" t="s">
        <v>846</v>
      </c>
      <c r="B960" s="1063" t="s">
        <v>768</v>
      </c>
      <c r="C960" s="1063" t="s">
        <v>806</v>
      </c>
      <c r="D960" s="1063" t="s">
        <v>1989</v>
      </c>
      <c r="E960" s="1066">
        <v>2019</v>
      </c>
      <c r="F960" s="1066">
        <v>2019</v>
      </c>
      <c r="G960" s="1064">
        <v>43349</v>
      </c>
      <c r="H960" s="1117">
        <f t="shared" si="42"/>
        <v>2018</v>
      </c>
      <c r="I960" s="1118"/>
      <c r="J960" s="1063" t="s">
        <v>925</v>
      </c>
      <c r="K960" s="1063" t="s">
        <v>924</v>
      </c>
      <c r="L960" s="1063" t="s">
        <v>827</v>
      </c>
      <c r="M960" s="1063">
        <v>1167.348</v>
      </c>
      <c r="N960" s="1063">
        <v>0.36400000000000005</v>
      </c>
      <c r="O960" s="1062">
        <f>VLOOKUP(C960,'A. Rate Class Allocations'!$B$124:$J$128,6,FALSE)</f>
        <v>0.94261788524984402</v>
      </c>
      <c r="P960" s="1061">
        <f>VLOOKUP(C960,'A. Rate Class Allocations'!$B$124:$J$128,8,FALSE)</f>
        <v>0.86676492558695795</v>
      </c>
      <c r="Q960" s="1061">
        <f>VLOOKUP(C960,'A. Rate Class Allocations'!$B$124:$J$128,7,FALSE)</f>
        <v>0.93591420350510102</v>
      </c>
      <c r="R960" s="1061">
        <f>VLOOKUP(C960,'A. Rate Class Allocations'!$B$124:$J$128,9,FALSE)</f>
        <v>0.67326093337246795</v>
      </c>
      <c r="S960" s="1060">
        <f t="shared" si="43"/>
        <v>953.75614318632358</v>
      </c>
      <c r="T960" s="1060">
        <f t="shared" si="44"/>
        <v>0.22936166715585554</v>
      </c>
    </row>
    <row r="961" spans="1:20" s="1063" customFormat="1">
      <c r="A961" s="1072" t="s">
        <v>846</v>
      </c>
      <c r="B961" s="1063" t="s">
        <v>768</v>
      </c>
      <c r="C961" s="1063" t="s">
        <v>806</v>
      </c>
      <c r="D961" s="1063" t="s">
        <v>1989</v>
      </c>
      <c r="E961" s="1066">
        <v>2019</v>
      </c>
      <c r="F961" s="1066">
        <v>2019</v>
      </c>
      <c r="G961" s="1064">
        <v>43349</v>
      </c>
      <c r="H961" s="1117">
        <f t="shared" si="42"/>
        <v>2018</v>
      </c>
      <c r="I961" s="1118"/>
      <c r="J961" s="1063" t="s">
        <v>925</v>
      </c>
      <c r="K961" s="1063" t="s">
        <v>924</v>
      </c>
      <c r="L961" s="1063" t="s">
        <v>827</v>
      </c>
      <c r="M961" s="1063">
        <v>291.83700000000005</v>
      </c>
      <c r="N961" s="1063">
        <v>9.1000000000000011E-2</v>
      </c>
      <c r="O961" s="1062">
        <f>VLOOKUP(C961,'A. Rate Class Allocations'!$B$124:$J$128,6,FALSE)</f>
        <v>0.94261788524984402</v>
      </c>
      <c r="P961" s="1061">
        <f>VLOOKUP(C961,'A. Rate Class Allocations'!$B$124:$J$128,8,FALSE)</f>
        <v>0.86676492558695795</v>
      </c>
      <c r="Q961" s="1061">
        <f>VLOOKUP(C961,'A. Rate Class Allocations'!$B$124:$J$128,7,FALSE)</f>
        <v>0.93591420350510102</v>
      </c>
      <c r="R961" s="1061">
        <f>VLOOKUP(C961,'A. Rate Class Allocations'!$B$124:$J$128,9,FALSE)</f>
        <v>0.67326093337246795</v>
      </c>
      <c r="S961" s="1060">
        <f t="shared" si="43"/>
        <v>238.43903579658095</v>
      </c>
      <c r="T961" s="1060">
        <f t="shared" si="44"/>
        <v>5.7340416788963885E-2</v>
      </c>
    </row>
    <row r="962" spans="1:20" s="1063" customFormat="1">
      <c r="A962" s="1072" t="s">
        <v>846</v>
      </c>
      <c r="B962" s="1063" t="s">
        <v>768</v>
      </c>
      <c r="C962" s="1063" t="s">
        <v>806</v>
      </c>
      <c r="D962" s="1063" t="s">
        <v>1988</v>
      </c>
      <c r="E962" s="1066">
        <v>2019</v>
      </c>
      <c r="F962" s="1066">
        <v>2019</v>
      </c>
      <c r="G962" s="1064">
        <v>43321</v>
      </c>
      <c r="H962" s="1117">
        <f t="shared" si="42"/>
        <v>2018</v>
      </c>
      <c r="I962" s="1118"/>
      <c r="J962" s="1063" t="s">
        <v>925</v>
      </c>
      <c r="K962" s="1063" t="s">
        <v>924</v>
      </c>
      <c r="L962" s="1063" t="s">
        <v>827</v>
      </c>
      <c r="M962" s="1063">
        <v>1882.4399999999996</v>
      </c>
      <c r="N962" s="1063">
        <v>0.83999999999999986</v>
      </c>
      <c r="O962" s="1062">
        <f>VLOOKUP(C962,'A. Rate Class Allocations'!$B$124:$J$128,6,FALSE)</f>
        <v>0.94261788524984402</v>
      </c>
      <c r="P962" s="1061">
        <f>VLOOKUP(C962,'A. Rate Class Allocations'!$B$124:$J$128,8,FALSE)</f>
        <v>0.86676492558695795</v>
      </c>
      <c r="Q962" s="1061">
        <f>VLOOKUP(C962,'A. Rate Class Allocations'!$B$124:$J$128,7,FALSE)</f>
        <v>0.93591420350510102</v>
      </c>
      <c r="R962" s="1061">
        <f>VLOOKUP(C962,'A. Rate Class Allocations'!$B$124:$J$128,9,FALSE)</f>
        <v>0.67326093337246795</v>
      </c>
      <c r="S962" s="1060">
        <f t="shared" si="43"/>
        <v>1538.0064164068149</v>
      </c>
      <c r="T962" s="1060">
        <f t="shared" si="44"/>
        <v>0.52929615497505111</v>
      </c>
    </row>
    <row r="963" spans="1:20" s="1063" customFormat="1">
      <c r="A963" s="1072" t="s">
        <v>846</v>
      </c>
      <c r="B963" s="1063" t="s">
        <v>768</v>
      </c>
      <c r="C963" s="1063" t="s">
        <v>806</v>
      </c>
      <c r="D963" s="1063" t="s">
        <v>1988</v>
      </c>
      <c r="E963" s="1066">
        <v>2019</v>
      </c>
      <c r="F963" s="1066">
        <v>2019</v>
      </c>
      <c r="G963" s="1064">
        <v>43321</v>
      </c>
      <c r="H963" s="1117">
        <f t="shared" si="42"/>
        <v>2018</v>
      </c>
      <c r="I963" s="1118"/>
      <c r="J963" s="1063" t="s">
        <v>925</v>
      </c>
      <c r="K963" s="1063" t="s">
        <v>924</v>
      </c>
      <c r="L963" s="1063" t="s">
        <v>827</v>
      </c>
      <c r="M963" s="1063">
        <v>582.66000000000008</v>
      </c>
      <c r="N963" s="1063">
        <v>0.26000000000000006</v>
      </c>
      <c r="O963" s="1062">
        <f>VLOOKUP(C963,'A. Rate Class Allocations'!$B$124:$J$128,6,FALSE)</f>
        <v>0.94261788524984402</v>
      </c>
      <c r="P963" s="1061">
        <f>VLOOKUP(C963,'A. Rate Class Allocations'!$B$124:$J$128,8,FALSE)</f>
        <v>0.86676492558695795</v>
      </c>
      <c r="Q963" s="1061">
        <f>VLOOKUP(C963,'A. Rate Class Allocations'!$B$124:$J$128,7,FALSE)</f>
        <v>0.93591420350510102</v>
      </c>
      <c r="R963" s="1061">
        <f>VLOOKUP(C963,'A. Rate Class Allocations'!$B$124:$J$128,9,FALSE)</f>
        <v>0.67326093337246795</v>
      </c>
      <c r="S963" s="1060">
        <f t="shared" si="43"/>
        <v>476.04960507830003</v>
      </c>
      <c r="T963" s="1060">
        <f t="shared" si="44"/>
        <v>0.16382976225418253</v>
      </c>
    </row>
    <row r="964" spans="1:20" s="1063" customFormat="1">
      <c r="A964" s="1072" t="s">
        <v>846</v>
      </c>
      <c r="B964" s="1063" t="s">
        <v>768</v>
      </c>
      <c r="C964" s="1063" t="s">
        <v>806</v>
      </c>
      <c r="D964" s="1063" t="s">
        <v>1987</v>
      </c>
      <c r="E964" s="1066">
        <v>2019</v>
      </c>
      <c r="F964" s="1066">
        <v>2019</v>
      </c>
      <c r="G964" s="1064">
        <v>43334</v>
      </c>
      <c r="H964" s="1117">
        <f t="shared" ref="H964:H1027" si="45">YEAR(G964)</f>
        <v>2018</v>
      </c>
      <c r="I964" s="1118"/>
      <c r="J964" s="1063" t="s">
        <v>925</v>
      </c>
      <c r="K964" s="1063" t="s">
        <v>924</v>
      </c>
      <c r="L964" s="1063" t="s">
        <v>827</v>
      </c>
      <c r="M964" s="1063">
        <v>2873.0239999999999</v>
      </c>
      <c r="N964" s="1063">
        <v>0.74199999999999999</v>
      </c>
      <c r="O964" s="1062">
        <f>VLOOKUP(C964,'A. Rate Class Allocations'!$B$124:$J$128,6,FALSE)</f>
        <v>0.94261788524984402</v>
      </c>
      <c r="P964" s="1061">
        <f>VLOOKUP(C964,'A. Rate Class Allocations'!$B$124:$J$128,8,FALSE)</f>
        <v>0.86676492558695795</v>
      </c>
      <c r="Q964" s="1061">
        <f>VLOOKUP(C964,'A. Rate Class Allocations'!$B$124:$J$128,7,FALSE)</f>
        <v>0.93591420350510102</v>
      </c>
      <c r="R964" s="1061">
        <f>VLOOKUP(C964,'A. Rate Class Allocations'!$B$124:$J$128,9,FALSE)</f>
        <v>0.67326093337246795</v>
      </c>
      <c r="S964" s="1060">
        <f t="shared" ref="S964:S1027" si="46">M964*O964*P964</f>
        <v>2347.3414007834376</v>
      </c>
      <c r="T964" s="1060">
        <f t="shared" ref="T964:T1027" si="47">N964*Q964*R964</f>
        <v>0.4675449368946285</v>
      </c>
    </row>
    <row r="965" spans="1:20" s="1063" customFormat="1">
      <c r="A965" s="1072" t="s">
        <v>846</v>
      </c>
      <c r="B965" s="1063" t="s">
        <v>768</v>
      </c>
      <c r="C965" s="1063" t="s">
        <v>806</v>
      </c>
      <c r="D965" s="1063" t="s">
        <v>1987</v>
      </c>
      <c r="E965" s="1066">
        <v>2019</v>
      </c>
      <c r="F965" s="1066">
        <v>2019</v>
      </c>
      <c r="G965" s="1064">
        <v>43334</v>
      </c>
      <c r="H965" s="1117">
        <f t="shared" si="45"/>
        <v>2018</v>
      </c>
      <c r="I965" s="1118"/>
      <c r="J965" s="1063" t="s">
        <v>925</v>
      </c>
      <c r="K965" s="1063" t="s">
        <v>924</v>
      </c>
      <c r="L965" s="1063" t="s">
        <v>827</v>
      </c>
      <c r="M965" s="1063">
        <v>1208.0640000000005</v>
      </c>
      <c r="N965" s="1063">
        <v>0.31200000000000006</v>
      </c>
      <c r="O965" s="1062">
        <f>VLOOKUP(C965,'A. Rate Class Allocations'!$B$124:$J$128,6,FALSE)</f>
        <v>0.94261788524984402</v>
      </c>
      <c r="P965" s="1061">
        <f>VLOOKUP(C965,'A. Rate Class Allocations'!$B$124:$J$128,8,FALSE)</f>
        <v>0.86676492558695795</v>
      </c>
      <c r="Q965" s="1061">
        <f>VLOOKUP(C965,'A. Rate Class Allocations'!$B$124:$J$128,7,FALSE)</f>
        <v>0.93591420350510102</v>
      </c>
      <c r="R965" s="1061">
        <f>VLOOKUP(C965,'A. Rate Class Allocations'!$B$124:$J$128,9,FALSE)</f>
        <v>0.67326093337246795</v>
      </c>
      <c r="S965" s="1060">
        <f t="shared" si="46"/>
        <v>987.02226016769919</v>
      </c>
      <c r="T965" s="1060">
        <f t="shared" si="47"/>
        <v>0.19659571470501905</v>
      </c>
    </row>
    <row r="966" spans="1:20" s="1063" customFormat="1">
      <c r="A966" s="1072" t="s">
        <v>846</v>
      </c>
      <c r="B966" s="1063" t="s">
        <v>768</v>
      </c>
      <c r="C966" s="1063" t="s">
        <v>806</v>
      </c>
      <c r="D966" s="1063" t="s">
        <v>1986</v>
      </c>
      <c r="E966" s="1066">
        <v>2019</v>
      </c>
      <c r="F966" s="1066">
        <v>2019</v>
      </c>
      <c r="G966" s="1064">
        <v>43325</v>
      </c>
      <c r="H966" s="1117">
        <f t="shared" si="45"/>
        <v>2018</v>
      </c>
      <c r="I966" s="1118"/>
      <c r="J966" s="1063" t="s">
        <v>925</v>
      </c>
      <c r="K966" s="1063" t="s">
        <v>924</v>
      </c>
      <c r="L966" s="1063" t="s">
        <v>827</v>
      </c>
      <c r="M966" s="1063">
        <v>2725.6320000000005</v>
      </c>
      <c r="N966" s="1063">
        <v>0.81900000000000006</v>
      </c>
      <c r="O966" s="1062">
        <f>VLOOKUP(C966,'A. Rate Class Allocations'!$B$124:$J$128,6,FALSE)</f>
        <v>0.94261788524984402</v>
      </c>
      <c r="P966" s="1061">
        <f>VLOOKUP(C966,'A. Rate Class Allocations'!$B$124:$J$128,8,FALSE)</f>
        <v>0.86676492558695795</v>
      </c>
      <c r="Q966" s="1061">
        <f>VLOOKUP(C966,'A. Rate Class Allocations'!$B$124:$J$128,7,FALSE)</f>
        <v>0.93591420350510102</v>
      </c>
      <c r="R966" s="1061">
        <f>VLOOKUP(C966,'A. Rate Class Allocations'!$B$124:$J$128,9,FALSE)</f>
        <v>0.67326093337246795</v>
      </c>
      <c r="S966" s="1060">
        <f t="shared" si="46"/>
        <v>2226.9179919486101</v>
      </c>
      <c r="T966" s="1060">
        <f t="shared" si="47"/>
        <v>0.51606375110067493</v>
      </c>
    </row>
    <row r="967" spans="1:20" s="1063" customFormat="1">
      <c r="A967" s="1072" t="s">
        <v>846</v>
      </c>
      <c r="B967" s="1063" t="s">
        <v>768</v>
      </c>
      <c r="C967" s="1063" t="s">
        <v>806</v>
      </c>
      <c r="D967" s="1063" t="s">
        <v>1986</v>
      </c>
      <c r="E967" s="1066">
        <v>2019</v>
      </c>
      <c r="F967" s="1066">
        <v>2019</v>
      </c>
      <c r="G967" s="1064">
        <v>43325</v>
      </c>
      <c r="H967" s="1117">
        <f t="shared" si="45"/>
        <v>2018</v>
      </c>
      <c r="I967" s="1118"/>
      <c r="J967" s="1063" t="s">
        <v>925</v>
      </c>
      <c r="K967" s="1063" t="s">
        <v>924</v>
      </c>
      <c r="L967" s="1063" t="s">
        <v>827</v>
      </c>
      <c r="M967" s="1063">
        <v>193.02399999999994</v>
      </c>
      <c r="N967" s="1063">
        <v>5.7999999999999996E-2</v>
      </c>
      <c r="O967" s="1062">
        <f>VLOOKUP(C967,'A. Rate Class Allocations'!$B$124:$J$128,6,FALSE)</f>
        <v>0.94261788524984402</v>
      </c>
      <c r="P967" s="1061">
        <f>VLOOKUP(C967,'A. Rate Class Allocations'!$B$124:$J$128,8,FALSE)</f>
        <v>0.86676492558695795</v>
      </c>
      <c r="Q967" s="1061">
        <f>VLOOKUP(C967,'A. Rate Class Allocations'!$B$124:$J$128,7,FALSE)</f>
        <v>0.93591420350510102</v>
      </c>
      <c r="R967" s="1061">
        <f>VLOOKUP(C967,'A. Rate Class Allocations'!$B$124:$J$128,9,FALSE)</f>
        <v>0.67326093337246795</v>
      </c>
      <c r="S967" s="1060">
        <f t="shared" si="46"/>
        <v>157.70603605985266</v>
      </c>
      <c r="T967" s="1060">
        <f t="shared" si="47"/>
        <v>3.6546639272086859E-2</v>
      </c>
    </row>
    <row r="968" spans="1:20" s="1063" customFormat="1">
      <c r="A968" s="1072" t="s">
        <v>846</v>
      </c>
      <c r="B968" s="1063" t="s">
        <v>768</v>
      </c>
      <c r="C968" s="1063" t="s">
        <v>806</v>
      </c>
      <c r="D968" s="1063" t="s">
        <v>1986</v>
      </c>
      <c r="E968" s="1066">
        <v>2019</v>
      </c>
      <c r="F968" s="1066">
        <v>2019</v>
      </c>
      <c r="G968" s="1064">
        <v>43325</v>
      </c>
      <c r="H968" s="1117">
        <f t="shared" si="45"/>
        <v>2018</v>
      </c>
      <c r="I968" s="1118"/>
      <c r="J968" s="1063" t="s">
        <v>925</v>
      </c>
      <c r="K968" s="1063" t="s">
        <v>924</v>
      </c>
      <c r="L968" s="1063" t="s">
        <v>827</v>
      </c>
      <c r="M968" s="1063">
        <v>346.11199999999997</v>
      </c>
      <c r="N968" s="1063">
        <v>0.10400000000000001</v>
      </c>
      <c r="O968" s="1062">
        <f>VLOOKUP(C968,'A. Rate Class Allocations'!$B$124:$J$128,6,FALSE)</f>
        <v>0.94261788524984402</v>
      </c>
      <c r="P968" s="1061">
        <f>VLOOKUP(C968,'A. Rate Class Allocations'!$B$124:$J$128,8,FALSE)</f>
        <v>0.86676492558695795</v>
      </c>
      <c r="Q968" s="1061">
        <f>VLOOKUP(C968,'A. Rate Class Allocations'!$B$124:$J$128,7,FALSE)</f>
        <v>0.93591420350510102</v>
      </c>
      <c r="R968" s="1061">
        <f>VLOOKUP(C968,'A. Rate Class Allocations'!$B$124:$J$128,9,FALSE)</f>
        <v>0.67326093337246795</v>
      </c>
      <c r="S968" s="1060">
        <f t="shared" si="46"/>
        <v>282.78323707283931</v>
      </c>
      <c r="T968" s="1060">
        <f t="shared" si="47"/>
        <v>6.5531904901673016E-2</v>
      </c>
    </row>
    <row r="969" spans="1:20" s="1063" customFormat="1">
      <c r="A969" s="1072" t="s">
        <v>846</v>
      </c>
      <c r="B969" s="1063" t="s">
        <v>768</v>
      </c>
      <c r="C969" s="1063" t="s">
        <v>806</v>
      </c>
      <c r="D969" s="1063" t="s">
        <v>1986</v>
      </c>
      <c r="E969" s="1066">
        <v>2019</v>
      </c>
      <c r="F969" s="1066">
        <v>2019</v>
      </c>
      <c r="G969" s="1064">
        <v>43325</v>
      </c>
      <c r="H969" s="1117">
        <f t="shared" si="45"/>
        <v>2018</v>
      </c>
      <c r="I969" s="1118"/>
      <c r="J969" s="1063" t="s">
        <v>925</v>
      </c>
      <c r="K969" s="1063" t="s">
        <v>924</v>
      </c>
      <c r="L969" s="1063" t="s">
        <v>827</v>
      </c>
      <c r="M969" s="1063">
        <v>465.91999999999996</v>
      </c>
      <c r="N969" s="1063">
        <v>0.13999999999999999</v>
      </c>
      <c r="O969" s="1062">
        <f>VLOOKUP(C969,'A. Rate Class Allocations'!$B$124:$J$128,6,FALSE)</f>
        <v>0.94261788524984402</v>
      </c>
      <c r="P969" s="1061">
        <f>VLOOKUP(C969,'A. Rate Class Allocations'!$B$124:$J$128,8,FALSE)</f>
        <v>0.86676492558695795</v>
      </c>
      <c r="Q969" s="1061">
        <f>VLOOKUP(C969,'A. Rate Class Allocations'!$B$124:$J$128,7,FALSE)</f>
        <v>0.93591420350510102</v>
      </c>
      <c r="R969" s="1061">
        <f>VLOOKUP(C969,'A. Rate Class Allocations'!$B$124:$J$128,9,FALSE)</f>
        <v>0.67326093337246795</v>
      </c>
      <c r="S969" s="1060">
        <f t="shared" si="46"/>
        <v>380.66974221343753</v>
      </c>
      <c r="T969" s="1060">
        <f t="shared" si="47"/>
        <v>8.8216025829175176E-2</v>
      </c>
    </row>
    <row r="970" spans="1:20" s="1063" customFormat="1">
      <c r="A970" s="1072" t="s">
        <v>846</v>
      </c>
      <c r="B970" s="1063" t="s">
        <v>768</v>
      </c>
      <c r="C970" s="1063" t="s">
        <v>806</v>
      </c>
      <c r="D970" s="1063" t="s">
        <v>1985</v>
      </c>
      <c r="E970" s="1066">
        <v>2019</v>
      </c>
      <c r="F970" s="1066">
        <v>2019</v>
      </c>
      <c r="G970" s="1064">
        <v>43361</v>
      </c>
      <c r="H970" s="1117">
        <f t="shared" si="45"/>
        <v>2018</v>
      </c>
      <c r="I970" s="1118"/>
      <c r="J970" s="1063" t="s">
        <v>925</v>
      </c>
      <c r="K970" s="1063" t="s">
        <v>924</v>
      </c>
      <c r="L970" s="1063" t="s">
        <v>827</v>
      </c>
      <c r="M970" s="1063">
        <v>839.6640000000001</v>
      </c>
      <c r="N970" s="1063">
        <v>0.16800000000000001</v>
      </c>
      <c r="O970" s="1062">
        <f>VLOOKUP(C970,'A. Rate Class Allocations'!$B$124:$J$128,6,FALSE)</f>
        <v>0.94261788524984402</v>
      </c>
      <c r="P970" s="1061">
        <f>VLOOKUP(C970,'A. Rate Class Allocations'!$B$124:$J$128,8,FALSE)</f>
        <v>0.86676492558695795</v>
      </c>
      <c r="Q970" s="1061">
        <f>VLOOKUP(C970,'A. Rate Class Allocations'!$B$124:$J$128,7,FALSE)</f>
        <v>0.93591420350510102</v>
      </c>
      <c r="R970" s="1061">
        <f>VLOOKUP(C970,'A. Rate Class Allocations'!$B$124:$J$128,9,FALSE)</f>
        <v>0.67326093337246795</v>
      </c>
      <c r="S970" s="1060">
        <f t="shared" si="46"/>
        <v>686.02910033032242</v>
      </c>
      <c r="T970" s="1060">
        <f t="shared" si="47"/>
        <v>0.10585923099501024</v>
      </c>
    </row>
    <row r="971" spans="1:20" s="1063" customFormat="1">
      <c r="A971" s="1072" t="s">
        <v>846</v>
      </c>
      <c r="B971" s="1063" t="s">
        <v>768</v>
      </c>
      <c r="C971" s="1063" t="s">
        <v>806</v>
      </c>
      <c r="D971" s="1063" t="s">
        <v>1985</v>
      </c>
      <c r="E971" s="1066">
        <v>2019</v>
      </c>
      <c r="F971" s="1066">
        <v>2019</v>
      </c>
      <c r="G971" s="1064">
        <v>43361</v>
      </c>
      <c r="H971" s="1117">
        <f t="shared" si="45"/>
        <v>2018</v>
      </c>
      <c r="I971" s="1118"/>
      <c r="J971" s="1063" t="s">
        <v>925</v>
      </c>
      <c r="K971" s="1063" t="s">
        <v>924</v>
      </c>
      <c r="L971" s="1063" t="s">
        <v>827</v>
      </c>
      <c r="M971" s="1063">
        <v>389.84400000000005</v>
      </c>
      <c r="N971" s="1063">
        <v>7.8000000000000014E-2</v>
      </c>
      <c r="O971" s="1062">
        <f>VLOOKUP(C971,'A. Rate Class Allocations'!$B$124:$J$128,6,FALSE)</f>
        <v>0.94261788524984402</v>
      </c>
      <c r="P971" s="1061">
        <f>VLOOKUP(C971,'A. Rate Class Allocations'!$B$124:$J$128,8,FALSE)</f>
        <v>0.86676492558695795</v>
      </c>
      <c r="Q971" s="1061">
        <f>VLOOKUP(C971,'A. Rate Class Allocations'!$B$124:$J$128,7,FALSE)</f>
        <v>0.93591420350510102</v>
      </c>
      <c r="R971" s="1061">
        <f>VLOOKUP(C971,'A. Rate Class Allocations'!$B$124:$J$128,9,FALSE)</f>
        <v>0.67326093337246795</v>
      </c>
      <c r="S971" s="1060">
        <f t="shared" si="46"/>
        <v>318.51351086764976</v>
      </c>
      <c r="T971" s="1060">
        <f t="shared" si="47"/>
        <v>4.9148928676254762E-2</v>
      </c>
    </row>
    <row r="972" spans="1:20" s="1063" customFormat="1">
      <c r="A972" s="1072" t="s">
        <v>846</v>
      </c>
      <c r="B972" s="1063" t="s">
        <v>768</v>
      </c>
      <c r="C972" s="1063" t="s">
        <v>806</v>
      </c>
      <c r="D972" s="1063" t="s">
        <v>1985</v>
      </c>
      <c r="E972" s="1066">
        <v>2019</v>
      </c>
      <c r="F972" s="1066">
        <v>2019</v>
      </c>
      <c r="G972" s="1064">
        <v>43361</v>
      </c>
      <c r="H972" s="1117">
        <f t="shared" si="45"/>
        <v>2018</v>
      </c>
      <c r="I972" s="1118"/>
      <c r="J972" s="1063" t="s">
        <v>925</v>
      </c>
      <c r="K972" s="1063" t="s">
        <v>924</v>
      </c>
      <c r="L972" s="1063" t="s">
        <v>827</v>
      </c>
      <c r="M972" s="1063">
        <v>4843.0620000000008</v>
      </c>
      <c r="N972" s="1063">
        <v>0.96900000000000019</v>
      </c>
      <c r="O972" s="1062">
        <f>VLOOKUP(C972,'A. Rate Class Allocations'!$B$124:$J$128,6,FALSE)</f>
        <v>0.94261788524984402</v>
      </c>
      <c r="P972" s="1061">
        <f>VLOOKUP(C972,'A. Rate Class Allocations'!$B$124:$J$128,8,FALSE)</f>
        <v>0.86676492558695795</v>
      </c>
      <c r="Q972" s="1061">
        <f>VLOOKUP(C972,'A. Rate Class Allocations'!$B$124:$J$128,7,FALSE)</f>
        <v>0.93591420350510102</v>
      </c>
      <c r="R972" s="1061">
        <f>VLOOKUP(C972,'A. Rate Class Allocations'!$B$124:$J$128,9,FALSE)</f>
        <v>0.67326093337246795</v>
      </c>
      <c r="S972" s="1060">
        <f t="shared" si="46"/>
        <v>3956.9178465481109</v>
      </c>
      <c r="T972" s="1060">
        <f t="shared" si="47"/>
        <v>0.61058092163193411</v>
      </c>
    </row>
    <row r="973" spans="1:20" s="1063" customFormat="1">
      <c r="A973" s="1072" t="s">
        <v>846</v>
      </c>
      <c r="B973" s="1063" t="s">
        <v>768</v>
      </c>
      <c r="C973" s="1063" t="s">
        <v>806</v>
      </c>
      <c r="D973" s="1063" t="s">
        <v>1985</v>
      </c>
      <c r="E973" s="1066">
        <v>2019</v>
      </c>
      <c r="F973" s="1066">
        <v>2019</v>
      </c>
      <c r="G973" s="1064">
        <v>43361</v>
      </c>
      <c r="H973" s="1117">
        <f t="shared" si="45"/>
        <v>2018</v>
      </c>
      <c r="I973" s="1118"/>
      <c r="J973" s="1063" t="s">
        <v>925</v>
      </c>
      <c r="K973" s="1063" t="s">
        <v>924</v>
      </c>
      <c r="L973" s="1063" t="s">
        <v>827</v>
      </c>
      <c r="M973" s="1063">
        <v>289.88400000000001</v>
      </c>
      <c r="N973" s="1063">
        <v>5.7999999999999996E-2</v>
      </c>
      <c r="O973" s="1062">
        <f>VLOOKUP(C973,'A. Rate Class Allocations'!$B$124:$J$128,6,FALSE)</f>
        <v>0.94261788524984402</v>
      </c>
      <c r="P973" s="1061">
        <f>VLOOKUP(C973,'A. Rate Class Allocations'!$B$124:$J$128,8,FALSE)</f>
        <v>0.86676492558695795</v>
      </c>
      <c r="Q973" s="1061">
        <f>VLOOKUP(C973,'A. Rate Class Allocations'!$B$124:$J$128,7,FALSE)</f>
        <v>0.93591420350510102</v>
      </c>
      <c r="R973" s="1061">
        <f>VLOOKUP(C973,'A. Rate Class Allocations'!$B$124:$J$128,9,FALSE)</f>
        <v>0.67326093337246795</v>
      </c>
      <c r="S973" s="1060">
        <f t="shared" si="46"/>
        <v>236.84337987594466</v>
      </c>
      <c r="T973" s="1060">
        <f t="shared" si="47"/>
        <v>3.6546639272086859E-2</v>
      </c>
    </row>
    <row r="974" spans="1:20" s="1063" customFormat="1">
      <c r="A974" s="1072" t="s">
        <v>846</v>
      </c>
      <c r="B974" s="1063" t="s">
        <v>768</v>
      </c>
      <c r="C974" s="1063" t="s">
        <v>806</v>
      </c>
      <c r="D974" s="1063" t="s">
        <v>1985</v>
      </c>
      <c r="E974" s="1066">
        <v>2019</v>
      </c>
      <c r="F974" s="1066">
        <v>2019</v>
      </c>
      <c r="G974" s="1064">
        <v>43361</v>
      </c>
      <c r="H974" s="1117">
        <f t="shared" si="45"/>
        <v>2018</v>
      </c>
      <c r="I974" s="1118"/>
      <c r="J974" s="1063" t="s">
        <v>925</v>
      </c>
      <c r="K974" s="1063" t="s">
        <v>924</v>
      </c>
      <c r="L974" s="1063" t="s">
        <v>827</v>
      </c>
      <c r="M974" s="1063">
        <v>1274.4900000000002</v>
      </c>
      <c r="N974" s="1063">
        <v>0.255</v>
      </c>
      <c r="O974" s="1062">
        <f>VLOOKUP(C974,'A. Rate Class Allocations'!$B$124:$J$128,6,FALSE)</f>
        <v>0.94261788524984402</v>
      </c>
      <c r="P974" s="1061">
        <f>VLOOKUP(C974,'A. Rate Class Allocations'!$B$124:$J$128,8,FALSE)</f>
        <v>0.86676492558695795</v>
      </c>
      <c r="Q974" s="1061">
        <f>VLOOKUP(C974,'A. Rate Class Allocations'!$B$124:$J$128,7,FALSE)</f>
        <v>0.93591420350510102</v>
      </c>
      <c r="R974" s="1061">
        <f>VLOOKUP(C974,'A. Rate Class Allocations'!$B$124:$J$128,9,FALSE)</f>
        <v>0.67326093337246795</v>
      </c>
      <c r="S974" s="1060">
        <f t="shared" si="46"/>
        <v>1041.2941701442396</v>
      </c>
      <c r="T974" s="1060">
        <f t="shared" si="47"/>
        <v>0.16067918990314053</v>
      </c>
    </row>
    <row r="975" spans="1:20" s="1063" customFormat="1">
      <c r="A975" s="1072" t="s">
        <v>846</v>
      </c>
      <c r="B975" s="1063" t="s">
        <v>768</v>
      </c>
      <c r="C975" s="1063" t="s">
        <v>806</v>
      </c>
      <c r="D975" s="1063" t="s">
        <v>1985</v>
      </c>
      <c r="E975" s="1066">
        <v>2019</v>
      </c>
      <c r="F975" s="1066">
        <v>2019</v>
      </c>
      <c r="G975" s="1064">
        <v>43361</v>
      </c>
      <c r="H975" s="1117">
        <f t="shared" si="45"/>
        <v>2018</v>
      </c>
      <c r="I975" s="1118"/>
      <c r="J975" s="1063" t="s">
        <v>925</v>
      </c>
      <c r="K975" s="1063" t="s">
        <v>924</v>
      </c>
      <c r="L975" s="1063" t="s">
        <v>827</v>
      </c>
      <c r="M975" s="1063">
        <v>1049.58</v>
      </c>
      <c r="N975" s="1063">
        <v>0.21</v>
      </c>
      <c r="O975" s="1062">
        <f>VLOOKUP(C975,'A. Rate Class Allocations'!$B$124:$J$128,6,FALSE)</f>
        <v>0.94261788524984402</v>
      </c>
      <c r="P975" s="1061">
        <f>VLOOKUP(C975,'A. Rate Class Allocations'!$B$124:$J$128,8,FALSE)</f>
        <v>0.86676492558695795</v>
      </c>
      <c r="Q975" s="1061">
        <f>VLOOKUP(C975,'A. Rate Class Allocations'!$B$124:$J$128,7,FALSE)</f>
        <v>0.93591420350510102</v>
      </c>
      <c r="R975" s="1061">
        <f>VLOOKUP(C975,'A. Rate Class Allocations'!$B$124:$J$128,9,FALSE)</f>
        <v>0.67326093337246795</v>
      </c>
      <c r="S975" s="1060">
        <f t="shared" si="46"/>
        <v>857.53637541290288</v>
      </c>
      <c r="T975" s="1060">
        <f t="shared" si="47"/>
        <v>0.13232403874376278</v>
      </c>
    </row>
    <row r="976" spans="1:20" s="1063" customFormat="1">
      <c r="A976" s="1072" t="s">
        <v>846</v>
      </c>
      <c r="B976" s="1063" t="s">
        <v>768</v>
      </c>
      <c r="C976" s="1063" t="s">
        <v>806</v>
      </c>
      <c r="D976" s="1063" t="s">
        <v>1985</v>
      </c>
      <c r="E976" s="1066">
        <v>2019</v>
      </c>
      <c r="F976" s="1066">
        <v>2019</v>
      </c>
      <c r="G976" s="1064">
        <v>43361</v>
      </c>
      <c r="H976" s="1117">
        <f t="shared" si="45"/>
        <v>2018</v>
      </c>
      <c r="I976" s="1118"/>
      <c r="J976" s="1063" t="s">
        <v>925</v>
      </c>
      <c r="K976" s="1063" t="s">
        <v>924</v>
      </c>
      <c r="L976" s="1063" t="s">
        <v>827</v>
      </c>
      <c r="M976" s="1063">
        <v>479.80799999999999</v>
      </c>
      <c r="N976" s="1063">
        <v>9.6000000000000002E-2</v>
      </c>
      <c r="O976" s="1062">
        <f>VLOOKUP(C976,'A. Rate Class Allocations'!$B$124:$J$128,6,FALSE)</f>
        <v>0.94261788524984402</v>
      </c>
      <c r="P976" s="1061">
        <f>VLOOKUP(C976,'A. Rate Class Allocations'!$B$124:$J$128,8,FALSE)</f>
        <v>0.86676492558695795</v>
      </c>
      <c r="Q976" s="1061">
        <f>VLOOKUP(C976,'A. Rate Class Allocations'!$B$124:$J$128,7,FALSE)</f>
        <v>0.93591420350510102</v>
      </c>
      <c r="R976" s="1061">
        <f>VLOOKUP(C976,'A. Rate Class Allocations'!$B$124:$J$128,9,FALSE)</f>
        <v>0.67326093337246795</v>
      </c>
      <c r="S976" s="1060">
        <f t="shared" si="46"/>
        <v>392.01662876018423</v>
      </c>
      <c r="T976" s="1060">
        <f t="shared" si="47"/>
        <v>6.0490989140005842E-2</v>
      </c>
    </row>
    <row r="977" spans="1:20" s="1063" customFormat="1">
      <c r="A977" s="1072" t="s">
        <v>846</v>
      </c>
      <c r="B977" s="1063" t="s">
        <v>768</v>
      </c>
      <c r="C977" s="1063" t="s">
        <v>806</v>
      </c>
      <c r="D977" s="1063" t="s">
        <v>1984</v>
      </c>
      <c r="E977" s="1066">
        <v>2019</v>
      </c>
      <c r="F977" s="1066">
        <v>2019</v>
      </c>
      <c r="G977" s="1064">
        <v>43355</v>
      </c>
      <c r="H977" s="1117">
        <f t="shared" si="45"/>
        <v>2018</v>
      </c>
      <c r="I977" s="1118"/>
      <c r="J977" s="1063" t="s">
        <v>925</v>
      </c>
      <c r="K977" s="1063" t="s">
        <v>924</v>
      </c>
      <c r="L977" s="1063" t="s">
        <v>827</v>
      </c>
      <c r="M977" s="1063">
        <v>2178.306</v>
      </c>
      <c r="N977" s="1063">
        <v>0.70199999999999996</v>
      </c>
      <c r="O977" s="1062">
        <f>VLOOKUP(C977,'A. Rate Class Allocations'!$B$124:$J$128,6,FALSE)</f>
        <v>0.94261788524984402</v>
      </c>
      <c r="P977" s="1061">
        <f>VLOOKUP(C977,'A. Rate Class Allocations'!$B$124:$J$128,8,FALSE)</f>
        <v>0.86676492558695795</v>
      </c>
      <c r="Q977" s="1061">
        <f>VLOOKUP(C977,'A. Rate Class Allocations'!$B$124:$J$128,7,FALSE)</f>
        <v>0.93591420350510102</v>
      </c>
      <c r="R977" s="1061">
        <f>VLOOKUP(C977,'A. Rate Class Allocations'!$B$124:$J$128,9,FALSE)</f>
        <v>0.67326093337246795</v>
      </c>
      <c r="S977" s="1060">
        <f t="shared" si="46"/>
        <v>1779.7372585035721</v>
      </c>
      <c r="T977" s="1060">
        <f t="shared" si="47"/>
        <v>0.44234035808629268</v>
      </c>
    </row>
    <row r="978" spans="1:20" s="1063" customFormat="1">
      <c r="A978" s="1072" t="s">
        <v>846</v>
      </c>
      <c r="B978" s="1063" t="s">
        <v>768</v>
      </c>
      <c r="C978" s="1063" t="s">
        <v>806</v>
      </c>
      <c r="D978" s="1063" t="s">
        <v>1983</v>
      </c>
      <c r="E978" s="1066">
        <v>2019</v>
      </c>
      <c r="F978" s="1066">
        <v>2019</v>
      </c>
      <c r="G978" s="1064">
        <v>43321</v>
      </c>
      <c r="H978" s="1117">
        <f t="shared" si="45"/>
        <v>2018</v>
      </c>
      <c r="I978" s="1118"/>
      <c r="J978" s="1063" t="s">
        <v>925</v>
      </c>
      <c r="K978" s="1063" t="s">
        <v>924</v>
      </c>
      <c r="L978" s="1063" t="s">
        <v>827</v>
      </c>
      <c r="M978" s="1063">
        <v>1112.0340000000001</v>
      </c>
      <c r="N978" s="1063">
        <v>0.40600000000000008</v>
      </c>
      <c r="O978" s="1062">
        <f>VLOOKUP(C978,'A. Rate Class Allocations'!$B$124:$J$128,6,FALSE)</f>
        <v>0.94261788524984402</v>
      </c>
      <c r="P978" s="1061">
        <f>VLOOKUP(C978,'A. Rate Class Allocations'!$B$124:$J$128,8,FALSE)</f>
        <v>0.86676492558695795</v>
      </c>
      <c r="Q978" s="1061">
        <f>VLOOKUP(C978,'A. Rate Class Allocations'!$B$124:$J$128,7,FALSE)</f>
        <v>0.93591420350510102</v>
      </c>
      <c r="R978" s="1061">
        <f>VLOOKUP(C978,'A. Rate Class Allocations'!$B$124:$J$128,9,FALSE)</f>
        <v>0.67326093337246795</v>
      </c>
      <c r="S978" s="1060">
        <f t="shared" si="46"/>
        <v>908.56304969217433</v>
      </c>
      <c r="T978" s="1060">
        <f t="shared" si="47"/>
        <v>0.25582647490460808</v>
      </c>
    </row>
    <row r="979" spans="1:20" s="1063" customFormat="1">
      <c r="A979" s="1072" t="s">
        <v>846</v>
      </c>
      <c r="B979" s="1063" t="s">
        <v>768</v>
      </c>
      <c r="C979" s="1063" t="s">
        <v>806</v>
      </c>
      <c r="D979" s="1063" t="s">
        <v>1983</v>
      </c>
      <c r="E979" s="1066">
        <v>2019</v>
      </c>
      <c r="F979" s="1066">
        <v>2019</v>
      </c>
      <c r="G979" s="1064">
        <v>43321</v>
      </c>
      <c r="H979" s="1117">
        <f t="shared" si="45"/>
        <v>2018</v>
      </c>
      <c r="I979" s="1118"/>
      <c r="J979" s="1063" t="s">
        <v>925</v>
      </c>
      <c r="K979" s="1063" t="s">
        <v>924</v>
      </c>
      <c r="L979" s="1063" t="s">
        <v>827</v>
      </c>
      <c r="M979" s="1063">
        <v>479.32500000000005</v>
      </c>
      <c r="N979" s="1063">
        <v>0.17500000000000002</v>
      </c>
      <c r="O979" s="1062">
        <f>VLOOKUP(C979,'A. Rate Class Allocations'!$B$124:$J$128,6,FALSE)</f>
        <v>0.94261788524984402</v>
      </c>
      <c r="P979" s="1061">
        <f>VLOOKUP(C979,'A. Rate Class Allocations'!$B$124:$J$128,8,FALSE)</f>
        <v>0.86676492558695795</v>
      </c>
      <c r="Q979" s="1061">
        <f>VLOOKUP(C979,'A. Rate Class Allocations'!$B$124:$J$128,7,FALSE)</f>
        <v>0.93591420350510102</v>
      </c>
      <c r="R979" s="1061">
        <f>VLOOKUP(C979,'A. Rate Class Allocations'!$B$124:$J$128,9,FALSE)</f>
        <v>0.67326093337246795</v>
      </c>
      <c r="S979" s="1060">
        <f t="shared" si="46"/>
        <v>391.62200417766132</v>
      </c>
      <c r="T979" s="1060">
        <f t="shared" si="47"/>
        <v>0.11027003228646901</v>
      </c>
    </row>
    <row r="980" spans="1:20" s="1063" customFormat="1">
      <c r="A980" s="1072" t="s">
        <v>846</v>
      </c>
      <c r="B980" s="1063" t="s">
        <v>768</v>
      </c>
      <c r="C980" s="1063" t="s">
        <v>806</v>
      </c>
      <c r="D980" s="1063" t="s">
        <v>1982</v>
      </c>
      <c r="E980" s="1066">
        <v>2019</v>
      </c>
      <c r="F980" s="1066">
        <v>2019</v>
      </c>
      <c r="G980" s="1064">
        <v>43354</v>
      </c>
      <c r="H980" s="1117">
        <f t="shared" si="45"/>
        <v>2018</v>
      </c>
      <c r="I980" s="1118"/>
      <c r="J980" s="1063" t="s">
        <v>925</v>
      </c>
      <c r="K980" s="1063" t="s">
        <v>924</v>
      </c>
      <c r="L980" s="1063" t="s">
        <v>827</v>
      </c>
      <c r="M980" s="1063">
        <v>2201.4719999999998</v>
      </c>
      <c r="N980" s="1063">
        <v>0.252</v>
      </c>
      <c r="O980" s="1062">
        <f>VLOOKUP(C980,'A. Rate Class Allocations'!$B$124:$J$128,6,FALSE)</f>
        <v>0.94261788524984402</v>
      </c>
      <c r="P980" s="1061">
        <f>VLOOKUP(C980,'A. Rate Class Allocations'!$B$124:$J$128,8,FALSE)</f>
        <v>0.86676492558695795</v>
      </c>
      <c r="Q980" s="1061">
        <f>VLOOKUP(C980,'A. Rate Class Allocations'!$B$124:$J$128,7,FALSE)</f>
        <v>0.93591420350510102</v>
      </c>
      <c r="R980" s="1061">
        <f>VLOOKUP(C980,'A. Rate Class Allocations'!$B$124:$J$128,9,FALSE)</f>
        <v>0.67326093337246795</v>
      </c>
      <c r="S980" s="1060">
        <f t="shared" si="46"/>
        <v>1798.664531958492</v>
      </c>
      <c r="T980" s="1060">
        <f t="shared" si="47"/>
        <v>0.15878884649251535</v>
      </c>
    </row>
    <row r="981" spans="1:20" s="1063" customFormat="1">
      <c r="A981" s="1072" t="s">
        <v>846</v>
      </c>
      <c r="B981" s="1063" t="s">
        <v>768</v>
      </c>
      <c r="C981" s="1063" t="s">
        <v>806</v>
      </c>
      <c r="D981" s="1063" t="s">
        <v>1982</v>
      </c>
      <c r="E981" s="1066">
        <v>2019</v>
      </c>
      <c r="F981" s="1066">
        <v>2019</v>
      </c>
      <c r="G981" s="1064">
        <v>43354</v>
      </c>
      <c r="H981" s="1117">
        <f t="shared" si="45"/>
        <v>2018</v>
      </c>
      <c r="I981" s="1118"/>
      <c r="J981" s="1063" t="s">
        <v>925</v>
      </c>
      <c r="K981" s="1063" t="s">
        <v>924</v>
      </c>
      <c r="L981" s="1063" t="s">
        <v>827</v>
      </c>
      <c r="M981" s="1063">
        <v>3669.119999999999</v>
      </c>
      <c r="N981" s="1063">
        <v>0.41999999999999993</v>
      </c>
      <c r="O981" s="1062">
        <f>VLOOKUP(C981,'A. Rate Class Allocations'!$B$124:$J$128,6,FALSE)</f>
        <v>0.94261788524984402</v>
      </c>
      <c r="P981" s="1061">
        <f>VLOOKUP(C981,'A. Rate Class Allocations'!$B$124:$J$128,8,FALSE)</f>
        <v>0.86676492558695795</v>
      </c>
      <c r="Q981" s="1061">
        <f>VLOOKUP(C981,'A. Rate Class Allocations'!$B$124:$J$128,7,FALSE)</f>
        <v>0.93591420350510102</v>
      </c>
      <c r="R981" s="1061">
        <f>VLOOKUP(C981,'A. Rate Class Allocations'!$B$124:$J$128,9,FALSE)</f>
        <v>0.67326093337246795</v>
      </c>
      <c r="S981" s="1060">
        <f t="shared" si="46"/>
        <v>2997.7742199308195</v>
      </c>
      <c r="T981" s="1060">
        <f t="shared" si="47"/>
        <v>0.26464807748752556</v>
      </c>
    </row>
    <row r="982" spans="1:20" s="1063" customFormat="1">
      <c r="A982" s="1072" t="s">
        <v>846</v>
      </c>
      <c r="B982" s="1063" t="s">
        <v>768</v>
      </c>
      <c r="C982" s="1063" t="s">
        <v>806</v>
      </c>
      <c r="D982" s="1063" t="s">
        <v>1982</v>
      </c>
      <c r="E982" s="1066">
        <v>2019</v>
      </c>
      <c r="F982" s="1066">
        <v>2019</v>
      </c>
      <c r="G982" s="1064">
        <v>43354</v>
      </c>
      <c r="H982" s="1117">
        <f t="shared" si="45"/>
        <v>2018</v>
      </c>
      <c r="I982" s="1118"/>
      <c r="J982" s="1063" t="s">
        <v>925</v>
      </c>
      <c r="K982" s="1063" t="s">
        <v>924</v>
      </c>
      <c r="L982" s="1063" t="s">
        <v>827</v>
      </c>
      <c r="M982" s="1063">
        <v>2533.44</v>
      </c>
      <c r="N982" s="1063">
        <v>0.28999999999999998</v>
      </c>
      <c r="O982" s="1062">
        <f>VLOOKUP(C982,'A. Rate Class Allocations'!$B$124:$J$128,6,FALSE)</f>
        <v>0.94261788524984402</v>
      </c>
      <c r="P982" s="1061">
        <f>VLOOKUP(C982,'A. Rate Class Allocations'!$B$124:$J$128,8,FALSE)</f>
        <v>0.86676492558695795</v>
      </c>
      <c r="Q982" s="1061">
        <f>VLOOKUP(C982,'A. Rate Class Allocations'!$B$124:$J$128,7,FALSE)</f>
        <v>0.93591420350510102</v>
      </c>
      <c r="R982" s="1061">
        <f>VLOOKUP(C982,'A. Rate Class Allocations'!$B$124:$J$128,9,FALSE)</f>
        <v>0.67326093337246795</v>
      </c>
      <c r="S982" s="1060">
        <f t="shared" si="46"/>
        <v>2069.891723285567</v>
      </c>
      <c r="T982" s="1060">
        <f t="shared" si="47"/>
        <v>0.18273319636043434</v>
      </c>
    </row>
    <row r="983" spans="1:20" s="1063" customFormat="1">
      <c r="A983" s="1072" t="s">
        <v>846</v>
      </c>
      <c r="B983" s="1063" t="s">
        <v>768</v>
      </c>
      <c r="C983" s="1063" t="s">
        <v>806</v>
      </c>
      <c r="D983" s="1063" t="s">
        <v>1981</v>
      </c>
      <c r="E983" s="1066">
        <v>2019</v>
      </c>
      <c r="F983" s="1066">
        <v>2019</v>
      </c>
      <c r="G983" s="1064">
        <v>43349</v>
      </c>
      <c r="H983" s="1117">
        <f t="shared" si="45"/>
        <v>2018</v>
      </c>
      <c r="I983" s="1118"/>
      <c r="J983" s="1063" t="s">
        <v>925</v>
      </c>
      <c r="K983" s="1063" t="s">
        <v>924</v>
      </c>
      <c r="L983" s="1063" t="s">
        <v>827</v>
      </c>
      <c r="M983" s="1063">
        <v>2428.2720000000004</v>
      </c>
      <c r="N983" s="1063">
        <v>0.87600000000000011</v>
      </c>
      <c r="O983" s="1062">
        <f>VLOOKUP(C983,'A. Rate Class Allocations'!$B$124:$J$128,6,FALSE)</f>
        <v>0.94261788524984402</v>
      </c>
      <c r="P983" s="1061">
        <f>VLOOKUP(C983,'A. Rate Class Allocations'!$B$124:$J$128,8,FALSE)</f>
        <v>0.86676492558695795</v>
      </c>
      <c r="Q983" s="1061">
        <f>VLOOKUP(C983,'A. Rate Class Allocations'!$B$124:$J$128,7,FALSE)</f>
        <v>0.93591420350510102</v>
      </c>
      <c r="R983" s="1061">
        <f>VLOOKUP(C983,'A. Rate Class Allocations'!$B$124:$J$128,9,FALSE)</f>
        <v>0.67326093337246795</v>
      </c>
      <c r="S983" s="1060">
        <f t="shared" si="46"/>
        <v>1983.9665098388318</v>
      </c>
      <c r="T983" s="1060">
        <f t="shared" si="47"/>
        <v>0.55198027590255339</v>
      </c>
    </row>
    <row r="984" spans="1:20" s="1063" customFormat="1">
      <c r="A984" s="1072" t="s">
        <v>846</v>
      </c>
      <c r="B984" s="1063" t="s">
        <v>768</v>
      </c>
      <c r="C984" s="1063" t="s">
        <v>806</v>
      </c>
      <c r="D984" s="1063" t="s">
        <v>1980</v>
      </c>
      <c r="E984" s="1066">
        <v>2019</v>
      </c>
      <c r="F984" s="1066">
        <v>2019</v>
      </c>
      <c r="G984" s="1064">
        <v>43332</v>
      </c>
      <c r="H984" s="1117">
        <f t="shared" si="45"/>
        <v>2018</v>
      </c>
      <c r="I984" s="1118"/>
      <c r="J984" s="1063" t="s">
        <v>925</v>
      </c>
      <c r="K984" s="1063" t="s">
        <v>924</v>
      </c>
      <c r="L984" s="1063" t="s">
        <v>827</v>
      </c>
      <c r="M984" s="1063">
        <v>7042.3499999999976</v>
      </c>
      <c r="N984" s="1063">
        <v>1.3299999999999996</v>
      </c>
      <c r="O984" s="1062">
        <f>VLOOKUP(C984,'A. Rate Class Allocations'!$B$124:$J$128,6,FALSE)</f>
        <v>0.94261788524984402</v>
      </c>
      <c r="P984" s="1061">
        <f>VLOOKUP(C984,'A. Rate Class Allocations'!$B$124:$J$128,8,FALSE)</f>
        <v>0.86676492558695795</v>
      </c>
      <c r="Q984" s="1061">
        <f>VLOOKUP(C984,'A. Rate Class Allocations'!$B$124:$J$128,7,FALSE)</f>
        <v>0.93591420350510102</v>
      </c>
      <c r="R984" s="1061">
        <f>VLOOKUP(C984,'A. Rate Class Allocations'!$B$124:$J$128,9,FALSE)</f>
        <v>0.67326093337246795</v>
      </c>
      <c r="S984" s="1060">
        <f t="shared" si="46"/>
        <v>5753.7979890899742</v>
      </c>
      <c r="T984" s="1060">
        <f t="shared" si="47"/>
        <v>0.83805224537716405</v>
      </c>
    </row>
    <row r="985" spans="1:20" s="1063" customFormat="1">
      <c r="A985" s="1072" t="s">
        <v>846</v>
      </c>
      <c r="B985" s="1063" t="s">
        <v>768</v>
      </c>
      <c r="C985" s="1063" t="s">
        <v>806</v>
      </c>
      <c r="D985" s="1063" t="s">
        <v>1980</v>
      </c>
      <c r="E985" s="1066">
        <v>2019</v>
      </c>
      <c r="F985" s="1066">
        <v>2019</v>
      </c>
      <c r="G985" s="1064">
        <v>43332</v>
      </c>
      <c r="H985" s="1117">
        <f t="shared" si="45"/>
        <v>2018</v>
      </c>
      <c r="I985" s="1118"/>
      <c r="J985" s="1063" t="s">
        <v>925</v>
      </c>
      <c r="K985" s="1063" t="s">
        <v>924</v>
      </c>
      <c r="L985" s="1063" t="s">
        <v>827</v>
      </c>
      <c r="M985" s="1063">
        <v>1016.64</v>
      </c>
      <c r="N985" s="1063">
        <v>0.192</v>
      </c>
      <c r="O985" s="1062">
        <f>VLOOKUP(C985,'A. Rate Class Allocations'!$B$124:$J$128,6,FALSE)</f>
        <v>0.94261788524984402</v>
      </c>
      <c r="P985" s="1061">
        <f>VLOOKUP(C985,'A. Rate Class Allocations'!$B$124:$J$128,8,FALSE)</f>
        <v>0.86676492558695795</v>
      </c>
      <c r="Q985" s="1061">
        <f>VLOOKUP(C985,'A. Rate Class Allocations'!$B$124:$J$128,7,FALSE)</f>
        <v>0.93591420350510102</v>
      </c>
      <c r="R985" s="1061">
        <f>VLOOKUP(C985,'A. Rate Class Allocations'!$B$124:$J$128,9,FALSE)</f>
        <v>0.67326093337246795</v>
      </c>
      <c r="S985" s="1060">
        <f t="shared" si="46"/>
        <v>830.62346910171095</v>
      </c>
      <c r="T985" s="1060">
        <f t="shared" si="47"/>
        <v>0.12098197828001168</v>
      </c>
    </row>
    <row r="986" spans="1:20" s="1063" customFormat="1">
      <c r="A986" s="1072" t="s">
        <v>846</v>
      </c>
      <c r="B986" s="1063" t="s">
        <v>768</v>
      </c>
      <c r="C986" s="1063" t="s">
        <v>806</v>
      </c>
      <c r="D986" s="1063" t="s">
        <v>1980</v>
      </c>
      <c r="E986" s="1066">
        <v>2019</v>
      </c>
      <c r="F986" s="1066">
        <v>2019</v>
      </c>
      <c r="G986" s="1064">
        <v>43332</v>
      </c>
      <c r="H986" s="1117">
        <f t="shared" si="45"/>
        <v>2018</v>
      </c>
      <c r="I986" s="1118"/>
      <c r="J986" s="1063" t="s">
        <v>843</v>
      </c>
      <c r="K986" s="1063" t="s">
        <v>924</v>
      </c>
      <c r="L986" s="1063" t="s">
        <v>827</v>
      </c>
      <c r="M986" s="1063">
        <v>1016.64</v>
      </c>
      <c r="N986" s="1063">
        <v>0.192</v>
      </c>
      <c r="O986" s="1062">
        <f>VLOOKUP(C986,'A. Rate Class Allocations'!$B$124:$J$128,6,FALSE)</f>
        <v>0.94261788524984402</v>
      </c>
      <c r="P986" s="1061">
        <f>VLOOKUP(C986,'A. Rate Class Allocations'!$B$124:$J$128,8,FALSE)</f>
        <v>0.86676492558695795</v>
      </c>
      <c r="Q986" s="1061">
        <f>VLOOKUP(C986,'A. Rate Class Allocations'!$B$124:$J$128,7,FALSE)</f>
        <v>0.93591420350510102</v>
      </c>
      <c r="R986" s="1061">
        <f>VLOOKUP(C986,'A. Rate Class Allocations'!$B$124:$J$128,9,FALSE)</f>
        <v>0.67326093337246795</v>
      </c>
      <c r="S986" s="1060">
        <f t="shared" si="46"/>
        <v>830.62346910171095</v>
      </c>
      <c r="T986" s="1060">
        <f t="shared" si="47"/>
        <v>0.12098197828001168</v>
      </c>
    </row>
    <row r="987" spans="1:20" s="1063" customFormat="1">
      <c r="A987" s="1072" t="s">
        <v>846</v>
      </c>
      <c r="B987" s="1063" t="s">
        <v>768</v>
      </c>
      <c r="C987" s="1063" t="s">
        <v>806</v>
      </c>
      <c r="D987" s="1063" t="s">
        <v>1979</v>
      </c>
      <c r="E987" s="1066">
        <v>2019</v>
      </c>
      <c r="F987" s="1066">
        <v>2019</v>
      </c>
      <c r="G987" s="1064">
        <v>43321</v>
      </c>
      <c r="H987" s="1117">
        <f t="shared" si="45"/>
        <v>2018</v>
      </c>
      <c r="I987" s="1118"/>
      <c r="J987" s="1063" t="s">
        <v>925</v>
      </c>
      <c r="K987" s="1063" t="s">
        <v>924</v>
      </c>
      <c r="L987" s="1063" t="s">
        <v>827</v>
      </c>
      <c r="M987" s="1063">
        <v>5053.9999999999991</v>
      </c>
      <c r="N987" s="1063">
        <v>1.3299999999999996</v>
      </c>
      <c r="O987" s="1062">
        <f>VLOOKUP(C987,'A. Rate Class Allocations'!$B$124:$J$128,6,FALSE)</f>
        <v>0.94261788524984402</v>
      </c>
      <c r="P987" s="1061">
        <f>VLOOKUP(C987,'A. Rate Class Allocations'!$B$124:$J$128,8,FALSE)</f>
        <v>0.86676492558695795</v>
      </c>
      <c r="Q987" s="1061">
        <f>VLOOKUP(C987,'A. Rate Class Allocations'!$B$124:$J$128,7,FALSE)</f>
        <v>0.93591420350510102</v>
      </c>
      <c r="R987" s="1061">
        <f>VLOOKUP(C987,'A. Rate Class Allocations'!$B$124:$J$128,9,FALSE)</f>
        <v>0.67326093337246795</v>
      </c>
      <c r="S987" s="1060">
        <f t="shared" si="46"/>
        <v>4129.2601243705212</v>
      </c>
      <c r="T987" s="1060">
        <f t="shared" si="47"/>
        <v>0.83805224537716405</v>
      </c>
    </row>
    <row r="988" spans="1:20" s="1063" customFormat="1">
      <c r="A988" s="1072" t="s">
        <v>846</v>
      </c>
      <c r="B988" s="1063" t="s">
        <v>768</v>
      </c>
      <c r="C988" s="1063" t="s">
        <v>806</v>
      </c>
      <c r="D988" s="1063" t="s">
        <v>1978</v>
      </c>
      <c r="E988" s="1066">
        <v>2019</v>
      </c>
      <c r="F988" s="1066">
        <v>2019</v>
      </c>
      <c r="G988" s="1064">
        <v>43332</v>
      </c>
      <c r="H988" s="1117">
        <f t="shared" si="45"/>
        <v>2018</v>
      </c>
      <c r="I988" s="1118"/>
      <c r="J988" s="1063" t="s">
        <v>925</v>
      </c>
      <c r="K988" s="1063" t="s">
        <v>924</v>
      </c>
      <c r="L988" s="1063" t="s">
        <v>827</v>
      </c>
      <c r="M988" s="1063">
        <v>472.55500000000001</v>
      </c>
      <c r="N988" s="1063">
        <v>0.14499999999999999</v>
      </c>
      <c r="O988" s="1062">
        <f>VLOOKUP(C988,'A. Rate Class Allocations'!$B$124:$J$128,6,FALSE)</f>
        <v>0.94261788524984402</v>
      </c>
      <c r="P988" s="1061">
        <f>VLOOKUP(C988,'A. Rate Class Allocations'!$B$124:$J$128,8,FALSE)</f>
        <v>0.86676492558695795</v>
      </c>
      <c r="Q988" s="1061">
        <f>VLOOKUP(C988,'A. Rate Class Allocations'!$B$124:$J$128,7,FALSE)</f>
        <v>0.93591420350510102</v>
      </c>
      <c r="R988" s="1061">
        <f>VLOOKUP(C988,'A. Rate Class Allocations'!$B$124:$J$128,9,FALSE)</f>
        <v>0.67326093337246795</v>
      </c>
      <c r="S988" s="1060">
        <f t="shared" si="46"/>
        <v>386.0907237973708</v>
      </c>
      <c r="T988" s="1060">
        <f t="shared" si="47"/>
        <v>9.1366598180217168E-2</v>
      </c>
    </row>
    <row r="989" spans="1:20" s="1063" customFormat="1">
      <c r="A989" s="1072" t="s">
        <v>846</v>
      </c>
      <c r="B989" s="1063" t="s">
        <v>768</v>
      </c>
      <c r="C989" s="1063" t="s">
        <v>806</v>
      </c>
      <c r="D989" s="1063" t="s">
        <v>1978</v>
      </c>
      <c r="E989" s="1066">
        <v>2019</v>
      </c>
      <c r="F989" s="1066">
        <v>2019</v>
      </c>
      <c r="G989" s="1064">
        <v>43332</v>
      </c>
      <c r="H989" s="1117">
        <f t="shared" si="45"/>
        <v>2018</v>
      </c>
      <c r="I989" s="1118"/>
      <c r="J989" s="1063" t="s">
        <v>925</v>
      </c>
      <c r="K989" s="1063" t="s">
        <v>924</v>
      </c>
      <c r="L989" s="1063" t="s">
        <v>827</v>
      </c>
      <c r="M989" s="1063">
        <v>1355.7439999999999</v>
      </c>
      <c r="N989" s="1063">
        <v>0.41600000000000004</v>
      </c>
      <c r="O989" s="1062">
        <f>VLOOKUP(C989,'A. Rate Class Allocations'!$B$124:$J$128,6,FALSE)</f>
        <v>0.94261788524984402</v>
      </c>
      <c r="P989" s="1061">
        <f>VLOOKUP(C989,'A. Rate Class Allocations'!$B$124:$J$128,8,FALSE)</f>
        <v>0.86676492558695795</v>
      </c>
      <c r="Q989" s="1061">
        <f>VLOOKUP(C989,'A. Rate Class Allocations'!$B$124:$J$128,7,FALSE)</f>
        <v>0.93591420350510102</v>
      </c>
      <c r="R989" s="1061">
        <f>VLOOKUP(C989,'A. Rate Class Allocations'!$B$124:$J$128,9,FALSE)</f>
        <v>0.67326093337246795</v>
      </c>
      <c r="S989" s="1060">
        <f t="shared" si="46"/>
        <v>1107.6809731014223</v>
      </c>
      <c r="T989" s="1060">
        <f t="shared" si="47"/>
        <v>0.26212761960669206</v>
      </c>
    </row>
    <row r="990" spans="1:20" s="1063" customFormat="1">
      <c r="A990" s="1072" t="s">
        <v>846</v>
      </c>
      <c r="B990" s="1063" t="s">
        <v>768</v>
      </c>
      <c r="C990" s="1063" t="s">
        <v>806</v>
      </c>
      <c r="D990" s="1063" t="s">
        <v>1978</v>
      </c>
      <c r="E990" s="1066">
        <v>2019</v>
      </c>
      <c r="F990" s="1066">
        <v>2019</v>
      </c>
      <c r="G990" s="1064">
        <v>43332</v>
      </c>
      <c r="H990" s="1117">
        <f t="shared" si="45"/>
        <v>2018</v>
      </c>
      <c r="I990" s="1118"/>
      <c r="J990" s="1063" t="s">
        <v>925</v>
      </c>
      <c r="K990" s="1063" t="s">
        <v>924</v>
      </c>
      <c r="L990" s="1063" t="s">
        <v>827</v>
      </c>
      <c r="M990" s="1063">
        <v>91.251999999999981</v>
      </c>
      <c r="N990" s="1063">
        <v>2.8000000000000001E-2</v>
      </c>
      <c r="O990" s="1062">
        <f>VLOOKUP(C990,'A. Rate Class Allocations'!$B$124:$J$128,6,FALSE)</f>
        <v>0.94261788524984402</v>
      </c>
      <c r="P990" s="1061">
        <f>VLOOKUP(C990,'A. Rate Class Allocations'!$B$124:$J$128,8,FALSE)</f>
        <v>0.86676492558695795</v>
      </c>
      <c r="Q990" s="1061">
        <f>VLOOKUP(C990,'A. Rate Class Allocations'!$B$124:$J$128,7,FALSE)</f>
        <v>0.93591420350510102</v>
      </c>
      <c r="R990" s="1061">
        <f>VLOOKUP(C990,'A. Rate Class Allocations'!$B$124:$J$128,9,FALSE)</f>
        <v>0.67326093337246795</v>
      </c>
      <c r="S990" s="1060">
        <f t="shared" si="46"/>
        <v>74.555450112595722</v>
      </c>
      <c r="T990" s="1060">
        <f t="shared" si="47"/>
        <v>1.7643205165835039E-2</v>
      </c>
    </row>
    <row r="991" spans="1:20" s="1063" customFormat="1">
      <c r="A991" s="1072" t="s">
        <v>846</v>
      </c>
      <c r="B991" s="1063" t="s">
        <v>768</v>
      </c>
      <c r="C991" s="1063" t="s">
        <v>806</v>
      </c>
      <c r="D991" s="1063" t="s">
        <v>1977</v>
      </c>
      <c r="E991" s="1066">
        <v>2019</v>
      </c>
      <c r="F991" s="1066">
        <v>2019</v>
      </c>
      <c r="G991" s="1064">
        <v>43333</v>
      </c>
      <c r="H991" s="1117">
        <f t="shared" si="45"/>
        <v>2018</v>
      </c>
      <c r="I991" s="1118"/>
      <c r="J991" s="1063" t="s">
        <v>925</v>
      </c>
      <c r="K991" s="1063" t="s">
        <v>924</v>
      </c>
      <c r="L991" s="1063" t="s">
        <v>827</v>
      </c>
      <c r="M991" s="1063">
        <v>3937.4400000000014</v>
      </c>
      <c r="N991" s="1063">
        <v>1.2480000000000002</v>
      </c>
      <c r="O991" s="1062">
        <f>VLOOKUP(C991,'A. Rate Class Allocations'!$B$124:$J$128,6,FALSE)</f>
        <v>0.94261788524984402</v>
      </c>
      <c r="P991" s="1061">
        <f>VLOOKUP(C991,'A. Rate Class Allocations'!$B$124:$J$128,8,FALSE)</f>
        <v>0.86676492558695795</v>
      </c>
      <c r="Q991" s="1061">
        <f>VLOOKUP(C991,'A. Rate Class Allocations'!$B$124:$J$128,7,FALSE)</f>
        <v>0.93591420350510102</v>
      </c>
      <c r="R991" s="1061">
        <f>VLOOKUP(C991,'A. Rate Class Allocations'!$B$124:$J$128,9,FALSE)</f>
        <v>0.67326093337246795</v>
      </c>
      <c r="S991" s="1060">
        <f t="shared" si="46"/>
        <v>3216.9992054019531</v>
      </c>
      <c r="T991" s="1060">
        <f t="shared" si="47"/>
        <v>0.78638285882007619</v>
      </c>
    </row>
    <row r="992" spans="1:20" s="1063" customFormat="1">
      <c r="A992" s="1072" t="s">
        <v>846</v>
      </c>
      <c r="B992" s="1063" t="s">
        <v>768</v>
      </c>
      <c r="C992" s="1063" t="s">
        <v>806</v>
      </c>
      <c r="D992" s="1063" t="s">
        <v>1976</v>
      </c>
      <c r="E992" s="1066">
        <v>2019</v>
      </c>
      <c r="F992" s="1066">
        <v>2019</v>
      </c>
      <c r="G992" s="1064">
        <v>43334</v>
      </c>
      <c r="H992" s="1117">
        <f t="shared" si="45"/>
        <v>2018</v>
      </c>
      <c r="I992" s="1118"/>
      <c r="J992" s="1063" t="s">
        <v>925</v>
      </c>
      <c r="K992" s="1063" t="s">
        <v>924</v>
      </c>
      <c r="L992" s="1063" t="s">
        <v>827</v>
      </c>
      <c r="M992" s="1063">
        <v>5938.5040000000008</v>
      </c>
      <c r="N992" s="1063">
        <v>1.1440000000000001</v>
      </c>
      <c r="O992" s="1062">
        <f>VLOOKUP(C992,'A. Rate Class Allocations'!$B$124:$J$128,6,FALSE)</f>
        <v>0.94261788524984402</v>
      </c>
      <c r="P992" s="1061">
        <f>VLOOKUP(C992,'A. Rate Class Allocations'!$B$124:$J$128,8,FALSE)</f>
        <v>0.86676492558695795</v>
      </c>
      <c r="Q992" s="1061">
        <f>VLOOKUP(C992,'A. Rate Class Allocations'!$B$124:$J$128,7,FALSE)</f>
        <v>0.93591420350510102</v>
      </c>
      <c r="R992" s="1061">
        <f>VLOOKUP(C992,'A. Rate Class Allocations'!$B$124:$J$128,9,FALSE)</f>
        <v>0.67326093337246795</v>
      </c>
      <c r="S992" s="1060">
        <f t="shared" si="46"/>
        <v>4851.9247656539064</v>
      </c>
      <c r="T992" s="1060">
        <f t="shared" si="47"/>
        <v>0.72085095391840304</v>
      </c>
    </row>
    <row r="993" spans="1:20" s="1063" customFormat="1">
      <c r="A993" s="1072" t="s">
        <v>846</v>
      </c>
      <c r="B993" s="1063" t="s">
        <v>768</v>
      </c>
      <c r="C993" s="1063" t="s">
        <v>806</v>
      </c>
      <c r="D993" s="1063" t="s">
        <v>1975</v>
      </c>
      <c r="E993" s="1066">
        <v>2019</v>
      </c>
      <c r="F993" s="1066">
        <v>2019</v>
      </c>
      <c r="G993" s="1064">
        <v>43335</v>
      </c>
      <c r="H993" s="1117">
        <f t="shared" si="45"/>
        <v>2018</v>
      </c>
      <c r="I993" s="1118"/>
      <c r="J993" s="1063" t="s">
        <v>925</v>
      </c>
      <c r="K993" s="1063" t="s">
        <v>924</v>
      </c>
      <c r="L993" s="1063" t="s">
        <v>827</v>
      </c>
      <c r="M993" s="1063">
        <v>6648.9280000000008</v>
      </c>
      <c r="N993" s="1063">
        <v>1.1440000000000001</v>
      </c>
      <c r="O993" s="1062">
        <f>VLOOKUP(C993,'A. Rate Class Allocations'!$B$124:$J$128,6,FALSE)</f>
        <v>0.94261788524984402</v>
      </c>
      <c r="P993" s="1061">
        <f>VLOOKUP(C993,'A. Rate Class Allocations'!$B$124:$J$128,8,FALSE)</f>
        <v>0.86676492558695795</v>
      </c>
      <c r="Q993" s="1061">
        <f>VLOOKUP(C993,'A. Rate Class Allocations'!$B$124:$J$128,7,FALSE)</f>
        <v>0.93591420350510102</v>
      </c>
      <c r="R993" s="1061">
        <f>VLOOKUP(C993,'A. Rate Class Allocations'!$B$124:$J$128,9,FALSE)</f>
        <v>0.67326093337246795</v>
      </c>
      <c r="S993" s="1060">
        <f t="shared" si="46"/>
        <v>5432.3611516047977</v>
      </c>
      <c r="T993" s="1060">
        <f t="shared" si="47"/>
        <v>0.72085095391840304</v>
      </c>
    </row>
    <row r="994" spans="1:20" s="1063" customFormat="1">
      <c r="A994" s="1072" t="s">
        <v>846</v>
      </c>
      <c r="B994" s="1063" t="s">
        <v>768</v>
      </c>
      <c r="C994" s="1063" t="s">
        <v>806</v>
      </c>
      <c r="D994" s="1063" t="s">
        <v>1974</v>
      </c>
      <c r="E994" s="1066">
        <v>2019</v>
      </c>
      <c r="F994" s="1066">
        <v>2019</v>
      </c>
      <c r="G994" s="1064">
        <v>43335</v>
      </c>
      <c r="H994" s="1117">
        <f t="shared" si="45"/>
        <v>2018</v>
      </c>
      <c r="I994" s="1118"/>
      <c r="J994" s="1063" t="s">
        <v>925</v>
      </c>
      <c r="K994" s="1063" t="s">
        <v>924</v>
      </c>
      <c r="L994" s="1063" t="s">
        <v>827</v>
      </c>
      <c r="M994" s="1063">
        <v>3230.1359999999995</v>
      </c>
      <c r="N994" s="1063">
        <v>1.0919999999999999</v>
      </c>
      <c r="O994" s="1062">
        <f>VLOOKUP(C994,'A. Rate Class Allocations'!$B$124:$J$128,6,FALSE)</f>
        <v>0.94261788524984402</v>
      </c>
      <c r="P994" s="1061">
        <f>VLOOKUP(C994,'A. Rate Class Allocations'!$B$124:$J$128,8,FALSE)</f>
        <v>0.86676492558695795</v>
      </c>
      <c r="Q994" s="1061">
        <f>VLOOKUP(C994,'A. Rate Class Allocations'!$B$124:$J$128,7,FALSE)</f>
        <v>0.93591420350510102</v>
      </c>
      <c r="R994" s="1061">
        <f>VLOOKUP(C994,'A. Rate Class Allocations'!$B$124:$J$128,9,FALSE)</f>
        <v>0.67326093337246795</v>
      </c>
      <c r="S994" s="1060">
        <f t="shared" si="46"/>
        <v>2639.111947189097</v>
      </c>
      <c r="T994" s="1060">
        <f t="shared" si="47"/>
        <v>0.68808500146756635</v>
      </c>
    </row>
    <row r="995" spans="1:20" s="1063" customFormat="1">
      <c r="A995" s="1072" t="s">
        <v>846</v>
      </c>
      <c r="B995" s="1063" t="s">
        <v>768</v>
      </c>
      <c r="C995" s="1063" t="s">
        <v>806</v>
      </c>
      <c r="D995" s="1063" t="s">
        <v>1974</v>
      </c>
      <c r="E995" s="1066">
        <v>2019</v>
      </c>
      <c r="F995" s="1066">
        <v>2019</v>
      </c>
      <c r="G995" s="1064">
        <v>43335</v>
      </c>
      <c r="H995" s="1117">
        <f t="shared" si="45"/>
        <v>2018</v>
      </c>
      <c r="I995" s="1118"/>
      <c r="J995" s="1063" t="s">
        <v>925</v>
      </c>
      <c r="K995" s="1063" t="s">
        <v>924</v>
      </c>
      <c r="L995" s="1063" t="s">
        <v>827</v>
      </c>
      <c r="M995" s="1063">
        <v>485.11199999999997</v>
      </c>
      <c r="N995" s="1063">
        <v>0.16400000000000001</v>
      </c>
      <c r="O995" s="1062">
        <f>VLOOKUP(C995,'A. Rate Class Allocations'!$B$124:$J$128,6,FALSE)</f>
        <v>0.94261788524984402</v>
      </c>
      <c r="P995" s="1061">
        <f>VLOOKUP(C995,'A. Rate Class Allocations'!$B$124:$J$128,8,FALSE)</f>
        <v>0.86676492558695795</v>
      </c>
      <c r="Q995" s="1061">
        <f>VLOOKUP(C995,'A. Rate Class Allocations'!$B$124:$J$128,7,FALSE)</f>
        <v>0.93591420350510102</v>
      </c>
      <c r="R995" s="1061">
        <f>VLOOKUP(C995,'A. Rate Class Allocations'!$B$124:$J$128,9,FALSE)</f>
        <v>0.67326093337246795</v>
      </c>
      <c r="S995" s="1060">
        <f t="shared" si="46"/>
        <v>396.35014591484617</v>
      </c>
      <c r="T995" s="1060">
        <f t="shared" si="47"/>
        <v>0.10333877311417666</v>
      </c>
    </row>
    <row r="996" spans="1:20" s="1063" customFormat="1">
      <c r="A996" s="1072" t="s">
        <v>846</v>
      </c>
      <c r="B996" s="1063" t="s">
        <v>768</v>
      </c>
      <c r="C996" s="1063" t="s">
        <v>806</v>
      </c>
      <c r="D996" s="1063" t="s">
        <v>1973</v>
      </c>
      <c r="E996" s="1066">
        <v>2019</v>
      </c>
      <c r="F996" s="1066">
        <v>2019</v>
      </c>
      <c r="G996" s="1064">
        <v>43342</v>
      </c>
      <c r="H996" s="1117">
        <f t="shared" si="45"/>
        <v>2018</v>
      </c>
      <c r="I996" s="1118"/>
      <c r="J996" s="1063" t="s">
        <v>925</v>
      </c>
      <c r="K996" s="1063" t="s">
        <v>924</v>
      </c>
      <c r="L996" s="1063" t="s">
        <v>827</v>
      </c>
      <c r="M996" s="1063">
        <v>4982.1799999999985</v>
      </c>
      <c r="N996" s="1063">
        <v>1.3299999999999996</v>
      </c>
      <c r="O996" s="1062">
        <f>VLOOKUP(C996,'A. Rate Class Allocations'!$B$124:$J$128,6,FALSE)</f>
        <v>0.94261788524984402</v>
      </c>
      <c r="P996" s="1061">
        <f>VLOOKUP(C996,'A. Rate Class Allocations'!$B$124:$J$128,8,FALSE)</f>
        <v>0.86676492558695795</v>
      </c>
      <c r="Q996" s="1061">
        <f>VLOOKUP(C996,'A. Rate Class Allocations'!$B$124:$J$128,7,FALSE)</f>
        <v>0.93591420350510102</v>
      </c>
      <c r="R996" s="1061">
        <f>VLOOKUP(C996,'A. Rate Class Allocations'!$B$124:$J$128,9,FALSE)</f>
        <v>0.67326093337246795</v>
      </c>
      <c r="S996" s="1060">
        <f t="shared" si="46"/>
        <v>4070.5811647084129</v>
      </c>
      <c r="T996" s="1060">
        <f t="shared" si="47"/>
        <v>0.83805224537716405</v>
      </c>
    </row>
    <row r="997" spans="1:20" s="1063" customFormat="1">
      <c r="A997" s="1072" t="s">
        <v>846</v>
      </c>
      <c r="B997" s="1063" t="s">
        <v>768</v>
      </c>
      <c r="C997" s="1063" t="s">
        <v>806</v>
      </c>
      <c r="D997" s="1063" t="s">
        <v>1973</v>
      </c>
      <c r="E997" s="1066">
        <v>2019</v>
      </c>
      <c r="F997" s="1066">
        <v>2019</v>
      </c>
      <c r="G997" s="1064">
        <v>43342</v>
      </c>
      <c r="H997" s="1117">
        <f t="shared" si="45"/>
        <v>2018</v>
      </c>
      <c r="I997" s="1118"/>
      <c r="J997" s="1063" t="s">
        <v>925</v>
      </c>
      <c r="K997" s="1063" t="s">
        <v>924</v>
      </c>
      <c r="L997" s="1063" t="s">
        <v>827</v>
      </c>
      <c r="M997" s="1063">
        <v>359.61599999999999</v>
      </c>
      <c r="N997" s="1063">
        <v>9.6000000000000002E-2</v>
      </c>
      <c r="O997" s="1062">
        <f>VLOOKUP(C997,'A. Rate Class Allocations'!$B$124:$J$128,6,FALSE)</f>
        <v>0.94261788524984402</v>
      </c>
      <c r="P997" s="1061">
        <f>VLOOKUP(C997,'A. Rate Class Allocations'!$B$124:$J$128,8,FALSE)</f>
        <v>0.86676492558695795</v>
      </c>
      <c r="Q997" s="1061">
        <f>VLOOKUP(C997,'A. Rate Class Allocations'!$B$124:$J$128,7,FALSE)</f>
        <v>0.93591420350510102</v>
      </c>
      <c r="R997" s="1061">
        <f>VLOOKUP(C997,'A. Rate Class Allocations'!$B$124:$J$128,9,FALSE)</f>
        <v>0.67326093337246795</v>
      </c>
      <c r="S997" s="1060">
        <f t="shared" si="46"/>
        <v>293.81638482105842</v>
      </c>
      <c r="T997" s="1060">
        <f t="shared" si="47"/>
        <v>6.0490989140005842E-2</v>
      </c>
    </row>
    <row r="998" spans="1:20" s="1063" customFormat="1">
      <c r="A998" s="1072" t="s">
        <v>846</v>
      </c>
      <c r="B998" s="1063" t="s">
        <v>768</v>
      </c>
      <c r="C998" s="1063" t="s">
        <v>806</v>
      </c>
      <c r="D998" s="1063" t="s">
        <v>1972</v>
      </c>
      <c r="E998" s="1066">
        <v>2019</v>
      </c>
      <c r="F998" s="1066">
        <v>2019</v>
      </c>
      <c r="G998" s="1064">
        <v>43328</v>
      </c>
      <c r="H998" s="1117">
        <f t="shared" si="45"/>
        <v>2018</v>
      </c>
      <c r="I998" s="1118"/>
      <c r="J998" s="1063" t="s">
        <v>925</v>
      </c>
      <c r="K998" s="1063" t="s">
        <v>924</v>
      </c>
      <c r="L998" s="1063" t="s">
        <v>827</v>
      </c>
      <c r="M998" s="1063">
        <v>5178.3679999999995</v>
      </c>
      <c r="N998" s="1063">
        <v>0.83200000000000007</v>
      </c>
      <c r="O998" s="1062">
        <f>VLOOKUP(C998,'A. Rate Class Allocations'!$B$124:$J$128,6,FALSE)</f>
        <v>0.94261788524984402</v>
      </c>
      <c r="P998" s="1061">
        <f>VLOOKUP(C998,'A. Rate Class Allocations'!$B$124:$J$128,8,FALSE)</f>
        <v>0.86676492558695795</v>
      </c>
      <c r="Q998" s="1061">
        <f>VLOOKUP(C998,'A. Rate Class Allocations'!$B$124:$J$128,7,FALSE)</f>
        <v>0.93591420350510102</v>
      </c>
      <c r="R998" s="1061">
        <f>VLOOKUP(C998,'A. Rate Class Allocations'!$B$124:$J$128,9,FALSE)</f>
        <v>0.67326093337246795</v>
      </c>
      <c r="S998" s="1060">
        <f t="shared" si="46"/>
        <v>4230.8722777436342</v>
      </c>
      <c r="T998" s="1060">
        <f t="shared" si="47"/>
        <v>0.52425523921338413</v>
      </c>
    </row>
    <row r="999" spans="1:20" s="1063" customFormat="1">
      <c r="A999" s="1072" t="s">
        <v>846</v>
      </c>
      <c r="B999" s="1063" t="s">
        <v>768</v>
      </c>
      <c r="C999" s="1063" t="s">
        <v>806</v>
      </c>
      <c r="D999" s="1063" t="s">
        <v>1972</v>
      </c>
      <c r="E999" s="1066">
        <v>2019</v>
      </c>
      <c r="F999" s="1066">
        <v>2019</v>
      </c>
      <c r="G999" s="1064">
        <v>43328</v>
      </c>
      <c r="H999" s="1117">
        <f t="shared" si="45"/>
        <v>2018</v>
      </c>
      <c r="I999" s="1118"/>
      <c r="J999" s="1063" t="s">
        <v>925</v>
      </c>
      <c r="K999" s="1063" t="s">
        <v>924</v>
      </c>
      <c r="L999" s="1063" t="s">
        <v>827</v>
      </c>
      <c r="M999" s="1063">
        <v>360.99200000000002</v>
      </c>
      <c r="N999" s="1063">
        <v>5.7999999999999996E-2</v>
      </c>
      <c r="O999" s="1062">
        <f>VLOOKUP(C999,'A. Rate Class Allocations'!$B$124:$J$128,6,FALSE)</f>
        <v>0.94261788524984402</v>
      </c>
      <c r="P999" s="1061">
        <f>VLOOKUP(C999,'A. Rate Class Allocations'!$B$124:$J$128,8,FALSE)</f>
        <v>0.86676492558695795</v>
      </c>
      <c r="Q999" s="1061">
        <f>VLOOKUP(C999,'A. Rate Class Allocations'!$B$124:$J$128,7,FALSE)</f>
        <v>0.93591420350510102</v>
      </c>
      <c r="R999" s="1061">
        <f>VLOOKUP(C999,'A. Rate Class Allocations'!$B$124:$J$128,9,FALSE)</f>
        <v>0.67326093337246795</v>
      </c>
      <c r="S999" s="1060">
        <f t="shared" si="46"/>
        <v>294.94061551578221</v>
      </c>
      <c r="T999" s="1060">
        <f t="shared" si="47"/>
        <v>3.6546639272086859E-2</v>
      </c>
    </row>
    <row r="1000" spans="1:20" s="1063" customFormat="1">
      <c r="A1000" s="1072" t="s">
        <v>846</v>
      </c>
      <c r="B1000" s="1063" t="s">
        <v>768</v>
      </c>
      <c r="C1000" s="1063" t="s">
        <v>806</v>
      </c>
      <c r="D1000" s="1063" t="s">
        <v>1972</v>
      </c>
      <c r="E1000" s="1066">
        <v>2019</v>
      </c>
      <c r="F1000" s="1066">
        <v>2019</v>
      </c>
      <c r="G1000" s="1064">
        <v>43328</v>
      </c>
      <c r="H1000" s="1117">
        <f t="shared" si="45"/>
        <v>2018</v>
      </c>
      <c r="I1000" s="1118"/>
      <c r="J1000" s="1063" t="s">
        <v>925</v>
      </c>
      <c r="K1000" s="1063" t="s">
        <v>924</v>
      </c>
      <c r="L1000" s="1063" t="s">
        <v>827</v>
      </c>
      <c r="M1000" s="1063">
        <v>597.50399999999991</v>
      </c>
      <c r="N1000" s="1063">
        <v>9.6000000000000002E-2</v>
      </c>
      <c r="O1000" s="1062">
        <f>VLOOKUP(C1000,'A. Rate Class Allocations'!$B$124:$J$128,6,FALSE)</f>
        <v>0.94261788524984402</v>
      </c>
      <c r="P1000" s="1061">
        <f>VLOOKUP(C1000,'A. Rate Class Allocations'!$B$124:$J$128,8,FALSE)</f>
        <v>0.86676492558695795</v>
      </c>
      <c r="Q1000" s="1061">
        <f>VLOOKUP(C1000,'A. Rate Class Allocations'!$B$124:$J$128,7,FALSE)</f>
        <v>0.93591420350510102</v>
      </c>
      <c r="R1000" s="1061">
        <f>VLOOKUP(C1000,'A. Rate Class Allocations'!$B$124:$J$128,9,FALSE)</f>
        <v>0.67326093337246795</v>
      </c>
      <c r="S1000" s="1060">
        <f t="shared" si="46"/>
        <v>488.17757050888076</v>
      </c>
      <c r="T1000" s="1060">
        <f t="shared" si="47"/>
        <v>6.0490989140005842E-2</v>
      </c>
    </row>
    <row r="1001" spans="1:20" s="1063" customFormat="1">
      <c r="A1001" s="1072" t="s">
        <v>846</v>
      </c>
      <c r="B1001" s="1063" t="s">
        <v>768</v>
      </c>
      <c r="C1001" s="1063" t="s">
        <v>806</v>
      </c>
      <c r="D1001" s="1063" t="s">
        <v>1972</v>
      </c>
      <c r="E1001" s="1066">
        <v>2019</v>
      </c>
      <c r="F1001" s="1066">
        <v>2019</v>
      </c>
      <c r="G1001" s="1064">
        <v>43328</v>
      </c>
      <c r="H1001" s="1117">
        <f t="shared" si="45"/>
        <v>2018</v>
      </c>
      <c r="I1001" s="1118"/>
      <c r="J1001" s="1063" t="s">
        <v>925</v>
      </c>
      <c r="K1001" s="1063" t="s">
        <v>924</v>
      </c>
      <c r="L1001" s="1063" t="s">
        <v>827</v>
      </c>
      <c r="M1001" s="1063">
        <v>1985.4560000000001</v>
      </c>
      <c r="N1001" s="1063">
        <v>0.31900000000000001</v>
      </c>
      <c r="O1001" s="1062">
        <f>VLOOKUP(C1001,'A. Rate Class Allocations'!$B$124:$J$128,6,FALSE)</f>
        <v>0.94261788524984402</v>
      </c>
      <c r="P1001" s="1061">
        <f>VLOOKUP(C1001,'A. Rate Class Allocations'!$B$124:$J$128,8,FALSE)</f>
        <v>0.86676492558695795</v>
      </c>
      <c r="Q1001" s="1061">
        <f>VLOOKUP(C1001,'A. Rate Class Allocations'!$B$124:$J$128,7,FALSE)</f>
        <v>0.93591420350510102</v>
      </c>
      <c r="R1001" s="1061">
        <f>VLOOKUP(C1001,'A. Rate Class Allocations'!$B$124:$J$128,9,FALSE)</f>
        <v>0.67326093337246795</v>
      </c>
      <c r="S1001" s="1060">
        <f t="shared" si="46"/>
        <v>1622.1733853368023</v>
      </c>
      <c r="T1001" s="1060">
        <f t="shared" si="47"/>
        <v>0.20100651599647776</v>
      </c>
    </row>
    <row r="1002" spans="1:20" s="1063" customFormat="1">
      <c r="A1002" s="1072" t="s">
        <v>846</v>
      </c>
      <c r="B1002" s="1063" t="s">
        <v>768</v>
      </c>
      <c r="C1002" s="1063" t="s">
        <v>806</v>
      </c>
      <c r="D1002" s="1063" t="s">
        <v>1972</v>
      </c>
      <c r="E1002" s="1066">
        <v>2019</v>
      </c>
      <c r="F1002" s="1066">
        <v>2019</v>
      </c>
      <c r="G1002" s="1064">
        <v>43328</v>
      </c>
      <c r="H1002" s="1117">
        <f t="shared" si="45"/>
        <v>2018</v>
      </c>
      <c r="I1002" s="1118"/>
      <c r="J1002" s="1063" t="s">
        <v>925</v>
      </c>
      <c r="K1002" s="1063" t="s">
        <v>924</v>
      </c>
      <c r="L1002" s="1063" t="s">
        <v>827</v>
      </c>
      <c r="M1002" s="1063">
        <v>541.48799999999994</v>
      </c>
      <c r="N1002" s="1063">
        <v>8.6999999999999994E-2</v>
      </c>
      <c r="O1002" s="1062">
        <f>VLOOKUP(C1002,'A. Rate Class Allocations'!$B$124:$J$128,6,FALSE)</f>
        <v>0.94261788524984402</v>
      </c>
      <c r="P1002" s="1061">
        <f>VLOOKUP(C1002,'A. Rate Class Allocations'!$B$124:$J$128,8,FALSE)</f>
        <v>0.86676492558695795</v>
      </c>
      <c r="Q1002" s="1061">
        <f>VLOOKUP(C1002,'A. Rate Class Allocations'!$B$124:$J$128,7,FALSE)</f>
        <v>0.93591420350510102</v>
      </c>
      <c r="R1002" s="1061">
        <f>VLOOKUP(C1002,'A. Rate Class Allocations'!$B$124:$J$128,9,FALSE)</f>
        <v>0.67326093337246795</v>
      </c>
      <c r="S1002" s="1060">
        <f t="shared" si="46"/>
        <v>442.41092327367329</v>
      </c>
      <c r="T1002" s="1060">
        <f t="shared" si="47"/>
        <v>5.4819958908130288E-2</v>
      </c>
    </row>
    <row r="1003" spans="1:20" s="1063" customFormat="1">
      <c r="A1003" s="1072" t="s">
        <v>846</v>
      </c>
      <c r="B1003" s="1063" t="s">
        <v>768</v>
      </c>
      <c r="C1003" s="1063" t="s">
        <v>806</v>
      </c>
      <c r="D1003" s="1063" t="s">
        <v>1971</v>
      </c>
      <c r="E1003" s="1066">
        <v>2019</v>
      </c>
      <c r="F1003" s="1066">
        <v>2019</v>
      </c>
      <c r="G1003" s="1064">
        <v>43339</v>
      </c>
      <c r="H1003" s="1117">
        <f t="shared" si="45"/>
        <v>2018</v>
      </c>
      <c r="I1003" s="1118"/>
      <c r="J1003" s="1063" t="s">
        <v>925</v>
      </c>
      <c r="K1003" s="1063" t="s">
        <v>924</v>
      </c>
      <c r="L1003" s="1063" t="s">
        <v>827</v>
      </c>
      <c r="M1003" s="1063">
        <v>2738.7359999999999</v>
      </c>
      <c r="N1003" s="1063">
        <v>1.1969999999999998</v>
      </c>
      <c r="O1003" s="1062">
        <f>VLOOKUP(C1003,'A. Rate Class Allocations'!$B$124:$J$128,6,FALSE)</f>
        <v>0.94261788524984402</v>
      </c>
      <c r="P1003" s="1061">
        <f>VLOOKUP(C1003,'A. Rate Class Allocations'!$B$124:$J$128,8,FALSE)</f>
        <v>0.86676492558695795</v>
      </c>
      <c r="Q1003" s="1061">
        <f>VLOOKUP(C1003,'A. Rate Class Allocations'!$B$124:$J$128,7,FALSE)</f>
        <v>0.93591420350510102</v>
      </c>
      <c r="R1003" s="1061">
        <f>VLOOKUP(C1003,'A. Rate Class Allocations'!$B$124:$J$128,9,FALSE)</f>
        <v>0.67326093337246795</v>
      </c>
      <c r="S1003" s="1060">
        <f t="shared" si="46"/>
        <v>2237.6243284483626</v>
      </c>
      <c r="T1003" s="1060">
        <f t="shared" si="47"/>
        <v>0.75424702083944772</v>
      </c>
    </row>
    <row r="1004" spans="1:20" s="1063" customFormat="1">
      <c r="A1004" s="1072" t="s">
        <v>846</v>
      </c>
      <c r="B1004" s="1063" t="s">
        <v>768</v>
      </c>
      <c r="C1004" s="1063" t="s">
        <v>806</v>
      </c>
      <c r="D1004" s="1063" t="s">
        <v>1971</v>
      </c>
      <c r="E1004" s="1066">
        <v>2019</v>
      </c>
      <c r="F1004" s="1066">
        <v>2019</v>
      </c>
      <c r="G1004" s="1064">
        <v>43339</v>
      </c>
      <c r="H1004" s="1117">
        <f t="shared" si="45"/>
        <v>2018</v>
      </c>
      <c r="I1004" s="1118"/>
      <c r="J1004" s="1063" t="s">
        <v>925</v>
      </c>
      <c r="K1004" s="1063" t="s">
        <v>924</v>
      </c>
      <c r="L1004" s="1063" t="s">
        <v>827</v>
      </c>
      <c r="M1004" s="1063">
        <v>350.06399999999996</v>
      </c>
      <c r="N1004" s="1063">
        <v>0.153</v>
      </c>
      <c r="O1004" s="1062">
        <f>VLOOKUP(C1004,'A. Rate Class Allocations'!$B$124:$J$128,6,FALSE)</f>
        <v>0.94261788524984402</v>
      </c>
      <c r="P1004" s="1061">
        <f>VLOOKUP(C1004,'A. Rate Class Allocations'!$B$124:$J$128,8,FALSE)</f>
        <v>0.86676492558695795</v>
      </c>
      <c r="Q1004" s="1061">
        <f>VLOOKUP(C1004,'A. Rate Class Allocations'!$B$124:$J$128,7,FALSE)</f>
        <v>0.93591420350510102</v>
      </c>
      <c r="R1004" s="1061">
        <f>VLOOKUP(C1004,'A. Rate Class Allocations'!$B$124:$J$128,9,FALSE)</f>
        <v>0.67326093337246795</v>
      </c>
      <c r="S1004" s="1060">
        <f t="shared" si="46"/>
        <v>286.0121322076854</v>
      </c>
      <c r="T1004" s="1060">
        <f t="shared" si="47"/>
        <v>9.6407513941884321E-2</v>
      </c>
    </row>
    <row r="1005" spans="1:20" s="1063" customFormat="1">
      <c r="A1005" s="1072" t="s">
        <v>846</v>
      </c>
      <c r="B1005" s="1063" t="s">
        <v>768</v>
      </c>
      <c r="C1005" s="1063" t="s">
        <v>806</v>
      </c>
      <c r="D1005" s="1063" t="s">
        <v>1970</v>
      </c>
      <c r="E1005" s="1066">
        <v>2019</v>
      </c>
      <c r="F1005" s="1066">
        <v>2019</v>
      </c>
      <c r="G1005" s="1064">
        <v>43350</v>
      </c>
      <c r="H1005" s="1117">
        <f t="shared" si="45"/>
        <v>2018</v>
      </c>
      <c r="I1005" s="1118"/>
      <c r="J1005" s="1063" t="s">
        <v>925</v>
      </c>
      <c r="K1005" s="1063" t="s">
        <v>924</v>
      </c>
      <c r="L1005" s="1063" t="s">
        <v>827</v>
      </c>
      <c r="M1005" s="1063">
        <v>4241.8999999999996</v>
      </c>
      <c r="N1005" s="1063">
        <v>0.67599999999999993</v>
      </c>
      <c r="O1005" s="1062">
        <f>VLOOKUP(C1005,'A. Rate Class Allocations'!$B$124:$J$128,6,FALSE)</f>
        <v>0.94261788524984402</v>
      </c>
      <c r="P1005" s="1061">
        <f>VLOOKUP(C1005,'A. Rate Class Allocations'!$B$124:$J$128,8,FALSE)</f>
        <v>0.86676492558695795</v>
      </c>
      <c r="Q1005" s="1061">
        <f>VLOOKUP(C1005,'A. Rate Class Allocations'!$B$124:$J$128,7,FALSE)</f>
        <v>0.93591420350510102</v>
      </c>
      <c r="R1005" s="1061">
        <f>VLOOKUP(C1005,'A. Rate Class Allocations'!$B$124:$J$128,9,FALSE)</f>
        <v>0.67326093337246795</v>
      </c>
      <c r="S1005" s="1060">
        <f t="shared" si="46"/>
        <v>3465.7515871720047</v>
      </c>
      <c r="T1005" s="1060">
        <f t="shared" si="47"/>
        <v>0.42595738186087445</v>
      </c>
    </row>
    <row r="1006" spans="1:20" s="1063" customFormat="1">
      <c r="A1006" s="1072" t="s">
        <v>846</v>
      </c>
      <c r="B1006" s="1063" t="s">
        <v>768</v>
      </c>
      <c r="C1006" s="1063" t="s">
        <v>806</v>
      </c>
      <c r="D1006" s="1063" t="s">
        <v>1970</v>
      </c>
      <c r="E1006" s="1066">
        <v>2019</v>
      </c>
      <c r="F1006" s="1066">
        <v>2019</v>
      </c>
      <c r="G1006" s="1064">
        <v>43350</v>
      </c>
      <c r="H1006" s="1117">
        <f t="shared" si="45"/>
        <v>2018</v>
      </c>
      <c r="I1006" s="1118"/>
      <c r="J1006" s="1063" t="s">
        <v>925</v>
      </c>
      <c r="K1006" s="1063" t="s">
        <v>924</v>
      </c>
      <c r="L1006" s="1063" t="s">
        <v>827</v>
      </c>
      <c r="M1006" s="1063">
        <v>181.97499999999997</v>
      </c>
      <c r="N1006" s="1063">
        <v>2.8999999999999998E-2</v>
      </c>
      <c r="O1006" s="1062">
        <f>VLOOKUP(C1006,'A. Rate Class Allocations'!$B$124:$J$128,6,FALSE)</f>
        <v>0.94261788524984402</v>
      </c>
      <c r="P1006" s="1061">
        <f>VLOOKUP(C1006,'A. Rate Class Allocations'!$B$124:$J$128,8,FALSE)</f>
        <v>0.86676492558695795</v>
      </c>
      <c r="Q1006" s="1061">
        <f>VLOOKUP(C1006,'A. Rate Class Allocations'!$B$124:$J$128,7,FALSE)</f>
        <v>0.93591420350510102</v>
      </c>
      <c r="R1006" s="1061">
        <f>VLOOKUP(C1006,'A. Rate Class Allocations'!$B$124:$J$128,9,FALSE)</f>
        <v>0.67326093337246795</v>
      </c>
      <c r="S1006" s="1060">
        <f t="shared" si="46"/>
        <v>148.67869234909489</v>
      </c>
      <c r="T1006" s="1060">
        <f t="shared" si="47"/>
        <v>1.8273319636043429E-2</v>
      </c>
    </row>
    <row r="1007" spans="1:20" s="1063" customFormat="1">
      <c r="A1007" s="1072" t="s">
        <v>846</v>
      </c>
      <c r="B1007" s="1063" t="s">
        <v>768</v>
      </c>
      <c r="C1007" s="1063" t="s">
        <v>806</v>
      </c>
      <c r="D1007" s="1063" t="s">
        <v>1970</v>
      </c>
      <c r="E1007" s="1066">
        <v>2019</v>
      </c>
      <c r="F1007" s="1066">
        <v>2019</v>
      </c>
      <c r="G1007" s="1064">
        <v>43350</v>
      </c>
      <c r="H1007" s="1117">
        <f t="shared" si="45"/>
        <v>2018</v>
      </c>
      <c r="I1007" s="1118"/>
      <c r="J1007" s="1063" t="s">
        <v>925</v>
      </c>
      <c r="K1007" s="1063" t="s">
        <v>924</v>
      </c>
      <c r="L1007" s="1063" t="s">
        <v>827</v>
      </c>
      <c r="M1007" s="1063">
        <v>351.4</v>
      </c>
      <c r="N1007" s="1063">
        <v>5.6000000000000001E-2</v>
      </c>
      <c r="O1007" s="1062">
        <f>VLOOKUP(C1007,'A. Rate Class Allocations'!$B$124:$J$128,6,FALSE)</f>
        <v>0.94261788524984402</v>
      </c>
      <c r="P1007" s="1061">
        <f>VLOOKUP(C1007,'A. Rate Class Allocations'!$B$124:$J$128,8,FALSE)</f>
        <v>0.86676492558695795</v>
      </c>
      <c r="Q1007" s="1061">
        <f>VLOOKUP(C1007,'A. Rate Class Allocations'!$B$124:$J$128,7,FALSE)</f>
        <v>0.93591420350510102</v>
      </c>
      <c r="R1007" s="1061">
        <f>VLOOKUP(C1007,'A. Rate Class Allocations'!$B$124:$J$128,9,FALSE)</f>
        <v>0.67326093337246795</v>
      </c>
      <c r="S1007" s="1060">
        <f t="shared" si="46"/>
        <v>287.1036817775626</v>
      </c>
      <c r="T1007" s="1060">
        <f t="shared" si="47"/>
        <v>3.5286410331670078E-2</v>
      </c>
    </row>
    <row r="1008" spans="1:20" s="1063" customFormat="1">
      <c r="A1008" s="1072" t="s">
        <v>846</v>
      </c>
      <c r="B1008" s="1063" t="s">
        <v>768</v>
      </c>
      <c r="C1008" s="1063" t="s">
        <v>806</v>
      </c>
      <c r="D1008" s="1063" t="s">
        <v>1969</v>
      </c>
      <c r="E1008" s="1066">
        <v>2019</v>
      </c>
      <c r="F1008" s="1066">
        <v>2019</v>
      </c>
      <c r="G1008" s="1064">
        <v>43489</v>
      </c>
      <c r="H1008" s="1117">
        <f t="shared" si="45"/>
        <v>2019</v>
      </c>
      <c r="I1008" s="1118"/>
      <c r="J1008" s="1063" t="s">
        <v>925</v>
      </c>
      <c r="K1008" s="1063" t="s">
        <v>924</v>
      </c>
      <c r="L1008" s="1063" t="s">
        <v>827</v>
      </c>
      <c r="M1008" s="1063">
        <v>973.43999999999983</v>
      </c>
      <c r="N1008" s="1063">
        <v>0.41600000000000004</v>
      </c>
      <c r="O1008" s="1062">
        <f>VLOOKUP(C1008,'A. Rate Class Allocations'!$B$124:$J$128,6,FALSE)</f>
        <v>0.94261788524984402</v>
      </c>
      <c r="P1008" s="1061">
        <f>VLOOKUP(C1008,'A. Rate Class Allocations'!$B$124:$J$128,8,FALSE)</f>
        <v>0.86676492558695795</v>
      </c>
      <c r="Q1008" s="1061">
        <f>VLOOKUP(C1008,'A. Rate Class Allocations'!$B$124:$J$128,7,FALSE)</f>
        <v>0.93591420350510102</v>
      </c>
      <c r="R1008" s="1061">
        <f>VLOOKUP(C1008,'A. Rate Class Allocations'!$B$124:$J$128,9,FALSE)</f>
        <v>0.67326093337246795</v>
      </c>
      <c r="S1008" s="1060">
        <f t="shared" si="46"/>
        <v>795.32785426736041</v>
      </c>
      <c r="T1008" s="1060">
        <f t="shared" si="47"/>
        <v>0.26212761960669206</v>
      </c>
    </row>
    <row r="1009" spans="1:20" s="1063" customFormat="1">
      <c r="A1009" s="1072" t="s">
        <v>846</v>
      </c>
      <c r="B1009" s="1063" t="s">
        <v>768</v>
      </c>
      <c r="C1009" s="1063" t="s">
        <v>806</v>
      </c>
      <c r="D1009" s="1063" t="s">
        <v>1969</v>
      </c>
      <c r="E1009" s="1066">
        <v>2019</v>
      </c>
      <c r="F1009" s="1066">
        <v>2019</v>
      </c>
      <c r="G1009" s="1064">
        <v>43489</v>
      </c>
      <c r="H1009" s="1117">
        <f t="shared" si="45"/>
        <v>2019</v>
      </c>
      <c r="I1009" s="1118"/>
      <c r="J1009" s="1063" t="s">
        <v>925</v>
      </c>
      <c r="K1009" s="1063" t="s">
        <v>924</v>
      </c>
      <c r="L1009" s="1063" t="s">
        <v>827</v>
      </c>
      <c r="M1009" s="1063">
        <v>135.72</v>
      </c>
      <c r="N1009" s="1063">
        <v>5.7999999999999996E-2</v>
      </c>
      <c r="O1009" s="1062">
        <f>VLOOKUP(C1009,'A. Rate Class Allocations'!$B$124:$J$128,6,FALSE)</f>
        <v>0.94261788524984402</v>
      </c>
      <c r="P1009" s="1061">
        <f>VLOOKUP(C1009,'A. Rate Class Allocations'!$B$124:$J$128,8,FALSE)</f>
        <v>0.86676492558695795</v>
      </c>
      <c r="Q1009" s="1061">
        <f>VLOOKUP(C1009,'A. Rate Class Allocations'!$B$124:$J$128,7,FALSE)</f>
        <v>0.93591420350510102</v>
      </c>
      <c r="R1009" s="1061">
        <f>VLOOKUP(C1009,'A. Rate Class Allocations'!$B$124:$J$128,9,FALSE)</f>
        <v>0.67326093337246795</v>
      </c>
      <c r="S1009" s="1060">
        <f t="shared" si="46"/>
        <v>110.88705660458393</v>
      </c>
      <c r="T1009" s="1060">
        <f t="shared" si="47"/>
        <v>3.6546639272086859E-2</v>
      </c>
    </row>
    <row r="1010" spans="1:20" s="1063" customFormat="1">
      <c r="A1010" s="1072" t="s">
        <v>846</v>
      </c>
      <c r="B1010" s="1063" t="s">
        <v>768</v>
      </c>
      <c r="C1010" s="1063" t="s">
        <v>806</v>
      </c>
      <c r="D1010" s="1063" t="s">
        <v>1969</v>
      </c>
      <c r="E1010" s="1066">
        <v>2019</v>
      </c>
      <c r="F1010" s="1066">
        <v>2019</v>
      </c>
      <c r="G1010" s="1064">
        <v>43489</v>
      </c>
      <c r="H1010" s="1117">
        <f t="shared" si="45"/>
        <v>2019</v>
      </c>
      <c r="I1010" s="1118"/>
      <c r="J1010" s="1063" t="s">
        <v>925</v>
      </c>
      <c r="K1010" s="1063" t="s">
        <v>924</v>
      </c>
      <c r="L1010" s="1063" t="s">
        <v>827</v>
      </c>
      <c r="M1010" s="1063">
        <v>65.52000000000001</v>
      </c>
      <c r="N1010" s="1063">
        <v>2.8000000000000001E-2</v>
      </c>
      <c r="O1010" s="1062">
        <f>VLOOKUP(C1010,'A. Rate Class Allocations'!$B$124:$J$128,6,FALSE)</f>
        <v>0.94261788524984402</v>
      </c>
      <c r="P1010" s="1061">
        <f>VLOOKUP(C1010,'A. Rate Class Allocations'!$B$124:$J$128,8,FALSE)</f>
        <v>0.86676492558695795</v>
      </c>
      <c r="Q1010" s="1061">
        <f>VLOOKUP(C1010,'A. Rate Class Allocations'!$B$124:$J$128,7,FALSE)</f>
        <v>0.93591420350510102</v>
      </c>
      <c r="R1010" s="1061">
        <f>VLOOKUP(C1010,'A. Rate Class Allocations'!$B$124:$J$128,9,FALSE)</f>
        <v>0.67326093337246795</v>
      </c>
      <c r="S1010" s="1060">
        <f t="shared" si="46"/>
        <v>53.531682498764667</v>
      </c>
      <c r="T1010" s="1060">
        <f t="shared" si="47"/>
        <v>1.7643205165835039E-2</v>
      </c>
    </row>
    <row r="1011" spans="1:20" s="1063" customFormat="1">
      <c r="A1011" s="1072" t="s">
        <v>846</v>
      </c>
      <c r="B1011" s="1063" t="s">
        <v>768</v>
      </c>
      <c r="C1011" s="1063" t="s">
        <v>806</v>
      </c>
      <c r="D1011" s="1063" t="s">
        <v>1969</v>
      </c>
      <c r="E1011" s="1066">
        <v>2019</v>
      </c>
      <c r="F1011" s="1066">
        <v>2019</v>
      </c>
      <c r="G1011" s="1064">
        <v>43489</v>
      </c>
      <c r="H1011" s="1117">
        <f t="shared" si="45"/>
        <v>2019</v>
      </c>
      <c r="I1011" s="1118"/>
      <c r="J1011" s="1063" t="s">
        <v>925</v>
      </c>
      <c r="K1011" s="1063" t="s">
        <v>924</v>
      </c>
      <c r="L1011" s="1063" t="s">
        <v>827</v>
      </c>
      <c r="M1011" s="1063">
        <v>1467.18</v>
      </c>
      <c r="N1011" s="1063">
        <v>0.627</v>
      </c>
      <c r="O1011" s="1062">
        <f>VLOOKUP(C1011,'A. Rate Class Allocations'!$B$124:$J$128,6,FALSE)</f>
        <v>0.94261788524984402</v>
      </c>
      <c r="P1011" s="1061">
        <f>VLOOKUP(C1011,'A. Rate Class Allocations'!$B$124:$J$128,8,FALSE)</f>
        <v>0.86676492558695795</v>
      </c>
      <c r="Q1011" s="1061">
        <f>VLOOKUP(C1011,'A. Rate Class Allocations'!$B$124:$J$128,7,FALSE)</f>
        <v>0.93591420350510102</v>
      </c>
      <c r="R1011" s="1061">
        <f>VLOOKUP(C1011,'A. Rate Class Allocations'!$B$124:$J$128,9,FALSE)</f>
        <v>0.67326093337246795</v>
      </c>
      <c r="S1011" s="1060">
        <f t="shared" si="46"/>
        <v>1198.727318811623</v>
      </c>
      <c r="T1011" s="1060">
        <f t="shared" si="47"/>
        <v>0.3950817728206632</v>
      </c>
    </row>
    <row r="1012" spans="1:20" s="1063" customFormat="1">
      <c r="A1012" s="1072" t="s">
        <v>846</v>
      </c>
      <c r="B1012" s="1063" t="s">
        <v>768</v>
      </c>
      <c r="C1012" s="1063" t="s">
        <v>806</v>
      </c>
      <c r="D1012" s="1063" t="s">
        <v>1969</v>
      </c>
      <c r="E1012" s="1066">
        <v>2019</v>
      </c>
      <c r="F1012" s="1066">
        <v>2019</v>
      </c>
      <c r="G1012" s="1064">
        <v>43489</v>
      </c>
      <c r="H1012" s="1117">
        <f t="shared" si="45"/>
        <v>2019</v>
      </c>
      <c r="I1012" s="1118"/>
      <c r="J1012" s="1063" t="s">
        <v>925</v>
      </c>
      <c r="K1012" s="1063" t="s">
        <v>924</v>
      </c>
      <c r="L1012" s="1063" t="s">
        <v>827</v>
      </c>
      <c r="M1012" s="1063">
        <v>673.92</v>
      </c>
      <c r="N1012" s="1063">
        <v>0.28799999999999992</v>
      </c>
      <c r="O1012" s="1062">
        <f>VLOOKUP(C1012,'A. Rate Class Allocations'!$B$124:$J$128,6,FALSE)</f>
        <v>0.94261788524984402</v>
      </c>
      <c r="P1012" s="1061">
        <f>VLOOKUP(C1012,'A. Rate Class Allocations'!$B$124:$J$128,8,FALSE)</f>
        <v>0.86676492558695795</v>
      </c>
      <c r="Q1012" s="1061">
        <f>VLOOKUP(C1012,'A. Rate Class Allocations'!$B$124:$J$128,7,FALSE)</f>
        <v>0.93591420350510102</v>
      </c>
      <c r="R1012" s="1061">
        <f>VLOOKUP(C1012,'A. Rate Class Allocations'!$B$124:$J$128,9,FALSE)</f>
        <v>0.67326093337246795</v>
      </c>
      <c r="S1012" s="1060">
        <f t="shared" si="46"/>
        <v>550.61159141586495</v>
      </c>
      <c r="T1012" s="1060">
        <f t="shared" si="47"/>
        <v>0.18147296742001748</v>
      </c>
    </row>
    <row r="1013" spans="1:20" s="1063" customFormat="1">
      <c r="A1013" s="1072" t="s">
        <v>846</v>
      </c>
      <c r="B1013" s="1063" t="s">
        <v>768</v>
      </c>
      <c r="C1013" s="1063" t="s">
        <v>806</v>
      </c>
      <c r="D1013" s="1063" t="s">
        <v>1969</v>
      </c>
      <c r="E1013" s="1066">
        <v>2019</v>
      </c>
      <c r="F1013" s="1066">
        <v>2019</v>
      </c>
      <c r="G1013" s="1064">
        <v>43489</v>
      </c>
      <c r="H1013" s="1117">
        <f t="shared" si="45"/>
        <v>2019</v>
      </c>
      <c r="I1013" s="1118"/>
      <c r="J1013" s="1063" t="s">
        <v>925</v>
      </c>
      <c r="K1013" s="1063" t="s">
        <v>924</v>
      </c>
      <c r="L1013" s="1063" t="s">
        <v>827</v>
      </c>
      <c r="M1013" s="1063">
        <v>187.19999999999996</v>
      </c>
      <c r="N1013" s="1063">
        <v>7.9999999999999988E-2</v>
      </c>
      <c r="O1013" s="1062">
        <f>VLOOKUP(C1013,'A. Rate Class Allocations'!$B$124:$J$128,6,FALSE)</f>
        <v>0.94261788524984402</v>
      </c>
      <c r="P1013" s="1061">
        <f>VLOOKUP(C1013,'A. Rate Class Allocations'!$B$124:$J$128,8,FALSE)</f>
        <v>0.86676492558695795</v>
      </c>
      <c r="Q1013" s="1061">
        <f>VLOOKUP(C1013,'A. Rate Class Allocations'!$B$124:$J$128,7,FALSE)</f>
        <v>0.93591420350510102</v>
      </c>
      <c r="R1013" s="1061">
        <f>VLOOKUP(C1013,'A. Rate Class Allocations'!$B$124:$J$128,9,FALSE)</f>
        <v>0.67326093337246795</v>
      </c>
      <c r="S1013" s="1060">
        <f t="shared" si="46"/>
        <v>152.94766428218469</v>
      </c>
      <c r="T1013" s="1060">
        <f t="shared" si="47"/>
        <v>5.0409157616671529E-2</v>
      </c>
    </row>
    <row r="1014" spans="1:20" s="1063" customFormat="1">
      <c r="A1014" s="1072" t="s">
        <v>846</v>
      </c>
      <c r="B1014" s="1063" t="s">
        <v>768</v>
      </c>
      <c r="C1014" s="1063" t="s">
        <v>806</v>
      </c>
      <c r="D1014" s="1063" t="s">
        <v>1968</v>
      </c>
      <c r="E1014" s="1066">
        <v>2019</v>
      </c>
      <c r="F1014" s="1066">
        <v>2019</v>
      </c>
      <c r="G1014" s="1064">
        <v>43348</v>
      </c>
      <c r="H1014" s="1117">
        <f t="shared" si="45"/>
        <v>2018</v>
      </c>
      <c r="I1014" s="1118"/>
      <c r="J1014" s="1063" t="s">
        <v>925</v>
      </c>
      <c r="K1014" s="1063" t="s">
        <v>924</v>
      </c>
      <c r="L1014" s="1063" t="s">
        <v>827</v>
      </c>
      <c r="M1014" s="1063">
        <v>3517.2800000000007</v>
      </c>
      <c r="N1014" s="1063">
        <v>0.98800000000000021</v>
      </c>
      <c r="O1014" s="1062">
        <f>VLOOKUP(C1014,'A. Rate Class Allocations'!$B$124:$J$128,6,FALSE)</f>
        <v>0.94261788524984402</v>
      </c>
      <c r="P1014" s="1061">
        <f>VLOOKUP(C1014,'A. Rate Class Allocations'!$B$124:$J$128,8,FALSE)</f>
        <v>0.86676492558695795</v>
      </c>
      <c r="Q1014" s="1061">
        <f>VLOOKUP(C1014,'A. Rate Class Allocations'!$B$124:$J$128,7,FALSE)</f>
        <v>0.93591420350510102</v>
      </c>
      <c r="R1014" s="1061">
        <f>VLOOKUP(C1014,'A. Rate Class Allocations'!$B$124:$J$128,9,FALSE)</f>
        <v>0.67326093337246795</v>
      </c>
      <c r="S1014" s="1060">
        <f t="shared" si="46"/>
        <v>2873.7166700130492</v>
      </c>
      <c r="T1014" s="1060">
        <f t="shared" si="47"/>
        <v>0.62255309656589364</v>
      </c>
    </row>
    <row r="1015" spans="1:20" s="1063" customFormat="1">
      <c r="A1015" s="1072" t="s">
        <v>846</v>
      </c>
      <c r="B1015" s="1063" t="s">
        <v>768</v>
      </c>
      <c r="C1015" s="1063" t="s">
        <v>806</v>
      </c>
      <c r="D1015" s="1063" t="s">
        <v>1968</v>
      </c>
      <c r="E1015" s="1066">
        <v>2019</v>
      </c>
      <c r="F1015" s="1066">
        <v>2019</v>
      </c>
      <c r="G1015" s="1064">
        <v>43348</v>
      </c>
      <c r="H1015" s="1117">
        <f t="shared" si="45"/>
        <v>2018</v>
      </c>
      <c r="I1015" s="1118"/>
      <c r="J1015" s="1063" t="s">
        <v>925</v>
      </c>
      <c r="K1015" s="1063" t="s">
        <v>924</v>
      </c>
      <c r="L1015" s="1063" t="s">
        <v>827</v>
      </c>
      <c r="M1015" s="1063">
        <v>412.96</v>
      </c>
      <c r="N1015" s="1063">
        <v>0.11599999999999999</v>
      </c>
      <c r="O1015" s="1062">
        <f>VLOOKUP(C1015,'A. Rate Class Allocations'!$B$124:$J$128,6,FALSE)</f>
        <v>0.94261788524984402</v>
      </c>
      <c r="P1015" s="1061">
        <f>VLOOKUP(C1015,'A. Rate Class Allocations'!$B$124:$J$128,8,FALSE)</f>
        <v>0.86676492558695795</v>
      </c>
      <c r="Q1015" s="1061">
        <f>VLOOKUP(C1015,'A. Rate Class Allocations'!$B$124:$J$128,7,FALSE)</f>
        <v>0.93591420350510102</v>
      </c>
      <c r="R1015" s="1061">
        <f>VLOOKUP(C1015,'A. Rate Class Allocations'!$B$124:$J$128,9,FALSE)</f>
        <v>0.67326093337246795</v>
      </c>
      <c r="S1015" s="1060">
        <f t="shared" si="46"/>
        <v>337.39993291651177</v>
      </c>
      <c r="T1015" s="1060">
        <f t="shared" si="47"/>
        <v>7.3093278544173718E-2</v>
      </c>
    </row>
    <row r="1016" spans="1:20" s="1063" customFormat="1">
      <c r="A1016" s="1072" t="s">
        <v>846</v>
      </c>
      <c r="B1016" s="1063" t="s">
        <v>768</v>
      </c>
      <c r="C1016" s="1063" t="s">
        <v>806</v>
      </c>
      <c r="D1016" s="1063" t="s">
        <v>1967</v>
      </c>
      <c r="E1016" s="1066">
        <v>2019</v>
      </c>
      <c r="F1016" s="1066">
        <v>2019</v>
      </c>
      <c r="G1016" s="1064">
        <v>43348</v>
      </c>
      <c r="H1016" s="1117">
        <f t="shared" si="45"/>
        <v>2018</v>
      </c>
      <c r="I1016" s="1118"/>
      <c r="J1016" s="1063" t="s">
        <v>925</v>
      </c>
      <c r="K1016" s="1063" t="s">
        <v>924</v>
      </c>
      <c r="L1016" s="1063" t="s">
        <v>827</v>
      </c>
      <c r="M1016" s="1063">
        <v>2094.5600000000009</v>
      </c>
      <c r="N1016" s="1063">
        <v>0.52000000000000013</v>
      </c>
      <c r="O1016" s="1062">
        <f>VLOOKUP(C1016,'A. Rate Class Allocations'!$B$124:$J$128,6,FALSE)</f>
        <v>0.94261788524984402</v>
      </c>
      <c r="P1016" s="1061">
        <f>VLOOKUP(C1016,'A. Rate Class Allocations'!$B$124:$J$128,8,FALSE)</f>
        <v>0.86676492558695795</v>
      </c>
      <c r="Q1016" s="1061">
        <f>VLOOKUP(C1016,'A. Rate Class Allocations'!$B$124:$J$128,7,FALSE)</f>
        <v>0.93591420350510102</v>
      </c>
      <c r="R1016" s="1061">
        <f>VLOOKUP(C1016,'A. Rate Class Allocations'!$B$124:$J$128,9,FALSE)</f>
        <v>0.67326093337246795</v>
      </c>
      <c r="S1016" s="1060">
        <f t="shared" si="46"/>
        <v>1711.3144214684455</v>
      </c>
      <c r="T1016" s="1060">
        <f t="shared" si="47"/>
        <v>0.32765952450836505</v>
      </c>
    </row>
    <row r="1017" spans="1:20" s="1063" customFormat="1">
      <c r="A1017" s="1072" t="s">
        <v>846</v>
      </c>
      <c r="B1017" s="1063" t="s">
        <v>768</v>
      </c>
      <c r="C1017" s="1063" t="s">
        <v>806</v>
      </c>
      <c r="D1017" s="1063" t="s">
        <v>1967</v>
      </c>
      <c r="E1017" s="1066">
        <v>2019</v>
      </c>
      <c r="F1017" s="1066">
        <v>2019</v>
      </c>
      <c r="G1017" s="1064">
        <v>43348</v>
      </c>
      <c r="H1017" s="1117">
        <f t="shared" si="45"/>
        <v>2018</v>
      </c>
      <c r="I1017" s="1118"/>
      <c r="J1017" s="1063" t="s">
        <v>925</v>
      </c>
      <c r="K1017" s="1063" t="s">
        <v>924</v>
      </c>
      <c r="L1017" s="1063" t="s">
        <v>827</v>
      </c>
      <c r="M1017" s="1063">
        <v>2513.4720000000007</v>
      </c>
      <c r="N1017" s="1063">
        <v>0.62400000000000011</v>
      </c>
      <c r="O1017" s="1062">
        <f>VLOOKUP(C1017,'A. Rate Class Allocations'!$B$124:$J$128,6,FALSE)</f>
        <v>0.94261788524984402</v>
      </c>
      <c r="P1017" s="1061">
        <f>VLOOKUP(C1017,'A. Rate Class Allocations'!$B$124:$J$128,8,FALSE)</f>
        <v>0.86676492558695795</v>
      </c>
      <c r="Q1017" s="1061">
        <f>VLOOKUP(C1017,'A. Rate Class Allocations'!$B$124:$J$128,7,FALSE)</f>
        <v>0.93591420350510102</v>
      </c>
      <c r="R1017" s="1061">
        <f>VLOOKUP(C1017,'A. Rate Class Allocations'!$B$124:$J$128,9,FALSE)</f>
        <v>0.67326093337246795</v>
      </c>
      <c r="S1017" s="1060">
        <f t="shared" si="46"/>
        <v>2053.5773057621341</v>
      </c>
      <c r="T1017" s="1060">
        <f t="shared" si="47"/>
        <v>0.3931914294100381</v>
      </c>
    </row>
    <row r="1018" spans="1:20" s="1063" customFormat="1">
      <c r="A1018" s="1072" t="s">
        <v>846</v>
      </c>
      <c r="B1018" s="1063" t="s">
        <v>768</v>
      </c>
      <c r="C1018" s="1063" t="s">
        <v>806</v>
      </c>
      <c r="D1018" s="1063" t="s">
        <v>1966</v>
      </c>
      <c r="E1018" s="1066">
        <v>2019</v>
      </c>
      <c r="F1018" s="1066">
        <v>2019</v>
      </c>
      <c r="G1018" s="1064">
        <v>43348</v>
      </c>
      <c r="H1018" s="1117">
        <f t="shared" si="45"/>
        <v>2018</v>
      </c>
      <c r="I1018" s="1118"/>
      <c r="J1018" s="1063" t="s">
        <v>925</v>
      </c>
      <c r="K1018" s="1063" t="s">
        <v>924</v>
      </c>
      <c r="L1018" s="1063" t="s">
        <v>827</v>
      </c>
      <c r="M1018" s="1063">
        <v>4257.76</v>
      </c>
      <c r="N1018" s="1063">
        <v>1.1960000000000002</v>
      </c>
      <c r="O1018" s="1062">
        <f>VLOOKUP(C1018,'A. Rate Class Allocations'!$B$124:$J$128,6,FALSE)</f>
        <v>0.94261788524984402</v>
      </c>
      <c r="P1018" s="1061">
        <f>VLOOKUP(C1018,'A. Rate Class Allocations'!$B$124:$J$128,8,FALSE)</f>
        <v>0.86676492558695795</v>
      </c>
      <c r="Q1018" s="1061">
        <f>VLOOKUP(C1018,'A. Rate Class Allocations'!$B$124:$J$128,7,FALSE)</f>
        <v>0.93591420350510102</v>
      </c>
      <c r="R1018" s="1061">
        <f>VLOOKUP(C1018,'A. Rate Class Allocations'!$B$124:$J$128,9,FALSE)</f>
        <v>0.67326093337246795</v>
      </c>
      <c r="S1018" s="1060">
        <f t="shared" si="46"/>
        <v>3478.7096531736906</v>
      </c>
      <c r="T1018" s="1060">
        <f t="shared" si="47"/>
        <v>0.7536169063692395</v>
      </c>
    </row>
    <row r="1019" spans="1:20" s="1063" customFormat="1">
      <c r="A1019" s="1072" t="s">
        <v>846</v>
      </c>
      <c r="B1019" s="1063" t="s">
        <v>768</v>
      </c>
      <c r="C1019" s="1063" t="s">
        <v>806</v>
      </c>
      <c r="D1019" s="1063" t="s">
        <v>1966</v>
      </c>
      <c r="E1019" s="1066">
        <v>2019</v>
      </c>
      <c r="F1019" s="1066">
        <v>2019</v>
      </c>
      <c r="G1019" s="1064">
        <v>43348</v>
      </c>
      <c r="H1019" s="1117">
        <f t="shared" si="45"/>
        <v>2018</v>
      </c>
      <c r="I1019" s="1118"/>
      <c r="J1019" s="1063" t="s">
        <v>925</v>
      </c>
      <c r="K1019" s="1063" t="s">
        <v>924</v>
      </c>
      <c r="L1019" s="1063" t="s">
        <v>827</v>
      </c>
      <c r="M1019" s="1063">
        <v>103.24</v>
      </c>
      <c r="N1019" s="1063">
        <v>2.8999999999999998E-2</v>
      </c>
      <c r="O1019" s="1062">
        <f>VLOOKUP(C1019,'A. Rate Class Allocations'!$B$124:$J$128,6,FALSE)</f>
        <v>0.94261788524984402</v>
      </c>
      <c r="P1019" s="1061">
        <f>VLOOKUP(C1019,'A. Rate Class Allocations'!$B$124:$J$128,8,FALSE)</f>
        <v>0.86676492558695795</v>
      </c>
      <c r="Q1019" s="1061">
        <f>VLOOKUP(C1019,'A. Rate Class Allocations'!$B$124:$J$128,7,FALSE)</f>
        <v>0.93591420350510102</v>
      </c>
      <c r="R1019" s="1061">
        <f>VLOOKUP(C1019,'A. Rate Class Allocations'!$B$124:$J$128,9,FALSE)</f>
        <v>0.67326093337246795</v>
      </c>
      <c r="S1019" s="1060">
        <f t="shared" si="46"/>
        <v>84.349983229127943</v>
      </c>
      <c r="T1019" s="1060">
        <f t="shared" si="47"/>
        <v>1.8273319636043429E-2</v>
      </c>
    </row>
    <row r="1020" spans="1:20" s="1063" customFormat="1">
      <c r="A1020" s="1072" t="s">
        <v>846</v>
      </c>
      <c r="B1020" s="1063" t="s">
        <v>768</v>
      </c>
      <c r="C1020" s="1063" t="s">
        <v>806</v>
      </c>
      <c r="D1020" s="1063" t="s">
        <v>1966</v>
      </c>
      <c r="E1020" s="1066">
        <v>2019</v>
      </c>
      <c r="F1020" s="1066">
        <v>2019</v>
      </c>
      <c r="G1020" s="1064">
        <v>43348</v>
      </c>
      <c r="H1020" s="1117">
        <f t="shared" si="45"/>
        <v>2018</v>
      </c>
      <c r="I1020" s="1118"/>
      <c r="J1020" s="1063" t="s">
        <v>843</v>
      </c>
      <c r="K1020" s="1063" t="s">
        <v>924</v>
      </c>
      <c r="L1020" s="1063" t="s">
        <v>827</v>
      </c>
      <c r="M1020" s="1063">
        <v>740.48000000000013</v>
      </c>
      <c r="N1020" s="1063">
        <v>0.20800000000000002</v>
      </c>
      <c r="O1020" s="1062">
        <f>VLOOKUP(C1020,'A. Rate Class Allocations'!$B$124:$J$128,6,FALSE)</f>
        <v>0.94261788524984402</v>
      </c>
      <c r="P1020" s="1061">
        <f>VLOOKUP(C1020,'A. Rate Class Allocations'!$B$124:$J$128,8,FALSE)</f>
        <v>0.86676492558695795</v>
      </c>
      <c r="Q1020" s="1061">
        <f>VLOOKUP(C1020,'A. Rate Class Allocations'!$B$124:$J$128,7,FALSE)</f>
        <v>0.93591420350510102</v>
      </c>
      <c r="R1020" s="1061">
        <f>VLOOKUP(C1020,'A. Rate Class Allocations'!$B$124:$J$128,9,FALSE)</f>
        <v>0.67326093337246795</v>
      </c>
      <c r="S1020" s="1060">
        <f t="shared" si="46"/>
        <v>604.99298316064198</v>
      </c>
      <c r="T1020" s="1060">
        <f t="shared" si="47"/>
        <v>0.13106380980334603</v>
      </c>
    </row>
    <row r="1021" spans="1:20" s="1063" customFormat="1">
      <c r="A1021" s="1072" t="s">
        <v>846</v>
      </c>
      <c r="B1021" s="1063" t="s">
        <v>768</v>
      </c>
      <c r="C1021" s="1063" t="s">
        <v>806</v>
      </c>
      <c r="D1021" s="1063" t="s">
        <v>1965</v>
      </c>
      <c r="E1021" s="1066">
        <v>2019</v>
      </c>
      <c r="F1021" s="1066">
        <v>2019</v>
      </c>
      <c r="G1021" s="1064">
        <v>43348</v>
      </c>
      <c r="H1021" s="1117">
        <f t="shared" si="45"/>
        <v>2018</v>
      </c>
      <c r="I1021" s="1118"/>
      <c r="J1021" s="1063" t="s">
        <v>925</v>
      </c>
      <c r="K1021" s="1063" t="s">
        <v>924</v>
      </c>
      <c r="L1021" s="1063" t="s">
        <v>827</v>
      </c>
      <c r="M1021" s="1063">
        <v>4817.4880000000012</v>
      </c>
      <c r="N1021" s="1063">
        <v>1.1960000000000002</v>
      </c>
      <c r="O1021" s="1062">
        <f>VLOOKUP(C1021,'A. Rate Class Allocations'!$B$124:$J$128,6,FALSE)</f>
        <v>0.94261788524984402</v>
      </c>
      <c r="P1021" s="1061">
        <f>VLOOKUP(C1021,'A. Rate Class Allocations'!$B$124:$J$128,8,FALSE)</f>
        <v>0.86676492558695795</v>
      </c>
      <c r="Q1021" s="1061">
        <f>VLOOKUP(C1021,'A. Rate Class Allocations'!$B$124:$J$128,7,FALSE)</f>
        <v>0.93591420350510102</v>
      </c>
      <c r="R1021" s="1061">
        <f>VLOOKUP(C1021,'A. Rate Class Allocations'!$B$124:$J$128,9,FALSE)</f>
        <v>0.67326093337246795</v>
      </c>
      <c r="S1021" s="1060">
        <f t="shared" si="46"/>
        <v>3936.0231693774235</v>
      </c>
      <c r="T1021" s="1060">
        <f t="shared" si="47"/>
        <v>0.7536169063692395</v>
      </c>
    </row>
    <row r="1022" spans="1:20" s="1063" customFormat="1">
      <c r="A1022" s="1072" t="s">
        <v>846</v>
      </c>
      <c r="B1022" s="1063" t="s">
        <v>768</v>
      </c>
      <c r="C1022" s="1063" t="s">
        <v>806</v>
      </c>
      <c r="D1022" s="1063" t="s">
        <v>1965</v>
      </c>
      <c r="E1022" s="1066">
        <v>2019</v>
      </c>
      <c r="F1022" s="1066">
        <v>2019</v>
      </c>
      <c r="G1022" s="1064">
        <v>43348</v>
      </c>
      <c r="H1022" s="1117">
        <f t="shared" si="45"/>
        <v>2018</v>
      </c>
      <c r="I1022" s="1118"/>
      <c r="J1022" s="1063" t="s">
        <v>925</v>
      </c>
      <c r="K1022" s="1063" t="s">
        <v>924</v>
      </c>
      <c r="L1022" s="1063" t="s">
        <v>827</v>
      </c>
      <c r="M1022" s="1063">
        <v>205.42800000000005</v>
      </c>
      <c r="N1022" s="1063">
        <v>5.1000000000000004E-2</v>
      </c>
      <c r="O1022" s="1062">
        <f>VLOOKUP(C1022,'A. Rate Class Allocations'!$B$124:$J$128,6,FALSE)</f>
        <v>0.94261788524984402</v>
      </c>
      <c r="P1022" s="1061">
        <f>VLOOKUP(C1022,'A. Rate Class Allocations'!$B$124:$J$128,8,FALSE)</f>
        <v>0.86676492558695795</v>
      </c>
      <c r="Q1022" s="1061">
        <f>VLOOKUP(C1022,'A. Rate Class Allocations'!$B$124:$J$128,7,FALSE)</f>
        <v>0.93591420350510102</v>
      </c>
      <c r="R1022" s="1061">
        <f>VLOOKUP(C1022,'A. Rate Class Allocations'!$B$124:$J$128,9,FALSE)</f>
        <v>0.67326093337246795</v>
      </c>
      <c r="S1022" s="1060">
        <f t="shared" si="46"/>
        <v>167.8404528747898</v>
      </c>
      <c r="T1022" s="1060">
        <f t="shared" si="47"/>
        <v>3.2135837980628107E-2</v>
      </c>
    </row>
    <row r="1023" spans="1:20" s="1063" customFormat="1">
      <c r="A1023" s="1072" t="s">
        <v>846</v>
      </c>
      <c r="B1023" s="1063" t="s">
        <v>768</v>
      </c>
      <c r="C1023" s="1063" t="s">
        <v>806</v>
      </c>
      <c r="D1023" s="1063" t="s">
        <v>1965</v>
      </c>
      <c r="E1023" s="1066">
        <v>2019</v>
      </c>
      <c r="F1023" s="1066">
        <v>2019</v>
      </c>
      <c r="G1023" s="1064">
        <v>43348</v>
      </c>
      <c r="H1023" s="1117">
        <f t="shared" si="45"/>
        <v>2018</v>
      </c>
      <c r="I1023" s="1118"/>
      <c r="J1023" s="1063" t="s">
        <v>843</v>
      </c>
      <c r="K1023" s="1063" t="s">
        <v>924</v>
      </c>
      <c r="L1023" s="1063" t="s">
        <v>827</v>
      </c>
      <c r="M1023" s="1063">
        <v>205.42800000000005</v>
      </c>
      <c r="N1023" s="1063">
        <v>5.1000000000000004E-2</v>
      </c>
      <c r="O1023" s="1062">
        <f>VLOOKUP(C1023,'A. Rate Class Allocations'!$B$124:$J$128,6,FALSE)</f>
        <v>0.94261788524984402</v>
      </c>
      <c r="P1023" s="1061">
        <f>VLOOKUP(C1023,'A. Rate Class Allocations'!$B$124:$J$128,8,FALSE)</f>
        <v>0.86676492558695795</v>
      </c>
      <c r="Q1023" s="1061">
        <f>VLOOKUP(C1023,'A. Rate Class Allocations'!$B$124:$J$128,7,FALSE)</f>
        <v>0.93591420350510102</v>
      </c>
      <c r="R1023" s="1061">
        <f>VLOOKUP(C1023,'A. Rate Class Allocations'!$B$124:$J$128,9,FALSE)</f>
        <v>0.67326093337246795</v>
      </c>
      <c r="S1023" s="1060">
        <f t="shared" si="46"/>
        <v>167.8404528747898</v>
      </c>
      <c r="T1023" s="1060">
        <f t="shared" si="47"/>
        <v>3.2135837980628107E-2</v>
      </c>
    </row>
    <row r="1024" spans="1:20" s="1063" customFormat="1">
      <c r="A1024" s="1072" t="s">
        <v>846</v>
      </c>
      <c r="B1024" s="1063" t="s">
        <v>768</v>
      </c>
      <c r="C1024" s="1063" t="s">
        <v>806</v>
      </c>
      <c r="D1024" s="1063" t="s">
        <v>1965</v>
      </c>
      <c r="E1024" s="1066">
        <v>2019</v>
      </c>
      <c r="F1024" s="1066">
        <v>2019</v>
      </c>
      <c r="G1024" s="1064">
        <v>43348</v>
      </c>
      <c r="H1024" s="1117">
        <f t="shared" si="45"/>
        <v>2018</v>
      </c>
      <c r="I1024" s="1118"/>
      <c r="J1024" s="1063" t="s">
        <v>843</v>
      </c>
      <c r="K1024" s="1063" t="s">
        <v>924</v>
      </c>
      <c r="L1024" s="1063" t="s">
        <v>827</v>
      </c>
      <c r="M1024" s="1063">
        <v>116.812</v>
      </c>
      <c r="N1024" s="1063">
        <v>2.8999999999999998E-2</v>
      </c>
      <c r="O1024" s="1062">
        <f>VLOOKUP(C1024,'A. Rate Class Allocations'!$B$124:$J$128,6,FALSE)</f>
        <v>0.94261788524984402</v>
      </c>
      <c r="P1024" s="1061">
        <f>VLOOKUP(C1024,'A. Rate Class Allocations'!$B$124:$J$128,8,FALSE)</f>
        <v>0.86676492558695795</v>
      </c>
      <c r="Q1024" s="1061">
        <f>VLOOKUP(C1024,'A. Rate Class Allocations'!$B$124:$J$128,7,FALSE)</f>
        <v>0.93591420350510102</v>
      </c>
      <c r="R1024" s="1061">
        <f>VLOOKUP(C1024,'A. Rate Class Allocations'!$B$124:$J$128,9,FALSE)</f>
        <v>0.67326093337246795</v>
      </c>
      <c r="S1024" s="1060">
        <f t="shared" si="46"/>
        <v>95.438688889586345</v>
      </c>
      <c r="T1024" s="1060">
        <f t="shared" si="47"/>
        <v>1.8273319636043429E-2</v>
      </c>
    </row>
    <row r="1025" spans="1:20" s="1063" customFormat="1">
      <c r="A1025" s="1072" t="s">
        <v>846</v>
      </c>
      <c r="B1025" s="1063" t="s">
        <v>768</v>
      </c>
      <c r="C1025" s="1063" t="s">
        <v>806</v>
      </c>
      <c r="D1025" s="1063" t="s">
        <v>1964</v>
      </c>
      <c r="E1025" s="1066">
        <v>2019</v>
      </c>
      <c r="F1025" s="1066">
        <v>2019</v>
      </c>
      <c r="G1025" s="1064">
        <v>43327</v>
      </c>
      <c r="H1025" s="1117">
        <f t="shared" si="45"/>
        <v>2018</v>
      </c>
      <c r="I1025" s="1118"/>
      <c r="J1025" s="1063" t="s">
        <v>925</v>
      </c>
      <c r="K1025" s="1063" t="s">
        <v>924</v>
      </c>
      <c r="L1025" s="1063" t="s">
        <v>827</v>
      </c>
      <c r="M1025" s="1063">
        <v>1625.5200000000004</v>
      </c>
      <c r="N1025" s="1063">
        <v>0.62400000000000011</v>
      </c>
      <c r="O1025" s="1062">
        <f>VLOOKUP(C1025,'A. Rate Class Allocations'!$B$124:$J$128,6,FALSE)</f>
        <v>0.94261788524984402</v>
      </c>
      <c r="P1025" s="1061">
        <f>VLOOKUP(C1025,'A. Rate Class Allocations'!$B$124:$J$128,8,FALSE)</f>
        <v>0.86676492558695795</v>
      </c>
      <c r="Q1025" s="1061">
        <f>VLOOKUP(C1025,'A. Rate Class Allocations'!$B$124:$J$128,7,FALSE)</f>
        <v>0.93591420350510102</v>
      </c>
      <c r="R1025" s="1061">
        <f>VLOOKUP(C1025,'A. Rate Class Allocations'!$B$124:$J$128,9,FALSE)</f>
        <v>0.67326093337246795</v>
      </c>
      <c r="S1025" s="1060">
        <f t="shared" si="46"/>
        <v>1328.095551516971</v>
      </c>
      <c r="T1025" s="1060">
        <f t="shared" si="47"/>
        <v>0.3931914294100381</v>
      </c>
    </row>
    <row r="1026" spans="1:20" s="1063" customFormat="1">
      <c r="A1026" s="1072" t="s">
        <v>846</v>
      </c>
      <c r="B1026" s="1063" t="s">
        <v>768</v>
      </c>
      <c r="C1026" s="1063" t="s">
        <v>806</v>
      </c>
      <c r="D1026" s="1063" t="s">
        <v>1964</v>
      </c>
      <c r="E1026" s="1066">
        <v>2019</v>
      </c>
      <c r="F1026" s="1066">
        <v>2019</v>
      </c>
      <c r="G1026" s="1064">
        <v>43327</v>
      </c>
      <c r="H1026" s="1117">
        <f t="shared" si="45"/>
        <v>2018</v>
      </c>
      <c r="I1026" s="1118"/>
      <c r="J1026" s="1063" t="s">
        <v>925</v>
      </c>
      <c r="K1026" s="1063" t="s">
        <v>924</v>
      </c>
      <c r="L1026" s="1063" t="s">
        <v>827</v>
      </c>
      <c r="M1026" s="1063">
        <v>145.88</v>
      </c>
      <c r="N1026" s="1063">
        <v>5.6000000000000001E-2</v>
      </c>
      <c r="O1026" s="1062">
        <f>VLOOKUP(C1026,'A. Rate Class Allocations'!$B$124:$J$128,6,FALSE)</f>
        <v>0.94261788524984402</v>
      </c>
      <c r="P1026" s="1061">
        <f>VLOOKUP(C1026,'A. Rate Class Allocations'!$B$124:$J$128,8,FALSE)</f>
        <v>0.86676492558695795</v>
      </c>
      <c r="Q1026" s="1061">
        <f>VLOOKUP(C1026,'A. Rate Class Allocations'!$B$124:$J$128,7,FALSE)</f>
        <v>0.93591420350510102</v>
      </c>
      <c r="R1026" s="1061">
        <f>VLOOKUP(C1026,'A. Rate Class Allocations'!$B$124:$J$128,9,FALSE)</f>
        <v>0.67326093337246795</v>
      </c>
      <c r="S1026" s="1060">
        <f t="shared" si="46"/>
        <v>119.18806231562557</v>
      </c>
      <c r="T1026" s="1060">
        <f t="shared" si="47"/>
        <v>3.5286410331670078E-2</v>
      </c>
    </row>
    <row r="1027" spans="1:20" s="1063" customFormat="1">
      <c r="A1027" s="1072" t="s">
        <v>846</v>
      </c>
      <c r="B1027" s="1063" t="s">
        <v>768</v>
      </c>
      <c r="C1027" s="1063" t="s">
        <v>806</v>
      </c>
      <c r="D1027" s="1063" t="s">
        <v>1963</v>
      </c>
      <c r="E1027" s="1066">
        <v>2019</v>
      </c>
      <c r="F1027" s="1066">
        <v>2019</v>
      </c>
      <c r="G1027" s="1064">
        <v>43348</v>
      </c>
      <c r="H1027" s="1117">
        <f t="shared" si="45"/>
        <v>2018</v>
      </c>
      <c r="I1027" s="1118"/>
      <c r="J1027" s="1063" t="s">
        <v>925</v>
      </c>
      <c r="K1027" s="1063" t="s">
        <v>924</v>
      </c>
      <c r="L1027" s="1063" t="s">
        <v>827</v>
      </c>
      <c r="M1027" s="1063">
        <v>18142.960000000003</v>
      </c>
      <c r="N1027" s="1063">
        <v>2.915</v>
      </c>
      <c r="O1027" s="1062">
        <f>VLOOKUP(C1027,'A. Rate Class Allocations'!$B$124:$J$128,6,FALSE)</f>
        <v>0.94261788524984402</v>
      </c>
      <c r="P1027" s="1061">
        <f>VLOOKUP(C1027,'A. Rate Class Allocations'!$B$124:$J$128,8,FALSE)</f>
        <v>0.86676492558695795</v>
      </c>
      <c r="Q1027" s="1061">
        <f>VLOOKUP(C1027,'A. Rate Class Allocations'!$B$124:$J$128,7,FALSE)</f>
        <v>0.93591420350510102</v>
      </c>
      <c r="R1027" s="1061">
        <f>VLOOKUP(C1027,'A. Rate Class Allocations'!$B$124:$J$128,9,FALSE)</f>
        <v>0.67326093337246795</v>
      </c>
      <c r="S1027" s="1060">
        <f t="shared" si="46"/>
        <v>14823.308521181127</v>
      </c>
      <c r="T1027" s="1060">
        <f t="shared" si="47"/>
        <v>1.8367836806574691</v>
      </c>
    </row>
    <row r="1028" spans="1:20" s="1063" customFormat="1">
      <c r="A1028" s="1072" t="s">
        <v>846</v>
      </c>
      <c r="B1028" s="1063" t="s">
        <v>768</v>
      </c>
      <c r="C1028" s="1063" t="s">
        <v>806</v>
      </c>
      <c r="D1028" s="1063" t="s">
        <v>1963</v>
      </c>
      <c r="E1028" s="1066">
        <v>2019</v>
      </c>
      <c r="F1028" s="1066">
        <v>2019</v>
      </c>
      <c r="G1028" s="1064">
        <v>43348</v>
      </c>
      <c r="H1028" s="1117">
        <f t="shared" ref="H1028:H1091" si="48">YEAR(G1028)</f>
        <v>2018</v>
      </c>
      <c r="I1028" s="1118"/>
      <c r="J1028" s="1063" t="s">
        <v>925</v>
      </c>
      <c r="K1028" s="1063" t="s">
        <v>924</v>
      </c>
      <c r="L1028" s="1063" t="s">
        <v>827</v>
      </c>
      <c r="M1028" s="1063">
        <v>1182.5600000000004</v>
      </c>
      <c r="N1028" s="1063">
        <v>0.19000000000000003</v>
      </c>
      <c r="O1028" s="1062">
        <f>VLOOKUP(C1028,'A. Rate Class Allocations'!$B$124:$J$128,6,FALSE)</f>
        <v>0.94261788524984402</v>
      </c>
      <c r="P1028" s="1061">
        <f>VLOOKUP(C1028,'A. Rate Class Allocations'!$B$124:$J$128,8,FALSE)</f>
        <v>0.86676492558695795</v>
      </c>
      <c r="Q1028" s="1061">
        <f>VLOOKUP(C1028,'A. Rate Class Allocations'!$B$124:$J$128,7,FALSE)</f>
        <v>0.93591420350510102</v>
      </c>
      <c r="R1028" s="1061">
        <f>VLOOKUP(C1028,'A. Rate Class Allocations'!$B$124:$J$128,9,FALSE)</f>
        <v>0.67326093337246795</v>
      </c>
      <c r="S1028" s="1060">
        <f t="shared" ref="S1028:S1091" si="49">M1028*O1028*P1028</f>
        <v>966.18477496549383</v>
      </c>
      <c r="T1028" s="1060">
        <f t="shared" ref="T1028:T1091" si="50">N1028*Q1028*R1028</f>
        <v>0.11972174933959492</v>
      </c>
    </row>
    <row r="1029" spans="1:20" s="1063" customFormat="1">
      <c r="A1029" s="1072" t="s">
        <v>846</v>
      </c>
      <c r="B1029" s="1063" t="s">
        <v>768</v>
      </c>
      <c r="C1029" s="1063" t="s">
        <v>806</v>
      </c>
      <c r="D1029" s="1063" t="s">
        <v>1963</v>
      </c>
      <c r="E1029" s="1066">
        <v>2019</v>
      </c>
      <c r="F1029" s="1066">
        <v>2019</v>
      </c>
      <c r="G1029" s="1064">
        <v>43348</v>
      </c>
      <c r="H1029" s="1117">
        <f t="shared" si="48"/>
        <v>2018</v>
      </c>
      <c r="I1029" s="1118"/>
      <c r="J1029" s="1063" t="s">
        <v>925</v>
      </c>
      <c r="K1029" s="1063" t="s">
        <v>924</v>
      </c>
      <c r="L1029" s="1063" t="s">
        <v>827</v>
      </c>
      <c r="M1029" s="1063">
        <v>3883.7760000000003</v>
      </c>
      <c r="N1029" s="1063">
        <v>0.624</v>
      </c>
      <c r="O1029" s="1062">
        <f>VLOOKUP(C1029,'A. Rate Class Allocations'!$B$124:$J$128,6,FALSE)</f>
        <v>0.94261788524984402</v>
      </c>
      <c r="P1029" s="1061">
        <f>VLOOKUP(C1029,'A. Rate Class Allocations'!$B$124:$J$128,8,FALSE)</f>
        <v>0.86676492558695795</v>
      </c>
      <c r="Q1029" s="1061">
        <f>VLOOKUP(C1029,'A. Rate Class Allocations'!$B$124:$J$128,7,FALSE)</f>
        <v>0.93591420350510102</v>
      </c>
      <c r="R1029" s="1061">
        <f>VLOOKUP(C1029,'A. Rate Class Allocations'!$B$124:$J$128,9,FALSE)</f>
        <v>0.67326093337246795</v>
      </c>
      <c r="S1029" s="1060">
        <f t="shared" si="49"/>
        <v>3173.1542083077261</v>
      </c>
      <c r="T1029" s="1060">
        <f t="shared" si="50"/>
        <v>0.39319142941003804</v>
      </c>
    </row>
    <row r="1030" spans="1:20" s="1063" customFormat="1">
      <c r="A1030" s="1072" t="s">
        <v>846</v>
      </c>
      <c r="B1030" s="1063" t="s">
        <v>768</v>
      </c>
      <c r="C1030" s="1063" t="s">
        <v>806</v>
      </c>
      <c r="D1030" s="1063" t="s">
        <v>1963</v>
      </c>
      <c r="E1030" s="1066">
        <v>2019</v>
      </c>
      <c r="F1030" s="1066">
        <v>2019</v>
      </c>
      <c r="G1030" s="1064">
        <v>43348</v>
      </c>
      <c r="H1030" s="1117">
        <f t="shared" si="48"/>
        <v>2018</v>
      </c>
      <c r="I1030" s="1118"/>
      <c r="J1030" s="1063" t="s">
        <v>925</v>
      </c>
      <c r="K1030" s="1063" t="s">
        <v>924</v>
      </c>
      <c r="L1030" s="1063" t="s">
        <v>827</v>
      </c>
      <c r="M1030" s="1063">
        <v>1082.9759999999999</v>
      </c>
      <c r="N1030" s="1063">
        <v>0.17399999999999999</v>
      </c>
      <c r="O1030" s="1062">
        <f>VLOOKUP(C1030,'A. Rate Class Allocations'!$B$124:$J$128,6,FALSE)</f>
        <v>0.94261788524984402</v>
      </c>
      <c r="P1030" s="1061">
        <f>VLOOKUP(C1030,'A. Rate Class Allocations'!$B$124:$J$128,8,FALSE)</f>
        <v>0.86676492558695795</v>
      </c>
      <c r="Q1030" s="1061">
        <f>VLOOKUP(C1030,'A. Rate Class Allocations'!$B$124:$J$128,7,FALSE)</f>
        <v>0.93591420350510102</v>
      </c>
      <c r="R1030" s="1061">
        <f>VLOOKUP(C1030,'A. Rate Class Allocations'!$B$124:$J$128,9,FALSE)</f>
        <v>0.67326093337246795</v>
      </c>
      <c r="S1030" s="1060">
        <f t="shared" si="49"/>
        <v>884.82184654734658</v>
      </c>
      <c r="T1030" s="1060">
        <f t="shared" si="50"/>
        <v>0.10963991781626058</v>
      </c>
    </row>
    <row r="1031" spans="1:20" s="1063" customFormat="1">
      <c r="A1031" s="1072" t="s">
        <v>846</v>
      </c>
      <c r="B1031" s="1063" t="s">
        <v>768</v>
      </c>
      <c r="C1031" s="1063" t="s">
        <v>806</v>
      </c>
      <c r="D1031" s="1063" t="s">
        <v>1962</v>
      </c>
      <c r="E1031" s="1066">
        <v>2019</v>
      </c>
      <c r="F1031" s="1066">
        <v>2019</v>
      </c>
      <c r="G1031" s="1064">
        <v>43347</v>
      </c>
      <c r="H1031" s="1117">
        <f t="shared" si="48"/>
        <v>2018</v>
      </c>
      <c r="I1031" s="1118"/>
      <c r="J1031" s="1063" t="s">
        <v>925</v>
      </c>
      <c r="K1031" s="1063" t="s">
        <v>924</v>
      </c>
      <c r="L1031" s="1063" t="s">
        <v>827</v>
      </c>
      <c r="M1031" s="1063">
        <v>2884.1669999999999</v>
      </c>
      <c r="N1031" s="1063">
        <v>1.2869999999999999</v>
      </c>
      <c r="O1031" s="1062">
        <f>VLOOKUP(C1031,'A. Rate Class Allocations'!$B$124:$J$128,6,FALSE)</f>
        <v>0.94261788524984402</v>
      </c>
      <c r="P1031" s="1061">
        <f>VLOOKUP(C1031,'A. Rate Class Allocations'!$B$124:$J$128,8,FALSE)</f>
        <v>0.86676492558695795</v>
      </c>
      <c r="Q1031" s="1061">
        <f>VLOOKUP(C1031,'A. Rate Class Allocations'!$B$124:$J$128,7,FALSE)</f>
        <v>0.93591420350510102</v>
      </c>
      <c r="R1031" s="1061">
        <f>VLOOKUP(C1031,'A. Rate Class Allocations'!$B$124:$J$128,9,FALSE)</f>
        <v>0.67326093337246795</v>
      </c>
      <c r="S1031" s="1060">
        <f t="shared" si="49"/>
        <v>2356.4455451375848</v>
      </c>
      <c r="T1031" s="1060">
        <f t="shared" si="50"/>
        <v>0.81095732315820335</v>
      </c>
    </row>
    <row r="1032" spans="1:20" s="1063" customFormat="1">
      <c r="A1032" s="1072" t="s">
        <v>846</v>
      </c>
      <c r="B1032" s="1063" t="s">
        <v>768</v>
      </c>
      <c r="C1032" s="1063" t="s">
        <v>806</v>
      </c>
      <c r="D1032" s="1063" t="s">
        <v>1962</v>
      </c>
      <c r="E1032" s="1066">
        <v>2019</v>
      </c>
      <c r="F1032" s="1066">
        <v>2019</v>
      </c>
      <c r="G1032" s="1064">
        <v>43347</v>
      </c>
      <c r="H1032" s="1117">
        <f t="shared" si="48"/>
        <v>2018</v>
      </c>
      <c r="I1032" s="1118"/>
      <c r="J1032" s="1063" t="s">
        <v>843</v>
      </c>
      <c r="K1032" s="1063" t="s">
        <v>924</v>
      </c>
      <c r="L1032" s="1063" t="s">
        <v>827</v>
      </c>
      <c r="M1032" s="1063">
        <v>1835.3789999999999</v>
      </c>
      <c r="N1032" s="1063">
        <v>0.81900000000000006</v>
      </c>
      <c r="O1032" s="1062">
        <f>VLOOKUP(C1032,'A. Rate Class Allocations'!$B$124:$J$128,6,FALSE)</f>
        <v>0.94261788524984402</v>
      </c>
      <c r="P1032" s="1061">
        <f>VLOOKUP(C1032,'A. Rate Class Allocations'!$B$124:$J$128,8,FALSE)</f>
        <v>0.86676492558695795</v>
      </c>
      <c r="Q1032" s="1061">
        <f>VLOOKUP(C1032,'A. Rate Class Allocations'!$B$124:$J$128,7,FALSE)</f>
        <v>0.93591420350510102</v>
      </c>
      <c r="R1032" s="1061">
        <f>VLOOKUP(C1032,'A. Rate Class Allocations'!$B$124:$J$128,9,FALSE)</f>
        <v>0.67326093337246795</v>
      </c>
      <c r="S1032" s="1060">
        <f t="shared" si="49"/>
        <v>1499.5562559966447</v>
      </c>
      <c r="T1032" s="1060">
        <f t="shared" si="50"/>
        <v>0.51606375110067493</v>
      </c>
    </row>
    <row r="1033" spans="1:20" s="1063" customFormat="1">
      <c r="A1033" s="1072" t="s">
        <v>846</v>
      </c>
      <c r="B1033" s="1063" t="s">
        <v>768</v>
      </c>
      <c r="C1033" s="1063" t="s">
        <v>806</v>
      </c>
      <c r="D1033" s="1063" t="s">
        <v>1961</v>
      </c>
      <c r="E1033" s="1066">
        <v>2019</v>
      </c>
      <c r="F1033" s="1066">
        <v>2019</v>
      </c>
      <c r="G1033" s="1064">
        <v>43378</v>
      </c>
      <c r="H1033" s="1117">
        <f t="shared" si="48"/>
        <v>2018</v>
      </c>
      <c r="I1033" s="1118"/>
      <c r="J1033" s="1063" t="s">
        <v>925</v>
      </c>
      <c r="K1033" s="1063" t="s">
        <v>924</v>
      </c>
      <c r="L1033" s="1063" t="s">
        <v>827</v>
      </c>
      <c r="M1033" s="1063">
        <v>690.97600000000011</v>
      </c>
      <c r="N1033" s="1063">
        <v>0.20800000000000002</v>
      </c>
      <c r="O1033" s="1062">
        <f>VLOOKUP(C1033,'A. Rate Class Allocations'!$B$124:$J$128,6,FALSE)</f>
        <v>0.94261788524984402</v>
      </c>
      <c r="P1033" s="1061">
        <f>VLOOKUP(C1033,'A. Rate Class Allocations'!$B$124:$J$128,8,FALSE)</f>
        <v>0.86676492558695795</v>
      </c>
      <c r="Q1033" s="1061">
        <f>VLOOKUP(C1033,'A. Rate Class Allocations'!$B$124:$J$128,7,FALSE)</f>
        <v>0.93591420350510102</v>
      </c>
      <c r="R1033" s="1061">
        <f>VLOOKUP(C1033,'A. Rate Class Allocations'!$B$124:$J$128,9,FALSE)</f>
        <v>0.67326093337246795</v>
      </c>
      <c r="S1033" s="1060">
        <f t="shared" si="49"/>
        <v>564.54682305046413</v>
      </c>
      <c r="T1033" s="1060">
        <f t="shared" si="50"/>
        <v>0.13106380980334603</v>
      </c>
    </row>
    <row r="1034" spans="1:20" s="1063" customFormat="1">
      <c r="A1034" s="1072" t="s">
        <v>846</v>
      </c>
      <c r="B1034" s="1063" t="s">
        <v>768</v>
      </c>
      <c r="C1034" s="1063" t="s">
        <v>806</v>
      </c>
      <c r="D1034" s="1063" t="s">
        <v>1961</v>
      </c>
      <c r="E1034" s="1066">
        <v>2019</v>
      </c>
      <c r="F1034" s="1066">
        <v>2019</v>
      </c>
      <c r="G1034" s="1064">
        <v>43378</v>
      </c>
      <c r="H1034" s="1117">
        <f t="shared" si="48"/>
        <v>2018</v>
      </c>
      <c r="I1034" s="1118"/>
      <c r="J1034" s="1063" t="s">
        <v>925</v>
      </c>
      <c r="K1034" s="1063" t="s">
        <v>924</v>
      </c>
      <c r="L1034" s="1063" t="s">
        <v>827</v>
      </c>
      <c r="M1034" s="1063">
        <v>139.52400000000003</v>
      </c>
      <c r="N1034" s="1063">
        <v>4.200000000000001E-2</v>
      </c>
      <c r="O1034" s="1062">
        <f>VLOOKUP(C1034,'A. Rate Class Allocations'!$B$124:$J$128,6,FALSE)</f>
        <v>0.94261788524984402</v>
      </c>
      <c r="P1034" s="1061">
        <f>VLOOKUP(C1034,'A. Rate Class Allocations'!$B$124:$J$128,8,FALSE)</f>
        <v>0.86676492558695795</v>
      </c>
      <c r="Q1034" s="1061">
        <f>VLOOKUP(C1034,'A. Rate Class Allocations'!$B$124:$J$128,7,FALSE)</f>
        <v>0.93591420350510102</v>
      </c>
      <c r="R1034" s="1061">
        <f>VLOOKUP(C1034,'A. Rate Class Allocations'!$B$124:$J$128,9,FALSE)</f>
        <v>0.67326093337246795</v>
      </c>
      <c r="S1034" s="1060">
        <f t="shared" si="49"/>
        <v>113.99503157749758</v>
      </c>
      <c r="T1034" s="1060">
        <f t="shared" si="50"/>
        <v>2.646480774875256E-2</v>
      </c>
    </row>
    <row r="1035" spans="1:20" s="1063" customFormat="1">
      <c r="A1035" s="1072" t="s">
        <v>846</v>
      </c>
      <c r="B1035" s="1063" t="s">
        <v>768</v>
      </c>
      <c r="C1035" s="1063" t="s">
        <v>806</v>
      </c>
      <c r="D1035" s="1063" t="s">
        <v>1961</v>
      </c>
      <c r="E1035" s="1066">
        <v>2019</v>
      </c>
      <c r="F1035" s="1066">
        <v>2019</v>
      </c>
      <c r="G1035" s="1064">
        <v>43378</v>
      </c>
      <c r="H1035" s="1117">
        <f t="shared" si="48"/>
        <v>2018</v>
      </c>
      <c r="I1035" s="1118"/>
      <c r="J1035" s="1063" t="s">
        <v>925</v>
      </c>
      <c r="K1035" s="1063" t="s">
        <v>924</v>
      </c>
      <c r="L1035" s="1063" t="s">
        <v>827</v>
      </c>
      <c r="M1035" s="1063">
        <v>584.67200000000003</v>
      </c>
      <c r="N1035" s="1063">
        <v>0.17599999999999999</v>
      </c>
      <c r="O1035" s="1062">
        <f>VLOOKUP(C1035,'A. Rate Class Allocations'!$B$124:$J$128,6,FALSE)</f>
        <v>0.94261788524984402</v>
      </c>
      <c r="P1035" s="1061">
        <f>VLOOKUP(C1035,'A. Rate Class Allocations'!$B$124:$J$128,8,FALSE)</f>
        <v>0.86676492558695795</v>
      </c>
      <c r="Q1035" s="1061">
        <f>VLOOKUP(C1035,'A. Rate Class Allocations'!$B$124:$J$128,7,FALSE)</f>
        <v>0.93591420350510102</v>
      </c>
      <c r="R1035" s="1061">
        <f>VLOOKUP(C1035,'A. Rate Class Allocations'!$B$124:$J$128,9,FALSE)</f>
        <v>0.67326093337246795</v>
      </c>
      <c r="S1035" s="1060">
        <f t="shared" si="49"/>
        <v>477.69346565808507</v>
      </c>
      <c r="T1035" s="1060">
        <f t="shared" si="50"/>
        <v>0.11090014675667738</v>
      </c>
    </row>
    <row r="1036" spans="1:20" s="1063" customFormat="1">
      <c r="A1036" s="1072" t="s">
        <v>846</v>
      </c>
      <c r="B1036" s="1063" t="s">
        <v>768</v>
      </c>
      <c r="C1036" s="1063" t="s">
        <v>806</v>
      </c>
      <c r="D1036" s="1063" t="s">
        <v>1960</v>
      </c>
      <c r="E1036" s="1066">
        <v>2019</v>
      </c>
      <c r="F1036" s="1066">
        <v>2019</v>
      </c>
      <c r="G1036" s="1064">
        <v>43378</v>
      </c>
      <c r="H1036" s="1117">
        <f t="shared" si="48"/>
        <v>2018</v>
      </c>
      <c r="I1036" s="1118"/>
      <c r="J1036" s="1063" t="s">
        <v>925</v>
      </c>
      <c r="K1036" s="1063" t="s">
        <v>924</v>
      </c>
      <c r="L1036" s="1063" t="s">
        <v>827</v>
      </c>
      <c r="M1036" s="1063">
        <v>1129.4400000000003</v>
      </c>
      <c r="N1036" s="1063">
        <v>0.26000000000000006</v>
      </c>
      <c r="O1036" s="1062">
        <f>VLOOKUP(C1036,'A. Rate Class Allocations'!$B$124:$J$128,6,FALSE)</f>
        <v>0.94261788524984402</v>
      </c>
      <c r="P1036" s="1061">
        <f>VLOOKUP(C1036,'A. Rate Class Allocations'!$B$124:$J$128,8,FALSE)</f>
        <v>0.86676492558695795</v>
      </c>
      <c r="Q1036" s="1061">
        <f>VLOOKUP(C1036,'A. Rate Class Allocations'!$B$124:$J$128,7,FALSE)</f>
        <v>0.93591420350510102</v>
      </c>
      <c r="R1036" s="1061">
        <f>VLOOKUP(C1036,'A. Rate Class Allocations'!$B$124:$J$128,9,FALSE)</f>
        <v>0.67326093337246795</v>
      </c>
      <c r="S1036" s="1060">
        <f t="shared" si="49"/>
        <v>922.78424116918143</v>
      </c>
      <c r="T1036" s="1060">
        <f t="shared" si="50"/>
        <v>0.16382976225418253</v>
      </c>
    </row>
    <row r="1037" spans="1:20" s="1063" customFormat="1">
      <c r="A1037" s="1072" t="s">
        <v>846</v>
      </c>
      <c r="B1037" s="1063" t="s">
        <v>768</v>
      </c>
      <c r="C1037" s="1063" t="s">
        <v>806</v>
      </c>
      <c r="D1037" s="1063" t="s">
        <v>1960</v>
      </c>
      <c r="E1037" s="1066">
        <v>2019</v>
      </c>
      <c r="F1037" s="1066">
        <v>2019</v>
      </c>
      <c r="G1037" s="1064">
        <v>43378</v>
      </c>
      <c r="H1037" s="1117">
        <f t="shared" si="48"/>
        <v>2018</v>
      </c>
      <c r="I1037" s="1118"/>
      <c r="J1037" s="1063" t="s">
        <v>925</v>
      </c>
      <c r="K1037" s="1063" t="s">
        <v>924</v>
      </c>
      <c r="L1037" s="1063" t="s">
        <v>827</v>
      </c>
      <c r="M1037" s="1063">
        <v>243.26399999999998</v>
      </c>
      <c r="N1037" s="1063">
        <v>5.6000000000000001E-2</v>
      </c>
      <c r="O1037" s="1062">
        <f>VLOOKUP(C1037,'A. Rate Class Allocations'!$B$124:$J$128,6,FALSE)</f>
        <v>0.94261788524984402</v>
      </c>
      <c r="P1037" s="1061">
        <f>VLOOKUP(C1037,'A. Rate Class Allocations'!$B$124:$J$128,8,FALSE)</f>
        <v>0.86676492558695795</v>
      </c>
      <c r="Q1037" s="1061">
        <f>VLOOKUP(C1037,'A. Rate Class Allocations'!$B$124:$J$128,7,FALSE)</f>
        <v>0.93591420350510102</v>
      </c>
      <c r="R1037" s="1061">
        <f>VLOOKUP(C1037,'A. Rate Class Allocations'!$B$124:$J$128,9,FALSE)</f>
        <v>0.67326093337246795</v>
      </c>
      <c r="S1037" s="1060">
        <f t="shared" si="49"/>
        <v>198.75352886720825</v>
      </c>
      <c r="T1037" s="1060">
        <f t="shared" si="50"/>
        <v>3.5286410331670078E-2</v>
      </c>
    </row>
    <row r="1038" spans="1:20" s="1063" customFormat="1">
      <c r="A1038" s="1072" t="s">
        <v>846</v>
      </c>
      <c r="B1038" s="1063" t="s">
        <v>768</v>
      </c>
      <c r="C1038" s="1063" t="s">
        <v>806</v>
      </c>
      <c r="D1038" s="1063" t="s">
        <v>1959</v>
      </c>
      <c r="E1038" s="1066">
        <v>2019</v>
      </c>
      <c r="F1038" s="1066">
        <v>2019</v>
      </c>
      <c r="G1038" s="1064">
        <v>43341</v>
      </c>
      <c r="H1038" s="1117">
        <f t="shared" si="48"/>
        <v>2018</v>
      </c>
      <c r="I1038" s="1118"/>
      <c r="J1038" s="1063" t="s">
        <v>925</v>
      </c>
      <c r="K1038" s="1063" t="s">
        <v>924</v>
      </c>
      <c r="L1038" s="1063" t="s">
        <v>827</v>
      </c>
      <c r="M1038" s="1063">
        <v>5631.6</v>
      </c>
      <c r="N1038" s="1063">
        <v>1.0400000000000003</v>
      </c>
      <c r="O1038" s="1062">
        <f>VLOOKUP(C1038,'A. Rate Class Allocations'!$B$124:$J$128,6,FALSE)</f>
        <v>0.94261788524984402</v>
      </c>
      <c r="P1038" s="1061">
        <f>VLOOKUP(C1038,'A. Rate Class Allocations'!$B$124:$J$128,8,FALSE)</f>
        <v>0.86676492558695795</v>
      </c>
      <c r="Q1038" s="1061">
        <f>VLOOKUP(C1038,'A. Rate Class Allocations'!$B$124:$J$128,7,FALSE)</f>
        <v>0.93591420350510102</v>
      </c>
      <c r="R1038" s="1061">
        <f>VLOOKUP(C1038,'A. Rate Class Allocations'!$B$124:$J$128,9,FALSE)</f>
        <v>0.67326093337246795</v>
      </c>
      <c r="S1038" s="1060">
        <f t="shared" si="49"/>
        <v>4601.1755671557239</v>
      </c>
      <c r="T1038" s="1060">
        <f t="shared" si="50"/>
        <v>0.6553190490167301</v>
      </c>
    </row>
    <row r="1039" spans="1:20" s="1063" customFormat="1">
      <c r="A1039" s="1072" t="s">
        <v>846</v>
      </c>
      <c r="B1039" s="1063" t="s">
        <v>768</v>
      </c>
      <c r="C1039" s="1063" t="s">
        <v>806</v>
      </c>
      <c r="D1039" s="1063" t="s">
        <v>1958</v>
      </c>
      <c r="E1039" s="1066">
        <v>2019</v>
      </c>
      <c r="F1039" s="1066">
        <v>2019</v>
      </c>
      <c r="G1039" s="1064">
        <v>43343</v>
      </c>
      <c r="H1039" s="1117">
        <f t="shared" si="48"/>
        <v>2018</v>
      </c>
      <c r="I1039" s="1118"/>
      <c r="J1039" s="1063" t="s">
        <v>925</v>
      </c>
      <c r="K1039" s="1063" t="s">
        <v>924</v>
      </c>
      <c r="L1039" s="1063" t="s">
        <v>827</v>
      </c>
      <c r="M1039" s="1063">
        <v>6378.2399999999989</v>
      </c>
      <c r="N1039" s="1063">
        <v>1.4079999999999999</v>
      </c>
      <c r="O1039" s="1062">
        <f>VLOOKUP(C1039,'A. Rate Class Allocations'!$B$124:$J$128,6,FALSE)</f>
        <v>0.94261788524984402</v>
      </c>
      <c r="P1039" s="1061">
        <f>VLOOKUP(C1039,'A. Rate Class Allocations'!$B$124:$J$128,8,FALSE)</f>
        <v>0.86676492558695795</v>
      </c>
      <c r="Q1039" s="1061">
        <f>VLOOKUP(C1039,'A. Rate Class Allocations'!$B$124:$J$128,7,FALSE)</f>
        <v>0.93591420350510102</v>
      </c>
      <c r="R1039" s="1061">
        <f>VLOOKUP(C1039,'A. Rate Class Allocations'!$B$124:$J$128,9,FALSE)</f>
        <v>0.67326093337246795</v>
      </c>
      <c r="S1039" s="1060">
        <f t="shared" si="49"/>
        <v>5211.2014435427445</v>
      </c>
      <c r="T1039" s="1060">
        <f t="shared" si="50"/>
        <v>0.88720117405341903</v>
      </c>
    </row>
    <row r="1040" spans="1:20" s="1063" customFormat="1">
      <c r="A1040" s="1072" t="s">
        <v>846</v>
      </c>
      <c r="B1040" s="1063" t="s">
        <v>768</v>
      </c>
      <c r="C1040" s="1063" t="s">
        <v>806</v>
      </c>
      <c r="D1040" s="1063" t="s">
        <v>1957</v>
      </c>
      <c r="E1040" s="1066">
        <v>2019</v>
      </c>
      <c r="F1040" s="1066">
        <v>2019</v>
      </c>
      <c r="G1040" s="1064">
        <v>43343</v>
      </c>
      <c r="H1040" s="1117">
        <f t="shared" si="48"/>
        <v>2018</v>
      </c>
      <c r="I1040" s="1118"/>
      <c r="J1040" s="1063" t="s">
        <v>925</v>
      </c>
      <c r="K1040" s="1063" t="s">
        <v>924</v>
      </c>
      <c r="L1040" s="1063" t="s">
        <v>827</v>
      </c>
      <c r="M1040" s="1063">
        <v>3883.7760000000007</v>
      </c>
      <c r="N1040" s="1063">
        <v>0.62400000000000011</v>
      </c>
      <c r="O1040" s="1062">
        <f>VLOOKUP(C1040,'A. Rate Class Allocations'!$B$124:$J$128,6,FALSE)</f>
        <v>0.94261788524984402</v>
      </c>
      <c r="P1040" s="1061">
        <f>VLOOKUP(C1040,'A. Rate Class Allocations'!$B$124:$J$128,8,FALSE)</f>
        <v>0.86676492558695795</v>
      </c>
      <c r="Q1040" s="1061">
        <f>VLOOKUP(C1040,'A. Rate Class Allocations'!$B$124:$J$128,7,FALSE)</f>
        <v>0.93591420350510102</v>
      </c>
      <c r="R1040" s="1061">
        <f>VLOOKUP(C1040,'A. Rate Class Allocations'!$B$124:$J$128,9,FALSE)</f>
        <v>0.67326093337246795</v>
      </c>
      <c r="S1040" s="1060">
        <f t="shared" si="49"/>
        <v>3173.1542083077265</v>
      </c>
      <c r="T1040" s="1060">
        <f t="shared" si="50"/>
        <v>0.3931914294100381</v>
      </c>
    </row>
    <row r="1041" spans="1:20" s="1063" customFormat="1">
      <c r="A1041" s="1072" t="s">
        <v>846</v>
      </c>
      <c r="B1041" s="1063" t="s">
        <v>768</v>
      </c>
      <c r="C1041" s="1063" t="s">
        <v>806</v>
      </c>
      <c r="D1041" s="1063" t="s">
        <v>1956</v>
      </c>
      <c r="E1041" s="1066">
        <v>2019</v>
      </c>
      <c r="F1041" s="1066">
        <v>2019</v>
      </c>
      <c r="G1041" s="1064">
        <v>43342</v>
      </c>
      <c r="H1041" s="1117">
        <f t="shared" si="48"/>
        <v>2018</v>
      </c>
      <c r="I1041" s="1118"/>
      <c r="J1041" s="1063" t="s">
        <v>925</v>
      </c>
      <c r="K1041" s="1063" t="s">
        <v>924</v>
      </c>
      <c r="L1041" s="1063" t="s">
        <v>827</v>
      </c>
      <c r="M1041" s="1063">
        <v>3659.1360000000004</v>
      </c>
      <c r="N1041" s="1063">
        <v>0.62400000000000011</v>
      </c>
      <c r="O1041" s="1062">
        <f>VLOOKUP(C1041,'A. Rate Class Allocations'!$B$124:$J$128,6,FALSE)</f>
        <v>0.94261788524984402</v>
      </c>
      <c r="P1041" s="1061">
        <f>VLOOKUP(C1041,'A. Rate Class Allocations'!$B$124:$J$128,8,FALSE)</f>
        <v>0.86676492558695795</v>
      </c>
      <c r="Q1041" s="1061">
        <f>VLOOKUP(C1041,'A. Rate Class Allocations'!$B$124:$J$128,7,FALSE)</f>
        <v>0.93591420350510102</v>
      </c>
      <c r="R1041" s="1061">
        <f>VLOOKUP(C1041,'A. Rate Class Allocations'!$B$124:$J$128,9,FALSE)</f>
        <v>0.67326093337246795</v>
      </c>
      <c r="S1041" s="1060">
        <f t="shared" si="49"/>
        <v>2989.6170111691044</v>
      </c>
      <c r="T1041" s="1060">
        <f t="shared" si="50"/>
        <v>0.3931914294100381</v>
      </c>
    </row>
    <row r="1042" spans="1:20" s="1063" customFormat="1">
      <c r="A1042" s="1072" t="s">
        <v>846</v>
      </c>
      <c r="B1042" s="1063" t="s">
        <v>768</v>
      </c>
      <c r="C1042" s="1063" t="s">
        <v>806</v>
      </c>
      <c r="D1042" s="1063" t="s">
        <v>1956</v>
      </c>
      <c r="E1042" s="1066">
        <v>2019</v>
      </c>
      <c r="F1042" s="1066">
        <v>2019</v>
      </c>
      <c r="G1042" s="1064">
        <v>43342</v>
      </c>
      <c r="H1042" s="1117">
        <f t="shared" si="48"/>
        <v>2018</v>
      </c>
      <c r="I1042" s="1118"/>
      <c r="J1042" s="1063" t="s">
        <v>925</v>
      </c>
      <c r="K1042" s="1063" t="s">
        <v>924</v>
      </c>
      <c r="L1042" s="1063" t="s">
        <v>827</v>
      </c>
      <c r="M1042" s="1063">
        <v>721.27199999999993</v>
      </c>
      <c r="N1042" s="1063">
        <v>0.123</v>
      </c>
      <c r="O1042" s="1062">
        <f>VLOOKUP(C1042,'A. Rate Class Allocations'!$B$124:$J$128,6,FALSE)</f>
        <v>0.94261788524984402</v>
      </c>
      <c r="P1042" s="1061">
        <f>VLOOKUP(C1042,'A. Rate Class Allocations'!$B$124:$J$128,8,FALSE)</f>
        <v>0.86676492558695795</v>
      </c>
      <c r="Q1042" s="1061">
        <f>VLOOKUP(C1042,'A. Rate Class Allocations'!$B$124:$J$128,7,FALSE)</f>
        <v>0.93591420350510102</v>
      </c>
      <c r="R1042" s="1061">
        <f>VLOOKUP(C1042,'A. Rate Class Allocations'!$B$124:$J$128,9,FALSE)</f>
        <v>0.67326093337246795</v>
      </c>
      <c r="S1042" s="1060">
        <f t="shared" si="49"/>
        <v>589.29950700929453</v>
      </c>
      <c r="T1042" s="1060">
        <f t="shared" si="50"/>
        <v>7.7504079835632483E-2</v>
      </c>
    </row>
    <row r="1043" spans="1:20" s="1063" customFormat="1">
      <c r="A1043" s="1072" t="s">
        <v>846</v>
      </c>
      <c r="B1043" s="1063" t="s">
        <v>768</v>
      </c>
      <c r="C1043" s="1063" t="s">
        <v>806</v>
      </c>
      <c r="D1043" s="1063" t="s">
        <v>1955</v>
      </c>
      <c r="E1043" s="1066">
        <v>2019</v>
      </c>
      <c r="F1043" s="1066">
        <v>2019</v>
      </c>
      <c r="G1043" s="1064">
        <v>43367</v>
      </c>
      <c r="H1043" s="1117">
        <f t="shared" si="48"/>
        <v>2018</v>
      </c>
      <c r="I1043" s="1118"/>
      <c r="J1043" s="1063" t="s">
        <v>925</v>
      </c>
      <c r="K1043" s="1063" t="s">
        <v>924</v>
      </c>
      <c r="L1043" s="1063" t="s">
        <v>827</v>
      </c>
      <c r="M1043" s="1063">
        <v>1566.7080000000001</v>
      </c>
      <c r="N1043" s="1063">
        <v>0.57200000000000006</v>
      </c>
      <c r="O1043" s="1062">
        <f>VLOOKUP(C1043,'A. Rate Class Allocations'!$B$124:$J$128,6,FALSE)</f>
        <v>0.94261788524984402</v>
      </c>
      <c r="P1043" s="1061">
        <f>VLOOKUP(C1043,'A. Rate Class Allocations'!$B$124:$J$128,8,FALSE)</f>
        <v>0.86676492558695795</v>
      </c>
      <c r="Q1043" s="1061">
        <f>VLOOKUP(C1043,'A. Rate Class Allocations'!$B$124:$J$128,7,FALSE)</f>
        <v>0.93591420350510102</v>
      </c>
      <c r="R1043" s="1061">
        <f>VLOOKUP(C1043,'A. Rate Class Allocations'!$B$124:$J$128,9,FALSE)</f>
        <v>0.67326093337246795</v>
      </c>
      <c r="S1043" s="1060">
        <f t="shared" si="49"/>
        <v>1280.0444936549845</v>
      </c>
      <c r="T1043" s="1060">
        <f t="shared" si="50"/>
        <v>0.36042547695920152</v>
      </c>
    </row>
    <row r="1044" spans="1:20" s="1063" customFormat="1">
      <c r="A1044" s="1072" t="s">
        <v>846</v>
      </c>
      <c r="B1044" s="1063" t="s">
        <v>768</v>
      </c>
      <c r="C1044" s="1063" t="s">
        <v>806</v>
      </c>
      <c r="D1044" s="1063" t="s">
        <v>1955</v>
      </c>
      <c r="E1044" s="1066">
        <v>2019</v>
      </c>
      <c r="F1044" s="1066">
        <v>2019</v>
      </c>
      <c r="G1044" s="1064">
        <v>43367</v>
      </c>
      <c r="H1044" s="1117">
        <f t="shared" si="48"/>
        <v>2018</v>
      </c>
      <c r="I1044" s="1118"/>
      <c r="J1044" s="1063" t="s">
        <v>925</v>
      </c>
      <c r="K1044" s="1063" t="s">
        <v>924</v>
      </c>
      <c r="L1044" s="1063" t="s">
        <v>827</v>
      </c>
      <c r="M1044" s="1063">
        <v>881.95800000000008</v>
      </c>
      <c r="N1044" s="1063">
        <v>0.32200000000000006</v>
      </c>
      <c r="O1044" s="1062">
        <f>VLOOKUP(C1044,'A. Rate Class Allocations'!$B$124:$J$128,6,FALSE)</f>
        <v>0.94261788524984402</v>
      </c>
      <c r="P1044" s="1061">
        <f>VLOOKUP(C1044,'A. Rate Class Allocations'!$B$124:$J$128,8,FALSE)</f>
        <v>0.86676492558695795</v>
      </c>
      <c r="Q1044" s="1061">
        <f>VLOOKUP(C1044,'A. Rate Class Allocations'!$B$124:$J$128,7,FALSE)</f>
        <v>0.93591420350510102</v>
      </c>
      <c r="R1044" s="1061">
        <f>VLOOKUP(C1044,'A. Rate Class Allocations'!$B$124:$J$128,9,FALSE)</f>
        <v>0.67326093337246795</v>
      </c>
      <c r="S1044" s="1060">
        <f t="shared" si="49"/>
        <v>720.58448768689686</v>
      </c>
      <c r="T1044" s="1060">
        <f t="shared" si="50"/>
        <v>0.20289685940710298</v>
      </c>
    </row>
    <row r="1045" spans="1:20" s="1063" customFormat="1">
      <c r="A1045" s="1072" t="s">
        <v>846</v>
      </c>
      <c r="B1045" s="1063" t="s">
        <v>768</v>
      </c>
      <c r="C1045" s="1063" t="s">
        <v>806</v>
      </c>
      <c r="D1045" s="1063" t="s">
        <v>1955</v>
      </c>
      <c r="E1045" s="1066">
        <v>2019</v>
      </c>
      <c r="F1045" s="1066">
        <v>2019</v>
      </c>
      <c r="G1045" s="1064">
        <v>43367</v>
      </c>
      <c r="H1045" s="1117">
        <f t="shared" si="48"/>
        <v>2018</v>
      </c>
      <c r="I1045" s="1118"/>
      <c r="J1045" s="1063" t="s">
        <v>925</v>
      </c>
      <c r="K1045" s="1063" t="s">
        <v>924</v>
      </c>
      <c r="L1045" s="1063" t="s">
        <v>827</v>
      </c>
      <c r="M1045" s="1063">
        <v>317.72399999999999</v>
      </c>
      <c r="N1045" s="1063">
        <v>0.11599999999999999</v>
      </c>
      <c r="O1045" s="1062">
        <f>VLOOKUP(C1045,'A. Rate Class Allocations'!$B$124:$J$128,6,FALSE)</f>
        <v>0.94261788524984402</v>
      </c>
      <c r="P1045" s="1061">
        <f>VLOOKUP(C1045,'A. Rate Class Allocations'!$B$124:$J$128,8,FALSE)</f>
        <v>0.86676492558695795</v>
      </c>
      <c r="Q1045" s="1061">
        <f>VLOOKUP(C1045,'A. Rate Class Allocations'!$B$124:$J$128,7,FALSE)</f>
        <v>0.93591420350510102</v>
      </c>
      <c r="R1045" s="1061">
        <f>VLOOKUP(C1045,'A. Rate Class Allocations'!$B$124:$J$128,9,FALSE)</f>
        <v>0.67326093337246795</v>
      </c>
      <c r="S1045" s="1060">
        <f t="shared" si="49"/>
        <v>259.5894427691926</v>
      </c>
      <c r="T1045" s="1060">
        <f t="shared" si="50"/>
        <v>7.3093278544173718E-2</v>
      </c>
    </row>
    <row r="1046" spans="1:20" s="1063" customFormat="1">
      <c r="A1046" s="1072" t="s">
        <v>846</v>
      </c>
      <c r="B1046" s="1063" t="s">
        <v>768</v>
      </c>
      <c r="C1046" s="1063" t="s">
        <v>806</v>
      </c>
      <c r="D1046" s="1063" t="s">
        <v>1954</v>
      </c>
      <c r="E1046" s="1066">
        <v>2019</v>
      </c>
      <c r="F1046" s="1066">
        <v>2019</v>
      </c>
      <c r="G1046" s="1064">
        <v>43343</v>
      </c>
      <c r="H1046" s="1117">
        <f t="shared" si="48"/>
        <v>2018</v>
      </c>
      <c r="I1046" s="1118"/>
      <c r="J1046" s="1063" t="s">
        <v>925</v>
      </c>
      <c r="K1046" s="1063" t="s">
        <v>924</v>
      </c>
      <c r="L1046" s="1063" t="s">
        <v>827</v>
      </c>
      <c r="M1046" s="1063">
        <v>1550.4320000000002</v>
      </c>
      <c r="N1046" s="1063">
        <v>0.41600000000000004</v>
      </c>
      <c r="O1046" s="1062">
        <f>VLOOKUP(C1046,'A. Rate Class Allocations'!$B$124:$J$128,6,FALSE)</f>
        <v>0.94261788524984402</v>
      </c>
      <c r="P1046" s="1061">
        <f>VLOOKUP(C1046,'A. Rate Class Allocations'!$B$124:$J$128,8,FALSE)</f>
        <v>0.86676492558695795</v>
      </c>
      <c r="Q1046" s="1061">
        <f>VLOOKUP(C1046,'A. Rate Class Allocations'!$B$124:$J$128,7,FALSE)</f>
        <v>0.93591420350510102</v>
      </c>
      <c r="R1046" s="1061">
        <f>VLOOKUP(C1046,'A. Rate Class Allocations'!$B$124:$J$128,9,FALSE)</f>
        <v>0.67326093337246795</v>
      </c>
      <c r="S1046" s="1060">
        <f t="shared" si="49"/>
        <v>1266.7465439548946</v>
      </c>
      <c r="T1046" s="1060">
        <f t="shared" si="50"/>
        <v>0.26212761960669206</v>
      </c>
    </row>
    <row r="1047" spans="1:20" s="1063" customFormat="1">
      <c r="A1047" s="1072" t="s">
        <v>846</v>
      </c>
      <c r="B1047" s="1063" t="s">
        <v>768</v>
      </c>
      <c r="C1047" s="1063" t="s">
        <v>806</v>
      </c>
      <c r="D1047" s="1063" t="s">
        <v>1954</v>
      </c>
      <c r="E1047" s="1066">
        <v>2019</v>
      </c>
      <c r="F1047" s="1066">
        <v>2019</v>
      </c>
      <c r="G1047" s="1064">
        <v>43343</v>
      </c>
      <c r="H1047" s="1117">
        <f t="shared" si="48"/>
        <v>2018</v>
      </c>
      <c r="I1047" s="1118"/>
      <c r="J1047" s="1063" t="s">
        <v>925</v>
      </c>
      <c r="K1047" s="1063" t="s">
        <v>924</v>
      </c>
      <c r="L1047" s="1063" t="s">
        <v>827</v>
      </c>
      <c r="M1047" s="1063">
        <v>104.35600000000001</v>
      </c>
      <c r="N1047" s="1063">
        <v>2.8000000000000001E-2</v>
      </c>
      <c r="O1047" s="1062">
        <f>VLOOKUP(C1047,'A. Rate Class Allocations'!$B$124:$J$128,6,FALSE)</f>
        <v>0.94261788524984402</v>
      </c>
      <c r="P1047" s="1061">
        <f>VLOOKUP(C1047,'A. Rate Class Allocations'!$B$124:$J$128,8,FALSE)</f>
        <v>0.86676492558695795</v>
      </c>
      <c r="Q1047" s="1061">
        <f>VLOOKUP(C1047,'A. Rate Class Allocations'!$B$124:$J$128,7,FALSE)</f>
        <v>0.93591420350510102</v>
      </c>
      <c r="R1047" s="1061">
        <f>VLOOKUP(C1047,'A. Rate Class Allocations'!$B$124:$J$128,9,FALSE)</f>
        <v>0.67326093337246795</v>
      </c>
      <c r="S1047" s="1060">
        <f t="shared" si="49"/>
        <v>85.261786612348672</v>
      </c>
      <c r="T1047" s="1060">
        <f t="shared" si="50"/>
        <v>1.7643205165835039E-2</v>
      </c>
    </row>
    <row r="1048" spans="1:20" s="1063" customFormat="1">
      <c r="A1048" s="1072" t="s">
        <v>846</v>
      </c>
      <c r="B1048" s="1063" t="s">
        <v>768</v>
      </c>
      <c r="C1048" s="1063" t="s">
        <v>806</v>
      </c>
      <c r="D1048" s="1063" t="s">
        <v>1953</v>
      </c>
      <c r="E1048" s="1066">
        <v>2019</v>
      </c>
      <c r="F1048" s="1066">
        <v>2019</v>
      </c>
      <c r="G1048" s="1064">
        <v>43343</v>
      </c>
      <c r="H1048" s="1117">
        <f t="shared" si="48"/>
        <v>2018</v>
      </c>
      <c r="I1048" s="1118"/>
      <c r="J1048" s="1063" t="s">
        <v>925</v>
      </c>
      <c r="K1048" s="1063" t="s">
        <v>924</v>
      </c>
      <c r="L1048" s="1063" t="s">
        <v>827</v>
      </c>
      <c r="M1048" s="1063">
        <v>1186.2760000000001</v>
      </c>
      <c r="N1048" s="1063">
        <v>0.36400000000000005</v>
      </c>
      <c r="O1048" s="1062">
        <f>VLOOKUP(C1048,'A. Rate Class Allocations'!$B$124:$J$128,6,FALSE)</f>
        <v>0.94261788524984402</v>
      </c>
      <c r="P1048" s="1061">
        <f>VLOOKUP(C1048,'A. Rate Class Allocations'!$B$124:$J$128,8,FALSE)</f>
        <v>0.86676492558695795</v>
      </c>
      <c r="Q1048" s="1061">
        <f>VLOOKUP(C1048,'A. Rate Class Allocations'!$B$124:$J$128,7,FALSE)</f>
        <v>0.93591420350510102</v>
      </c>
      <c r="R1048" s="1061">
        <f>VLOOKUP(C1048,'A. Rate Class Allocations'!$B$124:$J$128,9,FALSE)</f>
        <v>0.67326093337246795</v>
      </c>
      <c r="S1048" s="1060">
        <f t="shared" si="49"/>
        <v>969.22085146374457</v>
      </c>
      <c r="T1048" s="1060">
        <f t="shared" si="50"/>
        <v>0.22936166715585554</v>
      </c>
    </row>
    <row r="1049" spans="1:20" s="1063" customFormat="1">
      <c r="A1049" s="1072" t="s">
        <v>846</v>
      </c>
      <c r="B1049" s="1063" t="s">
        <v>768</v>
      </c>
      <c r="C1049" s="1063" t="s">
        <v>806</v>
      </c>
      <c r="D1049" s="1063" t="s">
        <v>1953</v>
      </c>
      <c r="E1049" s="1066">
        <v>2019</v>
      </c>
      <c r="F1049" s="1066">
        <v>2019</v>
      </c>
      <c r="G1049" s="1064">
        <v>43343</v>
      </c>
      <c r="H1049" s="1117">
        <f t="shared" si="48"/>
        <v>2018</v>
      </c>
      <c r="I1049" s="1118"/>
      <c r="J1049" s="1063" t="s">
        <v>925</v>
      </c>
      <c r="K1049" s="1063" t="s">
        <v>924</v>
      </c>
      <c r="L1049" s="1063" t="s">
        <v>827</v>
      </c>
      <c r="M1049" s="1063">
        <v>189.02199999999996</v>
      </c>
      <c r="N1049" s="1063">
        <v>5.7999999999999996E-2</v>
      </c>
      <c r="O1049" s="1062">
        <f>VLOOKUP(C1049,'A. Rate Class Allocations'!$B$124:$J$128,6,FALSE)</f>
        <v>0.94261788524984402</v>
      </c>
      <c r="P1049" s="1061">
        <f>VLOOKUP(C1049,'A. Rate Class Allocations'!$B$124:$J$128,8,FALSE)</f>
        <v>0.86676492558695795</v>
      </c>
      <c r="Q1049" s="1061">
        <f>VLOOKUP(C1049,'A. Rate Class Allocations'!$B$124:$J$128,7,FALSE)</f>
        <v>0.93591420350510102</v>
      </c>
      <c r="R1049" s="1061">
        <f>VLOOKUP(C1049,'A. Rate Class Allocations'!$B$124:$J$128,9,FALSE)</f>
        <v>0.67326093337246795</v>
      </c>
      <c r="S1049" s="1060">
        <f t="shared" si="49"/>
        <v>154.43628951894829</v>
      </c>
      <c r="T1049" s="1060">
        <f t="shared" si="50"/>
        <v>3.6546639272086859E-2</v>
      </c>
    </row>
    <row r="1050" spans="1:20" s="1063" customFormat="1">
      <c r="A1050" s="1072" t="s">
        <v>846</v>
      </c>
      <c r="B1050" s="1063" t="s">
        <v>768</v>
      </c>
      <c r="C1050" s="1063" t="s">
        <v>806</v>
      </c>
      <c r="D1050" s="1063" t="s">
        <v>1952</v>
      </c>
      <c r="E1050" s="1066">
        <v>2019</v>
      </c>
      <c r="F1050" s="1066">
        <v>2019</v>
      </c>
      <c r="G1050" s="1064">
        <v>43573</v>
      </c>
      <c r="H1050" s="1117">
        <f t="shared" si="48"/>
        <v>2019</v>
      </c>
      <c r="I1050" s="1118"/>
      <c r="J1050" s="1063" t="s">
        <v>925</v>
      </c>
      <c r="K1050" s="1063" t="s">
        <v>924</v>
      </c>
      <c r="L1050" s="1063" t="s">
        <v>827</v>
      </c>
      <c r="M1050" s="1063">
        <v>2884.1669999999999</v>
      </c>
      <c r="N1050" s="1063">
        <v>1.2869999999999999</v>
      </c>
      <c r="O1050" s="1062">
        <f>VLOOKUP(C1050,'A. Rate Class Allocations'!$B$124:$J$128,6,FALSE)</f>
        <v>0.94261788524984402</v>
      </c>
      <c r="P1050" s="1061">
        <f>VLOOKUP(C1050,'A. Rate Class Allocations'!$B$124:$J$128,8,FALSE)</f>
        <v>0.86676492558695795</v>
      </c>
      <c r="Q1050" s="1061">
        <f>VLOOKUP(C1050,'A. Rate Class Allocations'!$B$124:$J$128,7,FALSE)</f>
        <v>0.93591420350510102</v>
      </c>
      <c r="R1050" s="1061">
        <f>VLOOKUP(C1050,'A. Rate Class Allocations'!$B$124:$J$128,9,FALSE)</f>
        <v>0.67326093337246795</v>
      </c>
      <c r="S1050" s="1060">
        <f t="shared" si="49"/>
        <v>2356.4455451375848</v>
      </c>
      <c r="T1050" s="1060">
        <f t="shared" si="50"/>
        <v>0.81095732315820335</v>
      </c>
    </row>
    <row r="1051" spans="1:20" s="1063" customFormat="1">
      <c r="A1051" s="1072" t="s">
        <v>846</v>
      </c>
      <c r="B1051" s="1063" t="s">
        <v>768</v>
      </c>
      <c r="C1051" s="1063" t="s">
        <v>806</v>
      </c>
      <c r="D1051" s="1063" t="s">
        <v>1951</v>
      </c>
      <c r="E1051" s="1066">
        <v>2019</v>
      </c>
      <c r="F1051" s="1066">
        <v>2019</v>
      </c>
      <c r="G1051" s="1064">
        <v>43364</v>
      </c>
      <c r="H1051" s="1117">
        <f t="shared" si="48"/>
        <v>2018</v>
      </c>
      <c r="I1051" s="1118"/>
      <c r="J1051" s="1063" t="s">
        <v>925</v>
      </c>
      <c r="K1051" s="1063" t="s">
        <v>924</v>
      </c>
      <c r="L1051" s="1063" t="s">
        <v>827</v>
      </c>
      <c r="M1051" s="1063">
        <v>3573.648000000001</v>
      </c>
      <c r="N1051" s="1063">
        <v>1.1960000000000002</v>
      </c>
      <c r="O1051" s="1062">
        <f>VLOOKUP(C1051,'A. Rate Class Allocations'!$B$124:$J$128,6,FALSE)</f>
        <v>0.94261788524984402</v>
      </c>
      <c r="P1051" s="1061">
        <f>VLOOKUP(C1051,'A. Rate Class Allocations'!$B$124:$J$128,8,FALSE)</f>
        <v>0.86676492558695795</v>
      </c>
      <c r="Q1051" s="1061">
        <f>VLOOKUP(C1051,'A. Rate Class Allocations'!$B$124:$J$128,7,FALSE)</f>
        <v>0.93591420350510102</v>
      </c>
      <c r="R1051" s="1061">
        <f>VLOOKUP(C1051,'A. Rate Class Allocations'!$B$124:$J$128,9,FALSE)</f>
        <v>0.67326093337246795</v>
      </c>
      <c r="S1051" s="1060">
        <f t="shared" si="49"/>
        <v>2919.7709111469071</v>
      </c>
      <c r="T1051" s="1060">
        <f t="shared" si="50"/>
        <v>0.7536169063692395</v>
      </c>
    </row>
    <row r="1052" spans="1:20" s="1063" customFormat="1">
      <c r="A1052" s="1072" t="s">
        <v>846</v>
      </c>
      <c r="B1052" s="1063" t="s">
        <v>768</v>
      </c>
      <c r="C1052" s="1063" t="s">
        <v>806</v>
      </c>
      <c r="D1052" s="1063" t="s">
        <v>1951</v>
      </c>
      <c r="E1052" s="1066">
        <v>2019</v>
      </c>
      <c r="F1052" s="1066">
        <v>2019</v>
      </c>
      <c r="G1052" s="1064">
        <v>43364</v>
      </c>
      <c r="H1052" s="1117">
        <f t="shared" si="48"/>
        <v>2018</v>
      </c>
      <c r="I1052" s="1118"/>
      <c r="J1052" s="1063" t="s">
        <v>843</v>
      </c>
      <c r="K1052" s="1063" t="s">
        <v>924</v>
      </c>
      <c r="L1052" s="1063" t="s">
        <v>827</v>
      </c>
      <c r="M1052" s="1063">
        <v>1709.1360000000002</v>
      </c>
      <c r="N1052" s="1063">
        <v>0.57200000000000006</v>
      </c>
      <c r="O1052" s="1062">
        <f>VLOOKUP(C1052,'A. Rate Class Allocations'!$B$124:$J$128,6,FALSE)</f>
        <v>0.94261788524984402</v>
      </c>
      <c r="P1052" s="1061">
        <f>VLOOKUP(C1052,'A. Rate Class Allocations'!$B$124:$J$128,8,FALSE)</f>
        <v>0.86676492558695795</v>
      </c>
      <c r="Q1052" s="1061">
        <f>VLOOKUP(C1052,'A. Rate Class Allocations'!$B$124:$J$128,7,FALSE)</f>
        <v>0.93591420350510102</v>
      </c>
      <c r="R1052" s="1061">
        <f>VLOOKUP(C1052,'A. Rate Class Allocations'!$B$124:$J$128,9,FALSE)</f>
        <v>0.67326093337246795</v>
      </c>
      <c r="S1052" s="1060">
        <f t="shared" si="49"/>
        <v>1396.4121748963466</v>
      </c>
      <c r="T1052" s="1060">
        <f t="shared" si="50"/>
        <v>0.36042547695920152</v>
      </c>
    </row>
    <row r="1053" spans="1:20" s="1063" customFormat="1">
      <c r="A1053" s="1072" t="s">
        <v>846</v>
      </c>
      <c r="B1053" s="1063" t="s">
        <v>768</v>
      </c>
      <c r="C1053" s="1063" t="s">
        <v>806</v>
      </c>
      <c r="D1053" s="1063" t="s">
        <v>1951</v>
      </c>
      <c r="E1053" s="1066">
        <v>2019</v>
      </c>
      <c r="F1053" s="1066">
        <v>2019</v>
      </c>
      <c r="G1053" s="1064">
        <v>43364</v>
      </c>
      <c r="H1053" s="1117">
        <f t="shared" si="48"/>
        <v>2018</v>
      </c>
      <c r="I1053" s="1118"/>
      <c r="J1053" s="1063" t="s">
        <v>843</v>
      </c>
      <c r="K1053" s="1063" t="s">
        <v>924</v>
      </c>
      <c r="L1053" s="1063" t="s">
        <v>827</v>
      </c>
      <c r="M1053" s="1063">
        <v>1473.0839999999994</v>
      </c>
      <c r="N1053" s="1063">
        <v>0.49299999999999988</v>
      </c>
      <c r="O1053" s="1062">
        <f>VLOOKUP(C1053,'A. Rate Class Allocations'!$B$124:$J$128,6,FALSE)</f>
        <v>0.94261788524984402</v>
      </c>
      <c r="P1053" s="1061">
        <f>VLOOKUP(C1053,'A. Rate Class Allocations'!$B$124:$J$128,8,FALSE)</f>
        <v>0.86676492558695795</v>
      </c>
      <c r="Q1053" s="1061">
        <f>VLOOKUP(C1053,'A. Rate Class Allocations'!$B$124:$J$128,7,FALSE)</f>
        <v>0.93591420350510102</v>
      </c>
      <c r="R1053" s="1061">
        <f>VLOOKUP(C1053,'A. Rate Class Allocations'!$B$124:$J$128,9,FALSE)</f>
        <v>0.67326093337246795</v>
      </c>
      <c r="S1053" s="1060">
        <f t="shared" si="49"/>
        <v>1203.5510528389834</v>
      </c>
      <c r="T1053" s="1060">
        <f t="shared" si="50"/>
        <v>0.31064643381273827</v>
      </c>
    </row>
    <row r="1054" spans="1:20" s="1063" customFormat="1">
      <c r="A1054" s="1072" t="s">
        <v>846</v>
      </c>
      <c r="B1054" s="1063" t="s">
        <v>768</v>
      </c>
      <c r="C1054" s="1063" t="s">
        <v>806</v>
      </c>
      <c r="D1054" s="1063" t="s">
        <v>1951</v>
      </c>
      <c r="E1054" s="1066">
        <v>2019</v>
      </c>
      <c r="F1054" s="1066">
        <v>2019</v>
      </c>
      <c r="G1054" s="1064">
        <v>43364</v>
      </c>
      <c r="H1054" s="1117">
        <f t="shared" si="48"/>
        <v>2018</v>
      </c>
      <c r="I1054" s="1118"/>
      <c r="J1054" s="1063" t="s">
        <v>843</v>
      </c>
      <c r="K1054" s="1063" t="s">
        <v>924</v>
      </c>
      <c r="L1054" s="1063" t="s">
        <v>827</v>
      </c>
      <c r="M1054" s="1063">
        <v>3926.232</v>
      </c>
      <c r="N1054" s="1063">
        <v>1.3140000000000001</v>
      </c>
      <c r="O1054" s="1062">
        <f>VLOOKUP(C1054,'A. Rate Class Allocations'!$B$124:$J$128,6,FALSE)</f>
        <v>0.94261788524984402</v>
      </c>
      <c r="P1054" s="1061">
        <f>VLOOKUP(C1054,'A. Rate Class Allocations'!$B$124:$J$128,8,FALSE)</f>
        <v>0.86676492558695795</v>
      </c>
      <c r="Q1054" s="1061">
        <f>VLOOKUP(C1054,'A. Rate Class Allocations'!$B$124:$J$128,7,FALSE)</f>
        <v>0.93591420350510102</v>
      </c>
      <c r="R1054" s="1061">
        <f>VLOOKUP(C1054,'A. Rate Class Allocations'!$B$124:$J$128,9,FALSE)</f>
        <v>0.67326093337246795</v>
      </c>
      <c r="S1054" s="1060">
        <f t="shared" si="49"/>
        <v>3207.841954219929</v>
      </c>
      <c r="T1054" s="1060">
        <f t="shared" si="50"/>
        <v>0.82797041385383008</v>
      </c>
    </row>
    <row r="1055" spans="1:20" s="1063" customFormat="1">
      <c r="A1055" s="1072" t="s">
        <v>846</v>
      </c>
      <c r="B1055" s="1063" t="s">
        <v>768</v>
      </c>
      <c r="C1055" s="1063" t="s">
        <v>806</v>
      </c>
      <c r="D1055" s="1063" t="s">
        <v>1950</v>
      </c>
      <c r="E1055" s="1066">
        <v>2019</v>
      </c>
      <c r="F1055" s="1066">
        <v>2019</v>
      </c>
      <c r="G1055" s="1064">
        <v>43349</v>
      </c>
      <c r="H1055" s="1117">
        <f t="shared" si="48"/>
        <v>2018</v>
      </c>
      <c r="I1055" s="1118"/>
      <c r="J1055" s="1063" t="s">
        <v>925</v>
      </c>
      <c r="K1055" s="1063" t="s">
        <v>924</v>
      </c>
      <c r="L1055" s="1063" t="s">
        <v>827</v>
      </c>
      <c r="M1055" s="1063">
        <v>1275.9199999999998</v>
      </c>
      <c r="N1055" s="1063">
        <v>0.20499999999999996</v>
      </c>
      <c r="O1055" s="1062">
        <f>VLOOKUP(C1055,'A. Rate Class Allocations'!$B$124:$J$128,6,FALSE)</f>
        <v>0.94261788524984402</v>
      </c>
      <c r="P1055" s="1061">
        <f>VLOOKUP(C1055,'A. Rate Class Allocations'!$B$124:$J$128,8,FALSE)</f>
        <v>0.86676492558695795</v>
      </c>
      <c r="Q1055" s="1061">
        <f>VLOOKUP(C1055,'A. Rate Class Allocations'!$B$124:$J$128,7,FALSE)</f>
        <v>0.93591420350510102</v>
      </c>
      <c r="R1055" s="1061">
        <f>VLOOKUP(C1055,'A. Rate Class Allocations'!$B$124:$J$128,9,FALSE)</f>
        <v>0.67326093337246795</v>
      </c>
      <c r="S1055" s="1060">
        <f t="shared" si="49"/>
        <v>1042.462520357506</v>
      </c>
      <c r="T1055" s="1060">
        <f t="shared" si="50"/>
        <v>0.12917346639272079</v>
      </c>
    </row>
    <row r="1056" spans="1:20" s="1063" customFormat="1">
      <c r="A1056" s="1072" t="s">
        <v>846</v>
      </c>
      <c r="B1056" s="1063" t="s">
        <v>768</v>
      </c>
      <c r="C1056" s="1063" t="s">
        <v>806</v>
      </c>
      <c r="D1056" s="1063" t="s">
        <v>1950</v>
      </c>
      <c r="E1056" s="1066">
        <v>2019</v>
      </c>
      <c r="F1056" s="1066">
        <v>2019</v>
      </c>
      <c r="G1056" s="1064">
        <v>43349</v>
      </c>
      <c r="H1056" s="1117">
        <f t="shared" si="48"/>
        <v>2018</v>
      </c>
      <c r="I1056" s="1118"/>
      <c r="J1056" s="1063" t="s">
        <v>925</v>
      </c>
      <c r="K1056" s="1063" t="s">
        <v>924</v>
      </c>
      <c r="L1056" s="1063" t="s">
        <v>827</v>
      </c>
      <c r="M1056" s="1063">
        <v>2041.4720000000002</v>
      </c>
      <c r="N1056" s="1063">
        <v>0.32799999999999996</v>
      </c>
      <c r="O1056" s="1062">
        <f>VLOOKUP(C1056,'A. Rate Class Allocations'!$B$124:$J$128,6,FALSE)</f>
        <v>0.94261788524984402</v>
      </c>
      <c r="P1056" s="1061">
        <f>VLOOKUP(C1056,'A. Rate Class Allocations'!$B$124:$J$128,8,FALSE)</f>
        <v>0.86676492558695795</v>
      </c>
      <c r="Q1056" s="1061">
        <f>VLOOKUP(C1056,'A. Rate Class Allocations'!$B$124:$J$128,7,FALSE)</f>
        <v>0.93591420350510102</v>
      </c>
      <c r="R1056" s="1061">
        <f>VLOOKUP(C1056,'A. Rate Class Allocations'!$B$124:$J$128,9,FALSE)</f>
        <v>0.67326093337246795</v>
      </c>
      <c r="S1056" s="1060">
        <f t="shared" si="49"/>
        <v>1667.9400325720101</v>
      </c>
      <c r="T1056" s="1060">
        <f t="shared" si="50"/>
        <v>0.20667754622835327</v>
      </c>
    </row>
    <row r="1057" spans="1:20" s="1063" customFormat="1">
      <c r="A1057" s="1072" t="s">
        <v>846</v>
      </c>
      <c r="B1057" s="1063" t="s">
        <v>768</v>
      </c>
      <c r="C1057" s="1063" t="s">
        <v>806</v>
      </c>
      <c r="D1057" s="1063" t="s">
        <v>1950</v>
      </c>
      <c r="E1057" s="1066">
        <v>2019</v>
      </c>
      <c r="F1057" s="1066">
        <v>2019</v>
      </c>
      <c r="G1057" s="1064">
        <v>43349</v>
      </c>
      <c r="H1057" s="1117">
        <f t="shared" si="48"/>
        <v>2018</v>
      </c>
      <c r="I1057" s="1118"/>
      <c r="J1057" s="1063" t="s">
        <v>925</v>
      </c>
      <c r="K1057" s="1063" t="s">
        <v>924</v>
      </c>
      <c r="L1057" s="1063" t="s">
        <v>827</v>
      </c>
      <c r="M1057" s="1063">
        <v>298.75200000000001</v>
      </c>
      <c r="N1057" s="1063">
        <v>4.8000000000000001E-2</v>
      </c>
      <c r="O1057" s="1062">
        <f>VLOOKUP(C1057,'A. Rate Class Allocations'!$B$124:$J$128,6,FALSE)</f>
        <v>0.94261788524984402</v>
      </c>
      <c r="P1057" s="1061">
        <f>VLOOKUP(C1057,'A. Rate Class Allocations'!$B$124:$J$128,8,FALSE)</f>
        <v>0.86676492558695795</v>
      </c>
      <c r="Q1057" s="1061">
        <f>VLOOKUP(C1057,'A. Rate Class Allocations'!$B$124:$J$128,7,FALSE)</f>
        <v>0.93591420350510102</v>
      </c>
      <c r="R1057" s="1061">
        <f>VLOOKUP(C1057,'A. Rate Class Allocations'!$B$124:$J$128,9,FALSE)</f>
        <v>0.67326093337246795</v>
      </c>
      <c r="S1057" s="1060">
        <f t="shared" si="49"/>
        <v>244.08878525444044</v>
      </c>
      <c r="T1057" s="1060">
        <f t="shared" si="50"/>
        <v>3.0245494570002921E-2</v>
      </c>
    </row>
    <row r="1058" spans="1:20" s="1063" customFormat="1">
      <c r="A1058" s="1072" t="s">
        <v>846</v>
      </c>
      <c r="B1058" s="1063" t="s">
        <v>768</v>
      </c>
      <c r="C1058" s="1063" t="s">
        <v>806</v>
      </c>
      <c r="D1058" s="1063" t="s">
        <v>1950</v>
      </c>
      <c r="E1058" s="1066">
        <v>2019</v>
      </c>
      <c r="F1058" s="1066">
        <v>2019</v>
      </c>
      <c r="G1058" s="1064">
        <v>43349</v>
      </c>
      <c r="H1058" s="1117">
        <f t="shared" si="48"/>
        <v>2018</v>
      </c>
      <c r="I1058" s="1118"/>
      <c r="J1058" s="1063" t="s">
        <v>925</v>
      </c>
      <c r="K1058" s="1063" t="s">
        <v>924</v>
      </c>
      <c r="L1058" s="1063" t="s">
        <v>827</v>
      </c>
      <c r="M1058" s="1063">
        <v>541.48799999999994</v>
      </c>
      <c r="N1058" s="1063">
        <v>8.6999999999999994E-2</v>
      </c>
      <c r="O1058" s="1062">
        <f>VLOOKUP(C1058,'A. Rate Class Allocations'!$B$124:$J$128,6,FALSE)</f>
        <v>0.94261788524984402</v>
      </c>
      <c r="P1058" s="1061">
        <f>VLOOKUP(C1058,'A. Rate Class Allocations'!$B$124:$J$128,8,FALSE)</f>
        <v>0.86676492558695795</v>
      </c>
      <c r="Q1058" s="1061">
        <f>VLOOKUP(C1058,'A. Rate Class Allocations'!$B$124:$J$128,7,FALSE)</f>
        <v>0.93591420350510102</v>
      </c>
      <c r="R1058" s="1061">
        <f>VLOOKUP(C1058,'A. Rate Class Allocations'!$B$124:$J$128,9,FALSE)</f>
        <v>0.67326093337246795</v>
      </c>
      <c r="S1058" s="1060">
        <f t="shared" si="49"/>
        <v>442.41092327367329</v>
      </c>
      <c r="T1058" s="1060">
        <f t="shared" si="50"/>
        <v>5.4819958908130288E-2</v>
      </c>
    </row>
    <row r="1059" spans="1:20" s="1063" customFormat="1">
      <c r="A1059" s="1072" t="s">
        <v>846</v>
      </c>
      <c r="B1059" s="1063" t="s">
        <v>768</v>
      </c>
      <c r="C1059" s="1063" t="s">
        <v>806</v>
      </c>
      <c r="D1059" s="1063" t="s">
        <v>1950</v>
      </c>
      <c r="E1059" s="1066">
        <v>2019</v>
      </c>
      <c r="F1059" s="1066">
        <v>2019</v>
      </c>
      <c r="G1059" s="1064">
        <v>43349</v>
      </c>
      <c r="H1059" s="1117">
        <f t="shared" si="48"/>
        <v>2018</v>
      </c>
      <c r="I1059" s="1118"/>
      <c r="J1059" s="1063" t="s">
        <v>925</v>
      </c>
      <c r="K1059" s="1063" t="s">
        <v>924</v>
      </c>
      <c r="L1059" s="1063" t="s">
        <v>827</v>
      </c>
      <c r="M1059" s="1063">
        <v>180.49600000000001</v>
      </c>
      <c r="N1059" s="1063">
        <v>2.8999999999999998E-2</v>
      </c>
      <c r="O1059" s="1062">
        <f>VLOOKUP(C1059,'A. Rate Class Allocations'!$B$124:$J$128,6,FALSE)</f>
        <v>0.94261788524984402</v>
      </c>
      <c r="P1059" s="1061">
        <f>VLOOKUP(C1059,'A. Rate Class Allocations'!$B$124:$J$128,8,FALSE)</f>
        <v>0.86676492558695795</v>
      </c>
      <c r="Q1059" s="1061">
        <f>VLOOKUP(C1059,'A. Rate Class Allocations'!$B$124:$J$128,7,FALSE)</f>
        <v>0.93591420350510102</v>
      </c>
      <c r="R1059" s="1061">
        <f>VLOOKUP(C1059,'A. Rate Class Allocations'!$B$124:$J$128,9,FALSE)</f>
        <v>0.67326093337246795</v>
      </c>
      <c r="S1059" s="1060">
        <f t="shared" si="49"/>
        <v>147.47030775789111</v>
      </c>
      <c r="T1059" s="1060">
        <f t="shared" si="50"/>
        <v>1.8273319636043429E-2</v>
      </c>
    </row>
    <row r="1060" spans="1:20" s="1063" customFormat="1">
      <c r="A1060" s="1072" t="s">
        <v>846</v>
      </c>
      <c r="B1060" s="1063" t="s">
        <v>768</v>
      </c>
      <c r="C1060" s="1063" t="s">
        <v>806</v>
      </c>
      <c r="D1060" s="1063" t="s">
        <v>1949</v>
      </c>
      <c r="E1060" s="1066">
        <v>2019</v>
      </c>
      <c r="F1060" s="1066">
        <v>2019</v>
      </c>
      <c r="G1060" s="1064">
        <v>43371</v>
      </c>
      <c r="H1060" s="1117">
        <f t="shared" si="48"/>
        <v>2018</v>
      </c>
      <c r="I1060" s="1118"/>
      <c r="J1060" s="1063" t="s">
        <v>925</v>
      </c>
      <c r="K1060" s="1063" t="s">
        <v>924</v>
      </c>
      <c r="L1060" s="1063" t="s">
        <v>827</v>
      </c>
      <c r="M1060" s="1063">
        <v>3230.1359999999995</v>
      </c>
      <c r="N1060" s="1063">
        <v>1.0919999999999999</v>
      </c>
      <c r="O1060" s="1062">
        <f>VLOOKUP(C1060,'A. Rate Class Allocations'!$B$124:$J$128,6,FALSE)</f>
        <v>0.94261788524984402</v>
      </c>
      <c r="P1060" s="1061">
        <f>VLOOKUP(C1060,'A. Rate Class Allocations'!$B$124:$J$128,8,FALSE)</f>
        <v>0.86676492558695795</v>
      </c>
      <c r="Q1060" s="1061">
        <f>VLOOKUP(C1060,'A. Rate Class Allocations'!$B$124:$J$128,7,FALSE)</f>
        <v>0.93591420350510102</v>
      </c>
      <c r="R1060" s="1061">
        <f>VLOOKUP(C1060,'A. Rate Class Allocations'!$B$124:$J$128,9,FALSE)</f>
        <v>0.67326093337246795</v>
      </c>
      <c r="S1060" s="1060">
        <f t="shared" si="49"/>
        <v>2639.111947189097</v>
      </c>
      <c r="T1060" s="1060">
        <f t="shared" si="50"/>
        <v>0.68808500146756635</v>
      </c>
    </row>
    <row r="1061" spans="1:20" s="1063" customFormat="1">
      <c r="A1061" s="1072" t="s">
        <v>846</v>
      </c>
      <c r="B1061" s="1063" t="s">
        <v>768</v>
      </c>
      <c r="C1061" s="1063" t="s">
        <v>806</v>
      </c>
      <c r="D1061" s="1063" t="s">
        <v>1949</v>
      </c>
      <c r="E1061" s="1066">
        <v>2019</v>
      </c>
      <c r="F1061" s="1066">
        <v>2019</v>
      </c>
      <c r="G1061" s="1064">
        <v>43371</v>
      </c>
      <c r="H1061" s="1117">
        <f t="shared" si="48"/>
        <v>2018</v>
      </c>
      <c r="I1061" s="1118"/>
      <c r="J1061" s="1063" t="s">
        <v>925</v>
      </c>
      <c r="K1061" s="1063" t="s">
        <v>924</v>
      </c>
      <c r="L1061" s="1063" t="s">
        <v>827</v>
      </c>
      <c r="M1061" s="1063">
        <v>428.90999999999991</v>
      </c>
      <c r="N1061" s="1063">
        <v>0.14499999999999999</v>
      </c>
      <c r="O1061" s="1062">
        <f>VLOOKUP(C1061,'A. Rate Class Allocations'!$B$124:$J$128,6,FALSE)</f>
        <v>0.94261788524984402</v>
      </c>
      <c r="P1061" s="1061">
        <f>VLOOKUP(C1061,'A. Rate Class Allocations'!$B$124:$J$128,8,FALSE)</f>
        <v>0.86676492558695795</v>
      </c>
      <c r="Q1061" s="1061">
        <f>VLOOKUP(C1061,'A. Rate Class Allocations'!$B$124:$J$128,7,FALSE)</f>
        <v>0.93591420350510102</v>
      </c>
      <c r="R1061" s="1061">
        <f>VLOOKUP(C1061,'A. Rate Class Allocations'!$B$124:$J$128,9,FALSE)</f>
        <v>0.67326093337246795</v>
      </c>
      <c r="S1061" s="1060">
        <f t="shared" si="49"/>
        <v>350.43153144910173</v>
      </c>
      <c r="T1061" s="1060">
        <f t="shared" si="50"/>
        <v>9.1366598180217168E-2</v>
      </c>
    </row>
    <row r="1062" spans="1:20" s="1063" customFormat="1">
      <c r="A1062" s="1072" t="s">
        <v>846</v>
      </c>
      <c r="B1062" s="1063" t="s">
        <v>768</v>
      </c>
      <c r="C1062" s="1063" t="s">
        <v>806</v>
      </c>
      <c r="D1062" s="1063" t="s">
        <v>1948</v>
      </c>
      <c r="E1062" s="1066">
        <v>2019</v>
      </c>
      <c r="F1062" s="1066">
        <v>2019</v>
      </c>
      <c r="G1062" s="1064">
        <v>43328</v>
      </c>
      <c r="H1062" s="1117">
        <f t="shared" si="48"/>
        <v>2018</v>
      </c>
      <c r="I1062" s="1118"/>
      <c r="J1062" s="1063" t="s">
        <v>925</v>
      </c>
      <c r="K1062" s="1063" t="s">
        <v>924</v>
      </c>
      <c r="L1062" s="1063" t="s">
        <v>827</v>
      </c>
      <c r="M1062" s="1063">
        <v>1947.4950000000001</v>
      </c>
      <c r="N1062" s="1063">
        <v>0.31900000000000006</v>
      </c>
      <c r="O1062" s="1062">
        <f>VLOOKUP(C1062,'A. Rate Class Allocations'!$B$124:$J$128,6,FALSE)</f>
        <v>0.94261788524984402</v>
      </c>
      <c r="P1062" s="1061">
        <f>VLOOKUP(C1062,'A. Rate Class Allocations'!$B$124:$J$128,8,FALSE)</f>
        <v>0.86676492558695795</v>
      </c>
      <c r="Q1062" s="1061">
        <f>VLOOKUP(C1062,'A. Rate Class Allocations'!$B$124:$J$128,7,FALSE)</f>
        <v>0.93591420350510102</v>
      </c>
      <c r="R1062" s="1061">
        <f>VLOOKUP(C1062,'A. Rate Class Allocations'!$B$124:$J$128,9,FALSE)</f>
        <v>0.67326093337246795</v>
      </c>
      <c r="S1062" s="1060">
        <f t="shared" si="49"/>
        <v>1591.1581808292381</v>
      </c>
      <c r="T1062" s="1060">
        <f t="shared" si="50"/>
        <v>0.20100651599647781</v>
      </c>
    </row>
    <row r="1063" spans="1:20" s="1063" customFormat="1">
      <c r="A1063" s="1072" t="s">
        <v>846</v>
      </c>
      <c r="B1063" s="1063" t="s">
        <v>768</v>
      </c>
      <c r="C1063" s="1063" t="s">
        <v>806</v>
      </c>
      <c r="D1063" s="1063" t="s">
        <v>1948</v>
      </c>
      <c r="E1063" s="1066">
        <v>2019</v>
      </c>
      <c r="F1063" s="1066">
        <v>2019</v>
      </c>
      <c r="G1063" s="1064">
        <v>43328</v>
      </c>
      <c r="H1063" s="1117">
        <f t="shared" si="48"/>
        <v>2018</v>
      </c>
      <c r="I1063" s="1118"/>
      <c r="J1063" s="1063" t="s">
        <v>925</v>
      </c>
      <c r="K1063" s="1063" t="s">
        <v>924</v>
      </c>
      <c r="L1063" s="1063" t="s">
        <v>827</v>
      </c>
      <c r="M1063" s="1063">
        <v>4358.9699999999993</v>
      </c>
      <c r="N1063" s="1063">
        <v>0.71399999999999997</v>
      </c>
      <c r="O1063" s="1062">
        <f>VLOOKUP(C1063,'A. Rate Class Allocations'!$B$124:$J$128,6,FALSE)</f>
        <v>0.94261788524984402</v>
      </c>
      <c r="P1063" s="1061">
        <f>VLOOKUP(C1063,'A. Rate Class Allocations'!$B$124:$J$128,8,FALSE)</f>
        <v>0.86676492558695795</v>
      </c>
      <c r="Q1063" s="1061">
        <f>VLOOKUP(C1063,'A. Rate Class Allocations'!$B$124:$J$128,7,FALSE)</f>
        <v>0.93591420350510102</v>
      </c>
      <c r="R1063" s="1061">
        <f>VLOOKUP(C1063,'A. Rate Class Allocations'!$B$124:$J$128,9,FALSE)</f>
        <v>0.67326093337246795</v>
      </c>
      <c r="S1063" s="1060">
        <f t="shared" si="49"/>
        <v>3561.401069316852</v>
      </c>
      <c r="T1063" s="1060">
        <f t="shared" si="50"/>
        <v>0.44990173172879344</v>
      </c>
    </row>
    <row r="1064" spans="1:20" s="1063" customFormat="1">
      <c r="A1064" s="1072" t="s">
        <v>846</v>
      </c>
      <c r="B1064" s="1063" t="s">
        <v>768</v>
      </c>
      <c r="C1064" s="1063" t="s">
        <v>806</v>
      </c>
      <c r="D1064" s="1063" t="s">
        <v>1948</v>
      </c>
      <c r="E1064" s="1066">
        <v>2019</v>
      </c>
      <c r="F1064" s="1066">
        <v>2019</v>
      </c>
      <c r="G1064" s="1064">
        <v>43328</v>
      </c>
      <c r="H1064" s="1117">
        <f t="shared" si="48"/>
        <v>2018</v>
      </c>
      <c r="I1064" s="1118"/>
      <c r="J1064" s="1063" t="s">
        <v>925</v>
      </c>
      <c r="K1064" s="1063" t="s">
        <v>924</v>
      </c>
      <c r="L1064" s="1063" t="s">
        <v>827</v>
      </c>
      <c r="M1064" s="1063">
        <v>13162.380000000001</v>
      </c>
      <c r="N1064" s="1063">
        <v>2.1560000000000001</v>
      </c>
      <c r="O1064" s="1062">
        <f>VLOOKUP(C1064,'A. Rate Class Allocations'!$B$124:$J$128,6,FALSE)</f>
        <v>0.94261788524984402</v>
      </c>
      <c r="P1064" s="1061">
        <f>VLOOKUP(C1064,'A. Rate Class Allocations'!$B$124:$J$128,8,FALSE)</f>
        <v>0.86676492558695795</v>
      </c>
      <c r="Q1064" s="1061">
        <f>VLOOKUP(C1064,'A. Rate Class Allocations'!$B$124:$J$128,7,FALSE)</f>
        <v>0.93591420350510102</v>
      </c>
      <c r="R1064" s="1061">
        <f>VLOOKUP(C1064,'A. Rate Class Allocations'!$B$124:$J$128,9,FALSE)</f>
        <v>0.67326093337246795</v>
      </c>
      <c r="S1064" s="1060">
        <f t="shared" si="49"/>
        <v>10754.034601466574</v>
      </c>
      <c r="T1064" s="1060">
        <f t="shared" si="50"/>
        <v>1.3585267977692979</v>
      </c>
    </row>
    <row r="1065" spans="1:20" s="1063" customFormat="1">
      <c r="A1065" s="1072" t="s">
        <v>846</v>
      </c>
      <c r="B1065" s="1063" t="s">
        <v>768</v>
      </c>
      <c r="C1065" s="1063" t="s">
        <v>806</v>
      </c>
      <c r="D1065" s="1063" t="s">
        <v>1948</v>
      </c>
      <c r="E1065" s="1066">
        <v>2019</v>
      </c>
      <c r="F1065" s="1066">
        <v>2019</v>
      </c>
      <c r="G1065" s="1064">
        <v>43328</v>
      </c>
      <c r="H1065" s="1117">
        <f t="shared" si="48"/>
        <v>2018</v>
      </c>
      <c r="I1065" s="1118"/>
      <c r="J1065" s="1063" t="s">
        <v>925</v>
      </c>
      <c r="K1065" s="1063" t="s">
        <v>924</v>
      </c>
      <c r="L1065" s="1063" t="s">
        <v>827</v>
      </c>
      <c r="M1065" s="1063">
        <v>2148.96</v>
      </c>
      <c r="N1065" s="1063">
        <v>0.35200000000000004</v>
      </c>
      <c r="O1065" s="1062">
        <f>VLOOKUP(C1065,'A. Rate Class Allocations'!$B$124:$J$128,6,FALSE)</f>
        <v>0.94261788524984402</v>
      </c>
      <c r="P1065" s="1061">
        <f>VLOOKUP(C1065,'A. Rate Class Allocations'!$B$124:$J$128,8,FALSE)</f>
        <v>0.86676492558695795</v>
      </c>
      <c r="Q1065" s="1061">
        <f>VLOOKUP(C1065,'A. Rate Class Allocations'!$B$124:$J$128,7,FALSE)</f>
        <v>0.93591420350510102</v>
      </c>
      <c r="R1065" s="1061">
        <f>VLOOKUP(C1065,'A. Rate Class Allocations'!$B$124:$J$128,9,FALSE)</f>
        <v>0.67326093337246795</v>
      </c>
      <c r="S1065" s="1060">
        <f t="shared" si="49"/>
        <v>1755.7607512598488</v>
      </c>
      <c r="T1065" s="1060">
        <f t="shared" si="50"/>
        <v>0.22180029351335481</v>
      </c>
    </row>
    <row r="1066" spans="1:20" s="1063" customFormat="1">
      <c r="A1066" s="1072" t="s">
        <v>846</v>
      </c>
      <c r="B1066" s="1063" t="s">
        <v>768</v>
      </c>
      <c r="C1066" s="1063" t="s">
        <v>806</v>
      </c>
      <c r="D1066" s="1063" t="s">
        <v>1948</v>
      </c>
      <c r="E1066" s="1066">
        <v>2019</v>
      </c>
      <c r="F1066" s="1066">
        <v>2019</v>
      </c>
      <c r="G1066" s="1064">
        <v>43328</v>
      </c>
      <c r="H1066" s="1117">
        <f t="shared" si="48"/>
        <v>2018</v>
      </c>
      <c r="I1066" s="1118"/>
      <c r="J1066" s="1063" t="s">
        <v>925</v>
      </c>
      <c r="K1066" s="1063" t="s">
        <v>924</v>
      </c>
      <c r="L1066" s="1063" t="s">
        <v>827</v>
      </c>
      <c r="M1066" s="1063">
        <v>634.91999999999996</v>
      </c>
      <c r="N1066" s="1063">
        <v>0.10400000000000001</v>
      </c>
      <c r="O1066" s="1062">
        <f>VLOOKUP(C1066,'A. Rate Class Allocations'!$B$124:$J$128,6,FALSE)</f>
        <v>0.94261788524984402</v>
      </c>
      <c r="P1066" s="1061">
        <f>VLOOKUP(C1066,'A. Rate Class Allocations'!$B$124:$J$128,8,FALSE)</f>
        <v>0.86676492558695795</v>
      </c>
      <c r="Q1066" s="1061">
        <f>VLOOKUP(C1066,'A. Rate Class Allocations'!$B$124:$J$128,7,FALSE)</f>
        <v>0.93591420350510102</v>
      </c>
      <c r="R1066" s="1061">
        <f>VLOOKUP(C1066,'A. Rate Class Allocations'!$B$124:$J$128,9,FALSE)</f>
        <v>0.67326093337246795</v>
      </c>
      <c r="S1066" s="1060">
        <f t="shared" si="49"/>
        <v>518.74749469040978</v>
      </c>
      <c r="T1066" s="1060">
        <f t="shared" si="50"/>
        <v>6.5531904901673016E-2</v>
      </c>
    </row>
    <row r="1067" spans="1:20" s="1063" customFormat="1">
      <c r="A1067" s="1072" t="s">
        <v>846</v>
      </c>
      <c r="B1067" s="1063" t="s">
        <v>768</v>
      </c>
      <c r="C1067" s="1063" t="s">
        <v>806</v>
      </c>
      <c r="D1067" s="1063" t="s">
        <v>1948</v>
      </c>
      <c r="E1067" s="1066">
        <v>2019</v>
      </c>
      <c r="F1067" s="1066">
        <v>2019</v>
      </c>
      <c r="G1067" s="1064">
        <v>43328</v>
      </c>
      <c r="H1067" s="1117">
        <f t="shared" si="48"/>
        <v>2018</v>
      </c>
      <c r="I1067" s="1118"/>
      <c r="J1067" s="1063" t="s">
        <v>925</v>
      </c>
      <c r="K1067" s="1063" t="s">
        <v>924</v>
      </c>
      <c r="L1067" s="1063" t="s">
        <v>827</v>
      </c>
      <c r="M1067" s="1063">
        <v>512.82000000000016</v>
      </c>
      <c r="N1067" s="1063">
        <v>8.4000000000000019E-2</v>
      </c>
      <c r="O1067" s="1062">
        <f>VLOOKUP(C1067,'A. Rate Class Allocations'!$B$124:$J$128,6,FALSE)</f>
        <v>0.94261788524984402</v>
      </c>
      <c r="P1067" s="1061">
        <f>VLOOKUP(C1067,'A. Rate Class Allocations'!$B$124:$J$128,8,FALSE)</f>
        <v>0.86676492558695795</v>
      </c>
      <c r="Q1067" s="1061">
        <f>VLOOKUP(C1067,'A. Rate Class Allocations'!$B$124:$J$128,7,FALSE)</f>
        <v>0.93591420350510102</v>
      </c>
      <c r="R1067" s="1061">
        <f>VLOOKUP(C1067,'A. Rate Class Allocations'!$B$124:$J$128,9,FALSE)</f>
        <v>0.67326093337246795</v>
      </c>
      <c r="S1067" s="1060">
        <f t="shared" si="49"/>
        <v>418.98836109610039</v>
      </c>
      <c r="T1067" s="1060">
        <f t="shared" si="50"/>
        <v>5.292961549750512E-2</v>
      </c>
    </row>
    <row r="1068" spans="1:20" s="1063" customFormat="1">
      <c r="A1068" s="1072" t="s">
        <v>846</v>
      </c>
      <c r="B1068" s="1063" t="s">
        <v>768</v>
      </c>
      <c r="C1068" s="1063" t="s">
        <v>806</v>
      </c>
      <c r="D1068" s="1063" t="s">
        <v>1947</v>
      </c>
      <c r="E1068" s="1066">
        <v>2019</v>
      </c>
      <c r="F1068" s="1066">
        <v>2019</v>
      </c>
      <c r="G1068" s="1064">
        <v>43357</v>
      </c>
      <c r="H1068" s="1117">
        <f t="shared" si="48"/>
        <v>2018</v>
      </c>
      <c r="I1068" s="1118"/>
      <c r="J1068" s="1063" t="s">
        <v>925</v>
      </c>
      <c r="K1068" s="1063" t="s">
        <v>924</v>
      </c>
      <c r="L1068" s="1063" t="s">
        <v>827</v>
      </c>
      <c r="M1068" s="1063">
        <v>2164.9160000000006</v>
      </c>
      <c r="N1068" s="1063">
        <v>0.88400000000000012</v>
      </c>
      <c r="O1068" s="1062">
        <f>VLOOKUP(C1068,'A. Rate Class Allocations'!$B$124:$J$128,6,FALSE)</f>
        <v>0.94261788524984402</v>
      </c>
      <c r="P1068" s="1061">
        <f>VLOOKUP(C1068,'A. Rate Class Allocations'!$B$124:$J$128,8,FALSE)</f>
        <v>0.86676492558695795</v>
      </c>
      <c r="Q1068" s="1061">
        <f>VLOOKUP(C1068,'A. Rate Class Allocations'!$B$124:$J$128,7,FALSE)</f>
        <v>0.93591420350510102</v>
      </c>
      <c r="R1068" s="1061">
        <f>VLOOKUP(C1068,'A. Rate Class Allocations'!$B$124:$J$128,9,FALSE)</f>
        <v>0.67326093337246795</v>
      </c>
      <c r="S1068" s="1060">
        <f t="shared" si="49"/>
        <v>1768.7972519611662</v>
      </c>
      <c r="T1068" s="1060">
        <f t="shared" si="50"/>
        <v>0.55702119166422059</v>
      </c>
    </row>
    <row r="1069" spans="1:20" s="1063" customFormat="1">
      <c r="A1069" s="1072" t="s">
        <v>846</v>
      </c>
      <c r="B1069" s="1063" t="s">
        <v>768</v>
      </c>
      <c r="C1069" s="1063" t="s">
        <v>806</v>
      </c>
      <c r="D1069" s="1063" t="s">
        <v>1947</v>
      </c>
      <c r="E1069" s="1066">
        <v>2019</v>
      </c>
      <c r="F1069" s="1066">
        <v>2019</v>
      </c>
      <c r="G1069" s="1064">
        <v>43357</v>
      </c>
      <c r="H1069" s="1117">
        <f t="shared" si="48"/>
        <v>2018</v>
      </c>
      <c r="I1069" s="1118"/>
      <c r="J1069" s="1063" t="s">
        <v>925</v>
      </c>
      <c r="K1069" s="1063" t="s">
        <v>924</v>
      </c>
      <c r="L1069" s="1063" t="s">
        <v>827</v>
      </c>
      <c r="M1069" s="1063">
        <v>1410.6239999999998</v>
      </c>
      <c r="N1069" s="1063">
        <v>0.57599999999999996</v>
      </c>
      <c r="O1069" s="1062">
        <f>VLOOKUP(C1069,'A. Rate Class Allocations'!$B$124:$J$128,6,FALSE)</f>
        <v>0.94261788524984402</v>
      </c>
      <c r="P1069" s="1061">
        <f>VLOOKUP(C1069,'A. Rate Class Allocations'!$B$124:$J$128,8,FALSE)</f>
        <v>0.86676492558695795</v>
      </c>
      <c r="Q1069" s="1061">
        <f>VLOOKUP(C1069,'A. Rate Class Allocations'!$B$124:$J$128,7,FALSE)</f>
        <v>0.93591420350510102</v>
      </c>
      <c r="R1069" s="1061">
        <f>VLOOKUP(C1069,'A. Rate Class Allocations'!$B$124:$J$128,9,FALSE)</f>
        <v>0.67326093337246795</v>
      </c>
      <c r="S1069" s="1060">
        <f t="shared" si="49"/>
        <v>1152.5194763909856</v>
      </c>
      <c r="T1069" s="1060">
        <f t="shared" si="50"/>
        <v>0.36294593484003507</v>
      </c>
    </row>
    <row r="1070" spans="1:20" s="1063" customFormat="1">
      <c r="A1070" s="1072" t="s">
        <v>846</v>
      </c>
      <c r="B1070" s="1063" t="s">
        <v>768</v>
      </c>
      <c r="C1070" s="1063" t="s">
        <v>806</v>
      </c>
      <c r="D1070" s="1063" t="s">
        <v>1946</v>
      </c>
      <c r="E1070" s="1066">
        <v>2019</v>
      </c>
      <c r="F1070" s="1066">
        <v>2019</v>
      </c>
      <c r="G1070" s="1064">
        <v>43350</v>
      </c>
      <c r="H1070" s="1117">
        <f t="shared" si="48"/>
        <v>2018</v>
      </c>
      <c r="I1070" s="1118"/>
      <c r="J1070" s="1063" t="s">
        <v>925</v>
      </c>
      <c r="K1070" s="1063" t="s">
        <v>924</v>
      </c>
      <c r="L1070" s="1063" t="s">
        <v>827</v>
      </c>
      <c r="M1070" s="1063">
        <v>3589.3000000000011</v>
      </c>
      <c r="N1070" s="1063">
        <v>0.57200000000000006</v>
      </c>
      <c r="O1070" s="1062">
        <f>VLOOKUP(C1070,'A. Rate Class Allocations'!$B$124:$J$128,6,FALSE)</f>
        <v>0.94261788524984402</v>
      </c>
      <c r="P1070" s="1061">
        <f>VLOOKUP(C1070,'A. Rate Class Allocations'!$B$124:$J$128,8,FALSE)</f>
        <v>0.86676492558695795</v>
      </c>
      <c r="Q1070" s="1061">
        <f>VLOOKUP(C1070,'A. Rate Class Allocations'!$B$124:$J$128,7,FALSE)</f>
        <v>0.93591420350510102</v>
      </c>
      <c r="R1070" s="1061">
        <f>VLOOKUP(C1070,'A. Rate Class Allocations'!$B$124:$J$128,9,FALSE)</f>
        <v>0.67326093337246795</v>
      </c>
      <c r="S1070" s="1060">
        <f t="shared" si="49"/>
        <v>2932.55903529939</v>
      </c>
      <c r="T1070" s="1060">
        <f t="shared" si="50"/>
        <v>0.36042547695920152</v>
      </c>
    </row>
    <row r="1071" spans="1:20" s="1063" customFormat="1">
      <c r="A1071" s="1072" t="s">
        <v>846</v>
      </c>
      <c r="B1071" s="1063" t="s">
        <v>768</v>
      </c>
      <c r="C1071" s="1063" t="s">
        <v>806</v>
      </c>
      <c r="D1071" s="1063" t="s">
        <v>1946</v>
      </c>
      <c r="E1071" s="1066">
        <v>2019</v>
      </c>
      <c r="F1071" s="1066">
        <v>2019</v>
      </c>
      <c r="G1071" s="1064">
        <v>43350</v>
      </c>
      <c r="H1071" s="1117">
        <f t="shared" si="48"/>
        <v>2018</v>
      </c>
      <c r="I1071" s="1118"/>
      <c r="J1071" s="1063" t="s">
        <v>925</v>
      </c>
      <c r="K1071" s="1063" t="s">
        <v>924</v>
      </c>
      <c r="L1071" s="1063" t="s">
        <v>827</v>
      </c>
      <c r="M1071" s="1063">
        <v>545.92499999999995</v>
      </c>
      <c r="N1071" s="1063">
        <v>8.6999999999999994E-2</v>
      </c>
      <c r="O1071" s="1062">
        <f>VLOOKUP(C1071,'A. Rate Class Allocations'!$B$124:$J$128,6,FALSE)</f>
        <v>0.94261788524984402</v>
      </c>
      <c r="P1071" s="1061">
        <f>VLOOKUP(C1071,'A. Rate Class Allocations'!$B$124:$J$128,8,FALSE)</f>
        <v>0.86676492558695795</v>
      </c>
      <c r="Q1071" s="1061">
        <f>VLOOKUP(C1071,'A. Rate Class Allocations'!$B$124:$J$128,7,FALSE)</f>
        <v>0.93591420350510102</v>
      </c>
      <c r="R1071" s="1061">
        <f>VLOOKUP(C1071,'A. Rate Class Allocations'!$B$124:$J$128,9,FALSE)</f>
        <v>0.67326093337246795</v>
      </c>
      <c r="S1071" s="1060">
        <f t="shared" si="49"/>
        <v>446.03607704728466</v>
      </c>
      <c r="T1071" s="1060">
        <f t="shared" si="50"/>
        <v>5.4819958908130288E-2</v>
      </c>
    </row>
    <row r="1072" spans="1:20" s="1063" customFormat="1">
      <c r="A1072" s="1072" t="s">
        <v>846</v>
      </c>
      <c r="B1072" s="1063" t="s">
        <v>768</v>
      </c>
      <c r="C1072" s="1063" t="s">
        <v>806</v>
      </c>
      <c r="D1072" s="1063" t="s">
        <v>1945</v>
      </c>
      <c r="E1072" s="1066">
        <v>2019</v>
      </c>
      <c r="F1072" s="1066">
        <v>2019</v>
      </c>
      <c r="G1072" s="1064">
        <v>43350</v>
      </c>
      <c r="H1072" s="1117">
        <f t="shared" si="48"/>
        <v>2018</v>
      </c>
      <c r="I1072" s="1118"/>
      <c r="J1072" s="1063" t="s">
        <v>925</v>
      </c>
      <c r="K1072" s="1063" t="s">
        <v>924</v>
      </c>
      <c r="L1072" s="1063" t="s">
        <v>827</v>
      </c>
      <c r="M1072" s="1063">
        <v>1416.0640000000001</v>
      </c>
      <c r="N1072" s="1063">
        <v>0.41600000000000004</v>
      </c>
      <c r="O1072" s="1062">
        <f>VLOOKUP(C1072,'A. Rate Class Allocations'!$B$124:$J$128,6,FALSE)</f>
        <v>0.94261788524984402</v>
      </c>
      <c r="P1072" s="1061">
        <f>VLOOKUP(C1072,'A. Rate Class Allocations'!$B$124:$J$128,8,FALSE)</f>
        <v>0.86676492558695795</v>
      </c>
      <c r="Q1072" s="1061">
        <f>VLOOKUP(C1072,'A. Rate Class Allocations'!$B$124:$J$128,7,FALSE)</f>
        <v>0.93591420350510102</v>
      </c>
      <c r="R1072" s="1061">
        <f>VLOOKUP(C1072,'A. Rate Class Allocations'!$B$124:$J$128,9,FALSE)</f>
        <v>0.67326093337246795</v>
      </c>
      <c r="S1072" s="1060">
        <f t="shared" si="49"/>
        <v>1156.9641093701264</v>
      </c>
      <c r="T1072" s="1060">
        <f t="shared" si="50"/>
        <v>0.26212761960669206</v>
      </c>
    </row>
    <row r="1073" spans="1:20" s="1063" customFormat="1">
      <c r="A1073" s="1072" t="s">
        <v>846</v>
      </c>
      <c r="B1073" s="1063" t="s">
        <v>768</v>
      </c>
      <c r="C1073" s="1063" t="s">
        <v>806</v>
      </c>
      <c r="D1073" s="1063" t="s">
        <v>1945</v>
      </c>
      <c r="E1073" s="1066">
        <v>2019</v>
      </c>
      <c r="F1073" s="1066">
        <v>2019</v>
      </c>
      <c r="G1073" s="1064">
        <v>43350</v>
      </c>
      <c r="H1073" s="1117">
        <f t="shared" si="48"/>
        <v>2018</v>
      </c>
      <c r="I1073" s="1118"/>
      <c r="J1073" s="1063" t="s">
        <v>925</v>
      </c>
      <c r="K1073" s="1063" t="s">
        <v>924</v>
      </c>
      <c r="L1073" s="1063" t="s">
        <v>827</v>
      </c>
      <c r="M1073" s="1063">
        <v>980.35199999999986</v>
      </c>
      <c r="N1073" s="1063">
        <v>0.28799999999999998</v>
      </c>
      <c r="O1073" s="1062">
        <f>VLOOKUP(C1073,'A. Rate Class Allocations'!$B$124:$J$128,6,FALSE)</f>
        <v>0.94261788524984402</v>
      </c>
      <c r="P1073" s="1061">
        <f>VLOOKUP(C1073,'A. Rate Class Allocations'!$B$124:$J$128,8,FALSE)</f>
        <v>0.86676492558695795</v>
      </c>
      <c r="Q1073" s="1061">
        <f>VLOOKUP(C1073,'A. Rate Class Allocations'!$B$124:$J$128,7,FALSE)</f>
        <v>0.93591420350510102</v>
      </c>
      <c r="R1073" s="1061">
        <f>VLOOKUP(C1073,'A. Rate Class Allocations'!$B$124:$J$128,9,FALSE)</f>
        <v>0.67326093337246795</v>
      </c>
      <c r="S1073" s="1060">
        <f t="shared" si="49"/>
        <v>800.97515264085655</v>
      </c>
      <c r="T1073" s="1060">
        <f t="shared" si="50"/>
        <v>0.18147296742001753</v>
      </c>
    </row>
    <row r="1074" spans="1:20" s="1063" customFormat="1">
      <c r="A1074" s="1072" t="s">
        <v>846</v>
      </c>
      <c r="B1074" s="1063" t="s">
        <v>768</v>
      </c>
      <c r="C1074" s="1063" t="s">
        <v>806</v>
      </c>
      <c r="D1074" s="1063" t="s">
        <v>1945</v>
      </c>
      <c r="E1074" s="1066">
        <v>2019</v>
      </c>
      <c r="F1074" s="1066">
        <v>2019</v>
      </c>
      <c r="G1074" s="1064">
        <v>43350</v>
      </c>
      <c r="H1074" s="1117">
        <f t="shared" si="48"/>
        <v>2018</v>
      </c>
      <c r="I1074" s="1118"/>
      <c r="J1074" s="1063" t="s">
        <v>925</v>
      </c>
      <c r="K1074" s="1063" t="s">
        <v>924</v>
      </c>
      <c r="L1074" s="1063" t="s">
        <v>827</v>
      </c>
      <c r="M1074" s="1063">
        <v>173.60399999999998</v>
      </c>
      <c r="N1074" s="1063">
        <v>5.1000000000000004E-2</v>
      </c>
      <c r="O1074" s="1062">
        <f>VLOOKUP(C1074,'A. Rate Class Allocations'!$B$124:$J$128,6,FALSE)</f>
        <v>0.94261788524984402</v>
      </c>
      <c r="P1074" s="1061">
        <f>VLOOKUP(C1074,'A. Rate Class Allocations'!$B$124:$J$128,8,FALSE)</f>
        <v>0.86676492558695795</v>
      </c>
      <c r="Q1074" s="1061">
        <f>VLOOKUP(C1074,'A. Rate Class Allocations'!$B$124:$J$128,7,FALSE)</f>
        <v>0.93591420350510102</v>
      </c>
      <c r="R1074" s="1061">
        <f>VLOOKUP(C1074,'A. Rate Class Allocations'!$B$124:$J$128,9,FALSE)</f>
        <v>0.67326093337246795</v>
      </c>
      <c r="S1074" s="1060">
        <f t="shared" si="49"/>
        <v>141.83934994681837</v>
      </c>
      <c r="T1074" s="1060">
        <f t="shared" si="50"/>
        <v>3.2135837980628107E-2</v>
      </c>
    </row>
    <row r="1075" spans="1:20" s="1063" customFormat="1">
      <c r="A1075" s="1072" t="s">
        <v>846</v>
      </c>
      <c r="B1075" s="1063" t="s">
        <v>768</v>
      </c>
      <c r="C1075" s="1063" t="s">
        <v>806</v>
      </c>
      <c r="D1075" s="1063" t="s">
        <v>1945</v>
      </c>
      <c r="E1075" s="1066">
        <v>2019</v>
      </c>
      <c r="F1075" s="1066">
        <v>2019</v>
      </c>
      <c r="G1075" s="1064">
        <v>43350</v>
      </c>
      <c r="H1075" s="1117">
        <f t="shared" si="48"/>
        <v>2018</v>
      </c>
      <c r="I1075" s="1118"/>
      <c r="J1075" s="1063" t="s">
        <v>925</v>
      </c>
      <c r="K1075" s="1063" t="s">
        <v>924</v>
      </c>
      <c r="L1075" s="1063" t="s">
        <v>827</v>
      </c>
      <c r="M1075" s="1063">
        <v>1633.92</v>
      </c>
      <c r="N1075" s="1063">
        <v>0.48000000000000004</v>
      </c>
      <c r="O1075" s="1062">
        <f>VLOOKUP(C1075,'A. Rate Class Allocations'!$B$124:$J$128,6,FALSE)</f>
        <v>0.94261788524984402</v>
      </c>
      <c r="P1075" s="1061">
        <f>VLOOKUP(C1075,'A. Rate Class Allocations'!$B$124:$J$128,8,FALSE)</f>
        <v>0.86676492558695795</v>
      </c>
      <c r="Q1075" s="1061">
        <f>VLOOKUP(C1075,'A. Rate Class Allocations'!$B$124:$J$128,7,FALSE)</f>
        <v>0.93591420350510102</v>
      </c>
      <c r="R1075" s="1061">
        <f>VLOOKUP(C1075,'A. Rate Class Allocations'!$B$124:$J$128,9,FALSE)</f>
        <v>0.67326093337246795</v>
      </c>
      <c r="S1075" s="1060">
        <f t="shared" si="49"/>
        <v>1334.9585877347611</v>
      </c>
      <c r="T1075" s="1060">
        <f t="shared" si="50"/>
        <v>0.30245494570002923</v>
      </c>
    </row>
    <row r="1076" spans="1:20" s="1063" customFormat="1">
      <c r="A1076" s="1072" t="s">
        <v>846</v>
      </c>
      <c r="B1076" s="1063" t="s">
        <v>768</v>
      </c>
      <c r="C1076" s="1063" t="s">
        <v>806</v>
      </c>
      <c r="D1076" s="1063" t="s">
        <v>1944</v>
      </c>
      <c r="E1076" s="1066">
        <v>2019</v>
      </c>
      <c r="F1076" s="1066">
        <v>2019</v>
      </c>
      <c r="G1076" s="1064">
        <v>43350</v>
      </c>
      <c r="H1076" s="1117">
        <f t="shared" si="48"/>
        <v>2018</v>
      </c>
      <c r="I1076" s="1118"/>
      <c r="J1076" s="1063" t="s">
        <v>925</v>
      </c>
      <c r="K1076" s="1063" t="s">
        <v>924</v>
      </c>
      <c r="L1076" s="1063" t="s">
        <v>827</v>
      </c>
      <c r="M1076" s="1063">
        <v>6435.5200000000013</v>
      </c>
      <c r="N1076" s="1063">
        <v>1.0400000000000003</v>
      </c>
      <c r="O1076" s="1062">
        <f>VLOOKUP(C1076,'A. Rate Class Allocations'!$B$124:$J$128,6,FALSE)</f>
        <v>0.94261788524984402</v>
      </c>
      <c r="P1076" s="1061">
        <f>VLOOKUP(C1076,'A. Rate Class Allocations'!$B$124:$J$128,8,FALSE)</f>
        <v>0.86676492558695795</v>
      </c>
      <c r="Q1076" s="1061">
        <f>VLOOKUP(C1076,'A. Rate Class Allocations'!$B$124:$J$128,7,FALSE)</f>
        <v>0.93591420350510102</v>
      </c>
      <c r="R1076" s="1061">
        <f>VLOOKUP(C1076,'A. Rate Class Allocations'!$B$124:$J$128,9,FALSE)</f>
        <v>0.67326093337246795</v>
      </c>
      <c r="S1076" s="1060">
        <f t="shared" si="49"/>
        <v>5258.0008143231071</v>
      </c>
      <c r="T1076" s="1060">
        <f t="shared" si="50"/>
        <v>0.6553190490167301</v>
      </c>
    </row>
    <row r="1077" spans="1:20" s="1063" customFormat="1">
      <c r="A1077" s="1072" t="s">
        <v>846</v>
      </c>
      <c r="B1077" s="1063" t="s">
        <v>768</v>
      </c>
      <c r="C1077" s="1063" t="s">
        <v>806</v>
      </c>
      <c r="D1077" s="1063" t="s">
        <v>1943</v>
      </c>
      <c r="E1077" s="1066">
        <v>2019</v>
      </c>
      <c r="F1077" s="1066">
        <v>2019</v>
      </c>
      <c r="G1077" s="1064">
        <v>43350</v>
      </c>
      <c r="H1077" s="1117">
        <f t="shared" si="48"/>
        <v>2018</v>
      </c>
      <c r="I1077" s="1118"/>
      <c r="J1077" s="1063" t="s">
        <v>925</v>
      </c>
      <c r="K1077" s="1063" t="s">
        <v>924</v>
      </c>
      <c r="L1077" s="1063" t="s">
        <v>827</v>
      </c>
      <c r="M1077" s="1063">
        <v>262.94399999999996</v>
      </c>
      <c r="N1077" s="1063">
        <v>9.6000000000000002E-2</v>
      </c>
      <c r="O1077" s="1062">
        <f>VLOOKUP(C1077,'A. Rate Class Allocations'!$B$124:$J$128,6,FALSE)</f>
        <v>0.94261788524984402</v>
      </c>
      <c r="P1077" s="1061">
        <f>VLOOKUP(C1077,'A. Rate Class Allocations'!$B$124:$J$128,8,FALSE)</f>
        <v>0.86676492558695795</v>
      </c>
      <c r="Q1077" s="1061">
        <f>VLOOKUP(C1077,'A. Rate Class Allocations'!$B$124:$J$128,7,FALSE)</f>
        <v>0.93591420350510102</v>
      </c>
      <c r="R1077" s="1061">
        <f>VLOOKUP(C1077,'A. Rate Class Allocations'!$B$124:$J$128,9,FALSE)</f>
        <v>0.67326093337246795</v>
      </c>
      <c r="S1077" s="1060">
        <f t="shared" si="49"/>
        <v>214.8326422917456</v>
      </c>
      <c r="T1077" s="1060">
        <f t="shared" si="50"/>
        <v>6.0490989140005842E-2</v>
      </c>
    </row>
    <row r="1078" spans="1:20" s="1063" customFormat="1">
      <c r="A1078" s="1072" t="s">
        <v>846</v>
      </c>
      <c r="B1078" s="1063" t="s">
        <v>768</v>
      </c>
      <c r="C1078" s="1063" t="s">
        <v>806</v>
      </c>
      <c r="D1078" s="1063" t="s">
        <v>1943</v>
      </c>
      <c r="E1078" s="1066">
        <v>2019</v>
      </c>
      <c r="F1078" s="1066">
        <v>2019</v>
      </c>
      <c r="G1078" s="1064">
        <v>43350</v>
      </c>
      <c r="H1078" s="1117">
        <f t="shared" si="48"/>
        <v>2018</v>
      </c>
      <c r="I1078" s="1118"/>
      <c r="J1078" s="1063" t="s">
        <v>925</v>
      </c>
      <c r="K1078" s="1063" t="s">
        <v>924</v>
      </c>
      <c r="L1078" s="1063" t="s">
        <v>827</v>
      </c>
      <c r="M1078" s="1063">
        <v>279.37800000000004</v>
      </c>
      <c r="N1078" s="1063">
        <v>0.10200000000000001</v>
      </c>
      <c r="O1078" s="1062">
        <f>VLOOKUP(C1078,'A. Rate Class Allocations'!$B$124:$J$128,6,FALSE)</f>
        <v>0.94261788524984402</v>
      </c>
      <c r="P1078" s="1061">
        <f>VLOOKUP(C1078,'A. Rate Class Allocations'!$B$124:$J$128,8,FALSE)</f>
        <v>0.86676492558695795</v>
      </c>
      <c r="Q1078" s="1061">
        <f>VLOOKUP(C1078,'A. Rate Class Allocations'!$B$124:$J$128,7,FALSE)</f>
        <v>0.93591420350510102</v>
      </c>
      <c r="R1078" s="1061">
        <f>VLOOKUP(C1078,'A. Rate Class Allocations'!$B$124:$J$128,9,FALSE)</f>
        <v>0.67326093337246795</v>
      </c>
      <c r="S1078" s="1060">
        <f t="shared" si="49"/>
        <v>228.25968243497977</v>
      </c>
      <c r="T1078" s="1060">
        <f t="shared" si="50"/>
        <v>6.4271675961256214E-2</v>
      </c>
    </row>
    <row r="1079" spans="1:20" s="1063" customFormat="1">
      <c r="A1079" s="1072" t="s">
        <v>846</v>
      </c>
      <c r="B1079" s="1063" t="s">
        <v>768</v>
      </c>
      <c r="C1079" s="1063" t="s">
        <v>806</v>
      </c>
      <c r="D1079" s="1063" t="s">
        <v>1943</v>
      </c>
      <c r="E1079" s="1066">
        <v>2019</v>
      </c>
      <c r="F1079" s="1066">
        <v>2019</v>
      </c>
      <c r="G1079" s="1064">
        <v>43350</v>
      </c>
      <c r="H1079" s="1117">
        <f t="shared" si="48"/>
        <v>2018</v>
      </c>
      <c r="I1079" s="1118"/>
      <c r="J1079" s="1063" t="s">
        <v>925</v>
      </c>
      <c r="K1079" s="1063" t="s">
        <v>924</v>
      </c>
      <c r="L1079" s="1063" t="s">
        <v>827</v>
      </c>
      <c r="M1079" s="1063">
        <v>1424.2800000000004</v>
      </c>
      <c r="N1079" s="1063">
        <v>0.52000000000000013</v>
      </c>
      <c r="O1079" s="1062">
        <f>VLOOKUP(C1079,'A. Rate Class Allocations'!$B$124:$J$128,6,FALSE)</f>
        <v>0.94261788524984402</v>
      </c>
      <c r="P1079" s="1061">
        <f>VLOOKUP(C1079,'A. Rate Class Allocations'!$B$124:$J$128,8,FALSE)</f>
        <v>0.86676492558695795</v>
      </c>
      <c r="Q1079" s="1061">
        <f>VLOOKUP(C1079,'A. Rate Class Allocations'!$B$124:$J$128,7,FALSE)</f>
        <v>0.93591420350510102</v>
      </c>
      <c r="R1079" s="1061">
        <f>VLOOKUP(C1079,'A. Rate Class Allocations'!$B$124:$J$128,9,FALSE)</f>
        <v>0.67326093337246795</v>
      </c>
      <c r="S1079" s="1060">
        <f t="shared" si="49"/>
        <v>1163.6768124136227</v>
      </c>
      <c r="T1079" s="1060">
        <f t="shared" si="50"/>
        <v>0.32765952450836505</v>
      </c>
    </row>
    <row r="1080" spans="1:20" s="1063" customFormat="1">
      <c r="A1080" s="1072" t="s">
        <v>846</v>
      </c>
      <c r="B1080" s="1063" t="s">
        <v>768</v>
      </c>
      <c r="C1080" s="1063" t="s">
        <v>806</v>
      </c>
      <c r="D1080" s="1063" t="s">
        <v>1943</v>
      </c>
      <c r="E1080" s="1066">
        <v>2019</v>
      </c>
      <c r="F1080" s="1066">
        <v>2019</v>
      </c>
      <c r="G1080" s="1064">
        <v>43350</v>
      </c>
      <c r="H1080" s="1117">
        <f t="shared" si="48"/>
        <v>2018</v>
      </c>
      <c r="I1080" s="1118"/>
      <c r="J1080" s="1063" t="s">
        <v>925</v>
      </c>
      <c r="K1080" s="1063" t="s">
        <v>924</v>
      </c>
      <c r="L1080" s="1063" t="s">
        <v>827</v>
      </c>
      <c r="M1080" s="1063">
        <v>317.72399999999999</v>
      </c>
      <c r="N1080" s="1063">
        <v>0.11599999999999999</v>
      </c>
      <c r="O1080" s="1062">
        <f>VLOOKUP(C1080,'A. Rate Class Allocations'!$B$124:$J$128,6,FALSE)</f>
        <v>0.94261788524984402</v>
      </c>
      <c r="P1080" s="1061">
        <f>VLOOKUP(C1080,'A. Rate Class Allocations'!$B$124:$J$128,8,FALSE)</f>
        <v>0.86676492558695795</v>
      </c>
      <c r="Q1080" s="1061">
        <f>VLOOKUP(C1080,'A. Rate Class Allocations'!$B$124:$J$128,7,FALSE)</f>
        <v>0.93591420350510102</v>
      </c>
      <c r="R1080" s="1061">
        <f>VLOOKUP(C1080,'A. Rate Class Allocations'!$B$124:$J$128,9,FALSE)</f>
        <v>0.67326093337246795</v>
      </c>
      <c r="S1080" s="1060">
        <f t="shared" si="49"/>
        <v>259.5894427691926</v>
      </c>
      <c r="T1080" s="1060">
        <f t="shared" si="50"/>
        <v>7.3093278544173718E-2</v>
      </c>
    </row>
    <row r="1081" spans="1:20" s="1063" customFormat="1">
      <c r="A1081" s="1072" t="s">
        <v>846</v>
      </c>
      <c r="B1081" s="1063" t="s">
        <v>768</v>
      </c>
      <c r="C1081" s="1063" t="s">
        <v>806</v>
      </c>
      <c r="D1081" s="1063" t="s">
        <v>1942</v>
      </c>
      <c r="E1081" s="1066">
        <v>2019</v>
      </c>
      <c r="F1081" s="1066">
        <v>2019</v>
      </c>
      <c r="G1081" s="1064">
        <v>43360</v>
      </c>
      <c r="H1081" s="1117">
        <f t="shared" si="48"/>
        <v>2018</v>
      </c>
      <c r="I1081" s="1118"/>
      <c r="J1081" s="1063" t="s">
        <v>925</v>
      </c>
      <c r="K1081" s="1063" t="s">
        <v>924</v>
      </c>
      <c r="L1081" s="1063" t="s">
        <v>827</v>
      </c>
      <c r="M1081" s="1063">
        <v>6370.6240000000016</v>
      </c>
      <c r="N1081" s="1063">
        <v>0.98800000000000021</v>
      </c>
      <c r="O1081" s="1062">
        <f>VLOOKUP(C1081,'A. Rate Class Allocations'!$B$124:$J$128,6,FALSE)</f>
        <v>0.94261788524984402</v>
      </c>
      <c r="P1081" s="1061">
        <f>VLOOKUP(C1081,'A. Rate Class Allocations'!$B$124:$J$128,8,FALSE)</f>
        <v>0.86676492558695795</v>
      </c>
      <c r="Q1081" s="1061">
        <f>VLOOKUP(C1081,'A. Rate Class Allocations'!$B$124:$J$128,7,FALSE)</f>
        <v>0.93591420350510102</v>
      </c>
      <c r="R1081" s="1061">
        <f>VLOOKUP(C1081,'A. Rate Class Allocations'!$B$124:$J$128,9,FALSE)</f>
        <v>0.67326093337246795</v>
      </c>
      <c r="S1081" s="1060">
        <f t="shared" si="49"/>
        <v>5204.9789573719509</v>
      </c>
      <c r="T1081" s="1060">
        <f t="shared" si="50"/>
        <v>0.62255309656589364</v>
      </c>
    </row>
    <row r="1082" spans="1:20" s="1063" customFormat="1">
      <c r="A1082" s="1072" t="s">
        <v>846</v>
      </c>
      <c r="B1082" s="1063" t="s">
        <v>768</v>
      </c>
      <c r="C1082" s="1063" t="s">
        <v>806</v>
      </c>
      <c r="D1082" s="1063" t="s">
        <v>1942</v>
      </c>
      <c r="E1082" s="1066">
        <v>2019</v>
      </c>
      <c r="F1082" s="1066">
        <v>2019</v>
      </c>
      <c r="G1082" s="1064">
        <v>43360</v>
      </c>
      <c r="H1082" s="1117">
        <f t="shared" si="48"/>
        <v>2018</v>
      </c>
      <c r="I1082" s="1118"/>
      <c r="J1082" s="1063" t="s">
        <v>925</v>
      </c>
      <c r="K1082" s="1063" t="s">
        <v>924</v>
      </c>
      <c r="L1082" s="1063" t="s">
        <v>827</v>
      </c>
      <c r="M1082" s="1063">
        <v>619.00800000000004</v>
      </c>
      <c r="N1082" s="1063">
        <v>9.6000000000000002E-2</v>
      </c>
      <c r="O1082" s="1062">
        <f>VLOOKUP(C1082,'A. Rate Class Allocations'!$B$124:$J$128,6,FALSE)</f>
        <v>0.94261788524984402</v>
      </c>
      <c r="P1082" s="1061">
        <f>VLOOKUP(C1082,'A. Rate Class Allocations'!$B$124:$J$128,8,FALSE)</f>
        <v>0.86676492558695795</v>
      </c>
      <c r="Q1082" s="1061">
        <f>VLOOKUP(C1082,'A. Rate Class Allocations'!$B$124:$J$128,7,FALSE)</f>
        <v>0.93591420350510102</v>
      </c>
      <c r="R1082" s="1061">
        <f>VLOOKUP(C1082,'A. Rate Class Allocations'!$B$124:$J$128,9,FALSE)</f>
        <v>0.67326093337246795</v>
      </c>
      <c r="S1082" s="1060">
        <f t="shared" si="49"/>
        <v>505.74694322642421</v>
      </c>
      <c r="T1082" s="1060">
        <f t="shared" si="50"/>
        <v>6.0490989140005842E-2</v>
      </c>
    </row>
    <row r="1083" spans="1:20" s="1063" customFormat="1">
      <c r="A1083" s="1072" t="s">
        <v>846</v>
      </c>
      <c r="B1083" s="1063" t="s">
        <v>768</v>
      </c>
      <c r="C1083" s="1063" t="s">
        <v>806</v>
      </c>
      <c r="D1083" s="1063" t="s">
        <v>1942</v>
      </c>
      <c r="E1083" s="1066">
        <v>2019</v>
      </c>
      <c r="F1083" s="1066">
        <v>2019</v>
      </c>
      <c r="G1083" s="1064">
        <v>43360</v>
      </c>
      <c r="H1083" s="1117">
        <f t="shared" si="48"/>
        <v>2018</v>
      </c>
      <c r="I1083" s="1118"/>
      <c r="J1083" s="1063" t="s">
        <v>925</v>
      </c>
      <c r="K1083" s="1063" t="s">
        <v>924</v>
      </c>
      <c r="L1083" s="1063" t="s">
        <v>827</v>
      </c>
      <c r="M1083" s="1063">
        <v>657.69600000000003</v>
      </c>
      <c r="N1083" s="1063">
        <v>0.10200000000000001</v>
      </c>
      <c r="O1083" s="1062">
        <f>VLOOKUP(C1083,'A. Rate Class Allocations'!$B$124:$J$128,6,FALSE)</f>
        <v>0.94261788524984402</v>
      </c>
      <c r="P1083" s="1061">
        <f>VLOOKUP(C1083,'A. Rate Class Allocations'!$B$124:$J$128,8,FALSE)</f>
        <v>0.86676492558695795</v>
      </c>
      <c r="Q1083" s="1061">
        <f>VLOOKUP(C1083,'A. Rate Class Allocations'!$B$124:$J$128,7,FALSE)</f>
        <v>0.93591420350510102</v>
      </c>
      <c r="R1083" s="1061">
        <f>VLOOKUP(C1083,'A. Rate Class Allocations'!$B$124:$J$128,9,FALSE)</f>
        <v>0.67326093337246795</v>
      </c>
      <c r="S1083" s="1060">
        <f t="shared" si="49"/>
        <v>537.35612717807578</v>
      </c>
      <c r="T1083" s="1060">
        <f t="shared" si="50"/>
        <v>6.4271675961256214E-2</v>
      </c>
    </row>
    <row r="1084" spans="1:20" s="1063" customFormat="1">
      <c r="A1084" s="1072" t="s">
        <v>846</v>
      </c>
      <c r="B1084" s="1063" t="s">
        <v>768</v>
      </c>
      <c r="C1084" s="1063" t="s">
        <v>806</v>
      </c>
      <c r="D1084" s="1063" t="s">
        <v>1942</v>
      </c>
      <c r="E1084" s="1066">
        <v>2019</v>
      </c>
      <c r="F1084" s="1066">
        <v>2019</v>
      </c>
      <c r="G1084" s="1064">
        <v>43360</v>
      </c>
      <c r="H1084" s="1117">
        <f t="shared" si="48"/>
        <v>2018</v>
      </c>
      <c r="I1084" s="1118"/>
      <c r="J1084" s="1063" t="s">
        <v>925</v>
      </c>
      <c r="K1084" s="1063" t="s">
        <v>924</v>
      </c>
      <c r="L1084" s="1063" t="s">
        <v>827</v>
      </c>
      <c r="M1084" s="1063">
        <v>186.99199999999996</v>
      </c>
      <c r="N1084" s="1063">
        <v>2.8999999999999998E-2</v>
      </c>
      <c r="O1084" s="1062">
        <f>VLOOKUP(C1084,'A. Rate Class Allocations'!$B$124:$J$128,6,FALSE)</f>
        <v>0.94261788524984402</v>
      </c>
      <c r="P1084" s="1061">
        <f>VLOOKUP(C1084,'A. Rate Class Allocations'!$B$124:$J$128,8,FALSE)</f>
        <v>0.86676492558695795</v>
      </c>
      <c r="Q1084" s="1061">
        <f>VLOOKUP(C1084,'A. Rate Class Allocations'!$B$124:$J$128,7,FALSE)</f>
        <v>0.93591420350510102</v>
      </c>
      <c r="R1084" s="1061">
        <f>VLOOKUP(C1084,'A. Rate Class Allocations'!$B$124:$J$128,9,FALSE)</f>
        <v>0.67326093337246795</v>
      </c>
      <c r="S1084" s="1060">
        <f t="shared" si="49"/>
        <v>152.77772243298227</v>
      </c>
      <c r="T1084" s="1060">
        <f t="shared" si="50"/>
        <v>1.8273319636043429E-2</v>
      </c>
    </row>
    <row r="1085" spans="1:20" s="1063" customFormat="1">
      <c r="A1085" s="1072" t="s">
        <v>846</v>
      </c>
      <c r="B1085" s="1063" t="s">
        <v>768</v>
      </c>
      <c r="C1085" s="1063" t="s">
        <v>806</v>
      </c>
      <c r="D1085" s="1063" t="s">
        <v>1941</v>
      </c>
      <c r="E1085" s="1066">
        <v>2019</v>
      </c>
      <c r="F1085" s="1066">
        <v>2019</v>
      </c>
      <c r="G1085" s="1064">
        <v>43350</v>
      </c>
      <c r="H1085" s="1117">
        <f t="shared" si="48"/>
        <v>2018</v>
      </c>
      <c r="I1085" s="1118"/>
      <c r="J1085" s="1063" t="s">
        <v>925</v>
      </c>
      <c r="K1085" s="1063" t="s">
        <v>924</v>
      </c>
      <c r="L1085" s="1063" t="s">
        <v>827</v>
      </c>
      <c r="M1085" s="1063">
        <v>2789.0200000000009</v>
      </c>
      <c r="N1085" s="1063">
        <v>0.88400000000000012</v>
      </c>
      <c r="O1085" s="1062">
        <f>VLOOKUP(C1085,'A. Rate Class Allocations'!$B$124:$J$128,6,FALSE)</f>
        <v>0.94261788524984402</v>
      </c>
      <c r="P1085" s="1061">
        <f>VLOOKUP(C1085,'A. Rate Class Allocations'!$B$124:$J$128,8,FALSE)</f>
        <v>0.86676492558695795</v>
      </c>
      <c r="Q1085" s="1061">
        <f>VLOOKUP(C1085,'A. Rate Class Allocations'!$B$124:$J$128,7,FALSE)</f>
        <v>0.93591420350510102</v>
      </c>
      <c r="R1085" s="1061">
        <f>VLOOKUP(C1085,'A. Rate Class Allocations'!$B$124:$J$128,9,FALSE)</f>
        <v>0.67326093337246795</v>
      </c>
      <c r="S1085" s="1060">
        <f t="shared" si="49"/>
        <v>2278.7077704930502</v>
      </c>
      <c r="T1085" s="1060">
        <f t="shared" si="50"/>
        <v>0.55702119166422059</v>
      </c>
    </row>
    <row r="1086" spans="1:20" s="1063" customFormat="1">
      <c r="A1086" s="1072" t="s">
        <v>846</v>
      </c>
      <c r="B1086" s="1063" t="s">
        <v>768</v>
      </c>
      <c r="C1086" s="1063" t="s">
        <v>806</v>
      </c>
      <c r="D1086" s="1063" t="s">
        <v>1941</v>
      </c>
      <c r="E1086" s="1066">
        <v>2019</v>
      </c>
      <c r="F1086" s="1066">
        <v>2019</v>
      </c>
      <c r="G1086" s="1064">
        <v>43350</v>
      </c>
      <c r="H1086" s="1117">
        <f t="shared" si="48"/>
        <v>2018</v>
      </c>
      <c r="I1086" s="1118"/>
      <c r="J1086" s="1063" t="s">
        <v>925</v>
      </c>
      <c r="K1086" s="1063" t="s">
        <v>924</v>
      </c>
      <c r="L1086" s="1063" t="s">
        <v>827</v>
      </c>
      <c r="M1086" s="1063">
        <v>3028.8</v>
      </c>
      <c r="N1086" s="1063">
        <v>0.96</v>
      </c>
      <c r="O1086" s="1062">
        <f>VLOOKUP(C1086,'A. Rate Class Allocations'!$B$124:$J$128,6,FALSE)</f>
        <v>0.94261788524984402</v>
      </c>
      <c r="P1086" s="1061">
        <f>VLOOKUP(C1086,'A. Rate Class Allocations'!$B$124:$J$128,8,FALSE)</f>
        <v>0.86676492558695795</v>
      </c>
      <c r="Q1086" s="1061">
        <f>VLOOKUP(C1086,'A. Rate Class Allocations'!$B$124:$J$128,7,FALSE)</f>
        <v>0.93591420350510102</v>
      </c>
      <c r="R1086" s="1061">
        <f>VLOOKUP(C1086,'A. Rate Class Allocations'!$B$124:$J$128,9,FALSE)</f>
        <v>0.67326093337246795</v>
      </c>
      <c r="S1086" s="1060">
        <f t="shared" si="49"/>
        <v>2474.6147733861171</v>
      </c>
      <c r="T1086" s="1060">
        <f t="shared" si="50"/>
        <v>0.60490989140005846</v>
      </c>
    </row>
    <row r="1087" spans="1:20" s="1063" customFormat="1">
      <c r="A1087" s="1072" t="s">
        <v>846</v>
      </c>
      <c r="B1087" s="1063" t="s">
        <v>768</v>
      </c>
      <c r="C1087" s="1063" t="s">
        <v>806</v>
      </c>
      <c r="D1087" s="1063" t="s">
        <v>1940</v>
      </c>
      <c r="E1087" s="1066">
        <v>2019</v>
      </c>
      <c r="F1087" s="1066">
        <v>2019</v>
      </c>
      <c r="G1087" s="1064">
        <v>43355</v>
      </c>
      <c r="H1087" s="1117">
        <f t="shared" si="48"/>
        <v>2018</v>
      </c>
      <c r="I1087" s="1118"/>
      <c r="J1087" s="1063" t="s">
        <v>925</v>
      </c>
      <c r="K1087" s="1063" t="s">
        <v>924</v>
      </c>
      <c r="L1087" s="1063" t="s">
        <v>827</v>
      </c>
      <c r="M1087" s="1063">
        <v>1562.912</v>
      </c>
      <c r="N1087" s="1063">
        <v>0.41600000000000004</v>
      </c>
      <c r="O1087" s="1062">
        <f>VLOOKUP(C1087,'A. Rate Class Allocations'!$B$124:$J$128,6,FALSE)</f>
        <v>0.94261788524984402</v>
      </c>
      <c r="P1087" s="1061">
        <f>VLOOKUP(C1087,'A. Rate Class Allocations'!$B$124:$J$128,8,FALSE)</f>
        <v>0.86676492558695795</v>
      </c>
      <c r="Q1087" s="1061">
        <f>VLOOKUP(C1087,'A. Rate Class Allocations'!$B$124:$J$128,7,FALSE)</f>
        <v>0.93591420350510102</v>
      </c>
      <c r="R1087" s="1061">
        <f>VLOOKUP(C1087,'A. Rate Class Allocations'!$B$124:$J$128,9,FALSE)</f>
        <v>0.67326093337246795</v>
      </c>
      <c r="S1087" s="1060">
        <f t="shared" si="49"/>
        <v>1276.9430549070401</v>
      </c>
      <c r="T1087" s="1060">
        <f t="shared" si="50"/>
        <v>0.26212761960669206</v>
      </c>
    </row>
    <row r="1088" spans="1:20" s="1063" customFormat="1">
      <c r="A1088" s="1072" t="s">
        <v>846</v>
      </c>
      <c r="B1088" s="1063" t="s">
        <v>768</v>
      </c>
      <c r="C1088" s="1063" t="s">
        <v>806</v>
      </c>
      <c r="D1088" s="1063" t="s">
        <v>1940</v>
      </c>
      <c r="E1088" s="1066">
        <v>2019</v>
      </c>
      <c r="F1088" s="1066">
        <v>2019</v>
      </c>
      <c r="G1088" s="1064">
        <v>43355</v>
      </c>
      <c r="H1088" s="1117">
        <f t="shared" si="48"/>
        <v>2018</v>
      </c>
      <c r="I1088" s="1118"/>
      <c r="J1088" s="1063" t="s">
        <v>925</v>
      </c>
      <c r="K1088" s="1063" t="s">
        <v>924</v>
      </c>
      <c r="L1088" s="1063" t="s">
        <v>827</v>
      </c>
      <c r="M1088" s="1063">
        <v>439.56899999999996</v>
      </c>
      <c r="N1088" s="1063">
        <v>0.11699999999999999</v>
      </c>
      <c r="O1088" s="1062">
        <f>VLOOKUP(C1088,'A. Rate Class Allocations'!$B$124:$J$128,6,FALSE)</f>
        <v>0.94261788524984402</v>
      </c>
      <c r="P1088" s="1061">
        <f>VLOOKUP(C1088,'A. Rate Class Allocations'!$B$124:$J$128,8,FALSE)</f>
        <v>0.86676492558695795</v>
      </c>
      <c r="Q1088" s="1061">
        <f>VLOOKUP(C1088,'A. Rate Class Allocations'!$B$124:$J$128,7,FALSE)</f>
        <v>0.93591420350510102</v>
      </c>
      <c r="R1088" s="1061">
        <f>VLOOKUP(C1088,'A. Rate Class Allocations'!$B$124:$J$128,9,FALSE)</f>
        <v>0.67326093337246795</v>
      </c>
      <c r="S1088" s="1060">
        <f t="shared" si="49"/>
        <v>359.14023419260502</v>
      </c>
      <c r="T1088" s="1060">
        <f t="shared" si="50"/>
        <v>7.3723393014382119E-2</v>
      </c>
    </row>
    <row r="1089" spans="1:20" s="1063" customFormat="1">
      <c r="A1089" s="1072" t="s">
        <v>846</v>
      </c>
      <c r="B1089" s="1063" t="s">
        <v>768</v>
      </c>
      <c r="C1089" s="1063" t="s">
        <v>806</v>
      </c>
      <c r="D1089" s="1063" t="s">
        <v>1940</v>
      </c>
      <c r="E1089" s="1066">
        <v>2019</v>
      </c>
      <c r="F1089" s="1066">
        <v>2019</v>
      </c>
      <c r="G1089" s="1064">
        <v>43355</v>
      </c>
      <c r="H1089" s="1117">
        <f t="shared" si="48"/>
        <v>2018</v>
      </c>
      <c r="I1089" s="1118"/>
      <c r="J1089" s="1063" t="s">
        <v>925</v>
      </c>
      <c r="K1089" s="1063" t="s">
        <v>924</v>
      </c>
      <c r="L1089" s="1063" t="s">
        <v>827</v>
      </c>
      <c r="M1089" s="1063">
        <v>796.48399999999992</v>
      </c>
      <c r="N1089" s="1063">
        <v>0.21199999999999999</v>
      </c>
      <c r="O1089" s="1062">
        <f>VLOOKUP(C1089,'A. Rate Class Allocations'!$B$124:$J$128,6,FALSE)</f>
        <v>0.94261788524984402</v>
      </c>
      <c r="P1089" s="1061">
        <f>VLOOKUP(C1089,'A. Rate Class Allocations'!$B$124:$J$128,8,FALSE)</f>
        <v>0.86676492558695795</v>
      </c>
      <c r="Q1089" s="1061">
        <f>VLOOKUP(C1089,'A. Rate Class Allocations'!$B$124:$J$128,7,FALSE)</f>
        <v>0.93591420350510102</v>
      </c>
      <c r="R1089" s="1061">
        <f>VLOOKUP(C1089,'A. Rate Class Allocations'!$B$124:$J$128,9,FALSE)</f>
        <v>0.67326093337246795</v>
      </c>
      <c r="S1089" s="1060">
        <f t="shared" si="49"/>
        <v>650.74982605839534</v>
      </c>
      <c r="T1089" s="1060">
        <f t="shared" si="50"/>
        <v>0.13358426768417958</v>
      </c>
    </row>
    <row r="1090" spans="1:20" s="1063" customFormat="1">
      <c r="A1090" s="1072" t="s">
        <v>846</v>
      </c>
      <c r="B1090" s="1063" t="s">
        <v>768</v>
      </c>
      <c r="C1090" s="1063" t="s">
        <v>806</v>
      </c>
      <c r="D1090" s="1063" t="s">
        <v>1940</v>
      </c>
      <c r="E1090" s="1066">
        <v>2019</v>
      </c>
      <c r="F1090" s="1066">
        <v>2019</v>
      </c>
      <c r="G1090" s="1064">
        <v>43355</v>
      </c>
      <c r="H1090" s="1117">
        <f t="shared" si="48"/>
        <v>2018</v>
      </c>
      <c r="I1090" s="1118"/>
      <c r="J1090" s="1063" t="s">
        <v>925</v>
      </c>
      <c r="K1090" s="1063" t="s">
        <v>924</v>
      </c>
      <c r="L1090" s="1063" t="s">
        <v>827</v>
      </c>
      <c r="M1090" s="1063">
        <v>781.4559999999999</v>
      </c>
      <c r="N1090" s="1063">
        <v>0.20799999999999999</v>
      </c>
      <c r="O1090" s="1062">
        <f>VLOOKUP(C1090,'A. Rate Class Allocations'!$B$124:$J$128,6,FALSE)</f>
        <v>0.94261788524984402</v>
      </c>
      <c r="P1090" s="1061">
        <f>VLOOKUP(C1090,'A. Rate Class Allocations'!$B$124:$J$128,8,FALSE)</f>
        <v>0.86676492558695795</v>
      </c>
      <c r="Q1090" s="1061">
        <f>VLOOKUP(C1090,'A. Rate Class Allocations'!$B$124:$J$128,7,FALSE)</f>
        <v>0.93591420350510102</v>
      </c>
      <c r="R1090" s="1061">
        <f>VLOOKUP(C1090,'A. Rate Class Allocations'!$B$124:$J$128,9,FALSE)</f>
        <v>0.67326093337246795</v>
      </c>
      <c r="S1090" s="1060">
        <f t="shared" si="49"/>
        <v>638.47152745352003</v>
      </c>
      <c r="T1090" s="1060">
        <f t="shared" si="50"/>
        <v>0.131063809803346</v>
      </c>
    </row>
    <row r="1091" spans="1:20" s="1063" customFormat="1">
      <c r="A1091" s="1072" t="s">
        <v>846</v>
      </c>
      <c r="B1091" s="1063" t="s">
        <v>768</v>
      </c>
      <c r="C1091" s="1063" t="s">
        <v>806</v>
      </c>
      <c r="D1091" s="1063" t="s">
        <v>1940</v>
      </c>
      <c r="E1091" s="1066">
        <v>2019</v>
      </c>
      <c r="F1091" s="1066">
        <v>2019</v>
      </c>
      <c r="G1091" s="1064">
        <v>43355</v>
      </c>
      <c r="H1091" s="1117">
        <f t="shared" si="48"/>
        <v>2018</v>
      </c>
      <c r="I1091" s="1118"/>
      <c r="J1091" s="1063" t="s">
        <v>925</v>
      </c>
      <c r="K1091" s="1063" t="s">
        <v>924</v>
      </c>
      <c r="L1091" s="1063" t="s">
        <v>827</v>
      </c>
      <c r="M1091" s="1063">
        <v>525.9799999999999</v>
      </c>
      <c r="N1091" s="1063">
        <v>0.13999999999999999</v>
      </c>
      <c r="O1091" s="1062">
        <f>VLOOKUP(C1091,'A. Rate Class Allocations'!$B$124:$J$128,6,FALSE)</f>
        <v>0.94261788524984402</v>
      </c>
      <c r="P1091" s="1061">
        <f>VLOOKUP(C1091,'A. Rate Class Allocations'!$B$124:$J$128,8,FALSE)</f>
        <v>0.86676492558695795</v>
      </c>
      <c r="Q1091" s="1061">
        <f>VLOOKUP(C1091,'A. Rate Class Allocations'!$B$124:$J$128,7,FALSE)</f>
        <v>0.93591420350510102</v>
      </c>
      <c r="R1091" s="1061">
        <f>VLOOKUP(C1091,'A. Rate Class Allocations'!$B$124:$J$128,9,FALSE)</f>
        <v>0.67326093337246795</v>
      </c>
      <c r="S1091" s="1060">
        <f t="shared" si="49"/>
        <v>429.74045117063838</v>
      </c>
      <c r="T1091" s="1060">
        <f t="shared" si="50"/>
        <v>8.8216025829175176E-2</v>
      </c>
    </row>
    <row r="1092" spans="1:20" s="1063" customFormat="1">
      <c r="A1092" s="1072" t="s">
        <v>846</v>
      </c>
      <c r="B1092" s="1063" t="s">
        <v>768</v>
      </c>
      <c r="C1092" s="1063" t="s">
        <v>806</v>
      </c>
      <c r="D1092" s="1063" t="s">
        <v>1940</v>
      </c>
      <c r="E1092" s="1066">
        <v>2019</v>
      </c>
      <c r="F1092" s="1066">
        <v>2019</v>
      </c>
      <c r="G1092" s="1064">
        <v>43355</v>
      </c>
      <c r="H1092" s="1117">
        <f t="shared" ref="H1092:H1155" si="51">YEAR(G1092)</f>
        <v>2018</v>
      </c>
      <c r="I1092" s="1118"/>
      <c r="J1092" s="1063" t="s">
        <v>925</v>
      </c>
      <c r="K1092" s="1063" t="s">
        <v>924</v>
      </c>
      <c r="L1092" s="1063" t="s">
        <v>827</v>
      </c>
      <c r="M1092" s="1063">
        <v>1442.6879999999999</v>
      </c>
      <c r="N1092" s="1063">
        <v>0.38400000000000001</v>
      </c>
      <c r="O1092" s="1062">
        <f>VLOOKUP(C1092,'A. Rate Class Allocations'!$B$124:$J$128,6,FALSE)</f>
        <v>0.94261788524984402</v>
      </c>
      <c r="P1092" s="1061">
        <f>VLOOKUP(C1092,'A. Rate Class Allocations'!$B$124:$J$128,8,FALSE)</f>
        <v>0.86676492558695795</v>
      </c>
      <c r="Q1092" s="1061">
        <f>VLOOKUP(C1092,'A. Rate Class Allocations'!$B$124:$J$128,7,FALSE)</f>
        <v>0.93591420350510102</v>
      </c>
      <c r="R1092" s="1061">
        <f>VLOOKUP(C1092,'A. Rate Class Allocations'!$B$124:$J$128,9,FALSE)</f>
        <v>0.67326093337246795</v>
      </c>
      <c r="S1092" s="1060">
        <f t="shared" ref="S1092:S1155" si="52">M1092*O1092*P1092</f>
        <v>1178.7166660680368</v>
      </c>
      <c r="T1092" s="1060">
        <f t="shared" ref="T1092:T1155" si="53">N1092*Q1092*R1092</f>
        <v>0.24196395656002337</v>
      </c>
    </row>
    <row r="1093" spans="1:20" s="1063" customFormat="1">
      <c r="A1093" s="1072" t="s">
        <v>846</v>
      </c>
      <c r="B1093" s="1063" t="s">
        <v>768</v>
      </c>
      <c r="C1093" s="1063" t="s">
        <v>806</v>
      </c>
      <c r="D1093" s="1063" t="s">
        <v>1939</v>
      </c>
      <c r="E1093" s="1066">
        <v>2019</v>
      </c>
      <c r="F1093" s="1066">
        <v>2019</v>
      </c>
      <c r="G1093" s="1064">
        <v>43353</v>
      </c>
      <c r="H1093" s="1117">
        <f t="shared" si="51"/>
        <v>2018</v>
      </c>
      <c r="I1093" s="1118"/>
      <c r="J1093" s="1063" t="s">
        <v>925</v>
      </c>
      <c r="K1093" s="1063" t="s">
        <v>924</v>
      </c>
      <c r="L1093" s="1063" t="s">
        <v>827</v>
      </c>
      <c r="M1093" s="1063">
        <v>1132.5600000000002</v>
      </c>
      <c r="N1093" s="1063">
        <v>0.20800000000000002</v>
      </c>
      <c r="O1093" s="1062">
        <f>VLOOKUP(C1093,'A. Rate Class Allocations'!$B$124:$J$128,6,FALSE)</f>
        <v>0.94261788524984402</v>
      </c>
      <c r="P1093" s="1061">
        <f>VLOOKUP(C1093,'A. Rate Class Allocations'!$B$124:$J$128,8,FALSE)</f>
        <v>0.86676492558695795</v>
      </c>
      <c r="Q1093" s="1061">
        <f>VLOOKUP(C1093,'A. Rate Class Allocations'!$B$124:$J$128,7,FALSE)</f>
        <v>0.93591420350510102</v>
      </c>
      <c r="R1093" s="1061">
        <f>VLOOKUP(C1093,'A. Rate Class Allocations'!$B$124:$J$128,9,FALSE)</f>
        <v>0.67326093337246795</v>
      </c>
      <c r="S1093" s="1060">
        <f t="shared" si="52"/>
        <v>925.33336890721785</v>
      </c>
      <c r="T1093" s="1060">
        <f t="shared" si="53"/>
        <v>0.13106380980334603</v>
      </c>
    </row>
    <row r="1094" spans="1:20" s="1063" customFormat="1">
      <c r="A1094" s="1072" t="s">
        <v>846</v>
      </c>
      <c r="B1094" s="1063" t="s">
        <v>768</v>
      </c>
      <c r="C1094" s="1063" t="s">
        <v>806</v>
      </c>
      <c r="D1094" s="1063" t="s">
        <v>1939</v>
      </c>
      <c r="E1094" s="1066">
        <v>2019</v>
      </c>
      <c r="F1094" s="1066">
        <v>2019</v>
      </c>
      <c r="G1094" s="1064">
        <v>43353</v>
      </c>
      <c r="H1094" s="1117">
        <f t="shared" si="51"/>
        <v>2018</v>
      </c>
      <c r="I1094" s="1118"/>
      <c r="J1094" s="1063" t="s">
        <v>925</v>
      </c>
      <c r="K1094" s="1063" t="s">
        <v>924</v>
      </c>
      <c r="L1094" s="1063" t="s">
        <v>827</v>
      </c>
      <c r="M1094" s="1063">
        <v>631.62</v>
      </c>
      <c r="N1094" s="1063">
        <v>0.11599999999999999</v>
      </c>
      <c r="O1094" s="1062">
        <f>VLOOKUP(C1094,'A. Rate Class Allocations'!$B$124:$J$128,6,FALSE)</f>
        <v>0.94261788524984402</v>
      </c>
      <c r="P1094" s="1061">
        <f>VLOOKUP(C1094,'A. Rate Class Allocations'!$B$124:$J$128,8,FALSE)</f>
        <v>0.86676492558695795</v>
      </c>
      <c r="Q1094" s="1061">
        <f>VLOOKUP(C1094,'A. Rate Class Allocations'!$B$124:$J$128,7,FALSE)</f>
        <v>0.93591420350510102</v>
      </c>
      <c r="R1094" s="1061">
        <f>VLOOKUP(C1094,'A. Rate Class Allocations'!$B$124:$J$128,9,FALSE)</f>
        <v>0.67326093337246795</v>
      </c>
      <c r="S1094" s="1060">
        <f t="shared" si="52"/>
        <v>516.05130189056365</v>
      </c>
      <c r="T1094" s="1060">
        <f t="shared" si="53"/>
        <v>7.3093278544173718E-2</v>
      </c>
    </row>
    <row r="1095" spans="1:20" s="1063" customFormat="1">
      <c r="A1095" s="1072" t="s">
        <v>846</v>
      </c>
      <c r="B1095" s="1063" t="s">
        <v>768</v>
      </c>
      <c r="C1095" s="1063" t="s">
        <v>806</v>
      </c>
      <c r="D1095" s="1063" t="s">
        <v>1939</v>
      </c>
      <c r="E1095" s="1066">
        <v>2019</v>
      </c>
      <c r="F1095" s="1066">
        <v>2019</v>
      </c>
      <c r="G1095" s="1064">
        <v>43353</v>
      </c>
      <c r="H1095" s="1117">
        <f t="shared" si="51"/>
        <v>2018</v>
      </c>
      <c r="I1095" s="1118"/>
      <c r="J1095" s="1063" t="s">
        <v>925</v>
      </c>
      <c r="K1095" s="1063" t="s">
        <v>924</v>
      </c>
      <c r="L1095" s="1063" t="s">
        <v>827</v>
      </c>
      <c r="M1095" s="1063">
        <v>157.905</v>
      </c>
      <c r="N1095" s="1063">
        <v>2.8999999999999998E-2</v>
      </c>
      <c r="O1095" s="1062">
        <f>VLOOKUP(C1095,'A. Rate Class Allocations'!$B$124:$J$128,6,FALSE)</f>
        <v>0.94261788524984402</v>
      </c>
      <c r="P1095" s="1061">
        <f>VLOOKUP(C1095,'A. Rate Class Allocations'!$B$124:$J$128,8,FALSE)</f>
        <v>0.86676492558695795</v>
      </c>
      <c r="Q1095" s="1061">
        <f>VLOOKUP(C1095,'A. Rate Class Allocations'!$B$124:$J$128,7,FALSE)</f>
        <v>0.93591420350510102</v>
      </c>
      <c r="R1095" s="1061">
        <f>VLOOKUP(C1095,'A. Rate Class Allocations'!$B$124:$J$128,9,FALSE)</f>
        <v>0.67326093337246795</v>
      </c>
      <c r="S1095" s="1060">
        <f t="shared" si="52"/>
        <v>129.01282547264091</v>
      </c>
      <c r="T1095" s="1060">
        <f t="shared" si="53"/>
        <v>1.8273319636043429E-2</v>
      </c>
    </row>
    <row r="1096" spans="1:20" s="1063" customFormat="1">
      <c r="A1096" s="1072" t="s">
        <v>846</v>
      </c>
      <c r="B1096" s="1063" t="s">
        <v>768</v>
      </c>
      <c r="C1096" s="1063" t="s">
        <v>806</v>
      </c>
      <c r="D1096" s="1063" t="s">
        <v>1939</v>
      </c>
      <c r="E1096" s="1066">
        <v>2019</v>
      </c>
      <c r="F1096" s="1066">
        <v>2019</v>
      </c>
      <c r="G1096" s="1064">
        <v>43353</v>
      </c>
      <c r="H1096" s="1117">
        <f t="shared" si="51"/>
        <v>2018</v>
      </c>
      <c r="I1096" s="1118"/>
      <c r="J1096" s="1063" t="s">
        <v>925</v>
      </c>
      <c r="K1096" s="1063" t="s">
        <v>924</v>
      </c>
      <c r="L1096" s="1063" t="s">
        <v>827</v>
      </c>
      <c r="M1096" s="1063">
        <v>315.81</v>
      </c>
      <c r="N1096" s="1063">
        <v>5.7999999999999996E-2</v>
      </c>
      <c r="O1096" s="1062">
        <f>VLOOKUP(C1096,'A. Rate Class Allocations'!$B$124:$J$128,6,FALSE)</f>
        <v>0.94261788524984402</v>
      </c>
      <c r="P1096" s="1061">
        <f>VLOOKUP(C1096,'A. Rate Class Allocations'!$B$124:$J$128,8,FALSE)</f>
        <v>0.86676492558695795</v>
      </c>
      <c r="Q1096" s="1061">
        <f>VLOOKUP(C1096,'A. Rate Class Allocations'!$B$124:$J$128,7,FALSE)</f>
        <v>0.93591420350510102</v>
      </c>
      <c r="R1096" s="1061">
        <f>VLOOKUP(C1096,'A. Rate Class Allocations'!$B$124:$J$128,9,FALSE)</f>
        <v>0.67326093337246795</v>
      </c>
      <c r="S1096" s="1060">
        <f t="shared" si="52"/>
        <v>258.02565094528182</v>
      </c>
      <c r="T1096" s="1060">
        <f t="shared" si="53"/>
        <v>3.6546639272086859E-2</v>
      </c>
    </row>
    <row r="1097" spans="1:20" s="1063" customFormat="1">
      <c r="A1097" s="1072" t="s">
        <v>846</v>
      </c>
      <c r="B1097" s="1063" t="s">
        <v>768</v>
      </c>
      <c r="C1097" s="1063" t="s">
        <v>806</v>
      </c>
      <c r="D1097" s="1063" t="s">
        <v>1939</v>
      </c>
      <c r="E1097" s="1066">
        <v>2019</v>
      </c>
      <c r="F1097" s="1066">
        <v>2019</v>
      </c>
      <c r="G1097" s="1064">
        <v>43353</v>
      </c>
      <c r="H1097" s="1117">
        <f t="shared" si="51"/>
        <v>2018</v>
      </c>
      <c r="I1097" s="1118"/>
      <c r="J1097" s="1063" t="s">
        <v>925</v>
      </c>
      <c r="K1097" s="1063" t="s">
        <v>924</v>
      </c>
      <c r="L1097" s="1063" t="s">
        <v>827</v>
      </c>
      <c r="M1097" s="1063">
        <v>533.6099999999999</v>
      </c>
      <c r="N1097" s="1063">
        <v>9.8000000000000004E-2</v>
      </c>
      <c r="O1097" s="1062">
        <f>VLOOKUP(C1097,'A. Rate Class Allocations'!$B$124:$J$128,6,FALSE)</f>
        <v>0.94261788524984402</v>
      </c>
      <c r="P1097" s="1061">
        <f>VLOOKUP(C1097,'A. Rate Class Allocations'!$B$124:$J$128,8,FALSE)</f>
        <v>0.86676492558695795</v>
      </c>
      <c r="Q1097" s="1061">
        <f>VLOOKUP(C1097,'A. Rate Class Allocations'!$B$124:$J$128,7,FALSE)</f>
        <v>0.93591420350510102</v>
      </c>
      <c r="R1097" s="1061">
        <f>VLOOKUP(C1097,'A. Rate Class Allocations'!$B$124:$J$128,9,FALSE)</f>
        <v>0.67326093337246795</v>
      </c>
      <c r="S1097" s="1060">
        <f t="shared" si="52"/>
        <v>435.97437573513133</v>
      </c>
      <c r="T1097" s="1060">
        <f t="shared" si="53"/>
        <v>6.1751218080422637E-2</v>
      </c>
    </row>
    <row r="1098" spans="1:20" s="1063" customFormat="1">
      <c r="A1098" s="1072" t="s">
        <v>846</v>
      </c>
      <c r="B1098" s="1063" t="s">
        <v>768</v>
      </c>
      <c r="C1098" s="1063" t="s">
        <v>806</v>
      </c>
      <c r="D1098" s="1063" t="s">
        <v>1938</v>
      </c>
      <c r="E1098" s="1066">
        <v>2019</v>
      </c>
      <c r="F1098" s="1066">
        <v>2019</v>
      </c>
      <c r="G1098" s="1064">
        <v>43353</v>
      </c>
      <c r="H1098" s="1117">
        <f t="shared" si="51"/>
        <v>2018</v>
      </c>
      <c r="I1098" s="1118"/>
      <c r="J1098" s="1063" t="s">
        <v>925</v>
      </c>
      <c r="K1098" s="1063" t="s">
        <v>924</v>
      </c>
      <c r="L1098" s="1063" t="s">
        <v>827</v>
      </c>
      <c r="M1098" s="1063">
        <v>310.75200000000001</v>
      </c>
      <c r="N1098" s="1063">
        <v>0.10400000000000001</v>
      </c>
      <c r="O1098" s="1062">
        <f>VLOOKUP(C1098,'A. Rate Class Allocations'!$B$124:$J$128,6,FALSE)</f>
        <v>0.94261788524984402</v>
      </c>
      <c r="P1098" s="1061">
        <f>VLOOKUP(C1098,'A. Rate Class Allocations'!$B$124:$J$128,8,FALSE)</f>
        <v>0.86676492558695795</v>
      </c>
      <c r="Q1098" s="1061">
        <f>VLOOKUP(C1098,'A. Rate Class Allocations'!$B$124:$J$128,7,FALSE)</f>
        <v>0.93591420350510102</v>
      </c>
      <c r="R1098" s="1061">
        <f>VLOOKUP(C1098,'A. Rate Class Allocations'!$B$124:$J$128,9,FALSE)</f>
        <v>0.67326093337246795</v>
      </c>
      <c r="S1098" s="1060">
        <f t="shared" si="52"/>
        <v>253.89312270842666</v>
      </c>
      <c r="T1098" s="1060">
        <f t="shared" si="53"/>
        <v>6.5531904901673016E-2</v>
      </c>
    </row>
    <row r="1099" spans="1:20" s="1063" customFormat="1">
      <c r="A1099" s="1072" t="s">
        <v>846</v>
      </c>
      <c r="B1099" s="1063" t="s">
        <v>768</v>
      </c>
      <c r="C1099" s="1063" t="s">
        <v>806</v>
      </c>
      <c r="D1099" s="1063" t="s">
        <v>1938</v>
      </c>
      <c r="E1099" s="1066">
        <v>2019</v>
      </c>
      <c r="F1099" s="1066">
        <v>2019</v>
      </c>
      <c r="G1099" s="1064">
        <v>43353</v>
      </c>
      <c r="H1099" s="1117">
        <f t="shared" si="51"/>
        <v>2018</v>
      </c>
      <c r="I1099" s="1118"/>
      <c r="J1099" s="1063" t="s">
        <v>925</v>
      </c>
      <c r="K1099" s="1063" t="s">
        <v>924</v>
      </c>
      <c r="L1099" s="1063" t="s">
        <v>827</v>
      </c>
      <c r="M1099" s="1063">
        <v>173.304</v>
      </c>
      <c r="N1099" s="1063">
        <v>5.7999999999999996E-2</v>
      </c>
      <c r="O1099" s="1062">
        <f>VLOOKUP(C1099,'A. Rate Class Allocations'!$B$124:$J$128,6,FALSE)</f>
        <v>0.94261788524984402</v>
      </c>
      <c r="P1099" s="1061">
        <f>VLOOKUP(C1099,'A. Rate Class Allocations'!$B$124:$J$128,8,FALSE)</f>
        <v>0.86676492558695795</v>
      </c>
      <c r="Q1099" s="1061">
        <f>VLOOKUP(C1099,'A. Rate Class Allocations'!$B$124:$J$128,7,FALSE)</f>
        <v>0.93591420350510102</v>
      </c>
      <c r="R1099" s="1061">
        <f>VLOOKUP(C1099,'A. Rate Class Allocations'!$B$124:$J$128,9,FALSE)</f>
        <v>0.67326093337246795</v>
      </c>
      <c r="S1099" s="1060">
        <f t="shared" si="52"/>
        <v>141.59424151046872</v>
      </c>
      <c r="T1099" s="1060">
        <f t="shared" si="53"/>
        <v>3.6546639272086859E-2</v>
      </c>
    </row>
    <row r="1100" spans="1:20" s="1063" customFormat="1">
      <c r="A1100" s="1072" t="s">
        <v>846</v>
      </c>
      <c r="B1100" s="1063" t="s">
        <v>768</v>
      </c>
      <c r="C1100" s="1063" t="s">
        <v>806</v>
      </c>
      <c r="D1100" s="1063" t="s">
        <v>1938</v>
      </c>
      <c r="E1100" s="1066">
        <v>2019</v>
      </c>
      <c r="F1100" s="1066">
        <v>2019</v>
      </c>
      <c r="G1100" s="1064">
        <v>43353</v>
      </c>
      <c r="H1100" s="1117">
        <f t="shared" si="51"/>
        <v>2018</v>
      </c>
      <c r="I1100" s="1118"/>
      <c r="J1100" s="1063" t="s">
        <v>925</v>
      </c>
      <c r="K1100" s="1063" t="s">
        <v>924</v>
      </c>
      <c r="L1100" s="1063" t="s">
        <v>827</v>
      </c>
      <c r="M1100" s="1063">
        <v>346.608</v>
      </c>
      <c r="N1100" s="1063">
        <v>0.11599999999999999</v>
      </c>
      <c r="O1100" s="1062">
        <f>VLOOKUP(C1100,'A. Rate Class Allocations'!$B$124:$J$128,6,FALSE)</f>
        <v>0.94261788524984402</v>
      </c>
      <c r="P1100" s="1061">
        <f>VLOOKUP(C1100,'A. Rate Class Allocations'!$B$124:$J$128,8,FALSE)</f>
        <v>0.86676492558695795</v>
      </c>
      <c r="Q1100" s="1061">
        <f>VLOOKUP(C1100,'A. Rate Class Allocations'!$B$124:$J$128,7,FALSE)</f>
        <v>0.93591420350510102</v>
      </c>
      <c r="R1100" s="1061">
        <f>VLOOKUP(C1100,'A. Rate Class Allocations'!$B$124:$J$128,9,FALSE)</f>
        <v>0.67326093337246795</v>
      </c>
      <c r="S1100" s="1060">
        <f t="shared" si="52"/>
        <v>283.18848302093744</v>
      </c>
      <c r="T1100" s="1060">
        <f t="shared" si="53"/>
        <v>7.3093278544173718E-2</v>
      </c>
    </row>
    <row r="1101" spans="1:20" s="1063" customFormat="1">
      <c r="A1101" s="1072" t="s">
        <v>846</v>
      </c>
      <c r="B1101" s="1063" t="s">
        <v>768</v>
      </c>
      <c r="C1101" s="1063" t="s">
        <v>806</v>
      </c>
      <c r="D1101" s="1063" t="s">
        <v>1938</v>
      </c>
      <c r="E1101" s="1066">
        <v>2019</v>
      </c>
      <c r="F1101" s="1066">
        <v>2019</v>
      </c>
      <c r="G1101" s="1064">
        <v>43353</v>
      </c>
      <c r="H1101" s="1117">
        <f t="shared" si="51"/>
        <v>2018</v>
      </c>
      <c r="I1101" s="1118"/>
      <c r="J1101" s="1063" t="s">
        <v>925</v>
      </c>
      <c r="K1101" s="1063" t="s">
        <v>924</v>
      </c>
      <c r="L1101" s="1063" t="s">
        <v>827</v>
      </c>
      <c r="M1101" s="1063">
        <v>1087.6320000000001</v>
      </c>
      <c r="N1101" s="1063">
        <v>0.36400000000000005</v>
      </c>
      <c r="O1101" s="1062">
        <f>VLOOKUP(C1101,'A. Rate Class Allocations'!$B$124:$J$128,6,FALSE)</f>
        <v>0.94261788524984402</v>
      </c>
      <c r="P1101" s="1061">
        <f>VLOOKUP(C1101,'A. Rate Class Allocations'!$B$124:$J$128,8,FALSE)</f>
        <v>0.86676492558695795</v>
      </c>
      <c r="Q1101" s="1061">
        <f>VLOOKUP(C1101,'A. Rate Class Allocations'!$B$124:$J$128,7,FALSE)</f>
        <v>0.93591420350510102</v>
      </c>
      <c r="R1101" s="1061">
        <f>VLOOKUP(C1101,'A. Rate Class Allocations'!$B$124:$J$128,9,FALSE)</f>
        <v>0.67326093337246795</v>
      </c>
      <c r="S1101" s="1060">
        <f t="shared" si="52"/>
        <v>888.62592947949327</v>
      </c>
      <c r="T1101" s="1060">
        <f t="shared" si="53"/>
        <v>0.22936166715585554</v>
      </c>
    </row>
    <row r="1102" spans="1:20" s="1063" customFormat="1">
      <c r="A1102" s="1072" t="s">
        <v>846</v>
      </c>
      <c r="B1102" s="1063" t="s">
        <v>768</v>
      </c>
      <c r="C1102" s="1063" t="s">
        <v>806</v>
      </c>
      <c r="D1102" s="1063" t="s">
        <v>1938</v>
      </c>
      <c r="E1102" s="1066">
        <v>2019</v>
      </c>
      <c r="F1102" s="1066">
        <v>2019</v>
      </c>
      <c r="G1102" s="1064">
        <v>43353</v>
      </c>
      <c r="H1102" s="1117">
        <f t="shared" si="51"/>
        <v>2018</v>
      </c>
      <c r="I1102" s="1118"/>
      <c r="J1102" s="1063" t="s">
        <v>925</v>
      </c>
      <c r="K1102" s="1063" t="s">
        <v>924</v>
      </c>
      <c r="L1102" s="1063" t="s">
        <v>827</v>
      </c>
      <c r="M1102" s="1063">
        <v>1553.7600000000004</v>
      </c>
      <c r="N1102" s="1063">
        <v>0.52000000000000013</v>
      </c>
      <c r="O1102" s="1062">
        <f>VLOOKUP(C1102,'A. Rate Class Allocations'!$B$124:$J$128,6,FALSE)</f>
        <v>0.94261788524984402</v>
      </c>
      <c r="P1102" s="1061">
        <f>VLOOKUP(C1102,'A. Rate Class Allocations'!$B$124:$J$128,8,FALSE)</f>
        <v>0.86676492558695795</v>
      </c>
      <c r="Q1102" s="1061">
        <f>VLOOKUP(C1102,'A. Rate Class Allocations'!$B$124:$J$128,7,FALSE)</f>
        <v>0.93591420350510102</v>
      </c>
      <c r="R1102" s="1061">
        <f>VLOOKUP(C1102,'A. Rate Class Allocations'!$B$124:$J$128,9,FALSE)</f>
        <v>0.67326093337246795</v>
      </c>
      <c r="S1102" s="1060">
        <f t="shared" si="52"/>
        <v>1269.4656135421337</v>
      </c>
      <c r="T1102" s="1060">
        <f t="shared" si="53"/>
        <v>0.32765952450836505</v>
      </c>
    </row>
    <row r="1103" spans="1:20" s="1063" customFormat="1">
      <c r="A1103" s="1072" t="s">
        <v>846</v>
      </c>
      <c r="B1103" s="1063" t="s">
        <v>768</v>
      </c>
      <c r="C1103" s="1063" t="s">
        <v>806</v>
      </c>
      <c r="D1103" s="1063" t="s">
        <v>1937</v>
      </c>
      <c r="E1103" s="1066">
        <v>2019</v>
      </c>
      <c r="F1103" s="1066">
        <v>2019</v>
      </c>
      <c r="G1103" s="1064">
        <v>43350</v>
      </c>
      <c r="H1103" s="1117">
        <f t="shared" si="51"/>
        <v>2018</v>
      </c>
      <c r="I1103" s="1118"/>
      <c r="J1103" s="1063" t="s">
        <v>925</v>
      </c>
      <c r="K1103" s="1063" t="s">
        <v>924</v>
      </c>
      <c r="L1103" s="1063" t="s">
        <v>827</v>
      </c>
      <c r="M1103" s="1063">
        <v>1262.6639999999998</v>
      </c>
      <c r="N1103" s="1063">
        <v>0.46799999999999997</v>
      </c>
      <c r="O1103" s="1062">
        <f>VLOOKUP(C1103,'A. Rate Class Allocations'!$B$124:$J$128,6,FALSE)</f>
        <v>0.94261788524984402</v>
      </c>
      <c r="P1103" s="1061">
        <f>VLOOKUP(C1103,'A. Rate Class Allocations'!$B$124:$J$128,8,FALSE)</f>
        <v>0.86676492558695795</v>
      </c>
      <c r="Q1103" s="1061">
        <f>VLOOKUP(C1103,'A. Rate Class Allocations'!$B$124:$J$128,7,FALSE)</f>
        <v>0.93591420350510102</v>
      </c>
      <c r="R1103" s="1061">
        <f>VLOOKUP(C1103,'A. Rate Class Allocations'!$B$124:$J$128,9,FALSE)</f>
        <v>0.67326093337246795</v>
      </c>
      <c r="S1103" s="1060">
        <f t="shared" si="52"/>
        <v>1031.6319955833358</v>
      </c>
      <c r="T1103" s="1060">
        <f t="shared" si="53"/>
        <v>0.29489357205752847</v>
      </c>
    </row>
    <row r="1104" spans="1:20" s="1063" customFormat="1">
      <c r="A1104" s="1072" t="s">
        <v>846</v>
      </c>
      <c r="B1104" s="1063" t="s">
        <v>768</v>
      </c>
      <c r="C1104" s="1063" t="s">
        <v>806</v>
      </c>
      <c r="D1104" s="1063" t="s">
        <v>1937</v>
      </c>
      <c r="E1104" s="1066">
        <v>2019</v>
      </c>
      <c r="F1104" s="1066">
        <v>2019</v>
      </c>
      <c r="G1104" s="1064">
        <v>43350</v>
      </c>
      <c r="H1104" s="1117">
        <f t="shared" si="51"/>
        <v>2018</v>
      </c>
      <c r="I1104" s="1118"/>
      <c r="J1104" s="1063" t="s">
        <v>925</v>
      </c>
      <c r="K1104" s="1063" t="s">
        <v>924</v>
      </c>
      <c r="L1104" s="1063" t="s">
        <v>827</v>
      </c>
      <c r="M1104" s="1063">
        <v>75.544000000000011</v>
      </c>
      <c r="N1104" s="1063">
        <v>2.8000000000000001E-2</v>
      </c>
      <c r="O1104" s="1062">
        <f>VLOOKUP(C1104,'A. Rate Class Allocations'!$B$124:$J$128,6,FALSE)</f>
        <v>0.94261788524984402</v>
      </c>
      <c r="P1104" s="1061">
        <f>VLOOKUP(C1104,'A. Rate Class Allocations'!$B$124:$J$128,8,FALSE)</f>
        <v>0.86676492558695795</v>
      </c>
      <c r="Q1104" s="1061">
        <f>VLOOKUP(C1104,'A. Rate Class Allocations'!$B$124:$J$128,7,FALSE)</f>
        <v>0.93591420350510102</v>
      </c>
      <c r="R1104" s="1061">
        <f>VLOOKUP(C1104,'A. Rate Class Allocations'!$B$124:$J$128,9,FALSE)</f>
        <v>0.67326093337246795</v>
      </c>
      <c r="S1104" s="1060">
        <f t="shared" si="52"/>
        <v>61.721572385327804</v>
      </c>
      <c r="T1104" s="1060">
        <f t="shared" si="53"/>
        <v>1.7643205165835039E-2</v>
      </c>
    </row>
    <row r="1105" spans="1:20" s="1063" customFormat="1">
      <c r="A1105" s="1072" t="s">
        <v>846</v>
      </c>
      <c r="B1105" s="1063" t="s">
        <v>768</v>
      </c>
      <c r="C1105" s="1063" t="s">
        <v>806</v>
      </c>
      <c r="D1105" s="1063" t="s">
        <v>1936</v>
      </c>
      <c r="E1105" s="1066">
        <v>2019</v>
      </c>
      <c r="F1105" s="1066">
        <v>2019</v>
      </c>
      <c r="G1105" s="1064">
        <v>43353</v>
      </c>
      <c r="H1105" s="1117">
        <f t="shared" si="51"/>
        <v>2018</v>
      </c>
      <c r="I1105" s="1118"/>
      <c r="J1105" s="1063" t="s">
        <v>925</v>
      </c>
      <c r="K1105" s="1063" t="s">
        <v>924</v>
      </c>
      <c r="L1105" s="1063" t="s">
        <v>827</v>
      </c>
      <c r="M1105" s="1063">
        <v>1294.8000000000002</v>
      </c>
      <c r="N1105" s="1063">
        <v>0.52000000000000013</v>
      </c>
      <c r="O1105" s="1062">
        <f>VLOOKUP(C1105,'A. Rate Class Allocations'!$B$124:$J$128,6,FALSE)</f>
        <v>0.94261788524984402</v>
      </c>
      <c r="P1105" s="1061">
        <f>VLOOKUP(C1105,'A. Rate Class Allocations'!$B$124:$J$128,8,FALSE)</f>
        <v>0.86676492558695795</v>
      </c>
      <c r="Q1105" s="1061">
        <f>VLOOKUP(C1105,'A. Rate Class Allocations'!$B$124:$J$128,7,FALSE)</f>
        <v>0.93591420350510102</v>
      </c>
      <c r="R1105" s="1061">
        <f>VLOOKUP(C1105,'A. Rate Class Allocations'!$B$124:$J$128,9,FALSE)</f>
        <v>0.67326093337246795</v>
      </c>
      <c r="S1105" s="1060">
        <f t="shared" si="52"/>
        <v>1057.8880112851111</v>
      </c>
      <c r="T1105" s="1060">
        <f t="shared" si="53"/>
        <v>0.32765952450836505</v>
      </c>
    </row>
    <row r="1106" spans="1:20" s="1063" customFormat="1">
      <c r="A1106" s="1072" t="s">
        <v>846</v>
      </c>
      <c r="B1106" s="1063" t="s">
        <v>768</v>
      </c>
      <c r="C1106" s="1063" t="s">
        <v>806</v>
      </c>
      <c r="D1106" s="1063" t="s">
        <v>1936</v>
      </c>
      <c r="E1106" s="1066">
        <v>2019</v>
      </c>
      <c r="F1106" s="1066">
        <v>2019</v>
      </c>
      <c r="G1106" s="1064">
        <v>43353</v>
      </c>
      <c r="H1106" s="1117">
        <f t="shared" si="51"/>
        <v>2018</v>
      </c>
      <c r="I1106" s="1118"/>
      <c r="J1106" s="1063" t="s">
        <v>925</v>
      </c>
      <c r="K1106" s="1063" t="s">
        <v>924</v>
      </c>
      <c r="L1106" s="1063" t="s">
        <v>827</v>
      </c>
      <c r="M1106" s="1063">
        <v>896.4</v>
      </c>
      <c r="N1106" s="1063">
        <v>0.36</v>
      </c>
      <c r="O1106" s="1062">
        <f>VLOOKUP(C1106,'A. Rate Class Allocations'!$B$124:$J$128,6,FALSE)</f>
        <v>0.94261788524984402</v>
      </c>
      <c r="P1106" s="1061">
        <f>VLOOKUP(C1106,'A. Rate Class Allocations'!$B$124:$J$128,8,FALSE)</f>
        <v>0.86676492558695795</v>
      </c>
      <c r="Q1106" s="1061">
        <f>VLOOKUP(C1106,'A. Rate Class Allocations'!$B$124:$J$128,7,FALSE)</f>
        <v>0.93591420350510102</v>
      </c>
      <c r="R1106" s="1061">
        <f>VLOOKUP(C1106,'A. Rate Class Allocations'!$B$124:$J$128,9,FALSE)</f>
        <v>0.67326093337246795</v>
      </c>
      <c r="S1106" s="1060">
        <f t="shared" si="52"/>
        <v>732.38400781276914</v>
      </c>
      <c r="T1106" s="1060">
        <f t="shared" si="53"/>
        <v>0.22684120927502191</v>
      </c>
    </row>
    <row r="1107" spans="1:20" s="1063" customFormat="1">
      <c r="A1107" s="1072" t="s">
        <v>846</v>
      </c>
      <c r="B1107" s="1063" t="s">
        <v>768</v>
      </c>
      <c r="C1107" s="1063" t="s">
        <v>806</v>
      </c>
      <c r="D1107" s="1063" t="s">
        <v>1935</v>
      </c>
      <c r="E1107" s="1066">
        <v>2019</v>
      </c>
      <c r="F1107" s="1066">
        <v>2019</v>
      </c>
      <c r="G1107" s="1064">
        <v>43353</v>
      </c>
      <c r="H1107" s="1117">
        <f t="shared" si="51"/>
        <v>2018</v>
      </c>
      <c r="I1107" s="1118"/>
      <c r="J1107" s="1063" t="s">
        <v>925</v>
      </c>
      <c r="K1107" s="1063" t="s">
        <v>924</v>
      </c>
      <c r="L1107" s="1063" t="s">
        <v>827</v>
      </c>
      <c r="M1107" s="1063">
        <v>815.72400000000005</v>
      </c>
      <c r="N1107" s="1063">
        <v>0.36400000000000005</v>
      </c>
      <c r="O1107" s="1062">
        <f>VLOOKUP(C1107,'A. Rate Class Allocations'!$B$124:$J$128,6,FALSE)</f>
        <v>0.94261788524984402</v>
      </c>
      <c r="P1107" s="1061">
        <f>VLOOKUP(C1107,'A. Rate Class Allocations'!$B$124:$J$128,8,FALSE)</f>
        <v>0.86676492558695795</v>
      </c>
      <c r="Q1107" s="1061">
        <f>VLOOKUP(C1107,'A. Rate Class Allocations'!$B$124:$J$128,7,FALSE)</f>
        <v>0.93591420350510102</v>
      </c>
      <c r="R1107" s="1061">
        <f>VLOOKUP(C1107,'A. Rate Class Allocations'!$B$124:$J$128,9,FALSE)</f>
        <v>0.67326093337246795</v>
      </c>
      <c r="S1107" s="1060">
        <f t="shared" si="52"/>
        <v>666.46944710962009</v>
      </c>
      <c r="T1107" s="1060">
        <f t="shared" si="53"/>
        <v>0.22936166715585554</v>
      </c>
    </row>
    <row r="1108" spans="1:20" s="1063" customFormat="1">
      <c r="A1108" s="1072" t="s">
        <v>846</v>
      </c>
      <c r="B1108" s="1063" t="s">
        <v>768</v>
      </c>
      <c r="C1108" s="1063" t="s">
        <v>806</v>
      </c>
      <c r="D1108" s="1063" t="s">
        <v>1935</v>
      </c>
      <c r="E1108" s="1066">
        <v>2019</v>
      </c>
      <c r="F1108" s="1066">
        <v>2019</v>
      </c>
      <c r="G1108" s="1064">
        <v>43353</v>
      </c>
      <c r="H1108" s="1117">
        <f t="shared" si="51"/>
        <v>2018</v>
      </c>
      <c r="I1108" s="1118"/>
      <c r="J1108" s="1063" t="s">
        <v>925</v>
      </c>
      <c r="K1108" s="1063" t="s">
        <v>924</v>
      </c>
      <c r="L1108" s="1063" t="s">
        <v>827</v>
      </c>
      <c r="M1108" s="1063">
        <v>714.87900000000025</v>
      </c>
      <c r="N1108" s="1063">
        <v>0.31900000000000006</v>
      </c>
      <c r="O1108" s="1062">
        <f>VLOOKUP(C1108,'A. Rate Class Allocations'!$B$124:$J$128,6,FALSE)</f>
        <v>0.94261788524984402</v>
      </c>
      <c r="P1108" s="1061">
        <f>VLOOKUP(C1108,'A. Rate Class Allocations'!$B$124:$J$128,8,FALSE)</f>
        <v>0.86676492558695795</v>
      </c>
      <c r="Q1108" s="1061">
        <f>VLOOKUP(C1108,'A. Rate Class Allocations'!$B$124:$J$128,7,FALSE)</f>
        <v>0.93591420350510102</v>
      </c>
      <c r="R1108" s="1061">
        <f>VLOOKUP(C1108,'A. Rate Class Allocations'!$B$124:$J$128,9,FALSE)</f>
        <v>0.67326093337246795</v>
      </c>
      <c r="S1108" s="1060">
        <f t="shared" si="52"/>
        <v>584.07624623068364</v>
      </c>
      <c r="T1108" s="1060">
        <f t="shared" si="53"/>
        <v>0.20100651599647781</v>
      </c>
    </row>
    <row r="1109" spans="1:20" s="1063" customFormat="1">
      <c r="A1109" s="1072" t="s">
        <v>846</v>
      </c>
      <c r="B1109" s="1063" t="s">
        <v>768</v>
      </c>
      <c r="C1109" s="1063" t="s">
        <v>806</v>
      </c>
      <c r="D1109" s="1063" t="s">
        <v>1935</v>
      </c>
      <c r="E1109" s="1066">
        <v>2019</v>
      </c>
      <c r="F1109" s="1066">
        <v>2019</v>
      </c>
      <c r="G1109" s="1064">
        <v>43353</v>
      </c>
      <c r="H1109" s="1117">
        <f t="shared" si="51"/>
        <v>2018</v>
      </c>
      <c r="I1109" s="1118"/>
      <c r="J1109" s="1063" t="s">
        <v>925</v>
      </c>
      <c r="K1109" s="1063" t="s">
        <v>924</v>
      </c>
      <c r="L1109" s="1063" t="s">
        <v>827</v>
      </c>
      <c r="M1109" s="1063">
        <v>116.53200000000001</v>
      </c>
      <c r="N1109" s="1063">
        <v>5.2000000000000005E-2</v>
      </c>
      <c r="O1109" s="1062">
        <f>VLOOKUP(C1109,'A. Rate Class Allocations'!$B$124:$J$128,6,FALSE)</f>
        <v>0.94261788524984402</v>
      </c>
      <c r="P1109" s="1061">
        <f>VLOOKUP(C1109,'A. Rate Class Allocations'!$B$124:$J$128,8,FALSE)</f>
        <v>0.86676492558695795</v>
      </c>
      <c r="Q1109" s="1061">
        <f>VLOOKUP(C1109,'A. Rate Class Allocations'!$B$124:$J$128,7,FALSE)</f>
        <v>0.93591420350510102</v>
      </c>
      <c r="R1109" s="1061">
        <f>VLOOKUP(C1109,'A. Rate Class Allocations'!$B$124:$J$128,9,FALSE)</f>
        <v>0.67326093337246795</v>
      </c>
      <c r="S1109" s="1060">
        <f t="shared" si="52"/>
        <v>95.209921015660001</v>
      </c>
      <c r="T1109" s="1060">
        <f t="shared" si="53"/>
        <v>3.2765952450836508E-2</v>
      </c>
    </row>
    <row r="1110" spans="1:20" s="1063" customFormat="1">
      <c r="A1110" s="1072" t="s">
        <v>846</v>
      </c>
      <c r="B1110" s="1063" t="s">
        <v>768</v>
      </c>
      <c r="C1110" s="1063" t="s">
        <v>806</v>
      </c>
      <c r="D1110" s="1063" t="s">
        <v>1934</v>
      </c>
      <c r="E1110" s="1066">
        <v>2019</v>
      </c>
      <c r="F1110" s="1066">
        <v>2019</v>
      </c>
      <c r="G1110" s="1064">
        <v>43357</v>
      </c>
      <c r="H1110" s="1117">
        <f t="shared" si="51"/>
        <v>2018</v>
      </c>
      <c r="I1110" s="1118"/>
      <c r="J1110" s="1063" t="s">
        <v>925</v>
      </c>
      <c r="K1110" s="1063" t="s">
        <v>924</v>
      </c>
      <c r="L1110" s="1063" t="s">
        <v>827</v>
      </c>
      <c r="M1110" s="1063">
        <v>2083.1200000000003</v>
      </c>
      <c r="N1110" s="1063">
        <v>0.52000000000000013</v>
      </c>
      <c r="O1110" s="1062">
        <f>VLOOKUP(C1110,'A. Rate Class Allocations'!$B$124:$J$128,6,FALSE)</f>
        <v>0.94261788524984402</v>
      </c>
      <c r="P1110" s="1061">
        <f>VLOOKUP(C1110,'A. Rate Class Allocations'!$B$124:$J$128,8,FALSE)</f>
        <v>0.86676492558695795</v>
      </c>
      <c r="Q1110" s="1061">
        <f>VLOOKUP(C1110,'A. Rate Class Allocations'!$B$124:$J$128,7,FALSE)</f>
        <v>0.93591420350510102</v>
      </c>
      <c r="R1110" s="1061">
        <f>VLOOKUP(C1110,'A. Rate Class Allocations'!$B$124:$J$128,9,FALSE)</f>
        <v>0.67326093337246795</v>
      </c>
      <c r="S1110" s="1060">
        <f t="shared" si="52"/>
        <v>1701.9676197623114</v>
      </c>
      <c r="T1110" s="1060">
        <f t="shared" si="53"/>
        <v>0.32765952450836505</v>
      </c>
    </row>
    <row r="1111" spans="1:20" s="1063" customFormat="1">
      <c r="A1111" s="1072" t="s">
        <v>846</v>
      </c>
      <c r="B1111" s="1063" t="s">
        <v>768</v>
      </c>
      <c r="C1111" s="1063" t="s">
        <v>806</v>
      </c>
      <c r="D1111" s="1063" t="s">
        <v>1934</v>
      </c>
      <c r="E1111" s="1066">
        <v>2019</v>
      </c>
      <c r="F1111" s="1066">
        <v>2019</v>
      </c>
      <c r="G1111" s="1064">
        <v>43357</v>
      </c>
      <c r="H1111" s="1117">
        <f t="shared" si="51"/>
        <v>2018</v>
      </c>
      <c r="I1111" s="1118"/>
      <c r="J1111" s="1063" t="s">
        <v>925</v>
      </c>
      <c r="K1111" s="1063" t="s">
        <v>924</v>
      </c>
      <c r="L1111" s="1063" t="s">
        <v>827</v>
      </c>
      <c r="M1111" s="1063">
        <v>204.30599999999998</v>
      </c>
      <c r="N1111" s="1063">
        <v>5.0999999999999997E-2</v>
      </c>
      <c r="O1111" s="1062">
        <f>VLOOKUP(C1111,'A. Rate Class Allocations'!$B$124:$J$128,6,FALSE)</f>
        <v>0.94261788524984402</v>
      </c>
      <c r="P1111" s="1061">
        <f>VLOOKUP(C1111,'A. Rate Class Allocations'!$B$124:$J$128,8,FALSE)</f>
        <v>0.86676492558695795</v>
      </c>
      <c r="Q1111" s="1061">
        <f>VLOOKUP(C1111,'A. Rate Class Allocations'!$B$124:$J$128,7,FALSE)</f>
        <v>0.93591420350510102</v>
      </c>
      <c r="R1111" s="1061">
        <f>VLOOKUP(C1111,'A. Rate Class Allocations'!$B$124:$J$128,9,FALSE)</f>
        <v>0.67326093337246795</v>
      </c>
      <c r="S1111" s="1060">
        <f t="shared" si="52"/>
        <v>166.92374732284205</v>
      </c>
      <c r="T1111" s="1060">
        <f t="shared" si="53"/>
        <v>3.21358379806281E-2</v>
      </c>
    </row>
    <row r="1112" spans="1:20" s="1063" customFormat="1">
      <c r="A1112" s="1072" t="s">
        <v>846</v>
      </c>
      <c r="B1112" s="1063" t="s">
        <v>768</v>
      </c>
      <c r="C1112" s="1063" t="s">
        <v>806</v>
      </c>
      <c r="D1112" s="1063" t="s">
        <v>1933</v>
      </c>
      <c r="E1112" s="1066">
        <v>2019</v>
      </c>
      <c r="F1112" s="1066">
        <v>2019</v>
      </c>
      <c r="G1112" s="1064">
        <v>43356</v>
      </c>
      <c r="H1112" s="1117">
        <f t="shared" si="51"/>
        <v>2018</v>
      </c>
      <c r="I1112" s="1118"/>
      <c r="J1112" s="1063" t="s">
        <v>925</v>
      </c>
      <c r="K1112" s="1063" t="s">
        <v>924</v>
      </c>
      <c r="L1112" s="1063" t="s">
        <v>827</v>
      </c>
      <c r="M1112" s="1063">
        <v>1090.6200000000003</v>
      </c>
      <c r="N1112" s="1063">
        <v>0.43800000000000006</v>
      </c>
      <c r="O1112" s="1062">
        <f>VLOOKUP(C1112,'A. Rate Class Allocations'!$B$124:$J$128,6,FALSE)</f>
        <v>0.94261788524984402</v>
      </c>
      <c r="P1112" s="1061">
        <f>VLOOKUP(C1112,'A. Rate Class Allocations'!$B$124:$J$128,8,FALSE)</f>
        <v>0.86676492558695795</v>
      </c>
      <c r="Q1112" s="1061">
        <f>VLOOKUP(C1112,'A. Rate Class Allocations'!$B$124:$J$128,7,FALSE)</f>
        <v>0.93591420350510102</v>
      </c>
      <c r="R1112" s="1061">
        <f>VLOOKUP(C1112,'A. Rate Class Allocations'!$B$124:$J$128,9,FALSE)</f>
        <v>0.67326093337246795</v>
      </c>
      <c r="S1112" s="1060">
        <f t="shared" si="52"/>
        <v>891.06720950553608</v>
      </c>
      <c r="T1112" s="1060">
        <f t="shared" si="53"/>
        <v>0.27599013795127669</v>
      </c>
    </row>
    <row r="1113" spans="1:20" s="1063" customFormat="1">
      <c r="A1113" s="1072" t="s">
        <v>846</v>
      </c>
      <c r="B1113" s="1063" t="s">
        <v>768</v>
      </c>
      <c r="C1113" s="1063" t="s">
        <v>806</v>
      </c>
      <c r="D1113" s="1063" t="s">
        <v>1933</v>
      </c>
      <c r="E1113" s="1066">
        <v>2019</v>
      </c>
      <c r="F1113" s="1066">
        <v>2019</v>
      </c>
      <c r="G1113" s="1064">
        <v>43356</v>
      </c>
      <c r="H1113" s="1117">
        <f t="shared" si="51"/>
        <v>2018</v>
      </c>
      <c r="I1113" s="1118"/>
      <c r="J1113" s="1063" t="s">
        <v>925</v>
      </c>
      <c r="K1113" s="1063" t="s">
        <v>924</v>
      </c>
      <c r="L1113" s="1063" t="s">
        <v>827</v>
      </c>
      <c r="M1113" s="1063">
        <v>1035.8399999999999</v>
      </c>
      <c r="N1113" s="1063">
        <v>0.41600000000000004</v>
      </c>
      <c r="O1113" s="1062">
        <f>VLOOKUP(C1113,'A. Rate Class Allocations'!$B$124:$J$128,6,FALSE)</f>
        <v>0.94261788524984402</v>
      </c>
      <c r="P1113" s="1061">
        <f>VLOOKUP(C1113,'A. Rate Class Allocations'!$B$124:$J$128,8,FALSE)</f>
        <v>0.86676492558695795</v>
      </c>
      <c r="Q1113" s="1061">
        <f>VLOOKUP(C1113,'A. Rate Class Allocations'!$B$124:$J$128,7,FALSE)</f>
        <v>0.93591420350510102</v>
      </c>
      <c r="R1113" s="1061">
        <f>VLOOKUP(C1113,'A. Rate Class Allocations'!$B$124:$J$128,9,FALSE)</f>
        <v>0.67326093337246795</v>
      </c>
      <c r="S1113" s="1060">
        <f t="shared" si="52"/>
        <v>846.31040902808877</v>
      </c>
      <c r="T1113" s="1060">
        <f t="shared" si="53"/>
        <v>0.26212761960669206</v>
      </c>
    </row>
    <row r="1114" spans="1:20" s="1063" customFormat="1">
      <c r="A1114" s="1072" t="s">
        <v>846</v>
      </c>
      <c r="B1114" s="1063" t="s">
        <v>768</v>
      </c>
      <c r="C1114" s="1063" t="s">
        <v>806</v>
      </c>
      <c r="D1114" s="1063" t="s">
        <v>1933</v>
      </c>
      <c r="E1114" s="1066">
        <v>2019</v>
      </c>
      <c r="F1114" s="1066">
        <v>2019</v>
      </c>
      <c r="G1114" s="1064">
        <v>43356</v>
      </c>
      <c r="H1114" s="1117">
        <f t="shared" si="51"/>
        <v>2018</v>
      </c>
      <c r="I1114" s="1118"/>
      <c r="J1114" s="1063" t="s">
        <v>925</v>
      </c>
      <c r="K1114" s="1063" t="s">
        <v>924</v>
      </c>
      <c r="L1114" s="1063" t="s">
        <v>827</v>
      </c>
      <c r="M1114" s="1063">
        <v>144.41999999999999</v>
      </c>
      <c r="N1114" s="1063">
        <v>5.7999999999999996E-2</v>
      </c>
      <c r="O1114" s="1062">
        <f>VLOOKUP(C1114,'A. Rate Class Allocations'!$B$124:$J$128,6,FALSE)</f>
        <v>0.94261788524984402</v>
      </c>
      <c r="P1114" s="1061">
        <f>VLOOKUP(C1114,'A. Rate Class Allocations'!$B$124:$J$128,8,FALSE)</f>
        <v>0.86676492558695795</v>
      </c>
      <c r="Q1114" s="1061">
        <f>VLOOKUP(C1114,'A. Rate Class Allocations'!$B$124:$J$128,7,FALSE)</f>
        <v>0.93591420350510102</v>
      </c>
      <c r="R1114" s="1061">
        <f>VLOOKUP(C1114,'A. Rate Class Allocations'!$B$124:$J$128,9,FALSE)</f>
        <v>0.67326093337246795</v>
      </c>
      <c r="S1114" s="1060">
        <f t="shared" si="52"/>
        <v>117.99520125872391</v>
      </c>
      <c r="T1114" s="1060">
        <f t="shared" si="53"/>
        <v>3.6546639272086859E-2</v>
      </c>
    </row>
    <row r="1115" spans="1:20" s="1063" customFormat="1">
      <c r="A1115" s="1072" t="s">
        <v>846</v>
      </c>
      <c r="B1115" s="1063" t="s">
        <v>768</v>
      </c>
      <c r="C1115" s="1063" t="s">
        <v>806</v>
      </c>
      <c r="D1115" s="1063" t="s">
        <v>1932</v>
      </c>
      <c r="E1115" s="1066">
        <v>2019</v>
      </c>
      <c r="F1115" s="1066">
        <v>2019</v>
      </c>
      <c r="G1115" s="1064">
        <v>43385</v>
      </c>
      <c r="H1115" s="1117">
        <f t="shared" si="51"/>
        <v>2018</v>
      </c>
      <c r="I1115" s="1118"/>
      <c r="J1115" s="1063" t="s">
        <v>925</v>
      </c>
      <c r="K1115" s="1063" t="s">
        <v>924</v>
      </c>
      <c r="L1115" s="1063" t="s">
        <v>827</v>
      </c>
      <c r="M1115" s="1063">
        <v>2145.3240000000005</v>
      </c>
      <c r="N1115" s="1063">
        <v>0.87600000000000011</v>
      </c>
      <c r="O1115" s="1062">
        <f>VLOOKUP(C1115,'A. Rate Class Allocations'!$B$124:$J$128,6,FALSE)</f>
        <v>0.94261788524984402</v>
      </c>
      <c r="P1115" s="1061">
        <f>VLOOKUP(C1115,'A. Rate Class Allocations'!$B$124:$J$128,8,FALSE)</f>
        <v>0.86676492558695795</v>
      </c>
      <c r="Q1115" s="1061">
        <f>VLOOKUP(C1115,'A. Rate Class Allocations'!$B$124:$J$128,7,FALSE)</f>
        <v>0.93591420350510102</v>
      </c>
      <c r="R1115" s="1061">
        <f>VLOOKUP(C1115,'A. Rate Class Allocations'!$B$124:$J$128,9,FALSE)</f>
        <v>0.67326093337246795</v>
      </c>
      <c r="S1115" s="1060">
        <f t="shared" si="52"/>
        <v>1752.7900370112914</v>
      </c>
      <c r="T1115" s="1060">
        <f t="shared" si="53"/>
        <v>0.55198027590255339</v>
      </c>
    </row>
    <row r="1116" spans="1:20" s="1063" customFormat="1">
      <c r="A1116" s="1072" t="s">
        <v>846</v>
      </c>
      <c r="B1116" s="1063" t="s">
        <v>768</v>
      </c>
      <c r="C1116" s="1063" t="s">
        <v>806</v>
      </c>
      <c r="D1116" s="1063" t="s">
        <v>1932</v>
      </c>
      <c r="E1116" s="1066">
        <v>2019</v>
      </c>
      <c r="F1116" s="1066">
        <v>2019</v>
      </c>
      <c r="G1116" s="1064">
        <v>43385</v>
      </c>
      <c r="H1116" s="1117">
        <f t="shared" si="51"/>
        <v>2018</v>
      </c>
      <c r="I1116" s="1118"/>
      <c r="J1116" s="1063" t="s">
        <v>925</v>
      </c>
      <c r="K1116" s="1063" t="s">
        <v>924</v>
      </c>
      <c r="L1116" s="1063" t="s">
        <v>827</v>
      </c>
      <c r="M1116" s="1063">
        <v>142.04199999999997</v>
      </c>
      <c r="N1116" s="1063">
        <v>5.7999999999999996E-2</v>
      </c>
      <c r="O1116" s="1062">
        <f>VLOOKUP(C1116,'A. Rate Class Allocations'!$B$124:$J$128,6,FALSE)</f>
        <v>0.94261788524984402</v>
      </c>
      <c r="P1116" s="1061">
        <f>VLOOKUP(C1116,'A. Rate Class Allocations'!$B$124:$J$128,8,FALSE)</f>
        <v>0.86676492558695795</v>
      </c>
      <c r="Q1116" s="1061">
        <f>VLOOKUP(C1116,'A. Rate Class Allocations'!$B$124:$J$128,7,FALSE)</f>
        <v>0.93591420350510102</v>
      </c>
      <c r="R1116" s="1061">
        <f>VLOOKUP(C1116,'A. Rate Class Allocations'!$B$124:$J$128,9,FALSE)</f>
        <v>0.67326093337246795</v>
      </c>
      <c r="S1116" s="1060">
        <f t="shared" si="52"/>
        <v>116.0523083865923</v>
      </c>
      <c r="T1116" s="1060">
        <f t="shared" si="53"/>
        <v>3.6546639272086859E-2</v>
      </c>
    </row>
    <row r="1117" spans="1:20" s="1063" customFormat="1">
      <c r="A1117" s="1072" t="s">
        <v>846</v>
      </c>
      <c r="B1117" s="1063" t="s">
        <v>768</v>
      </c>
      <c r="C1117" s="1063" t="s">
        <v>806</v>
      </c>
      <c r="D1117" s="1063" t="s">
        <v>1932</v>
      </c>
      <c r="E1117" s="1066">
        <v>2019</v>
      </c>
      <c r="F1117" s="1066">
        <v>2019</v>
      </c>
      <c r="G1117" s="1064">
        <v>43385</v>
      </c>
      <c r="H1117" s="1117">
        <f t="shared" si="51"/>
        <v>2018</v>
      </c>
      <c r="I1117" s="1118"/>
      <c r="J1117" s="1063" t="s">
        <v>843</v>
      </c>
      <c r="K1117" s="1063" t="s">
        <v>924</v>
      </c>
      <c r="L1117" s="1063" t="s">
        <v>827</v>
      </c>
      <c r="M1117" s="1063">
        <v>178.77700000000002</v>
      </c>
      <c r="N1117" s="1063">
        <v>7.3000000000000009E-2</v>
      </c>
      <c r="O1117" s="1062">
        <f>VLOOKUP(C1117,'A. Rate Class Allocations'!$B$124:$J$128,6,FALSE)</f>
        <v>0.94261788524984402</v>
      </c>
      <c r="P1117" s="1061">
        <f>VLOOKUP(C1117,'A. Rate Class Allocations'!$B$124:$J$128,8,FALSE)</f>
        <v>0.86676492558695795</v>
      </c>
      <c r="Q1117" s="1061">
        <f>VLOOKUP(C1117,'A. Rate Class Allocations'!$B$124:$J$128,7,FALSE)</f>
        <v>0.93591420350510102</v>
      </c>
      <c r="R1117" s="1061">
        <f>VLOOKUP(C1117,'A. Rate Class Allocations'!$B$124:$J$128,9,FALSE)</f>
        <v>0.67326093337246795</v>
      </c>
      <c r="S1117" s="1060">
        <f t="shared" si="52"/>
        <v>146.06583641760761</v>
      </c>
      <c r="T1117" s="1060">
        <f t="shared" si="53"/>
        <v>4.5998356325212784E-2</v>
      </c>
    </row>
    <row r="1118" spans="1:20" s="1063" customFormat="1">
      <c r="A1118" s="1072" t="s">
        <v>846</v>
      </c>
      <c r="B1118" s="1063" t="s">
        <v>768</v>
      </c>
      <c r="C1118" s="1063" t="s">
        <v>806</v>
      </c>
      <c r="D1118" s="1063" t="s">
        <v>1931</v>
      </c>
      <c r="E1118" s="1066">
        <v>2019</v>
      </c>
      <c r="F1118" s="1066">
        <v>2019</v>
      </c>
      <c r="G1118" s="1064">
        <v>43355</v>
      </c>
      <c r="H1118" s="1117">
        <f t="shared" si="51"/>
        <v>2018</v>
      </c>
      <c r="I1118" s="1118"/>
      <c r="J1118" s="1063" t="s">
        <v>925</v>
      </c>
      <c r="K1118" s="1063" t="s">
        <v>924</v>
      </c>
      <c r="L1118" s="1063" t="s">
        <v>827</v>
      </c>
      <c r="M1118" s="1063">
        <v>1683.24</v>
      </c>
      <c r="N1118" s="1063">
        <v>0.67599999999999993</v>
      </c>
      <c r="O1118" s="1062">
        <f>VLOOKUP(C1118,'A. Rate Class Allocations'!$B$124:$J$128,6,FALSE)</f>
        <v>0.94261788524984402</v>
      </c>
      <c r="P1118" s="1061">
        <f>VLOOKUP(C1118,'A. Rate Class Allocations'!$B$124:$J$128,8,FALSE)</f>
        <v>0.86676492558695795</v>
      </c>
      <c r="Q1118" s="1061">
        <f>VLOOKUP(C1118,'A. Rate Class Allocations'!$B$124:$J$128,7,FALSE)</f>
        <v>0.93591420350510102</v>
      </c>
      <c r="R1118" s="1061">
        <f>VLOOKUP(C1118,'A. Rate Class Allocations'!$B$124:$J$128,9,FALSE)</f>
        <v>0.67326093337246795</v>
      </c>
      <c r="S1118" s="1060">
        <f t="shared" si="52"/>
        <v>1375.2544146706443</v>
      </c>
      <c r="T1118" s="1060">
        <f t="shared" si="53"/>
        <v>0.42595738186087445</v>
      </c>
    </row>
    <row r="1119" spans="1:20" s="1063" customFormat="1">
      <c r="A1119" s="1072" t="s">
        <v>846</v>
      </c>
      <c r="B1119" s="1063" t="s">
        <v>768</v>
      </c>
      <c r="C1119" s="1063" t="s">
        <v>806</v>
      </c>
      <c r="D1119" s="1063" t="s">
        <v>1931</v>
      </c>
      <c r="E1119" s="1066">
        <v>2019</v>
      </c>
      <c r="F1119" s="1066">
        <v>2019</v>
      </c>
      <c r="G1119" s="1064">
        <v>43355</v>
      </c>
      <c r="H1119" s="1117">
        <f t="shared" si="51"/>
        <v>2018</v>
      </c>
      <c r="I1119" s="1118"/>
      <c r="J1119" s="1063" t="s">
        <v>925</v>
      </c>
      <c r="K1119" s="1063" t="s">
        <v>924</v>
      </c>
      <c r="L1119" s="1063" t="s">
        <v>827</v>
      </c>
      <c r="M1119" s="1063">
        <v>216.62999999999997</v>
      </c>
      <c r="N1119" s="1063">
        <v>8.6999999999999994E-2</v>
      </c>
      <c r="O1119" s="1062">
        <f>VLOOKUP(C1119,'A. Rate Class Allocations'!$B$124:$J$128,6,FALSE)</f>
        <v>0.94261788524984402</v>
      </c>
      <c r="P1119" s="1061">
        <f>VLOOKUP(C1119,'A. Rate Class Allocations'!$B$124:$J$128,8,FALSE)</f>
        <v>0.86676492558695795</v>
      </c>
      <c r="Q1119" s="1061">
        <f>VLOOKUP(C1119,'A. Rate Class Allocations'!$B$124:$J$128,7,FALSE)</f>
        <v>0.93591420350510102</v>
      </c>
      <c r="R1119" s="1061">
        <f>VLOOKUP(C1119,'A. Rate Class Allocations'!$B$124:$J$128,9,FALSE)</f>
        <v>0.67326093337246795</v>
      </c>
      <c r="S1119" s="1060">
        <f t="shared" si="52"/>
        <v>176.99280188808586</v>
      </c>
      <c r="T1119" s="1060">
        <f t="shared" si="53"/>
        <v>5.4819958908130288E-2</v>
      </c>
    </row>
    <row r="1120" spans="1:20" s="1063" customFormat="1">
      <c r="A1120" s="1072" t="s">
        <v>846</v>
      </c>
      <c r="B1120" s="1063" t="s">
        <v>768</v>
      </c>
      <c r="C1120" s="1063" t="s">
        <v>806</v>
      </c>
      <c r="D1120" s="1063" t="s">
        <v>1931</v>
      </c>
      <c r="E1120" s="1066">
        <v>2019</v>
      </c>
      <c r="F1120" s="1066">
        <v>2019</v>
      </c>
      <c r="G1120" s="1064">
        <v>43355</v>
      </c>
      <c r="H1120" s="1117">
        <f t="shared" si="51"/>
        <v>2018</v>
      </c>
      <c r="I1120" s="1118"/>
      <c r="J1120" s="1063" t="s">
        <v>925</v>
      </c>
      <c r="K1120" s="1063" t="s">
        <v>924</v>
      </c>
      <c r="L1120" s="1063" t="s">
        <v>827</v>
      </c>
      <c r="M1120" s="1063">
        <v>139.44</v>
      </c>
      <c r="N1120" s="1063">
        <v>5.6000000000000001E-2</v>
      </c>
      <c r="O1120" s="1062">
        <f>VLOOKUP(C1120,'A. Rate Class Allocations'!$B$124:$J$128,6,FALSE)</f>
        <v>0.94261788524984402</v>
      </c>
      <c r="P1120" s="1061">
        <f>VLOOKUP(C1120,'A. Rate Class Allocations'!$B$124:$J$128,8,FALSE)</f>
        <v>0.86676492558695795</v>
      </c>
      <c r="Q1120" s="1061">
        <f>VLOOKUP(C1120,'A. Rate Class Allocations'!$B$124:$J$128,7,FALSE)</f>
        <v>0.93591420350510102</v>
      </c>
      <c r="R1120" s="1061">
        <f>VLOOKUP(C1120,'A. Rate Class Allocations'!$B$124:$J$128,9,FALSE)</f>
        <v>0.67326093337246795</v>
      </c>
      <c r="S1120" s="1060">
        <f t="shared" si="52"/>
        <v>113.92640121531966</v>
      </c>
      <c r="T1120" s="1060">
        <f t="shared" si="53"/>
        <v>3.5286410331670078E-2</v>
      </c>
    </row>
    <row r="1121" spans="1:20" s="1063" customFormat="1">
      <c r="A1121" s="1072" t="s">
        <v>846</v>
      </c>
      <c r="B1121" s="1063" t="s">
        <v>768</v>
      </c>
      <c r="C1121" s="1063" t="s">
        <v>806</v>
      </c>
      <c r="D1121" s="1063" t="s">
        <v>1930</v>
      </c>
      <c r="E1121" s="1066">
        <v>2019</v>
      </c>
      <c r="F1121" s="1066">
        <v>2019</v>
      </c>
      <c r="G1121" s="1064">
        <v>43328</v>
      </c>
      <c r="H1121" s="1117">
        <f t="shared" si="51"/>
        <v>2018</v>
      </c>
      <c r="I1121" s="1118"/>
      <c r="J1121" s="1063" t="s">
        <v>925</v>
      </c>
      <c r="K1121" s="1063" t="s">
        <v>924</v>
      </c>
      <c r="L1121" s="1063" t="s">
        <v>827</v>
      </c>
      <c r="M1121" s="1063">
        <v>3351.2960000000007</v>
      </c>
      <c r="N1121" s="1063">
        <v>0.83200000000000007</v>
      </c>
      <c r="O1121" s="1062">
        <f>VLOOKUP(C1121,'A. Rate Class Allocations'!$B$124:$J$128,6,FALSE)</f>
        <v>0.94261788524984402</v>
      </c>
      <c r="P1121" s="1061">
        <f>VLOOKUP(C1121,'A. Rate Class Allocations'!$B$124:$J$128,8,FALSE)</f>
        <v>0.86676492558695795</v>
      </c>
      <c r="Q1121" s="1061">
        <f>VLOOKUP(C1121,'A. Rate Class Allocations'!$B$124:$J$128,7,FALSE)</f>
        <v>0.93591420350510102</v>
      </c>
      <c r="R1121" s="1061">
        <f>VLOOKUP(C1121,'A. Rate Class Allocations'!$B$124:$J$128,9,FALSE)</f>
        <v>0.67326093337246795</v>
      </c>
      <c r="S1121" s="1060">
        <f t="shared" si="52"/>
        <v>2738.1030743495121</v>
      </c>
      <c r="T1121" s="1060">
        <f t="shared" si="53"/>
        <v>0.52425523921338413</v>
      </c>
    </row>
    <row r="1122" spans="1:20" s="1063" customFormat="1">
      <c r="A1122" s="1072" t="s">
        <v>846</v>
      </c>
      <c r="B1122" s="1063" t="s">
        <v>768</v>
      </c>
      <c r="C1122" s="1063" t="s">
        <v>806</v>
      </c>
      <c r="D1122" s="1063" t="s">
        <v>1929</v>
      </c>
      <c r="E1122" s="1066">
        <v>2019</v>
      </c>
      <c r="F1122" s="1066">
        <v>2019</v>
      </c>
      <c r="G1122" s="1064">
        <v>43355</v>
      </c>
      <c r="H1122" s="1117">
        <f t="shared" si="51"/>
        <v>2018</v>
      </c>
      <c r="I1122" s="1118"/>
      <c r="J1122" s="1063" t="s">
        <v>925</v>
      </c>
      <c r="K1122" s="1063" t="s">
        <v>924</v>
      </c>
      <c r="L1122" s="1063" t="s">
        <v>827</v>
      </c>
      <c r="M1122" s="1063">
        <v>2331.2640000000001</v>
      </c>
      <c r="N1122" s="1063">
        <v>0.83200000000000007</v>
      </c>
      <c r="O1122" s="1062">
        <f>VLOOKUP(C1122,'A. Rate Class Allocations'!$B$124:$J$128,6,FALSE)</f>
        <v>0.94261788524984402</v>
      </c>
      <c r="P1122" s="1061">
        <f>VLOOKUP(C1122,'A. Rate Class Allocations'!$B$124:$J$128,8,FALSE)</f>
        <v>0.86676492558695795</v>
      </c>
      <c r="Q1122" s="1061">
        <f>VLOOKUP(C1122,'A. Rate Class Allocations'!$B$124:$J$128,7,FALSE)</f>
        <v>0.93591420350510102</v>
      </c>
      <c r="R1122" s="1061">
        <f>VLOOKUP(C1122,'A. Rate Class Allocations'!$B$124:$J$128,9,FALSE)</f>
        <v>0.67326093337246795</v>
      </c>
      <c r="S1122" s="1060">
        <f t="shared" si="52"/>
        <v>1904.7082458608072</v>
      </c>
      <c r="T1122" s="1060">
        <f t="shared" si="53"/>
        <v>0.52425523921338413</v>
      </c>
    </row>
    <row r="1123" spans="1:20" s="1063" customFormat="1">
      <c r="A1123" s="1072" t="s">
        <v>846</v>
      </c>
      <c r="B1123" s="1063" t="s">
        <v>768</v>
      </c>
      <c r="C1123" s="1063" t="s">
        <v>806</v>
      </c>
      <c r="D1123" s="1063" t="s">
        <v>1928</v>
      </c>
      <c r="E1123" s="1066">
        <v>2019</v>
      </c>
      <c r="F1123" s="1066">
        <v>2019</v>
      </c>
      <c r="G1123" s="1064">
        <v>43356</v>
      </c>
      <c r="H1123" s="1117">
        <f t="shared" si="51"/>
        <v>2018</v>
      </c>
      <c r="I1123" s="1118"/>
      <c r="J1123" s="1063" t="s">
        <v>925</v>
      </c>
      <c r="K1123" s="1063" t="s">
        <v>924</v>
      </c>
      <c r="L1123" s="1063" t="s">
        <v>827</v>
      </c>
      <c r="M1123" s="1063">
        <v>1543.2560000000003</v>
      </c>
      <c r="N1123" s="1063">
        <v>0.57200000000000006</v>
      </c>
      <c r="O1123" s="1062">
        <f>VLOOKUP(C1123,'A. Rate Class Allocations'!$B$124:$J$128,6,FALSE)</f>
        <v>0.94261788524984402</v>
      </c>
      <c r="P1123" s="1061">
        <f>VLOOKUP(C1123,'A. Rate Class Allocations'!$B$124:$J$128,8,FALSE)</f>
        <v>0.86676492558695795</v>
      </c>
      <c r="Q1123" s="1061">
        <f>VLOOKUP(C1123,'A. Rate Class Allocations'!$B$124:$J$128,7,FALSE)</f>
        <v>0.93591420350510102</v>
      </c>
      <c r="R1123" s="1061">
        <f>VLOOKUP(C1123,'A. Rate Class Allocations'!$B$124:$J$128,9,FALSE)</f>
        <v>0.67326093337246795</v>
      </c>
      <c r="S1123" s="1060">
        <f t="shared" si="52"/>
        <v>1260.8835501574108</v>
      </c>
      <c r="T1123" s="1060">
        <f t="shared" si="53"/>
        <v>0.36042547695920152</v>
      </c>
    </row>
    <row r="1124" spans="1:20" s="1063" customFormat="1">
      <c r="A1124" s="1072" t="s">
        <v>846</v>
      </c>
      <c r="B1124" s="1063" t="s">
        <v>768</v>
      </c>
      <c r="C1124" s="1063" t="s">
        <v>806</v>
      </c>
      <c r="D1124" s="1063" t="s">
        <v>1928</v>
      </c>
      <c r="E1124" s="1066">
        <v>2019</v>
      </c>
      <c r="F1124" s="1066">
        <v>2019</v>
      </c>
      <c r="G1124" s="1064">
        <v>43356</v>
      </c>
      <c r="H1124" s="1117">
        <f t="shared" si="51"/>
        <v>2018</v>
      </c>
      <c r="I1124" s="1118"/>
      <c r="J1124" s="1063" t="s">
        <v>925</v>
      </c>
      <c r="K1124" s="1063" t="s">
        <v>924</v>
      </c>
      <c r="L1124" s="1063" t="s">
        <v>827</v>
      </c>
      <c r="M1124" s="1063">
        <v>234.726</v>
      </c>
      <c r="N1124" s="1063">
        <v>8.6999999999999994E-2</v>
      </c>
      <c r="O1124" s="1062">
        <f>VLOOKUP(C1124,'A. Rate Class Allocations'!$B$124:$J$128,6,FALSE)</f>
        <v>0.94261788524984402</v>
      </c>
      <c r="P1124" s="1061">
        <f>VLOOKUP(C1124,'A. Rate Class Allocations'!$B$124:$J$128,8,FALSE)</f>
        <v>0.86676492558695795</v>
      </c>
      <c r="Q1124" s="1061">
        <f>VLOOKUP(C1124,'A. Rate Class Allocations'!$B$124:$J$128,7,FALSE)</f>
        <v>0.93591420350510102</v>
      </c>
      <c r="R1124" s="1061">
        <f>VLOOKUP(C1124,'A. Rate Class Allocations'!$B$124:$J$128,9,FALSE)</f>
        <v>0.67326093337246795</v>
      </c>
      <c r="S1124" s="1060">
        <f t="shared" si="52"/>
        <v>191.7777427686971</v>
      </c>
      <c r="T1124" s="1060">
        <f t="shared" si="53"/>
        <v>5.4819958908130288E-2</v>
      </c>
    </row>
    <row r="1125" spans="1:20" s="1063" customFormat="1">
      <c r="A1125" s="1072" t="s">
        <v>846</v>
      </c>
      <c r="B1125" s="1063" t="s">
        <v>768</v>
      </c>
      <c r="C1125" s="1063" t="s">
        <v>806</v>
      </c>
      <c r="D1125" s="1063" t="s">
        <v>1928</v>
      </c>
      <c r="E1125" s="1066">
        <v>2019</v>
      </c>
      <c r="F1125" s="1066">
        <v>2019</v>
      </c>
      <c r="G1125" s="1064">
        <v>43356</v>
      </c>
      <c r="H1125" s="1117">
        <f t="shared" si="51"/>
        <v>2018</v>
      </c>
      <c r="I1125" s="1118"/>
      <c r="J1125" s="1063" t="s">
        <v>925</v>
      </c>
      <c r="K1125" s="1063" t="s">
        <v>924</v>
      </c>
      <c r="L1125" s="1063" t="s">
        <v>827</v>
      </c>
      <c r="M1125" s="1063">
        <v>161.88</v>
      </c>
      <c r="N1125" s="1063">
        <v>0.06</v>
      </c>
      <c r="O1125" s="1062">
        <f>VLOOKUP(C1125,'A. Rate Class Allocations'!$B$124:$J$128,6,FALSE)</f>
        <v>0.94261788524984402</v>
      </c>
      <c r="P1125" s="1061">
        <f>VLOOKUP(C1125,'A. Rate Class Allocations'!$B$124:$J$128,8,FALSE)</f>
        <v>0.86676492558695795</v>
      </c>
      <c r="Q1125" s="1061">
        <f>VLOOKUP(C1125,'A. Rate Class Allocations'!$B$124:$J$128,7,FALSE)</f>
        <v>0.93591420350510102</v>
      </c>
      <c r="R1125" s="1061">
        <f>VLOOKUP(C1125,'A. Rate Class Allocations'!$B$124:$J$128,9,FALSE)</f>
        <v>0.67326093337246795</v>
      </c>
      <c r="S1125" s="1060">
        <f t="shared" si="52"/>
        <v>132.26051225427386</v>
      </c>
      <c r="T1125" s="1060">
        <f t="shared" si="53"/>
        <v>3.7806868212503654E-2</v>
      </c>
    </row>
    <row r="1126" spans="1:20" s="1063" customFormat="1">
      <c r="A1126" s="1072" t="s">
        <v>846</v>
      </c>
      <c r="B1126" s="1063" t="s">
        <v>768</v>
      </c>
      <c r="C1126" s="1063" t="s">
        <v>806</v>
      </c>
      <c r="D1126" s="1063" t="s">
        <v>1927</v>
      </c>
      <c r="E1126" s="1066">
        <v>2019</v>
      </c>
      <c r="F1126" s="1066">
        <v>2019</v>
      </c>
      <c r="G1126" s="1064">
        <v>43356</v>
      </c>
      <c r="H1126" s="1117">
        <f t="shared" si="51"/>
        <v>2018</v>
      </c>
      <c r="I1126" s="1118"/>
      <c r="J1126" s="1063" t="s">
        <v>925</v>
      </c>
      <c r="K1126" s="1063" t="s">
        <v>924</v>
      </c>
      <c r="L1126" s="1063" t="s">
        <v>827</v>
      </c>
      <c r="M1126" s="1063">
        <v>1812.7200000000003</v>
      </c>
      <c r="N1126" s="1063">
        <v>0.72800000000000009</v>
      </c>
      <c r="O1126" s="1062">
        <f>VLOOKUP(C1126,'A. Rate Class Allocations'!$B$124:$J$128,6,FALSE)</f>
        <v>0.94261788524984402</v>
      </c>
      <c r="P1126" s="1061">
        <f>VLOOKUP(C1126,'A. Rate Class Allocations'!$B$124:$J$128,8,FALSE)</f>
        <v>0.86676492558695795</v>
      </c>
      <c r="Q1126" s="1061">
        <f>VLOOKUP(C1126,'A. Rate Class Allocations'!$B$124:$J$128,7,FALSE)</f>
        <v>0.93591420350510102</v>
      </c>
      <c r="R1126" s="1061">
        <f>VLOOKUP(C1126,'A. Rate Class Allocations'!$B$124:$J$128,9,FALSE)</f>
        <v>0.67326093337246795</v>
      </c>
      <c r="S1126" s="1060">
        <f t="shared" si="52"/>
        <v>1481.0432157991556</v>
      </c>
      <c r="T1126" s="1060">
        <f t="shared" si="53"/>
        <v>0.45872333431171108</v>
      </c>
    </row>
    <row r="1127" spans="1:20" s="1063" customFormat="1">
      <c r="A1127" s="1072" t="s">
        <v>846</v>
      </c>
      <c r="B1127" s="1063" t="s">
        <v>768</v>
      </c>
      <c r="C1127" s="1063" t="s">
        <v>806</v>
      </c>
      <c r="D1127" s="1063" t="s">
        <v>1927</v>
      </c>
      <c r="E1127" s="1066">
        <v>2019</v>
      </c>
      <c r="F1127" s="1066">
        <v>2019</v>
      </c>
      <c r="G1127" s="1064">
        <v>43356</v>
      </c>
      <c r="H1127" s="1117">
        <f t="shared" si="51"/>
        <v>2018</v>
      </c>
      <c r="I1127" s="1118"/>
      <c r="J1127" s="1063" t="s">
        <v>925</v>
      </c>
      <c r="K1127" s="1063" t="s">
        <v>924</v>
      </c>
      <c r="L1127" s="1063" t="s">
        <v>827</v>
      </c>
      <c r="M1127" s="1063">
        <v>697.2</v>
      </c>
      <c r="N1127" s="1063">
        <v>0.28000000000000003</v>
      </c>
      <c r="O1127" s="1062">
        <f>VLOOKUP(C1127,'A. Rate Class Allocations'!$B$124:$J$128,6,FALSE)</f>
        <v>0.94261788524984402</v>
      </c>
      <c r="P1127" s="1061">
        <f>VLOOKUP(C1127,'A. Rate Class Allocations'!$B$124:$J$128,8,FALSE)</f>
        <v>0.86676492558695795</v>
      </c>
      <c r="Q1127" s="1061">
        <f>VLOOKUP(C1127,'A. Rate Class Allocations'!$B$124:$J$128,7,FALSE)</f>
        <v>0.93591420350510102</v>
      </c>
      <c r="R1127" s="1061">
        <f>VLOOKUP(C1127,'A. Rate Class Allocations'!$B$124:$J$128,9,FALSE)</f>
        <v>0.67326093337246795</v>
      </c>
      <c r="S1127" s="1060">
        <f t="shared" si="52"/>
        <v>569.63200607659826</v>
      </c>
      <c r="T1127" s="1060">
        <f t="shared" si="53"/>
        <v>0.17643205165835038</v>
      </c>
    </row>
    <row r="1128" spans="1:20" s="1063" customFormat="1">
      <c r="A1128" s="1072" t="s">
        <v>846</v>
      </c>
      <c r="B1128" s="1063" t="s">
        <v>768</v>
      </c>
      <c r="C1128" s="1063" t="s">
        <v>806</v>
      </c>
      <c r="D1128" s="1063" t="s">
        <v>1927</v>
      </c>
      <c r="E1128" s="1066">
        <v>2019</v>
      </c>
      <c r="F1128" s="1066">
        <v>2019</v>
      </c>
      <c r="G1128" s="1064">
        <v>43356</v>
      </c>
      <c r="H1128" s="1117">
        <f t="shared" si="51"/>
        <v>2018</v>
      </c>
      <c r="I1128" s="1118"/>
      <c r="J1128" s="1063" t="s">
        <v>925</v>
      </c>
      <c r="K1128" s="1063" t="s">
        <v>924</v>
      </c>
      <c r="L1128" s="1063" t="s">
        <v>827</v>
      </c>
      <c r="M1128" s="1063">
        <v>141.93</v>
      </c>
      <c r="N1128" s="1063">
        <v>5.7000000000000009E-2</v>
      </c>
      <c r="O1128" s="1062">
        <f>VLOOKUP(C1128,'A. Rate Class Allocations'!$B$124:$J$128,6,FALSE)</f>
        <v>0.94261788524984402</v>
      </c>
      <c r="P1128" s="1061">
        <f>VLOOKUP(C1128,'A. Rate Class Allocations'!$B$124:$J$128,8,FALSE)</f>
        <v>0.86676492558695795</v>
      </c>
      <c r="Q1128" s="1061">
        <f>VLOOKUP(C1128,'A. Rate Class Allocations'!$B$124:$J$128,7,FALSE)</f>
        <v>0.93591420350510102</v>
      </c>
      <c r="R1128" s="1061">
        <f>VLOOKUP(C1128,'A. Rate Class Allocations'!$B$124:$J$128,9,FALSE)</f>
        <v>0.67326093337246795</v>
      </c>
      <c r="S1128" s="1060">
        <f t="shared" si="52"/>
        <v>115.9608012370218</v>
      </c>
      <c r="T1128" s="1060">
        <f t="shared" si="53"/>
        <v>3.5916524801878479E-2</v>
      </c>
    </row>
    <row r="1129" spans="1:20" s="1063" customFormat="1">
      <c r="A1129" s="1072" t="s">
        <v>846</v>
      </c>
      <c r="B1129" s="1063" t="s">
        <v>768</v>
      </c>
      <c r="C1129" s="1063" t="s">
        <v>806</v>
      </c>
      <c r="D1129" s="1063" t="s">
        <v>1926</v>
      </c>
      <c r="E1129" s="1066">
        <v>2019</v>
      </c>
      <c r="F1129" s="1066">
        <v>2019</v>
      </c>
      <c r="G1129" s="1064">
        <v>43360</v>
      </c>
      <c r="H1129" s="1117">
        <f t="shared" si="51"/>
        <v>2018</v>
      </c>
      <c r="I1129" s="1118"/>
      <c r="J1129" s="1063" t="s">
        <v>925</v>
      </c>
      <c r="K1129" s="1063" t="s">
        <v>924</v>
      </c>
      <c r="L1129" s="1063" t="s">
        <v>827</v>
      </c>
      <c r="M1129" s="1063">
        <v>3425.9679999999998</v>
      </c>
      <c r="N1129" s="1063">
        <v>0.67599999999999993</v>
      </c>
      <c r="O1129" s="1062">
        <f>VLOOKUP(C1129,'A. Rate Class Allocations'!$B$124:$J$128,6,FALSE)</f>
        <v>0.94261788524984402</v>
      </c>
      <c r="P1129" s="1061">
        <f>VLOOKUP(C1129,'A. Rate Class Allocations'!$B$124:$J$128,8,FALSE)</f>
        <v>0.86676492558695795</v>
      </c>
      <c r="Q1129" s="1061">
        <f>VLOOKUP(C1129,'A. Rate Class Allocations'!$B$124:$J$128,7,FALSE)</f>
        <v>0.93591420350510102</v>
      </c>
      <c r="R1129" s="1061">
        <f>VLOOKUP(C1129,'A. Rate Class Allocations'!$B$124:$J$128,9,FALSE)</f>
        <v>0.67326093337246795</v>
      </c>
      <c r="S1129" s="1060">
        <f t="shared" si="52"/>
        <v>2799.1121982131826</v>
      </c>
      <c r="T1129" s="1060">
        <f t="shared" si="53"/>
        <v>0.42595738186087445</v>
      </c>
    </row>
    <row r="1130" spans="1:20" s="1063" customFormat="1">
      <c r="A1130" s="1072" t="s">
        <v>846</v>
      </c>
      <c r="B1130" s="1063" t="s">
        <v>768</v>
      </c>
      <c r="C1130" s="1063" t="s">
        <v>806</v>
      </c>
      <c r="D1130" s="1063" t="s">
        <v>1926</v>
      </c>
      <c r="E1130" s="1066">
        <v>2019</v>
      </c>
      <c r="F1130" s="1066">
        <v>2019</v>
      </c>
      <c r="G1130" s="1064">
        <v>43360</v>
      </c>
      <c r="H1130" s="1117">
        <f t="shared" si="51"/>
        <v>2018</v>
      </c>
      <c r="I1130" s="1118"/>
      <c r="J1130" s="1063" t="s">
        <v>925</v>
      </c>
      <c r="K1130" s="1063" t="s">
        <v>924</v>
      </c>
      <c r="L1130" s="1063" t="s">
        <v>827</v>
      </c>
      <c r="M1130" s="1063">
        <v>146.97200000000001</v>
      </c>
      <c r="N1130" s="1063">
        <v>2.8999999999999998E-2</v>
      </c>
      <c r="O1130" s="1062">
        <f>VLOOKUP(C1130,'A. Rate Class Allocations'!$B$124:$J$128,6,FALSE)</f>
        <v>0.94261788524984402</v>
      </c>
      <c r="P1130" s="1061">
        <f>VLOOKUP(C1130,'A. Rate Class Allocations'!$B$124:$J$128,8,FALSE)</f>
        <v>0.86676492558695795</v>
      </c>
      <c r="Q1130" s="1061">
        <f>VLOOKUP(C1130,'A. Rate Class Allocations'!$B$124:$J$128,7,FALSE)</f>
        <v>0.93591420350510102</v>
      </c>
      <c r="R1130" s="1061">
        <f>VLOOKUP(C1130,'A. Rate Class Allocations'!$B$124:$J$128,9,FALSE)</f>
        <v>0.67326093337246795</v>
      </c>
      <c r="S1130" s="1060">
        <f t="shared" si="52"/>
        <v>120.08025702393832</v>
      </c>
      <c r="T1130" s="1060">
        <f t="shared" si="53"/>
        <v>1.8273319636043429E-2</v>
      </c>
    </row>
    <row r="1131" spans="1:20" s="1063" customFormat="1">
      <c r="A1131" s="1072" t="s">
        <v>846</v>
      </c>
      <c r="B1131" s="1063" t="s">
        <v>768</v>
      </c>
      <c r="C1131" s="1063" t="s">
        <v>806</v>
      </c>
      <c r="D1131" s="1063" t="s">
        <v>1926</v>
      </c>
      <c r="E1131" s="1066">
        <v>2019</v>
      </c>
      <c r="F1131" s="1066">
        <v>2019</v>
      </c>
      <c r="G1131" s="1064">
        <v>43360</v>
      </c>
      <c r="H1131" s="1117">
        <f t="shared" si="51"/>
        <v>2018</v>
      </c>
      <c r="I1131" s="1118"/>
      <c r="J1131" s="1063" t="s">
        <v>925</v>
      </c>
      <c r="K1131" s="1063" t="s">
        <v>924</v>
      </c>
      <c r="L1131" s="1063" t="s">
        <v>827</v>
      </c>
      <c r="M1131" s="1063">
        <v>790.60799999999995</v>
      </c>
      <c r="N1131" s="1063">
        <v>0.156</v>
      </c>
      <c r="O1131" s="1062">
        <f>VLOOKUP(C1131,'A. Rate Class Allocations'!$B$124:$J$128,6,FALSE)</f>
        <v>0.94261788524984402</v>
      </c>
      <c r="P1131" s="1061">
        <f>VLOOKUP(C1131,'A. Rate Class Allocations'!$B$124:$J$128,8,FALSE)</f>
        <v>0.86676492558695795</v>
      </c>
      <c r="Q1131" s="1061">
        <f>VLOOKUP(C1131,'A. Rate Class Allocations'!$B$124:$J$128,7,FALSE)</f>
        <v>0.93591420350510102</v>
      </c>
      <c r="R1131" s="1061">
        <f>VLOOKUP(C1131,'A. Rate Class Allocations'!$B$124:$J$128,9,FALSE)</f>
        <v>0.67326093337246795</v>
      </c>
      <c r="S1131" s="1060">
        <f t="shared" si="52"/>
        <v>645.94896881842681</v>
      </c>
      <c r="T1131" s="1060">
        <f t="shared" si="53"/>
        <v>9.829785735250951E-2</v>
      </c>
    </row>
    <row r="1132" spans="1:20" s="1063" customFormat="1">
      <c r="A1132" s="1072" t="s">
        <v>846</v>
      </c>
      <c r="B1132" s="1063" t="s">
        <v>768</v>
      </c>
      <c r="C1132" s="1063" t="s">
        <v>806</v>
      </c>
      <c r="D1132" s="1063" t="s">
        <v>1926</v>
      </c>
      <c r="E1132" s="1066">
        <v>2019</v>
      </c>
      <c r="F1132" s="1066">
        <v>2019</v>
      </c>
      <c r="G1132" s="1064">
        <v>43360</v>
      </c>
      <c r="H1132" s="1117">
        <f t="shared" si="51"/>
        <v>2018</v>
      </c>
      <c r="I1132" s="1118"/>
      <c r="J1132" s="1063" t="s">
        <v>925</v>
      </c>
      <c r="K1132" s="1063" t="s">
        <v>924</v>
      </c>
      <c r="L1132" s="1063" t="s">
        <v>827</v>
      </c>
      <c r="M1132" s="1063">
        <v>293.94400000000002</v>
      </c>
      <c r="N1132" s="1063">
        <v>5.8000000000000003E-2</v>
      </c>
      <c r="O1132" s="1062">
        <f>VLOOKUP(C1132,'A. Rate Class Allocations'!$B$124:$J$128,6,FALSE)</f>
        <v>0.94261788524984402</v>
      </c>
      <c r="P1132" s="1061">
        <f>VLOOKUP(C1132,'A. Rate Class Allocations'!$B$124:$J$128,8,FALSE)</f>
        <v>0.86676492558695795</v>
      </c>
      <c r="Q1132" s="1061">
        <f>VLOOKUP(C1132,'A. Rate Class Allocations'!$B$124:$J$128,7,FALSE)</f>
        <v>0.93591420350510102</v>
      </c>
      <c r="R1132" s="1061">
        <f>VLOOKUP(C1132,'A. Rate Class Allocations'!$B$124:$J$128,9,FALSE)</f>
        <v>0.67326093337246795</v>
      </c>
      <c r="S1132" s="1060">
        <f t="shared" si="52"/>
        <v>240.16051404787663</v>
      </c>
      <c r="T1132" s="1060">
        <f t="shared" si="53"/>
        <v>3.6546639272086866E-2</v>
      </c>
    </row>
    <row r="1133" spans="1:20" s="1063" customFormat="1">
      <c r="A1133" s="1072" t="s">
        <v>846</v>
      </c>
      <c r="B1133" s="1063" t="s">
        <v>768</v>
      </c>
      <c r="C1133" s="1063" t="s">
        <v>806</v>
      </c>
      <c r="D1133" s="1063" t="s">
        <v>1925</v>
      </c>
      <c r="E1133" s="1066">
        <v>2019</v>
      </c>
      <c r="F1133" s="1066">
        <v>2019</v>
      </c>
      <c r="G1133" s="1064">
        <v>43360</v>
      </c>
      <c r="H1133" s="1117">
        <f t="shared" si="51"/>
        <v>2018</v>
      </c>
      <c r="I1133" s="1118"/>
      <c r="J1133" s="1063" t="s">
        <v>925</v>
      </c>
      <c r="K1133" s="1063" t="s">
        <v>924</v>
      </c>
      <c r="L1133" s="1063" t="s">
        <v>827</v>
      </c>
      <c r="M1133" s="1063">
        <v>2555.2799999999997</v>
      </c>
      <c r="N1133" s="1063">
        <v>1.17</v>
      </c>
      <c r="O1133" s="1062">
        <f>VLOOKUP(C1133,'A. Rate Class Allocations'!$B$124:$J$128,6,FALSE)</f>
        <v>0.94261788524984402</v>
      </c>
      <c r="P1133" s="1061">
        <f>VLOOKUP(C1133,'A. Rate Class Allocations'!$B$124:$J$128,8,FALSE)</f>
        <v>0.86676492558695795</v>
      </c>
      <c r="Q1133" s="1061">
        <f>VLOOKUP(C1133,'A. Rate Class Allocations'!$B$124:$J$128,7,FALSE)</f>
        <v>0.93591420350510102</v>
      </c>
      <c r="R1133" s="1061">
        <f>VLOOKUP(C1133,'A. Rate Class Allocations'!$B$124:$J$128,9,FALSE)</f>
        <v>0.67326093337246795</v>
      </c>
      <c r="S1133" s="1060">
        <f t="shared" si="52"/>
        <v>2087.7356174518213</v>
      </c>
      <c r="T1133" s="1060">
        <f t="shared" si="53"/>
        <v>0.73723393014382121</v>
      </c>
    </row>
    <row r="1134" spans="1:20" s="1063" customFormat="1">
      <c r="A1134" s="1072" t="s">
        <v>846</v>
      </c>
      <c r="B1134" s="1063" t="s">
        <v>768</v>
      </c>
      <c r="C1134" s="1063" t="s">
        <v>806</v>
      </c>
      <c r="D1134" s="1063" t="s">
        <v>1925</v>
      </c>
      <c r="E1134" s="1066">
        <v>2019</v>
      </c>
      <c r="F1134" s="1066">
        <v>2019</v>
      </c>
      <c r="G1134" s="1064">
        <v>43360</v>
      </c>
      <c r="H1134" s="1117">
        <f t="shared" si="51"/>
        <v>2018</v>
      </c>
      <c r="I1134" s="1118"/>
      <c r="J1134" s="1063" t="s">
        <v>925</v>
      </c>
      <c r="K1134" s="1063" t="s">
        <v>924</v>
      </c>
      <c r="L1134" s="1063" t="s">
        <v>827</v>
      </c>
      <c r="M1134" s="1063">
        <v>244.608</v>
      </c>
      <c r="N1134" s="1063">
        <v>0.112</v>
      </c>
      <c r="O1134" s="1062">
        <f>VLOOKUP(C1134,'A. Rate Class Allocations'!$B$124:$J$128,6,FALSE)</f>
        <v>0.94261788524984402</v>
      </c>
      <c r="P1134" s="1061">
        <f>VLOOKUP(C1134,'A. Rate Class Allocations'!$B$124:$J$128,8,FALSE)</f>
        <v>0.86676492558695795</v>
      </c>
      <c r="Q1134" s="1061">
        <f>VLOOKUP(C1134,'A. Rate Class Allocations'!$B$124:$J$128,7,FALSE)</f>
        <v>0.93591420350510102</v>
      </c>
      <c r="R1134" s="1061">
        <f>VLOOKUP(C1134,'A. Rate Class Allocations'!$B$124:$J$128,9,FALSE)</f>
        <v>0.67326093337246795</v>
      </c>
      <c r="S1134" s="1060">
        <f t="shared" si="52"/>
        <v>199.85161466205471</v>
      </c>
      <c r="T1134" s="1060">
        <f t="shared" si="53"/>
        <v>7.0572820663340155E-2</v>
      </c>
    </row>
    <row r="1135" spans="1:20" s="1063" customFormat="1">
      <c r="A1135" s="1072" t="s">
        <v>846</v>
      </c>
      <c r="B1135" s="1063" t="s">
        <v>768</v>
      </c>
      <c r="C1135" s="1063" t="s">
        <v>806</v>
      </c>
      <c r="D1135" s="1063" t="s">
        <v>1924</v>
      </c>
      <c r="E1135" s="1066">
        <v>2019</v>
      </c>
      <c r="F1135" s="1066">
        <v>2019</v>
      </c>
      <c r="G1135" s="1064">
        <v>43361</v>
      </c>
      <c r="H1135" s="1117">
        <f t="shared" si="51"/>
        <v>2018</v>
      </c>
      <c r="I1135" s="1118"/>
      <c r="J1135" s="1063" t="s">
        <v>925</v>
      </c>
      <c r="K1135" s="1063" t="s">
        <v>924</v>
      </c>
      <c r="L1135" s="1063" t="s">
        <v>827</v>
      </c>
      <c r="M1135" s="1063">
        <v>1779.232</v>
      </c>
      <c r="N1135" s="1063">
        <v>0.41600000000000004</v>
      </c>
      <c r="O1135" s="1062">
        <f>VLOOKUP(C1135,'A. Rate Class Allocations'!$B$124:$J$128,6,FALSE)</f>
        <v>0.94261788524984402</v>
      </c>
      <c r="P1135" s="1061">
        <f>VLOOKUP(C1135,'A. Rate Class Allocations'!$B$124:$J$128,8,FALSE)</f>
        <v>0.86676492558695795</v>
      </c>
      <c r="Q1135" s="1061">
        <f>VLOOKUP(C1135,'A. Rate Class Allocations'!$B$124:$J$128,7,FALSE)</f>
        <v>0.93591420350510102</v>
      </c>
      <c r="R1135" s="1061">
        <f>VLOOKUP(C1135,'A. Rate Class Allocations'!$B$124:$J$128,9,FALSE)</f>
        <v>0.67326093337246795</v>
      </c>
      <c r="S1135" s="1060">
        <f t="shared" si="52"/>
        <v>1453.6825780775646</v>
      </c>
      <c r="T1135" s="1060">
        <f t="shared" si="53"/>
        <v>0.26212761960669206</v>
      </c>
    </row>
    <row r="1136" spans="1:20" s="1063" customFormat="1">
      <c r="A1136" s="1072" t="s">
        <v>846</v>
      </c>
      <c r="B1136" s="1063" t="s">
        <v>768</v>
      </c>
      <c r="C1136" s="1063" t="s">
        <v>806</v>
      </c>
      <c r="D1136" s="1063" t="s">
        <v>1924</v>
      </c>
      <c r="E1136" s="1066">
        <v>2019</v>
      </c>
      <c r="F1136" s="1066">
        <v>2019</v>
      </c>
      <c r="G1136" s="1064">
        <v>43361</v>
      </c>
      <c r="H1136" s="1117">
        <f t="shared" si="51"/>
        <v>2018</v>
      </c>
      <c r="I1136" s="1118"/>
      <c r="J1136" s="1063" t="s">
        <v>925</v>
      </c>
      <c r="K1136" s="1063" t="s">
        <v>924</v>
      </c>
      <c r="L1136" s="1063" t="s">
        <v>827</v>
      </c>
      <c r="M1136" s="1063">
        <v>68.431999999999988</v>
      </c>
      <c r="N1136" s="1063">
        <v>1.6E-2</v>
      </c>
      <c r="O1136" s="1062">
        <f>VLOOKUP(C1136,'A. Rate Class Allocations'!$B$124:$J$128,6,FALSE)</f>
        <v>0.94261788524984402</v>
      </c>
      <c r="P1136" s="1061">
        <f>VLOOKUP(C1136,'A. Rate Class Allocations'!$B$124:$J$128,8,FALSE)</f>
        <v>0.86676492558695795</v>
      </c>
      <c r="Q1136" s="1061">
        <f>VLOOKUP(C1136,'A. Rate Class Allocations'!$B$124:$J$128,7,FALSE)</f>
        <v>0.93591420350510102</v>
      </c>
      <c r="R1136" s="1061">
        <f>VLOOKUP(C1136,'A. Rate Class Allocations'!$B$124:$J$128,9,FALSE)</f>
        <v>0.67326093337246795</v>
      </c>
      <c r="S1136" s="1060">
        <f t="shared" si="52"/>
        <v>55.910868387598626</v>
      </c>
      <c r="T1136" s="1060">
        <f t="shared" si="53"/>
        <v>1.0081831523334308E-2</v>
      </c>
    </row>
    <row r="1137" spans="1:20" s="1063" customFormat="1">
      <c r="A1137" s="1072" t="s">
        <v>846</v>
      </c>
      <c r="B1137" s="1063" t="s">
        <v>768</v>
      </c>
      <c r="C1137" s="1063" t="s">
        <v>806</v>
      </c>
      <c r="D1137" s="1063" t="s">
        <v>1923</v>
      </c>
      <c r="E1137" s="1066">
        <v>2019</v>
      </c>
      <c r="F1137" s="1066">
        <v>2019</v>
      </c>
      <c r="G1137" s="1064">
        <v>43361</v>
      </c>
      <c r="H1137" s="1117">
        <f t="shared" si="51"/>
        <v>2018</v>
      </c>
      <c r="I1137" s="1118"/>
      <c r="J1137" s="1063" t="s">
        <v>925</v>
      </c>
      <c r="K1137" s="1063" t="s">
        <v>924</v>
      </c>
      <c r="L1137" s="1063" t="s">
        <v>827</v>
      </c>
      <c r="M1137" s="1063">
        <v>2115.8800000000006</v>
      </c>
      <c r="N1137" s="1063">
        <v>0.52000000000000013</v>
      </c>
      <c r="O1137" s="1062">
        <f>VLOOKUP(C1137,'A. Rate Class Allocations'!$B$124:$J$128,6,FALSE)</f>
        <v>0.94261788524984402</v>
      </c>
      <c r="P1137" s="1061">
        <f>VLOOKUP(C1137,'A. Rate Class Allocations'!$B$124:$J$128,8,FALSE)</f>
        <v>0.86676492558695795</v>
      </c>
      <c r="Q1137" s="1061">
        <f>VLOOKUP(C1137,'A. Rate Class Allocations'!$B$124:$J$128,7,FALSE)</f>
        <v>0.93591420350510102</v>
      </c>
      <c r="R1137" s="1061">
        <f>VLOOKUP(C1137,'A. Rate Class Allocations'!$B$124:$J$128,9,FALSE)</f>
        <v>0.67326093337246795</v>
      </c>
      <c r="S1137" s="1060">
        <f t="shared" si="52"/>
        <v>1728.7334610116941</v>
      </c>
      <c r="T1137" s="1060">
        <f t="shared" si="53"/>
        <v>0.32765952450836505</v>
      </c>
    </row>
    <row r="1138" spans="1:20" s="1063" customFormat="1">
      <c r="A1138" s="1072" t="s">
        <v>846</v>
      </c>
      <c r="B1138" s="1063" t="s">
        <v>768</v>
      </c>
      <c r="C1138" s="1063" t="s">
        <v>806</v>
      </c>
      <c r="D1138" s="1063" t="s">
        <v>1922</v>
      </c>
      <c r="E1138" s="1066">
        <v>2019</v>
      </c>
      <c r="F1138" s="1066">
        <v>2019</v>
      </c>
      <c r="G1138" s="1064">
        <v>43357</v>
      </c>
      <c r="H1138" s="1117">
        <f t="shared" si="51"/>
        <v>2018</v>
      </c>
      <c r="I1138" s="1118"/>
      <c r="J1138" s="1063" t="s">
        <v>925</v>
      </c>
      <c r="K1138" s="1063" t="s">
        <v>924</v>
      </c>
      <c r="L1138" s="1063" t="s">
        <v>827</v>
      </c>
      <c r="M1138" s="1063">
        <v>2539.6799999999998</v>
      </c>
      <c r="N1138" s="1063">
        <v>0.41600000000000004</v>
      </c>
      <c r="O1138" s="1062">
        <f>VLOOKUP(C1138,'A. Rate Class Allocations'!$B$124:$J$128,6,FALSE)</f>
        <v>0.94261788524984402</v>
      </c>
      <c r="P1138" s="1061">
        <f>VLOOKUP(C1138,'A. Rate Class Allocations'!$B$124:$J$128,8,FALSE)</f>
        <v>0.86676492558695795</v>
      </c>
      <c r="Q1138" s="1061">
        <f>VLOOKUP(C1138,'A. Rate Class Allocations'!$B$124:$J$128,7,FALSE)</f>
        <v>0.93591420350510102</v>
      </c>
      <c r="R1138" s="1061">
        <f>VLOOKUP(C1138,'A. Rate Class Allocations'!$B$124:$J$128,9,FALSE)</f>
        <v>0.67326093337246795</v>
      </c>
      <c r="S1138" s="1060">
        <f t="shared" si="52"/>
        <v>2074.9899787616391</v>
      </c>
      <c r="T1138" s="1060">
        <f t="shared" si="53"/>
        <v>0.26212761960669206</v>
      </c>
    </row>
    <row r="1139" spans="1:20" s="1063" customFormat="1">
      <c r="A1139" s="1072" t="s">
        <v>846</v>
      </c>
      <c r="B1139" s="1063" t="s">
        <v>768</v>
      </c>
      <c r="C1139" s="1063" t="s">
        <v>806</v>
      </c>
      <c r="D1139" s="1063" t="s">
        <v>1922</v>
      </c>
      <c r="E1139" s="1066">
        <v>2019</v>
      </c>
      <c r="F1139" s="1066">
        <v>2019</v>
      </c>
      <c r="G1139" s="1064">
        <v>43357</v>
      </c>
      <c r="H1139" s="1117">
        <f t="shared" si="51"/>
        <v>2018</v>
      </c>
      <c r="I1139" s="1118"/>
      <c r="J1139" s="1063" t="s">
        <v>925</v>
      </c>
      <c r="K1139" s="1063" t="s">
        <v>924</v>
      </c>
      <c r="L1139" s="1063" t="s">
        <v>827</v>
      </c>
      <c r="M1139" s="1063">
        <v>170.94</v>
      </c>
      <c r="N1139" s="1063">
        <v>2.8000000000000001E-2</v>
      </c>
      <c r="O1139" s="1062">
        <f>VLOOKUP(C1139,'A. Rate Class Allocations'!$B$124:$J$128,6,FALSE)</f>
        <v>0.94261788524984402</v>
      </c>
      <c r="P1139" s="1061">
        <f>VLOOKUP(C1139,'A. Rate Class Allocations'!$B$124:$J$128,8,FALSE)</f>
        <v>0.86676492558695795</v>
      </c>
      <c r="Q1139" s="1061">
        <f>VLOOKUP(C1139,'A. Rate Class Allocations'!$B$124:$J$128,7,FALSE)</f>
        <v>0.93591420350510102</v>
      </c>
      <c r="R1139" s="1061">
        <f>VLOOKUP(C1139,'A. Rate Class Allocations'!$B$124:$J$128,9,FALSE)</f>
        <v>0.67326093337246795</v>
      </c>
      <c r="S1139" s="1060">
        <f t="shared" si="52"/>
        <v>139.66278703203344</v>
      </c>
      <c r="T1139" s="1060">
        <f t="shared" si="53"/>
        <v>1.7643205165835039E-2</v>
      </c>
    </row>
    <row r="1140" spans="1:20" s="1063" customFormat="1">
      <c r="A1140" s="1072" t="s">
        <v>846</v>
      </c>
      <c r="B1140" s="1063" t="s">
        <v>768</v>
      </c>
      <c r="C1140" s="1063" t="s">
        <v>806</v>
      </c>
      <c r="D1140" s="1063" t="s">
        <v>1922</v>
      </c>
      <c r="E1140" s="1066">
        <v>2019</v>
      </c>
      <c r="F1140" s="1066">
        <v>2019</v>
      </c>
      <c r="G1140" s="1064">
        <v>43357</v>
      </c>
      <c r="H1140" s="1117">
        <f t="shared" si="51"/>
        <v>2018</v>
      </c>
      <c r="I1140" s="1118"/>
      <c r="J1140" s="1063" t="s">
        <v>925</v>
      </c>
      <c r="K1140" s="1063" t="s">
        <v>924</v>
      </c>
      <c r="L1140" s="1063" t="s">
        <v>827</v>
      </c>
      <c r="M1140" s="1063">
        <v>6178.26</v>
      </c>
      <c r="N1140" s="1063">
        <v>1.012</v>
      </c>
      <c r="O1140" s="1062">
        <f>VLOOKUP(C1140,'A. Rate Class Allocations'!$B$124:$J$128,6,FALSE)</f>
        <v>0.94261788524984402</v>
      </c>
      <c r="P1140" s="1061">
        <f>VLOOKUP(C1140,'A. Rate Class Allocations'!$B$124:$J$128,8,FALSE)</f>
        <v>0.86676492558695795</v>
      </c>
      <c r="Q1140" s="1061">
        <f>VLOOKUP(C1140,'A. Rate Class Allocations'!$B$124:$J$128,7,FALSE)</f>
        <v>0.93591420350510102</v>
      </c>
      <c r="R1140" s="1061">
        <f>VLOOKUP(C1140,'A. Rate Class Allocations'!$B$124:$J$128,9,FALSE)</f>
        <v>0.67326093337246795</v>
      </c>
      <c r="S1140" s="1060">
        <f t="shared" si="52"/>
        <v>5047.8121598720654</v>
      </c>
      <c r="T1140" s="1060">
        <f t="shared" si="53"/>
        <v>0.63767584385089493</v>
      </c>
    </row>
    <row r="1141" spans="1:20" s="1063" customFormat="1">
      <c r="A1141" s="1072" t="s">
        <v>846</v>
      </c>
      <c r="B1141" s="1063" t="s">
        <v>768</v>
      </c>
      <c r="C1141" s="1063" t="s">
        <v>806</v>
      </c>
      <c r="D1141" s="1063" t="s">
        <v>1921</v>
      </c>
      <c r="E1141" s="1066">
        <v>2019</v>
      </c>
      <c r="F1141" s="1066">
        <v>2019</v>
      </c>
      <c r="G1141" s="1064">
        <v>43361</v>
      </c>
      <c r="H1141" s="1117">
        <f t="shared" si="51"/>
        <v>2018</v>
      </c>
      <c r="I1141" s="1118"/>
      <c r="J1141" s="1063" t="s">
        <v>925</v>
      </c>
      <c r="K1141" s="1063" t="s">
        <v>924</v>
      </c>
      <c r="L1141" s="1063" t="s">
        <v>827</v>
      </c>
      <c r="M1141" s="1063">
        <v>1481.116</v>
      </c>
      <c r="N1141" s="1063">
        <v>0.36400000000000005</v>
      </c>
      <c r="O1141" s="1062">
        <f>VLOOKUP(C1141,'A. Rate Class Allocations'!$B$124:$J$128,6,FALSE)</f>
        <v>0.94261788524984402</v>
      </c>
      <c r="P1141" s="1061">
        <f>VLOOKUP(C1141,'A. Rate Class Allocations'!$B$124:$J$128,8,FALSE)</f>
        <v>0.86676492558695795</v>
      </c>
      <c r="Q1141" s="1061">
        <f>VLOOKUP(C1141,'A. Rate Class Allocations'!$B$124:$J$128,7,FALSE)</f>
        <v>0.93591420350510102</v>
      </c>
      <c r="R1141" s="1061">
        <f>VLOOKUP(C1141,'A. Rate Class Allocations'!$B$124:$J$128,9,FALSE)</f>
        <v>0.67326093337246795</v>
      </c>
      <c r="S1141" s="1060">
        <f t="shared" si="52"/>
        <v>1210.1134227081855</v>
      </c>
      <c r="T1141" s="1060">
        <f t="shared" si="53"/>
        <v>0.22936166715585554</v>
      </c>
    </row>
    <row r="1142" spans="1:20" s="1063" customFormat="1">
      <c r="A1142" s="1072" t="s">
        <v>846</v>
      </c>
      <c r="B1142" s="1063" t="s">
        <v>768</v>
      </c>
      <c r="C1142" s="1063" t="s">
        <v>806</v>
      </c>
      <c r="D1142" s="1063" t="s">
        <v>1921</v>
      </c>
      <c r="E1142" s="1066">
        <v>2019</v>
      </c>
      <c r="F1142" s="1066">
        <v>2019</v>
      </c>
      <c r="G1142" s="1064">
        <v>43361</v>
      </c>
      <c r="H1142" s="1117">
        <f t="shared" si="51"/>
        <v>2018</v>
      </c>
      <c r="I1142" s="1118"/>
      <c r="J1142" s="1063" t="s">
        <v>925</v>
      </c>
      <c r="K1142" s="1063" t="s">
        <v>924</v>
      </c>
      <c r="L1142" s="1063" t="s">
        <v>827</v>
      </c>
      <c r="M1142" s="1063">
        <v>781.24799999999993</v>
      </c>
      <c r="N1142" s="1063">
        <v>0.192</v>
      </c>
      <c r="O1142" s="1062">
        <f>VLOOKUP(C1142,'A. Rate Class Allocations'!$B$124:$J$128,6,FALSE)</f>
        <v>0.94261788524984402</v>
      </c>
      <c r="P1142" s="1061">
        <f>VLOOKUP(C1142,'A. Rate Class Allocations'!$B$124:$J$128,8,FALSE)</f>
        <v>0.86676492558695795</v>
      </c>
      <c r="Q1142" s="1061">
        <f>VLOOKUP(C1142,'A. Rate Class Allocations'!$B$124:$J$128,7,FALSE)</f>
        <v>0.93591420350510102</v>
      </c>
      <c r="R1142" s="1061">
        <f>VLOOKUP(C1142,'A. Rate Class Allocations'!$B$124:$J$128,9,FALSE)</f>
        <v>0.67326093337246795</v>
      </c>
      <c r="S1142" s="1060">
        <f t="shared" si="52"/>
        <v>638.30158560431755</v>
      </c>
      <c r="T1142" s="1060">
        <f t="shared" si="53"/>
        <v>0.12098197828001168</v>
      </c>
    </row>
    <row r="1143" spans="1:20" s="1063" customFormat="1">
      <c r="A1143" s="1072" t="s">
        <v>846</v>
      </c>
      <c r="B1143" s="1063" t="s">
        <v>768</v>
      </c>
      <c r="C1143" s="1063" t="s">
        <v>806</v>
      </c>
      <c r="D1143" s="1063" t="s">
        <v>1920</v>
      </c>
      <c r="E1143" s="1066">
        <v>2019</v>
      </c>
      <c r="F1143" s="1066">
        <v>2019</v>
      </c>
      <c r="G1143" s="1064">
        <v>43361</v>
      </c>
      <c r="H1143" s="1117">
        <f t="shared" si="51"/>
        <v>2018</v>
      </c>
      <c r="I1143" s="1118"/>
      <c r="J1143" s="1063" t="s">
        <v>925</v>
      </c>
      <c r="K1143" s="1063" t="s">
        <v>924</v>
      </c>
      <c r="L1143" s="1063" t="s">
        <v>827</v>
      </c>
      <c r="M1143" s="1063">
        <v>988.18199999999979</v>
      </c>
      <c r="N1143" s="1063">
        <v>0.246</v>
      </c>
      <c r="O1143" s="1062">
        <f>VLOOKUP(C1143,'A. Rate Class Allocations'!$B$124:$J$128,6,FALSE)</f>
        <v>0.94261788524984402</v>
      </c>
      <c r="P1143" s="1061">
        <f>VLOOKUP(C1143,'A. Rate Class Allocations'!$B$124:$J$128,8,FALSE)</f>
        <v>0.86676492558695795</v>
      </c>
      <c r="Q1143" s="1061">
        <f>VLOOKUP(C1143,'A. Rate Class Allocations'!$B$124:$J$128,7,FALSE)</f>
        <v>0.93591420350510102</v>
      </c>
      <c r="R1143" s="1061">
        <f>VLOOKUP(C1143,'A. Rate Class Allocations'!$B$124:$J$128,9,FALSE)</f>
        <v>0.67326093337246795</v>
      </c>
      <c r="S1143" s="1060">
        <f t="shared" si="52"/>
        <v>807.37248282958251</v>
      </c>
      <c r="T1143" s="1060">
        <f t="shared" si="53"/>
        <v>0.15500815967126497</v>
      </c>
    </row>
    <row r="1144" spans="1:20" s="1063" customFormat="1">
      <c r="A1144" s="1072" t="s">
        <v>846</v>
      </c>
      <c r="B1144" s="1063" t="s">
        <v>768</v>
      </c>
      <c r="C1144" s="1063" t="s">
        <v>806</v>
      </c>
      <c r="D1144" s="1063" t="s">
        <v>1919</v>
      </c>
      <c r="E1144" s="1066">
        <v>2019</v>
      </c>
      <c r="F1144" s="1066">
        <v>2019</v>
      </c>
      <c r="G1144" s="1064">
        <v>43363</v>
      </c>
      <c r="H1144" s="1117">
        <f t="shared" si="51"/>
        <v>2018</v>
      </c>
      <c r="I1144" s="1118"/>
      <c r="J1144" s="1063" t="s">
        <v>925</v>
      </c>
      <c r="K1144" s="1063" t="s">
        <v>924</v>
      </c>
      <c r="L1144" s="1063" t="s">
        <v>827</v>
      </c>
      <c r="M1144" s="1063">
        <v>540.09000000000015</v>
      </c>
      <c r="N1144" s="1063">
        <v>0.76500000000000012</v>
      </c>
      <c r="O1144" s="1062">
        <f>VLOOKUP(C1144,'A. Rate Class Allocations'!$B$124:$J$128,6,FALSE)</f>
        <v>0.94261788524984402</v>
      </c>
      <c r="P1144" s="1061">
        <f>VLOOKUP(C1144,'A. Rate Class Allocations'!$B$124:$J$128,8,FALSE)</f>
        <v>0.86676492558695795</v>
      </c>
      <c r="Q1144" s="1061">
        <f>VLOOKUP(C1144,'A. Rate Class Allocations'!$B$124:$J$128,7,FALSE)</f>
        <v>0.93591420350510102</v>
      </c>
      <c r="R1144" s="1061">
        <f>VLOOKUP(C1144,'A. Rate Class Allocations'!$B$124:$J$128,9,FALSE)</f>
        <v>0.67326093337246795</v>
      </c>
      <c r="S1144" s="1060">
        <f t="shared" si="52"/>
        <v>441.26871796028405</v>
      </c>
      <c r="T1144" s="1060">
        <f t="shared" si="53"/>
        <v>0.48203756970942163</v>
      </c>
    </row>
    <row r="1145" spans="1:20" s="1063" customFormat="1">
      <c r="A1145" s="1072" t="s">
        <v>846</v>
      </c>
      <c r="B1145" s="1063" t="s">
        <v>768</v>
      </c>
      <c r="C1145" s="1063" t="s">
        <v>806</v>
      </c>
      <c r="D1145" s="1063" t="s">
        <v>1919</v>
      </c>
      <c r="E1145" s="1066">
        <v>2019</v>
      </c>
      <c r="F1145" s="1066">
        <v>2019</v>
      </c>
      <c r="G1145" s="1064">
        <v>43363</v>
      </c>
      <c r="H1145" s="1117">
        <f t="shared" si="51"/>
        <v>2018</v>
      </c>
      <c r="I1145" s="1118"/>
      <c r="J1145" s="1063" t="s">
        <v>925</v>
      </c>
      <c r="K1145" s="1063" t="s">
        <v>924</v>
      </c>
      <c r="L1145" s="1063" t="s">
        <v>827</v>
      </c>
      <c r="M1145" s="1063">
        <v>9.8840000000000003</v>
      </c>
      <c r="N1145" s="1063">
        <v>1.4E-2</v>
      </c>
      <c r="O1145" s="1062">
        <f>VLOOKUP(C1145,'A. Rate Class Allocations'!$B$124:$J$128,6,FALSE)</f>
        <v>0.94261788524984402</v>
      </c>
      <c r="P1145" s="1061">
        <f>VLOOKUP(C1145,'A. Rate Class Allocations'!$B$124:$J$128,8,FALSE)</f>
        <v>0.86676492558695795</v>
      </c>
      <c r="Q1145" s="1061">
        <f>VLOOKUP(C1145,'A. Rate Class Allocations'!$B$124:$J$128,7,FALSE)</f>
        <v>0.93591420350510102</v>
      </c>
      <c r="R1145" s="1061">
        <f>VLOOKUP(C1145,'A. Rate Class Allocations'!$B$124:$J$128,9,FALSE)</f>
        <v>0.67326093337246795</v>
      </c>
      <c r="S1145" s="1060">
        <f t="shared" si="52"/>
        <v>8.0755059495999681</v>
      </c>
      <c r="T1145" s="1060">
        <f t="shared" si="53"/>
        <v>8.8216025829175194E-3</v>
      </c>
    </row>
    <row r="1146" spans="1:20" s="1063" customFormat="1">
      <c r="A1146" s="1072" t="s">
        <v>846</v>
      </c>
      <c r="B1146" s="1063" t="s">
        <v>768</v>
      </c>
      <c r="C1146" s="1063" t="s">
        <v>806</v>
      </c>
      <c r="D1146" s="1063" t="s">
        <v>1918</v>
      </c>
      <c r="E1146" s="1066">
        <v>2019</v>
      </c>
      <c r="F1146" s="1066">
        <v>2019</v>
      </c>
      <c r="G1146" s="1064">
        <v>43363</v>
      </c>
      <c r="H1146" s="1117">
        <f t="shared" si="51"/>
        <v>2018</v>
      </c>
      <c r="I1146" s="1118"/>
      <c r="J1146" s="1063" t="s">
        <v>925</v>
      </c>
      <c r="K1146" s="1063" t="s">
        <v>924</v>
      </c>
      <c r="L1146" s="1063" t="s">
        <v>827</v>
      </c>
      <c r="M1146" s="1063">
        <v>1281.8520000000001</v>
      </c>
      <c r="N1146" s="1063">
        <v>0.57200000000000006</v>
      </c>
      <c r="O1146" s="1062">
        <f>VLOOKUP(C1146,'A. Rate Class Allocations'!$B$124:$J$128,6,FALSE)</f>
        <v>0.94261788524984402</v>
      </c>
      <c r="P1146" s="1061">
        <f>VLOOKUP(C1146,'A. Rate Class Allocations'!$B$124:$J$128,8,FALSE)</f>
        <v>0.86676492558695795</v>
      </c>
      <c r="Q1146" s="1061">
        <f>VLOOKUP(C1146,'A. Rate Class Allocations'!$B$124:$J$128,7,FALSE)</f>
        <v>0.93591420350510102</v>
      </c>
      <c r="R1146" s="1061">
        <f>VLOOKUP(C1146,'A. Rate Class Allocations'!$B$124:$J$128,9,FALSE)</f>
        <v>0.67326093337246795</v>
      </c>
      <c r="S1146" s="1060">
        <f t="shared" si="52"/>
        <v>1047.3091311722601</v>
      </c>
      <c r="T1146" s="1060">
        <f t="shared" si="53"/>
        <v>0.36042547695920152</v>
      </c>
    </row>
    <row r="1147" spans="1:20" s="1063" customFormat="1">
      <c r="A1147" s="1072" t="s">
        <v>846</v>
      </c>
      <c r="B1147" s="1063" t="s">
        <v>768</v>
      </c>
      <c r="C1147" s="1063" t="s">
        <v>806</v>
      </c>
      <c r="D1147" s="1063" t="s">
        <v>1918</v>
      </c>
      <c r="E1147" s="1066">
        <v>2019</v>
      </c>
      <c r="F1147" s="1066">
        <v>2019</v>
      </c>
      <c r="G1147" s="1064">
        <v>43363</v>
      </c>
      <c r="H1147" s="1117">
        <f t="shared" si="51"/>
        <v>2018</v>
      </c>
      <c r="I1147" s="1118"/>
      <c r="J1147" s="1063" t="s">
        <v>925</v>
      </c>
      <c r="K1147" s="1063" t="s">
        <v>924</v>
      </c>
      <c r="L1147" s="1063" t="s">
        <v>827</v>
      </c>
      <c r="M1147" s="1063">
        <v>259.95599999999996</v>
      </c>
      <c r="N1147" s="1063">
        <v>0.11599999999999999</v>
      </c>
      <c r="O1147" s="1062">
        <f>VLOOKUP(C1147,'A. Rate Class Allocations'!$B$124:$J$128,6,FALSE)</f>
        <v>0.94261788524984402</v>
      </c>
      <c r="P1147" s="1061">
        <f>VLOOKUP(C1147,'A. Rate Class Allocations'!$B$124:$J$128,8,FALSE)</f>
        <v>0.86676492558695795</v>
      </c>
      <c r="Q1147" s="1061">
        <f>VLOOKUP(C1147,'A. Rate Class Allocations'!$B$124:$J$128,7,FALSE)</f>
        <v>0.93591420350510102</v>
      </c>
      <c r="R1147" s="1061">
        <f>VLOOKUP(C1147,'A. Rate Class Allocations'!$B$124:$J$128,9,FALSE)</f>
        <v>0.67326093337246795</v>
      </c>
      <c r="S1147" s="1060">
        <f t="shared" si="52"/>
        <v>212.39136226570304</v>
      </c>
      <c r="T1147" s="1060">
        <f t="shared" si="53"/>
        <v>7.3093278544173718E-2</v>
      </c>
    </row>
    <row r="1148" spans="1:20" s="1063" customFormat="1">
      <c r="A1148" s="1072" t="s">
        <v>846</v>
      </c>
      <c r="B1148" s="1063" t="s">
        <v>768</v>
      </c>
      <c r="C1148" s="1063" t="s">
        <v>806</v>
      </c>
      <c r="D1148" s="1063" t="s">
        <v>1917</v>
      </c>
      <c r="E1148" s="1066">
        <v>2019</v>
      </c>
      <c r="F1148" s="1066">
        <v>2019</v>
      </c>
      <c r="G1148" s="1064">
        <v>43364</v>
      </c>
      <c r="H1148" s="1117">
        <f t="shared" si="51"/>
        <v>2018</v>
      </c>
      <c r="I1148" s="1118"/>
      <c r="J1148" s="1063" t="s">
        <v>925</v>
      </c>
      <c r="K1148" s="1063" t="s">
        <v>924</v>
      </c>
      <c r="L1148" s="1063" t="s">
        <v>827</v>
      </c>
      <c r="M1148" s="1063">
        <v>2894.5280000000007</v>
      </c>
      <c r="N1148" s="1063">
        <v>0.72800000000000009</v>
      </c>
      <c r="O1148" s="1062">
        <f>VLOOKUP(C1148,'A. Rate Class Allocations'!$B$124:$J$128,6,FALSE)</f>
        <v>0.94261788524984402</v>
      </c>
      <c r="P1148" s="1061">
        <f>VLOOKUP(C1148,'A. Rate Class Allocations'!$B$124:$J$128,8,FALSE)</f>
        <v>0.86676492558695795</v>
      </c>
      <c r="Q1148" s="1061">
        <f>VLOOKUP(C1148,'A. Rate Class Allocations'!$B$124:$J$128,7,FALSE)</f>
        <v>0.93591420350510102</v>
      </c>
      <c r="R1148" s="1061">
        <f>VLOOKUP(C1148,'A. Rate Class Allocations'!$B$124:$J$128,9,FALSE)</f>
        <v>0.67326093337246795</v>
      </c>
      <c r="S1148" s="1060">
        <f t="shared" si="52"/>
        <v>2364.9107735009811</v>
      </c>
      <c r="T1148" s="1060">
        <f t="shared" si="53"/>
        <v>0.45872333431171108</v>
      </c>
    </row>
    <row r="1149" spans="1:20" s="1063" customFormat="1">
      <c r="A1149" s="1072" t="s">
        <v>846</v>
      </c>
      <c r="B1149" s="1063" t="s">
        <v>768</v>
      </c>
      <c r="C1149" s="1063" t="s">
        <v>806</v>
      </c>
      <c r="D1149" s="1063" t="s">
        <v>1917</v>
      </c>
      <c r="E1149" s="1066">
        <v>2019</v>
      </c>
      <c r="F1149" s="1066">
        <v>2019</v>
      </c>
      <c r="G1149" s="1064">
        <v>43364</v>
      </c>
      <c r="H1149" s="1117">
        <f t="shared" si="51"/>
        <v>2018</v>
      </c>
      <c r="I1149" s="1118"/>
      <c r="J1149" s="1063" t="s">
        <v>925</v>
      </c>
      <c r="K1149" s="1063" t="s">
        <v>924</v>
      </c>
      <c r="L1149" s="1063" t="s">
        <v>827</v>
      </c>
      <c r="M1149" s="1063">
        <v>202.77599999999998</v>
      </c>
      <c r="N1149" s="1063">
        <v>5.1000000000000004E-2</v>
      </c>
      <c r="O1149" s="1062">
        <f>VLOOKUP(C1149,'A. Rate Class Allocations'!$B$124:$J$128,6,FALSE)</f>
        <v>0.94261788524984402</v>
      </c>
      <c r="P1149" s="1061">
        <f>VLOOKUP(C1149,'A. Rate Class Allocations'!$B$124:$J$128,8,FALSE)</f>
        <v>0.86676492558695795</v>
      </c>
      <c r="Q1149" s="1061">
        <f>VLOOKUP(C1149,'A. Rate Class Allocations'!$B$124:$J$128,7,FALSE)</f>
        <v>0.93591420350510102</v>
      </c>
      <c r="R1149" s="1061">
        <f>VLOOKUP(C1149,'A. Rate Class Allocations'!$B$124:$J$128,9,FALSE)</f>
        <v>0.67326093337246795</v>
      </c>
      <c r="S1149" s="1060">
        <f t="shared" si="52"/>
        <v>165.67369429745881</v>
      </c>
      <c r="T1149" s="1060">
        <f t="shared" si="53"/>
        <v>3.2135837980628107E-2</v>
      </c>
    </row>
    <row r="1150" spans="1:20" s="1063" customFormat="1">
      <c r="A1150" s="1072" t="s">
        <v>846</v>
      </c>
      <c r="B1150" s="1063" t="s">
        <v>768</v>
      </c>
      <c r="C1150" s="1063" t="s">
        <v>806</v>
      </c>
      <c r="D1150" s="1063" t="s">
        <v>1916</v>
      </c>
      <c r="E1150" s="1066">
        <v>2019</v>
      </c>
      <c r="F1150" s="1066">
        <v>2019</v>
      </c>
      <c r="G1150" s="1064">
        <v>43364</v>
      </c>
      <c r="H1150" s="1117">
        <f t="shared" si="51"/>
        <v>2018</v>
      </c>
      <c r="I1150" s="1118"/>
      <c r="J1150" s="1063" t="s">
        <v>925</v>
      </c>
      <c r="K1150" s="1063" t="s">
        <v>924</v>
      </c>
      <c r="L1150" s="1063" t="s">
        <v>827</v>
      </c>
      <c r="M1150" s="1063">
        <v>2680.2359999999999</v>
      </c>
      <c r="N1150" s="1063">
        <v>1.1960000000000002</v>
      </c>
      <c r="O1150" s="1062">
        <f>VLOOKUP(C1150,'A. Rate Class Allocations'!$B$124:$J$128,6,FALSE)</f>
        <v>0.94261788524984402</v>
      </c>
      <c r="P1150" s="1061">
        <f>VLOOKUP(C1150,'A. Rate Class Allocations'!$B$124:$J$128,8,FALSE)</f>
        <v>0.86676492558695795</v>
      </c>
      <c r="Q1150" s="1061">
        <f>VLOOKUP(C1150,'A. Rate Class Allocations'!$B$124:$J$128,7,FALSE)</f>
        <v>0.93591420350510102</v>
      </c>
      <c r="R1150" s="1061">
        <f>VLOOKUP(C1150,'A. Rate Class Allocations'!$B$124:$J$128,9,FALSE)</f>
        <v>0.67326093337246795</v>
      </c>
      <c r="S1150" s="1060">
        <f t="shared" si="52"/>
        <v>2189.82818336018</v>
      </c>
      <c r="T1150" s="1060">
        <f t="shared" si="53"/>
        <v>0.7536169063692395</v>
      </c>
    </row>
    <row r="1151" spans="1:20" s="1063" customFormat="1">
      <c r="A1151" s="1072" t="s">
        <v>846</v>
      </c>
      <c r="B1151" s="1063" t="s">
        <v>768</v>
      </c>
      <c r="C1151" s="1063" t="s">
        <v>806</v>
      </c>
      <c r="D1151" s="1063" t="s">
        <v>1916</v>
      </c>
      <c r="E1151" s="1066">
        <v>2019</v>
      </c>
      <c r="F1151" s="1066">
        <v>2019</v>
      </c>
      <c r="G1151" s="1064">
        <v>43364</v>
      </c>
      <c r="H1151" s="1117">
        <f t="shared" si="51"/>
        <v>2018</v>
      </c>
      <c r="I1151" s="1118"/>
      <c r="J1151" s="1063" t="s">
        <v>925</v>
      </c>
      <c r="K1151" s="1063" t="s">
        <v>924</v>
      </c>
      <c r="L1151" s="1063" t="s">
        <v>827</v>
      </c>
      <c r="M1151" s="1063">
        <v>62.748000000000005</v>
      </c>
      <c r="N1151" s="1063">
        <v>2.8000000000000001E-2</v>
      </c>
      <c r="O1151" s="1062">
        <f>VLOOKUP(C1151,'A. Rate Class Allocations'!$B$124:$J$128,6,FALSE)</f>
        <v>0.94261788524984402</v>
      </c>
      <c r="P1151" s="1061">
        <f>VLOOKUP(C1151,'A. Rate Class Allocations'!$B$124:$J$128,8,FALSE)</f>
        <v>0.86676492558695795</v>
      </c>
      <c r="Q1151" s="1061">
        <f>VLOOKUP(C1151,'A. Rate Class Allocations'!$B$124:$J$128,7,FALSE)</f>
        <v>0.93591420350510102</v>
      </c>
      <c r="R1151" s="1061">
        <f>VLOOKUP(C1151,'A. Rate Class Allocations'!$B$124:$J$128,9,FALSE)</f>
        <v>0.67326093337246795</v>
      </c>
      <c r="S1151" s="1060">
        <f t="shared" si="52"/>
        <v>51.266880546893852</v>
      </c>
      <c r="T1151" s="1060">
        <f t="shared" si="53"/>
        <v>1.7643205165835039E-2</v>
      </c>
    </row>
    <row r="1152" spans="1:20" s="1063" customFormat="1">
      <c r="A1152" s="1072" t="s">
        <v>846</v>
      </c>
      <c r="B1152" s="1063" t="s">
        <v>768</v>
      </c>
      <c r="C1152" s="1063" t="s">
        <v>806</v>
      </c>
      <c r="D1152" s="1063" t="s">
        <v>1915</v>
      </c>
      <c r="E1152" s="1066">
        <v>2019</v>
      </c>
      <c r="F1152" s="1066">
        <v>2019</v>
      </c>
      <c r="G1152" s="1064">
        <v>43385</v>
      </c>
      <c r="H1152" s="1117">
        <f t="shared" si="51"/>
        <v>2018</v>
      </c>
      <c r="I1152" s="1118"/>
      <c r="J1152" s="1063" t="s">
        <v>925</v>
      </c>
      <c r="K1152" s="1063" t="s">
        <v>924</v>
      </c>
      <c r="L1152" s="1063" t="s">
        <v>827</v>
      </c>
      <c r="M1152" s="1063">
        <v>2699.424</v>
      </c>
      <c r="N1152" s="1063">
        <v>0.93599999999999994</v>
      </c>
      <c r="O1152" s="1062">
        <f>VLOOKUP(C1152,'A. Rate Class Allocations'!$B$124:$J$128,6,FALSE)</f>
        <v>0.94261788524984402</v>
      </c>
      <c r="P1152" s="1061">
        <f>VLOOKUP(C1152,'A. Rate Class Allocations'!$B$124:$J$128,8,FALSE)</f>
        <v>0.86676492558695795</v>
      </c>
      <c r="Q1152" s="1061">
        <f>VLOOKUP(C1152,'A. Rate Class Allocations'!$B$124:$J$128,7,FALSE)</f>
        <v>0.93591420350510102</v>
      </c>
      <c r="R1152" s="1061">
        <f>VLOOKUP(C1152,'A. Rate Class Allocations'!$B$124:$J$128,9,FALSE)</f>
        <v>0.67326093337246795</v>
      </c>
      <c r="S1152" s="1060">
        <f t="shared" si="52"/>
        <v>2205.5053189491041</v>
      </c>
      <c r="T1152" s="1060">
        <f t="shared" si="53"/>
        <v>0.58978714411505695</v>
      </c>
    </row>
    <row r="1153" spans="1:20" s="1063" customFormat="1">
      <c r="A1153" s="1072" t="s">
        <v>846</v>
      </c>
      <c r="B1153" s="1063" t="s">
        <v>768</v>
      </c>
      <c r="C1153" s="1063" t="s">
        <v>806</v>
      </c>
      <c r="D1153" s="1063" t="s">
        <v>1915</v>
      </c>
      <c r="E1153" s="1066">
        <v>2019</v>
      </c>
      <c r="F1153" s="1066">
        <v>2019</v>
      </c>
      <c r="G1153" s="1064">
        <v>43385</v>
      </c>
      <c r="H1153" s="1117">
        <f t="shared" si="51"/>
        <v>2018</v>
      </c>
      <c r="I1153" s="1118"/>
      <c r="J1153" s="1063" t="s">
        <v>925</v>
      </c>
      <c r="K1153" s="1063" t="s">
        <v>924</v>
      </c>
      <c r="L1153" s="1063" t="s">
        <v>827</v>
      </c>
      <c r="M1153" s="1063">
        <v>919.99600000000021</v>
      </c>
      <c r="N1153" s="1063">
        <v>0.31900000000000006</v>
      </c>
      <c r="O1153" s="1062">
        <f>VLOOKUP(C1153,'A. Rate Class Allocations'!$B$124:$J$128,6,FALSE)</f>
        <v>0.94261788524984402</v>
      </c>
      <c r="P1153" s="1061">
        <f>VLOOKUP(C1153,'A. Rate Class Allocations'!$B$124:$J$128,8,FALSE)</f>
        <v>0.86676492558695795</v>
      </c>
      <c r="Q1153" s="1061">
        <f>VLOOKUP(C1153,'A. Rate Class Allocations'!$B$124:$J$128,7,FALSE)</f>
        <v>0.93591420350510102</v>
      </c>
      <c r="R1153" s="1061">
        <f>VLOOKUP(C1153,'A. Rate Class Allocations'!$B$124:$J$128,9,FALSE)</f>
        <v>0.67326093337246795</v>
      </c>
      <c r="S1153" s="1060">
        <f t="shared" si="52"/>
        <v>751.66260335979098</v>
      </c>
      <c r="T1153" s="1060">
        <f t="shared" si="53"/>
        <v>0.20100651599647781</v>
      </c>
    </row>
    <row r="1154" spans="1:20" s="1063" customFormat="1">
      <c r="A1154" s="1072" t="s">
        <v>846</v>
      </c>
      <c r="B1154" s="1063" t="s">
        <v>768</v>
      </c>
      <c r="C1154" s="1063" t="s">
        <v>806</v>
      </c>
      <c r="D1154" s="1063" t="s">
        <v>1915</v>
      </c>
      <c r="E1154" s="1066">
        <v>2019</v>
      </c>
      <c r="F1154" s="1066">
        <v>2019</v>
      </c>
      <c r="G1154" s="1064">
        <v>43385</v>
      </c>
      <c r="H1154" s="1117">
        <f t="shared" si="51"/>
        <v>2018</v>
      </c>
      <c r="I1154" s="1118"/>
      <c r="J1154" s="1063" t="s">
        <v>843</v>
      </c>
      <c r="K1154" s="1063" t="s">
        <v>924</v>
      </c>
      <c r="L1154" s="1063" t="s">
        <v>827</v>
      </c>
      <c r="M1154" s="1063">
        <v>167.27199999999996</v>
      </c>
      <c r="N1154" s="1063">
        <v>5.7999999999999996E-2</v>
      </c>
      <c r="O1154" s="1062">
        <f>VLOOKUP(C1154,'A. Rate Class Allocations'!$B$124:$J$128,6,FALSE)</f>
        <v>0.94261788524984402</v>
      </c>
      <c r="P1154" s="1061">
        <f>VLOOKUP(C1154,'A. Rate Class Allocations'!$B$124:$J$128,8,FALSE)</f>
        <v>0.86676492558695795</v>
      </c>
      <c r="Q1154" s="1061">
        <f>VLOOKUP(C1154,'A. Rate Class Allocations'!$B$124:$J$128,7,FALSE)</f>
        <v>0.93591420350510102</v>
      </c>
      <c r="R1154" s="1061">
        <f>VLOOKUP(C1154,'A. Rate Class Allocations'!$B$124:$J$128,9,FALSE)</f>
        <v>0.67326093337246795</v>
      </c>
      <c r="S1154" s="1060">
        <f t="shared" si="52"/>
        <v>136.6659278835983</v>
      </c>
      <c r="T1154" s="1060">
        <f t="shared" si="53"/>
        <v>3.6546639272086859E-2</v>
      </c>
    </row>
    <row r="1155" spans="1:20" s="1063" customFormat="1">
      <c r="A1155" s="1072" t="s">
        <v>846</v>
      </c>
      <c r="B1155" s="1063" t="s">
        <v>768</v>
      </c>
      <c r="C1155" s="1063" t="s">
        <v>806</v>
      </c>
      <c r="D1155" s="1063" t="s">
        <v>1915</v>
      </c>
      <c r="E1155" s="1066">
        <v>2019</v>
      </c>
      <c r="F1155" s="1066">
        <v>2019</v>
      </c>
      <c r="G1155" s="1064">
        <v>43385</v>
      </c>
      <c r="H1155" s="1117">
        <f t="shared" si="51"/>
        <v>2018</v>
      </c>
      <c r="I1155" s="1118"/>
      <c r="J1155" s="1063" t="s">
        <v>843</v>
      </c>
      <c r="K1155" s="1063" t="s">
        <v>924</v>
      </c>
      <c r="L1155" s="1063" t="s">
        <v>827</v>
      </c>
      <c r="M1155" s="1063">
        <v>57.679999999999978</v>
      </c>
      <c r="N1155" s="1063">
        <v>1.9999999999999997E-2</v>
      </c>
      <c r="O1155" s="1062">
        <f>VLOOKUP(C1155,'A. Rate Class Allocations'!$B$124:$J$128,6,FALSE)</f>
        <v>0.94261788524984402</v>
      </c>
      <c r="P1155" s="1061">
        <f>VLOOKUP(C1155,'A. Rate Class Allocations'!$B$124:$J$128,8,FALSE)</f>
        <v>0.86676492558695795</v>
      </c>
      <c r="Q1155" s="1061">
        <f>VLOOKUP(C1155,'A. Rate Class Allocations'!$B$124:$J$128,7,FALSE)</f>
        <v>0.93591420350510102</v>
      </c>
      <c r="R1155" s="1061">
        <f>VLOOKUP(C1155,'A. Rate Class Allocations'!$B$124:$J$128,9,FALSE)</f>
        <v>0.67326093337246795</v>
      </c>
      <c r="S1155" s="1060">
        <f t="shared" si="52"/>
        <v>47.126182028826989</v>
      </c>
      <c r="T1155" s="1060">
        <f t="shared" si="53"/>
        <v>1.2602289404167882E-2</v>
      </c>
    </row>
    <row r="1156" spans="1:20" s="1063" customFormat="1">
      <c r="A1156" s="1072" t="s">
        <v>846</v>
      </c>
      <c r="B1156" s="1063" t="s">
        <v>768</v>
      </c>
      <c r="C1156" s="1063" t="s">
        <v>806</v>
      </c>
      <c r="D1156" s="1063" t="s">
        <v>1915</v>
      </c>
      <c r="E1156" s="1066">
        <v>2019</v>
      </c>
      <c r="F1156" s="1066">
        <v>2019</v>
      </c>
      <c r="G1156" s="1064">
        <v>43385</v>
      </c>
      <c r="H1156" s="1117">
        <f t="shared" ref="H1156:H1219" si="54">YEAR(G1156)</f>
        <v>2018</v>
      </c>
      <c r="I1156" s="1118"/>
      <c r="J1156" s="1063" t="s">
        <v>843</v>
      </c>
      <c r="K1156" s="1063" t="s">
        <v>924</v>
      </c>
      <c r="L1156" s="1063" t="s">
        <v>827</v>
      </c>
      <c r="M1156" s="1063">
        <v>323.00799999999998</v>
      </c>
      <c r="N1156" s="1063">
        <v>0.112</v>
      </c>
      <c r="O1156" s="1062">
        <f>VLOOKUP(C1156,'A. Rate Class Allocations'!$B$124:$J$128,6,FALSE)</f>
        <v>0.94261788524984402</v>
      </c>
      <c r="P1156" s="1061">
        <f>VLOOKUP(C1156,'A. Rate Class Allocations'!$B$124:$J$128,8,FALSE)</f>
        <v>0.86676492558695795</v>
      </c>
      <c r="Q1156" s="1061">
        <f>VLOOKUP(C1156,'A. Rate Class Allocations'!$B$124:$J$128,7,FALSE)</f>
        <v>0.93591420350510102</v>
      </c>
      <c r="R1156" s="1061">
        <f>VLOOKUP(C1156,'A. Rate Class Allocations'!$B$124:$J$128,9,FALSE)</f>
        <v>0.67326093337246795</v>
      </c>
      <c r="S1156" s="1060">
        <f t="shared" ref="S1156:S1219" si="55">M1156*O1156*P1156</f>
        <v>263.90661936143118</v>
      </c>
      <c r="T1156" s="1060">
        <f t="shared" ref="T1156:T1219" si="56">N1156*Q1156*R1156</f>
        <v>7.0572820663340155E-2</v>
      </c>
    </row>
    <row r="1157" spans="1:20" s="1063" customFormat="1">
      <c r="A1157" s="1072" t="s">
        <v>846</v>
      </c>
      <c r="B1157" s="1063" t="s">
        <v>768</v>
      </c>
      <c r="C1157" s="1063" t="s">
        <v>806</v>
      </c>
      <c r="D1157" s="1063" t="s">
        <v>1914</v>
      </c>
      <c r="E1157" s="1066">
        <v>2019</v>
      </c>
      <c r="F1157" s="1066">
        <v>2019</v>
      </c>
      <c r="G1157" s="1064">
        <v>43445</v>
      </c>
      <c r="H1157" s="1117">
        <f t="shared" si="54"/>
        <v>2018</v>
      </c>
      <c r="I1157" s="1118"/>
      <c r="J1157" s="1063" t="s">
        <v>925</v>
      </c>
      <c r="K1157" s="1063" t="s">
        <v>924</v>
      </c>
      <c r="L1157" s="1063" t="s">
        <v>827</v>
      </c>
      <c r="M1157" s="1063">
        <v>170.316</v>
      </c>
      <c r="N1157" s="1063">
        <v>5.7000000000000002E-2</v>
      </c>
      <c r="O1157" s="1062">
        <f>VLOOKUP(C1157,'A. Rate Class Allocations'!$B$124:$J$128,6,FALSE)</f>
        <v>0.94261788524984402</v>
      </c>
      <c r="P1157" s="1061">
        <f>VLOOKUP(C1157,'A. Rate Class Allocations'!$B$124:$J$128,8,FALSE)</f>
        <v>0.86676492558695795</v>
      </c>
      <c r="Q1157" s="1061">
        <f>VLOOKUP(C1157,'A. Rate Class Allocations'!$B$124:$J$128,7,FALSE)</f>
        <v>0.93591420350510102</v>
      </c>
      <c r="R1157" s="1061">
        <f>VLOOKUP(C1157,'A. Rate Class Allocations'!$B$124:$J$128,9,FALSE)</f>
        <v>0.67326093337246795</v>
      </c>
      <c r="S1157" s="1060">
        <f t="shared" si="55"/>
        <v>139.15296148442616</v>
      </c>
      <c r="T1157" s="1060">
        <f t="shared" si="56"/>
        <v>3.5916524801878472E-2</v>
      </c>
    </row>
    <row r="1158" spans="1:20" s="1063" customFormat="1">
      <c r="A1158" s="1072" t="s">
        <v>846</v>
      </c>
      <c r="B1158" s="1063" t="s">
        <v>768</v>
      </c>
      <c r="C1158" s="1063" t="s">
        <v>806</v>
      </c>
      <c r="D1158" s="1063" t="s">
        <v>1914</v>
      </c>
      <c r="E1158" s="1066">
        <v>2019</v>
      </c>
      <c r="F1158" s="1066">
        <v>2019</v>
      </c>
      <c r="G1158" s="1064">
        <v>43445</v>
      </c>
      <c r="H1158" s="1117">
        <f t="shared" si="54"/>
        <v>2018</v>
      </c>
      <c r="I1158" s="1118"/>
      <c r="J1158" s="1063" t="s">
        <v>925</v>
      </c>
      <c r="K1158" s="1063" t="s">
        <v>924</v>
      </c>
      <c r="L1158" s="1063" t="s">
        <v>827</v>
      </c>
      <c r="M1158" s="1063">
        <v>86.652000000000001</v>
      </c>
      <c r="N1158" s="1063">
        <v>2.8999999999999998E-2</v>
      </c>
      <c r="O1158" s="1062">
        <f>VLOOKUP(C1158,'A. Rate Class Allocations'!$B$124:$J$128,6,FALSE)</f>
        <v>0.94261788524984402</v>
      </c>
      <c r="P1158" s="1061">
        <f>VLOOKUP(C1158,'A. Rate Class Allocations'!$B$124:$J$128,8,FALSE)</f>
        <v>0.86676492558695795</v>
      </c>
      <c r="Q1158" s="1061">
        <f>VLOOKUP(C1158,'A. Rate Class Allocations'!$B$124:$J$128,7,FALSE)</f>
        <v>0.93591420350510102</v>
      </c>
      <c r="R1158" s="1061">
        <f>VLOOKUP(C1158,'A. Rate Class Allocations'!$B$124:$J$128,9,FALSE)</f>
        <v>0.67326093337246795</v>
      </c>
      <c r="S1158" s="1060">
        <f t="shared" si="55"/>
        <v>70.79712075523436</v>
      </c>
      <c r="T1158" s="1060">
        <f t="shared" si="56"/>
        <v>1.8273319636043429E-2</v>
      </c>
    </row>
    <row r="1159" spans="1:20" s="1063" customFormat="1">
      <c r="A1159" s="1072" t="s">
        <v>846</v>
      </c>
      <c r="B1159" s="1063" t="s">
        <v>768</v>
      </c>
      <c r="C1159" s="1063" t="s">
        <v>806</v>
      </c>
      <c r="D1159" s="1063" t="s">
        <v>1914</v>
      </c>
      <c r="E1159" s="1066">
        <v>2019</v>
      </c>
      <c r="F1159" s="1066">
        <v>2019</v>
      </c>
      <c r="G1159" s="1064">
        <v>43445</v>
      </c>
      <c r="H1159" s="1117">
        <f t="shared" si="54"/>
        <v>2018</v>
      </c>
      <c r="I1159" s="1118"/>
      <c r="J1159" s="1063" t="s">
        <v>925</v>
      </c>
      <c r="K1159" s="1063" t="s">
        <v>924</v>
      </c>
      <c r="L1159" s="1063" t="s">
        <v>827</v>
      </c>
      <c r="M1159" s="1063">
        <v>3262.8959999999997</v>
      </c>
      <c r="N1159" s="1063">
        <v>1.0919999999999999</v>
      </c>
      <c r="O1159" s="1062">
        <f>VLOOKUP(C1159,'A. Rate Class Allocations'!$B$124:$J$128,6,FALSE)</f>
        <v>0.94261788524984402</v>
      </c>
      <c r="P1159" s="1061">
        <f>VLOOKUP(C1159,'A. Rate Class Allocations'!$B$124:$J$128,8,FALSE)</f>
        <v>0.86676492558695795</v>
      </c>
      <c r="Q1159" s="1061">
        <f>VLOOKUP(C1159,'A. Rate Class Allocations'!$B$124:$J$128,7,FALSE)</f>
        <v>0.93591420350510102</v>
      </c>
      <c r="R1159" s="1061">
        <f>VLOOKUP(C1159,'A. Rate Class Allocations'!$B$124:$J$128,9,FALSE)</f>
        <v>0.67326093337246795</v>
      </c>
      <c r="S1159" s="1060">
        <f t="shared" si="55"/>
        <v>2665.8777884384799</v>
      </c>
      <c r="T1159" s="1060">
        <f t="shared" si="56"/>
        <v>0.68808500146756635</v>
      </c>
    </row>
    <row r="1160" spans="1:20" s="1063" customFormat="1">
      <c r="A1160" s="1072" t="s">
        <v>846</v>
      </c>
      <c r="B1160" s="1063" t="s">
        <v>768</v>
      </c>
      <c r="C1160" s="1063" t="s">
        <v>806</v>
      </c>
      <c r="D1160" s="1063" t="s">
        <v>1914</v>
      </c>
      <c r="E1160" s="1066">
        <v>2019</v>
      </c>
      <c r="F1160" s="1066">
        <v>2019</v>
      </c>
      <c r="G1160" s="1064">
        <v>43445</v>
      </c>
      <c r="H1160" s="1117">
        <f t="shared" si="54"/>
        <v>2018</v>
      </c>
      <c r="I1160" s="1118"/>
      <c r="J1160" s="1063" t="s">
        <v>843</v>
      </c>
      <c r="K1160" s="1063" t="s">
        <v>924</v>
      </c>
      <c r="L1160" s="1063" t="s">
        <v>827</v>
      </c>
      <c r="M1160" s="1063">
        <v>776.88000000000022</v>
      </c>
      <c r="N1160" s="1063">
        <v>0.26000000000000006</v>
      </c>
      <c r="O1160" s="1062">
        <f>VLOOKUP(C1160,'A. Rate Class Allocations'!$B$124:$J$128,6,FALSE)</f>
        <v>0.94261788524984402</v>
      </c>
      <c r="P1160" s="1061">
        <f>VLOOKUP(C1160,'A. Rate Class Allocations'!$B$124:$J$128,8,FALSE)</f>
        <v>0.86676492558695795</v>
      </c>
      <c r="Q1160" s="1061">
        <f>VLOOKUP(C1160,'A. Rate Class Allocations'!$B$124:$J$128,7,FALSE)</f>
        <v>0.93591420350510102</v>
      </c>
      <c r="R1160" s="1061">
        <f>VLOOKUP(C1160,'A. Rate Class Allocations'!$B$124:$J$128,9,FALSE)</f>
        <v>0.67326093337246795</v>
      </c>
      <c r="S1160" s="1060">
        <f t="shared" si="55"/>
        <v>634.73280677106686</v>
      </c>
      <c r="T1160" s="1060">
        <f t="shared" si="56"/>
        <v>0.16382976225418253</v>
      </c>
    </row>
    <row r="1161" spans="1:20" s="1063" customFormat="1">
      <c r="A1161" s="1072" t="s">
        <v>846</v>
      </c>
      <c r="B1161" s="1063" t="s">
        <v>768</v>
      </c>
      <c r="C1161" s="1063" t="s">
        <v>806</v>
      </c>
      <c r="D1161" s="1063" t="s">
        <v>1913</v>
      </c>
      <c r="E1161" s="1066">
        <v>2019</v>
      </c>
      <c r="F1161" s="1066">
        <v>2019</v>
      </c>
      <c r="G1161" s="1064">
        <v>43398</v>
      </c>
      <c r="H1161" s="1117">
        <f t="shared" si="54"/>
        <v>2018</v>
      </c>
      <c r="I1161" s="1118"/>
      <c r="J1161" s="1063" t="s">
        <v>925</v>
      </c>
      <c r="K1161" s="1063" t="s">
        <v>924</v>
      </c>
      <c r="L1161" s="1063" t="s">
        <v>827</v>
      </c>
      <c r="M1161" s="1063">
        <v>119.52000000000001</v>
      </c>
      <c r="N1161" s="1063">
        <v>4.8000000000000001E-2</v>
      </c>
      <c r="O1161" s="1062">
        <f>VLOOKUP(C1161,'A. Rate Class Allocations'!$B$124:$J$128,6,FALSE)</f>
        <v>0.94261788524984402</v>
      </c>
      <c r="P1161" s="1061">
        <f>VLOOKUP(C1161,'A. Rate Class Allocations'!$B$124:$J$128,8,FALSE)</f>
        <v>0.86676492558695795</v>
      </c>
      <c r="Q1161" s="1061">
        <f>VLOOKUP(C1161,'A. Rate Class Allocations'!$B$124:$J$128,7,FALSE)</f>
        <v>0.93591420350510102</v>
      </c>
      <c r="R1161" s="1061">
        <f>VLOOKUP(C1161,'A. Rate Class Allocations'!$B$124:$J$128,9,FALSE)</f>
        <v>0.67326093337246795</v>
      </c>
      <c r="S1161" s="1060">
        <f t="shared" si="55"/>
        <v>97.651201041702578</v>
      </c>
      <c r="T1161" s="1060">
        <f t="shared" si="56"/>
        <v>3.0245494570002921E-2</v>
      </c>
    </row>
    <row r="1162" spans="1:20" s="1063" customFormat="1">
      <c r="A1162" s="1072" t="s">
        <v>846</v>
      </c>
      <c r="B1162" s="1063" t="s">
        <v>768</v>
      </c>
      <c r="C1162" s="1063" t="s">
        <v>806</v>
      </c>
      <c r="D1162" s="1063" t="s">
        <v>1913</v>
      </c>
      <c r="E1162" s="1066">
        <v>2019</v>
      </c>
      <c r="F1162" s="1066">
        <v>2019</v>
      </c>
      <c r="G1162" s="1064">
        <v>43398</v>
      </c>
      <c r="H1162" s="1117">
        <f t="shared" si="54"/>
        <v>2018</v>
      </c>
      <c r="I1162" s="1118"/>
      <c r="J1162" s="1063" t="s">
        <v>925</v>
      </c>
      <c r="K1162" s="1063" t="s">
        <v>924</v>
      </c>
      <c r="L1162" s="1063" t="s">
        <v>827</v>
      </c>
      <c r="M1162" s="1063">
        <v>348.59999999999991</v>
      </c>
      <c r="N1162" s="1063">
        <v>0.13999999999999999</v>
      </c>
      <c r="O1162" s="1062">
        <f>VLOOKUP(C1162,'A. Rate Class Allocations'!$B$124:$J$128,6,FALSE)</f>
        <v>0.94261788524984402</v>
      </c>
      <c r="P1162" s="1061">
        <f>VLOOKUP(C1162,'A. Rate Class Allocations'!$B$124:$J$128,8,FALSE)</f>
        <v>0.86676492558695795</v>
      </c>
      <c r="Q1162" s="1061">
        <f>VLOOKUP(C1162,'A. Rate Class Allocations'!$B$124:$J$128,7,FALSE)</f>
        <v>0.93591420350510102</v>
      </c>
      <c r="R1162" s="1061">
        <f>VLOOKUP(C1162,'A. Rate Class Allocations'!$B$124:$J$128,9,FALSE)</f>
        <v>0.67326093337246795</v>
      </c>
      <c r="S1162" s="1060">
        <f t="shared" si="55"/>
        <v>284.81600303829907</v>
      </c>
      <c r="T1162" s="1060">
        <f t="shared" si="56"/>
        <v>8.8216025829175176E-2</v>
      </c>
    </row>
    <row r="1163" spans="1:20" s="1063" customFormat="1">
      <c r="A1163" s="1072" t="s">
        <v>846</v>
      </c>
      <c r="B1163" s="1063" t="s">
        <v>768</v>
      </c>
      <c r="C1163" s="1063" t="s">
        <v>806</v>
      </c>
      <c r="D1163" s="1063" t="s">
        <v>1913</v>
      </c>
      <c r="E1163" s="1066">
        <v>2019</v>
      </c>
      <c r="F1163" s="1066">
        <v>2019</v>
      </c>
      <c r="G1163" s="1064">
        <v>43398</v>
      </c>
      <c r="H1163" s="1117">
        <f t="shared" si="54"/>
        <v>2018</v>
      </c>
      <c r="I1163" s="1118"/>
      <c r="J1163" s="1063" t="s">
        <v>925</v>
      </c>
      <c r="K1163" s="1063" t="s">
        <v>924</v>
      </c>
      <c r="L1163" s="1063" t="s">
        <v>827</v>
      </c>
      <c r="M1163" s="1063">
        <v>2913.3</v>
      </c>
      <c r="N1163" s="1063">
        <v>1.17</v>
      </c>
      <c r="O1163" s="1062">
        <f>VLOOKUP(C1163,'A. Rate Class Allocations'!$B$124:$J$128,6,FALSE)</f>
        <v>0.94261788524984402</v>
      </c>
      <c r="P1163" s="1061">
        <f>VLOOKUP(C1163,'A. Rate Class Allocations'!$B$124:$J$128,8,FALSE)</f>
        <v>0.86676492558695795</v>
      </c>
      <c r="Q1163" s="1061">
        <f>VLOOKUP(C1163,'A. Rate Class Allocations'!$B$124:$J$128,7,FALSE)</f>
        <v>0.93591420350510102</v>
      </c>
      <c r="R1163" s="1061">
        <f>VLOOKUP(C1163,'A. Rate Class Allocations'!$B$124:$J$128,9,FALSE)</f>
        <v>0.67326093337246795</v>
      </c>
      <c r="S1163" s="1060">
        <f t="shared" si="55"/>
        <v>2380.2480253915001</v>
      </c>
      <c r="T1163" s="1060">
        <f t="shared" si="56"/>
        <v>0.73723393014382121</v>
      </c>
    </row>
    <row r="1164" spans="1:20" s="1063" customFormat="1">
      <c r="A1164" s="1072" t="s">
        <v>846</v>
      </c>
      <c r="B1164" s="1063" t="s">
        <v>768</v>
      </c>
      <c r="C1164" s="1063" t="s">
        <v>806</v>
      </c>
      <c r="D1164" s="1063" t="s">
        <v>1913</v>
      </c>
      <c r="E1164" s="1066">
        <v>2019</v>
      </c>
      <c r="F1164" s="1066">
        <v>2019</v>
      </c>
      <c r="G1164" s="1064">
        <v>43398</v>
      </c>
      <c r="H1164" s="1117">
        <f t="shared" si="54"/>
        <v>2018</v>
      </c>
      <c r="I1164" s="1118"/>
      <c r="J1164" s="1063" t="s">
        <v>843</v>
      </c>
      <c r="K1164" s="1063" t="s">
        <v>924</v>
      </c>
      <c r="L1164" s="1063" t="s">
        <v>827</v>
      </c>
      <c r="M1164" s="1063">
        <v>3090.09</v>
      </c>
      <c r="N1164" s="1063">
        <v>1.2410000000000001</v>
      </c>
      <c r="O1164" s="1062">
        <f>VLOOKUP(C1164,'A. Rate Class Allocations'!$B$124:$J$128,6,FALSE)</f>
        <v>0.94261788524984402</v>
      </c>
      <c r="P1164" s="1061">
        <f>VLOOKUP(C1164,'A. Rate Class Allocations'!$B$124:$J$128,8,FALSE)</f>
        <v>0.86676492558695795</v>
      </c>
      <c r="Q1164" s="1061">
        <f>VLOOKUP(C1164,'A. Rate Class Allocations'!$B$124:$J$128,7,FALSE)</f>
        <v>0.93591420350510102</v>
      </c>
      <c r="R1164" s="1061">
        <f>VLOOKUP(C1164,'A. Rate Class Allocations'!$B$124:$J$128,9,FALSE)</f>
        <v>0.67326093337246795</v>
      </c>
      <c r="S1164" s="1060">
        <f t="shared" si="55"/>
        <v>2524.6904269323518</v>
      </c>
      <c r="T1164" s="1060">
        <f t="shared" si="56"/>
        <v>0.78197205752861731</v>
      </c>
    </row>
    <row r="1165" spans="1:20" s="1063" customFormat="1">
      <c r="A1165" s="1072" t="s">
        <v>846</v>
      </c>
      <c r="B1165" s="1063" t="s">
        <v>768</v>
      </c>
      <c r="C1165" s="1063" t="s">
        <v>806</v>
      </c>
      <c r="D1165" s="1063" t="s">
        <v>1913</v>
      </c>
      <c r="E1165" s="1066">
        <v>2019</v>
      </c>
      <c r="F1165" s="1066">
        <v>2019</v>
      </c>
      <c r="G1165" s="1064">
        <v>43398</v>
      </c>
      <c r="H1165" s="1117">
        <f t="shared" si="54"/>
        <v>2018</v>
      </c>
      <c r="I1165" s="1118"/>
      <c r="J1165" s="1063" t="s">
        <v>843</v>
      </c>
      <c r="K1165" s="1063" t="s">
        <v>924</v>
      </c>
      <c r="L1165" s="1063" t="s">
        <v>827</v>
      </c>
      <c r="M1165" s="1063">
        <v>1314.7199999999998</v>
      </c>
      <c r="N1165" s="1063">
        <v>0.52799999999999991</v>
      </c>
      <c r="O1165" s="1062">
        <f>VLOOKUP(C1165,'A. Rate Class Allocations'!$B$124:$J$128,6,FALSE)</f>
        <v>0.94261788524984402</v>
      </c>
      <c r="P1165" s="1061">
        <f>VLOOKUP(C1165,'A. Rate Class Allocations'!$B$124:$J$128,8,FALSE)</f>
        <v>0.86676492558695795</v>
      </c>
      <c r="Q1165" s="1061">
        <f>VLOOKUP(C1165,'A. Rate Class Allocations'!$B$124:$J$128,7,FALSE)</f>
        <v>0.93591420350510102</v>
      </c>
      <c r="R1165" s="1061">
        <f>VLOOKUP(C1165,'A. Rate Class Allocations'!$B$124:$J$128,9,FALSE)</f>
        <v>0.67326093337246795</v>
      </c>
      <c r="S1165" s="1060">
        <f t="shared" si="55"/>
        <v>1074.1632114587278</v>
      </c>
      <c r="T1165" s="1060">
        <f t="shared" si="56"/>
        <v>0.33270044027003209</v>
      </c>
    </row>
    <row r="1166" spans="1:20" s="1063" customFormat="1">
      <c r="A1166" s="1072" t="s">
        <v>846</v>
      </c>
      <c r="B1166" s="1063" t="s">
        <v>768</v>
      </c>
      <c r="C1166" s="1063" t="s">
        <v>806</v>
      </c>
      <c r="D1166" s="1063" t="s">
        <v>1913</v>
      </c>
      <c r="E1166" s="1066">
        <v>2019</v>
      </c>
      <c r="F1166" s="1066">
        <v>2019</v>
      </c>
      <c r="G1166" s="1064">
        <v>43398</v>
      </c>
      <c r="H1166" s="1117">
        <f t="shared" si="54"/>
        <v>2018</v>
      </c>
      <c r="I1166" s="1118"/>
      <c r="J1166" s="1063" t="s">
        <v>843</v>
      </c>
      <c r="K1166" s="1063" t="s">
        <v>924</v>
      </c>
      <c r="L1166" s="1063" t="s">
        <v>827</v>
      </c>
      <c r="M1166" s="1063">
        <v>49.8</v>
      </c>
      <c r="N1166" s="1063">
        <v>1.9999999999999997E-2</v>
      </c>
      <c r="O1166" s="1062">
        <f>VLOOKUP(C1166,'A. Rate Class Allocations'!$B$124:$J$128,6,FALSE)</f>
        <v>0.94261788524984402</v>
      </c>
      <c r="P1166" s="1061">
        <f>VLOOKUP(C1166,'A. Rate Class Allocations'!$B$124:$J$128,8,FALSE)</f>
        <v>0.86676492558695795</v>
      </c>
      <c r="Q1166" s="1061">
        <f>VLOOKUP(C1166,'A. Rate Class Allocations'!$B$124:$J$128,7,FALSE)</f>
        <v>0.93591420350510102</v>
      </c>
      <c r="R1166" s="1061">
        <f>VLOOKUP(C1166,'A. Rate Class Allocations'!$B$124:$J$128,9,FALSE)</f>
        <v>0.67326093337246795</v>
      </c>
      <c r="S1166" s="1060">
        <f t="shared" si="55"/>
        <v>40.688000434042728</v>
      </c>
      <c r="T1166" s="1060">
        <f t="shared" si="56"/>
        <v>1.2602289404167882E-2</v>
      </c>
    </row>
    <row r="1167" spans="1:20" s="1063" customFormat="1">
      <c r="A1167" s="1072" t="s">
        <v>846</v>
      </c>
      <c r="B1167" s="1063" t="s">
        <v>768</v>
      </c>
      <c r="C1167" s="1063" t="s">
        <v>806</v>
      </c>
      <c r="D1167" s="1063" t="s">
        <v>1913</v>
      </c>
      <c r="E1167" s="1066">
        <v>2019</v>
      </c>
      <c r="F1167" s="1066">
        <v>2019</v>
      </c>
      <c r="G1167" s="1064">
        <v>43398</v>
      </c>
      <c r="H1167" s="1117">
        <f t="shared" si="54"/>
        <v>2018</v>
      </c>
      <c r="I1167" s="1118"/>
      <c r="J1167" s="1063" t="s">
        <v>843</v>
      </c>
      <c r="K1167" s="1063" t="s">
        <v>924</v>
      </c>
      <c r="L1167" s="1063" t="s">
        <v>827</v>
      </c>
      <c r="M1167" s="1063">
        <v>104.58</v>
      </c>
      <c r="N1167" s="1063">
        <v>4.2000000000000003E-2</v>
      </c>
      <c r="O1167" s="1062">
        <f>VLOOKUP(C1167,'A. Rate Class Allocations'!$B$124:$J$128,6,FALSE)</f>
        <v>0.94261788524984402</v>
      </c>
      <c r="P1167" s="1061">
        <f>VLOOKUP(C1167,'A. Rate Class Allocations'!$B$124:$J$128,8,FALSE)</f>
        <v>0.86676492558695795</v>
      </c>
      <c r="Q1167" s="1061">
        <f>VLOOKUP(C1167,'A. Rate Class Allocations'!$B$124:$J$128,7,FALSE)</f>
        <v>0.93591420350510102</v>
      </c>
      <c r="R1167" s="1061">
        <f>VLOOKUP(C1167,'A. Rate Class Allocations'!$B$124:$J$128,9,FALSE)</f>
        <v>0.67326093337246795</v>
      </c>
      <c r="S1167" s="1060">
        <f t="shared" si="55"/>
        <v>85.444800911489736</v>
      </c>
      <c r="T1167" s="1060">
        <f t="shared" si="56"/>
        <v>2.646480774875256E-2</v>
      </c>
    </row>
    <row r="1168" spans="1:20" s="1063" customFormat="1">
      <c r="A1168" s="1072" t="s">
        <v>846</v>
      </c>
      <c r="B1168" s="1063" t="s">
        <v>768</v>
      </c>
      <c r="C1168" s="1063" t="s">
        <v>806</v>
      </c>
      <c r="D1168" s="1063" t="s">
        <v>1913</v>
      </c>
      <c r="E1168" s="1066">
        <v>2019</v>
      </c>
      <c r="F1168" s="1066">
        <v>2019</v>
      </c>
      <c r="G1168" s="1064">
        <v>43398</v>
      </c>
      <c r="H1168" s="1117">
        <f t="shared" si="54"/>
        <v>2018</v>
      </c>
      <c r="I1168" s="1118"/>
      <c r="J1168" s="1063" t="s">
        <v>843</v>
      </c>
      <c r="K1168" s="1063" t="s">
        <v>924</v>
      </c>
      <c r="L1168" s="1063" t="s">
        <v>827</v>
      </c>
      <c r="M1168" s="1063">
        <v>291.33</v>
      </c>
      <c r="N1168" s="1063">
        <v>0.11699999999999999</v>
      </c>
      <c r="O1168" s="1062">
        <f>VLOOKUP(C1168,'A. Rate Class Allocations'!$B$124:$J$128,6,FALSE)</f>
        <v>0.94261788524984402</v>
      </c>
      <c r="P1168" s="1061">
        <f>VLOOKUP(C1168,'A. Rate Class Allocations'!$B$124:$J$128,8,FALSE)</f>
        <v>0.86676492558695795</v>
      </c>
      <c r="Q1168" s="1061">
        <f>VLOOKUP(C1168,'A. Rate Class Allocations'!$B$124:$J$128,7,FALSE)</f>
        <v>0.93591420350510102</v>
      </c>
      <c r="R1168" s="1061">
        <f>VLOOKUP(C1168,'A. Rate Class Allocations'!$B$124:$J$128,9,FALSE)</f>
        <v>0.67326093337246795</v>
      </c>
      <c r="S1168" s="1060">
        <f t="shared" si="55"/>
        <v>238.02480253914996</v>
      </c>
      <c r="T1168" s="1060">
        <f t="shared" si="56"/>
        <v>7.3723393014382119E-2</v>
      </c>
    </row>
    <row r="1169" spans="1:20" s="1063" customFormat="1">
      <c r="A1169" s="1072" t="s">
        <v>846</v>
      </c>
      <c r="B1169" s="1063" t="s">
        <v>768</v>
      </c>
      <c r="C1169" s="1063" t="s">
        <v>806</v>
      </c>
      <c r="D1169" s="1063" t="s">
        <v>1912</v>
      </c>
      <c r="E1169" s="1066">
        <v>2019</v>
      </c>
      <c r="F1169" s="1066">
        <v>2019</v>
      </c>
      <c r="G1169" s="1064">
        <v>43188</v>
      </c>
      <c r="H1169" s="1117">
        <f t="shared" si="54"/>
        <v>2018</v>
      </c>
      <c r="I1169" s="1118"/>
      <c r="J1169" s="1063" t="s">
        <v>925</v>
      </c>
      <c r="K1169" s="1063" t="s">
        <v>924</v>
      </c>
      <c r="L1169" s="1063" t="s">
        <v>827</v>
      </c>
      <c r="M1169" s="1063">
        <v>2181.2400000000007</v>
      </c>
      <c r="N1169" s="1063">
        <v>0.87600000000000011</v>
      </c>
      <c r="O1169" s="1062">
        <f>VLOOKUP(C1169,'A. Rate Class Allocations'!$B$124:$J$128,6,FALSE)</f>
        <v>0.94261788524984402</v>
      </c>
      <c r="P1169" s="1061">
        <f>VLOOKUP(C1169,'A. Rate Class Allocations'!$B$124:$J$128,8,FALSE)</f>
        <v>0.86676492558695795</v>
      </c>
      <c r="Q1169" s="1061">
        <f>VLOOKUP(C1169,'A. Rate Class Allocations'!$B$124:$J$128,7,FALSE)</f>
        <v>0.93591420350510102</v>
      </c>
      <c r="R1169" s="1061">
        <f>VLOOKUP(C1169,'A. Rate Class Allocations'!$B$124:$J$128,9,FALSE)</f>
        <v>0.67326093337246795</v>
      </c>
      <c r="S1169" s="1060">
        <f t="shared" si="55"/>
        <v>1782.1344190110722</v>
      </c>
      <c r="T1169" s="1060">
        <f t="shared" si="56"/>
        <v>0.55198027590255339</v>
      </c>
    </row>
    <row r="1170" spans="1:20" s="1063" customFormat="1">
      <c r="A1170" s="1072" t="s">
        <v>846</v>
      </c>
      <c r="B1170" s="1063" t="s">
        <v>768</v>
      </c>
      <c r="C1170" s="1063" t="s">
        <v>806</v>
      </c>
      <c r="D1170" s="1063" t="s">
        <v>1912</v>
      </c>
      <c r="E1170" s="1066">
        <v>2019</v>
      </c>
      <c r="F1170" s="1066">
        <v>2019</v>
      </c>
      <c r="G1170" s="1064">
        <v>43188</v>
      </c>
      <c r="H1170" s="1117">
        <f t="shared" si="54"/>
        <v>2018</v>
      </c>
      <c r="I1170" s="1118"/>
      <c r="J1170" s="1063" t="s">
        <v>925</v>
      </c>
      <c r="K1170" s="1063" t="s">
        <v>924</v>
      </c>
      <c r="L1170" s="1063" t="s">
        <v>827</v>
      </c>
      <c r="M1170" s="1063">
        <v>291.33</v>
      </c>
      <c r="N1170" s="1063">
        <v>0.11699999999999999</v>
      </c>
      <c r="O1170" s="1062">
        <f>VLOOKUP(C1170,'A. Rate Class Allocations'!$B$124:$J$128,6,FALSE)</f>
        <v>0.94261788524984402</v>
      </c>
      <c r="P1170" s="1061">
        <f>VLOOKUP(C1170,'A. Rate Class Allocations'!$B$124:$J$128,8,FALSE)</f>
        <v>0.86676492558695795</v>
      </c>
      <c r="Q1170" s="1061">
        <f>VLOOKUP(C1170,'A. Rate Class Allocations'!$B$124:$J$128,7,FALSE)</f>
        <v>0.93591420350510102</v>
      </c>
      <c r="R1170" s="1061">
        <f>VLOOKUP(C1170,'A. Rate Class Allocations'!$B$124:$J$128,9,FALSE)</f>
        <v>0.67326093337246795</v>
      </c>
      <c r="S1170" s="1060">
        <f t="shared" si="55"/>
        <v>238.02480253914996</v>
      </c>
      <c r="T1170" s="1060">
        <f t="shared" si="56"/>
        <v>7.3723393014382119E-2</v>
      </c>
    </row>
    <row r="1171" spans="1:20" s="1063" customFormat="1">
      <c r="A1171" s="1072" t="s">
        <v>846</v>
      </c>
      <c r="B1171" s="1063" t="s">
        <v>768</v>
      </c>
      <c r="C1171" s="1063" t="s">
        <v>806</v>
      </c>
      <c r="D1171" s="1063" t="s">
        <v>1912</v>
      </c>
      <c r="E1171" s="1066">
        <v>2019</v>
      </c>
      <c r="F1171" s="1066">
        <v>2019</v>
      </c>
      <c r="G1171" s="1064">
        <v>43188</v>
      </c>
      <c r="H1171" s="1117">
        <f t="shared" si="54"/>
        <v>2018</v>
      </c>
      <c r="I1171" s="1118"/>
      <c r="J1171" s="1063" t="s">
        <v>843</v>
      </c>
      <c r="K1171" s="1063" t="s">
        <v>924</v>
      </c>
      <c r="L1171" s="1063" t="s">
        <v>827</v>
      </c>
      <c r="M1171" s="1063">
        <v>908.85000000000014</v>
      </c>
      <c r="N1171" s="1063">
        <v>0.36500000000000005</v>
      </c>
      <c r="O1171" s="1062">
        <f>VLOOKUP(C1171,'A. Rate Class Allocations'!$B$124:$J$128,6,FALSE)</f>
        <v>0.94261788524984402</v>
      </c>
      <c r="P1171" s="1061">
        <f>VLOOKUP(C1171,'A. Rate Class Allocations'!$B$124:$J$128,8,FALSE)</f>
        <v>0.86676492558695795</v>
      </c>
      <c r="Q1171" s="1061">
        <f>VLOOKUP(C1171,'A. Rate Class Allocations'!$B$124:$J$128,7,FALSE)</f>
        <v>0.93591420350510102</v>
      </c>
      <c r="R1171" s="1061">
        <f>VLOOKUP(C1171,'A. Rate Class Allocations'!$B$124:$J$128,9,FALSE)</f>
        <v>0.67326093337246795</v>
      </c>
      <c r="S1171" s="1060">
        <f t="shared" si="55"/>
        <v>742.55600792127996</v>
      </c>
      <c r="T1171" s="1060">
        <f t="shared" si="56"/>
        <v>0.22999178162606393</v>
      </c>
    </row>
    <row r="1172" spans="1:20" s="1063" customFormat="1">
      <c r="A1172" s="1072" t="s">
        <v>846</v>
      </c>
      <c r="B1172" s="1063" t="s">
        <v>768</v>
      </c>
      <c r="C1172" s="1063" t="s">
        <v>806</v>
      </c>
      <c r="D1172" s="1063" t="s">
        <v>1912</v>
      </c>
      <c r="E1172" s="1066">
        <v>2019</v>
      </c>
      <c r="F1172" s="1066">
        <v>2019</v>
      </c>
      <c r="G1172" s="1064">
        <v>43188</v>
      </c>
      <c r="H1172" s="1117">
        <f t="shared" si="54"/>
        <v>2018</v>
      </c>
      <c r="I1172" s="1118"/>
      <c r="J1172" s="1063" t="s">
        <v>843</v>
      </c>
      <c r="K1172" s="1063" t="s">
        <v>924</v>
      </c>
      <c r="L1172" s="1063" t="s">
        <v>827</v>
      </c>
      <c r="M1172" s="1063">
        <v>273.89999999999992</v>
      </c>
      <c r="N1172" s="1063">
        <v>0.10999999999999999</v>
      </c>
      <c r="O1172" s="1062">
        <f>VLOOKUP(C1172,'A. Rate Class Allocations'!$B$124:$J$128,6,FALSE)</f>
        <v>0.94261788524984402</v>
      </c>
      <c r="P1172" s="1061">
        <f>VLOOKUP(C1172,'A. Rate Class Allocations'!$B$124:$J$128,8,FALSE)</f>
        <v>0.86676492558695795</v>
      </c>
      <c r="Q1172" s="1061">
        <f>VLOOKUP(C1172,'A. Rate Class Allocations'!$B$124:$J$128,7,FALSE)</f>
        <v>0.93591420350510102</v>
      </c>
      <c r="R1172" s="1061">
        <f>VLOOKUP(C1172,'A. Rate Class Allocations'!$B$124:$J$128,9,FALSE)</f>
        <v>0.67326093337246795</v>
      </c>
      <c r="S1172" s="1060">
        <f t="shared" si="55"/>
        <v>223.78400238723495</v>
      </c>
      <c r="T1172" s="1060">
        <f t="shared" si="56"/>
        <v>6.9312591722923367E-2</v>
      </c>
    </row>
    <row r="1173" spans="1:20" s="1063" customFormat="1">
      <c r="A1173" s="1072" t="s">
        <v>846</v>
      </c>
      <c r="B1173" s="1063" t="s">
        <v>768</v>
      </c>
      <c r="C1173" s="1063" t="s">
        <v>806</v>
      </c>
      <c r="D1173" s="1063" t="s">
        <v>1911</v>
      </c>
      <c r="E1173" s="1066">
        <v>2019</v>
      </c>
      <c r="F1173" s="1066">
        <v>2019</v>
      </c>
      <c r="G1173" s="1064">
        <v>43341</v>
      </c>
      <c r="H1173" s="1117">
        <f t="shared" si="54"/>
        <v>2018</v>
      </c>
      <c r="I1173" s="1118"/>
      <c r="J1173" s="1063" t="s">
        <v>925</v>
      </c>
      <c r="K1173" s="1063" t="s">
        <v>924</v>
      </c>
      <c r="L1173" s="1063" t="s">
        <v>827</v>
      </c>
      <c r="M1173" s="1063">
        <v>1851.5639999999999</v>
      </c>
      <c r="N1173" s="1063">
        <v>0.67599999999999993</v>
      </c>
      <c r="O1173" s="1062">
        <f>VLOOKUP(C1173,'A. Rate Class Allocations'!$B$124:$J$128,6,FALSE)</f>
        <v>0.94261788524984402</v>
      </c>
      <c r="P1173" s="1061">
        <f>VLOOKUP(C1173,'A. Rate Class Allocations'!$B$124:$J$128,8,FALSE)</f>
        <v>0.86676492558695795</v>
      </c>
      <c r="Q1173" s="1061">
        <f>VLOOKUP(C1173,'A. Rate Class Allocations'!$B$124:$J$128,7,FALSE)</f>
        <v>0.93591420350510102</v>
      </c>
      <c r="R1173" s="1061">
        <f>VLOOKUP(C1173,'A. Rate Class Allocations'!$B$124:$J$128,9,FALSE)</f>
        <v>0.67326093337246795</v>
      </c>
      <c r="S1173" s="1060">
        <f t="shared" si="55"/>
        <v>1512.7798561377085</v>
      </c>
      <c r="T1173" s="1060">
        <f t="shared" si="56"/>
        <v>0.42595738186087445</v>
      </c>
    </row>
    <row r="1174" spans="1:20" s="1063" customFormat="1">
      <c r="A1174" s="1072" t="s">
        <v>846</v>
      </c>
      <c r="B1174" s="1063" t="s">
        <v>768</v>
      </c>
      <c r="C1174" s="1063" t="s">
        <v>806</v>
      </c>
      <c r="D1174" s="1063" t="s">
        <v>1911</v>
      </c>
      <c r="E1174" s="1066">
        <v>2019</v>
      </c>
      <c r="F1174" s="1066">
        <v>2019</v>
      </c>
      <c r="G1174" s="1064">
        <v>43341</v>
      </c>
      <c r="H1174" s="1117">
        <f t="shared" si="54"/>
        <v>2018</v>
      </c>
      <c r="I1174" s="1118"/>
      <c r="J1174" s="1063" t="s">
        <v>925</v>
      </c>
      <c r="K1174" s="1063" t="s">
        <v>924</v>
      </c>
      <c r="L1174" s="1063" t="s">
        <v>827</v>
      </c>
      <c r="M1174" s="1063">
        <v>317.72399999999999</v>
      </c>
      <c r="N1174" s="1063">
        <v>0.11599999999999999</v>
      </c>
      <c r="O1174" s="1062">
        <f>VLOOKUP(C1174,'A. Rate Class Allocations'!$B$124:$J$128,6,FALSE)</f>
        <v>0.94261788524984402</v>
      </c>
      <c r="P1174" s="1061">
        <f>VLOOKUP(C1174,'A. Rate Class Allocations'!$B$124:$J$128,8,FALSE)</f>
        <v>0.86676492558695795</v>
      </c>
      <c r="Q1174" s="1061">
        <f>VLOOKUP(C1174,'A. Rate Class Allocations'!$B$124:$J$128,7,FALSE)</f>
        <v>0.93591420350510102</v>
      </c>
      <c r="R1174" s="1061">
        <f>VLOOKUP(C1174,'A. Rate Class Allocations'!$B$124:$J$128,9,FALSE)</f>
        <v>0.67326093337246795</v>
      </c>
      <c r="S1174" s="1060">
        <f t="shared" si="55"/>
        <v>259.5894427691926</v>
      </c>
      <c r="T1174" s="1060">
        <f t="shared" si="56"/>
        <v>7.3093278544173718E-2</v>
      </c>
    </row>
    <row r="1175" spans="1:20" s="1063" customFormat="1">
      <c r="A1175" s="1072" t="s">
        <v>846</v>
      </c>
      <c r="B1175" s="1063" t="s">
        <v>768</v>
      </c>
      <c r="C1175" s="1063" t="s">
        <v>806</v>
      </c>
      <c r="D1175" s="1063" t="s">
        <v>1911</v>
      </c>
      <c r="E1175" s="1066">
        <v>2019</v>
      </c>
      <c r="F1175" s="1066">
        <v>2019</v>
      </c>
      <c r="G1175" s="1064">
        <v>43341</v>
      </c>
      <c r="H1175" s="1117">
        <f t="shared" si="54"/>
        <v>2018</v>
      </c>
      <c r="I1175" s="1118"/>
      <c r="J1175" s="1063" t="s">
        <v>925</v>
      </c>
      <c r="K1175" s="1063" t="s">
        <v>924</v>
      </c>
      <c r="L1175" s="1063" t="s">
        <v>827</v>
      </c>
      <c r="M1175" s="1063">
        <v>43.824000000000005</v>
      </c>
      <c r="N1175" s="1063">
        <v>1.6E-2</v>
      </c>
      <c r="O1175" s="1062">
        <f>VLOOKUP(C1175,'A. Rate Class Allocations'!$B$124:$J$128,6,FALSE)</f>
        <v>0.94261788524984402</v>
      </c>
      <c r="P1175" s="1061">
        <f>VLOOKUP(C1175,'A. Rate Class Allocations'!$B$124:$J$128,8,FALSE)</f>
        <v>0.86676492558695795</v>
      </c>
      <c r="Q1175" s="1061">
        <f>VLOOKUP(C1175,'A. Rate Class Allocations'!$B$124:$J$128,7,FALSE)</f>
        <v>0.93591420350510102</v>
      </c>
      <c r="R1175" s="1061">
        <f>VLOOKUP(C1175,'A. Rate Class Allocations'!$B$124:$J$128,9,FALSE)</f>
        <v>0.67326093337246795</v>
      </c>
      <c r="S1175" s="1060">
        <f t="shared" si="55"/>
        <v>35.805440381957609</v>
      </c>
      <c r="T1175" s="1060">
        <f t="shared" si="56"/>
        <v>1.0081831523334308E-2</v>
      </c>
    </row>
    <row r="1176" spans="1:20" s="1063" customFormat="1">
      <c r="A1176" s="1072" t="s">
        <v>846</v>
      </c>
      <c r="B1176" s="1063" t="s">
        <v>768</v>
      </c>
      <c r="C1176" s="1063" t="s">
        <v>806</v>
      </c>
      <c r="D1176" s="1063" t="s">
        <v>1911</v>
      </c>
      <c r="E1176" s="1066">
        <v>2019</v>
      </c>
      <c r="F1176" s="1066">
        <v>2019</v>
      </c>
      <c r="G1176" s="1064">
        <v>43341</v>
      </c>
      <c r="H1176" s="1117">
        <f t="shared" si="54"/>
        <v>2018</v>
      </c>
      <c r="I1176" s="1118"/>
      <c r="J1176" s="1063" t="s">
        <v>925</v>
      </c>
      <c r="K1176" s="1063" t="s">
        <v>924</v>
      </c>
      <c r="L1176" s="1063" t="s">
        <v>827</v>
      </c>
      <c r="M1176" s="1063">
        <v>339.63600000000002</v>
      </c>
      <c r="N1176" s="1063">
        <v>0.124</v>
      </c>
      <c r="O1176" s="1062">
        <f>VLOOKUP(C1176,'A. Rate Class Allocations'!$B$124:$J$128,6,FALSE)</f>
        <v>0.94261788524984402</v>
      </c>
      <c r="P1176" s="1061">
        <f>VLOOKUP(C1176,'A. Rate Class Allocations'!$B$124:$J$128,8,FALSE)</f>
        <v>0.86676492558695795</v>
      </c>
      <c r="Q1176" s="1061">
        <f>VLOOKUP(C1176,'A. Rate Class Allocations'!$B$124:$J$128,7,FALSE)</f>
        <v>0.93591420350510102</v>
      </c>
      <c r="R1176" s="1061">
        <f>VLOOKUP(C1176,'A. Rate Class Allocations'!$B$124:$J$128,9,FALSE)</f>
        <v>0.67326093337246795</v>
      </c>
      <c r="S1176" s="1060">
        <f t="shared" si="55"/>
        <v>277.49216296017141</v>
      </c>
      <c r="T1176" s="1060">
        <f t="shared" si="56"/>
        <v>7.8134194305840884E-2</v>
      </c>
    </row>
    <row r="1177" spans="1:20" s="1063" customFormat="1">
      <c r="A1177" s="1072" t="s">
        <v>846</v>
      </c>
      <c r="B1177" s="1063" t="s">
        <v>768</v>
      </c>
      <c r="C1177" s="1063" t="s">
        <v>806</v>
      </c>
      <c r="D1177" s="1063" t="s">
        <v>1910</v>
      </c>
      <c r="E1177" s="1066">
        <v>2019</v>
      </c>
      <c r="F1177" s="1066">
        <v>2019</v>
      </c>
      <c r="G1177" s="1064">
        <v>43486</v>
      </c>
      <c r="H1177" s="1117">
        <f t="shared" si="54"/>
        <v>2019</v>
      </c>
      <c r="I1177" s="1118"/>
      <c r="J1177" s="1063" t="s">
        <v>925</v>
      </c>
      <c r="K1177" s="1063" t="s">
        <v>924</v>
      </c>
      <c r="L1177" s="1063" t="s">
        <v>827</v>
      </c>
      <c r="M1177" s="1063">
        <v>284.85600000000005</v>
      </c>
      <c r="N1177" s="1063">
        <v>0.10400000000000001</v>
      </c>
      <c r="O1177" s="1062">
        <f>VLOOKUP(C1177,'A. Rate Class Allocations'!$B$124:$J$128,6,FALSE)</f>
        <v>0.94261788524984402</v>
      </c>
      <c r="P1177" s="1061">
        <f>VLOOKUP(C1177,'A. Rate Class Allocations'!$B$124:$J$128,8,FALSE)</f>
        <v>0.86676492558695795</v>
      </c>
      <c r="Q1177" s="1061">
        <f>VLOOKUP(C1177,'A. Rate Class Allocations'!$B$124:$J$128,7,FALSE)</f>
        <v>0.93591420350510102</v>
      </c>
      <c r="R1177" s="1061">
        <f>VLOOKUP(C1177,'A. Rate Class Allocations'!$B$124:$J$128,9,FALSE)</f>
        <v>0.67326093337246795</v>
      </c>
      <c r="S1177" s="1060">
        <f t="shared" si="55"/>
        <v>232.73536248272447</v>
      </c>
      <c r="T1177" s="1060">
        <f t="shared" si="56"/>
        <v>6.5531904901673016E-2</v>
      </c>
    </row>
    <row r="1178" spans="1:20" s="1063" customFormat="1">
      <c r="A1178" s="1072" t="s">
        <v>846</v>
      </c>
      <c r="B1178" s="1063" t="s">
        <v>768</v>
      </c>
      <c r="C1178" s="1063" t="s">
        <v>806</v>
      </c>
      <c r="D1178" s="1063" t="s">
        <v>1910</v>
      </c>
      <c r="E1178" s="1066">
        <v>2019</v>
      </c>
      <c r="F1178" s="1066">
        <v>2019</v>
      </c>
      <c r="G1178" s="1064">
        <v>43486</v>
      </c>
      <c r="H1178" s="1117">
        <f t="shared" si="54"/>
        <v>2019</v>
      </c>
      <c r="I1178" s="1118"/>
      <c r="J1178" s="1063" t="s">
        <v>925</v>
      </c>
      <c r="K1178" s="1063" t="s">
        <v>924</v>
      </c>
      <c r="L1178" s="1063" t="s">
        <v>827</v>
      </c>
      <c r="M1178" s="1063">
        <v>317.72399999999999</v>
      </c>
      <c r="N1178" s="1063">
        <v>0.11599999999999999</v>
      </c>
      <c r="O1178" s="1062">
        <f>VLOOKUP(C1178,'A. Rate Class Allocations'!$B$124:$J$128,6,FALSE)</f>
        <v>0.94261788524984402</v>
      </c>
      <c r="P1178" s="1061">
        <f>VLOOKUP(C1178,'A. Rate Class Allocations'!$B$124:$J$128,8,FALSE)</f>
        <v>0.86676492558695795</v>
      </c>
      <c r="Q1178" s="1061">
        <f>VLOOKUP(C1178,'A. Rate Class Allocations'!$B$124:$J$128,7,FALSE)</f>
        <v>0.93591420350510102</v>
      </c>
      <c r="R1178" s="1061">
        <f>VLOOKUP(C1178,'A. Rate Class Allocations'!$B$124:$J$128,9,FALSE)</f>
        <v>0.67326093337246795</v>
      </c>
      <c r="S1178" s="1060">
        <f t="shared" si="55"/>
        <v>259.5894427691926</v>
      </c>
      <c r="T1178" s="1060">
        <f t="shared" si="56"/>
        <v>7.3093278544173718E-2</v>
      </c>
    </row>
    <row r="1179" spans="1:20" s="1063" customFormat="1">
      <c r="A1179" s="1072" t="s">
        <v>846</v>
      </c>
      <c r="B1179" s="1063" t="s">
        <v>768</v>
      </c>
      <c r="C1179" s="1063" t="s">
        <v>806</v>
      </c>
      <c r="D1179" s="1063" t="s">
        <v>1910</v>
      </c>
      <c r="E1179" s="1066">
        <v>2019</v>
      </c>
      <c r="F1179" s="1066">
        <v>2019</v>
      </c>
      <c r="G1179" s="1064">
        <v>43486</v>
      </c>
      <c r="H1179" s="1117">
        <f t="shared" si="54"/>
        <v>2019</v>
      </c>
      <c r="I1179" s="1118"/>
      <c r="J1179" s="1063" t="s">
        <v>925</v>
      </c>
      <c r="K1179" s="1063" t="s">
        <v>924</v>
      </c>
      <c r="L1179" s="1063" t="s">
        <v>827</v>
      </c>
      <c r="M1179" s="1063">
        <v>199.94700000000003</v>
      </c>
      <c r="N1179" s="1063">
        <v>7.3000000000000009E-2</v>
      </c>
      <c r="O1179" s="1062">
        <f>VLOOKUP(C1179,'A. Rate Class Allocations'!$B$124:$J$128,6,FALSE)</f>
        <v>0.94261788524984402</v>
      </c>
      <c r="P1179" s="1061">
        <f>VLOOKUP(C1179,'A. Rate Class Allocations'!$B$124:$J$128,8,FALSE)</f>
        <v>0.86676492558695795</v>
      </c>
      <c r="Q1179" s="1061">
        <f>VLOOKUP(C1179,'A. Rate Class Allocations'!$B$124:$J$128,7,FALSE)</f>
        <v>0.93591420350510102</v>
      </c>
      <c r="R1179" s="1061">
        <f>VLOOKUP(C1179,'A. Rate Class Allocations'!$B$124:$J$128,9,FALSE)</f>
        <v>0.67326093337246795</v>
      </c>
      <c r="S1179" s="1060">
        <f t="shared" si="55"/>
        <v>163.36232174268159</v>
      </c>
      <c r="T1179" s="1060">
        <f t="shared" si="56"/>
        <v>4.5998356325212784E-2</v>
      </c>
    </row>
    <row r="1180" spans="1:20" s="1063" customFormat="1">
      <c r="A1180" s="1072" t="s">
        <v>846</v>
      </c>
      <c r="B1180" s="1063" t="s">
        <v>768</v>
      </c>
      <c r="C1180" s="1063" t="s">
        <v>806</v>
      </c>
      <c r="D1180" s="1063" t="s">
        <v>1910</v>
      </c>
      <c r="E1180" s="1066">
        <v>2019</v>
      </c>
      <c r="F1180" s="1066">
        <v>2019</v>
      </c>
      <c r="G1180" s="1064">
        <v>43486</v>
      </c>
      <c r="H1180" s="1117">
        <f t="shared" si="54"/>
        <v>2019</v>
      </c>
      <c r="I1180" s="1118"/>
      <c r="J1180" s="1063" t="s">
        <v>925</v>
      </c>
      <c r="K1180" s="1063" t="s">
        <v>924</v>
      </c>
      <c r="L1180" s="1063" t="s">
        <v>827</v>
      </c>
      <c r="M1180" s="1063">
        <v>54.78</v>
      </c>
      <c r="N1180" s="1063">
        <v>1.9999999999999997E-2</v>
      </c>
      <c r="O1180" s="1062">
        <f>VLOOKUP(C1180,'A. Rate Class Allocations'!$B$124:$J$128,6,FALSE)</f>
        <v>0.94261788524984402</v>
      </c>
      <c r="P1180" s="1061">
        <f>VLOOKUP(C1180,'A. Rate Class Allocations'!$B$124:$J$128,8,FALSE)</f>
        <v>0.86676492558695795</v>
      </c>
      <c r="Q1180" s="1061">
        <f>VLOOKUP(C1180,'A. Rate Class Allocations'!$B$124:$J$128,7,FALSE)</f>
        <v>0.93591420350510102</v>
      </c>
      <c r="R1180" s="1061">
        <f>VLOOKUP(C1180,'A. Rate Class Allocations'!$B$124:$J$128,9,FALSE)</f>
        <v>0.67326093337246795</v>
      </c>
      <c r="S1180" s="1060">
        <f t="shared" si="55"/>
        <v>44.756800477447001</v>
      </c>
      <c r="T1180" s="1060">
        <f t="shared" si="56"/>
        <v>1.2602289404167882E-2</v>
      </c>
    </row>
    <row r="1181" spans="1:20" s="1063" customFormat="1">
      <c r="A1181" s="1072" t="s">
        <v>846</v>
      </c>
      <c r="B1181" s="1063" t="s">
        <v>768</v>
      </c>
      <c r="C1181" s="1063" t="s">
        <v>806</v>
      </c>
      <c r="D1181" s="1063" t="s">
        <v>1909</v>
      </c>
      <c r="E1181" s="1066">
        <v>2019</v>
      </c>
      <c r="F1181" s="1066">
        <v>2019</v>
      </c>
      <c r="G1181" s="1064">
        <v>43461</v>
      </c>
      <c r="H1181" s="1117">
        <f t="shared" si="54"/>
        <v>2018</v>
      </c>
      <c r="I1181" s="1118"/>
      <c r="J1181" s="1063" t="s">
        <v>925</v>
      </c>
      <c r="K1181" s="1063" t="s">
        <v>924</v>
      </c>
      <c r="L1181" s="1063" t="s">
        <v>827</v>
      </c>
      <c r="M1181" s="1063">
        <v>1851.5639999999999</v>
      </c>
      <c r="N1181" s="1063">
        <v>0.67599999999999993</v>
      </c>
      <c r="O1181" s="1062">
        <f>VLOOKUP(C1181,'A. Rate Class Allocations'!$B$124:$J$128,6,FALSE)</f>
        <v>0.94261788524984402</v>
      </c>
      <c r="P1181" s="1061">
        <f>VLOOKUP(C1181,'A. Rate Class Allocations'!$B$124:$J$128,8,FALSE)</f>
        <v>0.86676492558695795</v>
      </c>
      <c r="Q1181" s="1061">
        <f>VLOOKUP(C1181,'A. Rate Class Allocations'!$B$124:$J$128,7,FALSE)</f>
        <v>0.93591420350510102</v>
      </c>
      <c r="R1181" s="1061">
        <f>VLOOKUP(C1181,'A. Rate Class Allocations'!$B$124:$J$128,9,FALSE)</f>
        <v>0.67326093337246795</v>
      </c>
      <c r="S1181" s="1060">
        <f t="shared" si="55"/>
        <v>1512.7798561377085</v>
      </c>
      <c r="T1181" s="1060">
        <f t="shared" si="56"/>
        <v>0.42595738186087445</v>
      </c>
    </row>
    <row r="1182" spans="1:20" s="1063" customFormat="1">
      <c r="A1182" s="1072" t="s">
        <v>846</v>
      </c>
      <c r="B1182" s="1063" t="s">
        <v>768</v>
      </c>
      <c r="C1182" s="1063" t="s">
        <v>806</v>
      </c>
      <c r="D1182" s="1063" t="s">
        <v>1909</v>
      </c>
      <c r="E1182" s="1066">
        <v>2019</v>
      </c>
      <c r="F1182" s="1066">
        <v>2019</v>
      </c>
      <c r="G1182" s="1064">
        <v>43461</v>
      </c>
      <c r="H1182" s="1117">
        <f t="shared" si="54"/>
        <v>2018</v>
      </c>
      <c r="I1182" s="1118"/>
      <c r="J1182" s="1063" t="s">
        <v>925</v>
      </c>
      <c r="K1182" s="1063" t="s">
        <v>924</v>
      </c>
      <c r="L1182" s="1063" t="s">
        <v>827</v>
      </c>
      <c r="M1182" s="1063">
        <v>476.58600000000001</v>
      </c>
      <c r="N1182" s="1063">
        <v>0.17399999999999999</v>
      </c>
      <c r="O1182" s="1062">
        <f>VLOOKUP(C1182,'A. Rate Class Allocations'!$B$124:$J$128,6,FALSE)</f>
        <v>0.94261788524984402</v>
      </c>
      <c r="P1182" s="1061">
        <f>VLOOKUP(C1182,'A. Rate Class Allocations'!$B$124:$J$128,8,FALSE)</f>
        <v>0.86676492558695795</v>
      </c>
      <c r="Q1182" s="1061">
        <f>VLOOKUP(C1182,'A. Rate Class Allocations'!$B$124:$J$128,7,FALSE)</f>
        <v>0.93591420350510102</v>
      </c>
      <c r="R1182" s="1061">
        <f>VLOOKUP(C1182,'A. Rate Class Allocations'!$B$124:$J$128,9,FALSE)</f>
        <v>0.67326093337246795</v>
      </c>
      <c r="S1182" s="1060">
        <f t="shared" si="55"/>
        <v>389.38416415378896</v>
      </c>
      <c r="T1182" s="1060">
        <f t="shared" si="56"/>
        <v>0.10963991781626058</v>
      </c>
    </row>
    <row r="1183" spans="1:20" s="1063" customFormat="1">
      <c r="A1183" s="1072" t="s">
        <v>846</v>
      </c>
      <c r="B1183" s="1063" t="s">
        <v>768</v>
      </c>
      <c r="C1183" s="1063" t="s">
        <v>806</v>
      </c>
      <c r="D1183" s="1063" t="s">
        <v>1909</v>
      </c>
      <c r="E1183" s="1066">
        <v>2019</v>
      </c>
      <c r="F1183" s="1066">
        <v>2019</v>
      </c>
      <c r="G1183" s="1064">
        <v>43461</v>
      </c>
      <c r="H1183" s="1117">
        <f t="shared" si="54"/>
        <v>2018</v>
      </c>
      <c r="I1183" s="1118"/>
      <c r="J1183" s="1063" t="s">
        <v>925</v>
      </c>
      <c r="K1183" s="1063" t="s">
        <v>924</v>
      </c>
      <c r="L1183" s="1063" t="s">
        <v>827</v>
      </c>
      <c r="M1183" s="1063">
        <v>1840.6079999999997</v>
      </c>
      <c r="N1183" s="1063">
        <v>0.67199999999999993</v>
      </c>
      <c r="O1183" s="1062">
        <f>VLOOKUP(C1183,'A. Rate Class Allocations'!$B$124:$J$128,6,FALSE)</f>
        <v>0.94261788524984402</v>
      </c>
      <c r="P1183" s="1061">
        <f>VLOOKUP(C1183,'A. Rate Class Allocations'!$B$124:$J$128,8,FALSE)</f>
        <v>0.86676492558695795</v>
      </c>
      <c r="Q1183" s="1061">
        <f>VLOOKUP(C1183,'A. Rate Class Allocations'!$B$124:$J$128,7,FALSE)</f>
        <v>0.93591420350510102</v>
      </c>
      <c r="R1183" s="1061">
        <f>VLOOKUP(C1183,'A. Rate Class Allocations'!$B$124:$J$128,9,FALSE)</f>
        <v>0.67326093337246795</v>
      </c>
      <c r="S1183" s="1060">
        <f t="shared" si="55"/>
        <v>1503.8284960422193</v>
      </c>
      <c r="T1183" s="1060">
        <f t="shared" si="56"/>
        <v>0.4234369239800409</v>
      </c>
    </row>
    <row r="1184" spans="1:20" s="1063" customFormat="1">
      <c r="A1184" s="1072" t="s">
        <v>846</v>
      </c>
      <c r="B1184" s="1063" t="s">
        <v>768</v>
      </c>
      <c r="C1184" s="1063" t="s">
        <v>806</v>
      </c>
      <c r="D1184" s="1063" t="s">
        <v>1909</v>
      </c>
      <c r="E1184" s="1066">
        <v>2019</v>
      </c>
      <c r="F1184" s="1066">
        <v>2019</v>
      </c>
      <c r="G1184" s="1064">
        <v>43461</v>
      </c>
      <c r="H1184" s="1117">
        <f t="shared" si="54"/>
        <v>2018</v>
      </c>
      <c r="I1184" s="1118"/>
      <c r="J1184" s="1063" t="s">
        <v>925</v>
      </c>
      <c r="K1184" s="1063" t="s">
        <v>924</v>
      </c>
      <c r="L1184" s="1063" t="s">
        <v>827</v>
      </c>
      <c r="M1184" s="1063">
        <v>191.72999999999996</v>
      </c>
      <c r="N1184" s="1063">
        <v>6.9999999999999993E-2</v>
      </c>
      <c r="O1184" s="1062">
        <f>VLOOKUP(C1184,'A. Rate Class Allocations'!$B$124:$J$128,6,FALSE)</f>
        <v>0.94261788524984402</v>
      </c>
      <c r="P1184" s="1061">
        <f>VLOOKUP(C1184,'A. Rate Class Allocations'!$B$124:$J$128,8,FALSE)</f>
        <v>0.86676492558695795</v>
      </c>
      <c r="Q1184" s="1061">
        <f>VLOOKUP(C1184,'A. Rate Class Allocations'!$B$124:$J$128,7,FALSE)</f>
        <v>0.93591420350510102</v>
      </c>
      <c r="R1184" s="1061">
        <f>VLOOKUP(C1184,'A. Rate Class Allocations'!$B$124:$J$128,9,FALSE)</f>
        <v>0.67326093337246795</v>
      </c>
      <c r="S1184" s="1060">
        <f t="shared" si="55"/>
        <v>156.64880167106449</v>
      </c>
      <c r="T1184" s="1060">
        <f t="shared" si="56"/>
        <v>4.4108012914587588E-2</v>
      </c>
    </row>
    <row r="1185" spans="1:20" s="1063" customFormat="1">
      <c r="A1185" s="1072" t="s">
        <v>846</v>
      </c>
      <c r="B1185" s="1063" t="s">
        <v>768</v>
      </c>
      <c r="C1185" s="1063" t="s">
        <v>806</v>
      </c>
      <c r="D1185" s="1063" t="s">
        <v>1908</v>
      </c>
      <c r="E1185" s="1066">
        <v>2019</v>
      </c>
      <c r="F1185" s="1066">
        <v>2019</v>
      </c>
      <c r="G1185" s="1064">
        <v>43412</v>
      </c>
      <c r="H1185" s="1117">
        <f t="shared" si="54"/>
        <v>2018</v>
      </c>
      <c r="I1185" s="1118"/>
      <c r="J1185" s="1063" t="s">
        <v>925</v>
      </c>
      <c r="K1185" s="1063" t="s">
        <v>924</v>
      </c>
      <c r="L1185" s="1063" t="s">
        <v>827</v>
      </c>
      <c r="M1185" s="1063">
        <v>2599.3109999999997</v>
      </c>
      <c r="N1185" s="1063">
        <v>0.94899999999999995</v>
      </c>
      <c r="O1185" s="1062">
        <f>VLOOKUP(C1185,'A. Rate Class Allocations'!$B$124:$J$128,6,FALSE)</f>
        <v>0.94261788524984402</v>
      </c>
      <c r="P1185" s="1061">
        <f>VLOOKUP(C1185,'A. Rate Class Allocations'!$B$124:$J$128,8,FALSE)</f>
        <v>0.86676492558695795</v>
      </c>
      <c r="Q1185" s="1061">
        <f>VLOOKUP(C1185,'A. Rate Class Allocations'!$B$124:$J$128,7,FALSE)</f>
        <v>0.93591420350510102</v>
      </c>
      <c r="R1185" s="1061">
        <f>VLOOKUP(C1185,'A. Rate Class Allocations'!$B$124:$J$128,9,FALSE)</f>
        <v>0.67326093337246795</v>
      </c>
      <c r="S1185" s="1060">
        <f t="shared" si="55"/>
        <v>2123.7101826548601</v>
      </c>
      <c r="T1185" s="1060">
        <f t="shared" si="56"/>
        <v>0.59797863222776604</v>
      </c>
    </row>
    <row r="1186" spans="1:20" s="1063" customFormat="1">
      <c r="A1186" s="1072" t="s">
        <v>846</v>
      </c>
      <c r="B1186" s="1063" t="s">
        <v>768</v>
      </c>
      <c r="C1186" s="1063" t="s">
        <v>806</v>
      </c>
      <c r="D1186" s="1063" t="s">
        <v>1908</v>
      </c>
      <c r="E1186" s="1066">
        <v>2019</v>
      </c>
      <c r="F1186" s="1066">
        <v>2019</v>
      </c>
      <c r="G1186" s="1064">
        <v>43412</v>
      </c>
      <c r="H1186" s="1117">
        <f t="shared" si="54"/>
        <v>2018</v>
      </c>
      <c r="I1186" s="1118"/>
      <c r="J1186" s="1063" t="s">
        <v>925</v>
      </c>
      <c r="K1186" s="1063" t="s">
        <v>924</v>
      </c>
      <c r="L1186" s="1063" t="s">
        <v>827</v>
      </c>
      <c r="M1186" s="1063">
        <v>120.51600000000001</v>
      </c>
      <c r="N1186" s="1063">
        <v>4.3999999999999997E-2</v>
      </c>
      <c r="O1186" s="1062">
        <f>VLOOKUP(C1186,'A. Rate Class Allocations'!$B$124:$J$128,6,FALSE)</f>
        <v>0.94261788524984402</v>
      </c>
      <c r="P1186" s="1061">
        <f>VLOOKUP(C1186,'A. Rate Class Allocations'!$B$124:$J$128,8,FALSE)</f>
        <v>0.86676492558695795</v>
      </c>
      <c r="Q1186" s="1061">
        <f>VLOOKUP(C1186,'A. Rate Class Allocations'!$B$124:$J$128,7,FALSE)</f>
        <v>0.93591420350510102</v>
      </c>
      <c r="R1186" s="1061">
        <f>VLOOKUP(C1186,'A. Rate Class Allocations'!$B$124:$J$128,9,FALSE)</f>
        <v>0.67326093337246795</v>
      </c>
      <c r="S1186" s="1060">
        <f t="shared" si="55"/>
        <v>98.464961050383408</v>
      </c>
      <c r="T1186" s="1060">
        <f t="shared" si="56"/>
        <v>2.7725036689169345E-2</v>
      </c>
    </row>
    <row r="1187" spans="1:20" s="1063" customFormat="1">
      <c r="A1187" s="1072" t="s">
        <v>846</v>
      </c>
      <c r="B1187" s="1063" t="s">
        <v>768</v>
      </c>
      <c r="C1187" s="1063" t="s">
        <v>806</v>
      </c>
      <c r="D1187" s="1063" t="s">
        <v>1908</v>
      </c>
      <c r="E1187" s="1066">
        <v>2019</v>
      </c>
      <c r="F1187" s="1066">
        <v>2019</v>
      </c>
      <c r="G1187" s="1064">
        <v>43412</v>
      </c>
      <c r="H1187" s="1117">
        <f t="shared" si="54"/>
        <v>2018</v>
      </c>
      <c r="I1187" s="1118"/>
      <c r="J1187" s="1063" t="s">
        <v>925</v>
      </c>
      <c r="K1187" s="1063" t="s">
        <v>924</v>
      </c>
      <c r="L1187" s="1063" t="s">
        <v>827</v>
      </c>
      <c r="M1187" s="1063">
        <v>38.346000000000004</v>
      </c>
      <c r="N1187" s="1063">
        <v>1.4E-2</v>
      </c>
      <c r="O1187" s="1062">
        <f>VLOOKUP(C1187,'A. Rate Class Allocations'!$B$124:$J$128,6,FALSE)</f>
        <v>0.94261788524984402</v>
      </c>
      <c r="P1187" s="1061">
        <f>VLOOKUP(C1187,'A. Rate Class Allocations'!$B$124:$J$128,8,FALSE)</f>
        <v>0.86676492558695795</v>
      </c>
      <c r="Q1187" s="1061">
        <f>VLOOKUP(C1187,'A. Rate Class Allocations'!$B$124:$J$128,7,FALSE)</f>
        <v>0.93591420350510102</v>
      </c>
      <c r="R1187" s="1061">
        <f>VLOOKUP(C1187,'A. Rate Class Allocations'!$B$124:$J$128,9,FALSE)</f>
        <v>0.67326093337246795</v>
      </c>
      <c r="S1187" s="1060">
        <f t="shared" si="55"/>
        <v>31.329760334212907</v>
      </c>
      <c r="T1187" s="1060">
        <f t="shared" si="56"/>
        <v>8.8216025829175194E-3</v>
      </c>
    </row>
    <row r="1188" spans="1:20" s="1063" customFormat="1">
      <c r="A1188" s="1072" t="s">
        <v>846</v>
      </c>
      <c r="B1188" s="1063" t="s">
        <v>768</v>
      </c>
      <c r="C1188" s="1063" t="s">
        <v>806</v>
      </c>
      <c r="D1188" s="1063" t="s">
        <v>1908</v>
      </c>
      <c r="E1188" s="1066">
        <v>2019</v>
      </c>
      <c r="F1188" s="1066">
        <v>2019</v>
      </c>
      <c r="G1188" s="1064">
        <v>43412</v>
      </c>
      <c r="H1188" s="1117">
        <f t="shared" si="54"/>
        <v>2018</v>
      </c>
      <c r="I1188" s="1118"/>
      <c r="J1188" s="1063" t="s">
        <v>843</v>
      </c>
      <c r="K1188" s="1063" t="s">
        <v>924</v>
      </c>
      <c r="L1188" s="1063" t="s">
        <v>827</v>
      </c>
      <c r="M1188" s="1063">
        <v>599.84100000000012</v>
      </c>
      <c r="N1188" s="1063">
        <v>0.21900000000000003</v>
      </c>
      <c r="O1188" s="1062">
        <f>VLOOKUP(C1188,'A. Rate Class Allocations'!$B$124:$J$128,6,FALSE)</f>
        <v>0.94261788524984402</v>
      </c>
      <c r="P1188" s="1061">
        <f>VLOOKUP(C1188,'A. Rate Class Allocations'!$B$124:$J$128,8,FALSE)</f>
        <v>0.86676492558695795</v>
      </c>
      <c r="Q1188" s="1061">
        <f>VLOOKUP(C1188,'A. Rate Class Allocations'!$B$124:$J$128,7,FALSE)</f>
        <v>0.93591420350510102</v>
      </c>
      <c r="R1188" s="1061">
        <f>VLOOKUP(C1188,'A. Rate Class Allocations'!$B$124:$J$128,9,FALSE)</f>
        <v>0.67326093337246795</v>
      </c>
      <c r="S1188" s="1060">
        <f t="shared" si="55"/>
        <v>490.08696522804485</v>
      </c>
      <c r="T1188" s="1060">
        <f t="shared" si="56"/>
        <v>0.13799506897563835</v>
      </c>
    </row>
    <row r="1189" spans="1:20" s="1063" customFormat="1">
      <c r="A1189" s="1072" t="s">
        <v>846</v>
      </c>
      <c r="B1189" s="1063" t="s">
        <v>768</v>
      </c>
      <c r="C1189" s="1063" t="s">
        <v>806</v>
      </c>
      <c r="D1189" s="1063" t="s">
        <v>1908</v>
      </c>
      <c r="E1189" s="1066">
        <v>2019</v>
      </c>
      <c r="F1189" s="1066">
        <v>2019</v>
      </c>
      <c r="G1189" s="1064">
        <v>43412</v>
      </c>
      <c r="H1189" s="1117">
        <f t="shared" si="54"/>
        <v>2018</v>
      </c>
      <c r="I1189" s="1118"/>
      <c r="J1189" s="1063" t="s">
        <v>843</v>
      </c>
      <c r="K1189" s="1063" t="s">
        <v>924</v>
      </c>
      <c r="L1189" s="1063" t="s">
        <v>827</v>
      </c>
      <c r="M1189" s="1063">
        <v>219.12</v>
      </c>
      <c r="N1189" s="1063">
        <v>7.9999999999999988E-2</v>
      </c>
      <c r="O1189" s="1062">
        <f>VLOOKUP(C1189,'A. Rate Class Allocations'!$B$124:$J$128,6,FALSE)</f>
        <v>0.94261788524984402</v>
      </c>
      <c r="P1189" s="1061">
        <f>VLOOKUP(C1189,'A. Rate Class Allocations'!$B$124:$J$128,8,FALSE)</f>
        <v>0.86676492558695795</v>
      </c>
      <c r="Q1189" s="1061">
        <f>VLOOKUP(C1189,'A. Rate Class Allocations'!$B$124:$J$128,7,FALSE)</f>
        <v>0.93591420350510102</v>
      </c>
      <c r="R1189" s="1061">
        <f>VLOOKUP(C1189,'A. Rate Class Allocations'!$B$124:$J$128,9,FALSE)</f>
        <v>0.67326093337246795</v>
      </c>
      <c r="S1189" s="1060">
        <f t="shared" si="55"/>
        <v>179.027201909788</v>
      </c>
      <c r="T1189" s="1060">
        <f t="shared" si="56"/>
        <v>5.0409157616671529E-2</v>
      </c>
    </row>
    <row r="1190" spans="1:20" s="1063" customFormat="1">
      <c r="A1190" s="1072" t="s">
        <v>846</v>
      </c>
      <c r="B1190" s="1063" t="s">
        <v>768</v>
      </c>
      <c r="C1190" s="1063" t="s">
        <v>806</v>
      </c>
      <c r="D1190" s="1063" t="s">
        <v>1908</v>
      </c>
      <c r="E1190" s="1066">
        <v>2019</v>
      </c>
      <c r="F1190" s="1066">
        <v>2019</v>
      </c>
      <c r="G1190" s="1064">
        <v>43412</v>
      </c>
      <c r="H1190" s="1117">
        <f t="shared" si="54"/>
        <v>2018</v>
      </c>
      <c r="I1190" s="1118"/>
      <c r="J1190" s="1063" t="s">
        <v>843</v>
      </c>
      <c r="K1190" s="1063" t="s">
        <v>924</v>
      </c>
      <c r="L1190" s="1063" t="s">
        <v>827</v>
      </c>
      <c r="M1190" s="1063">
        <v>241.03200000000001</v>
      </c>
      <c r="N1190" s="1063">
        <v>8.7999999999999995E-2</v>
      </c>
      <c r="O1190" s="1062">
        <f>VLOOKUP(C1190,'A. Rate Class Allocations'!$B$124:$J$128,6,FALSE)</f>
        <v>0.94261788524984402</v>
      </c>
      <c r="P1190" s="1061">
        <f>VLOOKUP(C1190,'A. Rate Class Allocations'!$B$124:$J$128,8,FALSE)</f>
        <v>0.86676492558695795</v>
      </c>
      <c r="Q1190" s="1061">
        <f>VLOOKUP(C1190,'A. Rate Class Allocations'!$B$124:$J$128,7,FALSE)</f>
        <v>0.93591420350510102</v>
      </c>
      <c r="R1190" s="1061">
        <f>VLOOKUP(C1190,'A. Rate Class Allocations'!$B$124:$J$128,9,FALSE)</f>
        <v>0.67326093337246795</v>
      </c>
      <c r="S1190" s="1060">
        <f t="shared" si="55"/>
        <v>196.92992210076682</v>
      </c>
      <c r="T1190" s="1060">
        <f t="shared" si="56"/>
        <v>5.5450073378338689E-2</v>
      </c>
    </row>
    <row r="1191" spans="1:20" s="1063" customFormat="1">
      <c r="A1191" s="1072" t="s">
        <v>846</v>
      </c>
      <c r="B1191" s="1063" t="s">
        <v>768</v>
      </c>
      <c r="C1191" s="1063" t="s">
        <v>806</v>
      </c>
      <c r="D1191" s="1063" t="s">
        <v>1908</v>
      </c>
      <c r="E1191" s="1066">
        <v>2019</v>
      </c>
      <c r="F1191" s="1066">
        <v>2019</v>
      </c>
      <c r="G1191" s="1064">
        <v>43412</v>
      </c>
      <c r="H1191" s="1117">
        <f t="shared" si="54"/>
        <v>2018</v>
      </c>
      <c r="I1191" s="1118"/>
      <c r="J1191" s="1063" t="s">
        <v>843</v>
      </c>
      <c r="K1191" s="1063" t="s">
        <v>924</v>
      </c>
      <c r="L1191" s="1063" t="s">
        <v>827</v>
      </c>
      <c r="M1191" s="1063">
        <v>38.346000000000004</v>
      </c>
      <c r="N1191" s="1063">
        <v>1.4E-2</v>
      </c>
      <c r="O1191" s="1062">
        <f>VLOOKUP(C1191,'A. Rate Class Allocations'!$B$124:$J$128,6,FALSE)</f>
        <v>0.94261788524984402</v>
      </c>
      <c r="P1191" s="1061">
        <f>VLOOKUP(C1191,'A. Rate Class Allocations'!$B$124:$J$128,8,FALSE)</f>
        <v>0.86676492558695795</v>
      </c>
      <c r="Q1191" s="1061">
        <f>VLOOKUP(C1191,'A. Rate Class Allocations'!$B$124:$J$128,7,FALSE)</f>
        <v>0.93591420350510102</v>
      </c>
      <c r="R1191" s="1061">
        <f>VLOOKUP(C1191,'A. Rate Class Allocations'!$B$124:$J$128,9,FALSE)</f>
        <v>0.67326093337246795</v>
      </c>
      <c r="S1191" s="1060">
        <f t="shared" si="55"/>
        <v>31.329760334212907</v>
      </c>
      <c r="T1191" s="1060">
        <f t="shared" si="56"/>
        <v>8.8216025829175194E-3</v>
      </c>
    </row>
    <row r="1192" spans="1:20" s="1063" customFormat="1">
      <c r="A1192" s="1072" t="s">
        <v>846</v>
      </c>
      <c r="B1192" s="1063" t="s">
        <v>768</v>
      </c>
      <c r="C1192" s="1063" t="s">
        <v>806</v>
      </c>
      <c r="D1192" s="1063" t="s">
        <v>1907</v>
      </c>
      <c r="E1192" s="1066">
        <v>2019</v>
      </c>
      <c r="F1192" s="1066">
        <v>2019</v>
      </c>
      <c r="G1192" s="1064">
        <v>43396</v>
      </c>
      <c r="H1192" s="1117">
        <f t="shared" si="54"/>
        <v>2018</v>
      </c>
      <c r="I1192" s="1118"/>
      <c r="J1192" s="1063" t="s">
        <v>925</v>
      </c>
      <c r="K1192" s="1063" t="s">
        <v>924</v>
      </c>
      <c r="L1192" s="1063" t="s">
        <v>827</v>
      </c>
      <c r="M1192" s="1063">
        <v>1864.5120000000002</v>
      </c>
      <c r="N1192" s="1063">
        <v>0.83200000000000007</v>
      </c>
      <c r="O1192" s="1062">
        <f>VLOOKUP(C1192,'A. Rate Class Allocations'!$B$124:$J$128,6,FALSE)</f>
        <v>0.94261788524984402</v>
      </c>
      <c r="P1192" s="1061">
        <f>VLOOKUP(C1192,'A. Rate Class Allocations'!$B$124:$J$128,8,FALSE)</f>
        <v>0.86676492558695795</v>
      </c>
      <c r="Q1192" s="1061">
        <f>VLOOKUP(C1192,'A. Rate Class Allocations'!$B$124:$J$128,7,FALSE)</f>
        <v>0.93591420350510102</v>
      </c>
      <c r="R1192" s="1061">
        <f>VLOOKUP(C1192,'A. Rate Class Allocations'!$B$124:$J$128,9,FALSE)</f>
        <v>0.67326093337246795</v>
      </c>
      <c r="S1192" s="1060">
        <f t="shared" si="55"/>
        <v>1523.35873625056</v>
      </c>
      <c r="T1192" s="1060">
        <f t="shared" si="56"/>
        <v>0.52425523921338413</v>
      </c>
    </row>
    <row r="1193" spans="1:20" s="1063" customFormat="1">
      <c r="A1193" s="1072" t="s">
        <v>846</v>
      </c>
      <c r="B1193" s="1063" t="s">
        <v>768</v>
      </c>
      <c r="C1193" s="1063" t="s">
        <v>806</v>
      </c>
      <c r="D1193" s="1063" t="s">
        <v>1907</v>
      </c>
      <c r="E1193" s="1066">
        <v>2019</v>
      </c>
      <c r="F1193" s="1066">
        <v>2019</v>
      </c>
      <c r="G1193" s="1064">
        <v>43396</v>
      </c>
      <c r="H1193" s="1117">
        <f t="shared" si="54"/>
        <v>2018</v>
      </c>
      <c r="I1193" s="1118"/>
      <c r="J1193" s="1063" t="s">
        <v>925</v>
      </c>
      <c r="K1193" s="1063" t="s">
        <v>924</v>
      </c>
      <c r="L1193" s="1063" t="s">
        <v>827</v>
      </c>
      <c r="M1193" s="1063">
        <v>64.989000000000004</v>
      </c>
      <c r="N1193" s="1063">
        <v>2.9000000000000001E-2</v>
      </c>
      <c r="O1193" s="1062">
        <f>VLOOKUP(C1193,'A. Rate Class Allocations'!$B$124:$J$128,6,FALSE)</f>
        <v>0.94261788524984402</v>
      </c>
      <c r="P1193" s="1061">
        <f>VLOOKUP(C1193,'A. Rate Class Allocations'!$B$124:$J$128,8,FALSE)</f>
        <v>0.86676492558695795</v>
      </c>
      <c r="Q1193" s="1061">
        <f>VLOOKUP(C1193,'A. Rate Class Allocations'!$B$124:$J$128,7,FALSE)</f>
        <v>0.93591420350510102</v>
      </c>
      <c r="R1193" s="1061">
        <f>VLOOKUP(C1193,'A. Rate Class Allocations'!$B$124:$J$128,9,FALSE)</f>
        <v>0.67326093337246795</v>
      </c>
      <c r="S1193" s="1060">
        <f t="shared" si="55"/>
        <v>53.097840566425774</v>
      </c>
      <c r="T1193" s="1060">
        <f t="shared" si="56"/>
        <v>1.8273319636043433E-2</v>
      </c>
    </row>
    <row r="1194" spans="1:20" s="1063" customFormat="1">
      <c r="A1194" s="1072" t="s">
        <v>846</v>
      </c>
      <c r="B1194" s="1063" t="s">
        <v>768</v>
      </c>
      <c r="C1194" s="1063" t="s">
        <v>806</v>
      </c>
      <c r="D1194" s="1063" t="s">
        <v>1907</v>
      </c>
      <c r="E1194" s="1066">
        <v>2019</v>
      </c>
      <c r="F1194" s="1066">
        <v>2019</v>
      </c>
      <c r="G1194" s="1064">
        <v>43396</v>
      </c>
      <c r="H1194" s="1117">
        <f t="shared" si="54"/>
        <v>2018</v>
      </c>
      <c r="I1194" s="1118"/>
      <c r="J1194" s="1063" t="s">
        <v>925</v>
      </c>
      <c r="K1194" s="1063" t="s">
        <v>924</v>
      </c>
      <c r="L1194" s="1063" t="s">
        <v>827</v>
      </c>
      <c r="M1194" s="1063">
        <v>430.27200000000005</v>
      </c>
      <c r="N1194" s="1063">
        <v>0.192</v>
      </c>
      <c r="O1194" s="1062">
        <f>VLOOKUP(C1194,'A. Rate Class Allocations'!$B$124:$J$128,6,FALSE)</f>
        <v>0.94261788524984402</v>
      </c>
      <c r="P1194" s="1061">
        <f>VLOOKUP(C1194,'A. Rate Class Allocations'!$B$124:$J$128,8,FALSE)</f>
        <v>0.86676492558695795</v>
      </c>
      <c r="Q1194" s="1061">
        <f>VLOOKUP(C1194,'A. Rate Class Allocations'!$B$124:$J$128,7,FALSE)</f>
        <v>0.93591420350510102</v>
      </c>
      <c r="R1194" s="1061">
        <f>VLOOKUP(C1194,'A. Rate Class Allocations'!$B$124:$J$128,9,FALSE)</f>
        <v>0.67326093337246795</v>
      </c>
      <c r="S1194" s="1060">
        <f t="shared" si="55"/>
        <v>351.54432375012925</v>
      </c>
      <c r="T1194" s="1060">
        <f t="shared" si="56"/>
        <v>0.12098197828001168</v>
      </c>
    </row>
    <row r="1195" spans="1:20" s="1063" customFormat="1">
      <c r="A1195" s="1072" t="s">
        <v>846</v>
      </c>
      <c r="B1195" s="1063" t="s">
        <v>768</v>
      </c>
      <c r="C1195" s="1063" t="s">
        <v>806</v>
      </c>
      <c r="D1195" s="1063" t="s">
        <v>1906</v>
      </c>
      <c r="E1195" s="1066">
        <v>2019</v>
      </c>
      <c r="F1195" s="1066">
        <v>2019</v>
      </c>
      <c r="G1195" s="1064">
        <v>43405</v>
      </c>
      <c r="H1195" s="1117">
        <f t="shared" si="54"/>
        <v>2018</v>
      </c>
      <c r="I1195" s="1118"/>
      <c r="J1195" s="1063" t="s">
        <v>925</v>
      </c>
      <c r="K1195" s="1063" t="s">
        <v>924</v>
      </c>
      <c r="L1195" s="1063" t="s">
        <v>827</v>
      </c>
      <c r="M1195" s="1063">
        <v>3275.8440000000001</v>
      </c>
      <c r="N1195" s="1063">
        <v>1.1960000000000002</v>
      </c>
      <c r="O1195" s="1062">
        <f>VLOOKUP(C1195,'A. Rate Class Allocations'!$B$124:$J$128,6,FALSE)</f>
        <v>0.94261788524984402</v>
      </c>
      <c r="P1195" s="1061">
        <f>VLOOKUP(C1195,'A. Rate Class Allocations'!$B$124:$J$128,8,FALSE)</f>
        <v>0.86676492558695795</v>
      </c>
      <c r="Q1195" s="1061">
        <f>VLOOKUP(C1195,'A. Rate Class Allocations'!$B$124:$J$128,7,FALSE)</f>
        <v>0.93591420350510102</v>
      </c>
      <c r="R1195" s="1061">
        <f>VLOOKUP(C1195,'A. Rate Class Allocations'!$B$124:$J$128,9,FALSE)</f>
        <v>0.67326093337246795</v>
      </c>
      <c r="S1195" s="1060">
        <f t="shared" si="55"/>
        <v>2676.4566685513309</v>
      </c>
      <c r="T1195" s="1060">
        <f t="shared" si="56"/>
        <v>0.7536169063692395</v>
      </c>
    </row>
    <row r="1196" spans="1:20" s="1063" customFormat="1">
      <c r="A1196" s="1072" t="s">
        <v>846</v>
      </c>
      <c r="B1196" s="1063" t="s">
        <v>768</v>
      </c>
      <c r="C1196" s="1063" t="s">
        <v>806</v>
      </c>
      <c r="D1196" s="1063" t="s">
        <v>1906</v>
      </c>
      <c r="E1196" s="1066">
        <v>2019</v>
      </c>
      <c r="F1196" s="1066">
        <v>2019</v>
      </c>
      <c r="G1196" s="1064">
        <v>43405</v>
      </c>
      <c r="H1196" s="1117">
        <f t="shared" si="54"/>
        <v>2018</v>
      </c>
      <c r="I1196" s="1118"/>
      <c r="J1196" s="1063" t="s">
        <v>925</v>
      </c>
      <c r="K1196" s="1063" t="s">
        <v>924</v>
      </c>
      <c r="L1196" s="1063" t="s">
        <v>827</v>
      </c>
      <c r="M1196" s="1063">
        <v>79.430999999999997</v>
      </c>
      <c r="N1196" s="1063">
        <v>2.8999999999999998E-2</v>
      </c>
      <c r="O1196" s="1062">
        <f>VLOOKUP(C1196,'A. Rate Class Allocations'!$B$124:$J$128,6,FALSE)</f>
        <v>0.94261788524984402</v>
      </c>
      <c r="P1196" s="1061">
        <f>VLOOKUP(C1196,'A. Rate Class Allocations'!$B$124:$J$128,8,FALSE)</f>
        <v>0.86676492558695795</v>
      </c>
      <c r="Q1196" s="1061">
        <f>VLOOKUP(C1196,'A. Rate Class Allocations'!$B$124:$J$128,7,FALSE)</f>
        <v>0.93591420350510102</v>
      </c>
      <c r="R1196" s="1061">
        <f>VLOOKUP(C1196,'A. Rate Class Allocations'!$B$124:$J$128,9,FALSE)</f>
        <v>0.67326093337246795</v>
      </c>
      <c r="S1196" s="1060">
        <f t="shared" si="55"/>
        <v>64.89736069229815</v>
      </c>
      <c r="T1196" s="1060">
        <f t="shared" si="56"/>
        <v>1.8273319636043429E-2</v>
      </c>
    </row>
    <row r="1197" spans="1:20" s="1063" customFormat="1">
      <c r="A1197" s="1072" t="s">
        <v>846</v>
      </c>
      <c r="B1197" s="1063" t="s">
        <v>768</v>
      </c>
      <c r="C1197" s="1063" t="s">
        <v>806</v>
      </c>
      <c r="D1197" s="1063" t="s">
        <v>1906</v>
      </c>
      <c r="E1197" s="1066">
        <v>2019</v>
      </c>
      <c r="F1197" s="1066">
        <v>2019</v>
      </c>
      <c r="G1197" s="1064">
        <v>43405</v>
      </c>
      <c r="H1197" s="1117">
        <f t="shared" si="54"/>
        <v>2018</v>
      </c>
      <c r="I1197" s="1118"/>
      <c r="J1197" s="1063" t="s">
        <v>843</v>
      </c>
      <c r="K1197" s="1063" t="s">
        <v>924</v>
      </c>
      <c r="L1197" s="1063" t="s">
        <v>827</v>
      </c>
      <c r="M1197" s="1063">
        <v>996.99600000000032</v>
      </c>
      <c r="N1197" s="1063">
        <v>0.36400000000000005</v>
      </c>
      <c r="O1197" s="1062">
        <f>VLOOKUP(C1197,'A. Rate Class Allocations'!$B$124:$J$128,6,FALSE)</f>
        <v>0.94261788524984402</v>
      </c>
      <c r="P1197" s="1061">
        <f>VLOOKUP(C1197,'A. Rate Class Allocations'!$B$124:$J$128,8,FALSE)</f>
        <v>0.86676492558695795</v>
      </c>
      <c r="Q1197" s="1061">
        <f>VLOOKUP(C1197,'A. Rate Class Allocations'!$B$124:$J$128,7,FALSE)</f>
        <v>0.93591420350510102</v>
      </c>
      <c r="R1197" s="1061">
        <f>VLOOKUP(C1197,'A. Rate Class Allocations'!$B$124:$J$128,9,FALSE)</f>
        <v>0.67326093337246795</v>
      </c>
      <c r="S1197" s="1060">
        <f t="shared" si="55"/>
        <v>814.57376868953577</v>
      </c>
      <c r="T1197" s="1060">
        <f t="shared" si="56"/>
        <v>0.22936166715585554</v>
      </c>
    </row>
    <row r="1198" spans="1:20" s="1063" customFormat="1">
      <c r="A1198" s="1072" t="s">
        <v>846</v>
      </c>
      <c r="B1198" s="1063" t="s">
        <v>768</v>
      </c>
      <c r="C1198" s="1063" t="s">
        <v>806</v>
      </c>
      <c r="D1198" s="1063" t="s">
        <v>1906</v>
      </c>
      <c r="E1198" s="1066">
        <v>2019</v>
      </c>
      <c r="F1198" s="1066">
        <v>2019</v>
      </c>
      <c r="G1198" s="1064">
        <v>43405</v>
      </c>
      <c r="H1198" s="1117">
        <f t="shared" si="54"/>
        <v>2018</v>
      </c>
      <c r="I1198" s="1118"/>
      <c r="J1198" s="1063" t="s">
        <v>843</v>
      </c>
      <c r="K1198" s="1063" t="s">
        <v>924</v>
      </c>
      <c r="L1198" s="1063" t="s">
        <v>827</v>
      </c>
      <c r="M1198" s="1063">
        <v>79.430999999999997</v>
      </c>
      <c r="N1198" s="1063">
        <v>2.8999999999999998E-2</v>
      </c>
      <c r="O1198" s="1062">
        <f>VLOOKUP(C1198,'A. Rate Class Allocations'!$B$124:$J$128,6,FALSE)</f>
        <v>0.94261788524984402</v>
      </c>
      <c r="P1198" s="1061">
        <f>VLOOKUP(C1198,'A. Rate Class Allocations'!$B$124:$J$128,8,FALSE)</f>
        <v>0.86676492558695795</v>
      </c>
      <c r="Q1198" s="1061">
        <f>VLOOKUP(C1198,'A. Rate Class Allocations'!$B$124:$J$128,7,FALSE)</f>
        <v>0.93591420350510102</v>
      </c>
      <c r="R1198" s="1061">
        <f>VLOOKUP(C1198,'A. Rate Class Allocations'!$B$124:$J$128,9,FALSE)</f>
        <v>0.67326093337246795</v>
      </c>
      <c r="S1198" s="1060">
        <f t="shared" si="55"/>
        <v>64.89736069229815</v>
      </c>
      <c r="T1198" s="1060">
        <f t="shared" si="56"/>
        <v>1.8273319636043429E-2</v>
      </c>
    </row>
    <row r="1199" spans="1:20" s="1063" customFormat="1">
      <c r="A1199" s="1072" t="s">
        <v>846</v>
      </c>
      <c r="B1199" s="1063" t="s">
        <v>768</v>
      </c>
      <c r="C1199" s="1063" t="s">
        <v>806</v>
      </c>
      <c r="D1199" s="1063" t="s">
        <v>1905</v>
      </c>
      <c r="E1199" s="1066">
        <v>2019</v>
      </c>
      <c r="F1199" s="1066">
        <v>2019</v>
      </c>
      <c r="G1199" s="1064">
        <v>43377</v>
      </c>
      <c r="H1199" s="1117">
        <f t="shared" si="54"/>
        <v>2018</v>
      </c>
      <c r="I1199" s="1118"/>
      <c r="J1199" s="1063" t="s">
        <v>925</v>
      </c>
      <c r="K1199" s="1063" t="s">
        <v>924</v>
      </c>
      <c r="L1199" s="1063" t="s">
        <v>827</v>
      </c>
      <c r="M1199" s="1063">
        <v>2929.0039999999999</v>
      </c>
      <c r="N1199" s="1063">
        <v>1.1960000000000002</v>
      </c>
      <c r="O1199" s="1062">
        <f>VLOOKUP(C1199,'A. Rate Class Allocations'!$B$124:$J$128,6,FALSE)</f>
        <v>0.94261788524984402</v>
      </c>
      <c r="P1199" s="1061">
        <f>VLOOKUP(C1199,'A. Rate Class Allocations'!$B$124:$J$128,8,FALSE)</f>
        <v>0.86676492558695795</v>
      </c>
      <c r="Q1199" s="1061">
        <f>VLOOKUP(C1199,'A. Rate Class Allocations'!$B$124:$J$128,7,FALSE)</f>
        <v>0.93591420350510102</v>
      </c>
      <c r="R1199" s="1061">
        <f>VLOOKUP(C1199,'A. Rate Class Allocations'!$B$124:$J$128,9,FALSE)</f>
        <v>0.67326093337246795</v>
      </c>
      <c r="S1199" s="1060">
        <f t="shared" si="55"/>
        <v>2393.0786350062831</v>
      </c>
      <c r="T1199" s="1060">
        <f t="shared" si="56"/>
        <v>0.7536169063692395</v>
      </c>
    </row>
    <row r="1200" spans="1:20" s="1063" customFormat="1">
      <c r="A1200" s="1072" t="s">
        <v>846</v>
      </c>
      <c r="B1200" s="1063" t="s">
        <v>768</v>
      </c>
      <c r="C1200" s="1063" t="s">
        <v>806</v>
      </c>
      <c r="D1200" s="1063" t="s">
        <v>1904</v>
      </c>
      <c r="E1200" s="1066">
        <v>2019</v>
      </c>
      <c r="F1200" s="1066">
        <v>2019</v>
      </c>
      <c r="G1200" s="1064">
        <v>43367</v>
      </c>
      <c r="H1200" s="1117">
        <f t="shared" si="54"/>
        <v>2018</v>
      </c>
      <c r="I1200" s="1118"/>
      <c r="J1200" s="1063" t="s">
        <v>925</v>
      </c>
      <c r="K1200" s="1063" t="s">
        <v>924</v>
      </c>
      <c r="L1200" s="1063" t="s">
        <v>827</v>
      </c>
      <c r="M1200" s="1063">
        <v>906.36000000000013</v>
      </c>
      <c r="N1200" s="1063">
        <v>0.36400000000000005</v>
      </c>
      <c r="O1200" s="1062">
        <f>VLOOKUP(C1200,'A. Rate Class Allocations'!$B$124:$J$128,6,FALSE)</f>
        <v>0.94261788524984402</v>
      </c>
      <c r="P1200" s="1061">
        <f>VLOOKUP(C1200,'A. Rate Class Allocations'!$B$124:$J$128,8,FALSE)</f>
        <v>0.86676492558695795</v>
      </c>
      <c r="Q1200" s="1061">
        <f>VLOOKUP(C1200,'A. Rate Class Allocations'!$B$124:$J$128,7,FALSE)</f>
        <v>0.93591420350510102</v>
      </c>
      <c r="R1200" s="1061">
        <f>VLOOKUP(C1200,'A. Rate Class Allocations'!$B$124:$J$128,9,FALSE)</f>
        <v>0.67326093337246795</v>
      </c>
      <c r="S1200" s="1060">
        <f t="shared" si="55"/>
        <v>740.52160789957782</v>
      </c>
      <c r="T1200" s="1060">
        <f t="shared" si="56"/>
        <v>0.22936166715585554</v>
      </c>
    </row>
    <row r="1201" spans="1:20" s="1063" customFormat="1">
      <c r="A1201" s="1072" t="s">
        <v>846</v>
      </c>
      <c r="B1201" s="1063" t="s">
        <v>768</v>
      </c>
      <c r="C1201" s="1063" t="s">
        <v>806</v>
      </c>
      <c r="D1201" s="1063" t="s">
        <v>1904</v>
      </c>
      <c r="E1201" s="1066">
        <v>2019</v>
      </c>
      <c r="F1201" s="1066">
        <v>2019</v>
      </c>
      <c r="G1201" s="1064">
        <v>43367</v>
      </c>
      <c r="H1201" s="1117">
        <f t="shared" si="54"/>
        <v>2018</v>
      </c>
      <c r="I1201" s="1118"/>
      <c r="J1201" s="1063" t="s">
        <v>925</v>
      </c>
      <c r="K1201" s="1063" t="s">
        <v>924</v>
      </c>
      <c r="L1201" s="1063" t="s">
        <v>827</v>
      </c>
      <c r="M1201" s="1063">
        <v>876.48</v>
      </c>
      <c r="N1201" s="1063">
        <v>0.35199999999999998</v>
      </c>
      <c r="O1201" s="1062">
        <f>VLOOKUP(C1201,'A. Rate Class Allocations'!$B$124:$J$128,6,FALSE)</f>
        <v>0.94261788524984402</v>
      </c>
      <c r="P1201" s="1061">
        <f>VLOOKUP(C1201,'A. Rate Class Allocations'!$B$124:$J$128,8,FALSE)</f>
        <v>0.86676492558695795</v>
      </c>
      <c r="Q1201" s="1061">
        <f>VLOOKUP(C1201,'A. Rate Class Allocations'!$B$124:$J$128,7,FALSE)</f>
        <v>0.93591420350510102</v>
      </c>
      <c r="R1201" s="1061">
        <f>VLOOKUP(C1201,'A. Rate Class Allocations'!$B$124:$J$128,9,FALSE)</f>
        <v>0.67326093337246795</v>
      </c>
      <c r="S1201" s="1060">
        <f t="shared" si="55"/>
        <v>716.10880763915202</v>
      </c>
      <c r="T1201" s="1060">
        <f t="shared" si="56"/>
        <v>0.22180029351335476</v>
      </c>
    </row>
    <row r="1202" spans="1:20" s="1063" customFormat="1">
      <c r="A1202" s="1072" t="s">
        <v>846</v>
      </c>
      <c r="B1202" s="1063" t="s">
        <v>768</v>
      </c>
      <c r="C1202" s="1063" t="s">
        <v>806</v>
      </c>
      <c r="D1202" s="1063" t="s">
        <v>1904</v>
      </c>
      <c r="E1202" s="1066">
        <v>2019</v>
      </c>
      <c r="F1202" s="1066">
        <v>2019</v>
      </c>
      <c r="G1202" s="1064">
        <v>43367</v>
      </c>
      <c r="H1202" s="1117">
        <f t="shared" si="54"/>
        <v>2018</v>
      </c>
      <c r="I1202" s="1118"/>
      <c r="J1202" s="1063" t="s">
        <v>925</v>
      </c>
      <c r="K1202" s="1063" t="s">
        <v>924</v>
      </c>
      <c r="L1202" s="1063" t="s">
        <v>827</v>
      </c>
      <c r="M1202" s="1063">
        <v>181.76999999999998</v>
      </c>
      <c r="N1202" s="1063">
        <v>7.3000000000000009E-2</v>
      </c>
      <c r="O1202" s="1062">
        <f>VLOOKUP(C1202,'A. Rate Class Allocations'!$B$124:$J$128,6,FALSE)</f>
        <v>0.94261788524984402</v>
      </c>
      <c r="P1202" s="1061">
        <f>VLOOKUP(C1202,'A. Rate Class Allocations'!$B$124:$J$128,8,FALSE)</f>
        <v>0.86676492558695795</v>
      </c>
      <c r="Q1202" s="1061">
        <f>VLOOKUP(C1202,'A. Rate Class Allocations'!$B$124:$J$128,7,FALSE)</f>
        <v>0.93591420350510102</v>
      </c>
      <c r="R1202" s="1061">
        <f>VLOOKUP(C1202,'A. Rate Class Allocations'!$B$124:$J$128,9,FALSE)</f>
        <v>0.67326093337246795</v>
      </c>
      <c r="S1202" s="1060">
        <f t="shared" si="55"/>
        <v>148.51120158425596</v>
      </c>
      <c r="T1202" s="1060">
        <f t="shared" si="56"/>
        <v>4.5998356325212784E-2</v>
      </c>
    </row>
    <row r="1203" spans="1:20" s="1063" customFormat="1">
      <c r="A1203" s="1072" t="s">
        <v>846</v>
      </c>
      <c r="B1203" s="1063" t="s">
        <v>768</v>
      </c>
      <c r="C1203" s="1063" t="s">
        <v>806</v>
      </c>
      <c r="D1203" s="1063" t="s">
        <v>1903</v>
      </c>
      <c r="E1203" s="1066">
        <v>2019</v>
      </c>
      <c r="F1203" s="1066">
        <v>2019</v>
      </c>
      <c r="G1203" s="1064">
        <v>43370</v>
      </c>
      <c r="H1203" s="1117">
        <f t="shared" si="54"/>
        <v>2018</v>
      </c>
      <c r="I1203" s="1118"/>
      <c r="J1203" s="1063" t="s">
        <v>925</v>
      </c>
      <c r="K1203" s="1063" t="s">
        <v>924</v>
      </c>
      <c r="L1203" s="1063" t="s">
        <v>827</v>
      </c>
      <c r="M1203" s="1063">
        <v>1395.2640000000004</v>
      </c>
      <c r="N1203" s="1063">
        <v>0.62400000000000011</v>
      </c>
      <c r="O1203" s="1062">
        <f>VLOOKUP(C1203,'A. Rate Class Allocations'!$B$124:$J$128,6,FALSE)</f>
        <v>0.94261788524984402</v>
      </c>
      <c r="P1203" s="1061">
        <f>VLOOKUP(C1203,'A. Rate Class Allocations'!$B$124:$J$128,8,FALSE)</f>
        <v>0.86676492558695795</v>
      </c>
      <c r="Q1203" s="1061">
        <f>VLOOKUP(C1203,'A. Rate Class Allocations'!$B$124:$J$128,7,FALSE)</f>
        <v>0.93591420350510102</v>
      </c>
      <c r="R1203" s="1061">
        <f>VLOOKUP(C1203,'A. Rate Class Allocations'!$B$124:$J$128,9,FALSE)</f>
        <v>0.67326093337246795</v>
      </c>
      <c r="S1203" s="1060">
        <f t="shared" si="55"/>
        <v>1139.9699244498838</v>
      </c>
      <c r="T1203" s="1060">
        <f t="shared" si="56"/>
        <v>0.3931914294100381</v>
      </c>
    </row>
    <row r="1204" spans="1:20" s="1063" customFormat="1">
      <c r="A1204" s="1072" t="s">
        <v>846</v>
      </c>
      <c r="B1204" s="1063" t="s">
        <v>768</v>
      </c>
      <c r="C1204" s="1063" t="s">
        <v>806</v>
      </c>
      <c r="D1204" s="1063" t="s">
        <v>1903</v>
      </c>
      <c r="E1204" s="1066">
        <v>2019</v>
      </c>
      <c r="F1204" s="1066">
        <v>2019</v>
      </c>
      <c r="G1204" s="1064">
        <v>43370</v>
      </c>
      <c r="H1204" s="1117">
        <f t="shared" si="54"/>
        <v>2018</v>
      </c>
      <c r="I1204" s="1118"/>
      <c r="J1204" s="1063" t="s">
        <v>925</v>
      </c>
      <c r="K1204" s="1063" t="s">
        <v>924</v>
      </c>
      <c r="L1204" s="1063" t="s">
        <v>827</v>
      </c>
      <c r="M1204" s="1063">
        <v>62.607999999999997</v>
      </c>
      <c r="N1204" s="1063">
        <v>2.8000000000000001E-2</v>
      </c>
      <c r="O1204" s="1062">
        <f>VLOOKUP(C1204,'A. Rate Class Allocations'!$B$124:$J$128,6,FALSE)</f>
        <v>0.94261788524984402</v>
      </c>
      <c r="P1204" s="1061">
        <f>VLOOKUP(C1204,'A. Rate Class Allocations'!$B$124:$J$128,8,FALSE)</f>
        <v>0.86676492558695795</v>
      </c>
      <c r="Q1204" s="1061">
        <f>VLOOKUP(C1204,'A. Rate Class Allocations'!$B$124:$J$128,7,FALSE)</f>
        <v>0.93591420350510102</v>
      </c>
      <c r="R1204" s="1061">
        <f>VLOOKUP(C1204,'A. Rate Class Allocations'!$B$124:$J$128,9,FALSE)</f>
        <v>0.67326093337246795</v>
      </c>
      <c r="S1204" s="1060">
        <f t="shared" si="55"/>
        <v>51.152496609930665</v>
      </c>
      <c r="T1204" s="1060">
        <f t="shared" si="56"/>
        <v>1.7643205165835039E-2</v>
      </c>
    </row>
    <row r="1205" spans="1:20" s="1063" customFormat="1">
      <c r="A1205" s="1072" t="s">
        <v>846</v>
      </c>
      <c r="B1205" s="1063" t="s">
        <v>768</v>
      </c>
      <c r="C1205" s="1063" t="s">
        <v>806</v>
      </c>
      <c r="D1205" s="1063" t="s">
        <v>1903</v>
      </c>
      <c r="E1205" s="1066">
        <v>2019</v>
      </c>
      <c r="F1205" s="1066">
        <v>2019</v>
      </c>
      <c r="G1205" s="1064">
        <v>43370</v>
      </c>
      <c r="H1205" s="1117">
        <f t="shared" si="54"/>
        <v>2018</v>
      </c>
      <c r="I1205" s="1118"/>
      <c r="J1205" s="1063" t="s">
        <v>925</v>
      </c>
      <c r="K1205" s="1063" t="s">
        <v>924</v>
      </c>
      <c r="L1205" s="1063" t="s">
        <v>827</v>
      </c>
      <c r="M1205" s="1063">
        <v>885.45600000000002</v>
      </c>
      <c r="N1205" s="1063">
        <v>0.39600000000000002</v>
      </c>
      <c r="O1205" s="1062">
        <f>VLOOKUP(C1205,'A. Rate Class Allocations'!$B$124:$J$128,6,FALSE)</f>
        <v>0.94261788524984402</v>
      </c>
      <c r="P1205" s="1061">
        <f>VLOOKUP(C1205,'A. Rate Class Allocations'!$B$124:$J$128,8,FALSE)</f>
        <v>0.86676492558695795</v>
      </c>
      <c r="Q1205" s="1061">
        <f>VLOOKUP(C1205,'A. Rate Class Allocations'!$B$124:$J$128,7,FALSE)</f>
        <v>0.93591420350510102</v>
      </c>
      <c r="R1205" s="1061">
        <f>VLOOKUP(C1205,'A. Rate Class Allocations'!$B$124:$J$128,9,FALSE)</f>
        <v>0.67326093337246795</v>
      </c>
      <c r="S1205" s="1060">
        <f t="shared" si="55"/>
        <v>723.44245205473385</v>
      </c>
      <c r="T1205" s="1060">
        <f t="shared" si="56"/>
        <v>0.24952533020252413</v>
      </c>
    </row>
    <row r="1206" spans="1:20" s="1063" customFormat="1">
      <c r="A1206" s="1072" t="s">
        <v>846</v>
      </c>
      <c r="B1206" s="1063" t="s">
        <v>768</v>
      </c>
      <c r="C1206" s="1063" t="s">
        <v>806</v>
      </c>
      <c r="D1206" s="1063" t="s">
        <v>1902</v>
      </c>
      <c r="E1206" s="1066">
        <v>2019</v>
      </c>
      <c r="F1206" s="1066">
        <v>2019</v>
      </c>
      <c r="G1206" s="1064">
        <v>43368</v>
      </c>
      <c r="H1206" s="1117">
        <f t="shared" si="54"/>
        <v>2018</v>
      </c>
      <c r="I1206" s="1118"/>
      <c r="J1206" s="1063" t="s">
        <v>925</v>
      </c>
      <c r="K1206" s="1063" t="s">
        <v>924</v>
      </c>
      <c r="L1206" s="1063" t="s">
        <v>827</v>
      </c>
      <c r="M1206" s="1063">
        <v>3281.2000000000007</v>
      </c>
      <c r="N1206" s="1063">
        <v>1.0400000000000003</v>
      </c>
      <c r="O1206" s="1062">
        <f>VLOOKUP(C1206,'A. Rate Class Allocations'!$B$124:$J$128,6,FALSE)</f>
        <v>0.94261788524984402</v>
      </c>
      <c r="P1206" s="1061">
        <f>VLOOKUP(C1206,'A. Rate Class Allocations'!$B$124:$J$128,8,FALSE)</f>
        <v>0.86676492558695795</v>
      </c>
      <c r="Q1206" s="1061">
        <f>VLOOKUP(C1206,'A. Rate Class Allocations'!$B$124:$J$128,7,FALSE)</f>
        <v>0.93591420350510102</v>
      </c>
      <c r="R1206" s="1061">
        <f>VLOOKUP(C1206,'A. Rate Class Allocations'!$B$124:$J$128,9,FALSE)</f>
        <v>0.67326093337246795</v>
      </c>
      <c r="S1206" s="1060">
        <f t="shared" si="55"/>
        <v>2680.8326711682944</v>
      </c>
      <c r="T1206" s="1060">
        <f t="shared" si="56"/>
        <v>0.6553190490167301</v>
      </c>
    </row>
    <row r="1207" spans="1:20" s="1063" customFormat="1">
      <c r="A1207" s="1072" t="s">
        <v>846</v>
      </c>
      <c r="B1207" s="1063" t="s">
        <v>768</v>
      </c>
      <c r="C1207" s="1063" t="s">
        <v>806</v>
      </c>
      <c r="D1207" s="1063" t="s">
        <v>1902</v>
      </c>
      <c r="E1207" s="1066">
        <v>2019</v>
      </c>
      <c r="F1207" s="1066">
        <v>2019</v>
      </c>
      <c r="G1207" s="1064">
        <v>43368</v>
      </c>
      <c r="H1207" s="1117">
        <f t="shared" si="54"/>
        <v>2018</v>
      </c>
      <c r="I1207" s="1118"/>
      <c r="J1207" s="1063" t="s">
        <v>925</v>
      </c>
      <c r="K1207" s="1063" t="s">
        <v>924</v>
      </c>
      <c r="L1207" s="1063" t="s">
        <v>827</v>
      </c>
      <c r="M1207" s="1063">
        <v>605.76</v>
      </c>
      <c r="N1207" s="1063">
        <v>0.192</v>
      </c>
      <c r="O1207" s="1062">
        <f>VLOOKUP(C1207,'A. Rate Class Allocations'!$B$124:$J$128,6,FALSE)</f>
        <v>0.94261788524984402</v>
      </c>
      <c r="P1207" s="1061">
        <f>VLOOKUP(C1207,'A. Rate Class Allocations'!$B$124:$J$128,8,FALSE)</f>
        <v>0.86676492558695795</v>
      </c>
      <c r="Q1207" s="1061">
        <f>VLOOKUP(C1207,'A. Rate Class Allocations'!$B$124:$J$128,7,FALSE)</f>
        <v>0.93591420350510102</v>
      </c>
      <c r="R1207" s="1061">
        <f>VLOOKUP(C1207,'A. Rate Class Allocations'!$B$124:$J$128,9,FALSE)</f>
        <v>0.67326093337246795</v>
      </c>
      <c r="S1207" s="1060">
        <f t="shared" si="55"/>
        <v>494.9229546772234</v>
      </c>
      <c r="T1207" s="1060">
        <f t="shared" si="56"/>
        <v>0.12098197828001168</v>
      </c>
    </row>
    <row r="1208" spans="1:20" s="1063" customFormat="1">
      <c r="A1208" s="1072" t="s">
        <v>846</v>
      </c>
      <c r="B1208" s="1063" t="s">
        <v>768</v>
      </c>
      <c r="C1208" s="1063" t="s">
        <v>806</v>
      </c>
      <c r="D1208" s="1063" t="s">
        <v>1901</v>
      </c>
      <c r="E1208" s="1066">
        <v>2019</v>
      </c>
      <c r="F1208" s="1066">
        <v>2019</v>
      </c>
      <c r="G1208" s="1064">
        <v>43375</v>
      </c>
      <c r="H1208" s="1117">
        <f t="shared" si="54"/>
        <v>2018</v>
      </c>
      <c r="I1208" s="1118"/>
      <c r="J1208" s="1063" t="s">
        <v>925</v>
      </c>
      <c r="K1208" s="1063" t="s">
        <v>924</v>
      </c>
      <c r="L1208" s="1063" t="s">
        <v>827</v>
      </c>
      <c r="M1208" s="1063">
        <v>2034.7599999999993</v>
      </c>
      <c r="N1208" s="1063">
        <v>0.67599999999999993</v>
      </c>
      <c r="O1208" s="1062">
        <f>VLOOKUP(C1208,'A. Rate Class Allocations'!$B$124:$J$128,6,FALSE)</f>
        <v>0.94261788524984402</v>
      </c>
      <c r="P1208" s="1061">
        <f>VLOOKUP(C1208,'A. Rate Class Allocations'!$B$124:$J$128,8,FALSE)</f>
        <v>0.86676492558695795</v>
      </c>
      <c r="Q1208" s="1061">
        <f>VLOOKUP(C1208,'A. Rate Class Allocations'!$B$124:$J$128,7,FALSE)</f>
        <v>0.93591420350510102</v>
      </c>
      <c r="R1208" s="1061">
        <f>VLOOKUP(C1208,'A. Rate Class Allocations'!$B$124:$J$128,9,FALSE)</f>
        <v>0.67326093337246795</v>
      </c>
      <c r="S1208" s="1060">
        <f t="shared" si="55"/>
        <v>1662.4561398227463</v>
      </c>
      <c r="T1208" s="1060">
        <f t="shared" si="56"/>
        <v>0.42595738186087445</v>
      </c>
    </row>
    <row r="1209" spans="1:20" s="1063" customFormat="1">
      <c r="A1209" s="1072" t="s">
        <v>846</v>
      </c>
      <c r="B1209" s="1063" t="s">
        <v>768</v>
      </c>
      <c r="C1209" s="1063" t="s">
        <v>806</v>
      </c>
      <c r="D1209" s="1063" t="s">
        <v>1901</v>
      </c>
      <c r="E1209" s="1066">
        <v>2019</v>
      </c>
      <c r="F1209" s="1066">
        <v>2019</v>
      </c>
      <c r="G1209" s="1064">
        <v>43375</v>
      </c>
      <c r="H1209" s="1117">
        <f t="shared" si="54"/>
        <v>2018</v>
      </c>
      <c r="I1209" s="1118"/>
      <c r="J1209" s="1063" t="s">
        <v>925</v>
      </c>
      <c r="K1209" s="1063" t="s">
        <v>924</v>
      </c>
      <c r="L1209" s="1063" t="s">
        <v>827</v>
      </c>
      <c r="M1209" s="1063">
        <v>87.29</v>
      </c>
      <c r="N1209" s="1063">
        <v>2.8999999999999998E-2</v>
      </c>
      <c r="O1209" s="1062">
        <f>VLOOKUP(C1209,'A. Rate Class Allocations'!$B$124:$J$128,6,FALSE)</f>
        <v>0.94261788524984402</v>
      </c>
      <c r="P1209" s="1061">
        <f>VLOOKUP(C1209,'A. Rate Class Allocations'!$B$124:$J$128,8,FALSE)</f>
        <v>0.86676492558695795</v>
      </c>
      <c r="Q1209" s="1061">
        <f>VLOOKUP(C1209,'A. Rate Class Allocations'!$B$124:$J$128,7,FALSE)</f>
        <v>0.93591420350510102</v>
      </c>
      <c r="R1209" s="1061">
        <f>VLOOKUP(C1209,'A. Rate Class Allocations'!$B$124:$J$128,9,FALSE)</f>
        <v>0.67326093337246795</v>
      </c>
      <c r="S1209" s="1060">
        <f t="shared" si="55"/>
        <v>71.318384696537962</v>
      </c>
      <c r="T1209" s="1060">
        <f t="shared" si="56"/>
        <v>1.8273319636043429E-2</v>
      </c>
    </row>
    <row r="1210" spans="1:20" s="1063" customFormat="1">
      <c r="A1210" s="1072" t="s">
        <v>846</v>
      </c>
      <c r="B1210" s="1063" t="s">
        <v>768</v>
      </c>
      <c r="C1210" s="1063" t="s">
        <v>806</v>
      </c>
      <c r="D1210" s="1063" t="s">
        <v>1900</v>
      </c>
      <c r="E1210" s="1066">
        <v>2019</v>
      </c>
      <c r="F1210" s="1066">
        <v>2019</v>
      </c>
      <c r="G1210" s="1064">
        <v>43412</v>
      </c>
      <c r="H1210" s="1117">
        <f t="shared" si="54"/>
        <v>2018</v>
      </c>
      <c r="I1210" s="1118"/>
      <c r="J1210" s="1063" t="s">
        <v>925</v>
      </c>
      <c r="K1210" s="1063" t="s">
        <v>924</v>
      </c>
      <c r="L1210" s="1063" t="s">
        <v>827</v>
      </c>
      <c r="M1210" s="1063">
        <v>2697.0840000000003</v>
      </c>
      <c r="N1210" s="1063">
        <v>0.88400000000000012</v>
      </c>
      <c r="O1210" s="1062">
        <f>VLOOKUP(C1210,'A. Rate Class Allocations'!$B$124:$J$128,6,FALSE)</f>
        <v>0.94261788524984402</v>
      </c>
      <c r="P1210" s="1061">
        <f>VLOOKUP(C1210,'A. Rate Class Allocations'!$B$124:$J$128,8,FALSE)</f>
        <v>0.86676492558695795</v>
      </c>
      <c r="Q1210" s="1061">
        <f>VLOOKUP(C1210,'A. Rate Class Allocations'!$B$124:$J$128,7,FALSE)</f>
        <v>0.93591420350510102</v>
      </c>
      <c r="R1210" s="1061">
        <f>VLOOKUP(C1210,'A. Rate Class Allocations'!$B$124:$J$128,9,FALSE)</f>
        <v>0.67326093337246795</v>
      </c>
      <c r="S1210" s="1060">
        <f t="shared" si="55"/>
        <v>2203.5934731455764</v>
      </c>
      <c r="T1210" s="1060">
        <f t="shared" si="56"/>
        <v>0.55702119166422059</v>
      </c>
    </row>
    <row r="1211" spans="1:20" s="1063" customFormat="1">
      <c r="A1211" s="1072" t="s">
        <v>846</v>
      </c>
      <c r="B1211" s="1063" t="s">
        <v>768</v>
      </c>
      <c r="C1211" s="1063" t="s">
        <v>806</v>
      </c>
      <c r="D1211" s="1063" t="s">
        <v>1900</v>
      </c>
      <c r="E1211" s="1066">
        <v>2019</v>
      </c>
      <c r="F1211" s="1066">
        <v>2019</v>
      </c>
      <c r="G1211" s="1064">
        <v>43412</v>
      </c>
      <c r="H1211" s="1117">
        <f t="shared" si="54"/>
        <v>2018</v>
      </c>
      <c r="I1211" s="1118"/>
      <c r="J1211" s="1063" t="s">
        <v>925</v>
      </c>
      <c r="K1211" s="1063" t="s">
        <v>924</v>
      </c>
      <c r="L1211" s="1063" t="s">
        <v>827</v>
      </c>
      <c r="M1211" s="1063">
        <v>88.478999999999985</v>
      </c>
      <c r="N1211" s="1063">
        <v>2.8999999999999998E-2</v>
      </c>
      <c r="O1211" s="1062">
        <f>VLOOKUP(C1211,'A. Rate Class Allocations'!$B$124:$J$128,6,FALSE)</f>
        <v>0.94261788524984402</v>
      </c>
      <c r="P1211" s="1061">
        <f>VLOOKUP(C1211,'A. Rate Class Allocations'!$B$124:$J$128,8,FALSE)</f>
        <v>0.86676492558695795</v>
      </c>
      <c r="Q1211" s="1061">
        <f>VLOOKUP(C1211,'A. Rate Class Allocations'!$B$124:$J$128,7,FALSE)</f>
        <v>0.93591420350510102</v>
      </c>
      <c r="R1211" s="1061">
        <f>VLOOKUP(C1211,'A. Rate Class Allocations'!$B$124:$J$128,9,FALSE)</f>
        <v>0.67326093337246795</v>
      </c>
      <c r="S1211" s="1060">
        <f t="shared" si="55"/>
        <v>72.289831132603751</v>
      </c>
      <c r="T1211" s="1060">
        <f t="shared" si="56"/>
        <v>1.8273319636043429E-2</v>
      </c>
    </row>
    <row r="1212" spans="1:20" s="1063" customFormat="1">
      <c r="A1212" s="1072" t="s">
        <v>846</v>
      </c>
      <c r="B1212" s="1063" t="s">
        <v>768</v>
      </c>
      <c r="C1212" s="1063" t="s">
        <v>806</v>
      </c>
      <c r="D1212" s="1063" t="s">
        <v>1900</v>
      </c>
      <c r="E1212" s="1066">
        <v>2019</v>
      </c>
      <c r="F1212" s="1066">
        <v>2019</v>
      </c>
      <c r="G1212" s="1064">
        <v>43412</v>
      </c>
      <c r="H1212" s="1117">
        <f t="shared" si="54"/>
        <v>2018</v>
      </c>
      <c r="I1212" s="1118"/>
      <c r="J1212" s="1063" t="s">
        <v>925</v>
      </c>
      <c r="K1212" s="1063" t="s">
        <v>924</v>
      </c>
      <c r="L1212" s="1063" t="s">
        <v>827</v>
      </c>
      <c r="M1212" s="1063">
        <v>268.488</v>
      </c>
      <c r="N1212" s="1063">
        <v>8.7999999999999995E-2</v>
      </c>
      <c r="O1212" s="1062">
        <f>VLOOKUP(C1212,'A. Rate Class Allocations'!$B$124:$J$128,6,FALSE)</f>
        <v>0.94261788524984402</v>
      </c>
      <c r="P1212" s="1061">
        <f>VLOOKUP(C1212,'A. Rate Class Allocations'!$B$124:$J$128,8,FALSE)</f>
        <v>0.86676492558695795</v>
      </c>
      <c r="Q1212" s="1061">
        <f>VLOOKUP(C1212,'A. Rate Class Allocations'!$B$124:$J$128,7,FALSE)</f>
        <v>0.93591420350510102</v>
      </c>
      <c r="R1212" s="1061">
        <f>VLOOKUP(C1212,'A. Rate Class Allocations'!$B$124:$J$128,9,FALSE)</f>
        <v>0.67326093337246795</v>
      </c>
      <c r="S1212" s="1060">
        <f t="shared" si="55"/>
        <v>219.36224619548724</v>
      </c>
      <c r="T1212" s="1060">
        <f t="shared" si="56"/>
        <v>5.5450073378338689E-2</v>
      </c>
    </row>
    <row r="1213" spans="1:20" s="1063" customFormat="1">
      <c r="A1213" s="1072" t="s">
        <v>846</v>
      </c>
      <c r="B1213" s="1063" t="s">
        <v>768</v>
      </c>
      <c r="C1213" s="1063" t="s">
        <v>806</v>
      </c>
      <c r="D1213" s="1063" t="s">
        <v>1900</v>
      </c>
      <c r="E1213" s="1066">
        <v>2019</v>
      </c>
      <c r="F1213" s="1066">
        <v>2019</v>
      </c>
      <c r="G1213" s="1064">
        <v>43412</v>
      </c>
      <c r="H1213" s="1117">
        <f t="shared" si="54"/>
        <v>2018</v>
      </c>
      <c r="I1213" s="1118"/>
      <c r="J1213" s="1063" t="s">
        <v>925</v>
      </c>
      <c r="K1213" s="1063" t="s">
        <v>924</v>
      </c>
      <c r="L1213" s="1063" t="s">
        <v>827</v>
      </c>
      <c r="M1213" s="1063">
        <v>927.50400000000013</v>
      </c>
      <c r="N1213" s="1063">
        <v>0.30400000000000005</v>
      </c>
      <c r="O1213" s="1062">
        <f>VLOOKUP(C1213,'A. Rate Class Allocations'!$B$124:$J$128,6,FALSE)</f>
        <v>0.94261788524984402</v>
      </c>
      <c r="P1213" s="1061">
        <f>VLOOKUP(C1213,'A. Rate Class Allocations'!$B$124:$J$128,8,FALSE)</f>
        <v>0.86676492558695795</v>
      </c>
      <c r="Q1213" s="1061">
        <f>VLOOKUP(C1213,'A. Rate Class Allocations'!$B$124:$J$128,7,FALSE)</f>
        <v>0.93591420350510102</v>
      </c>
      <c r="R1213" s="1061">
        <f>VLOOKUP(C1213,'A. Rate Class Allocations'!$B$124:$J$128,9,FALSE)</f>
        <v>0.67326093337246795</v>
      </c>
      <c r="S1213" s="1060">
        <f t="shared" si="55"/>
        <v>757.79685049350155</v>
      </c>
      <c r="T1213" s="1060">
        <f t="shared" si="56"/>
        <v>0.19155479894335187</v>
      </c>
    </row>
    <row r="1214" spans="1:20" s="1063" customFormat="1">
      <c r="A1214" s="1072" t="s">
        <v>846</v>
      </c>
      <c r="B1214" s="1063" t="s">
        <v>768</v>
      </c>
      <c r="C1214" s="1063" t="s">
        <v>806</v>
      </c>
      <c r="D1214" s="1063" t="s">
        <v>1899</v>
      </c>
      <c r="E1214" s="1066">
        <v>2019</v>
      </c>
      <c r="F1214" s="1066">
        <v>2019</v>
      </c>
      <c r="G1214" s="1064">
        <v>43367</v>
      </c>
      <c r="H1214" s="1117">
        <f t="shared" si="54"/>
        <v>2018</v>
      </c>
      <c r="I1214" s="1118"/>
      <c r="J1214" s="1063" t="s">
        <v>925</v>
      </c>
      <c r="K1214" s="1063" t="s">
        <v>924</v>
      </c>
      <c r="L1214" s="1063" t="s">
        <v>827</v>
      </c>
      <c r="M1214" s="1063">
        <v>3178.2400000000007</v>
      </c>
      <c r="N1214" s="1063">
        <v>0.83200000000000007</v>
      </c>
      <c r="O1214" s="1062">
        <f>VLOOKUP(C1214,'A. Rate Class Allocations'!$B$124:$J$128,6,FALSE)</f>
        <v>0.94261788524984402</v>
      </c>
      <c r="P1214" s="1061">
        <f>VLOOKUP(C1214,'A. Rate Class Allocations'!$B$124:$J$128,8,FALSE)</f>
        <v>0.86676492558695795</v>
      </c>
      <c r="Q1214" s="1061">
        <f>VLOOKUP(C1214,'A. Rate Class Allocations'!$B$124:$J$128,7,FALSE)</f>
        <v>0.93591420350510102</v>
      </c>
      <c r="R1214" s="1061">
        <f>VLOOKUP(C1214,'A. Rate Class Allocations'!$B$124:$J$128,9,FALSE)</f>
        <v>0.67326093337246795</v>
      </c>
      <c r="S1214" s="1060">
        <f t="shared" si="55"/>
        <v>2596.7114558130925</v>
      </c>
      <c r="T1214" s="1060">
        <f t="shared" si="56"/>
        <v>0.52425523921338413</v>
      </c>
    </row>
    <row r="1215" spans="1:20" s="1063" customFormat="1">
      <c r="A1215" s="1072" t="s">
        <v>846</v>
      </c>
      <c r="B1215" s="1063" t="s">
        <v>768</v>
      </c>
      <c r="C1215" s="1063" t="s">
        <v>806</v>
      </c>
      <c r="D1215" s="1063" t="s">
        <v>1899</v>
      </c>
      <c r="E1215" s="1066">
        <v>2019</v>
      </c>
      <c r="F1215" s="1066">
        <v>2019</v>
      </c>
      <c r="G1215" s="1064">
        <v>43367</v>
      </c>
      <c r="H1215" s="1117">
        <f t="shared" si="54"/>
        <v>2018</v>
      </c>
      <c r="I1215" s="1118"/>
      <c r="J1215" s="1063" t="s">
        <v>925</v>
      </c>
      <c r="K1215" s="1063" t="s">
        <v>924</v>
      </c>
      <c r="L1215" s="1063" t="s">
        <v>827</v>
      </c>
      <c r="M1215" s="1063">
        <v>332.34</v>
      </c>
      <c r="N1215" s="1063">
        <v>8.6999999999999994E-2</v>
      </c>
      <c r="O1215" s="1062">
        <f>VLOOKUP(C1215,'A. Rate Class Allocations'!$B$124:$J$128,6,FALSE)</f>
        <v>0.94261788524984402</v>
      </c>
      <c r="P1215" s="1061">
        <f>VLOOKUP(C1215,'A. Rate Class Allocations'!$B$124:$J$128,8,FALSE)</f>
        <v>0.86676492558695795</v>
      </c>
      <c r="Q1215" s="1061">
        <f>VLOOKUP(C1215,'A. Rate Class Allocations'!$B$124:$J$128,7,FALSE)</f>
        <v>0.93591420350510102</v>
      </c>
      <c r="R1215" s="1061">
        <f>VLOOKUP(C1215,'A. Rate Class Allocations'!$B$124:$J$128,9,FALSE)</f>
        <v>0.67326093337246795</v>
      </c>
      <c r="S1215" s="1060">
        <f t="shared" si="55"/>
        <v>271.53112578814785</v>
      </c>
      <c r="T1215" s="1060">
        <f t="shared" si="56"/>
        <v>5.4819958908130288E-2</v>
      </c>
    </row>
    <row r="1216" spans="1:20" s="1063" customFormat="1">
      <c r="A1216" s="1072" t="s">
        <v>846</v>
      </c>
      <c r="B1216" s="1063" t="s">
        <v>768</v>
      </c>
      <c r="C1216" s="1063" t="s">
        <v>806</v>
      </c>
      <c r="D1216" s="1063" t="s">
        <v>1899</v>
      </c>
      <c r="E1216" s="1066">
        <v>2019</v>
      </c>
      <c r="F1216" s="1066">
        <v>2019</v>
      </c>
      <c r="G1216" s="1064">
        <v>43367</v>
      </c>
      <c r="H1216" s="1117">
        <f t="shared" si="54"/>
        <v>2018</v>
      </c>
      <c r="I1216" s="1118"/>
      <c r="J1216" s="1063" t="s">
        <v>925</v>
      </c>
      <c r="K1216" s="1063" t="s">
        <v>924</v>
      </c>
      <c r="L1216" s="1063" t="s">
        <v>827</v>
      </c>
      <c r="M1216" s="1063">
        <v>679.96</v>
      </c>
      <c r="N1216" s="1063">
        <v>0.17800000000000002</v>
      </c>
      <c r="O1216" s="1062">
        <f>VLOOKUP(C1216,'A. Rate Class Allocations'!$B$124:$J$128,6,FALSE)</f>
        <v>0.94261788524984402</v>
      </c>
      <c r="P1216" s="1061">
        <f>VLOOKUP(C1216,'A. Rate Class Allocations'!$B$124:$J$128,8,FALSE)</f>
        <v>0.86676492558695795</v>
      </c>
      <c r="Q1216" s="1061">
        <f>VLOOKUP(C1216,'A. Rate Class Allocations'!$B$124:$J$128,7,FALSE)</f>
        <v>0.93591420350510102</v>
      </c>
      <c r="R1216" s="1061">
        <f>VLOOKUP(C1216,'A. Rate Class Allocations'!$B$124:$J$128,9,FALSE)</f>
        <v>0.67326093337246795</v>
      </c>
      <c r="S1216" s="1060">
        <f t="shared" si="55"/>
        <v>555.54644126770484</v>
      </c>
      <c r="T1216" s="1060">
        <f t="shared" si="56"/>
        <v>0.11216037569709418</v>
      </c>
    </row>
    <row r="1217" spans="1:20" s="1063" customFormat="1">
      <c r="A1217" s="1072" t="s">
        <v>846</v>
      </c>
      <c r="B1217" s="1063" t="s">
        <v>768</v>
      </c>
      <c r="C1217" s="1063" t="s">
        <v>806</v>
      </c>
      <c r="D1217" s="1063" t="s">
        <v>1898</v>
      </c>
      <c r="E1217" s="1066">
        <v>2019</v>
      </c>
      <c r="F1217" s="1066">
        <v>2019</v>
      </c>
      <c r="G1217" s="1064">
        <v>43585</v>
      </c>
      <c r="H1217" s="1117">
        <f t="shared" si="54"/>
        <v>2019</v>
      </c>
      <c r="I1217" s="1118"/>
      <c r="J1217" s="1063" t="s">
        <v>925</v>
      </c>
      <c r="K1217" s="1063" t="s">
        <v>924</v>
      </c>
      <c r="L1217" s="1063" t="s">
        <v>827</v>
      </c>
      <c r="M1217" s="1063">
        <v>3251.0400000000009</v>
      </c>
      <c r="N1217" s="1063">
        <v>1.2480000000000002</v>
      </c>
      <c r="O1217" s="1062">
        <f>VLOOKUP(C1217,'A. Rate Class Allocations'!$B$124:$J$128,6,FALSE)</f>
        <v>0.94261788524984402</v>
      </c>
      <c r="P1217" s="1061">
        <f>VLOOKUP(C1217,'A. Rate Class Allocations'!$B$124:$J$128,8,FALSE)</f>
        <v>0.86676492558695795</v>
      </c>
      <c r="Q1217" s="1061">
        <f>VLOOKUP(C1217,'A. Rate Class Allocations'!$B$124:$J$128,7,FALSE)</f>
        <v>0.93591420350510102</v>
      </c>
      <c r="R1217" s="1061">
        <f>VLOOKUP(C1217,'A. Rate Class Allocations'!$B$124:$J$128,9,FALSE)</f>
        <v>0.67326093337246795</v>
      </c>
      <c r="S1217" s="1060">
        <f t="shared" si="55"/>
        <v>2656.191103033942</v>
      </c>
      <c r="T1217" s="1060">
        <f t="shared" si="56"/>
        <v>0.78638285882007619</v>
      </c>
    </row>
    <row r="1218" spans="1:20" s="1063" customFormat="1">
      <c r="A1218" s="1072" t="s">
        <v>846</v>
      </c>
      <c r="B1218" s="1063" t="s">
        <v>768</v>
      </c>
      <c r="C1218" s="1063" t="s">
        <v>806</v>
      </c>
      <c r="D1218" s="1063" t="s">
        <v>1898</v>
      </c>
      <c r="E1218" s="1066">
        <v>2019</v>
      </c>
      <c r="F1218" s="1066">
        <v>2019</v>
      </c>
      <c r="G1218" s="1064">
        <v>43585</v>
      </c>
      <c r="H1218" s="1117">
        <f t="shared" si="54"/>
        <v>2019</v>
      </c>
      <c r="I1218" s="1118"/>
      <c r="J1218" s="1063" t="s">
        <v>843</v>
      </c>
      <c r="K1218" s="1063" t="s">
        <v>924</v>
      </c>
      <c r="L1218" s="1063" t="s">
        <v>827</v>
      </c>
      <c r="M1218" s="1063">
        <v>296.96999999999997</v>
      </c>
      <c r="N1218" s="1063">
        <v>0.114</v>
      </c>
      <c r="O1218" s="1062">
        <f>VLOOKUP(C1218,'A. Rate Class Allocations'!$B$124:$J$128,6,FALSE)</f>
        <v>0.94261788524984402</v>
      </c>
      <c r="P1218" s="1061">
        <f>VLOOKUP(C1218,'A. Rate Class Allocations'!$B$124:$J$128,8,FALSE)</f>
        <v>0.86676492558695795</v>
      </c>
      <c r="Q1218" s="1061">
        <f>VLOOKUP(C1218,'A. Rate Class Allocations'!$B$124:$J$128,7,FALSE)</f>
        <v>0.93591420350510102</v>
      </c>
      <c r="R1218" s="1061">
        <f>VLOOKUP(C1218,'A. Rate Class Allocations'!$B$124:$J$128,9,FALSE)</f>
        <v>0.67326093337246795</v>
      </c>
      <c r="S1218" s="1060">
        <f t="shared" si="55"/>
        <v>242.63284114252346</v>
      </c>
      <c r="T1218" s="1060">
        <f t="shared" si="56"/>
        <v>7.1833049603756943E-2</v>
      </c>
    </row>
    <row r="1219" spans="1:20" s="1063" customFormat="1">
      <c r="A1219" s="1072" t="s">
        <v>846</v>
      </c>
      <c r="B1219" s="1063" t="s">
        <v>768</v>
      </c>
      <c r="C1219" s="1063" t="s">
        <v>806</v>
      </c>
      <c r="D1219" s="1063" t="s">
        <v>1897</v>
      </c>
      <c r="E1219" s="1066">
        <v>2019</v>
      </c>
      <c r="F1219" s="1066">
        <v>2019</v>
      </c>
      <c r="G1219" s="1064">
        <v>43367</v>
      </c>
      <c r="H1219" s="1117">
        <f t="shared" si="54"/>
        <v>2018</v>
      </c>
      <c r="I1219" s="1118"/>
      <c r="J1219" s="1063" t="s">
        <v>925</v>
      </c>
      <c r="K1219" s="1063" t="s">
        <v>924</v>
      </c>
      <c r="L1219" s="1063" t="s">
        <v>827</v>
      </c>
      <c r="M1219" s="1063">
        <v>2039.8560000000002</v>
      </c>
      <c r="N1219" s="1063">
        <v>0.72800000000000009</v>
      </c>
      <c r="O1219" s="1062">
        <f>VLOOKUP(C1219,'A. Rate Class Allocations'!$B$124:$J$128,6,FALSE)</f>
        <v>0.94261788524984402</v>
      </c>
      <c r="P1219" s="1061">
        <f>VLOOKUP(C1219,'A. Rate Class Allocations'!$B$124:$J$128,8,FALSE)</f>
        <v>0.86676492558695795</v>
      </c>
      <c r="Q1219" s="1061">
        <f>VLOOKUP(C1219,'A. Rate Class Allocations'!$B$124:$J$128,7,FALSE)</f>
        <v>0.93591420350510102</v>
      </c>
      <c r="R1219" s="1061">
        <f>VLOOKUP(C1219,'A. Rate Class Allocations'!$B$124:$J$128,9,FALSE)</f>
        <v>0.67326093337246795</v>
      </c>
      <c r="S1219" s="1060">
        <f t="shared" si="55"/>
        <v>1666.6197151282065</v>
      </c>
      <c r="T1219" s="1060">
        <f t="shared" si="56"/>
        <v>0.45872333431171108</v>
      </c>
    </row>
    <row r="1220" spans="1:20" s="1063" customFormat="1">
      <c r="A1220" s="1072" t="s">
        <v>846</v>
      </c>
      <c r="B1220" s="1063" t="s">
        <v>768</v>
      </c>
      <c r="C1220" s="1063" t="s">
        <v>806</v>
      </c>
      <c r="D1220" s="1063" t="s">
        <v>1897</v>
      </c>
      <c r="E1220" s="1066">
        <v>2019</v>
      </c>
      <c r="F1220" s="1066">
        <v>2019</v>
      </c>
      <c r="G1220" s="1064">
        <v>43367</v>
      </c>
      <c r="H1220" s="1117">
        <f t="shared" ref="H1220:H1283" si="57">YEAR(G1220)</f>
        <v>2018</v>
      </c>
      <c r="I1220" s="1118"/>
      <c r="J1220" s="1063" t="s">
        <v>925</v>
      </c>
      <c r="K1220" s="1063" t="s">
        <v>924</v>
      </c>
      <c r="L1220" s="1063" t="s">
        <v>827</v>
      </c>
      <c r="M1220" s="1063">
        <v>156.91200000000001</v>
      </c>
      <c r="N1220" s="1063">
        <v>5.6000000000000001E-2</v>
      </c>
      <c r="O1220" s="1062">
        <f>VLOOKUP(C1220,'A. Rate Class Allocations'!$B$124:$J$128,6,FALSE)</f>
        <v>0.94261788524984402</v>
      </c>
      <c r="P1220" s="1061">
        <f>VLOOKUP(C1220,'A. Rate Class Allocations'!$B$124:$J$128,8,FALSE)</f>
        <v>0.86676492558695795</v>
      </c>
      <c r="Q1220" s="1061">
        <f>VLOOKUP(C1220,'A. Rate Class Allocations'!$B$124:$J$128,7,FALSE)</f>
        <v>0.93591420350510102</v>
      </c>
      <c r="R1220" s="1061">
        <f>VLOOKUP(C1220,'A. Rate Class Allocations'!$B$124:$J$128,9,FALSE)</f>
        <v>0.67326093337246795</v>
      </c>
      <c r="S1220" s="1060">
        <f t="shared" ref="S1220:S1283" si="58">M1220*O1220*P1220</f>
        <v>128.20151654832358</v>
      </c>
      <c r="T1220" s="1060">
        <f t="shared" ref="T1220:T1283" si="59">N1220*Q1220*R1220</f>
        <v>3.5286410331670078E-2</v>
      </c>
    </row>
    <row r="1221" spans="1:20" s="1063" customFormat="1">
      <c r="A1221" s="1072" t="s">
        <v>846</v>
      </c>
      <c r="B1221" s="1063" t="s">
        <v>768</v>
      </c>
      <c r="C1221" s="1063" t="s">
        <v>806</v>
      </c>
      <c r="D1221" s="1063" t="s">
        <v>1896</v>
      </c>
      <c r="E1221" s="1066">
        <v>2019</v>
      </c>
      <c r="F1221" s="1066">
        <v>2019</v>
      </c>
      <c r="G1221" s="1064">
        <v>43385</v>
      </c>
      <c r="H1221" s="1117">
        <f t="shared" si="57"/>
        <v>2018</v>
      </c>
      <c r="I1221" s="1118"/>
      <c r="J1221" s="1063" t="s">
        <v>925</v>
      </c>
      <c r="K1221" s="1063" t="s">
        <v>924</v>
      </c>
      <c r="L1221" s="1063" t="s">
        <v>827</v>
      </c>
      <c r="M1221" s="1063">
        <v>3465.9040000000009</v>
      </c>
      <c r="N1221" s="1063">
        <v>0.98800000000000021</v>
      </c>
      <c r="O1221" s="1062">
        <f>VLOOKUP(C1221,'A. Rate Class Allocations'!$B$124:$J$128,6,FALSE)</f>
        <v>0.94261788524984402</v>
      </c>
      <c r="P1221" s="1061">
        <f>VLOOKUP(C1221,'A. Rate Class Allocations'!$B$124:$J$128,8,FALSE)</f>
        <v>0.86676492558695795</v>
      </c>
      <c r="Q1221" s="1061">
        <f>VLOOKUP(C1221,'A. Rate Class Allocations'!$B$124:$J$128,7,FALSE)</f>
        <v>0.93591420350510102</v>
      </c>
      <c r="R1221" s="1061">
        <f>VLOOKUP(C1221,'A. Rate Class Allocations'!$B$124:$J$128,9,FALSE)</f>
        <v>0.67326093337246795</v>
      </c>
      <c r="S1221" s="1060">
        <f t="shared" si="58"/>
        <v>2831.7410332600498</v>
      </c>
      <c r="T1221" s="1060">
        <f t="shared" si="59"/>
        <v>0.62255309656589364</v>
      </c>
    </row>
    <row r="1222" spans="1:20" s="1063" customFormat="1">
      <c r="A1222" s="1072" t="s">
        <v>846</v>
      </c>
      <c r="B1222" s="1063" t="s">
        <v>768</v>
      </c>
      <c r="C1222" s="1063" t="s">
        <v>806</v>
      </c>
      <c r="D1222" s="1063" t="s">
        <v>1895</v>
      </c>
      <c r="E1222" s="1066">
        <v>2019</v>
      </c>
      <c r="F1222" s="1066">
        <v>2019</v>
      </c>
      <c r="G1222" s="1064">
        <v>43473</v>
      </c>
      <c r="H1222" s="1117">
        <f t="shared" si="57"/>
        <v>2019</v>
      </c>
      <c r="I1222" s="1118"/>
      <c r="J1222" s="1063" t="s">
        <v>925</v>
      </c>
      <c r="K1222" s="1063" t="s">
        <v>924</v>
      </c>
      <c r="L1222" s="1063" t="s">
        <v>827</v>
      </c>
      <c r="M1222" s="1063">
        <v>1362.8160000000003</v>
      </c>
      <c r="N1222" s="1063">
        <v>0.41600000000000004</v>
      </c>
      <c r="O1222" s="1062">
        <f>VLOOKUP(C1222,'A. Rate Class Allocations'!$B$124:$J$128,6,FALSE)</f>
        <v>0.94261788524984402</v>
      </c>
      <c r="P1222" s="1061">
        <f>VLOOKUP(C1222,'A. Rate Class Allocations'!$B$124:$J$128,8,FALSE)</f>
        <v>0.86676492558695795</v>
      </c>
      <c r="Q1222" s="1061">
        <f>VLOOKUP(C1222,'A. Rate Class Allocations'!$B$124:$J$128,7,FALSE)</f>
        <v>0.93591420350510102</v>
      </c>
      <c r="R1222" s="1061">
        <f>VLOOKUP(C1222,'A. Rate Class Allocations'!$B$124:$J$128,9,FALSE)</f>
        <v>0.67326093337246795</v>
      </c>
      <c r="S1222" s="1060">
        <f t="shared" si="58"/>
        <v>1113.458995974305</v>
      </c>
      <c r="T1222" s="1060">
        <f t="shared" si="59"/>
        <v>0.26212761960669206</v>
      </c>
    </row>
    <row r="1223" spans="1:20" s="1063" customFormat="1">
      <c r="A1223" s="1072" t="s">
        <v>846</v>
      </c>
      <c r="B1223" s="1063" t="s">
        <v>768</v>
      </c>
      <c r="C1223" s="1063" t="s">
        <v>806</v>
      </c>
      <c r="D1223" s="1063" t="s">
        <v>1895</v>
      </c>
      <c r="E1223" s="1066">
        <v>2019</v>
      </c>
      <c r="F1223" s="1066">
        <v>2019</v>
      </c>
      <c r="G1223" s="1064">
        <v>43473</v>
      </c>
      <c r="H1223" s="1117">
        <f t="shared" si="57"/>
        <v>2019</v>
      </c>
      <c r="I1223" s="1118"/>
      <c r="J1223" s="1063" t="s">
        <v>925</v>
      </c>
      <c r="K1223" s="1063" t="s">
        <v>924</v>
      </c>
      <c r="L1223" s="1063" t="s">
        <v>827</v>
      </c>
      <c r="M1223" s="1063">
        <v>1140.048</v>
      </c>
      <c r="N1223" s="1063">
        <v>0.34799999999999998</v>
      </c>
      <c r="O1223" s="1062">
        <f>VLOOKUP(C1223,'A. Rate Class Allocations'!$B$124:$J$128,6,FALSE)</f>
        <v>0.94261788524984402</v>
      </c>
      <c r="P1223" s="1061">
        <f>VLOOKUP(C1223,'A. Rate Class Allocations'!$B$124:$J$128,8,FALSE)</f>
        <v>0.86676492558695795</v>
      </c>
      <c r="Q1223" s="1061">
        <f>VLOOKUP(C1223,'A. Rate Class Allocations'!$B$124:$J$128,7,FALSE)</f>
        <v>0.93591420350510102</v>
      </c>
      <c r="R1223" s="1061">
        <f>VLOOKUP(C1223,'A. Rate Class Allocations'!$B$124:$J$128,9,FALSE)</f>
        <v>0.67326093337246795</v>
      </c>
      <c r="S1223" s="1060">
        <f t="shared" si="58"/>
        <v>931.45127547850495</v>
      </c>
      <c r="T1223" s="1060">
        <f t="shared" si="59"/>
        <v>0.21927983563252115</v>
      </c>
    </row>
    <row r="1224" spans="1:20" s="1063" customFormat="1">
      <c r="A1224" s="1072" t="s">
        <v>846</v>
      </c>
      <c r="B1224" s="1063" t="s">
        <v>768</v>
      </c>
      <c r="C1224" s="1063" t="s">
        <v>806</v>
      </c>
      <c r="D1224" s="1063" t="s">
        <v>1895</v>
      </c>
      <c r="E1224" s="1066">
        <v>2019</v>
      </c>
      <c r="F1224" s="1066">
        <v>2019</v>
      </c>
      <c r="G1224" s="1064">
        <v>43473</v>
      </c>
      <c r="H1224" s="1117">
        <f t="shared" si="57"/>
        <v>2019</v>
      </c>
      <c r="I1224" s="1118"/>
      <c r="J1224" s="1063" t="s">
        <v>925</v>
      </c>
      <c r="K1224" s="1063" t="s">
        <v>924</v>
      </c>
      <c r="L1224" s="1063" t="s">
        <v>827</v>
      </c>
      <c r="M1224" s="1063">
        <v>183.45600000000002</v>
      </c>
      <c r="N1224" s="1063">
        <v>5.6000000000000001E-2</v>
      </c>
      <c r="O1224" s="1062">
        <f>VLOOKUP(C1224,'A. Rate Class Allocations'!$B$124:$J$128,6,FALSE)</f>
        <v>0.94261788524984402</v>
      </c>
      <c r="P1224" s="1061">
        <f>VLOOKUP(C1224,'A. Rate Class Allocations'!$B$124:$J$128,8,FALSE)</f>
        <v>0.86676492558695795</v>
      </c>
      <c r="Q1224" s="1061">
        <f>VLOOKUP(C1224,'A. Rate Class Allocations'!$B$124:$J$128,7,FALSE)</f>
        <v>0.93591420350510102</v>
      </c>
      <c r="R1224" s="1061">
        <f>VLOOKUP(C1224,'A. Rate Class Allocations'!$B$124:$J$128,9,FALSE)</f>
        <v>0.67326093337246795</v>
      </c>
      <c r="S1224" s="1060">
        <f t="shared" si="58"/>
        <v>149.88871099654105</v>
      </c>
      <c r="T1224" s="1060">
        <f t="shared" si="59"/>
        <v>3.5286410331670078E-2</v>
      </c>
    </row>
    <row r="1225" spans="1:20" s="1063" customFormat="1">
      <c r="A1225" s="1072" t="s">
        <v>846</v>
      </c>
      <c r="B1225" s="1063" t="s">
        <v>768</v>
      </c>
      <c r="C1225" s="1063" t="s">
        <v>806</v>
      </c>
      <c r="D1225" s="1063" t="s">
        <v>1894</v>
      </c>
      <c r="E1225" s="1066">
        <v>2019</v>
      </c>
      <c r="F1225" s="1066">
        <v>2019</v>
      </c>
      <c r="G1225" s="1064">
        <v>43377</v>
      </c>
      <c r="H1225" s="1117">
        <f t="shared" si="57"/>
        <v>2018</v>
      </c>
      <c r="I1225" s="1118"/>
      <c r="J1225" s="1063" t="s">
        <v>925</v>
      </c>
      <c r="K1225" s="1063" t="s">
        <v>924</v>
      </c>
      <c r="L1225" s="1063" t="s">
        <v>827</v>
      </c>
      <c r="M1225" s="1063">
        <v>3586.2710000000002</v>
      </c>
      <c r="N1225" s="1063">
        <v>0.94899999999999995</v>
      </c>
      <c r="O1225" s="1062">
        <f>VLOOKUP(C1225,'A. Rate Class Allocations'!$B$124:$J$128,6,FALSE)</f>
        <v>0.94261788524984402</v>
      </c>
      <c r="P1225" s="1061">
        <f>VLOOKUP(C1225,'A. Rate Class Allocations'!$B$124:$J$128,8,FALSE)</f>
        <v>0.86676492558695795</v>
      </c>
      <c r="Q1225" s="1061">
        <f>VLOOKUP(C1225,'A. Rate Class Allocations'!$B$124:$J$128,7,FALSE)</f>
        <v>0.93591420350510102</v>
      </c>
      <c r="R1225" s="1061">
        <f>VLOOKUP(C1225,'A. Rate Class Allocations'!$B$124:$J$128,9,FALSE)</f>
        <v>0.67326093337246795</v>
      </c>
      <c r="S1225" s="1060">
        <f t="shared" si="58"/>
        <v>2930.0842571203789</v>
      </c>
      <c r="T1225" s="1060">
        <f t="shared" si="59"/>
        <v>0.59797863222776604</v>
      </c>
    </row>
    <row r="1226" spans="1:20" s="1063" customFormat="1">
      <c r="A1226" s="1072" t="s">
        <v>846</v>
      </c>
      <c r="B1226" s="1063" t="s">
        <v>768</v>
      </c>
      <c r="C1226" s="1063" t="s">
        <v>806</v>
      </c>
      <c r="D1226" s="1063" t="s">
        <v>1893</v>
      </c>
      <c r="E1226" s="1066">
        <v>2019</v>
      </c>
      <c r="F1226" s="1066">
        <v>2019</v>
      </c>
      <c r="G1226" s="1064">
        <v>43468</v>
      </c>
      <c r="H1226" s="1117">
        <f t="shared" si="57"/>
        <v>2019</v>
      </c>
      <c r="I1226" s="1118"/>
      <c r="J1226" s="1063" t="s">
        <v>925</v>
      </c>
      <c r="K1226" s="1063" t="s">
        <v>924</v>
      </c>
      <c r="L1226" s="1063" t="s">
        <v>827</v>
      </c>
      <c r="M1226" s="1063">
        <v>523.74</v>
      </c>
      <c r="N1226" s="1063">
        <v>0.14499999999999999</v>
      </c>
      <c r="O1226" s="1062">
        <f>VLOOKUP(C1226,'A. Rate Class Allocations'!$B$124:$J$128,6,FALSE)</f>
        <v>0.94261788524984402</v>
      </c>
      <c r="P1226" s="1061">
        <f>VLOOKUP(C1226,'A. Rate Class Allocations'!$B$124:$J$128,8,FALSE)</f>
        <v>0.86676492558695795</v>
      </c>
      <c r="Q1226" s="1061">
        <f>VLOOKUP(C1226,'A. Rate Class Allocations'!$B$124:$J$128,7,FALSE)</f>
        <v>0.93591420350510102</v>
      </c>
      <c r="R1226" s="1061">
        <f>VLOOKUP(C1226,'A. Rate Class Allocations'!$B$124:$J$128,9,FALSE)</f>
        <v>0.67326093337246795</v>
      </c>
      <c r="S1226" s="1060">
        <f t="shared" si="58"/>
        <v>427.91030817922768</v>
      </c>
      <c r="T1226" s="1060">
        <f t="shared" si="59"/>
        <v>9.1366598180217168E-2</v>
      </c>
    </row>
    <row r="1227" spans="1:20" s="1063" customFormat="1">
      <c r="A1227" s="1072" t="s">
        <v>846</v>
      </c>
      <c r="B1227" s="1063" t="s">
        <v>768</v>
      </c>
      <c r="C1227" s="1063" t="s">
        <v>806</v>
      </c>
      <c r="D1227" s="1063" t="s">
        <v>1893</v>
      </c>
      <c r="E1227" s="1066">
        <v>2019</v>
      </c>
      <c r="F1227" s="1066">
        <v>2019</v>
      </c>
      <c r="G1227" s="1064">
        <v>43468</v>
      </c>
      <c r="H1227" s="1117">
        <f t="shared" si="57"/>
        <v>2019</v>
      </c>
      <c r="I1227" s="1118"/>
      <c r="J1227" s="1063" t="s">
        <v>925</v>
      </c>
      <c r="K1227" s="1063" t="s">
        <v>924</v>
      </c>
      <c r="L1227" s="1063" t="s">
        <v>827</v>
      </c>
      <c r="M1227" s="1063">
        <v>314.24399999999997</v>
      </c>
      <c r="N1227" s="1063">
        <v>8.6999999999999994E-2</v>
      </c>
      <c r="O1227" s="1062">
        <f>VLOOKUP(C1227,'A. Rate Class Allocations'!$B$124:$J$128,6,FALSE)</f>
        <v>0.94261788524984402</v>
      </c>
      <c r="P1227" s="1061">
        <f>VLOOKUP(C1227,'A. Rate Class Allocations'!$B$124:$J$128,8,FALSE)</f>
        <v>0.86676492558695795</v>
      </c>
      <c r="Q1227" s="1061">
        <f>VLOOKUP(C1227,'A. Rate Class Allocations'!$B$124:$J$128,7,FALSE)</f>
        <v>0.93591420350510102</v>
      </c>
      <c r="R1227" s="1061">
        <f>VLOOKUP(C1227,'A. Rate Class Allocations'!$B$124:$J$128,9,FALSE)</f>
        <v>0.67326093337246795</v>
      </c>
      <c r="S1227" s="1060">
        <f t="shared" si="58"/>
        <v>256.74618490753659</v>
      </c>
      <c r="T1227" s="1060">
        <f t="shared" si="59"/>
        <v>5.4819958908130288E-2</v>
      </c>
    </row>
    <row r="1228" spans="1:20" s="1063" customFormat="1">
      <c r="A1228" s="1072" t="s">
        <v>846</v>
      </c>
      <c r="B1228" s="1063" t="s">
        <v>768</v>
      </c>
      <c r="C1228" s="1063" t="s">
        <v>806</v>
      </c>
      <c r="D1228" s="1063" t="s">
        <v>1893</v>
      </c>
      <c r="E1228" s="1066">
        <v>2019</v>
      </c>
      <c r="F1228" s="1066">
        <v>2019</v>
      </c>
      <c r="G1228" s="1064">
        <v>43468</v>
      </c>
      <c r="H1228" s="1117">
        <f t="shared" si="57"/>
        <v>2019</v>
      </c>
      <c r="I1228" s="1118"/>
      <c r="J1228" s="1063" t="s">
        <v>925</v>
      </c>
      <c r="K1228" s="1063" t="s">
        <v>924</v>
      </c>
      <c r="L1228" s="1063" t="s">
        <v>827</v>
      </c>
      <c r="M1228" s="1063">
        <v>1314.768</v>
      </c>
      <c r="N1228" s="1063">
        <v>0.36400000000000005</v>
      </c>
      <c r="O1228" s="1062">
        <f>VLOOKUP(C1228,'A. Rate Class Allocations'!$B$124:$J$128,6,FALSE)</f>
        <v>0.94261788524984402</v>
      </c>
      <c r="P1228" s="1061">
        <f>VLOOKUP(C1228,'A. Rate Class Allocations'!$B$124:$J$128,8,FALSE)</f>
        <v>0.86676492558695795</v>
      </c>
      <c r="Q1228" s="1061">
        <f>VLOOKUP(C1228,'A. Rate Class Allocations'!$B$124:$J$128,7,FALSE)</f>
        <v>0.93591420350510102</v>
      </c>
      <c r="R1228" s="1061">
        <f>VLOOKUP(C1228,'A. Rate Class Allocations'!$B$124:$J$128,9,FALSE)</f>
        <v>0.67326093337246795</v>
      </c>
      <c r="S1228" s="1060">
        <f t="shared" si="58"/>
        <v>1074.2024288085443</v>
      </c>
      <c r="T1228" s="1060">
        <f t="shared" si="59"/>
        <v>0.22936166715585554</v>
      </c>
    </row>
    <row r="1229" spans="1:20" s="1063" customFormat="1">
      <c r="A1229" s="1072" t="s">
        <v>846</v>
      </c>
      <c r="B1229" s="1063" t="s">
        <v>768</v>
      </c>
      <c r="C1229" s="1063" t="s">
        <v>806</v>
      </c>
      <c r="D1229" s="1063" t="s">
        <v>1893</v>
      </c>
      <c r="E1229" s="1066">
        <v>2019</v>
      </c>
      <c r="F1229" s="1066">
        <v>2019</v>
      </c>
      <c r="G1229" s="1064">
        <v>43468</v>
      </c>
      <c r="H1229" s="1117">
        <f t="shared" si="57"/>
        <v>2019</v>
      </c>
      <c r="I1229" s="1118"/>
      <c r="J1229" s="1063" t="s">
        <v>925</v>
      </c>
      <c r="K1229" s="1063" t="s">
        <v>924</v>
      </c>
      <c r="L1229" s="1063" t="s">
        <v>827</v>
      </c>
      <c r="M1229" s="1063">
        <v>1502.5919999999999</v>
      </c>
      <c r="N1229" s="1063">
        <v>0.41600000000000004</v>
      </c>
      <c r="O1229" s="1062">
        <f>VLOOKUP(C1229,'A. Rate Class Allocations'!$B$124:$J$128,6,FALSE)</f>
        <v>0.94261788524984402</v>
      </c>
      <c r="P1229" s="1061">
        <f>VLOOKUP(C1229,'A. Rate Class Allocations'!$B$124:$J$128,8,FALSE)</f>
        <v>0.86676492558695795</v>
      </c>
      <c r="Q1229" s="1061">
        <f>VLOOKUP(C1229,'A. Rate Class Allocations'!$B$124:$J$128,7,FALSE)</f>
        <v>0.93591420350510102</v>
      </c>
      <c r="R1229" s="1061">
        <f>VLOOKUP(C1229,'A. Rate Class Allocations'!$B$124:$J$128,9,FALSE)</f>
        <v>0.67326093337246795</v>
      </c>
      <c r="S1229" s="1060">
        <f t="shared" si="58"/>
        <v>1227.659918638336</v>
      </c>
      <c r="T1229" s="1060">
        <f t="shared" si="59"/>
        <v>0.26212761960669206</v>
      </c>
    </row>
    <row r="1230" spans="1:20" s="1063" customFormat="1">
      <c r="A1230" s="1072" t="s">
        <v>846</v>
      </c>
      <c r="B1230" s="1063" t="s">
        <v>768</v>
      </c>
      <c r="C1230" s="1063" t="s">
        <v>806</v>
      </c>
      <c r="D1230" s="1063" t="s">
        <v>1893</v>
      </c>
      <c r="E1230" s="1066">
        <v>2019</v>
      </c>
      <c r="F1230" s="1066">
        <v>2019</v>
      </c>
      <c r="G1230" s="1064">
        <v>43468</v>
      </c>
      <c r="H1230" s="1117">
        <f t="shared" si="57"/>
        <v>2019</v>
      </c>
      <c r="I1230" s="1118"/>
      <c r="J1230" s="1063" t="s">
        <v>925</v>
      </c>
      <c r="K1230" s="1063" t="s">
        <v>924</v>
      </c>
      <c r="L1230" s="1063" t="s">
        <v>827</v>
      </c>
      <c r="M1230" s="1063">
        <v>837.98399999999981</v>
      </c>
      <c r="N1230" s="1063">
        <v>0.23199999999999998</v>
      </c>
      <c r="O1230" s="1062">
        <f>VLOOKUP(C1230,'A. Rate Class Allocations'!$B$124:$J$128,6,FALSE)</f>
        <v>0.94261788524984402</v>
      </c>
      <c r="P1230" s="1061">
        <f>VLOOKUP(C1230,'A. Rate Class Allocations'!$B$124:$J$128,8,FALSE)</f>
        <v>0.86676492558695795</v>
      </c>
      <c r="Q1230" s="1061">
        <f>VLOOKUP(C1230,'A. Rate Class Allocations'!$B$124:$J$128,7,FALSE)</f>
        <v>0.93591420350510102</v>
      </c>
      <c r="R1230" s="1061">
        <f>VLOOKUP(C1230,'A. Rate Class Allocations'!$B$124:$J$128,9,FALSE)</f>
        <v>0.67326093337246795</v>
      </c>
      <c r="S1230" s="1060">
        <f t="shared" si="58"/>
        <v>684.65649308676416</v>
      </c>
      <c r="T1230" s="1060">
        <f t="shared" si="59"/>
        <v>0.14618655708834744</v>
      </c>
    </row>
    <row r="1231" spans="1:20" s="1063" customFormat="1">
      <c r="A1231" s="1072" t="s">
        <v>846</v>
      </c>
      <c r="B1231" s="1063" t="s">
        <v>768</v>
      </c>
      <c r="C1231" s="1063" t="s">
        <v>806</v>
      </c>
      <c r="D1231" s="1063" t="s">
        <v>1892</v>
      </c>
      <c r="E1231" s="1066">
        <v>2019</v>
      </c>
      <c r="F1231" s="1066">
        <v>2019</v>
      </c>
      <c r="G1231" s="1064">
        <v>43378</v>
      </c>
      <c r="H1231" s="1117">
        <f t="shared" si="57"/>
        <v>2018</v>
      </c>
      <c r="I1231" s="1118"/>
      <c r="J1231" s="1063" t="s">
        <v>925</v>
      </c>
      <c r="K1231" s="1063" t="s">
        <v>924</v>
      </c>
      <c r="L1231" s="1063" t="s">
        <v>827</v>
      </c>
      <c r="M1231" s="1063">
        <v>365.45599999999996</v>
      </c>
      <c r="N1231" s="1063">
        <v>0.10400000000000001</v>
      </c>
      <c r="O1231" s="1062">
        <f>VLOOKUP(C1231,'A. Rate Class Allocations'!$B$124:$J$128,6,FALSE)</f>
        <v>0.94261788524984402</v>
      </c>
      <c r="P1231" s="1061">
        <f>VLOOKUP(C1231,'A. Rate Class Allocations'!$B$124:$J$128,8,FALSE)</f>
        <v>0.86676492558695795</v>
      </c>
      <c r="Q1231" s="1061">
        <f>VLOOKUP(C1231,'A. Rate Class Allocations'!$B$124:$J$128,7,FALSE)</f>
        <v>0.93591420350510102</v>
      </c>
      <c r="R1231" s="1061">
        <f>VLOOKUP(C1231,'A. Rate Class Allocations'!$B$124:$J$128,9,FALSE)</f>
        <v>0.67326093337246795</v>
      </c>
      <c r="S1231" s="1060">
        <f t="shared" si="58"/>
        <v>298.58782904866507</v>
      </c>
      <c r="T1231" s="1060">
        <f t="shared" si="59"/>
        <v>6.5531904901673016E-2</v>
      </c>
    </row>
    <row r="1232" spans="1:20" s="1063" customFormat="1">
      <c r="A1232" s="1072" t="s">
        <v>846</v>
      </c>
      <c r="B1232" s="1063" t="s">
        <v>768</v>
      </c>
      <c r="C1232" s="1063" t="s">
        <v>806</v>
      </c>
      <c r="D1232" s="1063" t="s">
        <v>1892</v>
      </c>
      <c r="E1232" s="1066">
        <v>2019</v>
      </c>
      <c r="F1232" s="1066">
        <v>2019</v>
      </c>
      <c r="G1232" s="1064">
        <v>43378</v>
      </c>
      <c r="H1232" s="1117">
        <f t="shared" si="57"/>
        <v>2018</v>
      </c>
      <c r="I1232" s="1118"/>
      <c r="J1232" s="1063" t="s">
        <v>925</v>
      </c>
      <c r="K1232" s="1063" t="s">
        <v>924</v>
      </c>
      <c r="L1232" s="1063" t="s">
        <v>827</v>
      </c>
      <c r="M1232" s="1063">
        <v>305.71799999999996</v>
      </c>
      <c r="N1232" s="1063">
        <v>8.6999999999999994E-2</v>
      </c>
      <c r="O1232" s="1062">
        <f>VLOOKUP(C1232,'A. Rate Class Allocations'!$B$124:$J$128,6,FALSE)</f>
        <v>0.94261788524984402</v>
      </c>
      <c r="P1232" s="1061">
        <f>VLOOKUP(C1232,'A. Rate Class Allocations'!$B$124:$J$128,8,FALSE)</f>
        <v>0.86676492558695795</v>
      </c>
      <c r="Q1232" s="1061">
        <f>VLOOKUP(C1232,'A. Rate Class Allocations'!$B$124:$J$128,7,FALSE)</f>
        <v>0.93591420350510102</v>
      </c>
      <c r="R1232" s="1061">
        <f>VLOOKUP(C1232,'A. Rate Class Allocations'!$B$124:$J$128,9,FALSE)</f>
        <v>0.67326093337246795</v>
      </c>
      <c r="S1232" s="1060">
        <f t="shared" si="58"/>
        <v>249.78020314647938</v>
      </c>
      <c r="T1232" s="1060">
        <f t="shared" si="59"/>
        <v>5.4819958908130288E-2</v>
      </c>
    </row>
    <row r="1233" spans="1:20" s="1063" customFormat="1">
      <c r="A1233" s="1072" t="s">
        <v>846</v>
      </c>
      <c r="B1233" s="1063" t="s">
        <v>768</v>
      </c>
      <c r="C1233" s="1063" t="s">
        <v>806</v>
      </c>
      <c r="D1233" s="1063" t="s">
        <v>1892</v>
      </c>
      <c r="E1233" s="1066">
        <v>2019</v>
      </c>
      <c r="F1233" s="1066">
        <v>2019</v>
      </c>
      <c r="G1233" s="1064">
        <v>43378</v>
      </c>
      <c r="H1233" s="1117">
        <f t="shared" si="57"/>
        <v>2018</v>
      </c>
      <c r="I1233" s="1118"/>
      <c r="J1233" s="1063" t="s">
        <v>925</v>
      </c>
      <c r="K1233" s="1063" t="s">
        <v>924</v>
      </c>
      <c r="L1233" s="1063" t="s">
        <v>827</v>
      </c>
      <c r="M1233" s="1063">
        <v>42.168000000000006</v>
      </c>
      <c r="N1233" s="1063">
        <v>1.2E-2</v>
      </c>
      <c r="O1233" s="1062">
        <f>VLOOKUP(C1233,'A. Rate Class Allocations'!$B$124:$J$128,6,FALSE)</f>
        <v>0.94261788524984402</v>
      </c>
      <c r="P1233" s="1061">
        <f>VLOOKUP(C1233,'A. Rate Class Allocations'!$B$124:$J$128,8,FALSE)</f>
        <v>0.86676492558695795</v>
      </c>
      <c r="Q1233" s="1061">
        <f>VLOOKUP(C1233,'A. Rate Class Allocations'!$B$124:$J$128,7,FALSE)</f>
        <v>0.93591420350510102</v>
      </c>
      <c r="R1233" s="1061">
        <f>VLOOKUP(C1233,'A. Rate Class Allocations'!$B$124:$J$128,9,FALSE)</f>
        <v>0.67326093337246795</v>
      </c>
      <c r="S1233" s="1060">
        <f t="shared" si="58"/>
        <v>34.452441813307509</v>
      </c>
      <c r="T1233" s="1060">
        <f t="shared" si="59"/>
        <v>7.5613736425007303E-3</v>
      </c>
    </row>
    <row r="1234" spans="1:20" s="1063" customFormat="1">
      <c r="A1234" s="1072" t="s">
        <v>846</v>
      </c>
      <c r="B1234" s="1063" t="s">
        <v>768</v>
      </c>
      <c r="C1234" s="1063" t="s">
        <v>806</v>
      </c>
      <c r="D1234" s="1063" t="s">
        <v>1891</v>
      </c>
      <c r="E1234" s="1066">
        <v>2019</v>
      </c>
      <c r="F1234" s="1066">
        <v>2019</v>
      </c>
      <c r="G1234" s="1064">
        <v>43368</v>
      </c>
      <c r="H1234" s="1117">
        <f t="shared" si="57"/>
        <v>2018</v>
      </c>
      <c r="I1234" s="1118"/>
      <c r="J1234" s="1063" t="s">
        <v>925</v>
      </c>
      <c r="K1234" s="1063" t="s">
        <v>924</v>
      </c>
      <c r="L1234" s="1063" t="s">
        <v>827</v>
      </c>
      <c r="M1234" s="1063">
        <v>1668.5240000000003</v>
      </c>
      <c r="N1234" s="1063">
        <v>0.57200000000000006</v>
      </c>
      <c r="O1234" s="1062">
        <f>VLOOKUP(C1234,'A. Rate Class Allocations'!$B$124:$J$128,6,FALSE)</f>
        <v>0.94261788524984402</v>
      </c>
      <c r="P1234" s="1061">
        <f>VLOOKUP(C1234,'A. Rate Class Allocations'!$B$124:$J$128,8,FALSE)</f>
        <v>0.86676492558695795</v>
      </c>
      <c r="Q1234" s="1061">
        <f>VLOOKUP(C1234,'A. Rate Class Allocations'!$B$124:$J$128,7,FALSE)</f>
        <v>0.93591420350510102</v>
      </c>
      <c r="R1234" s="1061">
        <f>VLOOKUP(C1234,'A. Rate Class Allocations'!$B$124:$J$128,9,FALSE)</f>
        <v>0.67326093337246795</v>
      </c>
      <c r="S1234" s="1060">
        <f t="shared" si="58"/>
        <v>1363.2310288395729</v>
      </c>
      <c r="T1234" s="1060">
        <f t="shared" si="59"/>
        <v>0.36042547695920152</v>
      </c>
    </row>
    <row r="1235" spans="1:20" s="1063" customFormat="1">
      <c r="A1235" s="1072" t="s">
        <v>846</v>
      </c>
      <c r="B1235" s="1063" t="s">
        <v>768</v>
      </c>
      <c r="C1235" s="1063" t="s">
        <v>806</v>
      </c>
      <c r="D1235" s="1063" t="s">
        <v>1891</v>
      </c>
      <c r="E1235" s="1066">
        <v>2019</v>
      </c>
      <c r="F1235" s="1066">
        <v>2019</v>
      </c>
      <c r="G1235" s="1064">
        <v>43368</v>
      </c>
      <c r="H1235" s="1117">
        <f t="shared" si="57"/>
        <v>2018</v>
      </c>
      <c r="I1235" s="1118"/>
      <c r="J1235" s="1063" t="s">
        <v>925</v>
      </c>
      <c r="K1235" s="1063" t="s">
        <v>924</v>
      </c>
      <c r="L1235" s="1063" t="s">
        <v>827</v>
      </c>
      <c r="M1235" s="1063">
        <v>84.592999999999989</v>
      </c>
      <c r="N1235" s="1063">
        <v>2.8999999999999998E-2</v>
      </c>
      <c r="O1235" s="1062">
        <f>VLOOKUP(C1235,'A. Rate Class Allocations'!$B$124:$J$128,6,FALSE)</f>
        <v>0.94261788524984402</v>
      </c>
      <c r="P1235" s="1061">
        <f>VLOOKUP(C1235,'A. Rate Class Allocations'!$B$124:$J$128,8,FALSE)</f>
        <v>0.86676492558695795</v>
      </c>
      <c r="Q1235" s="1061">
        <f>VLOOKUP(C1235,'A. Rate Class Allocations'!$B$124:$J$128,7,FALSE)</f>
        <v>0.93591420350510102</v>
      </c>
      <c r="R1235" s="1061">
        <f>VLOOKUP(C1235,'A. Rate Class Allocations'!$B$124:$J$128,9,FALSE)</f>
        <v>0.67326093337246795</v>
      </c>
      <c r="S1235" s="1060">
        <f t="shared" si="58"/>
        <v>69.114859853754538</v>
      </c>
      <c r="T1235" s="1060">
        <f t="shared" si="59"/>
        <v>1.8273319636043429E-2</v>
      </c>
    </row>
    <row r="1236" spans="1:20" s="1063" customFormat="1">
      <c r="A1236" s="1072" t="s">
        <v>846</v>
      </c>
      <c r="B1236" s="1063" t="s">
        <v>768</v>
      </c>
      <c r="C1236" s="1063" t="s">
        <v>806</v>
      </c>
      <c r="D1236" s="1063" t="s">
        <v>1891</v>
      </c>
      <c r="E1236" s="1066">
        <v>2019</v>
      </c>
      <c r="F1236" s="1066">
        <v>2019</v>
      </c>
      <c r="G1236" s="1064">
        <v>43368</v>
      </c>
      <c r="H1236" s="1117">
        <f t="shared" si="57"/>
        <v>2018</v>
      </c>
      <c r="I1236" s="1118"/>
      <c r="J1236" s="1063" t="s">
        <v>925</v>
      </c>
      <c r="K1236" s="1063" t="s">
        <v>924</v>
      </c>
      <c r="L1236" s="1063" t="s">
        <v>827</v>
      </c>
      <c r="M1236" s="1063">
        <v>81.675999999999988</v>
      </c>
      <c r="N1236" s="1063">
        <v>2.8000000000000001E-2</v>
      </c>
      <c r="O1236" s="1062">
        <f>VLOOKUP(C1236,'A. Rate Class Allocations'!$B$124:$J$128,6,FALSE)</f>
        <v>0.94261788524984402</v>
      </c>
      <c r="P1236" s="1061">
        <f>VLOOKUP(C1236,'A. Rate Class Allocations'!$B$124:$J$128,8,FALSE)</f>
        <v>0.86676492558695795</v>
      </c>
      <c r="Q1236" s="1061">
        <f>VLOOKUP(C1236,'A. Rate Class Allocations'!$B$124:$J$128,7,FALSE)</f>
        <v>0.93591420350510102</v>
      </c>
      <c r="R1236" s="1061">
        <f>VLOOKUP(C1236,'A. Rate Class Allocations'!$B$124:$J$128,9,FALSE)</f>
        <v>0.67326093337246795</v>
      </c>
      <c r="S1236" s="1060">
        <f t="shared" si="58"/>
        <v>66.731588824314741</v>
      </c>
      <c r="T1236" s="1060">
        <f t="shared" si="59"/>
        <v>1.7643205165835039E-2</v>
      </c>
    </row>
    <row r="1237" spans="1:20" s="1063" customFormat="1">
      <c r="A1237" s="1072" t="s">
        <v>846</v>
      </c>
      <c r="B1237" s="1063" t="s">
        <v>768</v>
      </c>
      <c r="C1237" s="1063" t="s">
        <v>806</v>
      </c>
      <c r="D1237" s="1063" t="s">
        <v>1890</v>
      </c>
      <c r="E1237" s="1066">
        <v>2019</v>
      </c>
      <c r="F1237" s="1066">
        <v>2019</v>
      </c>
      <c r="G1237" s="1064">
        <v>43370</v>
      </c>
      <c r="H1237" s="1117">
        <f t="shared" si="57"/>
        <v>2018</v>
      </c>
      <c r="I1237" s="1118"/>
      <c r="J1237" s="1063" t="s">
        <v>925</v>
      </c>
      <c r="K1237" s="1063" t="s">
        <v>924</v>
      </c>
      <c r="L1237" s="1063" t="s">
        <v>827</v>
      </c>
      <c r="M1237" s="1063">
        <v>2006.576</v>
      </c>
      <c r="N1237" s="1063">
        <v>0.57200000000000006</v>
      </c>
      <c r="O1237" s="1062">
        <f>VLOOKUP(C1237,'A. Rate Class Allocations'!$B$124:$J$128,6,FALSE)</f>
        <v>0.94261788524984402</v>
      </c>
      <c r="P1237" s="1061">
        <f>VLOOKUP(C1237,'A. Rate Class Allocations'!$B$124:$J$128,8,FALSE)</f>
        <v>0.86676492558695795</v>
      </c>
      <c r="Q1237" s="1061">
        <f>VLOOKUP(C1237,'A. Rate Class Allocations'!$B$124:$J$128,7,FALSE)</f>
        <v>0.93591420350510102</v>
      </c>
      <c r="R1237" s="1061">
        <f>VLOOKUP(C1237,'A. Rate Class Allocations'!$B$124:$J$128,9,FALSE)</f>
        <v>0.67326093337246795</v>
      </c>
      <c r="S1237" s="1060">
        <f t="shared" si="58"/>
        <v>1639.4290192558178</v>
      </c>
      <c r="T1237" s="1060">
        <f t="shared" si="59"/>
        <v>0.36042547695920152</v>
      </c>
    </row>
    <row r="1238" spans="1:20" s="1063" customFormat="1">
      <c r="A1238" s="1072" t="s">
        <v>846</v>
      </c>
      <c r="B1238" s="1063" t="s">
        <v>768</v>
      </c>
      <c r="C1238" s="1063" t="s">
        <v>806</v>
      </c>
      <c r="D1238" s="1063" t="s">
        <v>1890</v>
      </c>
      <c r="E1238" s="1066">
        <v>2019</v>
      </c>
      <c r="F1238" s="1066">
        <v>2019</v>
      </c>
      <c r="G1238" s="1064">
        <v>43370</v>
      </c>
      <c r="H1238" s="1117">
        <f t="shared" si="57"/>
        <v>2018</v>
      </c>
      <c r="I1238" s="1118"/>
      <c r="J1238" s="1063" t="s">
        <v>925</v>
      </c>
      <c r="K1238" s="1063" t="s">
        <v>924</v>
      </c>
      <c r="L1238" s="1063" t="s">
        <v>827</v>
      </c>
      <c r="M1238" s="1063">
        <v>203.46399999999997</v>
      </c>
      <c r="N1238" s="1063">
        <v>5.7999999999999996E-2</v>
      </c>
      <c r="O1238" s="1062">
        <f>VLOOKUP(C1238,'A. Rate Class Allocations'!$B$124:$J$128,6,FALSE)</f>
        <v>0.94261788524984402</v>
      </c>
      <c r="P1238" s="1061">
        <f>VLOOKUP(C1238,'A. Rate Class Allocations'!$B$124:$J$128,8,FALSE)</f>
        <v>0.86676492558695795</v>
      </c>
      <c r="Q1238" s="1061">
        <f>VLOOKUP(C1238,'A. Rate Class Allocations'!$B$124:$J$128,7,FALSE)</f>
        <v>0.93591420350510102</v>
      </c>
      <c r="R1238" s="1061">
        <f>VLOOKUP(C1238,'A. Rate Class Allocations'!$B$124:$J$128,9,FALSE)</f>
        <v>0.67326093337246795</v>
      </c>
      <c r="S1238" s="1060">
        <f t="shared" si="58"/>
        <v>166.23580964482068</v>
      </c>
      <c r="T1238" s="1060">
        <f t="shared" si="59"/>
        <v>3.6546639272086859E-2</v>
      </c>
    </row>
    <row r="1239" spans="1:20" s="1063" customFormat="1">
      <c r="A1239" s="1072" t="s">
        <v>846</v>
      </c>
      <c r="B1239" s="1063" t="s">
        <v>768</v>
      </c>
      <c r="C1239" s="1063" t="s">
        <v>806</v>
      </c>
      <c r="D1239" s="1063" t="s">
        <v>1890</v>
      </c>
      <c r="E1239" s="1066">
        <v>2019</v>
      </c>
      <c r="F1239" s="1066">
        <v>2019</v>
      </c>
      <c r="G1239" s="1064">
        <v>43370</v>
      </c>
      <c r="H1239" s="1117">
        <f t="shared" si="57"/>
        <v>2018</v>
      </c>
      <c r="I1239" s="1118"/>
      <c r="J1239" s="1063" t="s">
        <v>925</v>
      </c>
      <c r="K1239" s="1063" t="s">
        <v>924</v>
      </c>
      <c r="L1239" s="1063" t="s">
        <v>827</v>
      </c>
      <c r="M1239" s="1063">
        <v>210.48</v>
      </c>
      <c r="N1239" s="1063">
        <v>0.06</v>
      </c>
      <c r="O1239" s="1062">
        <f>VLOOKUP(C1239,'A. Rate Class Allocations'!$B$124:$J$128,6,FALSE)</f>
        <v>0.94261788524984402</v>
      </c>
      <c r="P1239" s="1061">
        <f>VLOOKUP(C1239,'A. Rate Class Allocations'!$B$124:$J$128,8,FALSE)</f>
        <v>0.86676492558695795</v>
      </c>
      <c r="Q1239" s="1061">
        <f>VLOOKUP(C1239,'A. Rate Class Allocations'!$B$124:$J$128,7,FALSE)</f>
        <v>0.93591420350510102</v>
      </c>
      <c r="R1239" s="1061">
        <f>VLOOKUP(C1239,'A. Rate Class Allocations'!$B$124:$J$128,9,FALSE)</f>
        <v>0.67326093337246795</v>
      </c>
      <c r="S1239" s="1060">
        <f t="shared" si="58"/>
        <v>171.96807894291794</v>
      </c>
      <c r="T1239" s="1060">
        <f t="shared" si="59"/>
        <v>3.7806868212503654E-2</v>
      </c>
    </row>
    <row r="1240" spans="1:20" s="1063" customFormat="1">
      <c r="A1240" s="1072" t="s">
        <v>846</v>
      </c>
      <c r="B1240" s="1063" t="s">
        <v>768</v>
      </c>
      <c r="C1240" s="1063" t="s">
        <v>806</v>
      </c>
      <c r="D1240" s="1063" t="s">
        <v>1890</v>
      </c>
      <c r="E1240" s="1066">
        <v>2019</v>
      </c>
      <c r="F1240" s="1066">
        <v>2019</v>
      </c>
      <c r="G1240" s="1064">
        <v>43370</v>
      </c>
      <c r="H1240" s="1117">
        <f t="shared" si="57"/>
        <v>2018</v>
      </c>
      <c r="I1240" s="1118"/>
      <c r="J1240" s="1063" t="s">
        <v>925</v>
      </c>
      <c r="K1240" s="1063" t="s">
        <v>924</v>
      </c>
      <c r="L1240" s="1063" t="s">
        <v>827</v>
      </c>
      <c r="M1240" s="1063">
        <v>336.76799999999997</v>
      </c>
      <c r="N1240" s="1063">
        <v>9.6000000000000002E-2</v>
      </c>
      <c r="O1240" s="1062">
        <f>VLOOKUP(C1240,'A. Rate Class Allocations'!$B$124:$J$128,6,FALSE)</f>
        <v>0.94261788524984402</v>
      </c>
      <c r="P1240" s="1061">
        <f>VLOOKUP(C1240,'A. Rate Class Allocations'!$B$124:$J$128,8,FALSE)</f>
        <v>0.86676492558695795</v>
      </c>
      <c r="Q1240" s="1061">
        <f>VLOOKUP(C1240,'A. Rate Class Allocations'!$B$124:$J$128,7,FALSE)</f>
        <v>0.93591420350510102</v>
      </c>
      <c r="R1240" s="1061">
        <f>VLOOKUP(C1240,'A. Rate Class Allocations'!$B$124:$J$128,9,FALSE)</f>
        <v>0.67326093337246795</v>
      </c>
      <c r="S1240" s="1060">
        <f t="shared" si="58"/>
        <v>275.14892630866871</v>
      </c>
      <c r="T1240" s="1060">
        <f t="shared" si="59"/>
        <v>6.0490989140005842E-2</v>
      </c>
    </row>
    <row r="1241" spans="1:20" s="1063" customFormat="1">
      <c r="A1241" s="1072" t="s">
        <v>846</v>
      </c>
      <c r="B1241" s="1063" t="s">
        <v>768</v>
      </c>
      <c r="C1241" s="1063" t="s">
        <v>806</v>
      </c>
      <c r="D1241" s="1063" t="s">
        <v>1889</v>
      </c>
      <c r="E1241" s="1066">
        <v>2019</v>
      </c>
      <c r="F1241" s="1066">
        <v>2019</v>
      </c>
      <c r="G1241" s="1064">
        <v>43404</v>
      </c>
      <c r="H1241" s="1117">
        <f t="shared" si="57"/>
        <v>2018</v>
      </c>
      <c r="I1241" s="1118"/>
      <c r="J1241" s="1063" t="s">
        <v>925</v>
      </c>
      <c r="K1241" s="1063" t="s">
        <v>924</v>
      </c>
      <c r="L1241" s="1063" t="s">
        <v>827</v>
      </c>
      <c r="M1241" s="1063">
        <v>6836.04</v>
      </c>
      <c r="N1241" s="1063">
        <v>1.224</v>
      </c>
      <c r="O1241" s="1062">
        <f>VLOOKUP(C1241,'A. Rate Class Allocations'!$B$124:$J$128,6,FALSE)</f>
        <v>0.94261788524984402</v>
      </c>
      <c r="P1241" s="1061">
        <f>VLOOKUP(C1241,'A. Rate Class Allocations'!$B$124:$J$128,8,FALSE)</f>
        <v>0.86676492558695795</v>
      </c>
      <c r="Q1241" s="1061">
        <f>VLOOKUP(C1241,'A. Rate Class Allocations'!$B$124:$J$128,7,FALSE)</f>
        <v>0.93591420350510102</v>
      </c>
      <c r="R1241" s="1061">
        <f>VLOOKUP(C1241,'A. Rate Class Allocations'!$B$124:$J$128,9,FALSE)</f>
        <v>0.67326093337246795</v>
      </c>
      <c r="S1241" s="1060">
        <f t="shared" si="58"/>
        <v>5585.2369174123187</v>
      </c>
      <c r="T1241" s="1060">
        <f t="shared" si="59"/>
        <v>0.77126011153507457</v>
      </c>
    </row>
    <row r="1242" spans="1:20" s="1063" customFormat="1">
      <c r="A1242" s="1072" t="s">
        <v>846</v>
      </c>
      <c r="B1242" s="1063" t="s">
        <v>768</v>
      </c>
      <c r="C1242" s="1063" t="s">
        <v>806</v>
      </c>
      <c r="D1242" s="1063" t="s">
        <v>1888</v>
      </c>
      <c r="E1242" s="1066">
        <v>2019</v>
      </c>
      <c r="F1242" s="1066">
        <v>2019</v>
      </c>
      <c r="G1242" s="1064">
        <v>43378</v>
      </c>
      <c r="H1242" s="1117">
        <f t="shared" si="57"/>
        <v>2018</v>
      </c>
      <c r="I1242" s="1118"/>
      <c r="J1242" s="1063" t="s">
        <v>925</v>
      </c>
      <c r="K1242" s="1063" t="s">
        <v>924</v>
      </c>
      <c r="L1242" s="1063" t="s">
        <v>827</v>
      </c>
      <c r="M1242" s="1063">
        <v>1350.3269999999995</v>
      </c>
      <c r="N1242" s="1063">
        <v>0.49299999999999988</v>
      </c>
      <c r="O1242" s="1062">
        <f>VLOOKUP(C1242,'A. Rate Class Allocations'!$B$124:$J$128,6,FALSE)</f>
        <v>0.94261788524984402</v>
      </c>
      <c r="P1242" s="1061">
        <f>VLOOKUP(C1242,'A. Rate Class Allocations'!$B$124:$J$128,8,FALSE)</f>
        <v>0.86676492558695795</v>
      </c>
      <c r="Q1242" s="1061">
        <f>VLOOKUP(C1242,'A. Rate Class Allocations'!$B$124:$J$128,7,FALSE)</f>
        <v>0.93591420350510102</v>
      </c>
      <c r="R1242" s="1061">
        <f>VLOOKUP(C1242,'A. Rate Class Allocations'!$B$124:$J$128,9,FALSE)</f>
        <v>0.67326093337246795</v>
      </c>
      <c r="S1242" s="1060">
        <f t="shared" si="58"/>
        <v>1103.2551317690684</v>
      </c>
      <c r="T1242" s="1060">
        <f t="shared" si="59"/>
        <v>0.31064643381273827</v>
      </c>
    </row>
    <row r="1243" spans="1:20" s="1063" customFormat="1">
      <c r="A1243" s="1072" t="s">
        <v>846</v>
      </c>
      <c r="B1243" s="1063" t="s">
        <v>768</v>
      </c>
      <c r="C1243" s="1063" t="s">
        <v>806</v>
      </c>
      <c r="D1243" s="1063" t="s">
        <v>1888</v>
      </c>
      <c r="E1243" s="1066">
        <v>2019</v>
      </c>
      <c r="F1243" s="1066">
        <v>2019</v>
      </c>
      <c r="G1243" s="1064">
        <v>43378</v>
      </c>
      <c r="H1243" s="1117">
        <f t="shared" si="57"/>
        <v>2018</v>
      </c>
      <c r="I1243" s="1118"/>
      <c r="J1243" s="1063" t="s">
        <v>925</v>
      </c>
      <c r="K1243" s="1063" t="s">
        <v>924</v>
      </c>
      <c r="L1243" s="1063" t="s">
        <v>827</v>
      </c>
      <c r="M1243" s="1063">
        <v>525.88799999999992</v>
      </c>
      <c r="N1243" s="1063">
        <v>0.192</v>
      </c>
      <c r="O1243" s="1062">
        <f>VLOOKUP(C1243,'A. Rate Class Allocations'!$B$124:$J$128,6,FALSE)</f>
        <v>0.94261788524984402</v>
      </c>
      <c r="P1243" s="1061">
        <f>VLOOKUP(C1243,'A. Rate Class Allocations'!$B$124:$J$128,8,FALSE)</f>
        <v>0.86676492558695795</v>
      </c>
      <c r="Q1243" s="1061">
        <f>VLOOKUP(C1243,'A. Rate Class Allocations'!$B$124:$J$128,7,FALSE)</f>
        <v>0.93591420350510102</v>
      </c>
      <c r="R1243" s="1061">
        <f>VLOOKUP(C1243,'A. Rate Class Allocations'!$B$124:$J$128,9,FALSE)</f>
        <v>0.67326093337246795</v>
      </c>
      <c r="S1243" s="1060">
        <f t="shared" si="58"/>
        <v>429.6652845834912</v>
      </c>
      <c r="T1243" s="1060">
        <f t="shared" si="59"/>
        <v>0.12098197828001168</v>
      </c>
    </row>
    <row r="1244" spans="1:20" s="1063" customFormat="1">
      <c r="A1244" s="1072" t="s">
        <v>846</v>
      </c>
      <c r="B1244" s="1063" t="s">
        <v>768</v>
      </c>
      <c r="C1244" s="1063" t="s">
        <v>806</v>
      </c>
      <c r="D1244" s="1063" t="s">
        <v>1887</v>
      </c>
      <c r="E1244" s="1066">
        <v>2019</v>
      </c>
      <c r="F1244" s="1066">
        <v>2019</v>
      </c>
      <c r="G1244" s="1064">
        <v>43522</v>
      </c>
      <c r="H1244" s="1117">
        <f t="shared" si="57"/>
        <v>2019</v>
      </c>
      <c r="I1244" s="1118"/>
      <c r="J1244" s="1063" t="s">
        <v>925</v>
      </c>
      <c r="K1244" s="1063" t="s">
        <v>924</v>
      </c>
      <c r="L1244" s="1063" t="s">
        <v>827</v>
      </c>
      <c r="M1244" s="1063">
        <v>1864.5120000000002</v>
      </c>
      <c r="N1244" s="1063">
        <v>0.83200000000000007</v>
      </c>
      <c r="O1244" s="1062">
        <f>VLOOKUP(C1244,'A. Rate Class Allocations'!$B$124:$J$128,6,FALSE)</f>
        <v>0.94261788524984402</v>
      </c>
      <c r="P1244" s="1061">
        <f>VLOOKUP(C1244,'A. Rate Class Allocations'!$B$124:$J$128,8,FALSE)</f>
        <v>0.86676492558695795</v>
      </c>
      <c r="Q1244" s="1061">
        <f>VLOOKUP(C1244,'A. Rate Class Allocations'!$B$124:$J$128,7,FALSE)</f>
        <v>0.93591420350510102</v>
      </c>
      <c r="R1244" s="1061">
        <f>VLOOKUP(C1244,'A. Rate Class Allocations'!$B$124:$J$128,9,FALSE)</f>
        <v>0.67326093337246795</v>
      </c>
      <c r="S1244" s="1060">
        <f t="shared" si="58"/>
        <v>1523.35873625056</v>
      </c>
      <c r="T1244" s="1060">
        <f t="shared" si="59"/>
        <v>0.52425523921338413</v>
      </c>
    </row>
    <row r="1245" spans="1:20" s="1063" customFormat="1">
      <c r="A1245" s="1072" t="s">
        <v>846</v>
      </c>
      <c r="B1245" s="1063" t="s">
        <v>768</v>
      </c>
      <c r="C1245" s="1063" t="s">
        <v>806</v>
      </c>
      <c r="D1245" s="1063" t="s">
        <v>1887</v>
      </c>
      <c r="E1245" s="1066">
        <v>2019</v>
      </c>
      <c r="F1245" s="1066">
        <v>2019</v>
      </c>
      <c r="G1245" s="1064">
        <v>43522</v>
      </c>
      <c r="H1245" s="1117">
        <f t="shared" si="57"/>
        <v>2019</v>
      </c>
      <c r="I1245" s="1118"/>
      <c r="J1245" s="1063" t="s">
        <v>925</v>
      </c>
      <c r="K1245" s="1063" t="s">
        <v>924</v>
      </c>
      <c r="L1245" s="1063" t="s">
        <v>827</v>
      </c>
      <c r="M1245" s="1063">
        <v>118.773</v>
      </c>
      <c r="N1245" s="1063">
        <v>5.3000000000000005E-2</v>
      </c>
      <c r="O1245" s="1062">
        <f>VLOOKUP(C1245,'A. Rate Class Allocations'!$B$124:$J$128,6,FALSE)</f>
        <v>0.94261788524984402</v>
      </c>
      <c r="P1245" s="1061">
        <f>VLOOKUP(C1245,'A. Rate Class Allocations'!$B$124:$J$128,8,FALSE)</f>
        <v>0.86676492558695795</v>
      </c>
      <c r="Q1245" s="1061">
        <f>VLOOKUP(C1245,'A. Rate Class Allocations'!$B$124:$J$128,7,FALSE)</f>
        <v>0.93591420350510102</v>
      </c>
      <c r="R1245" s="1061">
        <f>VLOOKUP(C1245,'A. Rate Class Allocations'!$B$124:$J$128,9,FALSE)</f>
        <v>0.67326093337246795</v>
      </c>
      <c r="S1245" s="1060">
        <f t="shared" si="58"/>
        <v>97.040881035191916</v>
      </c>
      <c r="T1245" s="1060">
        <f t="shared" si="59"/>
        <v>3.3396066921044895E-2</v>
      </c>
    </row>
    <row r="1246" spans="1:20" s="1063" customFormat="1">
      <c r="A1246" s="1072" t="s">
        <v>846</v>
      </c>
      <c r="B1246" s="1063" t="s">
        <v>768</v>
      </c>
      <c r="C1246" s="1063" t="s">
        <v>806</v>
      </c>
      <c r="D1246" s="1063" t="s">
        <v>1886</v>
      </c>
      <c r="E1246" s="1066">
        <v>2019</v>
      </c>
      <c r="F1246" s="1066">
        <v>2019</v>
      </c>
      <c r="G1246" s="1064">
        <v>43391</v>
      </c>
      <c r="H1246" s="1117">
        <f t="shared" si="57"/>
        <v>2018</v>
      </c>
      <c r="I1246" s="1118"/>
      <c r="J1246" s="1063" t="s">
        <v>925</v>
      </c>
      <c r="K1246" s="1063" t="s">
        <v>924</v>
      </c>
      <c r="L1246" s="1063" t="s">
        <v>827</v>
      </c>
      <c r="M1246" s="1063">
        <v>3418.2720000000008</v>
      </c>
      <c r="N1246" s="1063">
        <v>1.2480000000000002</v>
      </c>
      <c r="O1246" s="1062">
        <f>VLOOKUP(C1246,'A. Rate Class Allocations'!$B$124:$J$128,6,FALSE)</f>
        <v>0.94261788524984402</v>
      </c>
      <c r="P1246" s="1061">
        <f>VLOOKUP(C1246,'A. Rate Class Allocations'!$B$124:$J$128,8,FALSE)</f>
        <v>0.86676492558695795</v>
      </c>
      <c r="Q1246" s="1061">
        <f>VLOOKUP(C1246,'A. Rate Class Allocations'!$B$124:$J$128,7,FALSE)</f>
        <v>0.93591420350510102</v>
      </c>
      <c r="R1246" s="1061">
        <f>VLOOKUP(C1246,'A. Rate Class Allocations'!$B$124:$J$128,9,FALSE)</f>
        <v>0.67326093337246795</v>
      </c>
      <c r="S1246" s="1060">
        <f t="shared" si="58"/>
        <v>2792.8243497926937</v>
      </c>
      <c r="T1246" s="1060">
        <f t="shared" si="59"/>
        <v>0.78638285882007619</v>
      </c>
    </row>
    <row r="1247" spans="1:20" s="1063" customFormat="1">
      <c r="A1247" s="1072" t="s">
        <v>846</v>
      </c>
      <c r="B1247" s="1063" t="s">
        <v>768</v>
      </c>
      <c r="C1247" s="1063" t="s">
        <v>806</v>
      </c>
      <c r="D1247" s="1063" t="s">
        <v>1886</v>
      </c>
      <c r="E1247" s="1066">
        <v>2019</v>
      </c>
      <c r="F1247" s="1066">
        <v>2019</v>
      </c>
      <c r="G1247" s="1064">
        <v>43391</v>
      </c>
      <c r="H1247" s="1117">
        <f t="shared" si="57"/>
        <v>2018</v>
      </c>
      <c r="I1247" s="1118"/>
      <c r="J1247" s="1063" t="s">
        <v>843</v>
      </c>
      <c r="K1247" s="1063" t="s">
        <v>924</v>
      </c>
      <c r="L1247" s="1063" t="s">
        <v>827</v>
      </c>
      <c r="M1247" s="1063">
        <v>714.87899999999979</v>
      </c>
      <c r="N1247" s="1063">
        <v>0.2609999999999999</v>
      </c>
      <c r="O1247" s="1062">
        <f>VLOOKUP(C1247,'A. Rate Class Allocations'!$B$124:$J$128,6,FALSE)</f>
        <v>0.94261788524984402</v>
      </c>
      <c r="P1247" s="1061">
        <f>VLOOKUP(C1247,'A. Rate Class Allocations'!$B$124:$J$128,8,FALSE)</f>
        <v>0.86676492558695795</v>
      </c>
      <c r="Q1247" s="1061">
        <f>VLOOKUP(C1247,'A. Rate Class Allocations'!$B$124:$J$128,7,FALSE)</f>
        <v>0.93591420350510102</v>
      </c>
      <c r="R1247" s="1061">
        <f>VLOOKUP(C1247,'A. Rate Class Allocations'!$B$124:$J$128,9,FALSE)</f>
        <v>0.67326093337246795</v>
      </c>
      <c r="S1247" s="1060">
        <f t="shared" si="58"/>
        <v>584.0762462306833</v>
      </c>
      <c r="T1247" s="1060">
        <f t="shared" si="59"/>
        <v>0.16445987672439083</v>
      </c>
    </row>
    <row r="1248" spans="1:20" s="1063" customFormat="1">
      <c r="A1248" s="1072" t="s">
        <v>846</v>
      </c>
      <c r="B1248" s="1063" t="s">
        <v>768</v>
      </c>
      <c r="C1248" s="1063" t="s">
        <v>806</v>
      </c>
      <c r="D1248" s="1063" t="s">
        <v>1885</v>
      </c>
      <c r="E1248" s="1066">
        <v>2019</v>
      </c>
      <c r="F1248" s="1066">
        <v>2019</v>
      </c>
      <c r="G1248" s="1064">
        <v>43382</v>
      </c>
      <c r="H1248" s="1117">
        <f t="shared" si="57"/>
        <v>2018</v>
      </c>
      <c r="I1248" s="1118"/>
      <c r="J1248" s="1063" t="s">
        <v>925</v>
      </c>
      <c r="K1248" s="1063" t="s">
        <v>924</v>
      </c>
      <c r="L1248" s="1063" t="s">
        <v>827</v>
      </c>
      <c r="M1248" s="1063">
        <v>3271.8400000000006</v>
      </c>
      <c r="N1248" s="1063">
        <v>0.57200000000000006</v>
      </c>
      <c r="O1248" s="1062">
        <f>VLOOKUP(C1248,'A. Rate Class Allocations'!$B$124:$J$128,6,FALSE)</f>
        <v>0.94261788524984402</v>
      </c>
      <c r="P1248" s="1061">
        <f>VLOOKUP(C1248,'A. Rate Class Allocations'!$B$124:$J$128,8,FALSE)</f>
        <v>0.86676492558695795</v>
      </c>
      <c r="Q1248" s="1061">
        <f>VLOOKUP(C1248,'A. Rate Class Allocations'!$B$124:$J$128,7,FALSE)</f>
        <v>0.93591420350510102</v>
      </c>
      <c r="R1248" s="1061">
        <f>VLOOKUP(C1248,'A. Rate Class Allocations'!$B$124:$J$128,9,FALSE)</f>
        <v>0.67326093337246795</v>
      </c>
      <c r="S1248" s="1060">
        <f t="shared" si="58"/>
        <v>2673.1852879541848</v>
      </c>
      <c r="T1248" s="1060">
        <f t="shared" si="59"/>
        <v>0.36042547695920152</v>
      </c>
    </row>
    <row r="1249" spans="1:20" s="1063" customFormat="1">
      <c r="A1249" s="1072" t="s">
        <v>846</v>
      </c>
      <c r="B1249" s="1063" t="s">
        <v>768</v>
      </c>
      <c r="C1249" s="1063" t="s">
        <v>806</v>
      </c>
      <c r="D1249" s="1063" t="s">
        <v>1885</v>
      </c>
      <c r="E1249" s="1066">
        <v>2019</v>
      </c>
      <c r="F1249" s="1066">
        <v>2019</v>
      </c>
      <c r="G1249" s="1064">
        <v>43382</v>
      </c>
      <c r="H1249" s="1117">
        <f t="shared" si="57"/>
        <v>2018</v>
      </c>
      <c r="I1249" s="1118"/>
      <c r="J1249" s="1063" t="s">
        <v>925</v>
      </c>
      <c r="K1249" s="1063" t="s">
        <v>924</v>
      </c>
      <c r="L1249" s="1063" t="s">
        <v>827</v>
      </c>
      <c r="M1249" s="1063">
        <v>497.64</v>
      </c>
      <c r="N1249" s="1063">
        <v>8.6999999999999994E-2</v>
      </c>
      <c r="O1249" s="1062">
        <f>VLOOKUP(C1249,'A. Rate Class Allocations'!$B$124:$J$128,6,FALSE)</f>
        <v>0.94261788524984402</v>
      </c>
      <c r="P1249" s="1061">
        <f>VLOOKUP(C1249,'A. Rate Class Allocations'!$B$124:$J$128,8,FALSE)</f>
        <v>0.86676492558695795</v>
      </c>
      <c r="Q1249" s="1061">
        <f>VLOOKUP(C1249,'A. Rate Class Allocations'!$B$124:$J$128,7,FALSE)</f>
        <v>0.93591420350510102</v>
      </c>
      <c r="R1249" s="1061">
        <f>VLOOKUP(C1249,'A. Rate Class Allocations'!$B$124:$J$128,9,FALSE)</f>
        <v>0.67326093337246795</v>
      </c>
      <c r="S1249" s="1060">
        <f t="shared" si="58"/>
        <v>406.58587421680772</v>
      </c>
      <c r="T1249" s="1060">
        <f t="shared" si="59"/>
        <v>5.4819958908130288E-2</v>
      </c>
    </row>
    <row r="1250" spans="1:20" s="1063" customFormat="1">
      <c r="A1250" s="1072" t="s">
        <v>846</v>
      </c>
      <c r="B1250" s="1063" t="s">
        <v>768</v>
      </c>
      <c r="C1250" s="1063" t="s">
        <v>806</v>
      </c>
      <c r="D1250" s="1063" t="s">
        <v>1885</v>
      </c>
      <c r="E1250" s="1066">
        <v>2019</v>
      </c>
      <c r="F1250" s="1066">
        <v>2019</v>
      </c>
      <c r="G1250" s="1064">
        <v>43382</v>
      </c>
      <c r="H1250" s="1117">
        <f t="shared" si="57"/>
        <v>2018</v>
      </c>
      <c r="I1250" s="1118"/>
      <c r="J1250" s="1063" t="s">
        <v>925</v>
      </c>
      <c r="K1250" s="1063" t="s">
        <v>924</v>
      </c>
      <c r="L1250" s="1063" t="s">
        <v>827</v>
      </c>
      <c r="M1250" s="1063">
        <v>446.15999999999997</v>
      </c>
      <c r="N1250" s="1063">
        <v>7.7999999999999986E-2</v>
      </c>
      <c r="O1250" s="1062">
        <f>VLOOKUP(C1250,'A. Rate Class Allocations'!$B$124:$J$128,6,FALSE)</f>
        <v>0.94261788524984402</v>
      </c>
      <c r="P1250" s="1061">
        <f>VLOOKUP(C1250,'A. Rate Class Allocations'!$B$124:$J$128,8,FALSE)</f>
        <v>0.86676492558695795</v>
      </c>
      <c r="Q1250" s="1061">
        <f>VLOOKUP(C1250,'A. Rate Class Allocations'!$B$124:$J$128,7,FALSE)</f>
        <v>0.93591420350510102</v>
      </c>
      <c r="R1250" s="1061">
        <f>VLOOKUP(C1250,'A. Rate Class Allocations'!$B$124:$J$128,9,FALSE)</f>
        <v>0.67326093337246795</v>
      </c>
      <c r="S1250" s="1060">
        <f t="shared" si="58"/>
        <v>364.52526653920694</v>
      </c>
      <c r="T1250" s="1060">
        <f t="shared" si="59"/>
        <v>4.9148928676254741E-2</v>
      </c>
    </row>
    <row r="1251" spans="1:20" s="1063" customFormat="1">
      <c r="A1251" s="1072" t="s">
        <v>846</v>
      </c>
      <c r="B1251" s="1063" t="s">
        <v>768</v>
      </c>
      <c r="C1251" s="1063" t="s">
        <v>806</v>
      </c>
      <c r="D1251" s="1063" t="s">
        <v>1884</v>
      </c>
      <c r="E1251" s="1066">
        <v>2019</v>
      </c>
      <c r="F1251" s="1066">
        <v>2019</v>
      </c>
      <c r="G1251" s="1064">
        <v>43382</v>
      </c>
      <c r="H1251" s="1117">
        <f t="shared" si="57"/>
        <v>2018</v>
      </c>
      <c r="I1251" s="1118"/>
      <c r="J1251" s="1063" t="s">
        <v>925</v>
      </c>
      <c r="K1251" s="1063" t="s">
        <v>924</v>
      </c>
      <c r="L1251" s="1063" t="s">
        <v>827</v>
      </c>
      <c r="M1251" s="1063">
        <v>3974.8799999999992</v>
      </c>
      <c r="N1251" s="1063">
        <v>0.78</v>
      </c>
      <c r="O1251" s="1062">
        <f>VLOOKUP(C1251,'A. Rate Class Allocations'!$B$124:$J$128,6,FALSE)</f>
        <v>0.94261788524984402</v>
      </c>
      <c r="P1251" s="1061">
        <f>VLOOKUP(C1251,'A. Rate Class Allocations'!$B$124:$J$128,8,FALSE)</f>
        <v>0.86676492558695795</v>
      </c>
      <c r="Q1251" s="1061">
        <f>VLOOKUP(C1251,'A. Rate Class Allocations'!$B$124:$J$128,7,FALSE)</f>
        <v>0.93591420350510102</v>
      </c>
      <c r="R1251" s="1061">
        <f>VLOOKUP(C1251,'A. Rate Class Allocations'!$B$124:$J$128,9,FALSE)</f>
        <v>0.67326093337246795</v>
      </c>
      <c r="S1251" s="1060">
        <f t="shared" si="58"/>
        <v>3247.5887382583887</v>
      </c>
      <c r="T1251" s="1060">
        <f t="shared" si="59"/>
        <v>0.49148928676254749</v>
      </c>
    </row>
    <row r="1252" spans="1:20" s="1063" customFormat="1">
      <c r="A1252" s="1072" t="s">
        <v>846</v>
      </c>
      <c r="B1252" s="1063" t="s">
        <v>768</v>
      </c>
      <c r="C1252" s="1063" t="s">
        <v>806</v>
      </c>
      <c r="D1252" s="1063" t="s">
        <v>1884</v>
      </c>
      <c r="E1252" s="1066">
        <v>2019</v>
      </c>
      <c r="F1252" s="1066">
        <v>2019</v>
      </c>
      <c r="G1252" s="1064">
        <v>43382</v>
      </c>
      <c r="H1252" s="1117">
        <f t="shared" si="57"/>
        <v>2018</v>
      </c>
      <c r="I1252" s="1118"/>
      <c r="J1252" s="1063" t="s">
        <v>925</v>
      </c>
      <c r="K1252" s="1063" t="s">
        <v>924</v>
      </c>
      <c r="L1252" s="1063" t="s">
        <v>827</v>
      </c>
      <c r="M1252" s="1063">
        <v>142.68799999999999</v>
      </c>
      <c r="N1252" s="1063">
        <v>2.8000000000000001E-2</v>
      </c>
      <c r="O1252" s="1062">
        <f>VLOOKUP(C1252,'A. Rate Class Allocations'!$B$124:$J$128,6,FALSE)</f>
        <v>0.94261788524984402</v>
      </c>
      <c r="P1252" s="1061">
        <f>VLOOKUP(C1252,'A. Rate Class Allocations'!$B$124:$J$128,8,FALSE)</f>
        <v>0.86676492558695795</v>
      </c>
      <c r="Q1252" s="1061">
        <f>VLOOKUP(C1252,'A. Rate Class Allocations'!$B$124:$J$128,7,FALSE)</f>
        <v>0.93591420350510102</v>
      </c>
      <c r="R1252" s="1061">
        <f>VLOOKUP(C1252,'A. Rate Class Allocations'!$B$124:$J$128,9,FALSE)</f>
        <v>0.67326093337246795</v>
      </c>
      <c r="S1252" s="1060">
        <f t="shared" si="58"/>
        <v>116.58010855286524</v>
      </c>
      <c r="T1252" s="1060">
        <f t="shared" si="59"/>
        <v>1.7643205165835039E-2</v>
      </c>
    </row>
    <row r="1253" spans="1:20" s="1063" customFormat="1">
      <c r="A1253" s="1072" t="s">
        <v>846</v>
      </c>
      <c r="B1253" s="1063" t="s">
        <v>768</v>
      </c>
      <c r="C1253" s="1063" t="s">
        <v>806</v>
      </c>
      <c r="D1253" s="1063" t="s">
        <v>1883</v>
      </c>
      <c r="E1253" s="1066">
        <v>2019</v>
      </c>
      <c r="F1253" s="1066">
        <v>2019</v>
      </c>
      <c r="G1253" s="1064">
        <v>43383</v>
      </c>
      <c r="H1253" s="1117">
        <f t="shared" si="57"/>
        <v>2018</v>
      </c>
      <c r="I1253" s="1118"/>
      <c r="J1253" s="1063" t="s">
        <v>925</v>
      </c>
      <c r="K1253" s="1063" t="s">
        <v>924</v>
      </c>
      <c r="L1253" s="1063" t="s">
        <v>827</v>
      </c>
      <c r="M1253" s="1063">
        <v>4065.9840000000013</v>
      </c>
      <c r="N1253" s="1063">
        <v>1.2480000000000002</v>
      </c>
      <c r="O1253" s="1062">
        <f>VLOOKUP(C1253,'A. Rate Class Allocations'!$B$124:$J$128,6,FALSE)</f>
        <v>0.94261788524984402</v>
      </c>
      <c r="P1253" s="1061">
        <f>VLOOKUP(C1253,'A. Rate Class Allocations'!$B$124:$J$128,8,FALSE)</f>
        <v>0.86676492558695795</v>
      </c>
      <c r="Q1253" s="1061">
        <f>VLOOKUP(C1253,'A. Rate Class Allocations'!$B$124:$J$128,7,FALSE)</f>
        <v>0.93591420350510102</v>
      </c>
      <c r="R1253" s="1061">
        <f>VLOOKUP(C1253,'A. Rate Class Allocations'!$B$124:$J$128,9,FALSE)</f>
        <v>0.67326093337246795</v>
      </c>
      <c r="S1253" s="1060">
        <f t="shared" si="58"/>
        <v>3322.0232682090536</v>
      </c>
      <c r="T1253" s="1060">
        <f t="shared" si="59"/>
        <v>0.78638285882007619</v>
      </c>
    </row>
    <row r="1254" spans="1:20" s="1063" customFormat="1">
      <c r="A1254" s="1072" t="s">
        <v>846</v>
      </c>
      <c r="B1254" s="1063" t="s">
        <v>768</v>
      </c>
      <c r="C1254" s="1063" t="s">
        <v>806</v>
      </c>
      <c r="D1254" s="1063" t="s">
        <v>1882</v>
      </c>
      <c r="E1254" s="1066">
        <v>2019</v>
      </c>
      <c r="F1254" s="1066">
        <v>2019</v>
      </c>
      <c r="G1254" s="1064">
        <v>43388</v>
      </c>
      <c r="H1254" s="1117">
        <f t="shared" si="57"/>
        <v>2018</v>
      </c>
      <c r="I1254" s="1118"/>
      <c r="J1254" s="1063" t="s">
        <v>925</v>
      </c>
      <c r="K1254" s="1063" t="s">
        <v>924</v>
      </c>
      <c r="L1254" s="1063" t="s">
        <v>827</v>
      </c>
      <c r="M1254" s="1063">
        <v>5581.0560000000014</v>
      </c>
      <c r="N1254" s="1063">
        <v>1.2480000000000002</v>
      </c>
      <c r="O1254" s="1062">
        <f>VLOOKUP(C1254,'A. Rate Class Allocations'!$B$124:$J$128,6,FALSE)</f>
        <v>0.94261788524984402</v>
      </c>
      <c r="P1254" s="1061">
        <f>VLOOKUP(C1254,'A. Rate Class Allocations'!$B$124:$J$128,8,FALSE)</f>
        <v>0.86676492558695795</v>
      </c>
      <c r="Q1254" s="1061">
        <f>VLOOKUP(C1254,'A. Rate Class Allocations'!$B$124:$J$128,7,FALSE)</f>
        <v>0.93591420350510102</v>
      </c>
      <c r="R1254" s="1061">
        <f>VLOOKUP(C1254,'A. Rate Class Allocations'!$B$124:$J$128,9,FALSE)</f>
        <v>0.67326093337246795</v>
      </c>
      <c r="S1254" s="1060">
        <f t="shared" si="58"/>
        <v>4559.8796977995353</v>
      </c>
      <c r="T1254" s="1060">
        <f t="shared" si="59"/>
        <v>0.78638285882007619</v>
      </c>
    </row>
    <row r="1255" spans="1:20" s="1063" customFormat="1">
      <c r="A1255" s="1072" t="s">
        <v>846</v>
      </c>
      <c r="B1255" s="1063" t="s">
        <v>768</v>
      </c>
      <c r="C1255" s="1063" t="s">
        <v>806</v>
      </c>
      <c r="D1255" s="1063" t="s">
        <v>1882</v>
      </c>
      <c r="E1255" s="1066">
        <v>2019</v>
      </c>
      <c r="F1255" s="1066">
        <v>2019</v>
      </c>
      <c r="G1255" s="1064">
        <v>43388</v>
      </c>
      <c r="H1255" s="1117">
        <f t="shared" si="57"/>
        <v>2018</v>
      </c>
      <c r="I1255" s="1118"/>
      <c r="J1255" s="1063" t="s">
        <v>843</v>
      </c>
      <c r="K1255" s="1063" t="s">
        <v>924</v>
      </c>
      <c r="L1255" s="1063" t="s">
        <v>827</v>
      </c>
      <c r="M1255" s="1063">
        <v>1860.3520000000003</v>
      </c>
      <c r="N1255" s="1063">
        <v>0.41600000000000004</v>
      </c>
      <c r="O1255" s="1062">
        <f>VLOOKUP(C1255,'A. Rate Class Allocations'!$B$124:$J$128,6,FALSE)</f>
        <v>0.94261788524984402</v>
      </c>
      <c r="P1255" s="1061">
        <f>VLOOKUP(C1255,'A. Rate Class Allocations'!$B$124:$J$128,8,FALSE)</f>
        <v>0.86676492558695795</v>
      </c>
      <c r="Q1255" s="1061">
        <f>VLOOKUP(C1255,'A. Rate Class Allocations'!$B$124:$J$128,7,FALSE)</f>
        <v>0.93591420350510102</v>
      </c>
      <c r="R1255" s="1061">
        <f>VLOOKUP(C1255,'A. Rate Class Allocations'!$B$124:$J$128,9,FALSE)</f>
        <v>0.67326093337246795</v>
      </c>
      <c r="S1255" s="1060">
        <f t="shared" si="58"/>
        <v>1519.9598992665117</v>
      </c>
      <c r="T1255" s="1060">
        <f t="shared" si="59"/>
        <v>0.26212761960669206</v>
      </c>
    </row>
    <row r="1256" spans="1:20" s="1063" customFormat="1">
      <c r="A1256" s="1072" t="s">
        <v>846</v>
      </c>
      <c r="B1256" s="1063" t="s">
        <v>768</v>
      </c>
      <c r="C1256" s="1063" t="s">
        <v>806</v>
      </c>
      <c r="D1256" s="1063" t="s">
        <v>1882</v>
      </c>
      <c r="E1256" s="1066">
        <v>2019</v>
      </c>
      <c r="F1256" s="1066">
        <v>2019</v>
      </c>
      <c r="G1256" s="1064">
        <v>43388</v>
      </c>
      <c r="H1256" s="1117">
        <f t="shared" si="57"/>
        <v>2018</v>
      </c>
      <c r="I1256" s="1118"/>
      <c r="J1256" s="1063" t="s">
        <v>843</v>
      </c>
      <c r="K1256" s="1063" t="s">
        <v>924</v>
      </c>
      <c r="L1256" s="1063" t="s">
        <v>827</v>
      </c>
      <c r="M1256" s="1063">
        <v>129.68800000000002</v>
      </c>
      <c r="N1256" s="1063">
        <v>2.8999999999999998E-2</v>
      </c>
      <c r="O1256" s="1062">
        <f>VLOOKUP(C1256,'A. Rate Class Allocations'!$B$124:$J$128,6,FALSE)</f>
        <v>0.94261788524984402</v>
      </c>
      <c r="P1256" s="1061">
        <f>VLOOKUP(C1256,'A. Rate Class Allocations'!$B$124:$J$128,8,FALSE)</f>
        <v>0.86676492558695795</v>
      </c>
      <c r="Q1256" s="1061">
        <f>VLOOKUP(C1256,'A. Rate Class Allocations'!$B$124:$J$128,7,FALSE)</f>
        <v>0.93591420350510102</v>
      </c>
      <c r="R1256" s="1061">
        <f>VLOOKUP(C1256,'A. Rate Class Allocations'!$B$124:$J$128,9,FALSE)</f>
        <v>0.67326093337246795</v>
      </c>
      <c r="S1256" s="1060">
        <f t="shared" si="58"/>
        <v>105.95874297771356</v>
      </c>
      <c r="T1256" s="1060">
        <f t="shared" si="59"/>
        <v>1.8273319636043429E-2</v>
      </c>
    </row>
    <row r="1257" spans="1:20" s="1063" customFormat="1">
      <c r="A1257" s="1072" t="s">
        <v>846</v>
      </c>
      <c r="B1257" s="1063" t="s">
        <v>768</v>
      </c>
      <c r="C1257" s="1063" t="s">
        <v>806</v>
      </c>
      <c r="D1257" s="1063" t="s">
        <v>1881</v>
      </c>
      <c r="E1257" s="1066">
        <v>2019</v>
      </c>
      <c r="F1257" s="1066">
        <v>2019</v>
      </c>
      <c r="G1257" s="1064">
        <v>43405</v>
      </c>
      <c r="H1257" s="1117">
        <f t="shared" si="57"/>
        <v>2018</v>
      </c>
      <c r="I1257" s="1118"/>
      <c r="J1257" s="1063" t="s">
        <v>925</v>
      </c>
      <c r="K1257" s="1063" t="s">
        <v>924</v>
      </c>
      <c r="L1257" s="1063" t="s">
        <v>827</v>
      </c>
      <c r="M1257" s="1063">
        <v>4922.7360000000008</v>
      </c>
      <c r="N1257" s="1063">
        <v>1.1960000000000002</v>
      </c>
      <c r="O1257" s="1062">
        <f>VLOOKUP(C1257,'A. Rate Class Allocations'!$B$124:$J$128,6,FALSE)</f>
        <v>0.94261788524984402</v>
      </c>
      <c r="P1257" s="1061">
        <f>VLOOKUP(C1257,'A. Rate Class Allocations'!$B$124:$J$128,8,FALSE)</f>
        <v>0.86676492558695795</v>
      </c>
      <c r="Q1257" s="1061">
        <f>VLOOKUP(C1257,'A. Rate Class Allocations'!$B$124:$J$128,7,FALSE)</f>
        <v>0.93591420350510102</v>
      </c>
      <c r="R1257" s="1061">
        <f>VLOOKUP(C1257,'A. Rate Class Allocations'!$B$124:$J$128,9,FALSE)</f>
        <v>0.67326093337246795</v>
      </c>
      <c r="S1257" s="1060">
        <f t="shared" si="58"/>
        <v>4022.0137450738516</v>
      </c>
      <c r="T1257" s="1060">
        <f t="shared" si="59"/>
        <v>0.7536169063692395</v>
      </c>
    </row>
    <row r="1258" spans="1:20" s="1063" customFormat="1">
      <c r="A1258" s="1072" t="s">
        <v>846</v>
      </c>
      <c r="B1258" s="1063" t="s">
        <v>768</v>
      </c>
      <c r="C1258" s="1063" t="s">
        <v>806</v>
      </c>
      <c r="D1258" s="1063" t="s">
        <v>1881</v>
      </c>
      <c r="E1258" s="1066">
        <v>2019</v>
      </c>
      <c r="F1258" s="1066">
        <v>2019</v>
      </c>
      <c r="G1258" s="1064">
        <v>43405</v>
      </c>
      <c r="H1258" s="1117">
        <f t="shared" si="57"/>
        <v>2018</v>
      </c>
      <c r="I1258" s="1118"/>
      <c r="J1258" s="1063" t="s">
        <v>843</v>
      </c>
      <c r="K1258" s="1063" t="s">
        <v>924</v>
      </c>
      <c r="L1258" s="1063" t="s">
        <v>827</v>
      </c>
      <c r="M1258" s="1063">
        <v>1926.2879999999996</v>
      </c>
      <c r="N1258" s="1063">
        <v>0.46799999999999997</v>
      </c>
      <c r="O1258" s="1062">
        <f>VLOOKUP(C1258,'A. Rate Class Allocations'!$B$124:$J$128,6,FALSE)</f>
        <v>0.94261788524984402</v>
      </c>
      <c r="P1258" s="1061">
        <f>VLOOKUP(C1258,'A. Rate Class Allocations'!$B$124:$J$128,8,FALSE)</f>
        <v>0.86676492558695795</v>
      </c>
      <c r="Q1258" s="1061">
        <f>VLOOKUP(C1258,'A. Rate Class Allocations'!$B$124:$J$128,7,FALSE)</f>
        <v>0.93591420350510102</v>
      </c>
      <c r="R1258" s="1061">
        <f>VLOOKUP(C1258,'A. Rate Class Allocations'!$B$124:$J$128,9,FALSE)</f>
        <v>0.67326093337246795</v>
      </c>
      <c r="S1258" s="1060">
        <f t="shared" si="58"/>
        <v>1573.8314654636806</v>
      </c>
      <c r="T1258" s="1060">
        <f t="shared" si="59"/>
        <v>0.29489357205752847</v>
      </c>
    </row>
    <row r="1259" spans="1:20" s="1063" customFormat="1">
      <c r="A1259" s="1072" t="s">
        <v>846</v>
      </c>
      <c r="B1259" s="1063" t="s">
        <v>768</v>
      </c>
      <c r="C1259" s="1063" t="s">
        <v>806</v>
      </c>
      <c r="D1259" s="1063" t="s">
        <v>1881</v>
      </c>
      <c r="E1259" s="1066">
        <v>2019</v>
      </c>
      <c r="F1259" s="1066">
        <v>2019</v>
      </c>
      <c r="G1259" s="1064">
        <v>43405</v>
      </c>
      <c r="H1259" s="1117">
        <f t="shared" si="57"/>
        <v>2018</v>
      </c>
      <c r="I1259" s="1118"/>
      <c r="J1259" s="1063" t="s">
        <v>843</v>
      </c>
      <c r="K1259" s="1063" t="s">
        <v>924</v>
      </c>
      <c r="L1259" s="1063" t="s">
        <v>827</v>
      </c>
      <c r="M1259" s="1063">
        <v>3222.828</v>
      </c>
      <c r="N1259" s="1063">
        <v>0.78300000000000003</v>
      </c>
      <c r="O1259" s="1062">
        <f>VLOOKUP(C1259,'A. Rate Class Allocations'!$B$124:$J$128,6,FALSE)</f>
        <v>0.94261788524984402</v>
      </c>
      <c r="P1259" s="1061">
        <f>VLOOKUP(C1259,'A. Rate Class Allocations'!$B$124:$J$128,8,FALSE)</f>
        <v>0.86676492558695795</v>
      </c>
      <c r="Q1259" s="1061">
        <f>VLOOKUP(C1259,'A. Rate Class Allocations'!$B$124:$J$128,7,FALSE)</f>
        <v>0.93591420350510102</v>
      </c>
      <c r="R1259" s="1061">
        <f>VLOOKUP(C1259,'A. Rate Class Allocations'!$B$124:$J$128,9,FALSE)</f>
        <v>0.67326093337246795</v>
      </c>
      <c r="S1259" s="1060">
        <f t="shared" si="58"/>
        <v>2633.1411056796201</v>
      </c>
      <c r="T1259" s="1060">
        <f t="shared" si="59"/>
        <v>0.49337963017317271</v>
      </c>
    </row>
    <row r="1260" spans="1:20" s="1063" customFormat="1">
      <c r="A1260" s="1072" t="s">
        <v>846</v>
      </c>
      <c r="B1260" s="1063" t="s">
        <v>768</v>
      </c>
      <c r="C1260" s="1063" t="s">
        <v>806</v>
      </c>
      <c r="D1260" s="1063" t="s">
        <v>1880</v>
      </c>
      <c r="E1260" s="1066">
        <v>2019</v>
      </c>
      <c r="F1260" s="1066">
        <v>2019</v>
      </c>
      <c r="G1260" s="1064">
        <v>43383</v>
      </c>
      <c r="H1260" s="1117">
        <f t="shared" si="57"/>
        <v>2018</v>
      </c>
      <c r="I1260" s="1118"/>
      <c r="J1260" s="1063" t="s">
        <v>925</v>
      </c>
      <c r="K1260" s="1063" t="s">
        <v>924</v>
      </c>
      <c r="L1260" s="1063" t="s">
        <v>827</v>
      </c>
      <c r="M1260" s="1063">
        <v>953.17200000000003</v>
      </c>
      <c r="N1260" s="1063">
        <v>0.34799999999999998</v>
      </c>
      <c r="O1260" s="1062">
        <f>VLOOKUP(C1260,'A. Rate Class Allocations'!$B$124:$J$128,6,FALSE)</f>
        <v>0.94261788524984402</v>
      </c>
      <c r="P1260" s="1061">
        <f>VLOOKUP(C1260,'A. Rate Class Allocations'!$B$124:$J$128,8,FALSE)</f>
        <v>0.86676492558695795</v>
      </c>
      <c r="Q1260" s="1061">
        <f>VLOOKUP(C1260,'A. Rate Class Allocations'!$B$124:$J$128,7,FALSE)</f>
        <v>0.93591420350510102</v>
      </c>
      <c r="R1260" s="1061">
        <f>VLOOKUP(C1260,'A. Rate Class Allocations'!$B$124:$J$128,9,FALSE)</f>
        <v>0.67326093337246795</v>
      </c>
      <c r="S1260" s="1060">
        <f t="shared" si="58"/>
        <v>778.76832830757792</v>
      </c>
      <c r="T1260" s="1060">
        <f t="shared" si="59"/>
        <v>0.21927983563252115</v>
      </c>
    </row>
    <row r="1261" spans="1:20" s="1063" customFormat="1">
      <c r="A1261" s="1072" t="s">
        <v>846</v>
      </c>
      <c r="B1261" s="1063" t="s">
        <v>768</v>
      </c>
      <c r="C1261" s="1063" t="s">
        <v>806</v>
      </c>
      <c r="D1261" s="1063" t="s">
        <v>1880</v>
      </c>
      <c r="E1261" s="1066">
        <v>2019</v>
      </c>
      <c r="F1261" s="1066">
        <v>2019</v>
      </c>
      <c r="G1261" s="1064">
        <v>43383</v>
      </c>
      <c r="H1261" s="1117">
        <f t="shared" si="57"/>
        <v>2018</v>
      </c>
      <c r="I1261" s="1118"/>
      <c r="J1261" s="1063" t="s">
        <v>925</v>
      </c>
      <c r="K1261" s="1063" t="s">
        <v>924</v>
      </c>
      <c r="L1261" s="1063" t="s">
        <v>827</v>
      </c>
      <c r="M1261" s="1063">
        <v>142.42800000000003</v>
      </c>
      <c r="N1261" s="1063">
        <v>5.2000000000000005E-2</v>
      </c>
      <c r="O1261" s="1062">
        <f>VLOOKUP(C1261,'A. Rate Class Allocations'!$B$124:$J$128,6,FALSE)</f>
        <v>0.94261788524984402</v>
      </c>
      <c r="P1261" s="1061">
        <f>VLOOKUP(C1261,'A. Rate Class Allocations'!$B$124:$J$128,8,FALSE)</f>
        <v>0.86676492558695795</v>
      </c>
      <c r="Q1261" s="1061">
        <f>VLOOKUP(C1261,'A. Rate Class Allocations'!$B$124:$J$128,7,FALSE)</f>
        <v>0.93591420350510102</v>
      </c>
      <c r="R1261" s="1061">
        <f>VLOOKUP(C1261,'A. Rate Class Allocations'!$B$124:$J$128,9,FALSE)</f>
        <v>0.67326093337246795</v>
      </c>
      <c r="S1261" s="1060">
        <f t="shared" si="58"/>
        <v>116.36768124136223</v>
      </c>
      <c r="T1261" s="1060">
        <f t="shared" si="59"/>
        <v>3.2765952450836508E-2</v>
      </c>
    </row>
    <row r="1262" spans="1:20" s="1063" customFormat="1">
      <c r="A1262" s="1072" t="s">
        <v>846</v>
      </c>
      <c r="B1262" s="1063" t="s">
        <v>768</v>
      </c>
      <c r="C1262" s="1063" t="s">
        <v>806</v>
      </c>
      <c r="D1262" s="1063" t="s">
        <v>1880</v>
      </c>
      <c r="E1262" s="1066">
        <v>2019</v>
      </c>
      <c r="F1262" s="1066">
        <v>2019</v>
      </c>
      <c r="G1262" s="1064">
        <v>43383</v>
      </c>
      <c r="H1262" s="1117">
        <f t="shared" si="57"/>
        <v>2018</v>
      </c>
      <c r="I1262" s="1118"/>
      <c r="J1262" s="1063" t="s">
        <v>925</v>
      </c>
      <c r="K1262" s="1063" t="s">
        <v>924</v>
      </c>
      <c r="L1262" s="1063" t="s">
        <v>827</v>
      </c>
      <c r="M1262" s="1063">
        <v>383.45999999999992</v>
      </c>
      <c r="N1262" s="1063">
        <v>0.13999999999999999</v>
      </c>
      <c r="O1262" s="1062">
        <f>VLOOKUP(C1262,'A. Rate Class Allocations'!$B$124:$J$128,6,FALSE)</f>
        <v>0.94261788524984402</v>
      </c>
      <c r="P1262" s="1061">
        <f>VLOOKUP(C1262,'A. Rate Class Allocations'!$B$124:$J$128,8,FALSE)</f>
        <v>0.86676492558695795</v>
      </c>
      <c r="Q1262" s="1061">
        <f>VLOOKUP(C1262,'A. Rate Class Allocations'!$B$124:$J$128,7,FALSE)</f>
        <v>0.93591420350510102</v>
      </c>
      <c r="R1262" s="1061">
        <f>VLOOKUP(C1262,'A. Rate Class Allocations'!$B$124:$J$128,9,FALSE)</f>
        <v>0.67326093337246795</v>
      </c>
      <c r="S1262" s="1060">
        <f t="shared" si="58"/>
        <v>313.29760334212898</v>
      </c>
      <c r="T1262" s="1060">
        <f t="shared" si="59"/>
        <v>8.8216025829175176E-2</v>
      </c>
    </row>
    <row r="1263" spans="1:20" s="1063" customFormat="1">
      <c r="A1263" s="1072" t="s">
        <v>846</v>
      </c>
      <c r="B1263" s="1063" t="s">
        <v>768</v>
      </c>
      <c r="C1263" s="1063" t="s">
        <v>806</v>
      </c>
      <c r="D1263" s="1063" t="s">
        <v>1880</v>
      </c>
      <c r="E1263" s="1066">
        <v>2019</v>
      </c>
      <c r="F1263" s="1066">
        <v>2019</v>
      </c>
      <c r="G1263" s="1064">
        <v>43383</v>
      </c>
      <c r="H1263" s="1117">
        <f t="shared" si="57"/>
        <v>2018</v>
      </c>
      <c r="I1263" s="1118"/>
      <c r="J1263" s="1063" t="s">
        <v>925</v>
      </c>
      <c r="K1263" s="1063" t="s">
        <v>924</v>
      </c>
      <c r="L1263" s="1063" t="s">
        <v>827</v>
      </c>
      <c r="M1263" s="1063">
        <v>279.37800000000004</v>
      </c>
      <c r="N1263" s="1063">
        <v>0.10200000000000001</v>
      </c>
      <c r="O1263" s="1062">
        <f>VLOOKUP(C1263,'A. Rate Class Allocations'!$B$124:$J$128,6,FALSE)</f>
        <v>0.94261788524984402</v>
      </c>
      <c r="P1263" s="1061">
        <f>VLOOKUP(C1263,'A. Rate Class Allocations'!$B$124:$J$128,8,FALSE)</f>
        <v>0.86676492558695795</v>
      </c>
      <c r="Q1263" s="1061">
        <f>VLOOKUP(C1263,'A. Rate Class Allocations'!$B$124:$J$128,7,FALSE)</f>
        <v>0.93591420350510102</v>
      </c>
      <c r="R1263" s="1061">
        <f>VLOOKUP(C1263,'A. Rate Class Allocations'!$B$124:$J$128,9,FALSE)</f>
        <v>0.67326093337246795</v>
      </c>
      <c r="S1263" s="1060">
        <f t="shared" si="58"/>
        <v>228.25968243497977</v>
      </c>
      <c r="T1263" s="1060">
        <f t="shared" si="59"/>
        <v>6.4271675961256214E-2</v>
      </c>
    </row>
    <row r="1264" spans="1:20" s="1063" customFormat="1">
      <c r="A1264" s="1072" t="s">
        <v>846</v>
      </c>
      <c r="B1264" s="1063" t="s">
        <v>768</v>
      </c>
      <c r="C1264" s="1063" t="s">
        <v>806</v>
      </c>
      <c r="D1264" s="1063" t="s">
        <v>1880</v>
      </c>
      <c r="E1264" s="1066">
        <v>2019</v>
      </c>
      <c r="F1264" s="1066">
        <v>2019</v>
      </c>
      <c r="G1264" s="1064">
        <v>43383</v>
      </c>
      <c r="H1264" s="1117">
        <f t="shared" si="57"/>
        <v>2018</v>
      </c>
      <c r="I1264" s="1118"/>
      <c r="J1264" s="1063" t="s">
        <v>925</v>
      </c>
      <c r="K1264" s="1063" t="s">
        <v>924</v>
      </c>
      <c r="L1264" s="1063" t="s">
        <v>827</v>
      </c>
      <c r="M1264" s="1063">
        <v>1670.79</v>
      </c>
      <c r="N1264" s="1063">
        <v>0.61</v>
      </c>
      <c r="O1264" s="1062">
        <f>VLOOKUP(C1264,'A. Rate Class Allocations'!$B$124:$J$128,6,FALSE)</f>
        <v>0.94261788524984402</v>
      </c>
      <c r="P1264" s="1061">
        <f>VLOOKUP(C1264,'A. Rate Class Allocations'!$B$124:$J$128,8,FALSE)</f>
        <v>0.86676492558695795</v>
      </c>
      <c r="Q1264" s="1061">
        <f>VLOOKUP(C1264,'A. Rate Class Allocations'!$B$124:$J$128,7,FALSE)</f>
        <v>0.93591420350510102</v>
      </c>
      <c r="R1264" s="1061">
        <f>VLOOKUP(C1264,'A. Rate Class Allocations'!$B$124:$J$128,9,FALSE)</f>
        <v>0.67326093337246795</v>
      </c>
      <c r="S1264" s="1060">
        <f t="shared" si="58"/>
        <v>1365.0824145621336</v>
      </c>
      <c r="T1264" s="1060">
        <f t="shared" si="59"/>
        <v>0.38436982682712045</v>
      </c>
    </row>
    <row r="1265" spans="1:20" s="1063" customFormat="1">
      <c r="A1265" s="1072" t="s">
        <v>846</v>
      </c>
      <c r="B1265" s="1063" t="s">
        <v>768</v>
      </c>
      <c r="C1265" s="1063" t="s">
        <v>806</v>
      </c>
      <c r="D1265" s="1063" t="s">
        <v>1879</v>
      </c>
      <c r="E1265" s="1066">
        <v>2019</v>
      </c>
      <c r="F1265" s="1066">
        <v>2019</v>
      </c>
      <c r="G1265" s="1064">
        <v>43384</v>
      </c>
      <c r="H1265" s="1117">
        <f t="shared" si="57"/>
        <v>2018</v>
      </c>
      <c r="I1265" s="1118"/>
      <c r="J1265" s="1063" t="s">
        <v>925</v>
      </c>
      <c r="K1265" s="1063" t="s">
        <v>924</v>
      </c>
      <c r="L1265" s="1063" t="s">
        <v>827</v>
      </c>
      <c r="M1265" s="1063">
        <v>3525.0929999999998</v>
      </c>
      <c r="N1265" s="1063">
        <v>1.2869999999999999</v>
      </c>
      <c r="O1265" s="1062">
        <f>VLOOKUP(C1265,'A. Rate Class Allocations'!$B$124:$J$128,6,FALSE)</f>
        <v>0.94261788524984402</v>
      </c>
      <c r="P1265" s="1061">
        <f>VLOOKUP(C1265,'A. Rate Class Allocations'!$B$124:$J$128,8,FALSE)</f>
        <v>0.86676492558695795</v>
      </c>
      <c r="Q1265" s="1061">
        <f>VLOOKUP(C1265,'A. Rate Class Allocations'!$B$124:$J$128,7,FALSE)</f>
        <v>0.93591420350510102</v>
      </c>
      <c r="R1265" s="1061">
        <f>VLOOKUP(C1265,'A. Rate Class Allocations'!$B$124:$J$128,9,FALSE)</f>
        <v>0.67326093337246795</v>
      </c>
      <c r="S1265" s="1060">
        <f t="shared" si="58"/>
        <v>2880.1001107237148</v>
      </c>
      <c r="T1265" s="1060">
        <f t="shared" si="59"/>
        <v>0.81095732315820335</v>
      </c>
    </row>
    <row r="1266" spans="1:20" s="1063" customFormat="1">
      <c r="A1266" s="1072" t="s">
        <v>846</v>
      </c>
      <c r="B1266" s="1063" t="s">
        <v>768</v>
      </c>
      <c r="C1266" s="1063" t="s">
        <v>806</v>
      </c>
      <c r="D1266" s="1063" t="s">
        <v>1878</v>
      </c>
      <c r="E1266" s="1066">
        <v>2019</v>
      </c>
      <c r="F1266" s="1066">
        <v>2019</v>
      </c>
      <c r="G1266" s="1064">
        <v>43388</v>
      </c>
      <c r="H1266" s="1117">
        <f t="shared" si="57"/>
        <v>2018</v>
      </c>
      <c r="I1266" s="1118"/>
      <c r="J1266" s="1063" t="s">
        <v>925</v>
      </c>
      <c r="K1266" s="1063" t="s">
        <v>924</v>
      </c>
      <c r="L1266" s="1063" t="s">
        <v>827</v>
      </c>
      <c r="M1266" s="1063">
        <v>1747.9799999999998</v>
      </c>
      <c r="N1266" s="1063">
        <v>0.78</v>
      </c>
      <c r="O1266" s="1062">
        <f>VLOOKUP(C1266,'A. Rate Class Allocations'!$B$124:$J$128,6,FALSE)</f>
        <v>0.94261788524984402</v>
      </c>
      <c r="P1266" s="1061">
        <f>VLOOKUP(C1266,'A. Rate Class Allocations'!$B$124:$J$128,8,FALSE)</f>
        <v>0.86676492558695795</v>
      </c>
      <c r="Q1266" s="1061">
        <f>VLOOKUP(C1266,'A. Rate Class Allocations'!$B$124:$J$128,7,FALSE)</f>
        <v>0.93591420350510102</v>
      </c>
      <c r="R1266" s="1061">
        <f>VLOOKUP(C1266,'A. Rate Class Allocations'!$B$124:$J$128,9,FALSE)</f>
        <v>0.67326093337246795</v>
      </c>
      <c r="S1266" s="1060">
        <f t="shared" si="58"/>
        <v>1428.1488152348998</v>
      </c>
      <c r="T1266" s="1060">
        <f t="shared" si="59"/>
        <v>0.49148928676254749</v>
      </c>
    </row>
    <row r="1267" spans="1:20" s="1063" customFormat="1">
      <c r="A1267" s="1072" t="s">
        <v>846</v>
      </c>
      <c r="B1267" s="1063" t="s">
        <v>768</v>
      </c>
      <c r="C1267" s="1063" t="s">
        <v>806</v>
      </c>
      <c r="D1267" s="1063" t="s">
        <v>1878</v>
      </c>
      <c r="E1267" s="1066">
        <v>2019</v>
      </c>
      <c r="F1267" s="1066">
        <v>2019</v>
      </c>
      <c r="G1267" s="1064">
        <v>43388</v>
      </c>
      <c r="H1267" s="1117">
        <f t="shared" si="57"/>
        <v>2018</v>
      </c>
      <c r="I1267" s="1118"/>
      <c r="J1267" s="1063" t="s">
        <v>925</v>
      </c>
      <c r="K1267" s="1063" t="s">
        <v>924</v>
      </c>
      <c r="L1267" s="1063" t="s">
        <v>827</v>
      </c>
      <c r="M1267" s="1063">
        <v>129.97799999999998</v>
      </c>
      <c r="N1267" s="1063">
        <v>5.7999999999999996E-2</v>
      </c>
      <c r="O1267" s="1062">
        <f>VLOOKUP(C1267,'A. Rate Class Allocations'!$B$124:$J$128,6,FALSE)</f>
        <v>0.94261788524984402</v>
      </c>
      <c r="P1267" s="1061">
        <f>VLOOKUP(C1267,'A. Rate Class Allocations'!$B$124:$J$128,8,FALSE)</f>
        <v>0.86676492558695795</v>
      </c>
      <c r="Q1267" s="1061">
        <f>VLOOKUP(C1267,'A. Rate Class Allocations'!$B$124:$J$128,7,FALSE)</f>
        <v>0.93591420350510102</v>
      </c>
      <c r="R1267" s="1061">
        <f>VLOOKUP(C1267,'A. Rate Class Allocations'!$B$124:$J$128,9,FALSE)</f>
        <v>0.67326093337246795</v>
      </c>
      <c r="S1267" s="1060">
        <f t="shared" si="58"/>
        <v>106.19568113285152</v>
      </c>
      <c r="T1267" s="1060">
        <f t="shared" si="59"/>
        <v>3.6546639272086859E-2</v>
      </c>
    </row>
    <row r="1268" spans="1:20" s="1063" customFormat="1">
      <c r="A1268" s="1072" t="s">
        <v>846</v>
      </c>
      <c r="B1268" s="1063" t="s">
        <v>768</v>
      </c>
      <c r="C1268" s="1063" t="s">
        <v>806</v>
      </c>
      <c r="D1268" s="1063" t="s">
        <v>1878</v>
      </c>
      <c r="E1268" s="1066">
        <v>2019</v>
      </c>
      <c r="F1268" s="1066">
        <v>2019</v>
      </c>
      <c r="G1268" s="1064">
        <v>43388</v>
      </c>
      <c r="H1268" s="1117">
        <f t="shared" si="57"/>
        <v>2018</v>
      </c>
      <c r="I1268" s="1118"/>
      <c r="J1268" s="1063" t="s">
        <v>925</v>
      </c>
      <c r="K1268" s="1063" t="s">
        <v>924</v>
      </c>
      <c r="L1268" s="1063" t="s">
        <v>827</v>
      </c>
      <c r="M1268" s="1063">
        <v>125.49600000000001</v>
      </c>
      <c r="N1268" s="1063">
        <v>5.6000000000000001E-2</v>
      </c>
      <c r="O1268" s="1062">
        <f>VLOOKUP(C1268,'A. Rate Class Allocations'!$B$124:$J$128,6,FALSE)</f>
        <v>0.94261788524984402</v>
      </c>
      <c r="P1268" s="1061">
        <f>VLOOKUP(C1268,'A. Rate Class Allocations'!$B$124:$J$128,8,FALSE)</f>
        <v>0.86676492558695795</v>
      </c>
      <c r="Q1268" s="1061">
        <f>VLOOKUP(C1268,'A. Rate Class Allocations'!$B$124:$J$128,7,FALSE)</f>
        <v>0.93591420350510102</v>
      </c>
      <c r="R1268" s="1061">
        <f>VLOOKUP(C1268,'A. Rate Class Allocations'!$B$124:$J$128,9,FALSE)</f>
        <v>0.67326093337246795</v>
      </c>
      <c r="S1268" s="1060">
        <f t="shared" si="58"/>
        <v>102.5337610937877</v>
      </c>
      <c r="T1268" s="1060">
        <f t="shared" si="59"/>
        <v>3.5286410331670078E-2</v>
      </c>
    </row>
    <row r="1269" spans="1:20" s="1063" customFormat="1">
      <c r="A1269" s="1072" t="s">
        <v>846</v>
      </c>
      <c r="B1269" s="1063" t="s">
        <v>768</v>
      </c>
      <c r="C1269" s="1063" t="s">
        <v>806</v>
      </c>
      <c r="D1269" s="1063" t="s">
        <v>1877</v>
      </c>
      <c r="E1269" s="1066">
        <v>2019</v>
      </c>
      <c r="F1269" s="1066">
        <v>2019</v>
      </c>
      <c r="G1269" s="1064">
        <v>43383</v>
      </c>
      <c r="H1269" s="1117">
        <f t="shared" si="57"/>
        <v>2018</v>
      </c>
      <c r="I1269" s="1118"/>
      <c r="J1269" s="1063" t="s">
        <v>925</v>
      </c>
      <c r="K1269" s="1063" t="s">
        <v>924</v>
      </c>
      <c r="L1269" s="1063" t="s">
        <v>827</v>
      </c>
      <c r="M1269" s="1063">
        <v>3126.2400000000007</v>
      </c>
      <c r="N1269" s="1063">
        <v>0.52000000000000013</v>
      </c>
      <c r="O1269" s="1062">
        <f>VLOOKUP(C1269,'A. Rate Class Allocations'!$B$124:$J$128,6,FALSE)</f>
        <v>0.94261788524984402</v>
      </c>
      <c r="P1269" s="1061">
        <f>VLOOKUP(C1269,'A. Rate Class Allocations'!$B$124:$J$128,8,FALSE)</f>
        <v>0.86676492558695795</v>
      </c>
      <c r="Q1269" s="1061">
        <f>VLOOKUP(C1269,'A. Rate Class Allocations'!$B$124:$J$128,7,FALSE)</f>
        <v>0.93591420350510102</v>
      </c>
      <c r="R1269" s="1061">
        <f>VLOOKUP(C1269,'A. Rate Class Allocations'!$B$124:$J$128,9,FALSE)</f>
        <v>0.67326093337246795</v>
      </c>
      <c r="S1269" s="1060">
        <f t="shared" si="58"/>
        <v>2554.2259935124857</v>
      </c>
      <c r="T1269" s="1060">
        <f t="shared" si="59"/>
        <v>0.32765952450836505</v>
      </c>
    </row>
    <row r="1270" spans="1:20" s="1063" customFormat="1">
      <c r="A1270" s="1072" t="s">
        <v>846</v>
      </c>
      <c r="B1270" s="1063" t="s">
        <v>768</v>
      </c>
      <c r="C1270" s="1063" t="s">
        <v>806</v>
      </c>
      <c r="D1270" s="1063" t="s">
        <v>1876</v>
      </c>
      <c r="E1270" s="1066">
        <v>2019</v>
      </c>
      <c r="F1270" s="1066">
        <v>2019</v>
      </c>
      <c r="G1270" s="1064">
        <v>43390</v>
      </c>
      <c r="H1270" s="1117">
        <f t="shared" si="57"/>
        <v>2018</v>
      </c>
      <c r="I1270" s="1118"/>
      <c r="J1270" s="1063" t="s">
        <v>925</v>
      </c>
      <c r="K1270" s="1063" t="s">
        <v>924</v>
      </c>
      <c r="L1270" s="1063" t="s">
        <v>827</v>
      </c>
      <c r="M1270" s="1063">
        <v>1310.3359999999998</v>
      </c>
      <c r="N1270" s="1063">
        <v>0.23199999999999998</v>
      </c>
      <c r="O1270" s="1062">
        <f>VLOOKUP(C1270,'A. Rate Class Allocations'!$B$124:$J$128,6,FALSE)</f>
        <v>0.94261788524984402</v>
      </c>
      <c r="P1270" s="1061">
        <f>VLOOKUP(C1270,'A. Rate Class Allocations'!$B$124:$J$128,8,FALSE)</f>
        <v>0.86676492558695795</v>
      </c>
      <c r="Q1270" s="1061">
        <f>VLOOKUP(C1270,'A. Rate Class Allocations'!$B$124:$J$128,7,FALSE)</f>
        <v>0.93591420350510102</v>
      </c>
      <c r="R1270" s="1061">
        <f>VLOOKUP(C1270,'A. Rate Class Allocations'!$B$124:$J$128,9,FALSE)</f>
        <v>0.67326093337246795</v>
      </c>
      <c r="S1270" s="1060">
        <f t="shared" si="58"/>
        <v>1070.5813601755385</v>
      </c>
      <c r="T1270" s="1060">
        <f t="shared" si="59"/>
        <v>0.14618655708834744</v>
      </c>
    </row>
    <row r="1271" spans="1:20" s="1063" customFormat="1">
      <c r="A1271" s="1072" t="s">
        <v>846</v>
      </c>
      <c r="B1271" s="1063" t="s">
        <v>768</v>
      </c>
      <c r="C1271" s="1063" t="s">
        <v>806</v>
      </c>
      <c r="D1271" s="1063" t="s">
        <v>1875</v>
      </c>
      <c r="E1271" s="1066">
        <v>2019</v>
      </c>
      <c r="F1271" s="1066">
        <v>2019</v>
      </c>
      <c r="G1271" s="1064">
        <v>43378</v>
      </c>
      <c r="H1271" s="1117">
        <f t="shared" si="57"/>
        <v>2018</v>
      </c>
      <c r="I1271" s="1118"/>
      <c r="J1271" s="1063" t="s">
        <v>925</v>
      </c>
      <c r="K1271" s="1063" t="s">
        <v>924</v>
      </c>
      <c r="L1271" s="1063" t="s">
        <v>827</v>
      </c>
      <c r="M1271" s="1063">
        <v>2444.7280000000005</v>
      </c>
      <c r="N1271" s="1063">
        <v>1.1440000000000001</v>
      </c>
      <c r="O1271" s="1062">
        <f>VLOOKUP(C1271,'A. Rate Class Allocations'!$B$124:$J$128,6,FALSE)</f>
        <v>0.94261788524984402</v>
      </c>
      <c r="P1271" s="1061">
        <f>VLOOKUP(C1271,'A. Rate Class Allocations'!$B$124:$J$128,8,FALSE)</f>
        <v>0.86676492558695795</v>
      </c>
      <c r="Q1271" s="1061">
        <f>VLOOKUP(C1271,'A. Rate Class Allocations'!$B$124:$J$128,7,FALSE)</f>
        <v>0.93591420350510102</v>
      </c>
      <c r="R1271" s="1061">
        <f>VLOOKUP(C1271,'A. Rate Class Allocations'!$B$124:$J$128,9,FALSE)</f>
        <v>0.67326093337246795</v>
      </c>
      <c r="S1271" s="1060">
        <f t="shared" si="58"/>
        <v>1997.4115246007316</v>
      </c>
      <c r="T1271" s="1060">
        <f t="shared" si="59"/>
        <v>0.72085095391840304</v>
      </c>
    </row>
    <row r="1272" spans="1:20" s="1063" customFormat="1">
      <c r="A1272" s="1072" t="s">
        <v>846</v>
      </c>
      <c r="B1272" s="1063" t="s">
        <v>768</v>
      </c>
      <c r="C1272" s="1063" t="s">
        <v>806</v>
      </c>
      <c r="D1272" s="1063" t="s">
        <v>1875</v>
      </c>
      <c r="E1272" s="1066">
        <v>2019</v>
      </c>
      <c r="F1272" s="1066">
        <v>2019</v>
      </c>
      <c r="G1272" s="1064">
        <v>43378</v>
      </c>
      <c r="H1272" s="1117">
        <f t="shared" si="57"/>
        <v>2018</v>
      </c>
      <c r="I1272" s="1118"/>
      <c r="J1272" s="1063" t="s">
        <v>925</v>
      </c>
      <c r="K1272" s="1063" t="s">
        <v>924</v>
      </c>
      <c r="L1272" s="1063" t="s">
        <v>827</v>
      </c>
      <c r="M1272" s="1063">
        <v>247.892</v>
      </c>
      <c r="N1272" s="1063">
        <v>0.11599999999999999</v>
      </c>
      <c r="O1272" s="1062">
        <f>VLOOKUP(C1272,'A. Rate Class Allocations'!$B$124:$J$128,6,FALSE)</f>
        <v>0.94261788524984402</v>
      </c>
      <c r="P1272" s="1061">
        <f>VLOOKUP(C1272,'A. Rate Class Allocations'!$B$124:$J$128,8,FALSE)</f>
        <v>0.86676492558695795</v>
      </c>
      <c r="Q1272" s="1061">
        <f>VLOOKUP(C1272,'A. Rate Class Allocations'!$B$124:$J$128,7,FALSE)</f>
        <v>0.93591420350510102</v>
      </c>
      <c r="R1272" s="1061">
        <f>VLOOKUP(C1272,'A. Rate Class Allocations'!$B$124:$J$128,9,FALSE)</f>
        <v>0.67326093337246795</v>
      </c>
      <c r="S1272" s="1060">
        <f t="shared" si="58"/>
        <v>202.53473501196228</v>
      </c>
      <c r="T1272" s="1060">
        <f t="shared" si="59"/>
        <v>7.3093278544173718E-2</v>
      </c>
    </row>
    <row r="1273" spans="1:20" s="1063" customFormat="1">
      <c r="A1273" s="1072" t="s">
        <v>846</v>
      </c>
      <c r="B1273" s="1063" t="s">
        <v>768</v>
      </c>
      <c r="C1273" s="1063" t="s">
        <v>806</v>
      </c>
      <c r="D1273" s="1063" t="s">
        <v>1874</v>
      </c>
      <c r="E1273" s="1066">
        <v>2019</v>
      </c>
      <c r="F1273" s="1066">
        <v>2019</v>
      </c>
      <c r="G1273" s="1064">
        <v>43378</v>
      </c>
      <c r="H1273" s="1117">
        <f t="shared" si="57"/>
        <v>2018</v>
      </c>
      <c r="I1273" s="1118"/>
      <c r="J1273" s="1063" t="s">
        <v>925</v>
      </c>
      <c r="K1273" s="1063" t="s">
        <v>924</v>
      </c>
      <c r="L1273" s="1063" t="s">
        <v>827</v>
      </c>
      <c r="M1273" s="1063">
        <v>939.12000000000012</v>
      </c>
      <c r="N1273" s="1063">
        <v>0.31200000000000006</v>
      </c>
      <c r="O1273" s="1062">
        <f>VLOOKUP(C1273,'A. Rate Class Allocations'!$B$124:$J$128,6,FALSE)</f>
        <v>0.94261788524984402</v>
      </c>
      <c r="P1273" s="1061">
        <f>VLOOKUP(C1273,'A. Rate Class Allocations'!$B$124:$J$128,8,FALSE)</f>
        <v>0.86676492558695795</v>
      </c>
      <c r="Q1273" s="1061">
        <f>VLOOKUP(C1273,'A. Rate Class Allocations'!$B$124:$J$128,7,FALSE)</f>
        <v>0.93591420350510102</v>
      </c>
      <c r="R1273" s="1061">
        <f>VLOOKUP(C1273,'A. Rate Class Allocations'!$B$124:$J$128,9,FALSE)</f>
        <v>0.67326093337246795</v>
      </c>
      <c r="S1273" s="1060">
        <f t="shared" si="58"/>
        <v>767.28744914896015</v>
      </c>
      <c r="T1273" s="1060">
        <f t="shared" si="59"/>
        <v>0.19659571470501905</v>
      </c>
    </row>
    <row r="1274" spans="1:20" s="1063" customFormat="1">
      <c r="A1274" s="1072" t="s">
        <v>846</v>
      </c>
      <c r="B1274" s="1063" t="s">
        <v>768</v>
      </c>
      <c r="C1274" s="1063" t="s">
        <v>806</v>
      </c>
      <c r="D1274" s="1063" t="s">
        <v>1874</v>
      </c>
      <c r="E1274" s="1066">
        <v>2019</v>
      </c>
      <c r="F1274" s="1066">
        <v>2019</v>
      </c>
      <c r="G1274" s="1064">
        <v>43378</v>
      </c>
      <c r="H1274" s="1117">
        <f t="shared" si="57"/>
        <v>2018</v>
      </c>
      <c r="I1274" s="1118"/>
      <c r="J1274" s="1063" t="s">
        <v>925</v>
      </c>
      <c r="K1274" s="1063" t="s">
        <v>924</v>
      </c>
      <c r="L1274" s="1063" t="s">
        <v>827</v>
      </c>
      <c r="M1274" s="1063">
        <v>126.42000000000004</v>
      </c>
      <c r="N1274" s="1063">
        <v>4.200000000000001E-2</v>
      </c>
      <c r="O1274" s="1062">
        <f>VLOOKUP(C1274,'A. Rate Class Allocations'!$B$124:$J$128,6,FALSE)</f>
        <v>0.94261788524984402</v>
      </c>
      <c r="P1274" s="1061">
        <f>VLOOKUP(C1274,'A. Rate Class Allocations'!$B$124:$J$128,8,FALSE)</f>
        <v>0.86676492558695795</v>
      </c>
      <c r="Q1274" s="1061">
        <f>VLOOKUP(C1274,'A. Rate Class Allocations'!$B$124:$J$128,7,FALSE)</f>
        <v>0.93591420350510102</v>
      </c>
      <c r="R1274" s="1061">
        <f>VLOOKUP(C1274,'A. Rate Class Allocations'!$B$124:$J$128,9,FALSE)</f>
        <v>0.67326093337246795</v>
      </c>
      <c r="S1274" s="1060">
        <f t="shared" si="58"/>
        <v>103.28869507774466</v>
      </c>
      <c r="T1274" s="1060">
        <f t="shared" si="59"/>
        <v>2.646480774875256E-2</v>
      </c>
    </row>
    <row r="1275" spans="1:20" s="1063" customFormat="1">
      <c r="A1275" s="1072" t="s">
        <v>846</v>
      </c>
      <c r="B1275" s="1063" t="s">
        <v>768</v>
      </c>
      <c r="C1275" s="1063" t="s">
        <v>806</v>
      </c>
      <c r="D1275" s="1063" t="s">
        <v>1873</v>
      </c>
      <c r="E1275" s="1066">
        <v>2019</v>
      </c>
      <c r="F1275" s="1066">
        <v>2019</v>
      </c>
      <c r="G1275" s="1064">
        <v>43389</v>
      </c>
      <c r="H1275" s="1117">
        <f t="shared" si="57"/>
        <v>2018</v>
      </c>
      <c r="I1275" s="1118"/>
      <c r="J1275" s="1063" t="s">
        <v>925</v>
      </c>
      <c r="K1275" s="1063" t="s">
        <v>924</v>
      </c>
      <c r="L1275" s="1063" t="s">
        <v>827</v>
      </c>
      <c r="M1275" s="1063">
        <v>3414.5280000000007</v>
      </c>
      <c r="N1275" s="1063">
        <v>0.98800000000000021</v>
      </c>
      <c r="O1275" s="1062">
        <f>VLOOKUP(C1275,'A. Rate Class Allocations'!$B$124:$J$128,6,FALSE)</f>
        <v>0.94261788524984402</v>
      </c>
      <c r="P1275" s="1061">
        <f>VLOOKUP(C1275,'A. Rate Class Allocations'!$B$124:$J$128,8,FALSE)</f>
        <v>0.86676492558695795</v>
      </c>
      <c r="Q1275" s="1061">
        <f>VLOOKUP(C1275,'A. Rate Class Allocations'!$B$124:$J$128,7,FALSE)</f>
        <v>0.93591420350510102</v>
      </c>
      <c r="R1275" s="1061">
        <f>VLOOKUP(C1275,'A. Rate Class Allocations'!$B$124:$J$128,9,FALSE)</f>
        <v>0.67326093337246795</v>
      </c>
      <c r="S1275" s="1060">
        <f t="shared" si="58"/>
        <v>2789.7653965070499</v>
      </c>
      <c r="T1275" s="1060">
        <f t="shared" si="59"/>
        <v>0.62255309656589364</v>
      </c>
    </row>
    <row r="1276" spans="1:20" s="1063" customFormat="1">
      <c r="A1276" s="1072" t="s">
        <v>846</v>
      </c>
      <c r="B1276" s="1063" t="s">
        <v>768</v>
      </c>
      <c r="C1276" s="1063" t="s">
        <v>806</v>
      </c>
      <c r="D1276" s="1063" t="s">
        <v>1873</v>
      </c>
      <c r="E1276" s="1066">
        <v>2019</v>
      </c>
      <c r="F1276" s="1066">
        <v>2019</v>
      </c>
      <c r="G1276" s="1064">
        <v>43389</v>
      </c>
      <c r="H1276" s="1117">
        <f t="shared" si="57"/>
        <v>2018</v>
      </c>
      <c r="I1276" s="1118"/>
      <c r="J1276" s="1063" t="s">
        <v>925</v>
      </c>
      <c r="K1276" s="1063" t="s">
        <v>924</v>
      </c>
      <c r="L1276" s="1063" t="s">
        <v>827</v>
      </c>
      <c r="M1276" s="1063">
        <v>100.224</v>
      </c>
      <c r="N1276" s="1063">
        <v>2.8999999999999998E-2</v>
      </c>
      <c r="O1276" s="1062">
        <f>VLOOKUP(C1276,'A. Rate Class Allocations'!$B$124:$J$128,6,FALSE)</f>
        <v>0.94261788524984402</v>
      </c>
      <c r="P1276" s="1061">
        <f>VLOOKUP(C1276,'A. Rate Class Allocations'!$B$124:$J$128,8,FALSE)</f>
        <v>0.86676492558695795</v>
      </c>
      <c r="Q1276" s="1061">
        <f>VLOOKUP(C1276,'A. Rate Class Allocations'!$B$124:$J$128,7,FALSE)</f>
        <v>0.93591420350510102</v>
      </c>
      <c r="R1276" s="1061">
        <f>VLOOKUP(C1276,'A. Rate Class Allocations'!$B$124:$J$128,9,FALSE)</f>
        <v>0.67326093337246795</v>
      </c>
      <c r="S1276" s="1060">
        <f t="shared" si="58"/>
        <v>81.885826415692762</v>
      </c>
      <c r="T1276" s="1060">
        <f t="shared" si="59"/>
        <v>1.8273319636043429E-2</v>
      </c>
    </row>
    <row r="1277" spans="1:20" s="1063" customFormat="1">
      <c r="A1277" s="1072" t="s">
        <v>846</v>
      </c>
      <c r="B1277" s="1063" t="s">
        <v>768</v>
      </c>
      <c r="C1277" s="1063" t="s">
        <v>806</v>
      </c>
      <c r="D1277" s="1063" t="s">
        <v>1873</v>
      </c>
      <c r="E1277" s="1066">
        <v>2019</v>
      </c>
      <c r="F1277" s="1066">
        <v>2019</v>
      </c>
      <c r="G1277" s="1064">
        <v>43389</v>
      </c>
      <c r="H1277" s="1117">
        <f t="shared" si="57"/>
        <v>2018</v>
      </c>
      <c r="I1277" s="1118"/>
      <c r="J1277" s="1063" t="s">
        <v>925</v>
      </c>
      <c r="K1277" s="1063" t="s">
        <v>924</v>
      </c>
      <c r="L1277" s="1063" t="s">
        <v>827</v>
      </c>
      <c r="M1277" s="1063">
        <v>176.25599999999997</v>
      </c>
      <c r="N1277" s="1063">
        <v>5.0999999999999997E-2</v>
      </c>
      <c r="O1277" s="1062">
        <f>VLOOKUP(C1277,'A. Rate Class Allocations'!$B$124:$J$128,6,FALSE)</f>
        <v>0.94261788524984402</v>
      </c>
      <c r="P1277" s="1061">
        <f>VLOOKUP(C1277,'A. Rate Class Allocations'!$B$124:$J$128,8,FALSE)</f>
        <v>0.86676492558695795</v>
      </c>
      <c r="Q1277" s="1061">
        <f>VLOOKUP(C1277,'A. Rate Class Allocations'!$B$124:$J$128,7,FALSE)</f>
        <v>0.93591420350510102</v>
      </c>
      <c r="R1277" s="1061">
        <f>VLOOKUP(C1277,'A. Rate Class Allocations'!$B$124:$J$128,9,FALSE)</f>
        <v>0.67326093337246795</v>
      </c>
      <c r="S1277" s="1060">
        <f t="shared" si="58"/>
        <v>144.00610852414928</v>
      </c>
      <c r="T1277" s="1060">
        <f t="shared" si="59"/>
        <v>3.21358379806281E-2</v>
      </c>
    </row>
    <row r="1278" spans="1:20" s="1063" customFormat="1">
      <c r="A1278" s="1072" t="s">
        <v>846</v>
      </c>
      <c r="B1278" s="1063" t="s">
        <v>768</v>
      </c>
      <c r="C1278" s="1063" t="s">
        <v>806</v>
      </c>
      <c r="D1278" s="1063" t="s">
        <v>1872</v>
      </c>
      <c r="E1278" s="1066">
        <v>2019</v>
      </c>
      <c r="F1278" s="1066">
        <v>2019</v>
      </c>
      <c r="G1278" s="1064">
        <v>43389</v>
      </c>
      <c r="H1278" s="1117">
        <f t="shared" si="57"/>
        <v>2018</v>
      </c>
      <c r="I1278" s="1118"/>
      <c r="J1278" s="1063" t="s">
        <v>925</v>
      </c>
      <c r="K1278" s="1063" t="s">
        <v>924</v>
      </c>
      <c r="L1278" s="1063" t="s">
        <v>827</v>
      </c>
      <c r="M1278" s="1063">
        <v>2990.9879999999998</v>
      </c>
      <c r="N1278" s="1063">
        <v>1.0919999999999999</v>
      </c>
      <c r="O1278" s="1062">
        <f>VLOOKUP(C1278,'A. Rate Class Allocations'!$B$124:$J$128,6,FALSE)</f>
        <v>0.94261788524984402</v>
      </c>
      <c r="P1278" s="1061">
        <f>VLOOKUP(C1278,'A. Rate Class Allocations'!$B$124:$J$128,8,FALSE)</f>
        <v>0.86676492558695795</v>
      </c>
      <c r="Q1278" s="1061">
        <f>VLOOKUP(C1278,'A. Rate Class Allocations'!$B$124:$J$128,7,FALSE)</f>
        <v>0.93591420350510102</v>
      </c>
      <c r="R1278" s="1061">
        <f>VLOOKUP(C1278,'A. Rate Class Allocations'!$B$124:$J$128,9,FALSE)</f>
        <v>0.67326093337246795</v>
      </c>
      <c r="S1278" s="1060">
        <f t="shared" si="58"/>
        <v>2443.7213060686063</v>
      </c>
      <c r="T1278" s="1060">
        <f t="shared" si="59"/>
        <v>0.68808500146756635</v>
      </c>
    </row>
    <row r="1279" spans="1:20" s="1063" customFormat="1">
      <c r="A1279" s="1072" t="s">
        <v>846</v>
      </c>
      <c r="B1279" s="1063" t="s">
        <v>768</v>
      </c>
      <c r="C1279" s="1063" t="s">
        <v>806</v>
      </c>
      <c r="D1279" s="1063" t="s">
        <v>1872</v>
      </c>
      <c r="E1279" s="1066">
        <v>2019</v>
      </c>
      <c r="F1279" s="1066">
        <v>2019</v>
      </c>
      <c r="G1279" s="1064">
        <v>43389</v>
      </c>
      <c r="H1279" s="1117">
        <f t="shared" si="57"/>
        <v>2018</v>
      </c>
      <c r="I1279" s="1118"/>
      <c r="J1279" s="1063" t="s">
        <v>925</v>
      </c>
      <c r="K1279" s="1063" t="s">
        <v>924</v>
      </c>
      <c r="L1279" s="1063" t="s">
        <v>827</v>
      </c>
      <c r="M1279" s="1063">
        <v>79.430999999999997</v>
      </c>
      <c r="N1279" s="1063">
        <v>2.8999999999999998E-2</v>
      </c>
      <c r="O1279" s="1062">
        <f>VLOOKUP(C1279,'A. Rate Class Allocations'!$B$124:$J$128,6,FALSE)</f>
        <v>0.94261788524984402</v>
      </c>
      <c r="P1279" s="1061">
        <f>VLOOKUP(C1279,'A. Rate Class Allocations'!$B$124:$J$128,8,FALSE)</f>
        <v>0.86676492558695795</v>
      </c>
      <c r="Q1279" s="1061">
        <f>VLOOKUP(C1279,'A. Rate Class Allocations'!$B$124:$J$128,7,FALSE)</f>
        <v>0.93591420350510102</v>
      </c>
      <c r="R1279" s="1061">
        <f>VLOOKUP(C1279,'A. Rate Class Allocations'!$B$124:$J$128,9,FALSE)</f>
        <v>0.67326093337246795</v>
      </c>
      <c r="S1279" s="1060">
        <f t="shared" si="58"/>
        <v>64.89736069229815</v>
      </c>
      <c r="T1279" s="1060">
        <f t="shared" si="59"/>
        <v>1.8273319636043429E-2</v>
      </c>
    </row>
    <row r="1280" spans="1:20" s="1063" customFormat="1">
      <c r="A1280" s="1072" t="s">
        <v>846</v>
      </c>
      <c r="B1280" s="1063" t="s">
        <v>768</v>
      </c>
      <c r="C1280" s="1063" t="s">
        <v>806</v>
      </c>
      <c r="D1280" s="1063" t="s">
        <v>1871</v>
      </c>
      <c r="E1280" s="1066">
        <v>2019</v>
      </c>
      <c r="F1280" s="1066">
        <v>2019</v>
      </c>
      <c r="G1280" s="1064">
        <v>43389</v>
      </c>
      <c r="H1280" s="1117">
        <f t="shared" si="57"/>
        <v>2018</v>
      </c>
      <c r="I1280" s="1118"/>
      <c r="J1280" s="1063" t="s">
        <v>925</v>
      </c>
      <c r="K1280" s="1063" t="s">
        <v>924</v>
      </c>
      <c r="L1280" s="1063" t="s">
        <v>827</v>
      </c>
      <c r="M1280" s="1063">
        <v>2691.9359999999992</v>
      </c>
      <c r="N1280" s="1063">
        <v>0.46799999999999997</v>
      </c>
      <c r="O1280" s="1062">
        <f>VLOOKUP(C1280,'A. Rate Class Allocations'!$B$124:$J$128,6,FALSE)</f>
        <v>0.94261788524984402</v>
      </c>
      <c r="P1280" s="1061">
        <f>VLOOKUP(C1280,'A. Rate Class Allocations'!$B$124:$J$128,8,FALSE)</f>
        <v>0.86676492558695795</v>
      </c>
      <c r="Q1280" s="1061">
        <f>VLOOKUP(C1280,'A. Rate Class Allocations'!$B$124:$J$128,7,FALSE)</f>
        <v>0.93591420350510102</v>
      </c>
      <c r="R1280" s="1061">
        <f>VLOOKUP(C1280,'A. Rate Class Allocations'!$B$124:$J$128,9,FALSE)</f>
        <v>0.67326093337246795</v>
      </c>
      <c r="S1280" s="1060">
        <f t="shared" si="58"/>
        <v>2199.387412377816</v>
      </c>
      <c r="T1280" s="1060">
        <f t="shared" si="59"/>
        <v>0.29489357205752847</v>
      </c>
    </row>
    <row r="1281" spans="1:20" s="1063" customFormat="1">
      <c r="A1281" s="1072" t="s">
        <v>846</v>
      </c>
      <c r="B1281" s="1063" t="s">
        <v>768</v>
      </c>
      <c r="C1281" s="1063" t="s">
        <v>806</v>
      </c>
      <c r="D1281" s="1063" t="s">
        <v>1871</v>
      </c>
      <c r="E1281" s="1066">
        <v>2019</v>
      </c>
      <c r="F1281" s="1066">
        <v>2019</v>
      </c>
      <c r="G1281" s="1064">
        <v>43389</v>
      </c>
      <c r="H1281" s="1117">
        <f t="shared" si="57"/>
        <v>2018</v>
      </c>
      <c r="I1281" s="1118"/>
      <c r="J1281" s="1063" t="s">
        <v>925</v>
      </c>
      <c r="K1281" s="1063" t="s">
        <v>924</v>
      </c>
      <c r="L1281" s="1063" t="s">
        <v>827</v>
      </c>
      <c r="M1281" s="1063">
        <v>166.80799999999999</v>
      </c>
      <c r="N1281" s="1063">
        <v>2.8999999999999998E-2</v>
      </c>
      <c r="O1281" s="1062">
        <f>VLOOKUP(C1281,'A. Rate Class Allocations'!$B$124:$J$128,6,FALSE)</f>
        <v>0.94261788524984402</v>
      </c>
      <c r="P1281" s="1061">
        <f>VLOOKUP(C1281,'A. Rate Class Allocations'!$B$124:$J$128,8,FALSE)</f>
        <v>0.86676492558695795</v>
      </c>
      <c r="Q1281" s="1061">
        <f>VLOOKUP(C1281,'A. Rate Class Allocations'!$B$124:$J$128,7,FALSE)</f>
        <v>0.93591420350510102</v>
      </c>
      <c r="R1281" s="1061">
        <f>VLOOKUP(C1281,'A. Rate Class Allocations'!$B$124:$J$128,9,FALSE)</f>
        <v>0.67326093337246795</v>
      </c>
      <c r="S1281" s="1060">
        <f t="shared" si="58"/>
        <v>136.2868268353775</v>
      </c>
      <c r="T1281" s="1060">
        <f t="shared" si="59"/>
        <v>1.8273319636043429E-2</v>
      </c>
    </row>
    <row r="1282" spans="1:20" s="1063" customFormat="1">
      <c r="A1282" s="1072" t="s">
        <v>846</v>
      </c>
      <c r="B1282" s="1063" t="s">
        <v>768</v>
      </c>
      <c r="C1282" s="1063" t="s">
        <v>806</v>
      </c>
      <c r="D1282" s="1063" t="s">
        <v>1870</v>
      </c>
      <c r="E1282" s="1066">
        <v>2019</v>
      </c>
      <c r="F1282" s="1066">
        <v>2019</v>
      </c>
      <c r="G1282" s="1064">
        <v>43382</v>
      </c>
      <c r="H1282" s="1117">
        <f t="shared" si="57"/>
        <v>2018</v>
      </c>
      <c r="I1282" s="1118"/>
      <c r="J1282" s="1063" t="s">
        <v>925</v>
      </c>
      <c r="K1282" s="1063" t="s">
        <v>924</v>
      </c>
      <c r="L1282" s="1063" t="s">
        <v>827</v>
      </c>
      <c r="M1282" s="1063">
        <v>2050.3079999999995</v>
      </c>
      <c r="N1282" s="1063">
        <v>0.46799999999999997</v>
      </c>
      <c r="O1282" s="1062">
        <f>VLOOKUP(C1282,'A. Rate Class Allocations'!$B$124:$J$128,6,FALSE)</f>
        <v>0.94261788524984402</v>
      </c>
      <c r="P1282" s="1061">
        <f>VLOOKUP(C1282,'A. Rate Class Allocations'!$B$124:$J$128,8,FALSE)</f>
        <v>0.86676492558695795</v>
      </c>
      <c r="Q1282" s="1061">
        <f>VLOOKUP(C1282,'A. Rate Class Allocations'!$B$124:$J$128,7,FALSE)</f>
        <v>0.93591420350510102</v>
      </c>
      <c r="R1282" s="1061">
        <f>VLOOKUP(C1282,'A. Rate Class Allocations'!$B$124:$J$128,9,FALSE)</f>
        <v>0.67326093337246795</v>
      </c>
      <c r="S1282" s="1060">
        <f t="shared" si="58"/>
        <v>1675.1592930506279</v>
      </c>
      <c r="T1282" s="1060">
        <f t="shared" si="59"/>
        <v>0.29489357205752847</v>
      </c>
    </row>
    <row r="1283" spans="1:20" s="1063" customFormat="1">
      <c r="A1283" s="1072" t="s">
        <v>846</v>
      </c>
      <c r="B1283" s="1063" t="s">
        <v>768</v>
      </c>
      <c r="C1283" s="1063" t="s">
        <v>806</v>
      </c>
      <c r="D1283" s="1063" t="s">
        <v>1870</v>
      </c>
      <c r="E1283" s="1066">
        <v>2019</v>
      </c>
      <c r="F1283" s="1066">
        <v>2019</v>
      </c>
      <c r="G1283" s="1064">
        <v>43382</v>
      </c>
      <c r="H1283" s="1117">
        <f t="shared" si="57"/>
        <v>2018</v>
      </c>
      <c r="I1283" s="1118"/>
      <c r="J1283" s="1063" t="s">
        <v>925</v>
      </c>
      <c r="K1283" s="1063" t="s">
        <v>924</v>
      </c>
      <c r="L1283" s="1063" t="s">
        <v>827</v>
      </c>
      <c r="M1283" s="1063">
        <v>127.04899999999998</v>
      </c>
      <c r="N1283" s="1063">
        <v>2.8999999999999998E-2</v>
      </c>
      <c r="O1283" s="1062">
        <f>VLOOKUP(C1283,'A. Rate Class Allocations'!$B$124:$J$128,6,FALSE)</f>
        <v>0.94261788524984402</v>
      </c>
      <c r="P1283" s="1061">
        <f>VLOOKUP(C1283,'A. Rate Class Allocations'!$B$124:$J$128,8,FALSE)</f>
        <v>0.86676492558695795</v>
      </c>
      <c r="Q1283" s="1061">
        <f>VLOOKUP(C1283,'A. Rate Class Allocations'!$B$124:$J$128,7,FALSE)</f>
        <v>0.93591420350510102</v>
      </c>
      <c r="R1283" s="1061">
        <f>VLOOKUP(C1283,'A. Rate Class Allocations'!$B$124:$J$128,9,FALSE)</f>
        <v>0.67326093337246795</v>
      </c>
      <c r="S1283" s="1060">
        <f t="shared" si="58"/>
        <v>103.80260576595772</v>
      </c>
      <c r="T1283" s="1060">
        <f t="shared" si="59"/>
        <v>1.8273319636043429E-2</v>
      </c>
    </row>
    <row r="1284" spans="1:20" s="1063" customFormat="1">
      <c r="A1284" s="1072" t="s">
        <v>846</v>
      </c>
      <c r="B1284" s="1063" t="s">
        <v>768</v>
      </c>
      <c r="C1284" s="1063" t="s">
        <v>806</v>
      </c>
      <c r="D1284" s="1063" t="s">
        <v>1869</v>
      </c>
      <c r="E1284" s="1066">
        <v>2019</v>
      </c>
      <c r="F1284" s="1066">
        <v>2019</v>
      </c>
      <c r="G1284" s="1064">
        <v>43382</v>
      </c>
      <c r="H1284" s="1117">
        <f t="shared" ref="H1284:H1347" si="60">YEAR(G1284)</f>
        <v>2018</v>
      </c>
      <c r="I1284" s="1118"/>
      <c r="J1284" s="1063" t="s">
        <v>925</v>
      </c>
      <c r="K1284" s="1063" t="s">
        <v>924</v>
      </c>
      <c r="L1284" s="1063" t="s">
        <v>827</v>
      </c>
      <c r="M1284" s="1063">
        <v>594.88</v>
      </c>
      <c r="N1284" s="1063">
        <v>0.20800000000000002</v>
      </c>
      <c r="O1284" s="1062">
        <f>VLOOKUP(C1284,'A. Rate Class Allocations'!$B$124:$J$128,6,FALSE)</f>
        <v>0.94261788524984402</v>
      </c>
      <c r="P1284" s="1061">
        <f>VLOOKUP(C1284,'A. Rate Class Allocations'!$B$124:$J$128,8,FALSE)</f>
        <v>0.86676492558695795</v>
      </c>
      <c r="Q1284" s="1061">
        <f>VLOOKUP(C1284,'A. Rate Class Allocations'!$B$124:$J$128,7,FALSE)</f>
        <v>0.93591420350510102</v>
      </c>
      <c r="R1284" s="1061">
        <f>VLOOKUP(C1284,'A. Rate Class Allocations'!$B$124:$J$128,9,FALSE)</f>
        <v>0.67326093337246795</v>
      </c>
      <c r="S1284" s="1060">
        <f t="shared" ref="S1284:S1347" si="61">M1284*O1284*P1284</f>
        <v>486.03368871894259</v>
      </c>
      <c r="T1284" s="1060">
        <f t="shared" ref="T1284:T1347" si="62">N1284*Q1284*R1284</f>
        <v>0.13106380980334603</v>
      </c>
    </row>
    <row r="1285" spans="1:20" s="1063" customFormat="1">
      <c r="A1285" s="1072" t="s">
        <v>846</v>
      </c>
      <c r="B1285" s="1063" t="s">
        <v>768</v>
      </c>
      <c r="C1285" s="1063" t="s">
        <v>806</v>
      </c>
      <c r="D1285" s="1063" t="s">
        <v>1869</v>
      </c>
      <c r="E1285" s="1066">
        <v>2019</v>
      </c>
      <c r="F1285" s="1066">
        <v>2019</v>
      </c>
      <c r="G1285" s="1064">
        <v>43382</v>
      </c>
      <c r="H1285" s="1117">
        <f t="shared" si="60"/>
        <v>2018</v>
      </c>
      <c r="I1285" s="1118"/>
      <c r="J1285" s="1063" t="s">
        <v>925</v>
      </c>
      <c r="K1285" s="1063" t="s">
        <v>924</v>
      </c>
      <c r="L1285" s="1063" t="s">
        <v>827</v>
      </c>
      <c r="M1285" s="1063">
        <v>165.87999999999997</v>
      </c>
      <c r="N1285" s="1063">
        <v>5.7999999999999996E-2</v>
      </c>
      <c r="O1285" s="1062">
        <f>VLOOKUP(C1285,'A. Rate Class Allocations'!$B$124:$J$128,6,FALSE)</f>
        <v>0.94261788524984402</v>
      </c>
      <c r="P1285" s="1061">
        <f>VLOOKUP(C1285,'A. Rate Class Allocations'!$B$124:$J$128,8,FALSE)</f>
        <v>0.86676492558695795</v>
      </c>
      <c r="Q1285" s="1061">
        <f>VLOOKUP(C1285,'A. Rate Class Allocations'!$B$124:$J$128,7,FALSE)</f>
        <v>0.93591420350510102</v>
      </c>
      <c r="R1285" s="1061">
        <f>VLOOKUP(C1285,'A. Rate Class Allocations'!$B$124:$J$128,9,FALSE)</f>
        <v>0.67326093337246795</v>
      </c>
      <c r="S1285" s="1060">
        <f t="shared" si="61"/>
        <v>135.52862473893589</v>
      </c>
      <c r="T1285" s="1060">
        <f t="shared" si="62"/>
        <v>3.6546639272086859E-2</v>
      </c>
    </row>
    <row r="1286" spans="1:20" s="1063" customFormat="1">
      <c r="A1286" s="1072" t="s">
        <v>846</v>
      </c>
      <c r="B1286" s="1063" t="s">
        <v>768</v>
      </c>
      <c r="C1286" s="1063" t="s">
        <v>806</v>
      </c>
      <c r="D1286" s="1063" t="s">
        <v>1869</v>
      </c>
      <c r="E1286" s="1066">
        <v>2019</v>
      </c>
      <c r="F1286" s="1066">
        <v>2019</v>
      </c>
      <c r="G1286" s="1064">
        <v>43382</v>
      </c>
      <c r="H1286" s="1117">
        <f t="shared" si="60"/>
        <v>2018</v>
      </c>
      <c r="I1286" s="1118"/>
      <c r="J1286" s="1063" t="s">
        <v>925</v>
      </c>
      <c r="K1286" s="1063" t="s">
        <v>924</v>
      </c>
      <c r="L1286" s="1063" t="s">
        <v>827</v>
      </c>
      <c r="M1286" s="1063">
        <v>291.71999999999997</v>
      </c>
      <c r="N1286" s="1063">
        <v>0.10199999999999999</v>
      </c>
      <c r="O1286" s="1062">
        <f>VLOOKUP(C1286,'A. Rate Class Allocations'!$B$124:$J$128,6,FALSE)</f>
        <v>0.94261788524984402</v>
      </c>
      <c r="P1286" s="1061">
        <f>VLOOKUP(C1286,'A. Rate Class Allocations'!$B$124:$J$128,8,FALSE)</f>
        <v>0.86676492558695795</v>
      </c>
      <c r="Q1286" s="1061">
        <f>VLOOKUP(C1286,'A. Rate Class Allocations'!$B$124:$J$128,7,FALSE)</f>
        <v>0.93591420350510102</v>
      </c>
      <c r="R1286" s="1061">
        <f>VLOOKUP(C1286,'A. Rate Class Allocations'!$B$124:$J$128,9,FALSE)</f>
        <v>0.67326093337246795</v>
      </c>
      <c r="S1286" s="1060">
        <f t="shared" si="61"/>
        <v>238.34344350640453</v>
      </c>
      <c r="T1286" s="1060">
        <f t="shared" si="62"/>
        <v>6.42716759612562E-2</v>
      </c>
    </row>
    <row r="1287" spans="1:20" s="1063" customFormat="1">
      <c r="A1287" s="1072" t="s">
        <v>846</v>
      </c>
      <c r="B1287" s="1063" t="s">
        <v>768</v>
      </c>
      <c r="C1287" s="1063" t="s">
        <v>806</v>
      </c>
      <c r="D1287" s="1063" t="s">
        <v>1868</v>
      </c>
      <c r="E1287" s="1066">
        <v>2019</v>
      </c>
      <c r="F1287" s="1066">
        <v>2019</v>
      </c>
      <c r="G1287" s="1064">
        <v>43390</v>
      </c>
      <c r="H1287" s="1117">
        <f t="shared" si="60"/>
        <v>2018</v>
      </c>
      <c r="I1287" s="1118"/>
      <c r="J1287" s="1063" t="s">
        <v>925</v>
      </c>
      <c r="K1287" s="1063" t="s">
        <v>924</v>
      </c>
      <c r="L1287" s="1063" t="s">
        <v>827</v>
      </c>
      <c r="M1287" s="1063">
        <v>213.06299999999996</v>
      </c>
      <c r="N1287" s="1063">
        <v>8.6999999999999994E-2</v>
      </c>
      <c r="O1287" s="1062">
        <f>VLOOKUP(C1287,'A. Rate Class Allocations'!$B$124:$J$128,6,FALSE)</f>
        <v>0.94261788524984402</v>
      </c>
      <c r="P1287" s="1061">
        <f>VLOOKUP(C1287,'A. Rate Class Allocations'!$B$124:$J$128,8,FALSE)</f>
        <v>0.86676492558695795</v>
      </c>
      <c r="Q1287" s="1061">
        <f>VLOOKUP(C1287,'A. Rate Class Allocations'!$B$124:$J$128,7,FALSE)</f>
        <v>0.93591420350510102</v>
      </c>
      <c r="R1287" s="1061">
        <f>VLOOKUP(C1287,'A. Rate Class Allocations'!$B$124:$J$128,9,FALSE)</f>
        <v>0.67326093337246795</v>
      </c>
      <c r="S1287" s="1060">
        <f t="shared" si="61"/>
        <v>174.07846257988845</v>
      </c>
      <c r="T1287" s="1060">
        <f t="shared" si="62"/>
        <v>5.4819958908130288E-2</v>
      </c>
    </row>
    <row r="1288" spans="1:20" s="1063" customFormat="1">
      <c r="A1288" s="1072" t="s">
        <v>846</v>
      </c>
      <c r="B1288" s="1063" t="s">
        <v>768</v>
      </c>
      <c r="C1288" s="1063" t="s">
        <v>806</v>
      </c>
      <c r="D1288" s="1063" t="s">
        <v>1868</v>
      </c>
      <c r="E1288" s="1066">
        <v>2019</v>
      </c>
      <c r="F1288" s="1066">
        <v>2019</v>
      </c>
      <c r="G1288" s="1064">
        <v>43390</v>
      </c>
      <c r="H1288" s="1117">
        <f t="shared" si="60"/>
        <v>2018</v>
      </c>
      <c r="I1288" s="1118"/>
      <c r="J1288" s="1063" t="s">
        <v>925</v>
      </c>
      <c r="K1288" s="1063" t="s">
        <v>924</v>
      </c>
      <c r="L1288" s="1063" t="s">
        <v>827</v>
      </c>
      <c r="M1288" s="1063">
        <v>1146.1320000000001</v>
      </c>
      <c r="N1288" s="1063">
        <v>0.46799999999999997</v>
      </c>
      <c r="O1288" s="1062">
        <f>VLOOKUP(C1288,'A. Rate Class Allocations'!$B$124:$J$128,6,FALSE)</f>
        <v>0.94261788524984402</v>
      </c>
      <c r="P1288" s="1061">
        <f>VLOOKUP(C1288,'A. Rate Class Allocations'!$B$124:$J$128,8,FALSE)</f>
        <v>0.86676492558695795</v>
      </c>
      <c r="Q1288" s="1061">
        <f>VLOOKUP(C1288,'A. Rate Class Allocations'!$B$124:$J$128,7,FALSE)</f>
        <v>0.93591420350510102</v>
      </c>
      <c r="R1288" s="1061">
        <f>VLOOKUP(C1288,'A. Rate Class Allocations'!$B$124:$J$128,9,FALSE)</f>
        <v>0.67326093337246795</v>
      </c>
      <c r="S1288" s="1060">
        <f t="shared" si="61"/>
        <v>936.42207456767608</v>
      </c>
      <c r="T1288" s="1060">
        <f t="shared" si="62"/>
        <v>0.29489357205752847</v>
      </c>
    </row>
    <row r="1289" spans="1:20" s="1063" customFormat="1">
      <c r="A1289" s="1072" t="s">
        <v>846</v>
      </c>
      <c r="B1289" s="1063" t="s">
        <v>768</v>
      </c>
      <c r="C1289" s="1063" t="s">
        <v>806</v>
      </c>
      <c r="D1289" s="1063" t="s">
        <v>1867</v>
      </c>
      <c r="E1289" s="1066">
        <v>2019</v>
      </c>
      <c r="F1289" s="1066">
        <v>2019</v>
      </c>
      <c r="G1289" s="1064">
        <v>43390</v>
      </c>
      <c r="H1289" s="1117">
        <f t="shared" si="60"/>
        <v>2018</v>
      </c>
      <c r="I1289" s="1118"/>
      <c r="J1289" s="1063" t="s">
        <v>925</v>
      </c>
      <c r="K1289" s="1063" t="s">
        <v>924</v>
      </c>
      <c r="L1289" s="1063" t="s">
        <v>827</v>
      </c>
      <c r="M1289" s="1063">
        <v>6781.6320000000014</v>
      </c>
      <c r="N1289" s="1063">
        <v>1.1440000000000001</v>
      </c>
      <c r="O1289" s="1062">
        <f>VLOOKUP(C1289,'A. Rate Class Allocations'!$B$124:$J$128,6,FALSE)</f>
        <v>0.94261788524984402</v>
      </c>
      <c r="P1289" s="1061">
        <f>VLOOKUP(C1289,'A. Rate Class Allocations'!$B$124:$J$128,8,FALSE)</f>
        <v>0.86676492558695795</v>
      </c>
      <c r="Q1289" s="1061">
        <f>VLOOKUP(C1289,'A. Rate Class Allocations'!$B$124:$J$128,7,FALSE)</f>
        <v>0.93591420350510102</v>
      </c>
      <c r="R1289" s="1061">
        <f>VLOOKUP(C1289,'A. Rate Class Allocations'!$B$124:$J$128,9,FALSE)</f>
        <v>0.67326093337246795</v>
      </c>
      <c r="S1289" s="1060">
        <f t="shared" si="61"/>
        <v>5540.7840513959463</v>
      </c>
      <c r="T1289" s="1060">
        <f t="shared" si="62"/>
        <v>0.72085095391840304</v>
      </c>
    </row>
    <row r="1290" spans="1:20" s="1063" customFormat="1">
      <c r="A1290" s="1072" t="s">
        <v>846</v>
      </c>
      <c r="B1290" s="1063" t="s">
        <v>768</v>
      </c>
      <c r="C1290" s="1063" t="s">
        <v>806</v>
      </c>
      <c r="D1290" s="1063" t="s">
        <v>1867</v>
      </c>
      <c r="E1290" s="1066">
        <v>2019</v>
      </c>
      <c r="F1290" s="1066">
        <v>2019</v>
      </c>
      <c r="G1290" s="1064">
        <v>43390</v>
      </c>
      <c r="H1290" s="1117">
        <f t="shared" si="60"/>
        <v>2018</v>
      </c>
      <c r="I1290" s="1118"/>
      <c r="J1290" s="1063" t="s">
        <v>925</v>
      </c>
      <c r="K1290" s="1063" t="s">
        <v>924</v>
      </c>
      <c r="L1290" s="1063" t="s">
        <v>827</v>
      </c>
      <c r="M1290" s="1063">
        <v>171.91200000000001</v>
      </c>
      <c r="N1290" s="1063">
        <v>2.8999999999999998E-2</v>
      </c>
      <c r="O1290" s="1062">
        <f>VLOOKUP(C1290,'A. Rate Class Allocations'!$B$124:$J$128,6,FALSE)</f>
        <v>0.94261788524984402</v>
      </c>
      <c r="P1290" s="1061">
        <f>VLOOKUP(C1290,'A. Rate Class Allocations'!$B$124:$J$128,8,FALSE)</f>
        <v>0.86676492558695795</v>
      </c>
      <c r="Q1290" s="1061">
        <f>VLOOKUP(C1290,'A. Rate Class Allocations'!$B$124:$J$128,7,FALSE)</f>
        <v>0.93591420350510102</v>
      </c>
      <c r="R1290" s="1061">
        <f>VLOOKUP(C1290,'A. Rate Class Allocations'!$B$124:$J$128,9,FALSE)</f>
        <v>0.67326093337246795</v>
      </c>
      <c r="S1290" s="1060">
        <f t="shared" si="61"/>
        <v>140.45693836580634</v>
      </c>
      <c r="T1290" s="1060">
        <f t="shared" si="62"/>
        <v>1.8273319636043429E-2</v>
      </c>
    </row>
    <row r="1291" spans="1:20" s="1063" customFormat="1">
      <c r="A1291" s="1072" t="s">
        <v>846</v>
      </c>
      <c r="B1291" s="1063" t="s">
        <v>768</v>
      </c>
      <c r="C1291" s="1063" t="s">
        <v>806</v>
      </c>
      <c r="D1291" s="1063" t="s">
        <v>1866</v>
      </c>
      <c r="E1291" s="1066">
        <v>2019</v>
      </c>
      <c r="F1291" s="1066">
        <v>2019</v>
      </c>
      <c r="G1291" s="1064">
        <v>43397</v>
      </c>
      <c r="H1291" s="1117">
        <f t="shared" si="60"/>
        <v>2018</v>
      </c>
      <c r="I1291" s="1118"/>
      <c r="J1291" s="1063" t="s">
        <v>925</v>
      </c>
      <c r="K1291" s="1063" t="s">
        <v>924</v>
      </c>
      <c r="L1291" s="1063" t="s">
        <v>827</v>
      </c>
      <c r="M1291" s="1063">
        <v>799.78800000000012</v>
      </c>
      <c r="N1291" s="1063">
        <v>0.29200000000000004</v>
      </c>
      <c r="O1291" s="1062">
        <f>VLOOKUP(C1291,'A. Rate Class Allocations'!$B$124:$J$128,6,FALSE)</f>
        <v>0.94261788524984402</v>
      </c>
      <c r="P1291" s="1061">
        <f>VLOOKUP(C1291,'A. Rate Class Allocations'!$B$124:$J$128,8,FALSE)</f>
        <v>0.86676492558695795</v>
      </c>
      <c r="Q1291" s="1061">
        <f>VLOOKUP(C1291,'A. Rate Class Allocations'!$B$124:$J$128,7,FALSE)</f>
        <v>0.93591420350510102</v>
      </c>
      <c r="R1291" s="1061">
        <f>VLOOKUP(C1291,'A. Rate Class Allocations'!$B$124:$J$128,9,FALSE)</f>
        <v>0.67326093337246795</v>
      </c>
      <c r="S1291" s="1060">
        <f t="shared" si="61"/>
        <v>653.44928697072635</v>
      </c>
      <c r="T1291" s="1060">
        <f t="shared" si="62"/>
        <v>0.18399342530085114</v>
      </c>
    </row>
    <row r="1292" spans="1:20" s="1063" customFormat="1">
      <c r="A1292" s="1072" t="s">
        <v>846</v>
      </c>
      <c r="B1292" s="1063" t="s">
        <v>768</v>
      </c>
      <c r="C1292" s="1063" t="s">
        <v>806</v>
      </c>
      <c r="D1292" s="1063" t="s">
        <v>1866</v>
      </c>
      <c r="E1292" s="1066">
        <v>2019</v>
      </c>
      <c r="F1292" s="1066">
        <v>2019</v>
      </c>
      <c r="G1292" s="1064">
        <v>43397</v>
      </c>
      <c r="H1292" s="1117">
        <f t="shared" si="60"/>
        <v>2018</v>
      </c>
      <c r="I1292" s="1118"/>
      <c r="J1292" s="1063" t="s">
        <v>925</v>
      </c>
      <c r="K1292" s="1063" t="s">
        <v>924</v>
      </c>
      <c r="L1292" s="1063" t="s">
        <v>827</v>
      </c>
      <c r="M1292" s="1063">
        <v>657.36000000000013</v>
      </c>
      <c r="N1292" s="1063">
        <v>0.24</v>
      </c>
      <c r="O1292" s="1062">
        <f>VLOOKUP(C1292,'A. Rate Class Allocations'!$B$124:$J$128,6,FALSE)</f>
        <v>0.94261788524984402</v>
      </c>
      <c r="P1292" s="1061">
        <f>VLOOKUP(C1292,'A. Rate Class Allocations'!$B$124:$J$128,8,FALSE)</f>
        <v>0.86676492558695795</v>
      </c>
      <c r="Q1292" s="1061">
        <f>VLOOKUP(C1292,'A. Rate Class Allocations'!$B$124:$J$128,7,FALSE)</f>
        <v>0.93591420350510102</v>
      </c>
      <c r="R1292" s="1061">
        <f>VLOOKUP(C1292,'A. Rate Class Allocations'!$B$124:$J$128,9,FALSE)</f>
        <v>0.67326093337246795</v>
      </c>
      <c r="S1292" s="1060">
        <f t="shared" si="61"/>
        <v>537.08160572936413</v>
      </c>
      <c r="T1292" s="1060">
        <f t="shared" si="62"/>
        <v>0.15122747285001462</v>
      </c>
    </row>
    <row r="1293" spans="1:20" s="1063" customFormat="1">
      <c r="A1293" s="1072" t="s">
        <v>846</v>
      </c>
      <c r="B1293" s="1063" t="s">
        <v>768</v>
      </c>
      <c r="C1293" s="1063" t="s">
        <v>806</v>
      </c>
      <c r="D1293" s="1063" t="s">
        <v>1865</v>
      </c>
      <c r="E1293" s="1066">
        <v>2019</v>
      </c>
      <c r="F1293" s="1066">
        <v>2019</v>
      </c>
      <c r="G1293" s="1064">
        <v>43405</v>
      </c>
      <c r="H1293" s="1117">
        <f t="shared" si="60"/>
        <v>2018</v>
      </c>
      <c r="I1293" s="1118"/>
      <c r="J1293" s="1063" t="s">
        <v>925</v>
      </c>
      <c r="K1293" s="1063" t="s">
        <v>924</v>
      </c>
      <c r="L1293" s="1063" t="s">
        <v>827</v>
      </c>
      <c r="M1293" s="1063">
        <v>654.41999999999996</v>
      </c>
      <c r="N1293" s="1063">
        <v>0.15600000000000003</v>
      </c>
      <c r="O1293" s="1062">
        <f>VLOOKUP(C1293,'A. Rate Class Allocations'!$B$124:$J$128,6,FALSE)</f>
        <v>0.94261788524984402</v>
      </c>
      <c r="P1293" s="1061">
        <f>VLOOKUP(C1293,'A. Rate Class Allocations'!$B$124:$J$128,8,FALSE)</f>
        <v>0.86676492558695795</v>
      </c>
      <c r="Q1293" s="1061">
        <f>VLOOKUP(C1293,'A. Rate Class Allocations'!$B$124:$J$128,7,FALSE)</f>
        <v>0.93591420350510102</v>
      </c>
      <c r="R1293" s="1061">
        <f>VLOOKUP(C1293,'A. Rate Class Allocations'!$B$124:$J$128,9,FALSE)</f>
        <v>0.67326093337246795</v>
      </c>
      <c r="S1293" s="1060">
        <f t="shared" si="61"/>
        <v>534.67954305313742</v>
      </c>
      <c r="T1293" s="1060">
        <f t="shared" si="62"/>
        <v>9.8297857352509524E-2</v>
      </c>
    </row>
    <row r="1294" spans="1:20" s="1063" customFormat="1">
      <c r="A1294" s="1072" t="s">
        <v>846</v>
      </c>
      <c r="B1294" s="1063" t="s">
        <v>768</v>
      </c>
      <c r="C1294" s="1063" t="s">
        <v>806</v>
      </c>
      <c r="D1294" s="1063" t="s">
        <v>1865</v>
      </c>
      <c r="E1294" s="1066">
        <v>2019</v>
      </c>
      <c r="F1294" s="1066">
        <v>2019</v>
      </c>
      <c r="G1294" s="1064">
        <v>43405</v>
      </c>
      <c r="H1294" s="1117">
        <f t="shared" si="60"/>
        <v>2018</v>
      </c>
      <c r="I1294" s="1118"/>
      <c r="J1294" s="1063" t="s">
        <v>925</v>
      </c>
      <c r="K1294" s="1063" t="s">
        <v>924</v>
      </c>
      <c r="L1294" s="1063" t="s">
        <v>827</v>
      </c>
      <c r="M1294" s="1063">
        <v>121.655</v>
      </c>
      <c r="N1294" s="1063">
        <v>2.8999999999999998E-2</v>
      </c>
      <c r="O1294" s="1062">
        <f>VLOOKUP(C1294,'A. Rate Class Allocations'!$B$124:$J$128,6,FALSE)</f>
        <v>0.94261788524984402</v>
      </c>
      <c r="P1294" s="1061">
        <f>VLOOKUP(C1294,'A. Rate Class Allocations'!$B$124:$J$128,8,FALSE)</f>
        <v>0.86676492558695795</v>
      </c>
      <c r="Q1294" s="1061">
        <f>VLOOKUP(C1294,'A. Rate Class Allocations'!$B$124:$J$128,7,FALSE)</f>
        <v>0.93591420350510102</v>
      </c>
      <c r="R1294" s="1061">
        <f>VLOOKUP(C1294,'A. Rate Class Allocations'!$B$124:$J$128,9,FALSE)</f>
        <v>0.67326093337246795</v>
      </c>
      <c r="S1294" s="1060">
        <f t="shared" si="61"/>
        <v>99.395556080390932</v>
      </c>
      <c r="T1294" s="1060">
        <f t="shared" si="62"/>
        <v>1.8273319636043429E-2</v>
      </c>
    </row>
    <row r="1295" spans="1:20" s="1063" customFormat="1">
      <c r="A1295" s="1072" t="s">
        <v>846</v>
      </c>
      <c r="B1295" s="1063" t="s">
        <v>768</v>
      </c>
      <c r="C1295" s="1063" t="s">
        <v>806</v>
      </c>
      <c r="D1295" s="1063" t="s">
        <v>1864</v>
      </c>
      <c r="E1295" s="1066">
        <v>2019</v>
      </c>
      <c r="F1295" s="1066">
        <v>2019</v>
      </c>
      <c r="G1295" s="1064">
        <v>43390</v>
      </c>
      <c r="H1295" s="1117">
        <f t="shared" si="60"/>
        <v>2018</v>
      </c>
      <c r="I1295" s="1118"/>
      <c r="J1295" s="1063" t="s">
        <v>925</v>
      </c>
      <c r="K1295" s="1063" t="s">
        <v>924</v>
      </c>
      <c r="L1295" s="1063" t="s">
        <v>827</v>
      </c>
      <c r="M1295" s="1063">
        <v>1146.1320000000001</v>
      </c>
      <c r="N1295" s="1063">
        <v>0.46799999999999997</v>
      </c>
      <c r="O1295" s="1062">
        <f>VLOOKUP(C1295,'A. Rate Class Allocations'!$B$124:$J$128,6,FALSE)</f>
        <v>0.94261788524984402</v>
      </c>
      <c r="P1295" s="1061">
        <f>VLOOKUP(C1295,'A. Rate Class Allocations'!$B$124:$J$128,8,FALSE)</f>
        <v>0.86676492558695795</v>
      </c>
      <c r="Q1295" s="1061">
        <f>VLOOKUP(C1295,'A. Rate Class Allocations'!$B$124:$J$128,7,FALSE)</f>
        <v>0.93591420350510102</v>
      </c>
      <c r="R1295" s="1061">
        <f>VLOOKUP(C1295,'A. Rate Class Allocations'!$B$124:$J$128,9,FALSE)</f>
        <v>0.67326093337246795</v>
      </c>
      <c r="S1295" s="1060">
        <f t="shared" si="61"/>
        <v>936.42207456767608</v>
      </c>
      <c r="T1295" s="1060">
        <f t="shared" si="62"/>
        <v>0.29489357205752847</v>
      </c>
    </row>
    <row r="1296" spans="1:20" s="1063" customFormat="1">
      <c r="A1296" s="1072" t="s">
        <v>846</v>
      </c>
      <c r="B1296" s="1063" t="s">
        <v>768</v>
      </c>
      <c r="C1296" s="1063" t="s">
        <v>806</v>
      </c>
      <c r="D1296" s="1063" t="s">
        <v>1863</v>
      </c>
      <c r="E1296" s="1066">
        <v>2019</v>
      </c>
      <c r="F1296" s="1066">
        <v>2019</v>
      </c>
      <c r="G1296" s="1064">
        <v>43395</v>
      </c>
      <c r="H1296" s="1117">
        <f t="shared" si="60"/>
        <v>2018</v>
      </c>
      <c r="I1296" s="1118"/>
      <c r="J1296" s="1063" t="s">
        <v>925</v>
      </c>
      <c r="K1296" s="1063" t="s">
        <v>924</v>
      </c>
      <c r="L1296" s="1063" t="s">
        <v>827</v>
      </c>
      <c r="M1296" s="1063">
        <v>4747.2880000000005</v>
      </c>
      <c r="N1296" s="1063">
        <v>0.72800000000000009</v>
      </c>
      <c r="O1296" s="1062">
        <f>VLOOKUP(C1296,'A. Rate Class Allocations'!$B$124:$J$128,6,FALSE)</f>
        <v>0.94261788524984402</v>
      </c>
      <c r="P1296" s="1061">
        <f>VLOOKUP(C1296,'A. Rate Class Allocations'!$B$124:$J$128,8,FALSE)</f>
        <v>0.86676492558695795</v>
      </c>
      <c r="Q1296" s="1061">
        <f>VLOOKUP(C1296,'A. Rate Class Allocations'!$B$124:$J$128,7,FALSE)</f>
        <v>0.93591420350510102</v>
      </c>
      <c r="R1296" s="1061">
        <f>VLOOKUP(C1296,'A. Rate Class Allocations'!$B$124:$J$128,9,FALSE)</f>
        <v>0.67326093337246795</v>
      </c>
      <c r="S1296" s="1060">
        <f t="shared" si="61"/>
        <v>3878.6677952716036</v>
      </c>
      <c r="T1296" s="1060">
        <f t="shared" si="62"/>
        <v>0.45872333431171108</v>
      </c>
    </row>
    <row r="1297" spans="1:20" s="1063" customFormat="1">
      <c r="A1297" s="1072" t="s">
        <v>846</v>
      </c>
      <c r="B1297" s="1063" t="s">
        <v>768</v>
      </c>
      <c r="C1297" s="1063" t="s">
        <v>806</v>
      </c>
      <c r="D1297" s="1063" t="s">
        <v>1862</v>
      </c>
      <c r="E1297" s="1066">
        <v>2019</v>
      </c>
      <c r="F1297" s="1066">
        <v>2019</v>
      </c>
      <c r="G1297" s="1064">
        <v>43395</v>
      </c>
      <c r="H1297" s="1117">
        <f t="shared" si="60"/>
        <v>2018</v>
      </c>
      <c r="I1297" s="1118"/>
      <c r="J1297" s="1063" t="s">
        <v>925</v>
      </c>
      <c r="K1297" s="1063" t="s">
        <v>924</v>
      </c>
      <c r="L1297" s="1063" t="s">
        <v>827</v>
      </c>
      <c r="M1297" s="1063">
        <v>3725.04</v>
      </c>
      <c r="N1297" s="1063">
        <v>1.4959999999999998</v>
      </c>
      <c r="O1297" s="1062">
        <f>VLOOKUP(C1297,'A. Rate Class Allocations'!$B$124:$J$128,6,FALSE)</f>
        <v>0.94261788524984402</v>
      </c>
      <c r="P1297" s="1061">
        <f>VLOOKUP(C1297,'A. Rate Class Allocations'!$B$124:$J$128,8,FALSE)</f>
        <v>0.86676492558695795</v>
      </c>
      <c r="Q1297" s="1061">
        <f>VLOOKUP(C1297,'A. Rate Class Allocations'!$B$124:$J$128,7,FALSE)</f>
        <v>0.93591420350510102</v>
      </c>
      <c r="R1297" s="1061">
        <f>VLOOKUP(C1297,'A. Rate Class Allocations'!$B$124:$J$128,9,FALSE)</f>
        <v>0.67326093337246795</v>
      </c>
      <c r="S1297" s="1060">
        <f t="shared" si="61"/>
        <v>3043.4624324663964</v>
      </c>
      <c r="T1297" s="1060">
        <f t="shared" si="62"/>
        <v>0.94265124743175766</v>
      </c>
    </row>
    <row r="1298" spans="1:20" s="1063" customFormat="1">
      <c r="A1298" s="1072" t="s">
        <v>846</v>
      </c>
      <c r="B1298" s="1063" t="s">
        <v>768</v>
      </c>
      <c r="C1298" s="1063" t="s">
        <v>806</v>
      </c>
      <c r="D1298" s="1063" t="s">
        <v>1862</v>
      </c>
      <c r="E1298" s="1066">
        <v>2019</v>
      </c>
      <c r="F1298" s="1066">
        <v>2019</v>
      </c>
      <c r="G1298" s="1064">
        <v>43395</v>
      </c>
      <c r="H1298" s="1117">
        <f t="shared" si="60"/>
        <v>2018</v>
      </c>
      <c r="I1298" s="1118"/>
      <c r="J1298" s="1063" t="s">
        <v>843</v>
      </c>
      <c r="K1298" s="1063" t="s">
        <v>924</v>
      </c>
      <c r="L1298" s="1063" t="s">
        <v>827</v>
      </c>
      <c r="M1298" s="1063">
        <v>72.209999999999994</v>
      </c>
      <c r="N1298" s="1063">
        <v>2.8999999999999998E-2</v>
      </c>
      <c r="O1298" s="1062">
        <f>VLOOKUP(C1298,'A. Rate Class Allocations'!$B$124:$J$128,6,FALSE)</f>
        <v>0.94261788524984402</v>
      </c>
      <c r="P1298" s="1061">
        <f>VLOOKUP(C1298,'A. Rate Class Allocations'!$B$124:$J$128,8,FALSE)</f>
        <v>0.86676492558695795</v>
      </c>
      <c r="Q1298" s="1061">
        <f>VLOOKUP(C1298,'A. Rate Class Allocations'!$B$124:$J$128,7,FALSE)</f>
        <v>0.93591420350510102</v>
      </c>
      <c r="R1298" s="1061">
        <f>VLOOKUP(C1298,'A. Rate Class Allocations'!$B$124:$J$128,9,FALSE)</f>
        <v>0.67326093337246795</v>
      </c>
      <c r="S1298" s="1060">
        <f t="shared" si="61"/>
        <v>58.997600629361955</v>
      </c>
      <c r="T1298" s="1060">
        <f t="shared" si="62"/>
        <v>1.8273319636043429E-2</v>
      </c>
    </row>
    <row r="1299" spans="1:20" s="1063" customFormat="1">
      <c r="A1299" s="1072" t="s">
        <v>846</v>
      </c>
      <c r="B1299" s="1063" t="s">
        <v>768</v>
      </c>
      <c r="C1299" s="1063" t="s">
        <v>806</v>
      </c>
      <c r="D1299" s="1063" t="s">
        <v>1862</v>
      </c>
      <c r="E1299" s="1066">
        <v>2019</v>
      </c>
      <c r="F1299" s="1066">
        <v>2019</v>
      </c>
      <c r="G1299" s="1064">
        <v>43395</v>
      </c>
      <c r="H1299" s="1117">
        <f t="shared" si="60"/>
        <v>2018</v>
      </c>
      <c r="I1299" s="1118"/>
      <c r="J1299" s="1063" t="s">
        <v>843</v>
      </c>
      <c r="K1299" s="1063" t="s">
        <v>924</v>
      </c>
      <c r="L1299" s="1063" t="s">
        <v>827</v>
      </c>
      <c r="M1299" s="1063">
        <v>547.79999999999995</v>
      </c>
      <c r="N1299" s="1063">
        <v>0.21999999999999997</v>
      </c>
      <c r="O1299" s="1062">
        <f>VLOOKUP(C1299,'A. Rate Class Allocations'!$B$124:$J$128,6,FALSE)</f>
        <v>0.94261788524984402</v>
      </c>
      <c r="P1299" s="1061">
        <f>VLOOKUP(C1299,'A. Rate Class Allocations'!$B$124:$J$128,8,FALSE)</f>
        <v>0.86676492558695795</v>
      </c>
      <c r="Q1299" s="1061">
        <f>VLOOKUP(C1299,'A. Rate Class Allocations'!$B$124:$J$128,7,FALSE)</f>
        <v>0.93591420350510102</v>
      </c>
      <c r="R1299" s="1061">
        <f>VLOOKUP(C1299,'A. Rate Class Allocations'!$B$124:$J$128,9,FALSE)</f>
        <v>0.67326093337246795</v>
      </c>
      <c r="S1299" s="1060">
        <f t="shared" si="61"/>
        <v>447.56800477447001</v>
      </c>
      <c r="T1299" s="1060">
        <f t="shared" si="62"/>
        <v>0.13862518344584673</v>
      </c>
    </row>
    <row r="1300" spans="1:20" s="1063" customFormat="1">
      <c r="A1300" s="1072" t="s">
        <v>846</v>
      </c>
      <c r="B1300" s="1063" t="s">
        <v>768</v>
      </c>
      <c r="C1300" s="1063" t="s">
        <v>806</v>
      </c>
      <c r="D1300" s="1063" t="s">
        <v>1862</v>
      </c>
      <c r="E1300" s="1066">
        <v>2019</v>
      </c>
      <c r="F1300" s="1066">
        <v>2019</v>
      </c>
      <c r="G1300" s="1064">
        <v>43395</v>
      </c>
      <c r="H1300" s="1117">
        <f t="shared" si="60"/>
        <v>2018</v>
      </c>
      <c r="I1300" s="1118"/>
      <c r="J1300" s="1063" t="s">
        <v>843</v>
      </c>
      <c r="K1300" s="1063" t="s">
        <v>924</v>
      </c>
      <c r="L1300" s="1063" t="s">
        <v>827</v>
      </c>
      <c r="M1300" s="1063">
        <v>69.72</v>
      </c>
      <c r="N1300" s="1063">
        <v>2.8000000000000001E-2</v>
      </c>
      <c r="O1300" s="1062">
        <f>VLOOKUP(C1300,'A. Rate Class Allocations'!$B$124:$J$128,6,FALSE)</f>
        <v>0.94261788524984402</v>
      </c>
      <c r="P1300" s="1061">
        <f>VLOOKUP(C1300,'A. Rate Class Allocations'!$B$124:$J$128,8,FALSE)</f>
        <v>0.86676492558695795</v>
      </c>
      <c r="Q1300" s="1061">
        <f>VLOOKUP(C1300,'A. Rate Class Allocations'!$B$124:$J$128,7,FALSE)</f>
        <v>0.93591420350510102</v>
      </c>
      <c r="R1300" s="1061">
        <f>VLOOKUP(C1300,'A. Rate Class Allocations'!$B$124:$J$128,9,FALSE)</f>
        <v>0.67326093337246795</v>
      </c>
      <c r="S1300" s="1060">
        <f t="shared" si="61"/>
        <v>56.963200607659829</v>
      </c>
      <c r="T1300" s="1060">
        <f t="shared" si="62"/>
        <v>1.7643205165835039E-2</v>
      </c>
    </row>
    <row r="1301" spans="1:20" s="1063" customFormat="1">
      <c r="A1301" s="1072" t="s">
        <v>846</v>
      </c>
      <c r="B1301" s="1063" t="s">
        <v>768</v>
      </c>
      <c r="C1301" s="1063" t="s">
        <v>806</v>
      </c>
      <c r="D1301" s="1063" t="s">
        <v>1861</v>
      </c>
      <c r="E1301" s="1066">
        <v>2019</v>
      </c>
      <c r="F1301" s="1066">
        <v>2019</v>
      </c>
      <c r="G1301" s="1064">
        <v>43392</v>
      </c>
      <c r="H1301" s="1117">
        <f t="shared" si="60"/>
        <v>2018</v>
      </c>
      <c r="I1301" s="1118"/>
      <c r="J1301" s="1063" t="s">
        <v>925</v>
      </c>
      <c r="K1301" s="1063" t="s">
        <v>924</v>
      </c>
      <c r="L1301" s="1063" t="s">
        <v>827</v>
      </c>
      <c r="M1301" s="1063">
        <v>4377.9840000000013</v>
      </c>
      <c r="N1301" s="1063">
        <v>1.2480000000000002</v>
      </c>
      <c r="O1301" s="1062">
        <f>VLOOKUP(C1301,'A. Rate Class Allocations'!$B$124:$J$128,6,FALSE)</f>
        <v>0.94261788524984402</v>
      </c>
      <c r="P1301" s="1061">
        <f>VLOOKUP(C1301,'A. Rate Class Allocations'!$B$124:$J$128,8,FALSE)</f>
        <v>0.86676492558695795</v>
      </c>
      <c r="Q1301" s="1061">
        <f>VLOOKUP(C1301,'A. Rate Class Allocations'!$B$124:$J$128,7,FALSE)</f>
        <v>0.93591420350510102</v>
      </c>
      <c r="R1301" s="1061">
        <f>VLOOKUP(C1301,'A. Rate Class Allocations'!$B$124:$J$128,9,FALSE)</f>
        <v>0.67326093337246795</v>
      </c>
      <c r="S1301" s="1060">
        <f t="shared" si="61"/>
        <v>3576.9360420126945</v>
      </c>
      <c r="T1301" s="1060">
        <f t="shared" si="62"/>
        <v>0.78638285882007619</v>
      </c>
    </row>
    <row r="1302" spans="1:20" s="1063" customFormat="1">
      <c r="A1302" s="1072" t="s">
        <v>846</v>
      </c>
      <c r="B1302" s="1063" t="s">
        <v>768</v>
      </c>
      <c r="C1302" s="1063" t="s">
        <v>806</v>
      </c>
      <c r="D1302" s="1063" t="s">
        <v>1860</v>
      </c>
      <c r="E1302" s="1066">
        <v>2019</v>
      </c>
      <c r="F1302" s="1066">
        <v>2019</v>
      </c>
      <c r="G1302" s="1064">
        <v>43391</v>
      </c>
      <c r="H1302" s="1117">
        <f t="shared" si="60"/>
        <v>2018</v>
      </c>
      <c r="I1302" s="1118"/>
      <c r="J1302" s="1063" t="s">
        <v>925</v>
      </c>
      <c r="K1302" s="1063" t="s">
        <v>924</v>
      </c>
      <c r="L1302" s="1063" t="s">
        <v>827</v>
      </c>
      <c r="M1302" s="1063">
        <v>363.53999999999996</v>
      </c>
      <c r="N1302" s="1063">
        <v>0.14600000000000002</v>
      </c>
      <c r="O1302" s="1062">
        <f>VLOOKUP(C1302,'A. Rate Class Allocations'!$B$124:$J$128,6,FALSE)</f>
        <v>0.94261788524984402</v>
      </c>
      <c r="P1302" s="1061">
        <f>VLOOKUP(C1302,'A. Rate Class Allocations'!$B$124:$J$128,8,FALSE)</f>
        <v>0.86676492558695795</v>
      </c>
      <c r="Q1302" s="1061">
        <f>VLOOKUP(C1302,'A. Rate Class Allocations'!$B$124:$J$128,7,FALSE)</f>
        <v>0.93591420350510102</v>
      </c>
      <c r="R1302" s="1061">
        <f>VLOOKUP(C1302,'A. Rate Class Allocations'!$B$124:$J$128,9,FALSE)</f>
        <v>0.67326093337246795</v>
      </c>
      <c r="S1302" s="1060">
        <f t="shared" si="61"/>
        <v>297.02240316851191</v>
      </c>
      <c r="T1302" s="1060">
        <f t="shared" si="62"/>
        <v>9.1996712650425569E-2</v>
      </c>
    </row>
    <row r="1303" spans="1:20" s="1063" customFormat="1">
      <c r="A1303" s="1072" t="s">
        <v>846</v>
      </c>
      <c r="B1303" s="1063" t="s">
        <v>768</v>
      </c>
      <c r="C1303" s="1063" t="s">
        <v>806</v>
      </c>
      <c r="D1303" s="1063" t="s">
        <v>1860</v>
      </c>
      <c r="E1303" s="1066">
        <v>2019</v>
      </c>
      <c r="F1303" s="1066">
        <v>2019</v>
      </c>
      <c r="G1303" s="1064">
        <v>43391</v>
      </c>
      <c r="H1303" s="1117">
        <f t="shared" si="60"/>
        <v>2018</v>
      </c>
      <c r="I1303" s="1118"/>
      <c r="J1303" s="1063" t="s">
        <v>925</v>
      </c>
      <c r="K1303" s="1063" t="s">
        <v>924</v>
      </c>
      <c r="L1303" s="1063" t="s">
        <v>827</v>
      </c>
      <c r="M1303" s="1063">
        <v>727.07999999999993</v>
      </c>
      <c r="N1303" s="1063">
        <v>0.29200000000000004</v>
      </c>
      <c r="O1303" s="1062">
        <f>VLOOKUP(C1303,'A. Rate Class Allocations'!$B$124:$J$128,6,FALSE)</f>
        <v>0.94261788524984402</v>
      </c>
      <c r="P1303" s="1061">
        <f>VLOOKUP(C1303,'A. Rate Class Allocations'!$B$124:$J$128,8,FALSE)</f>
        <v>0.86676492558695795</v>
      </c>
      <c r="Q1303" s="1061">
        <f>VLOOKUP(C1303,'A. Rate Class Allocations'!$B$124:$J$128,7,FALSE)</f>
        <v>0.93591420350510102</v>
      </c>
      <c r="R1303" s="1061">
        <f>VLOOKUP(C1303,'A. Rate Class Allocations'!$B$124:$J$128,9,FALSE)</f>
        <v>0.67326093337246795</v>
      </c>
      <c r="S1303" s="1060">
        <f t="shared" si="61"/>
        <v>594.04480633702383</v>
      </c>
      <c r="T1303" s="1060">
        <f t="shared" si="62"/>
        <v>0.18399342530085114</v>
      </c>
    </row>
    <row r="1304" spans="1:20" s="1063" customFormat="1">
      <c r="A1304" s="1072" t="s">
        <v>846</v>
      </c>
      <c r="B1304" s="1063" t="s">
        <v>768</v>
      </c>
      <c r="C1304" s="1063" t="s">
        <v>806</v>
      </c>
      <c r="D1304" s="1063" t="s">
        <v>1860</v>
      </c>
      <c r="E1304" s="1066">
        <v>2019</v>
      </c>
      <c r="F1304" s="1066">
        <v>2019</v>
      </c>
      <c r="G1304" s="1064">
        <v>43391</v>
      </c>
      <c r="H1304" s="1117">
        <f t="shared" si="60"/>
        <v>2018</v>
      </c>
      <c r="I1304" s="1118"/>
      <c r="J1304" s="1063" t="s">
        <v>925</v>
      </c>
      <c r="K1304" s="1063" t="s">
        <v>924</v>
      </c>
      <c r="L1304" s="1063" t="s">
        <v>827</v>
      </c>
      <c r="M1304" s="1063">
        <v>1055.76</v>
      </c>
      <c r="N1304" s="1063">
        <v>0.42400000000000004</v>
      </c>
      <c r="O1304" s="1062">
        <f>VLOOKUP(C1304,'A. Rate Class Allocations'!$B$124:$J$128,6,FALSE)</f>
        <v>0.94261788524984402</v>
      </c>
      <c r="P1304" s="1061">
        <f>VLOOKUP(C1304,'A. Rate Class Allocations'!$B$124:$J$128,8,FALSE)</f>
        <v>0.86676492558695795</v>
      </c>
      <c r="Q1304" s="1061">
        <f>VLOOKUP(C1304,'A. Rate Class Allocations'!$B$124:$J$128,7,FALSE)</f>
        <v>0.93591420350510102</v>
      </c>
      <c r="R1304" s="1061">
        <f>VLOOKUP(C1304,'A. Rate Class Allocations'!$B$124:$J$128,9,FALSE)</f>
        <v>0.67326093337246795</v>
      </c>
      <c r="S1304" s="1060">
        <f t="shared" si="61"/>
        <v>862.58560920170589</v>
      </c>
      <c r="T1304" s="1060">
        <f t="shared" si="62"/>
        <v>0.26716853536835916</v>
      </c>
    </row>
    <row r="1305" spans="1:20" s="1063" customFormat="1">
      <c r="A1305" s="1072" t="s">
        <v>846</v>
      </c>
      <c r="B1305" s="1063" t="s">
        <v>768</v>
      </c>
      <c r="C1305" s="1063" t="s">
        <v>806</v>
      </c>
      <c r="D1305" s="1063" t="s">
        <v>1860</v>
      </c>
      <c r="E1305" s="1066">
        <v>2019</v>
      </c>
      <c r="F1305" s="1066">
        <v>2019</v>
      </c>
      <c r="G1305" s="1064">
        <v>43391</v>
      </c>
      <c r="H1305" s="1117">
        <f t="shared" si="60"/>
        <v>2018</v>
      </c>
      <c r="I1305" s="1118"/>
      <c r="J1305" s="1063" t="s">
        <v>925</v>
      </c>
      <c r="K1305" s="1063" t="s">
        <v>924</v>
      </c>
      <c r="L1305" s="1063" t="s">
        <v>827</v>
      </c>
      <c r="M1305" s="1063">
        <v>139.44</v>
      </c>
      <c r="N1305" s="1063">
        <v>5.6000000000000001E-2</v>
      </c>
      <c r="O1305" s="1062">
        <f>VLOOKUP(C1305,'A. Rate Class Allocations'!$B$124:$J$128,6,FALSE)</f>
        <v>0.94261788524984402</v>
      </c>
      <c r="P1305" s="1061">
        <f>VLOOKUP(C1305,'A. Rate Class Allocations'!$B$124:$J$128,8,FALSE)</f>
        <v>0.86676492558695795</v>
      </c>
      <c r="Q1305" s="1061">
        <f>VLOOKUP(C1305,'A. Rate Class Allocations'!$B$124:$J$128,7,FALSE)</f>
        <v>0.93591420350510102</v>
      </c>
      <c r="R1305" s="1061">
        <f>VLOOKUP(C1305,'A. Rate Class Allocations'!$B$124:$J$128,9,FALSE)</f>
        <v>0.67326093337246795</v>
      </c>
      <c r="S1305" s="1060">
        <f t="shared" si="61"/>
        <v>113.92640121531966</v>
      </c>
      <c r="T1305" s="1060">
        <f t="shared" si="62"/>
        <v>3.5286410331670078E-2</v>
      </c>
    </row>
    <row r="1306" spans="1:20" s="1063" customFormat="1">
      <c r="A1306" s="1072" t="s">
        <v>846</v>
      </c>
      <c r="B1306" s="1063" t="s">
        <v>768</v>
      </c>
      <c r="C1306" s="1063" t="s">
        <v>806</v>
      </c>
      <c r="D1306" s="1063" t="s">
        <v>1860</v>
      </c>
      <c r="E1306" s="1066">
        <v>2019</v>
      </c>
      <c r="F1306" s="1066">
        <v>2019</v>
      </c>
      <c r="G1306" s="1064">
        <v>43391</v>
      </c>
      <c r="H1306" s="1117">
        <f t="shared" si="60"/>
        <v>2018</v>
      </c>
      <c r="I1306" s="1118"/>
      <c r="J1306" s="1063" t="s">
        <v>925</v>
      </c>
      <c r="K1306" s="1063" t="s">
        <v>924</v>
      </c>
      <c r="L1306" s="1063" t="s">
        <v>827</v>
      </c>
      <c r="M1306" s="1063">
        <v>547.79999999999995</v>
      </c>
      <c r="N1306" s="1063">
        <v>0.21999999999999997</v>
      </c>
      <c r="O1306" s="1062">
        <f>VLOOKUP(C1306,'A. Rate Class Allocations'!$B$124:$J$128,6,FALSE)</f>
        <v>0.94261788524984402</v>
      </c>
      <c r="P1306" s="1061">
        <f>VLOOKUP(C1306,'A. Rate Class Allocations'!$B$124:$J$128,8,FALSE)</f>
        <v>0.86676492558695795</v>
      </c>
      <c r="Q1306" s="1061">
        <f>VLOOKUP(C1306,'A. Rate Class Allocations'!$B$124:$J$128,7,FALSE)</f>
        <v>0.93591420350510102</v>
      </c>
      <c r="R1306" s="1061">
        <f>VLOOKUP(C1306,'A. Rate Class Allocations'!$B$124:$J$128,9,FALSE)</f>
        <v>0.67326093337246795</v>
      </c>
      <c r="S1306" s="1060">
        <f t="shared" si="61"/>
        <v>447.56800477447001</v>
      </c>
      <c r="T1306" s="1060">
        <f t="shared" si="62"/>
        <v>0.13862518344584673</v>
      </c>
    </row>
    <row r="1307" spans="1:20" s="1063" customFormat="1">
      <c r="A1307" s="1072" t="s">
        <v>846</v>
      </c>
      <c r="B1307" s="1063" t="s">
        <v>768</v>
      </c>
      <c r="C1307" s="1063" t="s">
        <v>806</v>
      </c>
      <c r="D1307" s="1063" t="s">
        <v>1860</v>
      </c>
      <c r="E1307" s="1066">
        <v>2019</v>
      </c>
      <c r="F1307" s="1066">
        <v>2019</v>
      </c>
      <c r="G1307" s="1064">
        <v>43391</v>
      </c>
      <c r="H1307" s="1117">
        <f t="shared" si="60"/>
        <v>2018</v>
      </c>
      <c r="I1307" s="1118"/>
      <c r="J1307" s="1063" t="s">
        <v>925</v>
      </c>
      <c r="K1307" s="1063" t="s">
        <v>924</v>
      </c>
      <c r="L1307" s="1063" t="s">
        <v>827</v>
      </c>
      <c r="M1307" s="1063">
        <v>478.08000000000004</v>
      </c>
      <c r="N1307" s="1063">
        <v>0.192</v>
      </c>
      <c r="O1307" s="1062">
        <f>VLOOKUP(C1307,'A. Rate Class Allocations'!$B$124:$J$128,6,FALSE)</f>
        <v>0.94261788524984402</v>
      </c>
      <c r="P1307" s="1061">
        <f>VLOOKUP(C1307,'A. Rate Class Allocations'!$B$124:$J$128,8,FALSE)</f>
        <v>0.86676492558695795</v>
      </c>
      <c r="Q1307" s="1061">
        <f>VLOOKUP(C1307,'A. Rate Class Allocations'!$B$124:$J$128,7,FALSE)</f>
        <v>0.93591420350510102</v>
      </c>
      <c r="R1307" s="1061">
        <f>VLOOKUP(C1307,'A. Rate Class Allocations'!$B$124:$J$128,9,FALSE)</f>
        <v>0.67326093337246795</v>
      </c>
      <c r="S1307" s="1060">
        <f t="shared" si="61"/>
        <v>390.60480416681031</v>
      </c>
      <c r="T1307" s="1060">
        <f t="shared" si="62"/>
        <v>0.12098197828001168</v>
      </c>
    </row>
    <row r="1308" spans="1:20" s="1063" customFormat="1">
      <c r="A1308" s="1072" t="s">
        <v>846</v>
      </c>
      <c r="B1308" s="1063" t="s">
        <v>768</v>
      </c>
      <c r="C1308" s="1063" t="s">
        <v>806</v>
      </c>
      <c r="D1308" s="1063" t="s">
        <v>1859</v>
      </c>
      <c r="E1308" s="1066">
        <v>2019</v>
      </c>
      <c r="F1308" s="1066">
        <v>2019</v>
      </c>
      <c r="G1308" s="1064">
        <v>43403</v>
      </c>
      <c r="H1308" s="1117">
        <f t="shared" si="60"/>
        <v>2018</v>
      </c>
      <c r="I1308" s="1118"/>
      <c r="J1308" s="1063" t="s">
        <v>925</v>
      </c>
      <c r="K1308" s="1063" t="s">
        <v>924</v>
      </c>
      <c r="L1308" s="1063" t="s">
        <v>827</v>
      </c>
      <c r="M1308" s="1063">
        <v>2553.4079999999999</v>
      </c>
      <c r="N1308" s="1063">
        <v>0.93599999999999994</v>
      </c>
      <c r="O1308" s="1062">
        <f>VLOOKUP(C1308,'A. Rate Class Allocations'!$B$124:$J$128,6,FALSE)</f>
        <v>0.94261788524984402</v>
      </c>
      <c r="P1308" s="1061">
        <f>VLOOKUP(C1308,'A. Rate Class Allocations'!$B$124:$J$128,8,FALSE)</f>
        <v>0.86676492558695795</v>
      </c>
      <c r="Q1308" s="1061">
        <f>VLOOKUP(C1308,'A. Rate Class Allocations'!$B$124:$J$128,7,FALSE)</f>
        <v>0.93591420350510102</v>
      </c>
      <c r="R1308" s="1061">
        <f>VLOOKUP(C1308,'A. Rate Class Allocations'!$B$124:$J$128,9,FALSE)</f>
        <v>0.67326093337246795</v>
      </c>
      <c r="S1308" s="1060">
        <f t="shared" si="61"/>
        <v>2086.2061408089999</v>
      </c>
      <c r="T1308" s="1060">
        <f t="shared" si="62"/>
        <v>0.58978714411505695</v>
      </c>
    </row>
    <row r="1309" spans="1:20" s="1063" customFormat="1">
      <c r="A1309" s="1072" t="s">
        <v>846</v>
      </c>
      <c r="B1309" s="1063" t="s">
        <v>768</v>
      </c>
      <c r="C1309" s="1063" t="s">
        <v>806</v>
      </c>
      <c r="D1309" s="1063" t="s">
        <v>1859</v>
      </c>
      <c r="E1309" s="1066">
        <v>2019</v>
      </c>
      <c r="F1309" s="1066">
        <v>2019</v>
      </c>
      <c r="G1309" s="1064">
        <v>43403</v>
      </c>
      <c r="H1309" s="1117">
        <f t="shared" si="60"/>
        <v>2018</v>
      </c>
      <c r="I1309" s="1118"/>
      <c r="J1309" s="1063" t="s">
        <v>925</v>
      </c>
      <c r="K1309" s="1063" t="s">
        <v>924</v>
      </c>
      <c r="L1309" s="1063" t="s">
        <v>827</v>
      </c>
      <c r="M1309" s="1063">
        <v>949.34400000000005</v>
      </c>
      <c r="N1309" s="1063">
        <v>0.34799999999999998</v>
      </c>
      <c r="O1309" s="1062">
        <f>VLOOKUP(C1309,'A. Rate Class Allocations'!$B$124:$J$128,6,FALSE)</f>
        <v>0.94261788524984402</v>
      </c>
      <c r="P1309" s="1061">
        <f>VLOOKUP(C1309,'A. Rate Class Allocations'!$B$124:$J$128,8,FALSE)</f>
        <v>0.86676492558695795</v>
      </c>
      <c r="Q1309" s="1061">
        <f>VLOOKUP(C1309,'A. Rate Class Allocations'!$B$124:$J$128,7,FALSE)</f>
        <v>0.93591420350510102</v>
      </c>
      <c r="R1309" s="1061">
        <f>VLOOKUP(C1309,'A. Rate Class Allocations'!$B$124:$J$128,9,FALSE)</f>
        <v>0.67326093337246795</v>
      </c>
      <c r="S1309" s="1060">
        <f t="shared" si="61"/>
        <v>775.64074465975636</v>
      </c>
      <c r="T1309" s="1060">
        <f t="shared" si="62"/>
        <v>0.21927983563252115</v>
      </c>
    </row>
    <row r="1310" spans="1:20" s="1063" customFormat="1">
      <c r="A1310" s="1072" t="s">
        <v>846</v>
      </c>
      <c r="B1310" s="1063" t="s">
        <v>768</v>
      </c>
      <c r="C1310" s="1063" t="s">
        <v>806</v>
      </c>
      <c r="D1310" s="1063" t="s">
        <v>1858</v>
      </c>
      <c r="E1310" s="1066">
        <v>2019</v>
      </c>
      <c r="F1310" s="1066">
        <v>2019</v>
      </c>
      <c r="G1310" s="1064">
        <v>43390</v>
      </c>
      <c r="H1310" s="1117">
        <f t="shared" si="60"/>
        <v>2018</v>
      </c>
      <c r="I1310" s="1118"/>
      <c r="J1310" s="1063" t="s">
        <v>925</v>
      </c>
      <c r="K1310" s="1063" t="s">
        <v>924</v>
      </c>
      <c r="L1310" s="1063" t="s">
        <v>827</v>
      </c>
      <c r="M1310" s="1063">
        <v>1095.1199999999997</v>
      </c>
      <c r="N1310" s="1063">
        <v>0.46799999999999997</v>
      </c>
      <c r="O1310" s="1062">
        <f>VLOOKUP(C1310,'A. Rate Class Allocations'!$B$124:$J$128,6,FALSE)</f>
        <v>0.94261788524984402</v>
      </c>
      <c r="P1310" s="1061">
        <f>VLOOKUP(C1310,'A. Rate Class Allocations'!$B$124:$J$128,8,FALSE)</f>
        <v>0.86676492558695795</v>
      </c>
      <c r="Q1310" s="1061">
        <f>VLOOKUP(C1310,'A. Rate Class Allocations'!$B$124:$J$128,7,FALSE)</f>
        <v>0.93591420350510102</v>
      </c>
      <c r="R1310" s="1061">
        <f>VLOOKUP(C1310,'A. Rate Class Allocations'!$B$124:$J$128,9,FALSE)</f>
        <v>0.67326093337246795</v>
      </c>
      <c r="S1310" s="1060">
        <f t="shared" si="61"/>
        <v>894.74383605078037</v>
      </c>
      <c r="T1310" s="1060">
        <f t="shared" si="62"/>
        <v>0.29489357205752847</v>
      </c>
    </row>
    <row r="1311" spans="1:20" s="1063" customFormat="1">
      <c r="A1311" s="1072" t="s">
        <v>846</v>
      </c>
      <c r="B1311" s="1063" t="s">
        <v>768</v>
      </c>
      <c r="C1311" s="1063" t="s">
        <v>806</v>
      </c>
      <c r="D1311" s="1063" t="s">
        <v>1858</v>
      </c>
      <c r="E1311" s="1066">
        <v>2019</v>
      </c>
      <c r="F1311" s="1066">
        <v>2019</v>
      </c>
      <c r="G1311" s="1064">
        <v>43390</v>
      </c>
      <c r="H1311" s="1117">
        <f t="shared" si="60"/>
        <v>2018</v>
      </c>
      <c r="I1311" s="1118"/>
      <c r="J1311" s="1063" t="s">
        <v>925</v>
      </c>
      <c r="K1311" s="1063" t="s">
        <v>924</v>
      </c>
      <c r="L1311" s="1063" t="s">
        <v>827</v>
      </c>
      <c r="M1311" s="1063">
        <v>98.280000000000015</v>
      </c>
      <c r="N1311" s="1063">
        <v>4.200000000000001E-2</v>
      </c>
      <c r="O1311" s="1062">
        <f>VLOOKUP(C1311,'A. Rate Class Allocations'!$B$124:$J$128,6,FALSE)</f>
        <v>0.94261788524984402</v>
      </c>
      <c r="P1311" s="1061">
        <f>VLOOKUP(C1311,'A. Rate Class Allocations'!$B$124:$J$128,8,FALSE)</f>
        <v>0.86676492558695795</v>
      </c>
      <c r="Q1311" s="1061">
        <f>VLOOKUP(C1311,'A. Rate Class Allocations'!$B$124:$J$128,7,FALSE)</f>
        <v>0.93591420350510102</v>
      </c>
      <c r="R1311" s="1061">
        <f>VLOOKUP(C1311,'A. Rate Class Allocations'!$B$124:$J$128,9,FALSE)</f>
        <v>0.67326093337246795</v>
      </c>
      <c r="S1311" s="1060">
        <f t="shared" si="61"/>
        <v>80.297523748147</v>
      </c>
      <c r="T1311" s="1060">
        <f t="shared" si="62"/>
        <v>2.646480774875256E-2</v>
      </c>
    </row>
    <row r="1312" spans="1:20" s="1063" customFormat="1">
      <c r="A1312" s="1072" t="s">
        <v>846</v>
      </c>
      <c r="B1312" s="1063" t="s">
        <v>768</v>
      </c>
      <c r="C1312" s="1063" t="s">
        <v>806</v>
      </c>
      <c r="D1312" s="1063" t="s">
        <v>1857</v>
      </c>
      <c r="E1312" s="1066">
        <v>2019</v>
      </c>
      <c r="F1312" s="1066">
        <v>2019</v>
      </c>
      <c r="G1312" s="1064">
        <v>43403</v>
      </c>
      <c r="H1312" s="1117">
        <f t="shared" si="60"/>
        <v>2018</v>
      </c>
      <c r="I1312" s="1118"/>
      <c r="J1312" s="1063" t="s">
        <v>925</v>
      </c>
      <c r="K1312" s="1063" t="s">
        <v>924</v>
      </c>
      <c r="L1312" s="1063" t="s">
        <v>827</v>
      </c>
      <c r="M1312" s="1063">
        <v>4831.3200000000006</v>
      </c>
      <c r="N1312" s="1063">
        <v>0.98800000000000021</v>
      </c>
      <c r="O1312" s="1062">
        <f>VLOOKUP(C1312,'A. Rate Class Allocations'!$B$124:$J$128,6,FALSE)</f>
        <v>0.94261788524984402</v>
      </c>
      <c r="P1312" s="1061">
        <f>VLOOKUP(C1312,'A. Rate Class Allocations'!$B$124:$J$128,8,FALSE)</f>
        <v>0.86676492558695795</v>
      </c>
      <c r="Q1312" s="1061">
        <f>VLOOKUP(C1312,'A. Rate Class Allocations'!$B$124:$J$128,7,FALSE)</f>
        <v>0.93591420350510102</v>
      </c>
      <c r="R1312" s="1061">
        <f>VLOOKUP(C1312,'A. Rate Class Allocations'!$B$124:$J$128,9,FALSE)</f>
        <v>0.67326093337246795</v>
      </c>
      <c r="S1312" s="1060">
        <f t="shared" si="61"/>
        <v>3947.3243023493847</v>
      </c>
      <c r="T1312" s="1060">
        <f t="shared" si="62"/>
        <v>0.62255309656589364</v>
      </c>
    </row>
    <row r="1313" spans="1:20" s="1063" customFormat="1">
      <c r="A1313" s="1072" t="s">
        <v>846</v>
      </c>
      <c r="B1313" s="1063" t="s">
        <v>768</v>
      </c>
      <c r="C1313" s="1063" t="s">
        <v>806</v>
      </c>
      <c r="D1313" s="1063" t="s">
        <v>1857</v>
      </c>
      <c r="E1313" s="1066">
        <v>2019</v>
      </c>
      <c r="F1313" s="1066">
        <v>2019</v>
      </c>
      <c r="G1313" s="1064">
        <v>43403</v>
      </c>
      <c r="H1313" s="1117">
        <f t="shared" si="60"/>
        <v>2018</v>
      </c>
      <c r="I1313" s="1118"/>
      <c r="J1313" s="1063" t="s">
        <v>925</v>
      </c>
      <c r="K1313" s="1063" t="s">
        <v>924</v>
      </c>
      <c r="L1313" s="1063" t="s">
        <v>827</v>
      </c>
      <c r="M1313" s="1063">
        <v>1418.1</v>
      </c>
      <c r="N1313" s="1063">
        <v>0.28999999999999998</v>
      </c>
      <c r="O1313" s="1062">
        <f>VLOOKUP(C1313,'A. Rate Class Allocations'!$B$124:$J$128,6,FALSE)</f>
        <v>0.94261788524984402</v>
      </c>
      <c r="P1313" s="1061">
        <f>VLOOKUP(C1313,'A. Rate Class Allocations'!$B$124:$J$128,8,FALSE)</f>
        <v>0.86676492558695795</v>
      </c>
      <c r="Q1313" s="1061">
        <f>VLOOKUP(C1313,'A. Rate Class Allocations'!$B$124:$J$128,7,FALSE)</f>
        <v>0.93591420350510102</v>
      </c>
      <c r="R1313" s="1061">
        <f>VLOOKUP(C1313,'A. Rate Class Allocations'!$B$124:$J$128,9,FALSE)</f>
        <v>0.67326093337246795</v>
      </c>
      <c r="S1313" s="1060">
        <f t="shared" si="61"/>
        <v>1158.6275786248193</v>
      </c>
      <c r="T1313" s="1060">
        <f t="shared" si="62"/>
        <v>0.18273319636043434</v>
      </c>
    </row>
    <row r="1314" spans="1:20" s="1063" customFormat="1">
      <c r="A1314" s="1072" t="s">
        <v>846</v>
      </c>
      <c r="B1314" s="1063" t="s">
        <v>768</v>
      </c>
      <c r="C1314" s="1063" t="s">
        <v>806</v>
      </c>
      <c r="D1314" s="1063" t="s">
        <v>1857</v>
      </c>
      <c r="E1314" s="1066">
        <v>2019</v>
      </c>
      <c r="F1314" s="1066">
        <v>2019</v>
      </c>
      <c r="G1314" s="1064">
        <v>43403</v>
      </c>
      <c r="H1314" s="1117">
        <f t="shared" si="60"/>
        <v>2018</v>
      </c>
      <c r="I1314" s="1118"/>
      <c r="J1314" s="1063" t="s">
        <v>843</v>
      </c>
      <c r="K1314" s="1063" t="s">
        <v>924</v>
      </c>
      <c r="L1314" s="1063" t="s">
        <v>827</v>
      </c>
      <c r="M1314" s="1063">
        <v>1843.5299999999995</v>
      </c>
      <c r="N1314" s="1063">
        <v>0.37699999999999989</v>
      </c>
      <c r="O1314" s="1062">
        <f>VLOOKUP(C1314,'A. Rate Class Allocations'!$B$124:$J$128,6,FALSE)</f>
        <v>0.94261788524984402</v>
      </c>
      <c r="P1314" s="1061">
        <f>VLOOKUP(C1314,'A. Rate Class Allocations'!$B$124:$J$128,8,FALSE)</f>
        <v>0.86676492558695795</v>
      </c>
      <c r="Q1314" s="1061">
        <f>VLOOKUP(C1314,'A. Rate Class Allocations'!$B$124:$J$128,7,FALSE)</f>
        <v>0.93591420350510102</v>
      </c>
      <c r="R1314" s="1061">
        <f>VLOOKUP(C1314,'A. Rate Class Allocations'!$B$124:$J$128,9,FALSE)</f>
        <v>0.67326093337246795</v>
      </c>
      <c r="S1314" s="1060">
        <f t="shared" si="61"/>
        <v>1506.2158522122647</v>
      </c>
      <c r="T1314" s="1060">
        <f t="shared" si="62"/>
        <v>0.23755315526856455</v>
      </c>
    </row>
    <row r="1315" spans="1:20" s="1063" customFormat="1">
      <c r="A1315" s="1072" t="s">
        <v>846</v>
      </c>
      <c r="B1315" s="1063" t="s">
        <v>768</v>
      </c>
      <c r="C1315" s="1063" t="s">
        <v>806</v>
      </c>
      <c r="D1315" s="1063" t="s">
        <v>1856</v>
      </c>
      <c r="E1315" s="1066">
        <v>2019</v>
      </c>
      <c r="F1315" s="1066">
        <v>2019</v>
      </c>
      <c r="G1315" s="1064">
        <v>43392</v>
      </c>
      <c r="H1315" s="1117">
        <f t="shared" si="60"/>
        <v>2018</v>
      </c>
      <c r="I1315" s="1118"/>
      <c r="J1315" s="1063" t="s">
        <v>925</v>
      </c>
      <c r="K1315" s="1063" t="s">
        <v>924</v>
      </c>
      <c r="L1315" s="1063" t="s">
        <v>827</v>
      </c>
      <c r="M1315" s="1063">
        <v>4011.9039999999995</v>
      </c>
      <c r="N1315" s="1063">
        <v>0.83200000000000007</v>
      </c>
      <c r="O1315" s="1062">
        <f>VLOOKUP(C1315,'A. Rate Class Allocations'!$B$124:$J$128,6,FALSE)</f>
        <v>0.94261788524984402</v>
      </c>
      <c r="P1315" s="1061">
        <f>VLOOKUP(C1315,'A. Rate Class Allocations'!$B$124:$J$128,8,FALSE)</f>
        <v>0.86676492558695795</v>
      </c>
      <c r="Q1315" s="1061">
        <f>VLOOKUP(C1315,'A. Rate Class Allocations'!$B$124:$J$128,7,FALSE)</f>
        <v>0.93591420350510102</v>
      </c>
      <c r="R1315" s="1061">
        <f>VLOOKUP(C1315,'A. Rate Class Allocations'!$B$124:$J$128,9,FALSE)</f>
        <v>0.67326093337246795</v>
      </c>
      <c r="S1315" s="1060">
        <f t="shared" si="61"/>
        <v>3277.838387416421</v>
      </c>
      <c r="T1315" s="1060">
        <f t="shared" si="62"/>
        <v>0.52425523921338413</v>
      </c>
    </row>
    <row r="1316" spans="1:20" s="1063" customFormat="1">
      <c r="A1316" s="1072" t="s">
        <v>846</v>
      </c>
      <c r="B1316" s="1063" t="s">
        <v>768</v>
      </c>
      <c r="C1316" s="1063" t="s">
        <v>806</v>
      </c>
      <c r="D1316" s="1063" t="s">
        <v>1855</v>
      </c>
      <c r="E1316" s="1066">
        <v>2019</v>
      </c>
      <c r="F1316" s="1066">
        <v>2019</v>
      </c>
      <c r="G1316" s="1064">
        <v>43391</v>
      </c>
      <c r="H1316" s="1117">
        <f t="shared" si="60"/>
        <v>2018</v>
      </c>
      <c r="I1316" s="1118"/>
      <c r="J1316" s="1063" t="s">
        <v>925</v>
      </c>
      <c r="K1316" s="1063" t="s">
        <v>924</v>
      </c>
      <c r="L1316" s="1063" t="s">
        <v>827</v>
      </c>
      <c r="M1316" s="1063">
        <v>2278.8480000000004</v>
      </c>
      <c r="N1316" s="1063">
        <v>0.83200000000000007</v>
      </c>
      <c r="O1316" s="1062">
        <f>VLOOKUP(C1316,'A. Rate Class Allocations'!$B$124:$J$128,6,FALSE)</f>
        <v>0.94261788524984402</v>
      </c>
      <c r="P1316" s="1061">
        <f>VLOOKUP(C1316,'A. Rate Class Allocations'!$B$124:$J$128,8,FALSE)</f>
        <v>0.86676492558695795</v>
      </c>
      <c r="Q1316" s="1061">
        <f>VLOOKUP(C1316,'A. Rate Class Allocations'!$B$124:$J$128,7,FALSE)</f>
        <v>0.93591420350510102</v>
      </c>
      <c r="R1316" s="1061">
        <f>VLOOKUP(C1316,'A. Rate Class Allocations'!$B$124:$J$128,9,FALSE)</f>
        <v>0.67326093337246795</v>
      </c>
      <c r="S1316" s="1060">
        <f t="shared" si="61"/>
        <v>1861.8828998617957</v>
      </c>
      <c r="T1316" s="1060">
        <f t="shared" si="62"/>
        <v>0.52425523921338413</v>
      </c>
    </row>
    <row r="1317" spans="1:20" s="1063" customFormat="1">
      <c r="A1317" s="1072" t="s">
        <v>846</v>
      </c>
      <c r="B1317" s="1063" t="s">
        <v>768</v>
      </c>
      <c r="C1317" s="1063" t="s">
        <v>806</v>
      </c>
      <c r="D1317" s="1063" t="s">
        <v>1855</v>
      </c>
      <c r="E1317" s="1066">
        <v>2019</v>
      </c>
      <c r="F1317" s="1066">
        <v>2019</v>
      </c>
      <c r="G1317" s="1064">
        <v>43391</v>
      </c>
      <c r="H1317" s="1117">
        <f t="shared" si="60"/>
        <v>2018</v>
      </c>
      <c r="I1317" s="1118"/>
      <c r="J1317" s="1063" t="s">
        <v>925</v>
      </c>
      <c r="K1317" s="1063" t="s">
        <v>924</v>
      </c>
      <c r="L1317" s="1063" t="s">
        <v>827</v>
      </c>
      <c r="M1317" s="1063">
        <v>158.86199999999999</v>
      </c>
      <c r="N1317" s="1063">
        <v>5.7999999999999996E-2</v>
      </c>
      <c r="O1317" s="1062">
        <f>VLOOKUP(C1317,'A. Rate Class Allocations'!$B$124:$J$128,6,FALSE)</f>
        <v>0.94261788524984402</v>
      </c>
      <c r="P1317" s="1061">
        <f>VLOOKUP(C1317,'A. Rate Class Allocations'!$B$124:$J$128,8,FALSE)</f>
        <v>0.86676492558695795</v>
      </c>
      <c r="Q1317" s="1061">
        <f>VLOOKUP(C1317,'A. Rate Class Allocations'!$B$124:$J$128,7,FALSE)</f>
        <v>0.93591420350510102</v>
      </c>
      <c r="R1317" s="1061">
        <f>VLOOKUP(C1317,'A. Rate Class Allocations'!$B$124:$J$128,9,FALSE)</f>
        <v>0.67326093337246795</v>
      </c>
      <c r="S1317" s="1060">
        <f t="shared" si="61"/>
        <v>129.7947213845963</v>
      </c>
      <c r="T1317" s="1060">
        <f t="shared" si="62"/>
        <v>3.6546639272086859E-2</v>
      </c>
    </row>
    <row r="1318" spans="1:20" s="1063" customFormat="1">
      <c r="A1318" s="1072" t="s">
        <v>846</v>
      </c>
      <c r="B1318" s="1063" t="s">
        <v>768</v>
      </c>
      <c r="C1318" s="1063" t="s">
        <v>806</v>
      </c>
      <c r="D1318" s="1063" t="s">
        <v>1854</v>
      </c>
      <c r="E1318" s="1066">
        <v>2019</v>
      </c>
      <c r="F1318" s="1066">
        <v>2019</v>
      </c>
      <c r="G1318" s="1064">
        <v>43391</v>
      </c>
      <c r="H1318" s="1117">
        <f t="shared" si="60"/>
        <v>2018</v>
      </c>
      <c r="I1318" s="1118"/>
      <c r="J1318" s="1063" t="s">
        <v>925</v>
      </c>
      <c r="K1318" s="1063" t="s">
        <v>924</v>
      </c>
      <c r="L1318" s="1063" t="s">
        <v>827</v>
      </c>
      <c r="M1318" s="1063">
        <v>647.40000000000009</v>
      </c>
      <c r="N1318" s="1063">
        <v>0.26000000000000006</v>
      </c>
      <c r="O1318" s="1062">
        <f>VLOOKUP(C1318,'A. Rate Class Allocations'!$B$124:$J$128,6,FALSE)</f>
        <v>0.94261788524984402</v>
      </c>
      <c r="P1318" s="1061">
        <f>VLOOKUP(C1318,'A. Rate Class Allocations'!$B$124:$J$128,8,FALSE)</f>
        <v>0.86676492558695795</v>
      </c>
      <c r="Q1318" s="1061">
        <f>VLOOKUP(C1318,'A. Rate Class Allocations'!$B$124:$J$128,7,FALSE)</f>
        <v>0.93591420350510102</v>
      </c>
      <c r="R1318" s="1061">
        <f>VLOOKUP(C1318,'A. Rate Class Allocations'!$B$124:$J$128,9,FALSE)</f>
        <v>0.67326093337246795</v>
      </c>
      <c r="S1318" s="1060">
        <f t="shared" si="61"/>
        <v>528.94400564255557</v>
      </c>
      <c r="T1318" s="1060">
        <f t="shared" si="62"/>
        <v>0.16382976225418253</v>
      </c>
    </row>
    <row r="1319" spans="1:20" s="1063" customFormat="1">
      <c r="A1319" s="1072" t="s">
        <v>846</v>
      </c>
      <c r="B1319" s="1063" t="s">
        <v>768</v>
      </c>
      <c r="C1319" s="1063" t="s">
        <v>806</v>
      </c>
      <c r="D1319" s="1063" t="s">
        <v>1853</v>
      </c>
      <c r="E1319" s="1066">
        <v>2019</v>
      </c>
      <c r="F1319" s="1066">
        <v>2019</v>
      </c>
      <c r="G1319" s="1064">
        <v>43402</v>
      </c>
      <c r="H1319" s="1117">
        <f t="shared" si="60"/>
        <v>2018</v>
      </c>
      <c r="I1319" s="1118"/>
      <c r="J1319" s="1063" t="s">
        <v>925</v>
      </c>
      <c r="K1319" s="1063" t="s">
        <v>924</v>
      </c>
      <c r="L1319" s="1063" t="s">
        <v>827</v>
      </c>
      <c r="M1319" s="1063">
        <v>1135.68</v>
      </c>
      <c r="N1319" s="1063">
        <v>0.78</v>
      </c>
      <c r="O1319" s="1062">
        <f>VLOOKUP(C1319,'A. Rate Class Allocations'!$B$124:$J$128,6,FALSE)</f>
        <v>0.94261788524984402</v>
      </c>
      <c r="P1319" s="1061">
        <f>VLOOKUP(C1319,'A. Rate Class Allocations'!$B$124:$J$128,8,FALSE)</f>
        <v>0.86676492558695795</v>
      </c>
      <c r="Q1319" s="1061">
        <f>VLOOKUP(C1319,'A. Rate Class Allocations'!$B$124:$J$128,7,FALSE)</f>
        <v>0.93591420350510102</v>
      </c>
      <c r="R1319" s="1061">
        <f>VLOOKUP(C1319,'A. Rate Class Allocations'!$B$124:$J$128,9,FALSE)</f>
        <v>0.67326093337246795</v>
      </c>
      <c r="S1319" s="1060">
        <f t="shared" si="61"/>
        <v>927.88249664525404</v>
      </c>
      <c r="T1319" s="1060">
        <f t="shared" si="62"/>
        <v>0.49148928676254749</v>
      </c>
    </row>
    <row r="1320" spans="1:20" s="1063" customFormat="1">
      <c r="A1320" s="1072" t="s">
        <v>846</v>
      </c>
      <c r="B1320" s="1063" t="s">
        <v>768</v>
      </c>
      <c r="C1320" s="1063" t="s">
        <v>806</v>
      </c>
      <c r="D1320" s="1063" t="s">
        <v>1852</v>
      </c>
      <c r="E1320" s="1066">
        <v>2019</v>
      </c>
      <c r="F1320" s="1066">
        <v>2019</v>
      </c>
      <c r="G1320" s="1064">
        <v>43402</v>
      </c>
      <c r="H1320" s="1117">
        <f t="shared" si="60"/>
        <v>2018</v>
      </c>
      <c r="I1320" s="1118"/>
      <c r="J1320" s="1063" t="s">
        <v>925</v>
      </c>
      <c r="K1320" s="1063" t="s">
        <v>924</v>
      </c>
      <c r="L1320" s="1063" t="s">
        <v>827</v>
      </c>
      <c r="M1320" s="1063">
        <v>1486.836</v>
      </c>
      <c r="N1320" s="1063">
        <v>0.46799999999999997</v>
      </c>
      <c r="O1320" s="1062">
        <f>VLOOKUP(C1320,'A. Rate Class Allocations'!$B$124:$J$128,6,FALSE)</f>
        <v>0.94261788524984402</v>
      </c>
      <c r="P1320" s="1061">
        <f>VLOOKUP(C1320,'A. Rate Class Allocations'!$B$124:$J$128,8,FALSE)</f>
        <v>0.86676492558695795</v>
      </c>
      <c r="Q1320" s="1061">
        <f>VLOOKUP(C1320,'A. Rate Class Allocations'!$B$124:$J$128,7,FALSE)</f>
        <v>0.93591420350510102</v>
      </c>
      <c r="R1320" s="1061">
        <f>VLOOKUP(C1320,'A. Rate Class Allocations'!$B$124:$J$128,9,FALSE)</f>
        <v>0.67326093337246795</v>
      </c>
      <c r="S1320" s="1060">
        <f t="shared" si="61"/>
        <v>1214.7868235612523</v>
      </c>
      <c r="T1320" s="1060">
        <f t="shared" si="62"/>
        <v>0.29489357205752847</v>
      </c>
    </row>
    <row r="1321" spans="1:20" s="1063" customFormat="1">
      <c r="A1321" s="1072" t="s">
        <v>846</v>
      </c>
      <c r="B1321" s="1063" t="s">
        <v>768</v>
      </c>
      <c r="C1321" s="1063" t="s">
        <v>806</v>
      </c>
      <c r="D1321" s="1063" t="s">
        <v>1851</v>
      </c>
      <c r="E1321" s="1066">
        <v>2019</v>
      </c>
      <c r="F1321" s="1066">
        <v>2019</v>
      </c>
      <c r="G1321" s="1064">
        <v>43402</v>
      </c>
      <c r="H1321" s="1117">
        <f t="shared" si="60"/>
        <v>2018</v>
      </c>
      <c r="I1321" s="1118"/>
      <c r="J1321" s="1063" t="s">
        <v>925</v>
      </c>
      <c r="K1321" s="1063" t="s">
        <v>924</v>
      </c>
      <c r="L1321" s="1063" t="s">
        <v>827</v>
      </c>
      <c r="M1321" s="1063">
        <v>3107.5200000000009</v>
      </c>
      <c r="N1321" s="1063">
        <v>1.2480000000000002</v>
      </c>
      <c r="O1321" s="1062">
        <f>VLOOKUP(C1321,'A. Rate Class Allocations'!$B$124:$J$128,6,FALSE)</f>
        <v>0.94261788524984402</v>
      </c>
      <c r="P1321" s="1061">
        <f>VLOOKUP(C1321,'A. Rate Class Allocations'!$B$124:$J$128,8,FALSE)</f>
        <v>0.86676492558695795</v>
      </c>
      <c r="Q1321" s="1061">
        <f>VLOOKUP(C1321,'A. Rate Class Allocations'!$B$124:$J$128,7,FALSE)</f>
        <v>0.93591420350510102</v>
      </c>
      <c r="R1321" s="1061">
        <f>VLOOKUP(C1321,'A. Rate Class Allocations'!$B$124:$J$128,9,FALSE)</f>
        <v>0.67326093337246795</v>
      </c>
      <c r="S1321" s="1060">
        <f t="shared" si="61"/>
        <v>2538.9312270842674</v>
      </c>
      <c r="T1321" s="1060">
        <f t="shared" si="62"/>
        <v>0.78638285882007619</v>
      </c>
    </row>
    <row r="1322" spans="1:20" s="1063" customFormat="1">
      <c r="A1322" s="1072" t="s">
        <v>846</v>
      </c>
      <c r="B1322" s="1063" t="s">
        <v>768</v>
      </c>
      <c r="C1322" s="1063" t="s">
        <v>806</v>
      </c>
      <c r="D1322" s="1063" t="s">
        <v>1851</v>
      </c>
      <c r="E1322" s="1066">
        <v>2019</v>
      </c>
      <c r="F1322" s="1066">
        <v>2019</v>
      </c>
      <c r="G1322" s="1064">
        <v>43402</v>
      </c>
      <c r="H1322" s="1117">
        <f t="shared" si="60"/>
        <v>2018</v>
      </c>
      <c r="I1322" s="1118"/>
      <c r="J1322" s="1063" t="s">
        <v>843</v>
      </c>
      <c r="K1322" s="1063" t="s">
        <v>924</v>
      </c>
      <c r="L1322" s="1063" t="s">
        <v>827</v>
      </c>
      <c r="M1322" s="1063">
        <v>1424.28</v>
      </c>
      <c r="N1322" s="1063">
        <v>0.57200000000000006</v>
      </c>
      <c r="O1322" s="1062">
        <f>VLOOKUP(C1322,'A. Rate Class Allocations'!$B$124:$J$128,6,FALSE)</f>
        <v>0.94261788524984402</v>
      </c>
      <c r="P1322" s="1061">
        <f>VLOOKUP(C1322,'A. Rate Class Allocations'!$B$124:$J$128,8,FALSE)</f>
        <v>0.86676492558695795</v>
      </c>
      <c r="Q1322" s="1061">
        <f>VLOOKUP(C1322,'A. Rate Class Allocations'!$B$124:$J$128,7,FALSE)</f>
        <v>0.93591420350510102</v>
      </c>
      <c r="R1322" s="1061">
        <f>VLOOKUP(C1322,'A. Rate Class Allocations'!$B$124:$J$128,9,FALSE)</f>
        <v>0.67326093337246795</v>
      </c>
      <c r="S1322" s="1060">
        <f t="shared" si="61"/>
        <v>1163.6768124136222</v>
      </c>
      <c r="T1322" s="1060">
        <f t="shared" si="62"/>
        <v>0.36042547695920152</v>
      </c>
    </row>
    <row r="1323" spans="1:20" s="1063" customFormat="1">
      <c r="A1323" s="1072" t="s">
        <v>846</v>
      </c>
      <c r="B1323" s="1063" t="s">
        <v>768</v>
      </c>
      <c r="C1323" s="1063" t="s">
        <v>806</v>
      </c>
      <c r="D1323" s="1063" t="s">
        <v>1850</v>
      </c>
      <c r="E1323" s="1066">
        <v>2019</v>
      </c>
      <c r="F1323" s="1066">
        <v>2019</v>
      </c>
      <c r="G1323" s="1064">
        <v>43402</v>
      </c>
      <c r="H1323" s="1117">
        <f t="shared" si="60"/>
        <v>2018</v>
      </c>
      <c r="I1323" s="1118"/>
      <c r="J1323" s="1063" t="s">
        <v>925</v>
      </c>
      <c r="K1323" s="1063" t="s">
        <v>924</v>
      </c>
      <c r="L1323" s="1063" t="s">
        <v>827</v>
      </c>
      <c r="M1323" s="1063">
        <v>3107.5200000000009</v>
      </c>
      <c r="N1323" s="1063">
        <v>1.2480000000000002</v>
      </c>
      <c r="O1323" s="1062">
        <f>VLOOKUP(C1323,'A. Rate Class Allocations'!$B$124:$J$128,6,FALSE)</f>
        <v>0.94261788524984402</v>
      </c>
      <c r="P1323" s="1061">
        <f>VLOOKUP(C1323,'A. Rate Class Allocations'!$B$124:$J$128,8,FALSE)</f>
        <v>0.86676492558695795</v>
      </c>
      <c r="Q1323" s="1061">
        <f>VLOOKUP(C1323,'A. Rate Class Allocations'!$B$124:$J$128,7,FALSE)</f>
        <v>0.93591420350510102</v>
      </c>
      <c r="R1323" s="1061">
        <f>VLOOKUP(C1323,'A. Rate Class Allocations'!$B$124:$J$128,9,FALSE)</f>
        <v>0.67326093337246795</v>
      </c>
      <c r="S1323" s="1060">
        <f t="shared" si="61"/>
        <v>2538.9312270842674</v>
      </c>
      <c r="T1323" s="1060">
        <f t="shared" si="62"/>
        <v>0.78638285882007619</v>
      </c>
    </row>
    <row r="1324" spans="1:20" s="1063" customFormat="1">
      <c r="A1324" s="1072" t="s">
        <v>846</v>
      </c>
      <c r="B1324" s="1063" t="s">
        <v>768</v>
      </c>
      <c r="C1324" s="1063" t="s">
        <v>806</v>
      </c>
      <c r="D1324" s="1063" t="s">
        <v>1849</v>
      </c>
      <c r="E1324" s="1066">
        <v>2019</v>
      </c>
      <c r="F1324" s="1066">
        <v>2019</v>
      </c>
      <c r="G1324" s="1064">
        <v>43397</v>
      </c>
      <c r="H1324" s="1117">
        <f t="shared" si="60"/>
        <v>2018</v>
      </c>
      <c r="I1324" s="1118"/>
      <c r="J1324" s="1063" t="s">
        <v>925</v>
      </c>
      <c r="K1324" s="1063" t="s">
        <v>924</v>
      </c>
      <c r="L1324" s="1063" t="s">
        <v>827</v>
      </c>
      <c r="M1324" s="1063">
        <v>3964.8959999999997</v>
      </c>
      <c r="N1324" s="1063">
        <v>0.46799999999999997</v>
      </c>
      <c r="O1324" s="1062">
        <f>VLOOKUP(C1324,'A. Rate Class Allocations'!$B$124:$J$128,6,FALSE)</f>
        <v>0.94261788524984402</v>
      </c>
      <c r="P1324" s="1061">
        <f>VLOOKUP(C1324,'A. Rate Class Allocations'!$B$124:$J$128,8,FALSE)</f>
        <v>0.86676492558695795</v>
      </c>
      <c r="Q1324" s="1061">
        <f>VLOOKUP(C1324,'A. Rate Class Allocations'!$B$124:$J$128,7,FALSE)</f>
        <v>0.93591420350510102</v>
      </c>
      <c r="R1324" s="1061">
        <f>VLOOKUP(C1324,'A. Rate Class Allocations'!$B$124:$J$128,9,FALSE)</f>
        <v>0.67326093337246795</v>
      </c>
      <c r="S1324" s="1060">
        <f t="shared" si="61"/>
        <v>3239.4315294966723</v>
      </c>
      <c r="T1324" s="1060">
        <f t="shared" si="62"/>
        <v>0.29489357205752847</v>
      </c>
    </row>
    <row r="1325" spans="1:20" s="1063" customFormat="1">
      <c r="A1325" s="1072" t="s">
        <v>846</v>
      </c>
      <c r="B1325" s="1063" t="s">
        <v>768</v>
      </c>
      <c r="C1325" s="1063" t="s">
        <v>806</v>
      </c>
      <c r="D1325" s="1063" t="s">
        <v>1849</v>
      </c>
      <c r="E1325" s="1066">
        <v>2019</v>
      </c>
      <c r="F1325" s="1066">
        <v>2019</v>
      </c>
      <c r="G1325" s="1064">
        <v>43397</v>
      </c>
      <c r="H1325" s="1117">
        <f t="shared" si="60"/>
        <v>2018</v>
      </c>
      <c r="I1325" s="1118"/>
      <c r="J1325" s="1063" t="s">
        <v>925</v>
      </c>
      <c r="K1325" s="1063" t="s">
        <v>924</v>
      </c>
      <c r="L1325" s="1063" t="s">
        <v>827</v>
      </c>
      <c r="M1325" s="1063">
        <v>982.75199999999984</v>
      </c>
      <c r="N1325" s="1063">
        <v>0.11599999999999999</v>
      </c>
      <c r="O1325" s="1062">
        <f>VLOOKUP(C1325,'A. Rate Class Allocations'!$B$124:$J$128,6,FALSE)</f>
        <v>0.94261788524984402</v>
      </c>
      <c r="P1325" s="1061">
        <f>VLOOKUP(C1325,'A. Rate Class Allocations'!$B$124:$J$128,8,FALSE)</f>
        <v>0.86676492558695795</v>
      </c>
      <c r="Q1325" s="1061">
        <f>VLOOKUP(C1325,'A. Rate Class Allocations'!$B$124:$J$128,7,FALSE)</f>
        <v>0.93591420350510102</v>
      </c>
      <c r="R1325" s="1061">
        <f>VLOOKUP(C1325,'A. Rate Class Allocations'!$B$124:$J$128,9,FALSE)</f>
        <v>0.67326093337246795</v>
      </c>
      <c r="S1325" s="1060">
        <f t="shared" si="61"/>
        <v>802.93602013165378</v>
      </c>
      <c r="T1325" s="1060">
        <f t="shared" si="62"/>
        <v>7.3093278544173718E-2</v>
      </c>
    </row>
    <row r="1326" spans="1:20" s="1063" customFormat="1">
      <c r="A1326" s="1072" t="s">
        <v>846</v>
      </c>
      <c r="B1326" s="1063" t="s">
        <v>768</v>
      </c>
      <c r="C1326" s="1063" t="s">
        <v>806</v>
      </c>
      <c r="D1326" s="1063" t="s">
        <v>1849</v>
      </c>
      <c r="E1326" s="1066">
        <v>2019</v>
      </c>
      <c r="F1326" s="1066">
        <v>2019</v>
      </c>
      <c r="G1326" s="1064">
        <v>43397</v>
      </c>
      <c r="H1326" s="1117">
        <f t="shared" si="60"/>
        <v>2018</v>
      </c>
      <c r="I1326" s="1118"/>
      <c r="J1326" s="1063" t="s">
        <v>925</v>
      </c>
      <c r="K1326" s="1063" t="s">
        <v>924</v>
      </c>
      <c r="L1326" s="1063" t="s">
        <v>827</v>
      </c>
      <c r="M1326" s="1063">
        <v>982.75199999999984</v>
      </c>
      <c r="N1326" s="1063">
        <v>0.11599999999999999</v>
      </c>
      <c r="O1326" s="1062">
        <f>VLOOKUP(C1326,'A. Rate Class Allocations'!$B$124:$J$128,6,FALSE)</f>
        <v>0.94261788524984402</v>
      </c>
      <c r="P1326" s="1061">
        <f>VLOOKUP(C1326,'A. Rate Class Allocations'!$B$124:$J$128,8,FALSE)</f>
        <v>0.86676492558695795</v>
      </c>
      <c r="Q1326" s="1061">
        <f>VLOOKUP(C1326,'A. Rate Class Allocations'!$B$124:$J$128,7,FALSE)</f>
        <v>0.93591420350510102</v>
      </c>
      <c r="R1326" s="1061">
        <f>VLOOKUP(C1326,'A. Rate Class Allocations'!$B$124:$J$128,9,FALSE)</f>
        <v>0.67326093337246795</v>
      </c>
      <c r="S1326" s="1060">
        <f t="shared" si="61"/>
        <v>802.93602013165378</v>
      </c>
      <c r="T1326" s="1060">
        <f t="shared" si="62"/>
        <v>7.3093278544173718E-2</v>
      </c>
    </row>
    <row r="1327" spans="1:20" s="1063" customFormat="1">
      <c r="A1327" s="1072" t="s">
        <v>846</v>
      </c>
      <c r="B1327" s="1063" t="s">
        <v>768</v>
      </c>
      <c r="C1327" s="1063" t="s">
        <v>806</v>
      </c>
      <c r="D1327" s="1063" t="s">
        <v>1849</v>
      </c>
      <c r="E1327" s="1066">
        <v>2019</v>
      </c>
      <c r="F1327" s="1066">
        <v>2019</v>
      </c>
      <c r="G1327" s="1064">
        <v>43397</v>
      </c>
      <c r="H1327" s="1117">
        <f t="shared" si="60"/>
        <v>2018</v>
      </c>
      <c r="I1327" s="1118"/>
      <c r="J1327" s="1063" t="s">
        <v>925</v>
      </c>
      <c r="K1327" s="1063" t="s">
        <v>924</v>
      </c>
      <c r="L1327" s="1063" t="s">
        <v>827</v>
      </c>
      <c r="M1327" s="1063">
        <v>491.37599999999992</v>
      </c>
      <c r="N1327" s="1063">
        <v>5.7999999999999996E-2</v>
      </c>
      <c r="O1327" s="1062">
        <f>VLOOKUP(C1327,'A. Rate Class Allocations'!$B$124:$J$128,6,FALSE)</f>
        <v>0.94261788524984402</v>
      </c>
      <c r="P1327" s="1061">
        <f>VLOOKUP(C1327,'A. Rate Class Allocations'!$B$124:$J$128,8,FALSE)</f>
        <v>0.86676492558695795</v>
      </c>
      <c r="Q1327" s="1061">
        <f>VLOOKUP(C1327,'A. Rate Class Allocations'!$B$124:$J$128,7,FALSE)</f>
        <v>0.93591420350510102</v>
      </c>
      <c r="R1327" s="1061">
        <f>VLOOKUP(C1327,'A. Rate Class Allocations'!$B$124:$J$128,9,FALSE)</f>
        <v>0.67326093337246795</v>
      </c>
      <c r="S1327" s="1060">
        <f t="shared" si="61"/>
        <v>401.46801006582689</v>
      </c>
      <c r="T1327" s="1060">
        <f t="shared" si="62"/>
        <v>3.6546639272086859E-2</v>
      </c>
    </row>
    <row r="1328" spans="1:20" s="1063" customFormat="1">
      <c r="A1328" s="1072" t="s">
        <v>846</v>
      </c>
      <c r="B1328" s="1063" t="s">
        <v>768</v>
      </c>
      <c r="C1328" s="1063" t="s">
        <v>806</v>
      </c>
      <c r="D1328" s="1063" t="s">
        <v>1849</v>
      </c>
      <c r="E1328" s="1066">
        <v>2019</v>
      </c>
      <c r="F1328" s="1066">
        <v>2019</v>
      </c>
      <c r="G1328" s="1064">
        <v>43397</v>
      </c>
      <c r="H1328" s="1117">
        <f t="shared" si="60"/>
        <v>2018</v>
      </c>
      <c r="I1328" s="1118"/>
      <c r="J1328" s="1063" t="s">
        <v>925</v>
      </c>
      <c r="K1328" s="1063" t="s">
        <v>924</v>
      </c>
      <c r="L1328" s="1063" t="s">
        <v>827</v>
      </c>
      <c r="M1328" s="1063">
        <v>3083.8080000000009</v>
      </c>
      <c r="N1328" s="1063">
        <v>0.36400000000000005</v>
      </c>
      <c r="O1328" s="1062">
        <f>VLOOKUP(C1328,'A. Rate Class Allocations'!$B$124:$J$128,6,FALSE)</f>
        <v>0.94261788524984402</v>
      </c>
      <c r="P1328" s="1061">
        <f>VLOOKUP(C1328,'A. Rate Class Allocations'!$B$124:$J$128,8,FALSE)</f>
        <v>0.86676492558695795</v>
      </c>
      <c r="Q1328" s="1061">
        <f>VLOOKUP(C1328,'A. Rate Class Allocations'!$B$124:$J$128,7,FALSE)</f>
        <v>0.93591420350510102</v>
      </c>
      <c r="R1328" s="1061">
        <f>VLOOKUP(C1328,'A. Rate Class Allocations'!$B$124:$J$128,9,FALSE)</f>
        <v>0.67326093337246795</v>
      </c>
      <c r="S1328" s="1060">
        <f t="shared" si="61"/>
        <v>2519.5578562751907</v>
      </c>
      <c r="T1328" s="1060">
        <f t="shared" si="62"/>
        <v>0.22936166715585554</v>
      </c>
    </row>
    <row r="1329" spans="1:20" s="1063" customFormat="1">
      <c r="A1329" s="1072" t="s">
        <v>846</v>
      </c>
      <c r="B1329" s="1063" t="s">
        <v>768</v>
      </c>
      <c r="C1329" s="1063" t="s">
        <v>806</v>
      </c>
      <c r="D1329" s="1063" t="s">
        <v>1849</v>
      </c>
      <c r="E1329" s="1066">
        <v>2019</v>
      </c>
      <c r="F1329" s="1066">
        <v>2019</v>
      </c>
      <c r="G1329" s="1064">
        <v>43397</v>
      </c>
      <c r="H1329" s="1117">
        <f t="shared" si="60"/>
        <v>2018</v>
      </c>
      <c r="I1329" s="1118"/>
      <c r="J1329" s="1063" t="s">
        <v>925</v>
      </c>
      <c r="K1329" s="1063" t="s">
        <v>924</v>
      </c>
      <c r="L1329" s="1063" t="s">
        <v>827</v>
      </c>
      <c r="M1329" s="1063">
        <v>491.37599999999992</v>
      </c>
      <c r="N1329" s="1063">
        <v>5.7999999999999996E-2</v>
      </c>
      <c r="O1329" s="1062">
        <f>VLOOKUP(C1329,'A. Rate Class Allocations'!$B$124:$J$128,6,FALSE)</f>
        <v>0.94261788524984402</v>
      </c>
      <c r="P1329" s="1061">
        <f>VLOOKUP(C1329,'A. Rate Class Allocations'!$B$124:$J$128,8,FALSE)</f>
        <v>0.86676492558695795</v>
      </c>
      <c r="Q1329" s="1061">
        <f>VLOOKUP(C1329,'A. Rate Class Allocations'!$B$124:$J$128,7,FALSE)</f>
        <v>0.93591420350510102</v>
      </c>
      <c r="R1329" s="1061">
        <f>VLOOKUP(C1329,'A. Rate Class Allocations'!$B$124:$J$128,9,FALSE)</f>
        <v>0.67326093337246795</v>
      </c>
      <c r="S1329" s="1060">
        <f t="shared" si="61"/>
        <v>401.46801006582689</v>
      </c>
      <c r="T1329" s="1060">
        <f t="shared" si="62"/>
        <v>3.6546639272086859E-2</v>
      </c>
    </row>
    <row r="1330" spans="1:20" s="1063" customFormat="1">
      <c r="A1330" s="1072" t="s">
        <v>846</v>
      </c>
      <c r="B1330" s="1063" t="s">
        <v>768</v>
      </c>
      <c r="C1330" s="1063" t="s">
        <v>806</v>
      </c>
      <c r="D1330" s="1063" t="s">
        <v>1849</v>
      </c>
      <c r="E1330" s="1066">
        <v>2019</v>
      </c>
      <c r="F1330" s="1066">
        <v>2019</v>
      </c>
      <c r="G1330" s="1064">
        <v>43397</v>
      </c>
      <c r="H1330" s="1117">
        <f t="shared" si="60"/>
        <v>2018</v>
      </c>
      <c r="I1330" s="1118"/>
      <c r="J1330" s="1063" t="s">
        <v>843</v>
      </c>
      <c r="K1330" s="1063" t="s">
        <v>924</v>
      </c>
      <c r="L1330" s="1063" t="s">
        <v>827</v>
      </c>
      <c r="M1330" s="1063">
        <v>245.68799999999996</v>
      </c>
      <c r="N1330" s="1063">
        <v>2.8999999999999998E-2</v>
      </c>
      <c r="O1330" s="1062">
        <f>VLOOKUP(C1330,'A. Rate Class Allocations'!$B$124:$J$128,6,FALSE)</f>
        <v>0.94261788524984402</v>
      </c>
      <c r="P1330" s="1061">
        <f>VLOOKUP(C1330,'A. Rate Class Allocations'!$B$124:$J$128,8,FALSE)</f>
        <v>0.86676492558695795</v>
      </c>
      <c r="Q1330" s="1061">
        <f>VLOOKUP(C1330,'A. Rate Class Allocations'!$B$124:$J$128,7,FALSE)</f>
        <v>0.93591420350510102</v>
      </c>
      <c r="R1330" s="1061">
        <f>VLOOKUP(C1330,'A. Rate Class Allocations'!$B$124:$J$128,9,FALSE)</f>
        <v>0.67326093337246795</v>
      </c>
      <c r="S1330" s="1060">
        <f t="shared" si="61"/>
        <v>200.73400503291344</v>
      </c>
      <c r="T1330" s="1060">
        <f t="shared" si="62"/>
        <v>1.8273319636043429E-2</v>
      </c>
    </row>
    <row r="1331" spans="1:20" s="1063" customFormat="1">
      <c r="A1331" s="1072" t="s">
        <v>846</v>
      </c>
      <c r="B1331" s="1063" t="s">
        <v>768</v>
      </c>
      <c r="C1331" s="1063" t="s">
        <v>806</v>
      </c>
      <c r="D1331" s="1063" t="s">
        <v>1848</v>
      </c>
      <c r="E1331" s="1066">
        <v>2019</v>
      </c>
      <c r="F1331" s="1066">
        <v>2019</v>
      </c>
      <c r="G1331" s="1064">
        <v>43397</v>
      </c>
      <c r="H1331" s="1117">
        <f t="shared" si="60"/>
        <v>2018</v>
      </c>
      <c r="I1331" s="1118"/>
      <c r="J1331" s="1063" t="s">
        <v>925</v>
      </c>
      <c r="K1331" s="1063" t="s">
        <v>924</v>
      </c>
      <c r="L1331" s="1063" t="s">
        <v>827</v>
      </c>
      <c r="M1331" s="1063">
        <v>10902.528000000002</v>
      </c>
      <c r="N1331" s="1063">
        <v>1.2480000000000002</v>
      </c>
      <c r="O1331" s="1062">
        <f>VLOOKUP(C1331,'A. Rate Class Allocations'!$B$124:$J$128,6,FALSE)</f>
        <v>0.94261788524984402</v>
      </c>
      <c r="P1331" s="1061">
        <f>VLOOKUP(C1331,'A. Rate Class Allocations'!$B$124:$J$128,8,FALSE)</f>
        <v>0.86676492558695795</v>
      </c>
      <c r="Q1331" s="1061">
        <f>VLOOKUP(C1331,'A. Rate Class Allocations'!$B$124:$J$128,7,FALSE)</f>
        <v>0.93591420350510102</v>
      </c>
      <c r="R1331" s="1061">
        <f>VLOOKUP(C1331,'A. Rate Class Allocations'!$B$124:$J$128,9,FALSE)</f>
        <v>0.67326093337246795</v>
      </c>
      <c r="S1331" s="1060">
        <f t="shared" si="61"/>
        <v>8907.6719677944402</v>
      </c>
      <c r="T1331" s="1060">
        <f t="shared" si="62"/>
        <v>0.78638285882007619</v>
      </c>
    </row>
    <row r="1332" spans="1:20" s="1063" customFormat="1">
      <c r="A1332" s="1072" t="s">
        <v>846</v>
      </c>
      <c r="B1332" s="1063" t="s">
        <v>768</v>
      </c>
      <c r="C1332" s="1063" t="s">
        <v>806</v>
      </c>
      <c r="D1332" s="1063" t="s">
        <v>1847</v>
      </c>
      <c r="E1332" s="1066">
        <v>2019</v>
      </c>
      <c r="F1332" s="1066">
        <v>2019</v>
      </c>
      <c r="G1332" s="1064">
        <v>43396</v>
      </c>
      <c r="H1332" s="1117">
        <f t="shared" si="60"/>
        <v>2018</v>
      </c>
      <c r="I1332" s="1118"/>
      <c r="J1332" s="1063" t="s">
        <v>925</v>
      </c>
      <c r="K1332" s="1063" t="s">
        <v>924</v>
      </c>
      <c r="L1332" s="1063" t="s">
        <v>827</v>
      </c>
      <c r="M1332" s="1063">
        <v>1899.5600000000009</v>
      </c>
      <c r="N1332" s="1063">
        <v>0.52000000000000013</v>
      </c>
      <c r="O1332" s="1062">
        <f>VLOOKUP(C1332,'A. Rate Class Allocations'!$B$124:$J$128,6,FALSE)</f>
        <v>0.94261788524984402</v>
      </c>
      <c r="P1332" s="1061">
        <f>VLOOKUP(C1332,'A. Rate Class Allocations'!$B$124:$J$128,8,FALSE)</f>
        <v>0.86676492558695795</v>
      </c>
      <c r="Q1332" s="1061">
        <f>VLOOKUP(C1332,'A. Rate Class Allocations'!$B$124:$J$128,7,FALSE)</f>
        <v>0.93591420350510102</v>
      </c>
      <c r="R1332" s="1061">
        <f>VLOOKUP(C1332,'A. Rate Class Allocations'!$B$124:$J$128,9,FALSE)</f>
        <v>0.67326093337246795</v>
      </c>
      <c r="S1332" s="1060">
        <f t="shared" si="61"/>
        <v>1551.9939378411696</v>
      </c>
      <c r="T1332" s="1060">
        <f t="shared" si="62"/>
        <v>0.32765952450836505</v>
      </c>
    </row>
    <row r="1333" spans="1:20" s="1063" customFormat="1">
      <c r="A1333" s="1072" t="s">
        <v>846</v>
      </c>
      <c r="B1333" s="1063" t="s">
        <v>768</v>
      </c>
      <c r="C1333" s="1063" t="s">
        <v>806</v>
      </c>
      <c r="D1333" s="1063" t="s">
        <v>1847</v>
      </c>
      <c r="E1333" s="1066">
        <v>2019</v>
      </c>
      <c r="F1333" s="1066">
        <v>2019</v>
      </c>
      <c r="G1333" s="1064">
        <v>43396</v>
      </c>
      <c r="H1333" s="1117">
        <f t="shared" si="60"/>
        <v>2018</v>
      </c>
      <c r="I1333" s="1118"/>
      <c r="J1333" s="1063" t="s">
        <v>925</v>
      </c>
      <c r="K1333" s="1063" t="s">
        <v>924</v>
      </c>
      <c r="L1333" s="1063" t="s">
        <v>827</v>
      </c>
      <c r="M1333" s="1063">
        <v>317.81100000000004</v>
      </c>
      <c r="N1333" s="1063">
        <v>8.6999999999999994E-2</v>
      </c>
      <c r="O1333" s="1062">
        <f>VLOOKUP(C1333,'A. Rate Class Allocations'!$B$124:$J$128,6,FALSE)</f>
        <v>0.94261788524984402</v>
      </c>
      <c r="P1333" s="1061">
        <f>VLOOKUP(C1333,'A. Rate Class Allocations'!$B$124:$J$128,8,FALSE)</f>
        <v>0.86676492558695795</v>
      </c>
      <c r="Q1333" s="1061">
        <f>VLOOKUP(C1333,'A. Rate Class Allocations'!$B$124:$J$128,7,FALSE)</f>
        <v>0.93591420350510102</v>
      </c>
      <c r="R1333" s="1061">
        <f>VLOOKUP(C1333,'A. Rate Class Allocations'!$B$124:$J$128,9,FALSE)</f>
        <v>0.67326093337246795</v>
      </c>
      <c r="S1333" s="1060">
        <f t="shared" si="61"/>
        <v>259.66052421573409</v>
      </c>
      <c r="T1333" s="1060">
        <f t="shared" si="62"/>
        <v>5.4819958908130288E-2</v>
      </c>
    </row>
    <row r="1334" spans="1:20" s="1063" customFormat="1">
      <c r="A1334" s="1072" t="s">
        <v>846</v>
      </c>
      <c r="B1334" s="1063" t="s">
        <v>768</v>
      </c>
      <c r="C1334" s="1063" t="s">
        <v>806</v>
      </c>
      <c r="D1334" s="1063" t="s">
        <v>1846</v>
      </c>
      <c r="E1334" s="1066">
        <v>2019</v>
      </c>
      <c r="F1334" s="1066">
        <v>2019</v>
      </c>
      <c r="G1334" s="1064">
        <v>43396</v>
      </c>
      <c r="H1334" s="1117">
        <f t="shared" si="60"/>
        <v>2018</v>
      </c>
      <c r="I1334" s="1118"/>
      <c r="J1334" s="1063" t="s">
        <v>925</v>
      </c>
      <c r="K1334" s="1063" t="s">
        <v>924</v>
      </c>
      <c r="L1334" s="1063" t="s">
        <v>827</v>
      </c>
      <c r="M1334" s="1063">
        <v>2706.132000000001</v>
      </c>
      <c r="N1334" s="1063">
        <v>0.98800000000000021</v>
      </c>
      <c r="O1334" s="1062">
        <f>VLOOKUP(C1334,'A. Rate Class Allocations'!$B$124:$J$128,6,FALSE)</f>
        <v>0.94261788524984402</v>
      </c>
      <c r="P1334" s="1061">
        <f>VLOOKUP(C1334,'A. Rate Class Allocations'!$B$124:$J$128,8,FALSE)</f>
        <v>0.86676492558695795</v>
      </c>
      <c r="Q1334" s="1061">
        <f>VLOOKUP(C1334,'A. Rate Class Allocations'!$B$124:$J$128,7,FALSE)</f>
        <v>0.93591420350510102</v>
      </c>
      <c r="R1334" s="1061">
        <f>VLOOKUP(C1334,'A. Rate Class Allocations'!$B$124:$J$128,9,FALSE)</f>
        <v>0.67326093337246795</v>
      </c>
      <c r="S1334" s="1060">
        <f t="shared" si="61"/>
        <v>2210.9859435858825</v>
      </c>
      <c r="T1334" s="1060">
        <f t="shared" si="62"/>
        <v>0.62255309656589364</v>
      </c>
    </row>
    <row r="1335" spans="1:20" s="1063" customFormat="1">
      <c r="A1335" s="1072" t="s">
        <v>846</v>
      </c>
      <c r="B1335" s="1063" t="s">
        <v>768</v>
      </c>
      <c r="C1335" s="1063" t="s">
        <v>806</v>
      </c>
      <c r="D1335" s="1063" t="s">
        <v>1846</v>
      </c>
      <c r="E1335" s="1066">
        <v>2019</v>
      </c>
      <c r="F1335" s="1066">
        <v>2019</v>
      </c>
      <c r="G1335" s="1064">
        <v>43396</v>
      </c>
      <c r="H1335" s="1117">
        <f t="shared" si="60"/>
        <v>2018</v>
      </c>
      <c r="I1335" s="1118"/>
      <c r="J1335" s="1063" t="s">
        <v>925</v>
      </c>
      <c r="K1335" s="1063" t="s">
        <v>924</v>
      </c>
      <c r="L1335" s="1063" t="s">
        <v>827</v>
      </c>
      <c r="M1335" s="1063">
        <v>714.87899999999979</v>
      </c>
      <c r="N1335" s="1063">
        <v>0.2609999999999999</v>
      </c>
      <c r="O1335" s="1062">
        <f>VLOOKUP(C1335,'A. Rate Class Allocations'!$B$124:$J$128,6,FALSE)</f>
        <v>0.94261788524984402</v>
      </c>
      <c r="P1335" s="1061">
        <f>VLOOKUP(C1335,'A. Rate Class Allocations'!$B$124:$J$128,8,FALSE)</f>
        <v>0.86676492558695795</v>
      </c>
      <c r="Q1335" s="1061">
        <f>VLOOKUP(C1335,'A. Rate Class Allocations'!$B$124:$J$128,7,FALSE)</f>
        <v>0.93591420350510102</v>
      </c>
      <c r="R1335" s="1061">
        <f>VLOOKUP(C1335,'A. Rate Class Allocations'!$B$124:$J$128,9,FALSE)</f>
        <v>0.67326093337246795</v>
      </c>
      <c r="S1335" s="1060">
        <f t="shared" si="61"/>
        <v>584.0762462306833</v>
      </c>
      <c r="T1335" s="1060">
        <f t="shared" si="62"/>
        <v>0.16445987672439083</v>
      </c>
    </row>
    <row r="1336" spans="1:20" s="1063" customFormat="1">
      <c r="A1336" s="1072" t="s">
        <v>846</v>
      </c>
      <c r="B1336" s="1063" t="s">
        <v>768</v>
      </c>
      <c r="C1336" s="1063" t="s">
        <v>806</v>
      </c>
      <c r="D1336" s="1063" t="s">
        <v>1846</v>
      </c>
      <c r="E1336" s="1066">
        <v>2019</v>
      </c>
      <c r="F1336" s="1066">
        <v>2019</v>
      </c>
      <c r="G1336" s="1064">
        <v>43396</v>
      </c>
      <c r="H1336" s="1117">
        <f t="shared" si="60"/>
        <v>2018</v>
      </c>
      <c r="I1336" s="1118"/>
      <c r="J1336" s="1063" t="s">
        <v>925</v>
      </c>
      <c r="K1336" s="1063" t="s">
        <v>924</v>
      </c>
      <c r="L1336" s="1063" t="s">
        <v>827</v>
      </c>
      <c r="M1336" s="1063">
        <v>76.692000000000007</v>
      </c>
      <c r="N1336" s="1063">
        <v>2.8000000000000001E-2</v>
      </c>
      <c r="O1336" s="1062">
        <f>VLOOKUP(C1336,'A. Rate Class Allocations'!$B$124:$J$128,6,FALSE)</f>
        <v>0.94261788524984402</v>
      </c>
      <c r="P1336" s="1061">
        <f>VLOOKUP(C1336,'A. Rate Class Allocations'!$B$124:$J$128,8,FALSE)</f>
        <v>0.86676492558695795</v>
      </c>
      <c r="Q1336" s="1061">
        <f>VLOOKUP(C1336,'A. Rate Class Allocations'!$B$124:$J$128,7,FALSE)</f>
        <v>0.93591420350510102</v>
      </c>
      <c r="R1336" s="1061">
        <f>VLOOKUP(C1336,'A. Rate Class Allocations'!$B$124:$J$128,9,FALSE)</f>
        <v>0.67326093337246795</v>
      </c>
      <c r="S1336" s="1060">
        <f t="shared" si="61"/>
        <v>62.659520668425813</v>
      </c>
      <c r="T1336" s="1060">
        <f t="shared" si="62"/>
        <v>1.7643205165835039E-2</v>
      </c>
    </row>
    <row r="1337" spans="1:20" s="1063" customFormat="1">
      <c r="A1337" s="1072" t="s">
        <v>846</v>
      </c>
      <c r="B1337" s="1063" t="s">
        <v>768</v>
      </c>
      <c r="C1337" s="1063" t="s">
        <v>806</v>
      </c>
      <c r="D1337" s="1063" t="s">
        <v>1846</v>
      </c>
      <c r="E1337" s="1066">
        <v>2019</v>
      </c>
      <c r="F1337" s="1066">
        <v>2019</v>
      </c>
      <c r="G1337" s="1064">
        <v>43396</v>
      </c>
      <c r="H1337" s="1117">
        <f t="shared" si="60"/>
        <v>2018</v>
      </c>
      <c r="I1337" s="1118"/>
      <c r="J1337" s="1063" t="s">
        <v>843</v>
      </c>
      <c r="K1337" s="1063" t="s">
        <v>924</v>
      </c>
      <c r="L1337" s="1063" t="s">
        <v>827</v>
      </c>
      <c r="M1337" s="1063">
        <v>361.548</v>
      </c>
      <c r="N1337" s="1063">
        <v>0.13200000000000001</v>
      </c>
      <c r="O1337" s="1062">
        <f>VLOOKUP(C1337,'A. Rate Class Allocations'!$B$124:$J$128,6,FALSE)</f>
        <v>0.94261788524984402</v>
      </c>
      <c r="P1337" s="1061">
        <f>VLOOKUP(C1337,'A. Rate Class Allocations'!$B$124:$J$128,8,FALSE)</f>
        <v>0.86676492558695795</v>
      </c>
      <c r="Q1337" s="1061">
        <f>VLOOKUP(C1337,'A. Rate Class Allocations'!$B$124:$J$128,7,FALSE)</f>
        <v>0.93591420350510102</v>
      </c>
      <c r="R1337" s="1061">
        <f>VLOOKUP(C1337,'A. Rate Class Allocations'!$B$124:$J$128,9,FALSE)</f>
        <v>0.67326093337246795</v>
      </c>
      <c r="S1337" s="1060">
        <f t="shared" si="61"/>
        <v>295.39488315115022</v>
      </c>
      <c r="T1337" s="1060">
        <f t="shared" si="62"/>
        <v>8.3175110067508037E-2</v>
      </c>
    </row>
    <row r="1338" spans="1:20" s="1063" customFormat="1">
      <c r="A1338" s="1072" t="s">
        <v>846</v>
      </c>
      <c r="B1338" s="1063" t="s">
        <v>768</v>
      </c>
      <c r="C1338" s="1063" t="s">
        <v>806</v>
      </c>
      <c r="D1338" s="1063" t="s">
        <v>1845</v>
      </c>
      <c r="E1338" s="1066">
        <v>2019</v>
      </c>
      <c r="F1338" s="1066">
        <v>2019</v>
      </c>
      <c r="G1338" s="1064">
        <v>43395</v>
      </c>
      <c r="H1338" s="1117">
        <f t="shared" si="60"/>
        <v>2018</v>
      </c>
      <c r="I1338" s="1118"/>
      <c r="J1338" s="1063" t="s">
        <v>925</v>
      </c>
      <c r="K1338" s="1063" t="s">
        <v>924</v>
      </c>
      <c r="L1338" s="1063" t="s">
        <v>827</v>
      </c>
      <c r="M1338" s="1063">
        <v>3066.3359999999998</v>
      </c>
      <c r="N1338" s="1063">
        <v>0.93599999999999994</v>
      </c>
      <c r="O1338" s="1062">
        <f>VLOOKUP(C1338,'A. Rate Class Allocations'!$B$124:$J$128,6,FALSE)</f>
        <v>0.94261788524984402</v>
      </c>
      <c r="P1338" s="1061">
        <f>VLOOKUP(C1338,'A. Rate Class Allocations'!$B$124:$J$128,8,FALSE)</f>
        <v>0.86676492558695795</v>
      </c>
      <c r="Q1338" s="1061">
        <f>VLOOKUP(C1338,'A. Rate Class Allocations'!$B$124:$J$128,7,FALSE)</f>
        <v>0.93591420350510102</v>
      </c>
      <c r="R1338" s="1061">
        <f>VLOOKUP(C1338,'A. Rate Class Allocations'!$B$124:$J$128,9,FALSE)</f>
        <v>0.67326093337246795</v>
      </c>
      <c r="S1338" s="1060">
        <f t="shared" si="61"/>
        <v>2505.2827409421857</v>
      </c>
      <c r="T1338" s="1060">
        <f t="shared" si="62"/>
        <v>0.58978714411505695</v>
      </c>
    </row>
    <row r="1339" spans="1:20" s="1063" customFormat="1">
      <c r="A1339" s="1072" t="s">
        <v>846</v>
      </c>
      <c r="B1339" s="1063" t="s">
        <v>768</v>
      </c>
      <c r="C1339" s="1063" t="s">
        <v>806</v>
      </c>
      <c r="D1339" s="1063" t="s">
        <v>1845</v>
      </c>
      <c r="E1339" s="1066">
        <v>2019</v>
      </c>
      <c r="F1339" s="1066">
        <v>2019</v>
      </c>
      <c r="G1339" s="1064">
        <v>43395</v>
      </c>
      <c r="H1339" s="1117">
        <f t="shared" si="60"/>
        <v>2018</v>
      </c>
      <c r="I1339" s="1118"/>
      <c r="J1339" s="1063" t="s">
        <v>925</v>
      </c>
      <c r="K1339" s="1063" t="s">
        <v>924</v>
      </c>
      <c r="L1339" s="1063" t="s">
        <v>827</v>
      </c>
      <c r="M1339" s="1063">
        <v>95.003999999999991</v>
      </c>
      <c r="N1339" s="1063">
        <v>2.8999999999999998E-2</v>
      </c>
      <c r="O1339" s="1062">
        <f>VLOOKUP(C1339,'A. Rate Class Allocations'!$B$124:$J$128,6,FALSE)</f>
        <v>0.94261788524984402</v>
      </c>
      <c r="P1339" s="1061">
        <f>VLOOKUP(C1339,'A. Rate Class Allocations'!$B$124:$J$128,8,FALSE)</f>
        <v>0.86676492558695795</v>
      </c>
      <c r="Q1339" s="1061">
        <f>VLOOKUP(C1339,'A. Rate Class Allocations'!$B$124:$J$128,7,FALSE)</f>
        <v>0.93591420350510102</v>
      </c>
      <c r="R1339" s="1061">
        <f>VLOOKUP(C1339,'A. Rate Class Allocations'!$B$124:$J$128,9,FALSE)</f>
        <v>0.67326093337246795</v>
      </c>
      <c r="S1339" s="1060">
        <f t="shared" si="61"/>
        <v>77.620939623208741</v>
      </c>
      <c r="T1339" s="1060">
        <f t="shared" si="62"/>
        <v>1.8273319636043429E-2</v>
      </c>
    </row>
    <row r="1340" spans="1:20" s="1063" customFormat="1">
      <c r="A1340" s="1072" t="s">
        <v>846</v>
      </c>
      <c r="B1340" s="1063" t="s">
        <v>768</v>
      </c>
      <c r="C1340" s="1063" t="s">
        <v>806</v>
      </c>
      <c r="D1340" s="1063" t="s">
        <v>1844</v>
      </c>
      <c r="E1340" s="1066">
        <v>2019</v>
      </c>
      <c r="F1340" s="1066">
        <v>2019</v>
      </c>
      <c r="G1340" s="1064">
        <v>43395</v>
      </c>
      <c r="H1340" s="1117">
        <f t="shared" si="60"/>
        <v>2018</v>
      </c>
      <c r="I1340" s="1118"/>
      <c r="J1340" s="1063" t="s">
        <v>925</v>
      </c>
      <c r="K1340" s="1063" t="s">
        <v>924</v>
      </c>
      <c r="L1340" s="1063" t="s">
        <v>827</v>
      </c>
      <c r="M1340" s="1063">
        <v>1993.9920000000006</v>
      </c>
      <c r="N1340" s="1063">
        <v>0.72800000000000009</v>
      </c>
      <c r="O1340" s="1062">
        <f>VLOOKUP(C1340,'A. Rate Class Allocations'!$B$124:$J$128,6,FALSE)</f>
        <v>0.94261788524984402</v>
      </c>
      <c r="P1340" s="1061">
        <f>VLOOKUP(C1340,'A. Rate Class Allocations'!$B$124:$J$128,8,FALSE)</f>
        <v>0.86676492558695795</v>
      </c>
      <c r="Q1340" s="1061">
        <f>VLOOKUP(C1340,'A. Rate Class Allocations'!$B$124:$J$128,7,FALSE)</f>
        <v>0.93591420350510102</v>
      </c>
      <c r="R1340" s="1061">
        <f>VLOOKUP(C1340,'A. Rate Class Allocations'!$B$124:$J$128,9,FALSE)</f>
        <v>0.67326093337246795</v>
      </c>
      <c r="S1340" s="1060">
        <f t="shared" si="61"/>
        <v>1629.1475373790715</v>
      </c>
      <c r="T1340" s="1060">
        <f t="shared" si="62"/>
        <v>0.45872333431171108</v>
      </c>
    </row>
    <row r="1341" spans="1:20" s="1063" customFormat="1">
      <c r="A1341" s="1072" t="s">
        <v>846</v>
      </c>
      <c r="B1341" s="1063" t="s">
        <v>768</v>
      </c>
      <c r="C1341" s="1063" t="s">
        <v>806</v>
      </c>
      <c r="D1341" s="1063" t="s">
        <v>1844</v>
      </c>
      <c r="E1341" s="1066">
        <v>2019</v>
      </c>
      <c r="F1341" s="1066">
        <v>2019</v>
      </c>
      <c r="G1341" s="1064">
        <v>43395</v>
      </c>
      <c r="H1341" s="1117">
        <f t="shared" si="60"/>
        <v>2018</v>
      </c>
      <c r="I1341" s="1118"/>
      <c r="J1341" s="1063" t="s">
        <v>925</v>
      </c>
      <c r="K1341" s="1063" t="s">
        <v>924</v>
      </c>
      <c r="L1341" s="1063" t="s">
        <v>827</v>
      </c>
      <c r="M1341" s="1063">
        <v>76.692000000000007</v>
      </c>
      <c r="N1341" s="1063">
        <v>2.8000000000000001E-2</v>
      </c>
      <c r="O1341" s="1062">
        <f>VLOOKUP(C1341,'A. Rate Class Allocations'!$B$124:$J$128,6,FALSE)</f>
        <v>0.94261788524984402</v>
      </c>
      <c r="P1341" s="1061">
        <f>VLOOKUP(C1341,'A. Rate Class Allocations'!$B$124:$J$128,8,FALSE)</f>
        <v>0.86676492558695795</v>
      </c>
      <c r="Q1341" s="1061">
        <f>VLOOKUP(C1341,'A. Rate Class Allocations'!$B$124:$J$128,7,FALSE)</f>
        <v>0.93591420350510102</v>
      </c>
      <c r="R1341" s="1061">
        <f>VLOOKUP(C1341,'A. Rate Class Allocations'!$B$124:$J$128,9,FALSE)</f>
        <v>0.67326093337246795</v>
      </c>
      <c r="S1341" s="1060">
        <f t="shared" si="61"/>
        <v>62.659520668425813</v>
      </c>
      <c r="T1341" s="1060">
        <f t="shared" si="62"/>
        <v>1.7643205165835039E-2</v>
      </c>
    </row>
    <row r="1342" spans="1:20" s="1063" customFormat="1">
      <c r="A1342" s="1072" t="s">
        <v>846</v>
      </c>
      <c r="B1342" s="1063" t="s">
        <v>768</v>
      </c>
      <c r="C1342" s="1063" t="s">
        <v>806</v>
      </c>
      <c r="D1342" s="1063" t="s">
        <v>1844</v>
      </c>
      <c r="E1342" s="1066">
        <v>2019</v>
      </c>
      <c r="F1342" s="1066">
        <v>2019</v>
      </c>
      <c r="G1342" s="1064">
        <v>43395</v>
      </c>
      <c r="H1342" s="1117">
        <f t="shared" si="60"/>
        <v>2018</v>
      </c>
      <c r="I1342" s="1118"/>
      <c r="J1342" s="1063" t="s">
        <v>925</v>
      </c>
      <c r="K1342" s="1063" t="s">
        <v>924</v>
      </c>
      <c r="L1342" s="1063" t="s">
        <v>827</v>
      </c>
      <c r="M1342" s="1063">
        <v>657.3599999999999</v>
      </c>
      <c r="N1342" s="1063">
        <v>0.24</v>
      </c>
      <c r="O1342" s="1062">
        <f>VLOOKUP(C1342,'A. Rate Class Allocations'!$B$124:$J$128,6,FALSE)</f>
        <v>0.94261788524984402</v>
      </c>
      <c r="P1342" s="1061">
        <f>VLOOKUP(C1342,'A. Rate Class Allocations'!$B$124:$J$128,8,FALSE)</f>
        <v>0.86676492558695795</v>
      </c>
      <c r="Q1342" s="1061">
        <f>VLOOKUP(C1342,'A. Rate Class Allocations'!$B$124:$J$128,7,FALSE)</f>
        <v>0.93591420350510102</v>
      </c>
      <c r="R1342" s="1061">
        <f>VLOOKUP(C1342,'A. Rate Class Allocations'!$B$124:$J$128,9,FALSE)</f>
        <v>0.67326093337246795</v>
      </c>
      <c r="S1342" s="1060">
        <f t="shared" si="61"/>
        <v>537.0816057293639</v>
      </c>
      <c r="T1342" s="1060">
        <f t="shared" si="62"/>
        <v>0.15122747285001462</v>
      </c>
    </row>
    <row r="1343" spans="1:20" s="1063" customFormat="1">
      <c r="A1343" s="1072" t="s">
        <v>846</v>
      </c>
      <c r="B1343" s="1063" t="s">
        <v>768</v>
      </c>
      <c r="C1343" s="1063" t="s">
        <v>806</v>
      </c>
      <c r="D1343" s="1063" t="s">
        <v>1843</v>
      </c>
      <c r="E1343" s="1066">
        <v>2019</v>
      </c>
      <c r="F1343" s="1066">
        <v>2019</v>
      </c>
      <c r="G1343" s="1064">
        <v>43396</v>
      </c>
      <c r="H1343" s="1117">
        <f t="shared" si="60"/>
        <v>2018</v>
      </c>
      <c r="I1343" s="1118"/>
      <c r="J1343" s="1063" t="s">
        <v>925</v>
      </c>
      <c r="K1343" s="1063" t="s">
        <v>924</v>
      </c>
      <c r="L1343" s="1063" t="s">
        <v>827</v>
      </c>
      <c r="M1343" s="1063">
        <v>2848.56</v>
      </c>
      <c r="N1343" s="1063">
        <v>1.1440000000000001</v>
      </c>
      <c r="O1343" s="1062">
        <f>VLOOKUP(C1343,'A. Rate Class Allocations'!$B$124:$J$128,6,FALSE)</f>
        <v>0.94261788524984402</v>
      </c>
      <c r="P1343" s="1061">
        <f>VLOOKUP(C1343,'A. Rate Class Allocations'!$B$124:$J$128,8,FALSE)</f>
        <v>0.86676492558695795</v>
      </c>
      <c r="Q1343" s="1061">
        <f>VLOOKUP(C1343,'A. Rate Class Allocations'!$B$124:$J$128,7,FALSE)</f>
        <v>0.93591420350510102</v>
      </c>
      <c r="R1343" s="1061">
        <f>VLOOKUP(C1343,'A. Rate Class Allocations'!$B$124:$J$128,9,FALSE)</f>
        <v>0.67326093337246795</v>
      </c>
      <c r="S1343" s="1060">
        <f t="shared" si="61"/>
        <v>2327.3536248272444</v>
      </c>
      <c r="T1343" s="1060">
        <f t="shared" si="62"/>
        <v>0.72085095391840304</v>
      </c>
    </row>
    <row r="1344" spans="1:20" s="1063" customFormat="1">
      <c r="A1344" s="1072" t="s">
        <v>846</v>
      </c>
      <c r="B1344" s="1063" t="s">
        <v>768</v>
      </c>
      <c r="C1344" s="1063" t="s">
        <v>806</v>
      </c>
      <c r="D1344" s="1063" t="s">
        <v>1842</v>
      </c>
      <c r="E1344" s="1066">
        <v>2019</v>
      </c>
      <c r="F1344" s="1066">
        <v>2019</v>
      </c>
      <c r="G1344" s="1064">
        <v>43395</v>
      </c>
      <c r="H1344" s="1117">
        <f t="shared" si="60"/>
        <v>2018</v>
      </c>
      <c r="I1344" s="1118"/>
      <c r="J1344" s="1063" t="s">
        <v>925</v>
      </c>
      <c r="K1344" s="1063" t="s">
        <v>924</v>
      </c>
      <c r="L1344" s="1063" t="s">
        <v>827</v>
      </c>
      <c r="M1344" s="1063">
        <v>3075.8</v>
      </c>
      <c r="N1344" s="1063">
        <v>0.72800000000000009</v>
      </c>
      <c r="O1344" s="1062">
        <f>VLOOKUP(C1344,'A. Rate Class Allocations'!$B$124:$J$128,6,FALSE)</f>
        <v>0.94261788524984402</v>
      </c>
      <c r="P1344" s="1061">
        <f>VLOOKUP(C1344,'A. Rate Class Allocations'!$B$124:$J$128,8,FALSE)</f>
        <v>0.86676492558695795</v>
      </c>
      <c r="Q1344" s="1061">
        <f>VLOOKUP(C1344,'A. Rate Class Allocations'!$B$124:$J$128,7,FALSE)</f>
        <v>0.93591420350510102</v>
      </c>
      <c r="R1344" s="1061">
        <f>VLOOKUP(C1344,'A. Rate Class Allocations'!$B$124:$J$128,9,FALSE)</f>
        <v>0.67326093337246795</v>
      </c>
      <c r="S1344" s="1060">
        <f t="shared" si="61"/>
        <v>2513.0150950808966</v>
      </c>
      <c r="T1344" s="1060">
        <f t="shared" si="62"/>
        <v>0.45872333431171108</v>
      </c>
    </row>
    <row r="1345" spans="1:20" s="1063" customFormat="1">
      <c r="A1345" s="1072" t="s">
        <v>846</v>
      </c>
      <c r="B1345" s="1063" t="s">
        <v>768</v>
      </c>
      <c r="C1345" s="1063" t="s">
        <v>806</v>
      </c>
      <c r="D1345" s="1063" t="s">
        <v>1842</v>
      </c>
      <c r="E1345" s="1066">
        <v>2019</v>
      </c>
      <c r="F1345" s="1066">
        <v>2019</v>
      </c>
      <c r="G1345" s="1064">
        <v>43395</v>
      </c>
      <c r="H1345" s="1117">
        <f t="shared" si="60"/>
        <v>2018</v>
      </c>
      <c r="I1345" s="1118"/>
      <c r="J1345" s="1063" t="s">
        <v>925</v>
      </c>
      <c r="K1345" s="1063" t="s">
        <v>924</v>
      </c>
      <c r="L1345" s="1063" t="s">
        <v>827</v>
      </c>
      <c r="M1345" s="1063">
        <v>367.57499999999993</v>
      </c>
      <c r="N1345" s="1063">
        <v>8.6999999999999994E-2</v>
      </c>
      <c r="O1345" s="1062">
        <f>VLOOKUP(C1345,'A. Rate Class Allocations'!$B$124:$J$128,6,FALSE)</f>
        <v>0.94261788524984402</v>
      </c>
      <c r="P1345" s="1061">
        <f>VLOOKUP(C1345,'A. Rate Class Allocations'!$B$124:$J$128,8,FALSE)</f>
        <v>0.86676492558695795</v>
      </c>
      <c r="Q1345" s="1061">
        <f>VLOOKUP(C1345,'A. Rate Class Allocations'!$B$124:$J$128,7,FALSE)</f>
        <v>0.93591420350510102</v>
      </c>
      <c r="R1345" s="1061">
        <f>VLOOKUP(C1345,'A. Rate Class Allocations'!$B$124:$J$128,9,FALSE)</f>
        <v>0.67326093337246795</v>
      </c>
      <c r="S1345" s="1060">
        <f t="shared" si="61"/>
        <v>300.31911163741478</v>
      </c>
      <c r="T1345" s="1060">
        <f t="shared" si="62"/>
        <v>5.4819958908130288E-2</v>
      </c>
    </row>
    <row r="1346" spans="1:20" s="1063" customFormat="1">
      <c r="A1346" s="1072" t="s">
        <v>846</v>
      </c>
      <c r="B1346" s="1063" t="s">
        <v>768</v>
      </c>
      <c r="C1346" s="1063" t="s">
        <v>806</v>
      </c>
      <c r="D1346" s="1063" t="s">
        <v>1841</v>
      </c>
      <c r="E1346" s="1066">
        <v>2019</v>
      </c>
      <c r="F1346" s="1066">
        <v>2019</v>
      </c>
      <c r="G1346" s="1064">
        <v>43410</v>
      </c>
      <c r="H1346" s="1117">
        <f t="shared" si="60"/>
        <v>2018</v>
      </c>
      <c r="I1346" s="1118"/>
      <c r="J1346" s="1063" t="s">
        <v>925</v>
      </c>
      <c r="K1346" s="1063" t="s">
        <v>924</v>
      </c>
      <c r="L1346" s="1063" t="s">
        <v>827</v>
      </c>
      <c r="M1346" s="1063">
        <v>1643.46</v>
      </c>
      <c r="N1346" s="1063">
        <v>0.78</v>
      </c>
      <c r="O1346" s="1062">
        <f>VLOOKUP(C1346,'A. Rate Class Allocations'!$B$124:$J$128,6,FALSE)</f>
        <v>0.94261788524984402</v>
      </c>
      <c r="P1346" s="1061">
        <f>VLOOKUP(C1346,'A. Rate Class Allocations'!$B$124:$J$128,8,FALSE)</f>
        <v>0.86676492558695795</v>
      </c>
      <c r="Q1346" s="1061">
        <f>VLOOKUP(C1346,'A. Rate Class Allocations'!$B$124:$J$128,7,FALSE)</f>
        <v>0.93591420350510102</v>
      </c>
      <c r="R1346" s="1061">
        <f>VLOOKUP(C1346,'A. Rate Class Allocations'!$B$124:$J$128,9,FALSE)</f>
        <v>0.67326093337246795</v>
      </c>
      <c r="S1346" s="1060">
        <f t="shared" si="61"/>
        <v>1342.75303601068</v>
      </c>
      <c r="T1346" s="1060">
        <f t="shared" si="62"/>
        <v>0.49148928676254749</v>
      </c>
    </row>
    <row r="1347" spans="1:20" s="1063" customFormat="1">
      <c r="A1347" s="1072" t="s">
        <v>846</v>
      </c>
      <c r="B1347" s="1063" t="s">
        <v>768</v>
      </c>
      <c r="C1347" s="1063" t="s">
        <v>806</v>
      </c>
      <c r="D1347" s="1063" t="s">
        <v>1840</v>
      </c>
      <c r="E1347" s="1066">
        <v>2019</v>
      </c>
      <c r="F1347" s="1066">
        <v>2019</v>
      </c>
      <c r="G1347" s="1064">
        <v>43397</v>
      </c>
      <c r="H1347" s="1117">
        <f t="shared" si="60"/>
        <v>2018</v>
      </c>
      <c r="I1347" s="1118"/>
      <c r="J1347" s="1063" t="s">
        <v>925</v>
      </c>
      <c r="K1347" s="1063" t="s">
        <v>924</v>
      </c>
      <c r="L1347" s="1063" t="s">
        <v>827</v>
      </c>
      <c r="M1347" s="1063">
        <v>3473.9639999999999</v>
      </c>
      <c r="N1347" s="1063">
        <v>0.67599999999999993</v>
      </c>
      <c r="O1347" s="1062">
        <f>VLOOKUP(C1347,'A. Rate Class Allocations'!$B$124:$J$128,6,FALSE)</f>
        <v>0.94261788524984402</v>
      </c>
      <c r="P1347" s="1061">
        <f>VLOOKUP(C1347,'A. Rate Class Allocations'!$B$124:$J$128,8,FALSE)</f>
        <v>0.86676492558695795</v>
      </c>
      <c r="Q1347" s="1061">
        <f>VLOOKUP(C1347,'A. Rate Class Allocations'!$B$124:$J$128,7,FALSE)</f>
        <v>0.93591420350510102</v>
      </c>
      <c r="R1347" s="1061">
        <f>VLOOKUP(C1347,'A. Rate Class Allocations'!$B$124:$J$128,9,FALSE)</f>
        <v>0.67326093337246795</v>
      </c>
      <c r="S1347" s="1060">
        <f t="shared" si="61"/>
        <v>2838.3262799166432</v>
      </c>
      <c r="T1347" s="1060">
        <f t="shared" si="62"/>
        <v>0.42595738186087445</v>
      </c>
    </row>
    <row r="1348" spans="1:20" s="1063" customFormat="1">
      <c r="A1348" s="1072" t="s">
        <v>846</v>
      </c>
      <c r="B1348" s="1063" t="s">
        <v>768</v>
      </c>
      <c r="C1348" s="1063" t="s">
        <v>806</v>
      </c>
      <c r="D1348" s="1063" t="s">
        <v>1840</v>
      </c>
      <c r="E1348" s="1066">
        <v>2019</v>
      </c>
      <c r="F1348" s="1066">
        <v>2019</v>
      </c>
      <c r="G1348" s="1064">
        <v>43397</v>
      </c>
      <c r="H1348" s="1117">
        <f t="shared" ref="H1348:H1411" si="63">YEAR(G1348)</f>
        <v>2018</v>
      </c>
      <c r="I1348" s="1118"/>
      <c r="J1348" s="1063" t="s">
        <v>925</v>
      </c>
      <c r="K1348" s="1063" t="s">
        <v>924</v>
      </c>
      <c r="L1348" s="1063" t="s">
        <v>827</v>
      </c>
      <c r="M1348" s="1063">
        <v>149.03099999999998</v>
      </c>
      <c r="N1348" s="1063">
        <v>2.8999999999999998E-2</v>
      </c>
      <c r="O1348" s="1062">
        <f>VLOOKUP(C1348,'A. Rate Class Allocations'!$B$124:$J$128,6,FALSE)</f>
        <v>0.94261788524984402</v>
      </c>
      <c r="P1348" s="1061">
        <f>VLOOKUP(C1348,'A. Rate Class Allocations'!$B$124:$J$128,8,FALSE)</f>
        <v>0.86676492558695795</v>
      </c>
      <c r="Q1348" s="1061">
        <f>VLOOKUP(C1348,'A. Rate Class Allocations'!$B$124:$J$128,7,FALSE)</f>
        <v>0.93591420350510102</v>
      </c>
      <c r="R1348" s="1061">
        <f>VLOOKUP(C1348,'A. Rate Class Allocations'!$B$124:$J$128,9,FALSE)</f>
        <v>0.67326093337246795</v>
      </c>
      <c r="S1348" s="1060">
        <f t="shared" ref="S1348:S1411" si="64">M1348*O1348*P1348</f>
        <v>121.76251792541809</v>
      </c>
      <c r="T1348" s="1060">
        <f t="shared" ref="T1348:T1411" si="65">N1348*Q1348*R1348</f>
        <v>1.8273319636043429E-2</v>
      </c>
    </row>
    <row r="1349" spans="1:20" s="1063" customFormat="1">
      <c r="A1349" s="1072" t="s">
        <v>846</v>
      </c>
      <c r="B1349" s="1063" t="s">
        <v>768</v>
      </c>
      <c r="C1349" s="1063" t="s">
        <v>806</v>
      </c>
      <c r="D1349" s="1063" t="s">
        <v>1839</v>
      </c>
      <c r="E1349" s="1066">
        <v>2019</v>
      </c>
      <c r="F1349" s="1066">
        <v>2019</v>
      </c>
      <c r="G1349" s="1064">
        <v>43396</v>
      </c>
      <c r="H1349" s="1117">
        <f t="shared" si="63"/>
        <v>2018</v>
      </c>
      <c r="I1349" s="1118"/>
      <c r="J1349" s="1063" t="s">
        <v>925</v>
      </c>
      <c r="K1349" s="1063" t="s">
        <v>924</v>
      </c>
      <c r="L1349" s="1063" t="s">
        <v>827</v>
      </c>
      <c r="M1349" s="1063">
        <v>2589.6000000000004</v>
      </c>
      <c r="N1349" s="1063">
        <v>1.0400000000000003</v>
      </c>
      <c r="O1349" s="1062">
        <f>VLOOKUP(C1349,'A. Rate Class Allocations'!$B$124:$J$128,6,FALSE)</f>
        <v>0.94261788524984402</v>
      </c>
      <c r="P1349" s="1061">
        <f>VLOOKUP(C1349,'A. Rate Class Allocations'!$B$124:$J$128,8,FALSE)</f>
        <v>0.86676492558695795</v>
      </c>
      <c r="Q1349" s="1061">
        <f>VLOOKUP(C1349,'A. Rate Class Allocations'!$B$124:$J$128,7,FALSE)</f>
        <v>0.93591420350510102</v>
      </c>
      <c r="R1349" s="1061">
        <f>VLOOKUP(C1349,'A. Rate Class Allocations'!$B$124:$J$128,9,FALSE)</f>
        <v>0.67326093337246795</v>
      </c>
      <c r="S1349" s="1060">
        <f t="shared" si="64"/>
        <v>2115.7760225702223</v>
      </c>
      <c r="T1349" s="1060">
        <f t="shared" si="65"/>
        <v>0.6553190490167301</v>
      </c>
    </row>
    <row r="1350" spans="1:20" s="1063" customFormat="1">
      <c r="A1350" s="1072" t="s">
        <v>846</v>
      </c>
      <c r="B1350" s="1063" t="s">
        <v>768</v>
      </c>
      <c r="C1350" s="1063" t="s">
        <v>806</v>
      </c>
      <c r="D1350" s="1063" t="s">
        <v>1839</v>
      </c>
      <c r="E1350" s="1066">
        <v>2019</v>
      </c>
      <c r="F1350" s="1066">
        <v>2019</v>
      </c>
      <c r="G1350" s="1064">
        <v>43396</v>
      </c>
      <c r="H1350" s="1117">
        <f t="shared" si="63"/>
        <v>2018</v>
      </c>
      <c r="I1350" s="1118"/>
      <c r="J1350" s="1063" t="s">
        <v>925</v>
      </c>
      <c r="K1350" s="1063" t="s">
        <v>924</v>
      </c>
      <c r="L1350" s="1063" t="s">
        <v>827</v>
      </c>
      <c r="M1350" s="1063">
        <v>361.04999999999995</v>
      </c>
      <c r="N1350" s="1063">
        <v>0.14499999999999999</v>
      </c>
      <c r="O1350" s="1062">
        <f>VLOOKUP(C1350,'A. Rate Class Allocations'!$B$124:$J$128,6,FALSE)</f>
        <v>0.94261788524984402</v>
      </c>
      <c r="P1350" s="1061">
        <f>VLOOKUP(C1350,'A. Rate Class Allocations'!$B$124:$J$128,8,FALSE)</f>
        <v>0.86676492558695795</v>
      </c>
      <c r="Q1350" s="1061">
        <f>VLOOKUP(C1350,'A. Rate Class Allocations'!$B$124:$J$128,7,FALSE)</f>
        <v>0.93591420350510102</v>
      </c>
      <c r="R1350" s="1061">
        <f>VLOOKUP(C1350,'A. Rate Class Allocations'!$B$124:$J$128,9,FALSE)</f>
        <v>0.67326093337246795</v>
      </c>
      <c r="S1350" s="1060">
        <f t="shared" si="64"/>
        <v>294.98800314680977</v>
      </c>
      <c r="T1350" s="1060">
        <f t="shared" si="65"/>
        <v>9.1366598180217168E-2</v>
      </c>
    </row>
    <row r="1351" spans="1:20" s="1063" customFormat="1">
      <c r="A1351" s="1072" t="s">
        <v>846</v>
      </c>
      <c r="B1351" s="1063" t="s">
        <v>768</v>
      </c>
      <c r="C1351" s="1063" t="s">
        <v>806</v>
      </c>
      <c r="D1351" s="1063" t="s">
        <v>1838</v>
      </c>
      <c r="E1351" s="1066">
        <v>2019</v>
      </c>
      <c r="F1351" s="1066">
        <v>2019</v>
      </c>
      <c r="G1351" s="1064">
        <v>43389</v>
      </c>
      <c r="H1351" s="1117">
        <f t="shared" si="63"/>
        <v>2018</v>
      </c>
      <c r="I1351" s="1118"/>
      <c r="J1351" s="1063" t="s">
        <v>925</v>
      </c>
      <c r="K1351" s="1063" t="s">
        <v>924</v>
      </c>
      <c r="L1351" s="1063" t="s">
        <v>827</v>
      </c>
      <c r="M1351" s="1063">
        <v>3218.0720000000006</v>
      </c>
      <c r="N1351" s="1063">
        <v>1.1440000000000001</v>
      </c>
      <c r="O1351" s="1062">
        <f>VLOOKUP(C1351,'A. Rate Class Allocations'!$B$124:$J$128,6,FALSE)</f>
        <v>0.94261788524984402</v>
      </c>
      <c r="P1351" s="1061">
        <f>VLOOKUP(C1351,'A. Rate Class Allocations'!$B$124:$J$128,8,FALSE)</f>
        <v>0.86676492558695795</v>
      </c>
      <c r="Q1351" s="1061">
        <f>VLOOKUP(C1351,'A. Rate Class Allocations'!$B$124:$J$128,7,FALSE)</f>
        <v>0.93591420350510102</v>
      </c>
      <c r="R1351" s="1061">
        <f>VLOOKUP(C1351,'A. Rate Class Allocations'!$B$124:$J$128,9,FALSE)</f>
        <v>0.67326093337246795</v>
      </c>
      <c r="S1351" s="1060">
        <f t="shared" si="64"/>
        <v>2629.255319935357</v>
      </c>
      <c r="T1351" s="1060">
        <f t="shared" si="65"/>
        <v>0.72085095391840304</v>
      </c>
    </row>
    <row r="1352" spans="1:20" s="1063" customFormat="1">
      <c r="A1352" s="1072" t="s">
        <v>846</v>
      </c>
      <c r="B1352" s="1063" t="s">
        <v>768</v>
      </c>
      <c r="C1352" s="1063" t="s">
        <v>806</v>
      </c>
      <c r="D1352" s="1063" t="s">
        <v>1838</v>
      </c>
      <c r="E1352" s="1066">
        <v>2019</v>
      </c>
      <c r="F1352" s="1066">
        <v>2019</v>
      </c>
      <c r="G1352" s="1064">
        <v>43389</v>
      </c>
      <c r="H1352" s="1117">
        <f t="shared" si="63"/>
        <v>2018</v>
      </c>
      <c r="I1352" s="1118"/>
      <c r="J1352" s="1063" t="s">
        <v>925</v>
      </c>
      <c r="K1352" s="1063" t="s">
        <v>924</v>
      </c>
      <c r="L1352" s="1063" t="s">
        <v>827</v>
      </c>
      <c r="M1352" s="1063">
        <v>115.33299999999998</v>
      </c>
      <c r="N1352" s="1063">
        <v>4.0999999999999995E-2</v>
      </c>
      <c r="O1352" s="1062">
        <f>VLOOKUP(C1352,'A. Rate Class Allocations'!$B$124:$J$128,6,FALSE)</f>
        <v>0.94261788524984402</v>
      </c>
      <c r="P1352" s="1061">
        <f>VLOOKUP(C1352,'A. Rate Class Allocations'!$B$124:$J$128,8,FALSE)</f>
        <v>0.86676492558695795</v>
      </c>
      <c r="Q1352" s="1061">
        <f>VLOOKUP(C1352,'A. Rate Class Allocations'!$B$124:$J$128,7,FALSE)</f>
        <v>0.93591420350510102</v>
      </c>
      <c r="R1352" s="1061">
        <f>VLOOKUP(C1352,'A. Rate Class Allocations'!$B$124:$J$128,9,FALSE)</f>
        <v>0.67326093337246795</v>
      </c>
      <c r="S1352" s="1060">
        <f t="shared" si="64"/>
        <v>94.230304298382535</v>
      </c>
      <c r="T1352" s="1060">
        <f t="shared" si="65"/>
        <v>2.5834693278544159E-2</v>
      </c>
    </row>
    <row r="1353" spans="1:20" s="1063" customFormat="1">
      <c r="A1353" s="1072" t="s">
        <v>846</v>
      </c>
      <c r="B1353" s="1063" t="s">
        <v>768</v>
      </c>
      <c r="C1353" s="1063" t="s">
        <v>806</v>
      </c>
      <c r="D1353" s="1063" t="s">
        <v>1837</v>
      </c>
      <c r="E1353" s="1066">
        <v>2019</v>
      </c>
      <c r="F1353" s="1066">
        <v>2019</v>
      </c>
      <c r="G1353" s="1064">
        <v>43427</v>
      </c>
      <c r="H1353" s="1117">
        <f t="shared" si="63"/>
        <v>2018</v>
      </c>
      <c r="I1353" s="1118"/>
      <c r="J1353" s="1063" t="s">
        <v>925</v>
      </c>
      <c r="K1353" s="1063" t="s">
        <v>924</v>
      </c>
      <c r="L1353" s="1063" t="s">
        <v>827</v>
      </c>
      <c r="M1353" s="1063">
        <v>2599.3109999999997</v>
      </c>
      <c r="N1353" s="1063">
        <v>0.94899999999999995</v>
      </c>
      <c r="O1353" s="1062">
        <f>VLOOKUP(C1353,'A. Rate Class Allocations'!$B$124:$J$128,6,FALSE)</f>
        <v>0.94261788524984402</v>
      </c>
      <c r="P1353" s="1061">
        <f>VLOOKUP(C1353,'A. Rate Class Allocations'!$B$124:$J$128,8,FALSE)</f>
        <v>0.86676492558695795</v>
      </c>
      <c r="Q1353" s="1061">
        <f>VLOOKUP(C1353,'A. Rate Class Allocations'!$B$124:$J$128,7,FALSE)</f>
        <v>0.93591420350510102</v>
      </c>
      <c r="R1353" s="1061">
        <f>VLOOKUP(C1353,'A. Rate Class Allocations'!$B$124:$J$128,9,FALSE)</f>
        <v>0.67326093337246795</v>
      </c>
      <c r="S1353" s="1060">
        <f t="shared" si="64"/>
        <v>2123.7101826548601</v>
      </c>
      <c r="T1353" s="1060">
        <f t="shared" si="65"/>
        <v>0.59797863222776604</v>
      </c>
    </row>
    <row r="1354" spans="1:20" s="1063" customFormat="1">
      <c r="A1354" s="1072" t="s">
        <v>846</v>
      </c>
      <c r="B1354" s="1063" t="s">
        <v>768</v>
      </c>
      <c r="C1354" s="1063" t="s">
        <v>806</v>
      </c>
      <c r="D1354" s="1063" t="s">
        <v>1837</v>
      </c>
      <c r="E1354" s="1066">
        <v>2019</v>
      </c>
      <c r="F1354" s="1066">
        <v>2019</v>
      </c>
      <c r="G1354" s="1064">
        <v>43427</v>
      </c>
      <c r="H1354" s="1117">
        <f t="shared" si="63"/>
        <v>2018</v>
      </c>
      <c r="I1354" s="1118"/>
      <c r="J1354" s="1063" t="s">
        <v>843</v>
      </c>
      <c r="K1354" s="1063" t="s">
        <v>924</v>
      </c>
      <c r="L1354" s="1063" t="s">
        <v>827</v>
      </c>
      <c r="M1354" s="1063">
        <v>1369.4999999999995</v>
      </c>
      <c r="N1354" s="1063">
        <v>0.49999999999999989</v>
      </c>
      <c r="O1354" s="1062">
        <f>VLOOKUP(C1354,'A. Rate Class Allocations'!$B$124:$J$128,6,FALSE)</f>
        <v>0.94261788524984402</v>
      </c>
      <c r="P1354" s="1061">
        <f>VLOOKUP(C1354,'A. Rate Class Allocations'!$B$124:$J$128,8,FALSE)</f>
        <v>0.86676492558695795</v>
      </c>
      <c r="Q1354" s="1061">
        <f>VLOOKUP(C1354,'A. Rate Class Allocations'!$B$124:$J$128,7,FALSE)</f>
        <v>0.93591420350510102</v>
      </c>
      <c r="R1354" s="1061">
        <f>VLOOKUP(C1354,'A. Rate Class Allocations'!$B$124:$J$128,9,FALSE)</f>
        <v>0.67326093337246795</v>
      </c>
      <c r="S1354" s="1060">
        <f t="shared" si="64"/>
        <v>1118.9200119361747</v>
      </c>
      <c r="T1354" s="1060">
        <f t="shared" si="65"/>
        <v>0.31505723510419703</v>
      </c>
    </row>
    <row r="1355" spans="1:20" s="1063" customFormat="1">
      <c r="A1355" s="1072" t="s">
        <v>846</v>
      </c>
      <c r="B1355" s="1063" t="s">
        <v>768</v>
      </c>
      <c r="C1355" s="1063" t="s">
        <v>806</v>
      </c>
      <c r="D1355" s="1063" t="s">
        <v>1836</v>
      </c>
      <c r="E1355" s="1066">
        <v>2019</v>
      </c>
      <c r="F1355" s="1066">
        <v>2019</v>
      </c>
      <c r="G1355" s="1064">
        <v>43398</v>
      </c>
      <c r="H1355" s="1117">
        <f t="shared" si="63"/>
        <v>2018</v>
      </c>
      <c r="I1355" s="1118"/>
      <c r="J1355" s="1063" t="s">
        <v>925</v>
      </c>
      <c r="K1355" s="1063" t="s">
        <v>924</v>
      </c>
      <c r="L1355" s="1063" t="s">
        <v>827</v>
      </c>
      <c r="M1355" s="1063">
        <v>1828.125</v>
      </c>
      <c r="N1355" s="1063">
        <v>0.58499999999999996</v>
      </c>
      <c r="O1355" s="1062">
        <f>VLOOKUP(C1355,'A. Rate Class Allocations'!$B$124:$J$128,6,FALSE)</f>
        <v>0.94261788524984402</v>
      </c>
      <c r="P1355" s="1061">
        <f>VLOOKUP(C1355,'A. Rate Class Allocations'!$B$124:$J$128,8,FALSE)</f>
        <v>0.86676492558695795</v>
      </c>
      <c r="Q1355" s="1061">
        <f>VLOOKUP(C1355,'A. Rate Class Allocations'!$B$124:$J$128,7,FALSE)</f>
        <v>0.93591420350510102</v>
      </c>
      <c r="R1355" s="1061">
        <f>VLOOKUP(C1355,'A. Rate Class Allocations'!$B$124:$J$128,9,FALSE)</f>
        <v>0.67326093337246795</v>
      </c>
      <c r="S1355" s="1060">
        <f t="shared" si="64"/>
        <v>1493.6295340057102</v>
      </c>
      <c r="T1355" s="1060">
        <f t="shared" si="65"/>
        <v>0.36861696507191061</v>
      </c>
    </row>
    <row r="1356" spans="1:20" s="1063" customFormat="1">
      <c r="A1356" s="1072" t="s">
        <v>846</v>
      </c>
      <c r="B1356" s="1063" t="s">
        <v>768</v>
      </c>
      <c r="C1356" s="1063" t="s">
        <v>806</v>
      </c>
      <c r="D1356" s="1063" t="s">
        <v>1836</v>
      </c>
      <c r="E1356" s="1066">
        <v>2019</v>
      </c>
      <c r="F1356" s="1066">
        <v>2019</v>
      </c>
      <c r="G1356" s="1064">
        <v>43398</v>
      </c>
      <c r="H1356" s="1117">
        <f t="shared" si="63"/>
        <v>2018</v>
      </c>
      <c r="I1356" s="1118"/>
      <c r="J1356" s="1063" t="s">
        <v>925</v>
      </c>
      <c r="K1356" s="1063" t="s">
        <v>924</v>
      </c>
      <c r="L1356" s="1063" t="s">
        <v>827</v>
      </c>
      <c r="M1356" s="1063">
        <v>1787.5000000000005</v>
      </c>
      <c r="N1356" s="1063">
        <v>0.57200000000000006</v>
      </c>
      <c r="O1356" s="1062">
        <f>VLOOKUP(C1356,'A. Rate Class Allocations'!$B$124:$J$128,6,FALSE)</f>
        <v>0.94261788524984402</v>
      </c>
      <c r="P1356" s="1061">
        <f>VLOOKUP(C1356,'A. Rate Class Allocations'!$B$124:$J$128,8,FALSE)</f>
        <v>0.86676492558695795</v>
      </c>
      <c r="Q1356" s="1061">
        <f>VLOOKUP(C1356,'A. Rate Class Allocations'!$B$124:$J$128,7,FALSE)</f>
        <v>0.93591420350510102</v>
      </c>
      <c r="R1356" s="1061">
        <f>VLOOKUP(C1356,'A. Rate Class Allocations'!$B$124:$J$128,9,FALSE)</f>
        <v>0.67326093337246795</v>
      </c>
      <c r="S1356" s="1060">
        <f t="shared" si="64"/>
        <v>1460.4377665833615</v>
      </c>
      <c r="T1356" s="1060">
        <f t="shared" si="65"/>
        <v>0.36042547695920152</v>
      </c>
    </row>
    <row r="1357" spans="1:20" s="1063" customFormat="1">
      <c r="A1357" s="1072" t="s">
        <v>846</v>
      </c>
      <c r="B1357" s="1063" t="s">
        <v>768</v>
      </c>
      <c r="C1357" s="1063" t="s">
        <v>806</v>
      </c>
      <c r="D1357" s="1063" t="s">
        <v>1836</v>
      </c>
      <c r="E1357" s="1066">
        <v>2019</v>
      </c>
      <c r="F1357" s="1066">
        <v>2019</v>
      </c>
      <c r="G1357" s="1064">
        <v>43398</v>
      </c>
      <c r="H1357" s="1117">
        <f t="shared" si="63"/>
        <v>2018</v>
      </c>
      <c r="I1357" s="1118"/>
      <c r="J1357" s="1063" t="s">
        <v>925</v>
      </c>
      <c r="K1357" s="1063" t="s">
        <v>924</v>
      </c>
      <c r="L1357" s="1063" t="s">
        <v>827</v>
      </c>
      <c r="M1357" s="1063">
        <v>90.625</v>
      </c>
      <c r="N1357" s="1063">
        <v>2.8999999999999998E-2</v>
      </c>
      <c r="O1357" s="1062">
        <f>VLOOKUP(C1357,'A. Rate Class Allocations'!$B$124:$J$128,6,FALSE)</f>
        <v>0.94261788524984402</v>
      </c>
      <c r="P1357" s="1061">
        <f>VLOOKUP(C1357,'A. Rate Class Allocations'!$B$124:$J$128,8,FALSE)</f>
        <v>0.86676492558695795</v>
      </c>
      <c r="Q1357" s="1061">
        <f>VLOOKUP(C1357,'A. Rate Class Allocations'!$B$124:$J$128,7,FALSE)</f>
        <v>0.93591420350510102</v>
      </c>
      <c r="R1357" s="1061">
        <f>VLOOKUP(C1357,'A. Rate Class Allocations'!$B$124:$J$128,9,FALSE)</f>
        <v>0.67326093337246795</v>
      </c>
      <c r="S1357" s="1060">
        <f t="shared" si="64"/>
        <v>74.043173480624944</v>
      </c>
      <c r="T1357" s="1060">
        <f t="shared" si="65"/>
        <v>1.8273319636043429E-2</v>
      </c>
    </row>
    <row r="1358" spans="1:20" s="1063" customFormat="1">
      <c r="A1358" s="1072" t="s">
        <v>846</v>
      </c>
      <c r="B1358" s="1063" t="s">
        <v>768</v>
      </c>
      <c r="C1358" s="1063" t="s">
        <v>806</v>
      </c>
      <c r="D1358" s="1063" t="s">
        <v>1835</v>
      </c>
      <c r="E1358" s="1066">
        <v>2019</v>
      </c>
      <c r="F1358" s="1066">
        <v>2019</v>
      </c>
      <c r="G1358" s="1064">
        <v>43438</v>
      </c>
      <c r="H1358" s="1117">
        <f t="shared" si="63"/>
        <v>2018</v>
      </c>
      <c r="I1358" s="1118"/>
      <c r="J1358" s="1063" t="s">
        <v>925</v>
      </c>
      <c r="K1358" s="1063" t="s">
        <v>924</v>
      </c>
      <c r="L1358" s="1063" t="s">
        <v>827</v>
      </c>
      <c r="M1358" s="1063">
        <v>1747.9799999999998</v>
      </c>
      <c r="N1358" s="1063">
        <v>0.78</v>
      </c>
      <c r="O1358" s="1062">
        <f>VLOOKUP(C1358,'A. Rate Class Allocations'!$B$124:$J$128,6,FALSE)</f>
        <v>0.94261788524984402</v>
      </c>
      <c r="P1358" s="1061">
        <f>VLOOKUP(C1358,'A. Rate Class Allocations'!$B$124:$J$128,8,FALSE)</f>
        <v>0.86676492558695795</v>
      </c>
      <c r="Q1358" s="1061">
        <f>VLOOKUP(C1358,'A. Rate Class Allocations'!$B$124:$J$128,7,FALSE)</f>
        <v>0.93591420350510102</v>
      </c>
      <c r="R1358" s="1061">
        <f>VLOOKUP(C1358,'A. Rate Class Allocations'!$B$124:$J$128,9,FALSE)</f>
        <v>0.67326093337246795</v>
      </c>
      <c r="S1358" s="1060">
        <f t="shared" si="64"/>
        <v>1428.1488152348998</v>
      </c>
      <c r="T1358" s="1060">
        <f t="shared" si="65"/>
        <v>0.49148928676254749</v>
      </c>
    </row>
    <row r="1359" spans="1:20" s="1063" customFormat="1">
      <c r="A1359" s="1072" t="s">
        <v>846</v>
      </c>
      <c r="B1359" s="1063" t="s">
        <v>768</v>
      </c>
      <c r="C1359" s="1063" t="s">
        <v>806</v>
      </c>
      <c r="D1359" s="1063" t="s">
        <v>1834</v>
      </c>
      <c r="E1359" s="1066">
        <v>2019</v>
      </c>
      <c r="F1359" s="1066">
        <v>2019</v>
      </c>
      <c r="G1359" s="1064">
        <v>43404</v>
      </c>
      <c r="H1359" s="1117">
        <f t="shared" si="63"/>
        <v>2018</v>
      </c>
      <c r="I1359" s="1118"/>
      <c r="J1359" s="1063" t="s">
        <v>925</v>
      </c>
      <c r="K1359" s="1063" t="s">
        <v>924</v>
      </c>
      <c r="L1359" s="1063" t="s">
        <v>827</v>
      </c>
      <c r="M1359" s="1063">
        <v>3972.8000000000011</v>
      </c>
      <c r="N1359" s="1063">
        <v>1.0400000000000003</v>
      </c>
      <c r="O1359" s="1062">
        <f>VLOOKUP(C1359,'A. Rate Class Allocations'!$B$124:$J$128,6,FALSE)</f>
        <v>0.94261788524984402</v>
      </c>
      <c r="P1359" s="1061">
        <f>VLOOKUP(C1359,'A. Rate Class Allocations'!$B$124:$J$128,8,FALSE)</f>
        <v>0.86676492558695795</v>
      </c>
      <c r="Q1359" s="1061">
        <f>VLOOKUP(C1359,'A. Rate Class Allocations'!$B$124:$J$128,7,FALSE)</f>
        <v>0.93591420350510102</v>
      </c>
      <c r="R1359" s="1061">
        <f>VLOOKUP(C1359,'A. Rate Class Allocations'!$B$124:$J$128,9,FALSE)</f>
        <v>0.67326093337246795</v>
      </c>
      <c r="S1359" s="1060">
        <f t="shared" si="64"/>
        <v>3245.8893197663656</v>
      </c>
      <c r="T1359" s="1060">
        <f t="shared" si="65"/>
        <v>0.6553190490167301</v>
      </c>
    </row>
    <row r="1360" spans="1:20" s="1063" customFormat="1">
      <c r="A1360" s="1072" t="s">
        <v>846</v>
      </c>
      <c r="B1360" s="1063" t="s">
        <v>768</v>
      </c>
      <c r="C1360" s="1063" t="s">
        <v>806</v>
      </c>
      <c r="D1360" s="1063" t="s">
        <v>1833</v>
      </c>
      <c r="E1360" s="1066">
        <v>2019</v>
      </c>
      <c r="F1360" s="1066">
        <v>2019</v>
      </c>
      <c r="G1360" s="1064">
        <v>43390</v>
      </c>
      <c r="H1360" s="1117">
        <f t="shared" si="63"/>
        <v>2018</v>
      </c>
      <c r="I1360" s="1118"/>
      <c r="J1360" s="1063" t="s">
        <v>925</v>
      </c>
      <c r="K1360" s="1063" t="s">
        <v>924</v>
      </c>
      <c r="L1360" s="1063" t="s">
        <v>827</v>
      </c>
      <c r="M1360" s="1063">
        <v>4145.8560000000007</v>
      </c>
      <c r="N1360" s="1063">
        <v>1.2480000000000002</v>
      </c>
      <c r="O1360" s="1062">
        <f>VLOOKUP(C1360,'A. Rate Class Allocations'!$B$124:$J$128,6,FALSE)</f>
        <v>0.94261788524984402</v>
      </c>
      <c r="P1360" s="1061">
        <f>VLOOKUP(C1360,'A. Rate Class Allocations'!$B$124:$J$128,8,FALSE)</f>
        <v>0.86676492558695795</v>
      </c>
      <c r="Q1360" s="1061">
        <f>VLOOKUP(C1360,'A. Rate Class Allocations'!$B$124:$J$128,7,FALSE)</f>
        <v>0.93591420350510102</v>
      </c>
      <c r="R1360" s="1061">
        <f>VLOOKUP(C1360,'A. Rate Class Allocations'!$B$124:$J$128,9,FALSE)</f>
        <v>0.67326093337246795</v>
      </c>
      <c r="S1360" s="1060">
        <f t="shared" si="64"/>
        <v>3387.2809383027852</v>
      </c>
      <c r="T1360" s="1060">
        <f t="shared" si="65"/>
        <v>0.78638285882007619</v>
      </c>
    </row>
    <row r="1361" spans="1:20" s="1063" customFormat="1">
      <c r="A1361" s="1072" t="s">
        <v>846</v>
      </c>
      <c r="B1361" s="1063" t="s">
        <v>768</v>
      </c>
      <c r="C1361" s="1063" t="s">
        <v>806</v>
      </c>
      <c r="D1361" s="1063" t="s">
        <v>1832</v>
      </c>
      <c r="E1361" s="1066">
        <v>2019</v>
      </c>
      <c r="F1361" s="1066">
        <v>2019</v>
      </c>
      <c r="G1361" s="1064">
        <v>43389</v>
      </c>
      <c r="H1361" s="1117">
        <f t="shared" si="63"/>
        <v>2018</v>
      </c>
      <c r="I1361" s="1118"/>
      <c r="J1361" s="1063" t="s">
        <v>925</v>
      </c>
      <c r="K1361" s="1063" t="s">
        <v>924</v>
      </c>
      <c r="L1361" s="1063" t="s">
        <v>827</v>
      </c>
      <c r="M1361" s="1063">
        <v>3630.9000000000005</v>
      </c>
      <c r="N1361" s="1063">
        <v>0.98800000000000021</v>
      </c>
      <c r="O1361" s="1062">
        <f>VLOOKUP(C1361,'A. Rate Class Allocations'!$B$124:$J$128,6,FALSE)</f>
        <v>0.94261788524984402</v>
      </c>
      <c r="P1361" s="1061">
        <f>VLOOKUP(C1361,'A. Rate Class Allocations'!$B$124:$J$128,8,FALSE)</f>
        <v>0.86676492558695795</v>
      </c>
      <c r="Q1361" s="1061">
        <f>VLOOKUP(C1361,'A. Rate Class Allocations'!$B$124:$J$128,7,FALSE)</f>
        <v>0.93591420350510102</v>
      </c>
      <c r="R1361" s="1061">
        <f>VLOOKUP(C1361,'A. Rate Class Allocations'!$B$124:$J$128,9,FALSE)</f>
        <v>0.67326093337246795</v>
      </c>
      <c r="S1361" s="1060">
        <f t="shared" si="64"/>
        <v>2966.5474051398751</v>
      </c>
      <c r="T1361" s="1060">
        <f t="shared" si="65"/>
        <v>0.62255309656589364</v>
      </c>
    </row>
    <row r="1362" spans="1:20" s="1063" customFormat="1">
      <c r="A1362" s="1072" t="s">
        <v>846</v>
      </c>
      <c r="B1362" s="1063" t="s">
        <v>768</v>
      </c>
      <c r="C1362" s="1063" t="s">
        <v>806</v>
      </c>
      <c r="D1362" s="1063" t="s">
        <v>1832</v>
      </c>
      <c r="E1362" s="1066">
        <v>2019</v>
      </c>
      <c r="F1362" s="1066">
        <v>2019</v>
      </c>
      <c r="G1362" s="1064">
        <v>43389</v>
      </c>
      <c r="H1362" s="1117">
        <f t="shared" si="63"/>
        <v>2018</v>
      </c>
      <c r="I1362" s="1118"/>
      <c r="J1362" s="1063" t="s">
        <v>925</v>
      </c>
      <c r="K1362" s="1063" t="s">
        <v>924</v>
      </c>
      <c r="L1362" s="1063" t="s">
        <v>827</v>
      </c>
      <c r="M1362" s="1063">
        <v>51.449999999999996</v>
      </c>
      <c r="N1362" s="1063">
        <v>1.4E-2</v>
      </c>
      <c r="O1362" s="1062">
        <f>VLOOKUP(C1362,'A. Rate Class Allocations'!$B$124:$J$128,6,FALSE)</f>
        <v>0.94261788524984402</v>
      </c>
      <c r="P1362" s="1061">
        <f>VLOOKUP(C1362,'A. Rate Class Allocations'!$B$124:$J$128,8,FALSE)</f>
        <v>0.86676492558695795</v>
      </c>
      <c r="Q1362" s="1061">
        <f>VLOOKUP(C1362,'A. Rate Class Allocations'!$B$124:$J$128,7,FALSE)</f>
        <v>0.93591420350510102</v>
      </c>
      <c r="R1362" s="1061">
        <f>VLOOKUP(C1362,'A. Rate Class Allocations'!$B$124:$J$128,9,FALSE)</f>
        <v>0.67326093337246795</v>
      </c>
      <c r="S1362" s="1060">
        <f t="shared" si="64"/>
        <v>42.036096833965836</v>
      </c>
      <c r="T1362" s="1060">
        <f t="shared" si="65"/>
        <v>8.8216025829175194E-3</v>
      </c>
    </row>
    <row r="1363" spans="1:20" s="1063" customFormat="1">
      <c r="A1363" s="1072" t="s">
        <v>846</v>
      </c>
      <c r="B1363" s="1063" t="s">
        <v>768</v>
      </c>
      <c r="C1363" s="1063" t="s">
        <v>806</v>
      </c>
      <c r="D1363" s="1063" t="s">
        <v>1831</v>
      </c>
      <c r="E1363" s="1066">
        <v>2019</v>
      </c>
      <c r="F1363" s="1066">
        <v>2019</v>
      </c>
      <c r="G1363" s="1064">
        <v>43404</v>
      </c>
      <c r="H1363" s="1117">
        <f t="shared" si="63"/>
        <v>2018</v>
      </c>
      <c r="I1363" s="1118"/>
      <c r="J1363" s="1063" t="s">
        <v>925</v>
      </c>
      <c r="K1363" s="1063" t="s">
        <v>924</v>
      </c>
      <c r="L1363" s="1063" t="s">
        <v>827</v>
      </c>
      <c r="M1363" s="1063">
        <v>647.40000000000009</v>
      </c>
      <c r="N1363" s="1063">
        <v>0.26000000000000006</v>
      </c>
      <c r="O1363" s="1062">
        <f>VLOOKUP(C1363,'A. Rate Class Allocations'!$B$124:$J$128,6,FALSE)</f>
        <v>0.94261788524984402</v>
      </c>
      <c r="P1363" s="1061">
        <f>VLOOKUP(C1363,'A. Rate Class Allocations'!$B$124:$J$128,8,FALSE)</f>
        <v>0.86676492558695795</v>
      </c>
      <c r="Q1363" s="1061">
        <f>VLOOKUP(C1363,'A. Rate Class Allocations'!$B$124:$J$128,7,FALSE)</f>
        <v>0.93591420350510102</v>
      </c>
      <c r="R1363" s="1061">
        <f>VLOOKUP(C1363,'A. Rate Class Allocations'!$B$124:$J$128,9,FALSE)</f>
        <v>0.67326093337246795</v>
      </c>
      <c r="S1363" s="1060">
        <f t="shared" si="64"/>
        <v>528.94400564255557</v>
      </c>
      <c r="T1363" s="1060">
        <f t="shared" si="65"/>
        <v>0.16382976225418253</v>
      </c>
    </row>
    <row r="1364" spans="1:20" s="1063" customFormat="1">
      <c r="A1364" s="1072" t="s">
        <v>846</v>
      </c>
      <c r="B1364" s="1063" t="s">
        <v>768</v>
      </c>
      <c r="C1364" s="1063" t="s">
        <v>806</v>
      </c>
      <c r="D1364" s="1063" t="s">
        <v>1831</v>
      </c>
      <c r="E1364" s="1066">
        <v>2019</v>
      </c>
      <c r="F1364" s="1066">
        <v>2019</v>
      </c>
      <c r="G1364" s="1064">
        <v>43404</v>
      </c>
      <c r="H1364" s="1117">
        <f t="shared" si="63"/>
        <v>2018</v>
      </c>
      <c r="I1364" s="1118"/>
      <c r="J1364" s="1063" t="s">
        <v>925</v>
      </c>
      <c r="K1364" s="1063" t="s">
        <v>924</v>
      </c>
      <c r="L1364" s="1063" t="s">
        <v>827</v>
      </c>
      <c r="M1364" s="1063">
        <v>119.52</v>
      </c>
      <c r="N1364" s="1063">
        <v>4.8000000000000001E-2</v>
      </c>
      <c r="O1364" s="1062">
        <f>VLOOKUP(C1364,'A. Rate Class Allocations'!$B$124:$J$128,6,FALSE)</f>
        <v>0.94261788524984402</v>
      </c>
      <c r="P1364" s="1061">
        <f>VLOOKUP(C1364,'A. Rate Class Allocations'!$B$124:$J$128,8,FALSE)</f>
        <v>0.86676492558695795</v>
      </c>
      <c r="Q1364" s="1061">
        <f>VLOOKUP(C1364,'A. Rate Class Allocations'!$B$124:$J$128,7,FALSE)</f>
        <v>0.93591420350510102</v>
      </c>
      <c r="R1364" s="1061">
        <f>VLOOKUP(C1364,'A. Rate Class Allocations'!$B$124:$J$128,9,FALSE)</f>
        <v>0.67326093337246795</v>
      </c>
      <c r="S1364" s="1060">
        <f t="shared" si="64"/>
        <v>97.651201041702564</v>
      </c>
      <c r="T1364" s="1060">
        <f t="shared" si="65"/>
        <v>3.0245494570002921E-2</v>
      </c>
    </row>
    <row r="1365" spans="1:20" s="1063" customFormat="1">
      <c r="A1365" s="1072" t="s">
        <v>846</v>
      </c>
      <c r="B1365" s="1063" t="s">
        <v>768</v>
      </c>
      <c r="C1365" s="1063" t="s">
        <v>806</v>
      </c>
      <c r="D1365" s="1063" t="s">
        <v>1831</v>
      </c>
      <c r="E1365" s="1066">
        <v>2019</v>
      </c>
      <c r="F1365" s="1066">
        <v>2019</v>
      </c>
      <c r="G1365" s="1064">
        <v>43404</v>
      </c>
      <c r="H1365" s="1117">
        <f t="shared" si="63"/>
        <v>2018</v>
      </c>
      <c r="I1365" s="1118"/>
      <c r="J1365" s="1063" t="s">
        <v>925</v>
      </c>
      <c r="K1365" s="1063" t="s">
        <v>924</v>
      </c>
      <c r="L1365" s="1063" t="s">
        <v>827</v>
      </c>
      <c r="M1365" s="1063">
        <v>507.96000000000004</v>
      </c>
      <c r="N1365" s="1063">
        <v>0.20399999999999999</v>
      </c>
      <c r="O1365" s="1062">
        <f>VLOOKUP(C1365,'A. Rate Class Allocations'!$B$124:$J$128,6,FALSE)</f>
        <v>0.94261788524984402</v>
      </c>
      <c r="P1365" s="1061">
        <f>VLOOKUP(C1365,'A. Rate Class Allocations'!$B$124:$J$128,8,FALSE)</f>
        <v>0.86676492558695795</v>
      </c>
      <c r="Q1365" s="1061">
        <f>VLOOKUP(C1365,'A. Rate Class Allocations'!$B$124:$J$128,7,FALSE)</f>
        <v>0.93591420350510102</v>
      </c>
      <c r="R1365" s="1061">
        <f>VLOOKUP(C1365,'A. Rate Class Allocations'!$B$124:$J$128,9,FALSE)</f>
        <v>0.67326093337246795</v>
      </c>
      <c r="S1365" s="1060">
        <f t="shared" si="64"/>
        <v>415.01760442723588</v>
      </c>
      <c r="T1365" s="1060">
        <f t="shared" si="65"/>
        <v>0.1285433519225124</v>
      </c>
    </row>
    <row r="1366" spans="1:20" s="1063" customFormat="1">
      <c r="A1366" s="1072" t="s">
        <v>846</v>
      </c>
      <c r="B1366" s="1063" t="s">
        <v>768</v>
      </c>
      <c r="C1366" s="1063" t="s">
        <v>806</v>
      </c>
      <c r="D1366" s="1063" t="s">
        <v>1830</v>
      </c>
      <c r="E1366" s="1066">
        <v>2019</v>
      </c>
      <c r="F1366" s="1066">
        <v>2019</v>
      </c>
      <c r="G1366" s="1064">
        <v>43405</v>
      </c>
      <c r="H1366" s="1117">
        <f t="shared" si="63"/>
        <v>2018</v>
      </c>
      <c r="I1366" s="1118"/>
      <c r="J1366" s="1063" t="s">
        <v>925</v>
      </c>
      <c r="K1366" s="1063" t="s">
        <v>924</v>
      </c>
      <c r="L1366" s="1063" t="s">
        <v>827</v>
      </c>
      <c r="M1366" s="1063">
        <v>1999.8979999999997</v>
      </c>
      <c r="N1366" s="1063">
        <v>0.84099999999999986</v>
      </c>
      <c r="O1366" s="1062">
        <f>VLOOKUP(C1366,'A. Rate Class Allocations'!$B$124:$J$128,6,FALSE)</f>
        <v>0.94261788524984402</v>
      </c>
      <c r="P1366" s="1061">
        <f>VLOOKUP(C1366,'A. Rate Class Allocations'!$B$124:$J$128,8,FALSE)</f>
        <v>0.86676492558695795</v>
      </c>
      <c r="Q1366" s="1061">
        <f>VLOOKUP(C1366,'A. Rate Class Allocations'!$B$124:$J$128,7,FALSE)</f>
        <v>0.93591420350510102</v>
      </c>
      <c r="R1366" s="1061">
        <f>VLOOKUP(C1366,'A. Rate Class Allocations'!$B$124:$J$128,9,FALSE)</f>
        <v>0.67326093337246795</v>
      </c>
      <c r="S1366" s="1060">
        <f t="shared" si="64"/>
        <v>1633.9729054626744</v>
      </c>
      <c r="T1366" s="1060">
        <f t="shared" si="65"/>
        <v>0.52992626944525945</v>
      </c>
    </row>
    <row r="1367" spans="1:20" s="1063" customFormat="1">
      <c r="A1367" s="1072" t="s">
        <v>846</v>
      </c>
      <c r="B1367" s="1063" t="s">
        <v>768</v>
      </c>
      <c r="C1367" s="1063" t="s">
        <v>806</v>
      </c>
      <c r="D1367" s="1063" t="s">
        <v>1829</v>
      </c>
      <c r="E1367" s="1066">
        <v>2019</v>
      </c>
      <c r="F1367" s="1066">
        <v>2019</v>
      </c>
      <c r="G1367" s="1064">
        <v>43493</v>
      </c>
      <c r="H1367" s="1117">
        <f t="shared" si="63"/>
        <v>2019</v>
      </c>
      <c r="I1367" s="1118"/>
      <c r="J1367" s="1063" t="s">
        <v>925</v>
      </c>
      <c r="K1367" s="1063" t="s">
        <v>924</v>
      </c>
      <c r="L1367" s="1063" t="s">
        <v>827</v>
      </c>
      <c r="M1367" s="1063">
        <v>330.40800000000002</v>
      </c>
      <c r="N1367" s="1063">
        <v>0.10400000000000001</v>
      </c>
      <c r="O1367" s="1062">
        <f>VLOOKUP(C1367,'A. Rate Class Allocations'!$B$124:$J$128,6,FALSE)</f>
        <v>0.94261788524984402</v>
      </c>
      <c r="P1367" s="1061">
        <f>VLOOKUP(C1367,'A. Rate Class Allocations'!$B$124:$J$128,8,FALSE)</f>
        <v>0.86676492558695795</v>
      </c>
      <c r="Q1367" s="1061">
        <f>VLOOKUP(C1367,'A. Rate Class Allocations'!$B$124:$J$128,7,FALSE)</f>
        <v>0.93591420350510102</v>
      </c>
      <c r="R1367" s="1061">
        <f>VLOOKUP(C1367,'A. Rate Class Allocations'!$B$124:$J$128,9,FALSE)</f>
        <v>0.67326093337246795</v>
      </c>
      <c r="S1367" s="1060">
        <f t="shared" si="64"/>
        <v>269.95262745805604</v>
      </c>
      <c r="T1367" s="1060">
        <f t="shared" si="65"/>
        <v>6.5531904901673016E-2</v>
      </c>
    </row>
    <row r="1368" spans="1:20" s="1063" customFormat="1">
      <c r="A1368" s="1072" t="s">
        <v>846</v>
      </c>
      <c r="B1368" s="1063" t="s">
        <v>768</v>
      </c>
      <c r="C1368" s="1063" t="s">
        <v>806</v>
      </c>
      <c r="D1368" s="1063" t="s">
        <v>1829</v>
      </c>
      <c r="E1368" s="1066">
        <v>2019</v>
      </c>
      <c r="F1368" s="1066">
        <v>2019</v>
      </c>
      <c r="G1368" s="1064">
        <v>43493</v>
      </c>
      <c r="H1368" s="1117">
        <f t="shared" si="63"/>
        <v>2019</v>
      </c>
      <c r="I1368" s="1118"/>
      <c r="J1368" s="1063" t="s">
        <v>925</v>
      </c>
      <c r="K1368" s="1063" t="s">
        <v>924</v>
      </c>
      <c r="L1368" s="1063" t="s">
        <v>827</v>
      </c>
      <c r="M1368" s="1063">
        <v>1381.9950000000001</v>
      </c>
      <c r="N1368" s="1063">
        <v>0.43500000000000005</v>
      </c>
      <c r="O1368" s="1062">
        <f>VLOOKUP(C1368,'A. Rate Class Allocations'!$B$124:$J$128,6,FALSE)</f>
        <v>0.94261788524984402</v>
      </c>
      <c r="P1368" s="1061">
        <f>VLOOKUP(C1368,'A. Rate Class Allocations'!$B$124:$J$128,8,FALSE)</f>
        <v>0.86676492558695795</v>
      </c>
      <c r="Q1368" s="1061">
        <f>VLOOKUP(C1368,'A. Rate Class Allocations'!$B$124:$J$128,7,FALSE)</f>
        <v>0.93591420350510102</v>
      </c>
      <c r="R1368" s="1061">
        <f>VLOOKUP(C1368,'A. Rate Class Allocations'!$B$124:$J$128,9,FALSE)</f>
        <v>0.67326093337246795</v>
      </c>
      <c r="S1368" s="1060">
        <f t="shared" si="64"/>
        <v>1129.1287783101384</v>
      </c>
      <c r="T1368" s="1060">
        <f t="shared" si="65"/>
        <v>0.27409979454065153</v>
      </c>
    </row>
    <row r="1369" spans="1:20" s="1063" customFormat="1">
      <c r="A1369" s="1072" t="s">
        <v>846</v>
      </c>
      <c r="B1369" s="1063" t="s">
        <v>768</v>
      </c>
      <c r="C1369" s="1063" t="s">
        <v>806</v>
      </c>
      <c r="D1369" s="1063" t="s">
        <v>1829</v>
      </c>
      <c r="E1369" s="1066">
        <v>2019</v>
      </c>
      <c r="F1369" s="1066">
        <v>2019</v>
      </c>
      <c r="G1369" s="1064">
        <v>43493</v>
      </c>
      <c r="H1369" s="1117">
        <f t="shared" si="63"/>
        <v>2019</v>
      </c>
      <c r="I1369" s="1118"/>
      <c r="J1369" s="1063" t="s">
        <v>925</v>
      </c>
      <c r="K1369" s="1063" t="s">
        <v>924</v>
      </c>
      <c r="L1369" s="1063" t="s">
        <v>827</v>
      </c>
      <c r="M1369" s="1063">
        <v>4574.88</v>
      </c>
      <c r="N1369" s="1063">
        <v>1.44</v>
      </c>
      <c r="O1369" s="1062">
        <f>VLOOKUP(C1369,'A. Rate Class Allocations'!$B$124:$J$128,6,FALSE)</f>
        <v>0.94261788524984402</v>
      </c>
      <c r="P1369" s="1061">
        <f>VLOOKUP(C1369,'A. Rate Class Allocations'!$B$124:$J$128,8,FALSE)</f>
        <v>0.86676492558695795</v>
      </c>
      <c r="Q1369" s="1061">
        <f>VLOOKUP(C1369,'A. Rate Class Allocations'!$B$124:$J$128,7,FALSE)</f>
        <v>0.93591420350510102</v>
      </c>
      <c r="R1369" s="1061">
        <f>VLOOKUP(C1369,'A. Rate Class Allocations'!$B$124:$J$128,9,FALSE)</f>
        <v>0.67326093337246795</v>
      </c>
      <c r="S1369" s="1060">
        <f t="shared" si="64"/>
        <v>3737.8056109576992</v>
      </c>
      <c r="T1369" s="1060">
        <f t="shared" si="65"/>
        <v>0.90736483710008764</v>
      </c>
    </row>
    <row r="1370" spans="1:20" s="1063" customFormat="1">
      <c r="A1370" s="1072" t="s">
        <v>846</v>
      </c>
      <c r="B1370" s="1063" t="s">
        <v>768</v>
      </c>
      <c r="C1370" s="1063" t="s">
        <v>806</v>
      </c>
      <c r="D1370" s="1063" t="s">
        <v>1828</v>
      </c>
      <c r="E1370" s="1066">
        <v>2019</v>
      </c>
      <c r="F1370" s="1066">
        <v>2019</v>
      </c>
      <c r="G1370" s="1064">
        <v>43437</v>
      </c>
      <c r="H1370" s="1117">
        <f t="shared" si="63"/>
        <v>2018</v>
      </c>
      <c r="I1370" s="1118"/>
      <c r="J1370" s="1063" t="s">
        <v>925</v>
      </c>
      <c r="K1370" s="1063" t="s">
        <v>924</v>
      </c>
      <c r="L1370" s="1063" t="s">
        <v>827</v>
      </c>
      <c r="M1370" s="1063">
        <v>1294.8000000000002</v>
      </c>
      <c r="N1370" s="1063">
        <v>0.52000000000000013</v>
      </c>
      <c r="O1370" s="1062">
        <f>VLOOKUP(C1370,'A. Rate Class Allocations'!$B$124:$J$128,6,FALSE)</f>
        <v>0.94261788524984402</v>
      </c>
      <c r="P1370" s="1061">
        <f>VLOOKUP(C1370,'A. Rate Class Allocations'!$B$124:$J$128,8,FALSE)</f>
        <v>0.86676492558695795</v>
      </c>
      <c r="Q1370" s="1061">
        <f>VLOOKUP(C1370,'A. Rate Class Allocations'!$B$124:$J$128,7,FALSE)</f>
        <v>0.93591420350510102</v>
      </c>
      <c r="R1370" s="1061">
        <f>VLOOKUP(C1370,'A. Rate Class Allocations'!$B$124:$J$128,9,FALSE)</f>
        <v>0.67326093337246795</v>
      </c>
      <c r="S1370" s="1060">
        <f t="shared" si="64"/>
        <v>1057.8880112851111</v>
      </c>
      <c r="T1370" s="1060">
        <f t="shared" si="65"/>
        <v>0.32765952450836505</v>
      </c>
    </row>
    <row r="1371" spans="1:20" s="1063" customFormat="1">
      <c r="A1371" s="1072" t="s">
        <v>846</v>
      </c>
      <c r="B1371" s="1063" t="s">
        <v>768</v>
      </c>
      <c r="C1371" s="1063" t="s">
        <v>806</v>
      </c>
      <c r="D1371" s="1063" t="s">
        <v>1828</v>
      </c>
      <c r="E1371" s="1066">
        <v>2019</v>
      </c>
      <c r="F1371" s="1066">
        <v>2019</v>
      </c>
      <c r="G1371" s="1064">
        <v>43437</v>
      </c>
      <c r="H1371" s="1117">
        <f t="shared" si="63"/>
        <v>2018</v>
      </c>
      <c r="I1371" s="1118"/>
      <c r="J1371" s="1063" t="s">
        <v>925</v>
      </c>
      <c r="K1371" s="1063" t="s">
        <v>924</v>
      </c>
      <c r="L1371" s="1063" t="s">
        <v>827</v>
      </c>
      <c r="M1371" s="1063">
        <v>72.209999999999994</v>
      </c>
      <c r="N1371" s="1063">
        <v>2.8999999999999998E-2</v>
      </c>
      <c r="O1371" s="1062">
        <f>VLOOKUP(C1371,'A. Rate Class Allocations'!$B$124:$J$128,6,FALSE)</f>
        <v>0.94261788524984402</v>
      </c>
      <c r="P1371" s="1061">
        <f>VLOOKUP(C1371,'A. Rate Class Allocations'!$B$124:$J$128,8,FALSE)</f>
        <v>0.86676492558695795</v>
      </c>
      <c r="Q1371" s="1061">
        <f>VLOOKUP(C1371,'A. Rate Class Allocations'!$B$124:$J$128,7,FALSE)</f>
        <v>0.93591420350510102</v>
      </c>
      <c r="R1371" s="1061">
        <f>VLOOKUP(C1371,'A. Rate Class Allocations'!$B$124:$J$128,9,FALSE)</f>
        <v>0.67326093337246795</v>
      </c>
      <c r="S1371" s="1060">
        <f t="shared" si="64"/>
        <v>58.997600629361955</v>
      </c>
      <c r="T1371" s="1060">
        <f t="shared" si="65"/>
        <v>1.8273319636043429E-2</v>
      </c>
    </row>
    <row r="1372" spans="1:20" s="1063" customFormat="1">
      <c r="A1372" s="1072" t="s">
        <v>846</v>
      </c>
      <c r="B1372" s="1063" t="s">
        <v>768</v>
      </c>
      <c r="C1372" s="1063" t="s">
        <v>806</v>
      </c>
      <c r="D1372" s="1063" t="s">
        <v>1828</v>
      </c>
      <c r="E1372" s="1066">
        <v>2019</v>
      </c>
      <c r="F1372" s="1066">
        <v>2019</v>
      </c>
      <c r="G1372" s="1064">
        <v>43437</v>
      </c>
      <c r="H1372" s="1117">
        <f t="shared" si="63"/>
        <v>2018</v>
      </c>
      <c r="I1372" s="1118"/>
      <c r="J1372" s="1063" t="s">
        <v>925</v>
      </c>
      <c r="K1372" s="1063" t="s">
        <v>924</v>
      </c>
      <c r="L1372" s="1063" t="s">
        <v>827</v>
      </c>
      <c r="M1372" s="1063">
        <v>119.52</v>
      </c>
      <c r="N1372" s="1063">
        <v>4.8000000000000001E-2</v>
      </c>
      <c r="O1372" s="1062">
        <f>VLOOKUP(C1372,'A. Rate Class Allocations'!$B$124:$J$128,6,FALSE)</f>
        <v>0.94261788524984402</v>
      </c>
      <c r="P1372" s="1061">
        <f>VLOOKUP(C1372,'A. Rate Class Allocations'!$B$124:$J$128,8,FALSE)</f>
        <v>0.86676492558695795</v>
      </c>
      <c r="Q1372" s="1061">
        <f>VLOOKUP(C1372,'A. Rate Class Allocations'!$B$124:$J$128,7,FALSE)</f>
        <v>0.93591420350510102</v>
      </c>
      <c r="R1372" s="1061">
        <f>VLOOKUP(C1372,'A. Rate Class Allocations'!$B$124:$J$128,9,FALSE)</f>
        <v>0.67326093337246795</v>
      </c>
      <c r="S1372" s="1060">
        <f t="shared" si="64"/>
        <v>97.651201041702564</v>
      </c>
      <c r="T1372" s="1060">
        <f t="shared" si="65"/>
        <v>3.0245494570002921E-2</v>
      </c>
    </row>
    <row r="1373" spans="1:20" s="1063" customFormat="1">
      <c r="A1373" s="1072" t="s">
        <v>846</v>
      </c>
      <c r="B1373" s="1063" t="s">
        <v>768</v>
      </c>
      <c r="C1373" s="1063" t="s">
        <v>806</v>
      </c>
      <c r="D1373" s="1063" t="s">
        <v>1827</v>
      </c>
      <c r="E1373" s="1066">
        <v>2019</v>
      </c>
      <c r="F1373" s="1066">
        <v>2019</v>
      </c>
      <c r="G1373" s="1064">
        <v>43437</v>
      </c>
      <c r="H1373" s="1117">
        <f t="shared" si="63"/>
        <v>2018</v>
      </c>
      <c r="I1373" s="1118"/>
      <c r="J1373" s="1063" t="s">
        <v>925</v>
      </c>
      <c r="K1373" s="1063" t="s">
        <v>924</v>
      </c>
      <c r="L1373" s="1063" t="s">
        <v>827</v>
      </c>
      <c r="M1373" s="1063">
        <v>647.40000000000009</v>
      </c>
      <c r="N1373" s="1063">
        <v>0.26000000000000006</v>
      </c>
      <c r="O1373" s="1062">
        <f>VLOOKUP(C1373,'A. Rate Class Allocations'!$B$124:$J$128,6,FALSE)</f>
        <v>0.94261788524984402</v>
      </c>
      <c r="P1373" s="1061">
        <f>VLOOKUP(C1373,'A. Rate Class Allocations'!$B$124:$J$128,8,FALSE)</f>
        <v>0.86676492558695795</v>
      </c>
      <c r="Q1373" s="1061">
        <f>VLOOKUP(C1373,'A. Rate Class Allocations'!$B$124:$J$128,7,FALSE)</f>
        <v>0.93591420350510102</v>
      </c>
      <c r="R1373" s="1061">
        <f>VLOOKUP(C1373,'A. Rate Class Allocations'!$B$124:$J$128,9,FALSE)</f>
        <v>0.67326093337246795</v>
      </c>
      <c r="S1373" s="1060">
        <f t="shared" si="64"/>
        <v>528.94400564255557</v>
      </c>
      <c r="T1373" s="1060">
        <f t="shared" si="65"/>
        <v>0.16382976225418253</v>
      </c>
    </row>
    <row r="1374" spans="1:20" s="1063" customFormat="1">
      <c r="A1374" s="1072" t="s">
        <v>846</v>
      </c>
      <c r="B1374" s="1063" t="s">
        <v>768</v>
      </c>
      <c r="C1374" s="1063" t="s">
        <v>806</v>
      </c>
      <c r="D1374" s="1063" t="s">
        <v>1827</v>
      </c>
      <c r="E1374" s="1066">
        <v>2019</v>
      </c>
      <c r="F1374" s="1066">
        <v>2019</v>
      </c>
      <c r="G1374" s="1064">
        <v>43437</v>
      </c>
      <c r="H1374" s="1117">
        <f t="shared" si="63"/>
        <v>2018</v>
      </c>
      <c r="I1374" s="1118"/>
      <c r="J1374" s="1063" t="s">
        <v>925</v>
      </c>
      <c r="K1374" s="1063" t="s">
        <v>924</v>
      </c>
      <c r="L1374" s="1063" t="s">
        <v>827</v>
      </c>
      <c r="M1374" s="1063">
        <v>253.98000000000005</v>
      </c>
      <c r="N1374" s="1063">
        <v>0.10200000000000001</v>
      </c>
      <c r="O1374" s="1062">
        <f>VLOOKUP(C1374,'A. Rate Class Allocations'!$B$124:$J$128,6,FALSE)</f>
        <v>0.94261788524984402</v>
      </c>
      <c r="P1374" s="1061">
        <f>VLOOKUP(C1374,'A. Rate Class Allocations'!$B$124:$J$128,8,FALSE)</f>
        <v>0.86676492558695795</v>
      </c>
      <c r="Q1374" s="1061">
        <f>VLOOKUP(C1374,'A. Rate Class Allocations'!$B$124:$J$128,7,FALSE)</f>
        <v>0.93591420350510102</v>
      </c>
      <c r="R1374" s="1061">
        <f>VLOOKUP(C1374,'A. Rate Class Allocations'!$B$124:$J$128,9,FALSE)</f>
        <v>0.67326093337246795</v>
      </c>
      <c r="S1374" s="1060">
        <f t="shared" si="64"/>
        <v>207.50880221361797</v>
      </c>
      <c r="T1374" s="1060">
        <f t="shared" si="65"/>
        <v>6.4271675961256214E-2</v>
      </c>
    </row>
    <row r="1375" spans="1:20" s="1063" customFormat="1">
      <c r="A1375" s="1072" t="s">
        <v>846</v>
      </c>
      <c r="B1375" s="1063" t="s">
        <v>768</v>
      </c>
      <c r="C1375" s="1063" t="s">
        <v>806</v>
      </c>
      <c r="D1375" s="1063" t="s">
        <v>1827</v>
      </c>
      <c r="E1375" s="1066">
        <v>2019</v>
      </c>
      <c r="F1375" s="1066">
        <v>2019</v>
      </c>
      <c r="G1375" s="1064">
        <v>43437</v>
      </c>
      <c r="H1375" s="1117">
        <f t="shared" si="63"/>
        <v>2018</v>
      </c>
      <c r="I1375" s="1118"/>
      <c r="J1375" s="1063" t="s">
        <v>925</v>
      </c>
      <c r="K1375" s="1063" t="s">
        <v>924</v>
      </c>
      <c r="L1375" s="1063" t="s">
        <v>827</v>
      </c>
      <c r="M1375" s="1063">
        <v>139.44</v>
      </c>
      <c r="N1375" s="1063">
        <v>5.6000000000000001E-2</v>
      </c>
      <c r="O1375" s="1062">
        <f>VLOOKUP(C1375,'A. Rate Class Allocations'!$B$124:$J$128,6,FALSE)</f>
        <v>0.94261788524984402</v>
      </c>
      <c r="P1375" s="1061">
        <f>VLOOKUP(C1375,'A. Rate Class Allocations'!$B$124:$J$128,8,FALSE)</f>
        <v>0.86676492558695795</v>
      </c>
      <c r="Q1375" s="1061">
        <f>VLOOKUP(C1375,'A. Rate Class Allocations'!$B$124:$J$128,7,FALSE)</f>
        <v>0.93591420350510102</v>
      </c>
      <c r="R1375" s="1061">
        <f>VLOOKUP(C1375,'A. Rate Class Allocations'!$B$124:$J$128,9,FALSE)</f>
        <v>0.67326093337246795</v>
      </c>
      <c r="S1375" s="1060">
        <f t="shared" si="64"/>
        <v>113.92640121531966</v>
      </c>
      <c r="T1375" s="1060">
        <f t="shared" si="65"/>
        <v>3.5286410331670078E-2</v>
      </c>
    </row>
    <row r="1376" spans="1:20" s="1063" customFormat="1">
      <c r="A1376" s="1072" t="s">
        <v>846</v>
      </c>
      <c r="B1376" s="1063" t="s">
        <v>768</v>
      </c>
      <c r="C1376" s="1063" t="s">
        <v>806</v>
      </c>
      <c r="D1376" s="1063" t="s">
        <v>1827</v>
      </c>
      <c r="E1376" s="1066">
        <v>2019</v>
      </c>
      <c r="F1376" s="1066">
        <v>2019</v>
      </c>
      <c r="G1376" s="1064">
        <v>43437</v>
      </c>
      <c r="H1376" s="1117">
        <f t="shared" si="63"/>
        <v>2018</v>
      </c>
      <c r="I1376" s="1118"/>
      <c r="J1376" s="1063" t="s">
        <v>925</v>
      </c>
      <c r="K1376" s="1063" t="s">
        <v>924</v>
      </c>
      <c r="L1376" s="1063" t="s">
        <v>827</v>
      </c>
      <c r="M1376" s="1063">
        <v>453.18</v>
      </c>
      <c r="N1376" s="1063">
        <v>0.18200000000000002</v>
      </c>
      <c r="O1376" s="1062">
        <f>VLOOKUP(C1376,'A. Rate Class Allocations'!$B$124:$J$128,6,FALSE)</f>
        <v>0.94261788524984402</v>
      </c>
      <c r="P1376" s="1061">
        <f>VLOOKUP(C1376,'A. Rate Class Allocations'!$B$124:$J$128,8,FALSE)</f>
        <v>0.86676492558695795</v>
      </c>
      <c r="Q1376" s="1061">
        <f>VLOOKUP(C1376,'A. Rate Class Allocations'!$B$124:$J$128,7,FALSE)</f>
        <v>0.93591420350510102</v>
      </c>
      <c r="R1376" s="1061">
        <f>VLOOKUP(C1376,'A. Rate Class Allocations'!$B$124:$J$128,9,FALSE)</f>
        <v>0.67326093337246795</v>
      </c>
      <c r="S1376" s="1060">
        <f t="shared" si="64"/>
        <v>370.26080394978885</v>
      </c>
      <c r="T1376" s="1060">
        <f t="shared" si="65"/>
        <v>0.11468083357792777</v>
      </c>
    </row>
    <row r="1377" spans="1:20" s="1063" customFormat="1">
      <c r="A1377" s="1072" t="s">
        <v>846</v>
      </c>
      <c r="B1377" s="1063" t="s">
        <v>768</v>
      </c>
      <c r="C1377" s="1063" t="s">
        <v>806</v>
      </c>
      <c r="D1377" s="1063" t="s">
        <v>1826</v>
      </c>
      <c r="E1377" s="1066">
        <v>2019</v>
      </c>
      <c r="F1377" s="1066">
        <v>2019</v>
      </c>
      <c r="G1377" s="1064">
        <v>43413</v>
      </c>
      <c r="H1377" s="1117">
        <f t="shared" si="63"/>
        <v>2018</v>
      </c>
      <c r="I1377" s="1118"/>
      <c r="J1377" s="1063" t="s">
        <v>925</v>
      </c>
      <c r="K1377" s="1063" t="s">
        <v>924</v>
      </c>
      <c r="L1377" s="1063" t="s">
        <v>827</v>
      </c>
      <c r="M1377" s="1063">
        <v>1820.7280000000001</v>
      </c>
      <c r="N1377" s="1063">
        <v>0.72800000000000009</v>
      </c>
      <c r="O1377" s="1062">
        <f>VLOOKUP(C1377,'A. Rate Class Allocations'!$B$124:$J$128,6,FALSE)</f>
        <v>0.94261788524984402</v>
      </c>
      <c r="P1377" s="1061">
        <f>VLOOKUP(C1377,'A. Rate Class Allocations'!$B$124:$J$128,8,FALSE)</f>
        <v>0.86676492558695795</v>
      </c>
      <c r="Q1377" s="1061">
        <f>VLOOKUP(C1377,'A. Rate Class Allocations'!$B$124:$J$128,7,FALSE)</f>
        <v>0.93591420350510102</v>
      </c>
      <c r="R1377" s="1061">
        <f>VLOOKUP(C1377,'A. Rate Class Allocations'!$B$124:$J$128,9,FALSE)</f>
        <v>0.67326093337246795</v>
      </c>
      <c r="S1377" s="1060">
        <f t="shared" si="64"/>
        <v>1487.5859769934489</v>
      </c>
      <c r="T1377" s="1060">
        <f t="shared" si="65"/>
        <v>0.45872333431171108</v>
      </c>
    </row>
    <row r="1378" spans="1:20" s="1063" customFormat="1">
      <c r="A1378" s="1072" t="s">
        <v>846</v>
      </c>
      <c r="B1378" s="1063" t="s">
        <v>768</v>
      </c>
      <c r="C1378" s="1063" t="s">
        <v>806</v>
      </c>
      <c r="D1378" s="1063" t="s">
        <v>1825</v>
      </c>
      <c r="E1378" s="1066">
        <v>2019</v>
      </c>
      <c r="F1378" s="1066">
        <v>2019</v>
      </c>
      <c r="G1378" s="1064">
        <v>43433</v>
      </c>
      <c r="H1378" s="1117">
        <f t="shared" si="63"/>
        <v>2018</v>
      </c>
      <c r="I1378" s="1118"/>
      <c r="J1378" s="1063" t="s">
        <v>925</v>
      </c>
      <c r="K1378" s="1063" t="s">
        <v>924</v>
      </c>
      <c r="L1378" s="1063" t="s">
        <v>827</v>
      </c>
      <c r="M1378" s="1063">
        <v>556.01699999999994</v>
      </c>
      <c r="N1378" s="1063">
        <v>0.20299999999999999</v>
      </c>
      <c r="O1378" s="1062">
        <f>VLOOKUP(C1378,'A. Rate Class Allocations'!$B$124:$J$128,6,FALSE)</f>
        <v>0.94261788524984402</v>
      </c>
      <c r="P1378" s="1061">
        <f>VLOOKUP(C1378,'A. Rate Class Allocations'!$B$124:$J$128,8,FALSE)</f>
        <v>0.86676492558695795</v>
      </c>
      <c r="Q1378" s="1061">
        <f>VLOOKUP(C1378,'A. Rate Class Allocations'!$B$124:$J$128,7,FALSE)</f>
        <v>0.93591420350510102</v>
      </c>
      <c r="R1378" s="1061">
        <f>VLOOKUP(C1378,'A. Rate Class Allocations'!$B$124:$J$128,9,FALSE)</f>
        <v>0.67326093337246795</v>
      </c>
      <c r="S1378" s="1060">
        <f t="shared" si="64"/>
        <v>454.28152484608705</v>
      </c>
      <c r="T1378" s="1060">
        <f t="shared" si="65"/>
        <v>0.12791323745230401</v>
      </c>
    </row>
    <row r="1379" spans="1:20" s="1063" customFormat="1">
      <c r="A1379" s="1072" t="s">
        <v>846</v>
      </c>
      <c r="B1379" s="1063" t="s">
        <v>768</v>
      </c>
      <c r="C1379" s="1063" t="s">
        <v>806</v>
      </c>
      <c r="D1379" s="1063" t="s">
        <v>1824</v>
      </c>
      <c r="E1379" s="1066">
        <v>2019</v>
      </c>
      <c r="F1379" s="1066">
        <v>2019</v>
      </c>
      <c r="G1379" s="1064">
        <v>43425</v>
      </c>
      <c r="H1379" s="1117">
        <f t="shared" si="63"/>
        <v>2018</v>
      </c>
      <c r="I1379" s="1118"/>
      <c r="J1379" s="1063" t="s">
        <v>925</v>
      </c>
      <c r="K1379" s="1063" t="s">
        <v>924</v>
      </c>
      <c r="L1379" s="1063" t="s">
        <v>827</v>
      </c>
      <c r="M1379" s="1063">
        <v>1705.8599999999997</v>
      </c>
      <c r="N1379" s="1063">
        <v>0.46799999999999997</v>
      </c>
      <c r="O1379" s="1062">
        <f>VLOOKUP(C1379,'A. Rate Class Allocations'!$B$124:$J$128,6,FALSE)</f>
        <v>0.94261788524984402</v>
      </c>
      <c r="P1379" s="1061">
        <f>VLOOKUP(C1379,'A. Rate Class Allocations'!$B$124:$J$128,8,FALSE)</f>
        <v>0.86676492558695795</v>
      </c>
      <c r="Q1379" s="1061">
        <f>VLOOKUP(C1379,'A. Rate Class Allocations'!$B$124:$J$128,7,FALSE)</f>
        <v>0.93591420350510102</v>
      </c>
      <c r="R1379" s="1061">
        <f>VLOOKUP(C1379,'A. Rate Class Allocations'!$B$124:$J$128,9,FALSE)</f>
        <v>0.67326093337246795</v>
      </c>
      <c r="S1379" s="1060">
        <f t="shared" si="64"/>
        <v>1393.7355907714082</v>
      </c>
      <c r="T1379" s="1060">
        <f t="shared" si="65"/>
        <v>0.29489357205752847</v>
      </c>
    </row>
    <row r="1380" spans="1:20" s="1063" customFormat="1">
      <c r="A1380" s="1072" t="s">
        <v>846</v>
      </c>
      <c r="B1380" s="1063" t="s">
        <v>768</v>
      </c>
      <c r="C1380" s="1063" t="s">
        <v>806</v>
      </c>
      <c r="D1380" s="1063" t="s">
        <v>1824</v>
      </c>
      <c r="E1380" s="1066">
        <v>2019</v>
      </c>
      <c r="F1380" s="1066">
        <v>2019</v>
      </c>
      <c r="G1380" s="1064">
        <v>43425</v>
      </c>
      <c r="H1380" s="1117">
        <f t="shared" si="63"/>
        <v>2018</v>
      </c>
      <c r="I1380" s="1118"/>
      <c r="J1380" s="1063" t="s">
        <v>925</v>
      </c>
      <c r="K1380" s="1063" t="s">
        <v>924</v>
      </c>
      <c r="L1380" s="1063" t="s">
        <v>827</v>
      </c>
      <c r="M1380" s="1063">
        <v>1301.2649999999999</v>
      </c>
      <c r="N1380" s="1063">
        <v>0.35699999999999998</v>
      </c>
      <c r="O1380" s="1062">
        <f>VLOOKUP(C1380,'A. Rate Class Allocations'!$B$124:$J$128,6,FALSE)</f>
        <v>0.94261788524984402</v>
      </c>
      <c r="P1380" s="1061">
        <f>VLOOKUP(C1380,'A. Rate Class Allocations'!$B$124:$J$128,8,FALSE)</f>
        <v>0.86676492558695795</v>
      </c>
      <c r="Q1380" s="1061">
        <f>VLOOKUP(C1380,'A. Rate Class Allocations'!$B$124:$J$128,7,FALSE)</f>
        <v>0.93591420350510102</v>
      </c>
      <c r="R1380" s="1061">
        <f>VLOOKUP(C1380,'A. Rate Class Allocations'!$B$124:$J$128,9,FALSE)</f>
        <v>0.67326093337246795</v>
      </c>
      <c r="S1380" s="1060">
        <f t="shared" si="64"/>
        <v>1063.1700980884461</v>
      </c>
      <c r="T1380" s="1060">
        <f t="shared" si="65"/>
        <v>0.22495086586439672</v>
      </c>
    </row>
    <row r="1381" spans="1:20" s="1063" customFormat="1">
      <c r="A1381" s="1072" t="s">
        <v>846</v>
      </c>
      <c r="B1381" s="1063" t="s">
        <v>768</v>
      </c>
      <c r="C1381" s="1063" t="s">
        <v>806</v>
      </c>
      <c r="D1381" s="1063" t="s">
        <v>1823</v>
      </c>
      <c r="E1381" s="1066">
        <v>2019</v>
      </c>
      <c r="F1381" s="1066">
        <v>2019</v>
      </c>
      <c r="G1381" s="1064">
        <v>43413</v>
      </c>
      <c r="H1381" s="1117">
        <f t="shared" si="63"/>
        <v>2018</v>
      </c>
      <c r="I1381" s="1118"/>
      <c r="J1381" s="1063" t="s">
        <v>925</v>
      </c>
      <c r="K1381" s="1063" t="s">
        <v>924</v>
      </c>
      <c r="L1381" s="1063" t="s">
        <v>827</v>
      </c>
      <c r="M1381" s="1063">
        <v>967.14800000000014</v>
      </c>
      <c r="N1381" s="1063">
        <v>0.36400000000000005</v>
      </c>
      <c r="O1381" s="1062">
        <f>VLOOKUP(C1381,'A. Rate Class Allocations'!$B$124:$J$128,6,FALSE)</f>
        <v>0.94261788524984402</v>
      </c>
      <c r="P1381" s="1061">
        <f>VLOOKUP(C1381,'A. Rate Class Allocations'!$B$124:$J$128,8,FALSE)</f>
        <v>0.86676492558695795</v>
      </c>
      <c r="Q1381" s="1061">
        <f>VLOOKUP(C1381,'A. Rate Class Allocations'!$B$124:$J$128,7,FALSE)</f>
        <v>0.93591420350510102</v>
      </c>
      <c r="R1381" s="1061">
        <f>VLOOKUP(C1381,'A. Rate Class Allocations'!$B$124:$J$128,9,FALSE)</f>
        <v>0.67326093337246795</v>
      </c>
      <c r="S1381" s="1060">
        <f t="shared" si="64"/>
        <v>790.18711332898727</v>
      </c>
      <c r="T1381" s="1060">
        <f t="shared" si="65"/>
        <v>0.22936166715585554</v>
      </c>
    </row>
    <row r="1382" spans="1:20" s="1063" customFormat="1">
      <c r="A1382" s="1072" t="s">
        <v>846</v>
      </c>
      <c r="B1382" s="1063" t="s">
        <v>768</v>
      </c>
      <c r="C1382" s="1063" t="s">
        <v>806</v>
      </c>
      <c r="D1382" s="1063" t="s">
        <v>1823</v>
      </c>
      <c r="E1382" s="1066">
        <v>2019</v>
      </c>
      <c r="F1382" s="1066">
        <v>2019</v>
      </c>
      <c r="G1382" s="1064">
        <v>43413</v>
      </c>
      <c r="H1382" s="1117">
        <f t="shared" si="63"/>
        <v>2018</v>
      </c>
      <c r="I1382" s="1118"/>
      <c r="J1382" s="1063" t="s">
        <v>925</v>
      </c>
      <c r="K1382" s="1063" t="s">
        <v>924</v>
      </c>
      <c r="L1382" s="1063" t="s">
        <v>827</v>
      </c>
      <c r="M1382" s="1063">
        <v>135.50700000000001</v>
      </c>
      <c r="N1382" s="1063">
        <v>5.0999999999999997E-2</v>
      </c>
      <c r="O1382" s="1062">
        <f>VLOOKUP(C1382,'A. Rate Class Allocations'!$B$124:$J$128,6,FALSE)</f>
        <v>0.94261788524984402</v>
      </c>
      <c r="P1382" s="1061">
        <f>VLOOKUP(C1382,'A. Rate Class Allocations'!$B$124:$J$128,8,FALSE)</f>
        <v>0.86676492558695795</v>
      </c>
      <c r="Q1382" s="1061">
        <f>VLOOKUP(C1382,'A. Rate Class Allocations'!$B$124:$J$128,7,FALSE)</f>
        <v>0.93591420350510102</v>
      </c>
      <c r="R1382" s="1061">
        <f>VLOOKUP(C1382,'A. Rate Class Allocations'!$B$124:$J$128,9,FALSE)</f>
        <v>0.67326093337246795</v>
      </c>
      <c r="S1382" s="1060">
        <f t="shared" si="64"/>
        <v>110.71302961477568</v>
      </c>
      <c r="T1382" s="1060">
        <f t="shared" si="65"/>
        <v>3.21358379806281E-2</v>
      </c>
    </row>
    <row r="1383" spans="1:20" s="1063" customFormat="1">
      <c r="A1383" s="1072" t="s">
        <v>846</v>
      </c>
      <c r="B1383" s="1063" t="s">
        <v>768</v>
      </c>
      <c r="C1383" s="1063" t="s">
        <v>806</v>
      </c>
      <c r="D1383" s="1063" t="s">
        <v>1822</v>
      </c>
      <c r="E1383" s="1066">
        <v>2019</v>
      </c>
      <c r="F1383" s="1066">
        <v>2019</v>
      </c>
      <c r="G1383" s="1064">
        <v>43418</v>
      </c>
      <c r="H1383" s="1117">
        <f t="shared" si="63"/>
        <v>2018</v>
      </c>
      <c r="I1383" s="1118"/>
      <c r="J1383" s="1063" t="s">
        <v>925</v>
      </c>
      <c r="K1383" s="1063" t="s">
        <v>924</v>
      </c>
      <c r="L1383" s="1063" t="s">
        <v>827</v>
      </c>
      <c r="M1383" s="1063">
        <v>3319.9649999999997</v>
      </c>
      <c r="N1383" s="1063">
        <v>0.627</v>
      </c>
      <c r="O1383" s="1062">
        <f>VLOOKUP(C1383,'A. Rate Class Allocations'!$B$124:$J$128,6,FALSE)</f>
        <v>0.94261788524984402</v>
      </c>
      <c r="P1383" s="1061">
        <f>VLOOKUP(C1383,'A. Rate Class Allocations'!$B$124:$J$128,8,FALSE)</f>
        <v>0.86676492558695795</v>
      </c>
      <c r="Q1383" s="1061">
        <f>VLOOKUP(C1383,'A. Rate Class Allocations'!$B$124:$J$128,7,FALSE)</f>
        <v>0.93591420350510102</v>
      </c>
      <c r="R1383" s="1061">
        <f>VLOOKUP(C1383,'A. Rate Class Allocations'!$B$124:$J$128,9,FALSE)</f>
        <v>0.67326093337246795</v>
      </c>
      <c r="S1383" s="1060">
        <f t="shared" si="64"/>
        <v>2712.5047662852744</v>
      </c>
      <c r="T1383" s="1060">
        <f t="shared" si="65"/>
        <v>0.3950817728206632</v>
      </c>
    </row>
    <row r="1384" spans="1:20" s="1063" customFormat="1">
      <c r="A1384" s="1072" t="s">
        <v>846</v>
      </c>
      <c r="B1384" s="1063" t="s">
        <v>768</v>
      </c>
      <c r="C1384" s="1063" t="s">
        <v>806</v>
      </c>
      <c r="D1384" s="1063" t="s">
        <v>1822</v>
      </c>
      <c r="E1384" s="1066">
        <v>2019</v>
      </c>
      <c r="F1384" s="1066">
        <v>2019</v>
      </c>
      <c r="G1384" s="1064">
        <v>43418</v>
      </c>
      <c r="H1384" s="1117">
        <f t="shared" si="63"/>
        <v>2018</v>
      </c>
      <c r="I1384" s="1118"/>
      <c r="J1384" s="1063" t="s">
        <v>925</v>
      </c>
      <c r="K1384" s="1063" t="s">
        <v>924</v>
      </c>
      <c r="L1384" s="1063" t="s">
        <v>827</v>
      </c>
      <c r="M1384" s="1063">
        <v>1101.3599999999999</v>
      </c>
      <c r="N1384" s="1063">
        <v>0.20800000000000002</v>
      </c>
      <c r="O1384" s="1062">
        <f>VLOOKUP(C1384,'A. Rate Class Allocations'!$B$124:$J$128,6,FALSE)</f>
        <v>0.94261788524984402</v>
      </c>
      <c r="P1384" s="1061">
        <f>VLOOKUP(C1384,'A. Rate Class Allocations'!$B$124:$J$128,8,FALSE)</f>
        <v>0.86676492558695795</v>
      </c>
      <c r="Q1384" s="1061">
        <f>VLOOKUP(C1384,'A. Rate Class Allocations'!$B$124:$J$128,7,FALSE)</f>
        <v>0.93591420350510102</v>
      </c>
      <c r="R1384" s="1061">
        <f>VLOOKUP(C1384,'A. Rate Class Allocations'!$B$124:$J$128,9,FALSE)</f>
        <v>0.67326093337246795</v>
      </c>
      <c r="S1384" s="1060">
        <f t="shared" si="64"/>
        <v>899.84209152685355</v>
      </c>
      <c r="T1384" s="1060">
        <f t="shared" si="65"/>
        <v>0.13106380980334603</v>
      </c>
    </row>
    <row r="1385" spans="1:20" s="1063" customFormat="1">
      <c r="A1385" s="1072" t="s">
        <v>846</v>
      </c>
      <c r="B1385" s="1063" t="s">
        <v>768</v>
      </c>
      <c r="C1385" s="1063" t="s">
        <v>806</v>
      </c>
      <c r="D1385" s="1063" t="s">
        <v>1822</v>
      </c>
      <c r="E1385" s="1066">
        <v>2019</v>
      </c>
      <c r="F1385" s="1066">
        <v>2019</v>
      </c>
      <c r="G1385" s="1064">
        <v>43418</v>
      </c>
      <c r="H1385" s="1117">
        <f t="shared" si="63"/>
        <v>2018</v>
      </c>
      <c r="I1385" s="1118"/>
      <c r="J1385" s="1063" t="s">
        <v>925</v>
      </c>
      <c r="K1385" s="1063" t="s">
        <v>924</v>
      </c>
      <c r="L1385" s="1063" t="s">
        <v>827</v>
      </c>
      <c r="M1385" s="1063">
        <v>307.10999999999996</v>
      </c>
      <c r="N1385" s="1063">
        <v>5.7999999999999996E-2</v>
      </c>
      <c r="O1385" s="1062">
        <f>VLOOKUP(C1385,'A. Rate Class Allocations'!$B$124:$J$128,6,FALSE)</f>
        <v>0.94261788524984402</v>
      </c>
      <c r="P1385" s="1061">
        <f>VLOOKUP(C1385,'A. Rate Class Allocations'!$B$124:$J$128,8,FALSE)</f>
        <v>0.86676492558695795</v>
      </c>
      <c r="Q1385" s="1061">
        <f>VLOOKUP(C1385,'A. Rate Class Allocations'!$B$124:$J$128,7,FALSE)</f>
        <v>0.93591420350510102</v>
      </c>
      <c r="R1385" s="1061">
        <f>VLOOKUP(C1385,'A. Rate Class Allocations'!$B$124:$J$128,9,FALSE)</f>
        <v>0.67326093337246795</v>
      </c>
      <c r="S1385" s="1060">
        <f t="shared" si="64"/>
        <v>250.91750629114179</v>
      </c>
      <c r="T1385" s="1060">
        <f t="shared" si="65"/>
        <v>3.6546639272086859E-2</v>
      </c>
    </row>
    <row r="1386" spans="1:20" s="1063" customFormat="1">
      <c r="A1386" s="1072" t="s">
        <v>846</v>
      </c>
      <c r="B1386" s="1063" t="s">
        <v>768</v>
      </c>
      <c r="C1386" s="1063" t="s">
        <v>806</v>
      </c>
      <c r="D1386" s="1063" t="s">
        <v>1821</v>
      </c>
      <c r="E1386" s="1066">
        <v>2019</v>
      </c>
      <c r="F1386" s="1066">
        <v>2019</v>
      </c>
      <c r="G1386" s="1064">
        <v>43412</v>
      </c>
      <c r="H1386" s="1117">
        <f t="shared" si="63"/>
        <v>2018</v>
      </c>
      <c r="I1386" s="1118"/>
      <c r="J1386" s="1063" t="s">
        <v>925</v>
      </c>
      <c r="K1386" s="1063" t="s">
        <v>924</v>
      </c>
      <c r="L1386" s="1063" t="s">
        <v>827</v>
      </c>
      <c r="M1386" s="1063">
        <v>3733.2569999999996</v>
      </c>
      <c r="N1386" s="1063">
        <v>1.3629999999999998</v>
      </c>
      <c r="O1386" s="1062">
        <f>VLOOKUP(C1386,'A. Rate Class Allocations'!$B$124:$J$128,6,FALSE)</f>
        <v>0.94261788524984402</v>
      </c>
      <c r="P1386" s="1061">
        <f>VLOOKUP(C1386,'A. Rate Class Allocations'!$B$124:$J$128,8,FALSE)</f>
        <v>0.86676492558695795</v>
      </c>
      <c r="Q1386" s="1061">
        <f>VLOOKUP(C1386,'A. Rate Class Allocations'!$B$124:$J$128,7,FALSE)</f>
        <v>0.93591420350510102</v>
      </c>
      <c r="R1386" s="1061">
        <f>VLOOKUP(C1386,'A. Rate Class Allocations'!$B$124:$J$128,9,FALSE)</f>
        <v>0.67326093337246795</v>
      </c>
      <c r="S1386" s="1060">
        <f t="shared" si="64"/>
        <v>3050.175952538013</v>
      </c>
      <c r="T1386" s="1060">
        <f t="shared" si="65"/>
        <v>0.85884602289404111</v>
      </c>
    </row>
    <row r="1387" spans="1:20" s="1063" customFormat="1">
      <c r="A1387" s="1072" t="s">
        <v>846</v>
      </c>
      <c r="B1387" s="1063" t="s">
        <v>768</v>
      </c>
      <c r="C1387" s="1063" t="s">
        <v>806</v>
      </c>
      <c r="D1387" s="1063" t="s">
        <v>1821</v>
      </c>
      <c r="E1387" s="1066">
        <v>2019</v>
      </c>
      <c r="F1387" s="1066">
        <v>2019</v>
      </c>
      <c r="G1387" s="1064">
        <v>43412</v>
      </c>
      <c r="H1387" s="1117">
        <f t="shared" si="63"/>
        <v>2018</v>
      </c>
      <c r="I1387" s="1118"/>
      <c r="J1387" s="1063" t="s">
        <v>843</v>
      </c>
      <c r="K1387" s="1063" t="s">
        <v>924</v>
      </c>
      <c r="L1387" s="1063" t="s">
        <v>827</v>
      </c>
      <c r="M1387" s="1063">
        <v>476.58600000000001</v>
      </c>
      <c r="N1387" s="1063">
        <v>0.17399999999999999</v>
      </c>
      <c r="O1387" s="1062">
        <f>VLOOKUP(C1387,'A. Rate Class Allocations'!$B$124:$J$128,6,FALSE)</f>
        <v>0.94261788524984402</v>
      </c>
      <c r="P1387" s="1061">
        <f>VLOOKUP(C1387,'A. Rate Class Allocations'!$B$124:$J$128,8,FALSE)</f>
        <v>0.86676492558695795</v>
      </c>
      <c r="Q1387" s="1061">
        <f>VLOOKUP(C1387,'A. Rate Class Allocations'!$B$124:$J$128,7,FALSE)</f>
        <v>0.93591420350510102</v>
      </c>
      <c r="R1387" s="1061">
        <f>VLOOKUP(C1387,'A. Rate Class Allocations'!$B$124:$J$128,9,FALSE)</f>
        <v>0.67326093337246795</v>
      </c>
      <c r="S1387" s="1060">
        <f t="shared" si="64"/>
        <v>389.38416415378896</v>
      </c>
      <c r="T1387" s="1060">
        <f t="shared" si="65"/>
        <v>0.10963991781626058</v>
      </c>
    </row>
    <row r="1388" spans="1:20" s="1063" customFormat="1">
      <c r="A1388" s="1072" t="s">
        <v>846</v>
      </c>
      <c r="B1388" s="1063" t="s">
        <v>768</v>
      </c>
      <c r="C1388" s="1063" t="s">
        <v>806</v>
      </c>
      <c r="D1388" s="1063" t="s">
        <v>1821</v>
      </c>
      <c r="E1388" s="1066">
        <v>2019</v>
      </c>
      <c r="F1388" s="1066">
        <v>2019</v>
      </c>
      <c r="G1388" s="1064">
        <v>43412</v>
      </c>
      <c r="H1388" s="1117">
        <f t="shared" si="63"/>
        <v>2018</v>
      </c>
      <c r="I1388" s="1118"/>
      <c r="J1388" s="1063" t="s">
        <v>843</v>
      </c>
      <c r="K1388" s="1063" t="s">
        <v>924</v>
      </c>
      <c r="L1388" s="1063" t="s">
        <v>827</v>
      </c>
      <c r="M1388" s="1063">
        <v>427.28400000000011</v>
      </c>
      <c r="N1388" s="1063">
        <v>0.15600000000000003</v>
      </c>
      <c r="O1388" s="1062">
        <f>VLOOKUP(C1388,'A. Rate Class Allocations'!$B$124:$J$128,6,FALSE)</f>
        <v>0.94261788524984402</v>
      </c>
      <c r="P1388" s="1061">
        <f>VLOOKUP(C1388,'A. Rate Class Allocations'!$B$124:$J$128,8,FALSE)</f>
        <v>0.86676492558695795</v>
      </c>
      <c r="Q1388" s="1061">
        <f>VLOOKUP(C1388,'A. Rate Class Allocations'!$B$124:$J$128,7,FALSE)</f>
        <v>0.93591420350510102</v>
      </c>
      <c r="R1388" s="1061">
        <f>VLOOKUP(C1388,'A. Rate Class Allocations'!$B$124:$J$128,9,FALSE)</f>
        <v>0.67326093337246795</v>
      </c>
      <c r="S1388" s="1060">
        <f t="shared" si="64"/>
        <v>349.10304372408672</v>
      </c>
      <c r="T1388" s="1060">
        <f t="shared" si="65"/>
        <v>9.8297857352509524E-2</v>
      </c>
    </row>
    <row r="1389" spans="1:20" s="1063" customFormat="1">
      <c r="A1389" s="1072" t="s">
        <v>846</v>
      </c>
      <c r="B1389" s="1063" t="s">
        <v>768</v>
      </c>
      <c r="C1389" s="1063" t="s">
        <v>806</v>
      </c>
      <c r="D1389" s="1063" t="s">
        <v>1820</v>
      </c>
      <c r="E1389" s="1066">
        <v>2019</v>
      </c>
      <c r="F1389" s="1066">
        <v>2019</v>
      </c>
      <c r="G1389" s="1064">
        <v>43412</v>
      </c>
      <c r="H1389" s="1117">
        <f t="shared" si="63"/>
        <v>2018</v>
      </c>
      <c r="I1389" s="1118"/>
      <c r="J1389" s="1063" t="s">
        <v>925</v>
      </c>
      <c r="K1389" s="1063" t="s">
        <v>924</v>
      </c>
      <c r="L1389" s="1063" t="s">
        <v>827</v>
      </c>
      <c r="M1389" s="1063">
        <v>388.44000000000011</v>
      </c>
      <c r="N1389" s="1063">
        <v>0.15600000000000003</v>
      </c>
      <c r="O1389" s="1062">
        <f>VLOOKUP(C1389,'A. Rate Class Allocations'!$B$124:$J$128,6,FALSE)</f>
        <v>0.94261788524984402</v>
      </c>
      <c r="P1389" s="1061">
        <f>VLOOKUP(C1389,'A. Rate Class Allocations'!$B$124:$J$128,8,FALSE)</f>
        <v>0.86676492558695795</v>
      </c>
      <c r="Q1389" s="1061">
        <f>VLOOKUP(C1389,'A. Rate Class Allocations'!$B$124:$J$128,7,FALSE)</f>
        <v>0.93591420350510102</v>
      </c>
      <c r="R1389" s="1061">
        <f>VLOOKUP(C1389,'A. Rate Class Allocations'!$B$124:$J$128,9,FALSE)</f>
        <v>0.67326093337246795</v>
      </c>
      <c r="S1389" s="1060">
        <f t="shared" si="64"/>
        <v>317.36640338553343</v>
      </c>
      <c r="T1389" s="1060">
        <f t="shared" si="65"/>
        <v>9.8297857352509524E-2</v>
      </c>
    </row>
    <row r="1390" spans="1:20" s="1063" customFormat="1">
      <c r="A1390" s="1072" t="s">
        <v>846</v>
      </c>
      <c r="B1390" s="1063" t="s">
        <v>768</v>
      </c>
      <c r="C1390" s="1063" t="s">
        <v>806</v>
      </c>
      <c r="D1390" s="1063" t="s">
        <v>1820</v>
      </c>
      <c r="E1390" s="1066">
        <v>2019</v>
      </c>
      <c r="F1390" s="1066">
        <v>2019</v>
      </c>
      <c r="G1390" s="1064">
        <v>43412</v>
      </c>
      <c r="H1390" s="1117">
        <f t="shared" si="63"/>
        <v>2018</v>
      </c>
      <c r="I1390" s="1118"/>
      <c r="J1390" s="1063" t="s">
        <v>925</v>
      </c>
      <c r="K1390" s="1063" t="s">
        <v>924</v>
      </c>
      <c r="L1390" s="1063" t="s">
        <v>827</v>
      </c>
      <c r="M1390" s="1063">
        <v>433.25999999999993</v>
      </c>
      <c r="N1390" s="1063">
        <v>0.17399999999999999</v>
      </c>
      <c r="O1390" s="1062">
        <f>VLOOKUP(C1390,'A. Rate Class Allocations'!$B$124:$J$128,6,FALSE)</f>
        <v>0.94261788524984402</v>
      </c>
      <c r="P1390" s="1061">
        <f>VLOOKUP(C1390,'A. Rate Class Allocations'!$B$124:$J$128,8,FALSE)</f>
        <v>0.86676492558695795</v>
      </c>
      <c r="Q1390" s="1061">
        <f>VLOOKUP(C1390,'A. Rate Class Allocations'!$B$124:$J$128,7,FALSE)</f>
        <v>0.93591420350510102</v>
      </c>
      <c r="R1390" s="1061">
        <f>VLOOKUP(C1390,'A. Rate Class Allocations'!$B$124:$J$128,9,FALSE)</f>
        <v>0.67326093337246795</v>
      </c>
      <c r="S1390" s="1060">
        <f t="shared" si="64"/>
        <v>353.98560377617173</v>
      </c>
      <c r="T1390" s="1060">
        <f t="shared" si="65"/>
        <v>0.10963991781626058</v>
      </c>
    </row>
    <row r="1391" spans="1:20" s="1063" customFormat="1">
      <c r="A1391" s="1072" t="s">
        <v>846</v>
      </c>
      <c r="B1391" s="1063" t="s">
        <v>768</v>
      </c>
      <c r="C1391" s="1063" t="s">
        <v>806</v>
      </c>
      <c r="D1391" s="1063" t="s">
        <v>1819</v>
      </c>
      <c r="E1391" s="1066">
        <v>2019</v>
      </c>
      <c r="F1391" s="1066">
        <v>2019</v>
      </c>
      <c r="G1391" s="1064">
        <v>43412</v>
      </c>
      <c r="H1391" s="1117">
        <f t="shared" si="63"/>
        <v>2018</v>
      </c>
      <c r="I1391" s="1118"/>
      <c r="J1391" s="1063" t="s">
        <v>925</v>
      </c>
      <c r="K1391" s="1063" t="s">
        <v>924</v>
      </c>
      <c r="L1391" s="1063" t="s">
        <v>827</v>
      </c>
      <c r="M1391" s="1063">
        <v>4836.0319999999992</v>
      </c>
      <c r="N1391" s="1063">
        <v>1.3119999999999998</v>
      </c>
      <c r="O1391" s="1062">
        <f>VLOOKUP(C1391,'A. Rate Class Allocations'!$B$124:$J$128,6,FALSE)</f>
        <v>0.94261788524984402</v>
      </c>
      <c r="P1391" s="1061">
        <f>VLOOKUP(C1391,'A. Rate Class Allocations'!$B$124:$J$128,8,FALSE)</f>
        <v>0.86676492558695795</v>
      </c>
      <c r="Q1391" s="1061">
        <f>VLOOKUP(C1391,'A. Rate Class Allocations'!$B$124:$J$128,7,FALSE)</f>
        <v>0.93591420350510102</v>
      </c>
      <c r="R1391" s="1061">
        <f>VLOOKUP(C1391,'A. Rate Class Allocations'!$B$124:$J$128,9,FALSE)</f>
        <v>0.67326093337246795</v>
      </c>
      <c r="S1391" s="1060">
        <f t="shared" si="64"/>
        <v>3951.1741388563159</v>
      </c>
      <c r="T1391" s="1060">
        <f t="shared" si="65"/>
        <v>0.82671018491341308</v>
      </c>
    </row>
    <row r="1392" spans="1:20" s="1063" customFormat="1">
      <c r="A1392" s="1072" t="s">
        <v>846</v>
      </c>
      <c r="B1392" s="1063" t="s">
        <v>768</v>
      </c>
      <c r="C1392" s="1063" t="s">
        <v>806</v>
      </c>
      <c r="D1392" s="1063" t="s">
        <v>1819</v>
      </c>
      <c r="E1392" s="1066">
        <v>2019</v>
      </c>
      <c r="F1392" s="1066">
        <v>2019</v>
      </c>
      <c r="G1392" s="1064">
        <v>43412</v>
      </c>
      <c r="H1392" s="1117">
        <f t="shared" si="63"/>
        <v>2018</v>
      </c>
      <c r="I1392" s="1118"/>
      <c r="J1392" s="1063" t="s">
        <v>843</v>
      </c>
      <c r="K1392" s="1063" t="s">
        <v>924</v>
      </c>
      <c r="L1392" s="1063" t="s">
        <v>827</v>
      </c>
      <c r="M1392" s="1063">
        <v>302.25199999999995</v>
      </c>
      <c r="N1392" s="1063">
        <v>8.199999999999999E-2</v>
      </c>
      <c r="O1392" s="1062">
        <f>VLOOKUP(C1392,'A. Rate Class Allocations'!$B$124:$J$128,6,FALSE)</f>
        <v>0.94261788524984402</v>
      </c>
      <c r="P1392" s="1061">
        <f>VLOOKUP(C1392,'A. Rate Class Allocations'!$B$124:$J$128,8,FALSE)</f>
        <v>0.86676492558695795</v>
      </c>
      <c r="Q1392" s="1061">
        <f>VLOOKUP(C1392,'A. Rate Class Allocations'!$B$124:$J$128,7,FALSE)</f>
        <v>0.93591420350510102</v>
      </c>
      <c r="R1392" s="1061">
        <f>VLOOKUP(C1392,'A. Rate Class Allocations'!$B$124:$J$128,9,FALSE)</f>
        <v>0.67326093337246795</v>
      </c>
      <c r="S1392" s="1060">
        <f t="shared" si="64"/>
        <v>246.94838367851975</v>
      </c>
      <c r="T1392" s="1060">
        <f t="shared" si="65"/>
        <v>5.1669386557088318E-2</v>
      </c>
    </row>
    <row r="1393" spans="1:20" s="1063" customFormat="1">
      <c r="A1393" s="1072" t="s">
        <v>846</v>
      </c>
      <c r="B1393" s="1063" t="s">
        <v>768</v>
      </c>
      <c r="C1393" s="1063" t="s">
        <v>806</v>
      </c>
      <c r="D1393" s="1063" t="s">
        <v>1818</v>
      </c>
      <c r="E1393" s="1066">
        <v>2019</v>
      </c>
      <c r="F1393" s="1066">
        <v>2019</v>
      </c>
      <c r="G1393" s="1064">
        <v>43412</v>
      </c>
      <c r="H1393" s="1117">
        <f t="shared" si="63"/>
        <v>2018</v>
      </c>
      <c r="I1393" s="1118"/>
      <c r="J1393" s="1063" t="s">
        <v>925</v>
      </c>
      <c r="K1393" s="1063" t="s">
        <v>924</v>
      </c>
      <c r="L1393" s="1063" t="s">
        <v>827</v>
      </c>
      <c r="M1393" s="1063">
        <v>4526.08</v>
      </c>
      <c r="N1393" s="1063">
        <v>0.83200000000000007</v>
      </c>
      <c r="O1393" s="1062">
        <f>VLOOKUP(C1393,'A. Rate Class Allocations'!$B$124:$J$128,6,FALSE)</f>
        <v>0.94261788524984402</v>
      </c>
      <c r="P1393" s="1061">
        <f>VLOOKUP(C1393,'A. Rate Class Allocations'!$B$124:$J$128,8,FALSE)</f>
        <v>0.86676492558695795</v>
      </c>
      <c r="Q1393" s="1061">
        <f>VLOOKUP(C1393,'A. Rate Class Allocations'!$B$124:$J$128,7,FALSE)</f>
        <v>0.93591420350510102</v>
      </c>
      <c r="R1393" s="1061">
        <f>VLOOKUP(C1393,'A. Rate Class Allocations'!$B$124:$J$128,9,FALSE)</f>
        <v>0.67326093337246795</v>
      </c>
      <c r="S1393" s="1060">
        <f t="shared" si="64"/>
        <v>3697.9346386448215</v>
      </c>
      <c r="T1393" s="1060">
        <f t="shared" si="65"/>
        <v>0.52425523921338413</v>
      </c>
    </row>
    <row r="1394" spans="1:20" s="1063" customFormat="1">
      <c r="A1394" s="1072" t="s">
        <v>846</v>
      </c>
      <c r="B1394" s="1063" t="s">
        <v>768</v>
      </c>
      <c r="C1394" s="1063" t="s">
        <v>806</v>
      </c>
      <c r="D1394" s="1063" t="s">
        <v>1817</v>
      </c>
      <c r="E1394" s="1066">
        <v>2019</v>
      </c>
      <c r="F1394" s="1066">
        <v>2019</v>
      </c>
      <c r="G1394" s="1064">
        <v>43410</v>
      </c>
      <c r="H1394" s="1117">
        <f t="shared" si="63"/>
        <v>2018</v>
      </c>
      <c r="I1394" s="1118"/>
      <c r="J1394" s="1063" t="s">
        <v>925</v>
      </c>
      <c r="K1394" s="1063" t="s">
        <v>924</v>
      </c>
      <c r="L1394" s="1063" t="s">
        <v>827</v>
      </c>
      <c r="M1394" s="1063">
        <v>3084.9389999999994</v>
      </c>
      <c r="N1394" s="1063">
        <v>1.2869999999999999</v>
      </c>
      <c r="O1394" s="1062">
        <f>VLOOKUP(C1394,'A. Rate Class Allocations'!$B$124:$J$128,6,FALSE)</f>
        <v>0.94261788524984402</v>
      </c>
      <c r="P1394" s="1061">
        <f>VLOOKUP(C1394,'A. Rate Class Allocations'!$B$124:$J$128,8,FALSE)</f>
        <v>0.86676492558695795</v>
      </c>
      <c r="Q1394" s="1061">
        <f>VLOOKUP(C1394,'A. Rate Class Allocations'!$B$124:$J$128,7,FALSE)</f>
        <v>0.93591420350510102</v>
      </c>
      <c r="R1394" s="1061">
        <f>VLOOKUP(C1394,'A. Rate Class Allocations'!$B$124:$J$128,9,FALSE)</f>
        <v>0.67326093337246795</v>
      </c>
      <c r="S1394" s="1060">
        <f t="shared" si="64"/>
        <v>2520.4819150802273</v>
      </c>
      <c r="T1394" s="1060">
        <f t="shared" si="65"/>
        <v>0.81095732315820335</v>
      </c>
    </row>
    <row r="1395" spans="1:20" s="1063" customFormat="1">
      <c r="A1395" s="1072" t="s">
        <v>846</v>
      </c>
      <c r="B1395" s="1063" t="s">
        <v>768</v>
      </c>
      <c r="C1395" s="1063" t="s">
        <v>806</v>
      </c>
      <c r="D1395" s="1063" t="s">
        <v>1816</v>
      </c>
      <c r="E1395" s="1066">
        <v>2019</v>
      </c>
      <c r="F1395" s="1066">
        <v>2019</v>
      </c>
      <c r="G1395" s="1064">
        <v>43417</v>
      </c>
      <c r="H1395" s="1117">
        <f t="shared" si="63"/>
        <v>2018</v>
      </c>
      <c r="I1395" s="1118"/>
      <c r="J1395" s="1063" t="s">
        <v>925</v>
      </c>
      <c r="K1395" s="1063" t="s">
        <v>924</v>
      </c>
      <c r="L1395" s="1063" t="s">
        <v>827</v>
      </c>
      <c r="M1395" s="1063">
        <v>907.91999999999985</v>
      </c>
      <c r="N1395" s="1063">
        <v>0.46799999999999997</v>
      </c>
      <c r="O1395" s="1062">
        <f>VLOOKUP(C1395,'A. Rate Class Allocations'!$B$124:$J$128,6,FALSE)</f>
        <v>0.94261788524984402</v>
      </c>
      <c r="P1395" s="1061">
        <f>VLOOKUP(C1395,'A. Rate Class Allocations'!$B$124:$J$128,8,FALSE)</f>
        <v>0.86676492558695795</v>
      </c>
      <c r="Q1395" s="1061">
        <f>VLOOKUP(C1395,'A. Rate Class Allocations'!$B$124:$J$128,7,FALSE)</f>
        <v>0.93591420350510102</v>
      </c>
      <c r="R1395" s="1061">
        <f>VLOOKUP(C1395,'A. Rate Class Allocations'!$B$124:$J$128,9,FALSE)</f>
        <v>0.67326093337246795</v>
      </c>
      <c r="S1395" s="1060">
        <f t="shared" si="64"/>
        <v>741.79617176859585</v>
      </c>
      <c r="T1395" s="1060">
        <f t="shared" si="65"/>
        <v>0.29489357205752847</v>
      </c>
    </row>
    <row r="1396" spans="1:20" s="1063" customFormat="1">
      <c r="A1396" s="1072" t="s">
        <v>846</v>
      </c>
      <c r="B1396" s="1063" t="s">
        <v>768</v>
      </c>
      <c r="C1396" s="1063" t="s">
        <v>806</v>
      </c>
      <c r="D1396" s="1063" t="s">
        <v>1816</v>
      </c>
      <c r="E1396" s="1066">
        <v>2019</v>
      </c>
      <c r="F1396" s="1066">
        <v>2019</v>
      </c>
      <c r="G1396" s="1064">
        <v>43417</v>
      </c>
      <c r="H1396" s="1117">
        <f t="shared" si="63"/>
        <v>2018</v>
      </c>
      <c r="I1396" s="1118"/>
      <c r="J1396" s="1063" t="s">
        <v>925</v>
      </c>
      <c r="K1396" s="1063" t="s">
        <v>924</v>
      </c>
      <c r="L1396" s="1063" t="s">
        <v>827</v>
      </c>
      <c r="M1396" s="1063">
        <v>651.83999999999992</v>
      </c>
      <c r="N1396" s="1063">
        <v>0.33599999999999997</v>
      </c>
      <c r="O1396" s="1062">
        <f>VLOOKUP(C1396,'A. Rate Class Allocations'!$B$124:$J$128,6,FALSE)</f>
        <v>0.94261788524984402</v>
      </c>
      <c r="P1396" s="1061">
        <f>VLOOKUP(C1396,'A. Rate Class Allocations'!$B$124:$J$128,8,FALSE)</f>
        <v>0.86676492558695795</v>
      </c>
      <c r="Q1396" s="1061">
        <f>VLOOKUP(C1396,'A. Rate Class Allocations'!$B$124:$J$128,7,FALSE)</f>
        <v>0.93591420350510102</v>
      </c>
      <c r="R1396" s="1061">
        <f>VLOOKUP(C1396,'A. Rate Class Allocations'!$B$124:$J$128,9,FALSE)</f>
        <v>0.67326093337246795</v>
      </c>
      <c r="S1396" s="1060">
        <f t="shared" si="64"/>
        <v>532.57161050053037</v>
      </c>
      <c r="T1396" s="1060">
        <f t="shared" si="65"/>
        <v>0.21171846199002045</v>
      </c>
    </row>
    <row r="1397" spans="1:20" s="1063" customFormat="1">
      <c r="A1397" s="1072" t="s">
        <v>846</v>
      </c>
      <c r="B1397" s="1063" t="s">
        <v>768</v>
      </c>
      <c r="C1397" s="1063" t="s">
        <v>806</v>
      </c>
      <c r="D1397" s="1063" t="s">
        <v>1815</v>
      </c>
      <c r="E1397" s="1066">
        <v>2019</v>
      </c>
      <c r="F1397" s="1066">
        <v>2019</v>
      </c>
      <c r="G1397" s="1064">
        <v>43437</v>
      </c>
      <c r="H1397" s="1117">
        <f t="shared" si="63"/>
        <v>2018</v>
      </c>
      <c r="I1397" s="1118"/>
      <c r="J1397" s="1063" t="s">
        <v>925</v>
      </c>
      <c r="K1397" s="1063" t="s">
        <v>924</v>
      </c>
      <c r="L1397" s="1063" t="s">
        <v>827</v>
      </c>
      <c r="M1397" s="1063">
        <v>190.39999999999998</v>
      </c>
      <c r="N1397" s="1063">
        <v>6.9999999999999993E-2</v>
      </c>
      <c r="O1397" s="1062">
        <f>VLOOKUP(C1397,'A. Rate Class Allocations'!$B$124:$J$128,6,FALSE)</f>
        <v>0.94261788524984402</v>
      </c>
      <c r="P1397" s="1061">
        <f>VLOOKUP(C1397,'A. Rate Class Allocations'!$B$124:$J$128,8,FALSE)</f>
        <v>0.86676492558695795</v>
      </c>
      <c r="Q1397" s="1061">
        <f>VLOOKUP(C1397,'A. Rate Class Allocations'!$B$124:$J$128,7,FALSE)</f>
        <v>0.93591420350510102</v>
      </c>
      <c r="R1397" s="1061">
        <f>VLOOKUP(C1397,'A. Rate Class Allocations'!$B$124:$J$128,9,FALSE)</f>
        <v>0.67326093337246795</v>
      </c>
      <c r="S1397" s="1060">
        <f t="shared" si="64"/>
        <v>155.56215426991434</v>
      </c>
      <c r="T1397" s="1060">
        <f t="shared" si="65"/>
        <v>4.4108012914587588E-2</v>
      </c>
    </row>
    <row r="1398" spans="1:20" s="1063" customFormat="1">
      <c r="A1398" s="1072" t="s">
        <v>846</v>
      </c>
      <c r="B1398" s="1063" t="s">
        <v>768</v>
      </c>
      <c r="C1398" s="1063" t="s">
        <v>806</v>
      </c>
      <c r="D1398" s="1063" t="s">
        <v>1815</v>
      </c>
      <c r="E1398" s="1066">
        <v>2019</v>
      </c>
      <c r="F1398" s="1066">
        <v>2019</v>
      </c>
      <c r="G1398" s="1064">
        <v>43437</v>
      </c>
      <c r="H1398" s="1117">
        <f t="shared" si="63"/>
        <v>2018</v>
      </c>
      <c r="I1398" s="1118"/>
      <c r="J1398" s="1063" t="s">
        <v>925</v>
      </c>
      <c r="K1398" s="1063" t="s">
        <v>924</v>
      </c>
      <c r="L1398" s="1063" t="s">
        <v>827</v>
      </c>
      <c r="M1398" s="1063">
        <v>138.72</v>
      </c>
      <c r="N1398" s="1063">
        <v>5.1000000000000004E-2</v>
      </c>
      <c r="O1398" s="1062">
        <f>VLOOKUP(C1398,'A. Rate Class Allocations'!$B$124:$J$128,6,FALSE)</f>
        <v>0.94261788524984402</v>
      </c>
      <c r="P1398" s="1061">
        <f>VLOOKUP(C1398,'A. Rate Class Allocations'!$B$124:$J$128,8,FALSE)</f>
        <v>0.86676492558695795</v>
      </c>
      <c r="Q1398" s="1061">
        <f>VLOOKUP(C1398,'A. Rate Class Allocations'!$B$124:$J$128,7,FALSE)</f>
        <v>0.93591420350510102</v>
      </c>
      <c r="R1398" s="1061">
        <f>VLOOKUP(C1398,'A. Rate Class Allocations'!$B$124:$J$128,9,FALSE)</f>
        <v>0.67326093337246795</v>
      </c>
      <c r="S1398" s="1060">
        <f t="shared" si="64"/>
        <v>113.33814096808047</v>
      </c>
      <c r="T1398" s="1060">
        <f t="shared" si="65"/>
        <v>3.2135837980628107E-2</v>
      </c>
    </row>
    <row r="1399" spans="1:20" s="1063" customFormat="1">
      <c r="A1399" s="1072" t="s">
        <v>846</v>
      </c>
      <c r="B1399" s="1063" t="s">
        <v>768</v>
      </c>
      <c r="C1399" s="1063" t="s">
        <v>806</v>
      </c>
      <c r="D1399" s="1063" t="s">
        <v>1815</v>
      </c>
      <c r="E1399" s="1066">
        <v>2019</v>
      </c>
      <c r="F1399" s="1066">
        <v>2019</v>
      </c>
      <c r="G1399" s="1064">
        <v>43437</v>
      </c>
      <c r="H1399" s="1117">
        <f t="shared" si="63"/>
        <v>2018</v>
      </c>
      <c r="I1399" s="1118"/>
      <c r="J1399" s="1063" t="s">
        <v>925</v>
      </c>
      <c r="K1399" s="1063" t="s">
        <v>924</v>
      </c>
      <c r="L1399" s="1063" t="s">
        <v>827</v>
      </c>
      <c r="M1399" s="1063">
        <v>242.08</v>
      </c>
      <c r="N1399" s="1063">
        <v>8.900000000000001E-2</v>
      </c>
      <c r="O1399" s="1062">
        <f>VLOOKUP(C1399,'A. Rate Class Allocations'!$B$124:$J$128,6,FALSE)</f>
        <v>0.94261788524984402</v>
      </c>
      <c r="P1399" s="1061">
        <f>VLOOKUP(C1399,'A. Rate Class Allocations'!$B$124:$J$128,8,FALSE)</f>
        <v>0.86676492558695795</v>
      </c>
      <c r="Q1399" s="1061">
        <f>VLOOKUP(C1399,'A. Rate Class Allocations'!$B$124:$J$128,7,FALSE)</f>
        <v>0.93591420350510102</v>
      </c>
      <c r="R1399" s="1061">
        <f>VLOOKUP(C1399,'A. Rate Class Allocations'!$B$124:$J$128,9,FALSE)</f>
        <v>0.67326093337246795</v>
      </c>
      <c r="S1399" s="1060">
        <f t="shared" si="64"/>
        <v>197.78616757174828</v>
      </c>
      <c r="T1399" s="1060">
        <f t="shared" si="65"/>
        <v>5.608018784854709E-2</v>
      </c>
    </row>
    <row r="1400" spans="1:20" s="1063" customFormat="1">
      <c r="A1400" s="1072" t="s">
        <v>846</v>
      </c>
      <c r="B1400" s="1063" t="s">
        <v>768</v>
      </c>
      <c r="C1400" s="1063" t="s">
        <v>806</v>
      </c>
      <c r="D1400" s="1063" t="s">
        <v>1814</v>
      </c>
      <c r="E1400" s="1066">
        <v>2019</v>
      </c>
      <c r="F1400" s="1066">
        <v>2019</v>
      </c>
      <c r="G1400" s="1064">
        <v>43434</v>
      </c>
      <c r="H1400" s="1117">
        <f t="shared" si="63"/>
        <v>2018</v>
      </c>
      <c r="I1400" s="1118"/>
      <c r="J1400" s="1063" t="s">
        <v>925</v>
      </c>
      <c r="K1400" s="1063" t="s">
        <v>924</v>
      </c>
      <c r="L1400" s="1063" t="s">
        <v>827</v>
      </c>
      <c r="M1400" s="1063">
        <v>342.87299999999999</v>
      </c>
      <c r="N1400" s="1063">
        <v>0.153</v>
      </c>
      <c r="O1400" s="1062">
        <f>VLOOKUP(C1400,'A. Rate Class Allocations'!$B$124:$J$128,6,FALSE)</f>
        <v>0.94261788524984402</v>
      </c>
      <c r="P1400" s="1061">
        <f>VLOOKUP(C1400,'A. Rate Class Allocations'!$B$124:$J$128,8,FALSE)</f>
        <v>0.86676492558695795</v>
      </c>
      <c r="Q1400" s="1061">
        <f>VLOOKUP(C1400,'A. Rate Class Allocations'!$B$124:$J$128,7,FALSE)</f>
        <v>0.93591420350510102</v>
      </c>
      <c r="R1400" s="1061">
        <f>VLOOKUP(C1400,'A. Rate Class Allocations'!$B$124:$J$128,9,FALSE)</f>
        <v>0.67326093337246795</v>
      </c>
      <c r="S1400" s="1060">
        <f t="shared" si="64"/>
        <v>280.13688298838417</v>
      </c>
      <c r="T1400" s="1060">
        <f t="shared" si="65"/>
        <v>9.6407513941884321E-2</v>
      </c>
    </row>
    <row r="1401" spans="1:20" s="1063" customFormat="1">
      <c r="A1401" s="1072" t="s">
        <v>846</v>
      </c>
      <c r="B1401" s="1063" t="s">
        <v>768</v>
      </c>
      <c r="C1401" s="1063" t="s">
        <v>806</v>
      </c>
      <c r="D1401" s="1063" t="s">
        <v>1814</v>
      </c>
      <c r="E1401" s="1066">
        <v>2019</v>
      </c>
      <c r="F1401" s="1066">
        <v>2019</v>
      </c>
      <c r="G1401" s="1064">
        <v>43434</v>
      </c>
      <c r="H1401" s="1117">
        <f t="shared" si="63"/>
        <v>2018</v>
      </c>
      <c r="I1401" s="1118"/>
      <c r="J1401" s="1063" t="s">
        <v>925</v>
      </c>
      <c r="K1401" s="1063" t="s">
        <v>924</v>
      </c>
      <c r="L1401" s="1063" t="s">
        <v>827</v>
      </c>
      <c r="M1401" s="1063">
        <v>1048.7879999999998</v>
      </c>
      <c r="N1401" s="1063">
        <v>0.46799999999999997</v>
      </c>
      <c r="O1401" s="1062">
        <f>VLOOKUP(C1401,'A. Rate Class Allocations'!$B$124:$J$128,6,FALSE)</f>
        <v>0.94261788524984402</v>
      </c>
      <c r="P1401" s="1061">
        <f>VLOOKUP(C1401,'A. Rate Class Allocations'!$B$124:$J$128,8,FALSE)</f>
        <v>0.86676492558695795</v>
      </c>
      <c r="Q1401" s="1061">
        <f>VLOOKUP(C1401,'A. Rate Class Allocations'!$B$124:$J$128,7,FALSE)</f>
        <v>0.93591420350510102</v>
      </c>
      <c r="R1401" s="1061">
        <f>VLOOKUP(C1401,'A. Rate Class Allocations'!$B$124:$J$128,9,FALSE)</f>
        <v>0.67326093337246795</v>
      </c>
      <c r="S1401" s="1060">
        <f t="shared" si="64"/>
        <v>856.88928914093981</v>
      </c>
      <c r="T1401" s="1060">
        <f t="shared" si="65"/>
        <v>0.29489357205752847</v>
      </c>
    </row>
    <row r="1402" spans="1:20" s="1063" customFormat="1">
      <c r="A1402" s="1072" t="s">
        <v>846</v>
      </c>
      <c r="B1402" s="1063" t="s">
        <v>768</v>
      </c>
      <c r="C1402" s="1063" t="s">
        <v>806</v>
      </c>
      <c r="D1402" s="1063" t="s">
        <v>1814</v>
      </c>
      <c r="E1402" s="1066">
        <v>2019</v>
      </c>
      <c r="F1402" s="1066">
        <v>2019</v>
      </c>
      <c r="G1402" s="1064">
        <v>43434</v>
      </c>
      <c r="H1402" s="1117">
        <f t="shared" si="63"/>
        <v>2018</v>
      </c>
      <c r="I1402" s="1118"/>
      <c r="J1402" s="1063" t="s">
        <v>925</v>
      </c>
      <c r="K1402" s="1063" t="s">
        <v>924</v>
      </c>
      <c r="L1402" s="1063" t="s">
        <v>827</v>
      </c>
      <c r="M1402" s="1063">
        <v>524.39400000000001</v>
      </c>
      <c r="N1402" s="1063">
        <v>0.23399999999999999</v>
      </c>
      <c r="O1402" s="1062">
        <f>VLOOKUP(C1402,'A. Rate Class Allocations'!$B$124:$J$128,6,FALSE)</f>
        <v>0.94261788524984402</v>
      </c>
      <c r="P1402" s="1061">
        <f>VLOOKUP(C1402,'A. Rate Class Allocations'!$B$124:$J$128,8,FALSE)</f>
        <v>0.86676492558695795</v>
      </c>
      <c r="Q1402" s="1061">
        <f>VLOOKUP(C1402,'A. Rate Class Allocations'!$B$124:$J$128,7,FALSE)</f>
        <v>0.93591420350510102</v>
      </c>
      <c r="R1402" s="1061">
        <f>VLOOKUP(C1402,'A. Rate Class Allocations'!$B$124:$J$128,9,FALSE)</f>
        <v>0.67326093337246795</v>
      </c>
      <c r="S1402" s="1060">
        <f t="shared" si="64"/>
        <v>428.44464457046996</v>
      </c>
      <c r="T1402" s="1060">
        <f t="shared" si="65"/>
        <v>0.14744678602876424</v>
      </c>
    </row>
    <row r="1403" spans="1:20" s="1063" customFormat="1">
      <c r="A1403" s="1072" t="s">
        <v>846</v>
      </c>
      <c r="B1403" s="1063" t="s">
        <v>768</v>
      </c>
      <c r="C1403" s="1063" t="s">
        <v>806</v>
      </c>
      <c r="D1403" s="1063" t="s">
        <v>1813</v>
      </c>
      <c r="E1403" s="1066">
        <v>2019</v>
      </c>
      <c r="F1403" s="1066">
        <v>2019</v>
      </c>
      <c r="G1403" s="1064">
        <v>43422</v>
      </c>
      <c r="H1403" s="1117">
        <f t="shared" si="63"/>
        <v>2018</v>
      </c>
      <c r="I1403" s="1118"/>
      <c r="J1403" s="1063" t="s">
        <v>925</v>
      </c>
      <c r="K1403" s="1063" t="s">
        <v>924</v>
      </c>
      <c r="L1403" s="1063" t="s">
        <v>827</v>
      </c>
      <c r="M1403" s="1063">
        <v>9870.5859999999993</v>
      </c>
      <c r="N1403" s="1063">
        <v>1.2709999999999999</v>
      </c>
      <c r="O1403" s="1062">
        <f>VLOOKUP(C1403,'A. Rate Class Allocations'!$B$124:$J$128,6,FALSE)</f>
        <v>0.94261788524984402</v>
      </c>
      <c r="P1403" s="1061">
        <f>VLOOKUP(C1403,'A. Rate Class Allocations'!$B$124:$J$128,8,FALSE)</f>
        <v>0.86676492558695795</v>
      </c>
      <c r="Q1403" s="1061">
        <f>VLOOKUP(C1403,'A. Rate Class Allocations'!$B$124:$J$128,7,FALSE)</f>
        <v>0.93591420350510102</v>
      </c>
      <c r="R1403" s="1061">
        <f>VLOOKUP(C1403,'A. Rate Class Allocations'!$B$124:$J$128,9,FALSE)</f>
        <v>0.67326093337246795</v>
      </c>
      <c r="S1403" s="1060">
        <f t="shared" si="64"/>
        <v>8064.5463343826532</v>
      </c>
      <c r="T1403" s="1060">
        <f t="shared" si="65"/>
        <v>0.80087549163486904</v>
      </c>
    </row>
    <row r="1404" spans="1:20" s="1063" customFormat="1">
      <c r="A1404" s="1072" t="s">
        <v>846</v>
      </c>
      <c r="B1404" s="1063" t="s">
        <v>768</v>
      </c>
      <c r="C1404" s="1063" t="s">
        <v>806</v>
      </c>
      <c r="D1404" s="1063" t="s">
        <v>1813</v>
      </c>
      <c r="E1404" s="1066">
        <v>2019</v>
      </c>
      <c r="F1404" s="1066">
        <v>2019</v>
      </c>
      <c r="G1404" s="1064">
        <v>43422</v>
      </c>
      <c r="H1404" s="1117">
        <f t="shared" si="63"/>
        <v>2018</v>
      </c>
      <c r="I1404" s="1118"/>
      <c r="J1404" s="1063" t="s">
        <v>925</v>
      </c>
      <c r="K1404" s="1063" t="s">
        <v>924</v>
      </c>
      <c r="L1404" s="1063" t="s">
        <v>827</v>
      </c>
      <c r="M1404" s="1063">
        <v>225.21399999999997</v>
      </c>
      <c r="N1404" s="1063">
        <v>2.8999999999999998E-2</v>
      </c>
      <c r="O1404" s="1062">
        <f>VLOOKUP(C1404,'A. Rate Class Allocations'!$B$124:$J$128,6,FALSE)</f>
        <v>0.94261788524984402</v>
      </c>
      <c r="P1404" s="1061">
        <f>VLOOKUP(C1404,'A. Rate Class Allocations'!$B$124:$J$128,8,FALSE)</f>
        <v>0.86676492558695795</v>
      </c>
      <c r="Q1404" s="1061">
        <f>VLOOKUP(C1404,'A. Rate Class Allocations'!$B$124:$J$128,7,FALSE)</f>
        <v>0.93591420350510102</v>
      </c>
      <c r="R1404" s="1061">
        <f>VLOOKUP(C1404,'A. Rate Class Allocations'!$B$124:$J$128,9,FALSE)</f>
        <v>0.67326093337246795</v>
      </c>
      <c r="S1404" s="1060">
        <f t="shared" si="64"/>
        <v>184.00617128017066</v>
      </c>
      <c r="T1404" s="1060">
        <f t="shared" si="65"/>
        <v>1.8273319636043429E-2</v>
      </c>
    </row>
    <row r="1405" spans="1:20" s="1063" customFormat="1">
      <c r="A1405" s="1072" t="s">
        <v>846</v>
      </c>
      <c r="B1405" s="1063" t="s">
        <v>768</v>
      </c>
      <c r="C1405" s="1063" t="s">
        <v>806</v>
      </c>
      <c r="D1405" s="1063" t="s">
        <v>1813</v>
      </c>
      <c r="E1405" s="1066">
        <v>2019</v>
      </c>
      <c r="F1405" s="1066">
        <v>2019</v>
      </c>
      <c r="G1405" s="1064">
        <v>43422</v>
      </c>
      <c r="H1405" s="1117">
        <f t="shared" si="63"/>
        <v>2018</v>
      </c>
      <c r="I1405" s="1118"/>
      <c r="J1405" s="1063" t="s">
        <v>843</v>
      </c>
      <c r="K1405" s="1063" t="s">
        <v>924</v>
      </c>
      <c r="L1405" s="1063" t="s">
        <v>827</v>
      </c>
      <c r="M1405" s="1063">
        <v>2228.8419999999996</v>
      </c>
      <c r="N1405" s="1063">
        <v>0.28699999999999998</v>
      </c>
      <c r="O1405" s="1062">
        <f>VLOOKUP(C1405,'A. Rate Class Allocations'!$B$124:$J$128,6,FALSE)</f>
        <v>0.94261788524984402</v>
      </c>
      <c r="P1405" s="1061">
        <f>VLOOKUP(C1405,'A. Rate Class Allocations'!$B$124:$J$128,8,FALSE)</f>
        <v>0.86676492558695795</v>
      </c>
      <c r="Q1405" s="1061">
        <f>VLOOKUP(C1405,'A. Rate Class Allocations'!$B$124:$J$128,7,FALSE)</f>
        <v>0.93591420350510102</v>
      </c>
      <c r="R1405" s="1061">
        <f>VLOOKUP(C1405,'A. Rate Class Allocations'!$B$124:$J$128,9,FALSE)</f>
        <v>0.67326093337246795</v>
      </c>
      <c r="S1405" s="1060">
        <f t="shared" si="64"/>
        <v>1821.0265916347921</v>
      </c>
      <c r="T1405" s="1060">
        <f t="shared" si="65"/>
        <v>0.18084285294980915</v>
      </c>
    </row>
    <row r="1406" spans="1:20" s="1063" customFormat="1">
      <c r="A1406" s="1072" t="s">
        <v>846</v>
      </c>
      <c r="B1406" s="1063" t="s">
        <v>768</v>
      </c>
      <c r="C1406" s="1063" t="s">
        <v>806</v>
      </c>
      <c r="D1406" s="1063" t="s">
        <v>1812</v>
      </c>
      <c r="E1406" s="1066">
        <v>2019</v>
      </c>
      <c r="F1406" s="1066">
        <v>2019</v>
      </c>
      <c r="G1406" s="1064">
        <v>43438</v>
      </c>
      <c r="H1406" s="1117">
        <f t="shared" si="63"/>
        <v>2018</v>
      </c>
      <c r="I1406" s="1118"/>
      <c r="J1406" s="1063" t="s">
        <v>925</v>
      </c>
      <c r="K1406" s="1063" t="s">
        <v>924</v>
      </c>
      <c r="L1406" s="1063" t="s">
        <v>827</v>
      </c>
      <c r="M1406" s="1063">
        <v>683.0200000000001</v>
      </c>
      <c r="N1406" s="1063">
        <v>0.26000000000000006</v>
      </c>
      <c r="O1406" s="1062">
        <f>VLOOKUP(C1406,'A. Rate Class Allocations'!$B$124:$J$128,6,FALSE)</f>
        <v>0.94261788524984402</v>
      </c>
      <c r="P1406" s="1061">
        <f>VLOOKUP(C1406,'A. Rate Class Allocations'!$B$124:$J$128,8,FALSE)</f>
        <v>0.86676492558695795</v>
      </c>
      <c r="Q1406" s="1061">
        <f>VLOOKUP(C1406,'A. Rate Class Allocations'!$B$124:$J$128,7,FALSE)</f>
        <v>0.93591420350510102</v>
      </c>
      <c r="R1406" s="1061">
        <f>VLOOKUP(C1406,'A. Rate Class Allocations'!$B$124:$J$128,9,FALSE)</f>
        <v>0.67326093337246795</v>
      </c>
      <c r="S1406" s="1060">
        <f t="shared" si="64"/>
        <v>558.04654731847131</v>
      </c>
      <c r="T1406" s="1060">
        <f t="shared" si="65"/>
        <v>0.16382976225418253</v>
      </c>
    </row>
    <row r="1407" spans="1:20" s="1063" customFormat="1">
      <c r="A1407" s="1072" t="s">
        <v>846</v>
      </c>
      <c r="B1407" s="1063" t="s">
        <v>768</v>
      </c>
      <c r="C1407" s="1063" t="s">
        <v>806</v>
      </c>
      <c r="D1407" s="1063" t="s">
        <v>1812</v>
      </c>
      <c r="E1407" s="1066">
        <v>2019</v>
      </c>
      <c r="F1407" s="1066">
        <v>2019</v>
      </c>
      <c r="G1407" s="1064">
        <v>43438</v>
      </c>
      <c r="H1407" s="1117">
        <f t="shared" si="63"/>
        <v>2018</v>
      </c>
      <c r="I1407" s="1118"/>
      <c r="J1407" s="1063" t="s">
        <v>925</v>
      </c>
      <c r="K1407" s="1063" t="s">
        <v>924</v>
      </c>
      <c r="L1407" s="1063" t="s">
        <v>827</v>
      </c>
      <c r="M1407" s="1063">
        <v>42.031999999999996</v>
      </c>
      <c r="N1407" s="1063">
        <v>1.6E-2</v>
      </c>
      <c r="O1407" s="1062">
        <f>VLOOKUP(C1407,'A. Rate Class Allocations'!$B$124:$J$128,6,FALSE)</f>
        <v>0.94261788524984402</v>
      </c>
      <c r="P1407" s="1061">
        <f>VLOOKUP(C1407,'A. Rate Class Allocations'!$B$124:$J$128,8,FALSE)</f>
        <v>0.86676492558695795</v>
      </c>
      <c r="Q1407" s="1061">
        <f>VLOOKUP(C1407,'A. Rate Class Allocations'!$B$124:$J$128,7,FALSE)</f>
        <v>0.93591420350510102</v>
      </c>
      <c r="R1407" s="1061">
        <f>VLOOKUP(C1407,'A. Rate Class Allocations'!$B$124:$J$128,9,FALSE)</f>
        <v>0.67326093337246795</v>
      </c>
      <c r="S1407" s="1060">
        <f t="shared" si="64"/>
        <v>34.341325988828991</v>
      </c>
      <c r="T1407" s="1060">
        <f t="shared" si="65"/>
        <v>1.0081831523334308E-2</v>
      </c>
    </row>
    <row r="1408" spans="1:20" s="1063" customFormat="1">
      <c r="A1408" s="1072" t="s">
        <v>846</v>
      </c>
      <c r="B1408" s="1063" t="s">
        <v>768</v>
      </c>
      <c r="C1408" s="1063" t="s">
        <v>806</v>
      </c>
      <c r="D1408" s="1063" t="s">
        <v>1811</v>
      </c>
      <c r="E1408" s="1066">
        <v>2019</v>
      </c>
      <c r="F1408" s="1066">
        <v>2019</v>
      </c>
      <c r="G1408" s="1064">
        <v>43472</v>
      </c>
      <c r="H1408" s="1117">
        <f t="shared" si="63"/>
        <v>2019</v>
      </c>
      <c r="I1408" s="1118"/>
      <c r="J1408" s="1063" t="s">
        <v>925</v>
      </c>
      <c r="K1408" s="1063" t="s">
        <v>924</v>
      </c>
      <c r="L1408" s="1063" t="s">
        <v>827</v>
      </c>
      <c r="M1408" s="1063">
        <v>815.72400000000005</v>
      </c>
      <c r="N1408" s="1063">
        <v>0.36400000000000005</v>
      </c>
      <c r="O1408" s="1062">
        <f>VLOOKUP(C1408,'A. Rate Class Allocations'!$B$124:$J$128,6,FALSE)</f>
        <v>0.94261788524984402</v>
      </c>
      <c r="P1408" s="1061">
        <f>VLOOKUP(C1408,'A. Rate Class Allocations'!$B$124:$J$128,8,FALSE)</f>
        <v>0.86676492558695795</v>
      </c>
      <c r="Q1408" s="1061">
        <f>VLOOKUP(C1408,'A. Rate Class Allocations'!$B$124:$J$128,7,FALSE)</f>
        <v>0.93591420350510102</v>
      </c>
      <c r="R1408" s="1061">
        <f>VLOOKUP(C1408,'A. Rate Class Allocations'!$B$124:$J$128,9,FALSE)</f>
        <v>0.67326093337246795</v>
      </c>
      <c r="S1408" s="1060">
        <f t="shared" si="64"/>
        <v>666.46944710962009</v>
      </c>
      <c r="T1408" s="1060">
        <f t="shared" si="65"/>
        <v>0.22936166715585554</v>
      </c>
    </row>
    <row r="1409" spans="1:20" s="1063" customFormat="1">
      <c r="A1409" s="1072" t="s">
        <v>846</v>
      </c>
      <c r="B1409" s="1063" t="s">
        <v>768</v>
      </c>
      <c r="C1409" s="1063" t="s">
        <v>806</v>
      </c>
      <c r="D1409" s="1063" t="s">
        <v>1811</v>
      </c>
      <c r="E1409" s="1066">
        <v>2019</v>
      </c>
      <c r="F1409" s="1066">
        <v>2019</v>
      </c>
      <c r="G1409" s="1064">
        <v>43472</v>
      </c>
      <c r="H1409" s="1117">
        <f t="shared" si="63"/>
        <v>2019</v>
      </c>
      <c r="I1409" s="1118"/>
      <c r="J1409" s="1063" t="s">
        <v>925</v>
      </c>
      <c r="K1409" s="1063" t="s">
        <v>924</v>
      </c>
      <c r="L1409" s="1063" t="s">
        <v>827</v>
      </c>
      <c r="M1409" s="1063">
        <v>64.98899999999999</v>
      </c>
      <c r="N1409" s="1063">
        <v>2.8999999999999998E-2</v>
      </c>
      <c r="O1409" s="1062">
        <f>VLOOKUP(C1409,'A. Rate Class Allocations'!$B$124:$J$128,6,FALSE)</f>
        <v>0.94261788524984402</v>
      </c>
      <c r="P1409" s="1061">
        <f>VLOOKUP(C1409,'A. Rate Class Allocations'!$B$124:$J$128,8,FALSE)</f>
        <v>0.86676492558695795</v>
      </c>
      <c r="Q1409" s="1061">
        <f>VLOOKUP(C1409,'A. Rate Class Allocations'!$B$124:$J$128,7,FALSE)</f>
        <v>0.93591420350510102</v>
      </c>
      <c r="R1409" s="1061">
        <f>VLOOKUP(C1409,'A. Rate Class Allocations'!$B$124:$J$128,9,FALSE)</f>
        <v>0.67326093337246795</v>
      </c>
      <c r="S1409" s="1060">
        <f t="shared" si="64"/>
        <v>53.097840566425759</v>
      </c>
      <c r="T1409" s="1060">
        <f t="shared" si="65"/>
        <v>1.8273319636043429E-2</v>
      </c>
    </row>
    <row r="1410" spans="1:20" s="1063" customFormat="1">
      <c r="A1410" s="1072" t="s">
        <v>846</v>
      </c>
      <c r="B1410" s="1063" t="s">
        <v>768</v>
      </c>
      <c r="C1410" s="1063" t="s">
        <v>806</v>
      </c>
      <c r="D1410" s="1063" t="s">
        <v>1811</v>
      </c>
      <c r="E1410" s="1066">
        <v>2019</v>
      </c>
      <c r="F1410" s="1066">
        <v>2019</v>
      </c>
      <c r="G1410" s="1064">
        <v>43472</v>
      </c>
      <c r="H1410" s="1117">
        <f t="shared" si="63"/>
        <v>2019</v>
      </c>
      <c r="I1410" s="1118"/>
      <c r="J1410" s="1063" t="s">
        <v>925</v>
      </c>
      <c r="K1410" s="1063" t="s">
        <v>924</v>
      </c>
      <c r="L1410" s="1063" t="s">
        <v>827</v>
      </c>
      <c r="M1410" s="1063">
        <v>596.10599999999999</v>
      </c>
      <c r="N1410" s="1063">
        <v>0.26600000000000001</v>
      </c>
      <c r="O1410" s="1062">
        <f>VLOOKUP(C1410,'A. Rate Class Allocations'!$B$124:$J$128,6,FALSE)</f>
        <v>0.94261788524984402</v>
      </c>
      <c r="P1410" s="1061">
        <f>VLOOKUP(C1410,'A. Rate Class Allocations'!$B$124:$J$128,8,FALSE)</f>
        <v>0.86676492558695795</v>
      </c>
      <c r="Q1410" s="1061">
        <f>VLOOKUP(C1410,'A. Rate Class Allocations'!$B$124:$J$128,7,FALSE)</f>
        <v>0.93591420350510102</v>
      </c>
      <c r="R1410" s="1061">
        <f>VLOOKUP(C1410,'A. Rate Class Allocations'!$B$124:$J$128,9,FALSE)</f>
        <v>0.67326093337246795</v>
      </c>
      <c r="S1410" s="1060">
        <f t="shared" si="64"/>
        <v>487.03536519549152</v>
      </c>
      <c r="T1410" s="1060">
        <f t="shared" si="65"/>
        <v>0.16761044907543288</v>
      </c>
    </row>
    <row r="1411" spans="1:20" s="1063" customFormat="1">
      <c r="A1411" s="1072" t="s">
        <v>846</v>
      </c>
      <c r="B1411" s="1063" t="s">
        <v>768</v>
      </c>
      <c r="C1411" s="1063" t="s">
        <v>806</v>
      </c>
      <c r="D1411" s="1063" t="s">
        <v>1810</v>
      </c>
      <c r="E1411" s="1066">
        <v>2019</v>
      </c>
      <c r="F1411" s="1066">
        <v>2019</v>
      </c>
      <c r="G1411" s="1064">
        <v>43439</v>
      </c>
      <c r="H1411" s="1117">
        <f t="shared" si="63"/>
        <v>2018</v>
      </c>
      <c r="I1411" s="1118"/>
      <c r="J1411" s="1063" t="s">
        <v>925</v>
      </c>
      <c r="K1411" s="1063" t="s">
        <v>924</v>
      </c>
      <c r="L1411" s="1063" t="s">
        <v>827</v>
      </c>
      <c r="M1411" s="1063">
        <v>477.54</v>
      </c>
      <c r="N1411" s="1063">
        <v>0.21</v>
      </c>
      <c r="O1411" s="1062">
        <f>VLOOKUP(C1411,'A. Rate Class Allocations'!$B$124:$J$128,6,FALSE)</f>
        <v>0.94261788524984402</v>
      </c>
      <c r="P1411" s="1061">
        <f>VLOOKUP(C1411,'A. Rate Class Allocations'!$B$124:$J$128,8,FALSE)</f>
        <v>0.86676492558695795</v>
      </c>
      <c r="Q1411" s="1061">
        <f>VLOOKUP(C1411,'A. Rate Class Allocations'!$B$124:$J$128,7,FALSE)</f>
        <v>0.93591420350510102</v>
      </c>
      <c r="R1411" s="1061">
        <f>VLOOKUP(C1411,'A. Rate Class Allocations'!$B$124:$J$128,9,FALSE)</f>
        <v>0.67326093337246795</v>
      </c>
      <c r="S1411" s="1060">
        <f t="shared" si="64"/>
        <v>390.16360898138083</v>
      </c>
      <c r="T1411" s="1060">
        <f t="shared" si="65"/>
        <v>0.13232403874376278</v>
      </c>
    </row>
    <row r="1412" spans="1:20" s="1063" customFormat="1">
      <c r="A1412" s="1072" t="s">
        <v>846</v>
      </c>
      <c r="B1412" s="1063" t="s">
        <v>768</v>
      </c>
      <c r="C1412" s="1063" t="s">
        <v>806</v>
      </c>
      <c r="D1412" s="1063" t="s">
        <v>1810</v>
      </c>
      <c r="E1412" s="1066">
        <v>2019</v>
      </c>
      <c r="F1412" s="1066">
        <v>2019</v>
      </c>
      <c r="G1412" s="1064">
        <v>43439</v>
      </c>
      <c r="H1412" s="1117">
        <f t="shared" ref="H1412:H1475" si="66">YEAR(G1412)</f>
        <v>2018</v>
      </c>
      <c r="I1412" s="1118"/>
      <c r="J1412" s="1063" t="s">
        <v>925</v>
      </c>
      <c r="K1412" s="1063" t="s">
        <v>924</v>
      </c>
      <c r="L1412" s="1063" t="s">
        <v>827</v>
      </c>
      <c r="M1412" s="1063">
        <v>86.412000000000006</v>
      </c>
      <c r="N1412" s="1063">
        <v>3.8000000000000006E-2</v>
      </c>
      <c r="O1412" s="1062">
        <f>VLOOKUP(C1412,'A. Rate Class Allocations'!$B$124:$J$128,6,FALSE)</f>
        <v>0.94261788524984402</v>
      </c>
      <c r="P1412" s="1061">
        <f>VLOOKUP(C1412,'A. Rate Class Allocations'!$B$124:$J$128,8,FALSE)</f>
        <v>0.86676492558695795</v>
      </c>
      <c r="Q1412" s="1061">
        <f>VLOOKUP(C1412,'A. Rate Class Allocations'!$B$124:$J$128,7,FALSE)</f>
        <v>0.93591420350510102</v>
      </c>
      <c r="R1412" s="1061">
        <f>VLOOKUP(C1412,'A. Rate Class Allocations'!$B$124:$J$128,9,FALSE)</f>
        <v>0.67326093337246795</v>
      </c>
      <c r="S1412" s="1060">
        <f t="shared" ref="S1412:S1475" si="67">M1412*O1412*P1412</f>
        <v>70.601034006154634</v>
      </c>
      <c r="T1412" s="1060">
        <f t="shared" ref="T1412:T1475" si="68">N1412*Q1412*R1412</f>
        <v>2.3944349867918983E-2</v>
      </c>
    </row>
    <row r="1413" spans="1:20" s="1063" customFormat="1">
      <c r="A1413" s="1072" t="s">
        <v>846</v>
      </c>
      <c r="B1413" s="1063" t="s">
        <v>768</v>
      </c>
      <c r="C1413" s="1063" t="s">
        <v>806</v>
      </c>
      <c r="D1413" s="1063" t="s">
        <v>1810</v>
      </c>
      <c r="E1413" s="1066">
        <v>2019</v>
      </c>
      <c r="F1413" s="1066">
        <v>2019</v>
      </c>
      <c r="G1413" s="1064">
        <v>43439</v>
      </c>
      <c r="H1413" s="1117">
        <f t="shared" si="66"/>
        <v>2018</v>
      </c>
      <c r="I1413" s="1118"/>
      <c r="J1413" s="1063" t="s">
        <v>925</v>
      </c>
      <c r="K1413" s="1063" t="s">
        <v>924</v>
      </c>
      <c r="L1413" s="1063" t="s">
        <v>827</v>
      </c>
      <c r="M1413" s="1063">
        <v>347.92200000000003</v>
      </c>
      <c r="N1413" s="1063">
        <v>0.153</v>
      </c>
      <c r="O1413" s="1062">
        <f>VLOOKUP(C1413,'A. Rate Class Allocations'!$B$124:$J$128,6,FALSE)</f>
        <v>0.94261788524984402</v>
      </c>
      <c r="P1413" s="1061">
        <f>VLOOKUP(C1413,'A. Rate Class Allocations'!$B$124:$J$128,8,FALSE)</f>
        <v>0.86676492558695795</v>
      </c>
      <c r="Q1413" s="1061">
        <f>VLOOKUP(C1413,'A. Rate Class Allocations'!$B$124:$J$128,7,FALSE)</f>
        <v>0.93591420350510102</v>
      </c>
      <c r="R1413" s="1061">
        <f>VLOOKUP(C1413,'A. Rate Class Allocations'!$B$124:$J$128,9,FALSE)</f>
        <v>0.67326093337246795</v>
      </c>
      <c r="S1413" s="1060">
        <f t="shared" si="67"/>
        <v>284.26205797214891</v>
      </c>
      <c r="T1413" s="1060">
        <f t="shared" si="68"/>
        <v>9.6407513941884321E-2</v>
      </c>
    </row>
    <row r="1414" spans="1:20" s="1063" customFormat="1">
      <c r="A1414" s="1072" t="s">
        <v>846</v>
      </c>
      <c r="B1414" s="1063" t="s">
        <v>768</v>
      </c>
      <c r="C1414" s="1063" t="s">
        <v>806</v>
      </c>
      <c r="D1414" s="1063" t="s">
        <v>1810</v>
      </c>
      <c r="E1414" s="1066">
        <v>2019</v>
      </c>
      <c r="F1414" s="1066">
        <v>2019</v>
      </c>
      <c r="G1414" s="1064">
        <v>43439</v>
      </c>
      <c r="H1414" s="1117">
        <f t="shared" si="66"/>
        <v>2018</v>
      </c>
      <c r="I1414" s="1118"/>
      <c r="J1414" s="1063" t="s">
        <v>925</v>
      </c>
      <c r="K1414" s="1063" t="s">
        <v>924</v>
      </c>
      <c r="L1414" s="1063" t="s">
        <v>827</v>
      </c>
      <c r="M1414" s="1063">
        <v>445.70400000000001</v>
      </c>
      <c r="N1414" s="1063">
        <v>0.19600000000000001</v>
      </c>
      <c r="O1414" s="1062">
        <f>VLOOKUP(C1414,'A. Rate Class Allocations'!$B$124:$J$128,6,FALSE)</f>
        <v>0.94261788524984402</v>
      </c>
      <c r="P1414" s="1061">
        <f>VLOOKUP(C1414,'A. Rate Class Allocations'!$B$124:$J$128,8,FALSE)</f>
        <v>0.86676492558695795</v>
      </c>
      <c r="Q1414" s="1061">
        <f>VLOOKUP(C1414,'A. Rate Class Allocations'!$B$124:$J$128,7,FALSE)</f>
        <v>0.93591420350510102</v>
      </c>
      <c r="R1414" s="1061">
        <f>VLOOKUP(C1414,'A. Rate Class Allocations'!$B$124:$J$128,9,FALSE)</f>
        <v>0.67326093337246795</v>
      </c>
      <c r="S1414" s="1060">
        <f t="shared" si="67"/>
        <v>364.15270171595546</v>
      </c>
      <c r="T1414" s="1060">
        <f t="shared" si="68"/>
        <v>0.12350243616084527</v>
      </c>
    </row>
    <row r="1415" spans="1:20" s="1063" customFormat="1">
      <c r="A1415" s="1072" t="s">
        <v>846</v>
      </c>
      <c r="B1415" s="1063" t="s">
        <v>768</v>
      </c>
      <c r="C1415" s="1063" t="s">
        <v>806</v>
      </c>
      <c r="D1415" s="1063" t="s">
        <v>1809</v>
      </c>
      <c r="E1415" s="1066">
        <v>2019</v>
      </c>
      <c r="F1415" s="1066">
        <v>2019</v>
      </c>
      <c r="G1415" s="1064">
        <v>43439</v>
      </c>
      <c r="H1415" s="1117">
        <f t="shared" si="66"/>
        <v>2018</v>
      </c>
      <c r="I1415" s="1118"/>
      <c r="J1415" s="1063" t="s">
        <v>925</v>
      </c>
      <c r="K1415" s="1063" t="s">
        <v>924</v>
      </c>
      <c r="L1415" s="1063" t="s">
        <v>827</v>
      </c>
      <c r="M1415" s="1063">
        <v>650.06399999999985</v>
      </c>
      <c r="N1415" s="1063">
        <v>0.23199999999999998</v>
      </c>
      <c r="O1415" s="1062">
        <f>VLOOKUP(C1415,'A. Rate Class Allocations'!$B$124:$J$128,6,FALSE)</f>
        <v>0.94261788524984402</v>
      </c>
      <c r="P1415" s="1061">
        <f>VLOOKUP(C1415,'A. Rate Class Allocations'!$B$124:$J$128,8,FALSE)</f>
        <v>0.86676492558695795</v>
      </c>
      <c r="Q1415" s="1061">
        <f>VLOOKUP(C1415,'A. Rate Class Allocations'!$B$124:$J$128,7,FALSE)</f>
        <v>0.93591420350510102</v>
      </c>
      <c r="R1415" s="1061">
        <f>VLOOKUP(C1415,'A. Rate Class Allocations'!$B$124:$J$128,9,FALSE)</f>
        <v>0.67326093337246795</v>
      </c>
      <c r="S1415" s="1060">
        <f t="shared" si="67"/>
        <v>531.12056855734033</v>
      </c>
      <c r="T1415" s="1060">
        <f t="shared" si="68"/>
        <v>0.14618655708834744</v>
      </c>
    </row>
    <row r="1416" spans="1:20" s="1063" customFormat="1">
      <c r="A1416" s="1072" t="s">
        <v>846</v>
      </c>
      <c r="B1416" s="1063" t="s">
        <v>768</v>
      </c>
      <c r="C1416" s="1063" t="s">
        <v>806</v>
      </c>
      <c r="D1416" s="1063" t="s">
        <v>1809</v>
      </c>
      <c r="E1416" s="1066">
        <v>2019</v>
      </c>
      <c r="F1416" s="1066">
        <v>2019</v>
      </c>
      <c r="G1416" s="1064">
        <v>43439</v>
      </c>
      <c r="H1416" s="1117">
        <f t="shared" si="66"/>
        <v>2018</v>
      </c>
      <c r="I1416" s="1118"/>
      <c r="J1416" s="1063" t="s">
        <v>925</v>
      </c>
      <c r="K1416" s="1063" t="s">
        <v>924</v>
      </c>
      <c r="L1416" s="1063" t="s">
        <v>827</v>
      </c>
      <c r="M1416" s="1063">
        <v>313.82400000000001</v>
      </c>
      <c r="N1416" s="1063">
        <v>0.112</v>
      </c>
      <c r="O1416" s="1062">
        <f>VLOOKUP(C1416,'A. Rate Class Allocations'!$B$124:$J$128,6,FALSE)</f>
        <v>0.94261788524984402</v>
      </c>
      <c r="P1416" s="1061">
        <f>VLOOKUP(C1416,'A. Rate Class Allocations'!$B$124:$J$128,8,FALSE)</f>
        <v>0.86676492558695795</v>
      </c>
      <c r="Q1416" s="1061">
        <f>VLOOKUP(C1416,'A. Rate Class Allocations'!$B$124:$J$128,7,FALSE)</f>
        <v>0.93591420350510102</v>
      </c>
      <c r="R1416" s="1061">
        <f>VLOOKUP(C1416,'A. Rate Class Allocations'!$B$124:$J$128,9,FALSE)</f>
        <v>0.67326093337246795</v>
      </c>
      <c r="S1416" s="1060">
        <f t="shared" si="67"/>
        <v>256.40303309664716</v>
      </c>
      <c r="T1416" s="1060">
        <f t="shared" si="68"/>
        <v>7.0572820663340155E-2</v>
      </c>
    </row>
    <row r="1417" spans="1:20" s="1063" customFormat="1">
      <c r="A1417" s="1072" t="s">
        <v>846</v>
      </c>
      <c r="B1417" s="1063" t="s">
        <v>768</v>
      </c>
      <c r="C1417" s="1063" t="s">
        <v>806</v>
      </c>
      <c r="D1417" s="1063" t="s">
        <v>1809</v>
      </c>
      <c r="E1417" s="1066">
        <v>2019</v>
      </c>
      <c r="F1417" s="1066">
        <v>2019</v>
      </c>
      <c r="G1417" s="1064">
        <v>43439</v>
      </c>
      <c r="H1417" s="1117">
        <f t="shared" si="66"/>
        <v>2018</v>
      </c>
      <c r="I1417" s="1118"/>
      <c r="J1417" s="1063" t="s">
        <v>925</v>
      </c>
      <c r="K1417" s="1063" t="s">
        <v>924</v>
      </c>
      <c r="L1417" s="1063" t="s">
        <v>827</v>
      </c>
      <c r="M1417" s="1063">
        <v>134.49599999999998</v>
      </c>
      <c r="N1417" s="1063">
        <v>4.8000000000000001E-2</v>
      </c>
      <c r="O1417" s="1062">
        <f>VLOOKUP(C1417,'A. Rate Class Allocations'!$B$124:$J$128,6,FALSE)</f>
        <v>0.94261788524984402</v>
      </c>
      <c r="P1417" s="1061">
        <f>VLOOKUP(C1417,'A. Rate Class Allocations'!$B$124:$J$128,8,FALSE)</f>
        <v>0.86676492558695795</v>
      </c>
      <c r="Q1417" s="1061">
        <f>VLOOKUP(C1417,'A. Rate Class Allocations'!$B$124:$J$128,7,FALSE)</f>
        <v>0.93591420350510102</v>
      </c>
      <c r="R1417" s="1061">
        <f>VLOOKUP(C1417,'A. Rate Class Allocations'!$B$124:$J$128,9,FALSE)</f>
        <v>0.67326093337246795</v>
      </c>
      <c r="S1417" s="1060">
        <f t="shared" si="67"/>
        <v>109.88701418427732</v>
      </c>
      <c r="T1417" s="1060">
        <f t="shared" si="68"/>
        <v>3.0245494570002921E-2</v>
      </c>
    </row>
    <row r="1418" spans="1:20" s="1063" customFormat="1">
      <c r="A1418" s="1072" t="s">
        <v>846</v>
      </c>
      <c r="B1418" s="1063" t="s">
        <v>768</v>
      </c>
      <c r="C1418" s="1063" t="s">
        <v>806</v>
      </c>
      <c r="D1418" s="1063" t="s">
        <v>1808</v>
      </c>
      <c r="E1418" s="1066">
        <v>2019</v>
      </c>
      <c r="F1418" s="1066">
        <v>2019</v>
      </c>
      <c r="G1418" s="1064">
        <v>43439</v>
      </c>
      <c r="H1418" s="1117">
        <f t="shared" si="66"/>
        <v>2018</v>
      </c>
      <c r="I1418" s="1118"/>
      <c r="J1418" s="1063" t="s">
        <v>925</v>
      </c>
      <c r="K1418" s="1063" t="s">
        <v>924</v>
      </c>
      <c r="L1418" s="1063" t="s">
        <v>827</v>
      </c>
      <c r="M1418" s="1063">
        <v>1009.9440000000002</v>
      </c>
      <c r="N1418" s="1063">
        <v>0.67599999999999993</v>
      </c>
      <c r="O1418" s="1062">
        <f>VLOOKUP(C1418,'A. Rate Class Allocations'!$B$124:$J$128,6,FALSE)</f>
        <v>0.94261788524984402</v>
      </c>
      <c r="P1418" s="1061">
        <f>VLOOKUP(C1418,'A. Rate Class Allocations'!$B$124:$J$128,8,FALSE)</f>
        <v>0.86676492558695795</v>
      </c>
      <c r="Q1418" s="1061">
        <f>VLOOKUP(C1418,'A. Rate Class Allocations'!$B$124:$J$128,7,FALSE)</f>
        <v>0.93591420350510102</v>
      </c>
      <c r="R1418" s="1061">
        <f>VLOOKUP(C1418,'A. Rate Class Allocations'!$B$124:$J$128,9,FALSE)</f>
        <v>0.67326093337246795</v>
      </c>
      <c r="S1418" s="1060">
        <f t="shared" si="67"/>
        <v>825.15264880238681</v>
      </c>
      <c r="T1418" s="1060">
        <f t="shared" si="68"/>
        <v>0.42595738186087445</v>
      </c>
    </row>
    <row r="1419" spans="1:20" s="1063" customFormat="1">
      <c r="A1419" s="1072" t="s">
        <v>846</v>
      </c>
      <c r="B1419" s="1063" t="s">
        <v>768</v>
      </c>
      <c r="C1419" s="1063" t="s">
        <v>806</v>
      </c>
      <c r="D1419" s="1063" t="s">
        <v>1807</v>
      </c>
      <c r="E1419" s="1066">
        <v>2019</v>
      </c>
      <c r="F1419" s="1066">
        <v>2019</v>
      </c>
      <c r="G1419" s="1064">
        <v>43451</v>
      </c>
      <c r="H1419" s="1117">
        <f t="shared" si="66"/>
        <v>2018</v>
      </c>
      <c r="I1419" s="1118"/>
      <c r="J1419" s="1063" t="s">
        <v>925</v>
      </c>
      <c r="K1419" s="1063" t="s">
        <v>924</v>
      </c>
      <c r="L1419" s="1063" t="s">
        <v>827</v>
      </c>
      <c r="M1419" s="1063">
        <v>3988.6080000000002</v>
      </c>
      <c r="N1419" s="1063">
        <v>1.2480000000000002</v>
      </c>
      <c r="O1419" s="1062">
        <f>VLOOKUP(C1419,'A. Rate Class Allocations'!$B$124:$J$128,6,FALSE)</f>
        <v>0.94261788524984402</v>
      </c>
      <c r="P1419" s="1061">
        <f>VLOOKUP(C1419,'A. Rate Class Allocations'!$B$124:$J$128,8,FALSE)</f>
        <v>0.86676492558695795</v>
      </c>
      <c r="Q1419" s="1061">
        <f>VLOOKUP(C1419,'A. Rate Class Allocations'!$B$124:$J$128,7,FALSE)</f>
        <v>0.93591420350510102</v>
      </c>
      <c r="R1419" s="1061">
        <f>VLOOKUP(C1419,'A. Rate Class Allocations'!$B$124:$J$128,9,FALSE)</f>
        <v>0.67326093337246795</v>
      </c>
      <c r="S1419" s="1060">
        <f t="shared" si="67"/>
        <v>3258.8049003057495</v>
      </c>
      <c r="T1419" s="1060">
        <f t="shared" si="68"/>
        <v>0.78638285882007619</v>
      </c>
    </row>
    <row r="1420" spans="1:20" s="1063" customFormat="1">
      <c r="A1420" s="1072" t="s">
        <v>846</v>
      </c>
      <c r="B1420" s="1063" t="s">
        <v>768</v>
      </c>
      <c r="C1420" s="1063" t="s">
        <v>806</v>
      </c>
      <c r="D1420" s="1063" t="s">
        <v>1806</v>
      </c>
      <c r="E1420" s="1066">
        <v>2019</v>
      </c>
      <c r="F1420" s="1066">
        <v>2019</v>
      </c>
      <c r="G1420" s="1064">
        <v>43434</v>
      </c>
      <c r="H1420" s="1117">
        <f t="shared" si="66"/>
        <v>2018</v>
      </c>
      <c r="I1420" s="1118"/>
      <c r="J1420" s="1063" t="s">
        <v>925</v>
      </c>
      <c r="K1420" s="1063" t="s">
        <v>924</v>
      </c>
      <c r="L1420" s="1063" t="s">
        <v>827</v>
      </c>
      <c r="M1420" s="1063">
        <v>2486.0160000000001</v>
      </c>
      <c r="N1420" s="1063">
        <v>1.2480000000000002</v>
      </c>
      <c r="O1420" s="1062">
        <f>VLOOKUP(C1420,'A. Rate Class Allocations'!$B$124:$J$128,6,FALSE)</f>
        <v>0.94261788524984402</v>
      </c>
      <c r="P1420" s="1061">
        <f>VLOOKUP(C1420,'A. Rate Class Allocations'!$B$124:$J$128,8,FALSE)</f>
        <v>0.86676492558695795</v>
      </c>
      <c r="Q1420" s="1061">
        <f>VLOOKUP(C1420,'A. Rate Class Allocations'!$B$124:$J$128,7,FALSE)</f>
        <v>0.93591420350510102</v>
      </c>
      <c r="R1420" s="1061">
        <f>VLOOKUP(C1420,'A. Rate Class Allocations'!$B$124:$J$128,9,FALSE)</f>
        <v>0.67326093337246795</v>
      </c>
      <c r="S1420" s="1060">
        <f t="shared" si="67"/>
        <v>2031.1449816674133</v>
      </c>
      <c r="T1420" s="1060">
        <f t="shared" si="68"/>
        <v>0.78638285882007619</v>
      </c>
    </row>
    <row r="1421" spans="1:20" s="1063" customFormat="1">
      <c r="A1421" s="1072" t="s">
        <v>846</v>
      </c>
      <c r="B1421" s="1063" t="s">
        <v>768</v>
      </c>
      <c r="C1421" s="1063" t="s">
        <v>806</v>
      </c>
      <c r="D1421" s="1063" t="s">
        <v>1805</v>
      </c>
      <c r="E1421" s="1066">
        <v>2019</v>
      </c>
      <c r="F1421" s="1066">
        <v>2019</v>
      </c>
      <c r="G1421" s="1064">
        <v>43425</v>
      </c>
      <c r="H1421" s="1117">
        <f t="shared" si="66"/>
        <v>2018</v>
      </c>
      <c r="I1421" s="1118"/>
      <c r="J1421" s="1063" t="s">
        <v>925</v>
      </c>
      <c r="K1421" s="1063" t="s">
        <v>924</v>
      </c>
      <c r="L1421" s="1063" t="s">
        <v>827</v>
      </c>
      <c r="M1421" s="1063">
        <v>520.20800000000008</v>
      </c>
      <c r="N1421" s="1063">
        <v>0.20800000000000002</v>
      </c>
      <c r="O1421" s="1062">
        <f>VLOOKUP(C1421,'A. Rate Class Allocations'!$B$124:$J$128,6,FALSE)</f>
        <v>0.94261788524984402</v>
      </c>
      <c r="P1421" s="1061">
        <f>VLOOKUP(C1421,'A. Rate Class Allocations'!$B$124:$J$128,8,FALSE)</f>
        <v>0.86676492558695795</v>
      </c>
      <c r="Q1421" s="1061">
        <f>VLOOKUP(C1421,'A. Rate Class Allocations'!$B$124:$J$128,7,FALSE)</f>
        <v>0.93591420350510102</v>
      </c>
      <c r="R1421" s="1061">
        <f>VLOOKUP(C1421,'A. Rate Class Allocations'!$B$124:$J$128,9,FALSE)</f>
        <v>0.67326093337246795</v>
      </c>
      <c r="S1421" s="1060">
        <f t="shared" si="67"/>
        <v>425.02456485527119</v>
      </c>
      <c r="T1421" s="1060">
        <f t="shared" si="68"/>
        <v>0.13106380980334603</v>
      </c>
    </row>
    <row r="1422" spans="1:20" s="1063" customFormat="1">
      <c r="A1422" s="1072" t="s">
        <v>846</v>
      </c>
      <c r="B1422" s="1063" t="s">
        <v>768</v>
      </c>
      <c r="C1422" s="1063" t="s">
        <v>806</v>
      </c>
      <c r="D1422" s="1063" t="s">
        <v>1805</v>
      </c>
      <c r="E1422" s="1066">
        <v>2019</v>
      </c>
      <c r="F1422" s="1066">
        <v>2019</v>
      </c>
      <c r="G1422" s="1064">
        <v>43425</v>
      </c>
      <c r="H1422" s="1117">
        <f t="shared" si="66"/>
        <v>2018</v>
      </c>
      <c r="I1422" s="1118"/>
      <c r="J1422" s="1063" t="s">
        <v>925</v>
      </c>
      <c r="K1422" s="1063" t="s">
        <v>924</v>
      </c>
      <c r="L1422" s="1063" t="s">
        <v>827</v>
      </c>
      <c r="M1422" s="1063">
        <v>72.528999999999996</v>
      </c>
      <c r="N1422" s="1063">
        <v>2.8999999999999998E-2</v>
      </c>
      <c r="O1422" s="1062">
        <f>VLOOKUP(C1422,'A. Rate Class Allocations'!$B$124:$J$128,6,FALSE)</f>
        <v>0.94261788524984402</v>
      </c>
      <c r="P1422" s="1061">
        <f>VLOOKUP(C1422,'A. Rate Class Allocations'!$B$124:$J$128,8,FALSE)</f>
        <v>0.86676492558695795</v>
      </c>
      <c r="Q1422" s="1061">
        <f>VLOOKUP(C1422,'A. Rate Class Allocations'!$B$124:$J$128,7,FALSE)</f>
        <v>0.93591420350510102</v>
      </c>
      <c r="R1422" s="1061">
        <f>VLOOKUP(C1422,'A. Rate Class Allocations'!$B$124:$J$128,9,FALSE)</f>
        <v>0.67326093337246795</v>
      </c>
      <c r="S1422" s="1060">
        <f t="shared" si="67"/>
        <v>59.258232600013763</v>
      </c>
      <c r="T1422" s="1060">
        <f t="shared" si="68"/>
        <v>1.8273319636043429E-2</v>
      </c>
    </row>
    <row r="1423" spans="1:20" s="1063" customFormat="1">
      <c r="A1423" s="1072" t="s">
        <v>846</v>
      </c>
      <c r="B1423" s="1063" t="s">
        <v>768</v>
      </c>
      <c r="C1423" s="1063" t="s">
        <v>806</v>
      </c>
      <c r="D1423" s="1063" t="s">
        <v>1804</v>
      </c>
      <c r="E1423" s="1066">
        <v>2019</v>
      </c>
      <c r="F1423" s="1066">
        <v>2019</v>
      </c>
      <c r="G1423" s="1064">
        <v>43430</v>
      </c>
      <c r="H1423" s="1117">
        <f t="shared" si="66"/>
        <v>2018</v>
      </c>
      <c r="I1423" s="1118"/>
      <c r="J1423" s="1063" t="s">
        <v>925</v>
      </c>
      <c r="K1423" s="1063" t="s">
        <v>924</v>
      </c>
      <c r="L1423" s="1063" t="s">
        <v>827</v>
      </c>
      <c r="M1423" s="1063">
        <v>1484.288</v>
      </c>
      <c r="N1423" s="1063">
        <v>0.83200000000000007</v>
      </c>
      <c r="O1423" s="1062">
        <f>VLOOKUP(C1423,'A. Rate Class Allocations'!$B$124:$J$128,6,FALSE)</f>
        <v>0.94261788524984402</v>
      </c>
      <c r="P1423" s="1061">
        <f>VLOOKUP(C1423,'A. Rate Class Allocations'!$B$124:$J$128,8,FALSE)</f>
        <v>0.86676492558695795</v>
      </c>
      <c r="Q1423" s="1061">
        <f>VLOOKUP(C1423,'A. Rate Class Allocations'!$B$124:$J$128,7,FALSE)</f>
        <v>0.93591420350510102</v>
      </c>
      <c r="R1423" s="1061">
        <f>VLOOKUP(C1423,'A. Rate Class Allocations'!$B$124:$J$128,9,FALSE)</f>
        <v>0.67326093337246795</v>
      </c>
      <c r="S1423" s="1060">
        <f t="shared" si="67"/>
        <v>1212.7050359085226</v>
      </c>
      <c r="T1423" s="1060">
        <f t="shared" si="68"/>
        <v>0.52425523921338413</v>
      </c>
    </row>
    <row r="1424" spans="1:20" s="1063" customFormat="1">
      <c r="A1424" s="1072" t="s">
        <v>846</v>
      </c>
      <c r="B1424" s="1063" t="s">
        <v>768</v>
      </c>
      <c r="C1424" s="1063" t="s">
        <v>806</v>
      </c>
      <c r="D1424" s="1063" t="s">
        <v>1804</v>
      </c>
      <c r="E1424" s="1066">
        <v>2019</v>
      </c>
      <c r="F1424" s="1066">
        <v>2019</v>
      </c>
      <c r="G1424" s="1064">
        <v>43430</v>
      </c>
      <c r="H1424" s="1117">
        <f t="shared" si="66"/>
        <v>2018</v>
      </c>
      <c r="I1424" s="1118"/>
      <c r="J1424" s="1063" t="s">
        <v>925</v>
      </c>
      <c r="K1424" s="1063" t="s">
        <v>924</v>
      </c>
      <c r="L1424" s="1063" t="s">
        <v>827</v>
      </c>
      <c r="M1424" s="1063">
        <v>181.96799999999999</v>
      </c>
      <c r="N1424" s="1063">
        <v>0.10199999999999999</v>
      </c>
      <c r="O1424" s="1062">
        <f>VLOOKUP(C1424,'A. Rate Class Allocations'!$B$124:$J$128,6,FALSE)</f>
        <v>0.94261788524984402</v>
      </c>
      <c r="P1424" s="1061">
        <f>VLOOKUP(C1424,'A. Rate Class Allocations'!$B$124:$J$128,8,FALSE)</f>
        <v>0.86676492558695795</v>
      </c>
      <c r="Q1424" s="1061">
        <f>VLOOKUP(C1424,'A. Rate Class Allocations'!$B$124:$J$128,7,FALSE)</f>
        <v>0.93591420350510102</v>
      </c>
      <c r="R1424" s="1061">
        <f>VLOOKUP(C1424,'A. Rate Class Allocations'!$B$124:$J$128,9,FALSE)</f>
        <v>0.67326093337246795</v>
      </c>
      <c r="S1424" s="1060">
        <f t="shared" si="67"/>
        <v>148.67297315224675</v>
      </c>
      <c r="T1424" s="1060">
        <f t="shared" si="68"/>
        <v>6.42716759612562E-2</v>
      </c>
    </row>
    <row r="1425" spans="1:20" s="1063" customFormat="1">
      <c r="A1425" s="1072" t="s">
        <v>846</v>
      </c>
      <c r="B1425" s="1063" t="s">
        <v>768</v>
      </c>
      <c r="C1425" s="1063" t="s">
        <v>806</v>
      </c>
      <c r="D1425" s="1063" t="s">
        <v>1803</v>
      </c>
      <c r="E1425" s="1066">
        <v>2019</v>
      </c>
      <c r="F1425" s="1066">
        <v>2019</v>
      </c>
      <c r="G1425" s="1064">
        <v>43419</v>
      </c>
      <c r="H1425" s="1117">
        <f t="shared" si="66"/>
        <v>2018</v>
      </c>
      <c r="I1425" s="1118"/>
      <c r="J1425" s="1063" t="s">
        <v>925</v>
      </c>
      <c r="K1425" s="1063" t="s">
        <v>924</v>
      </c>
      <c r="L1425" s="1063" t="s">
        <v>827</v>
      </c>
      <c r="M1425" s="1063">
        <v>2929.0039999999999</v>
      </c>
      <c r="N1425" s="1063">
        <v>1.1960000000000002</v>
      </c>
      <c r="O1425" s="1062">
        <f>VLOOKUP(C1425,'A. Rate Class Allocations'!$B$124:$J$128,6,FALSE)</f>
        <v>0.94261788524984402</v>
      </c>
      <c r="P1425" s="1061">
        <f>VLOOKUP(C1425,'A. Rate Class Allocations'!$B$124:$J$128,8,FALSE)</f>
        <v>0.86676492558695795</v>
      </c>
      <c r="Q1425" s="1061">
        <f>VLOOKUP(C1425,'A. Rate Class Allocations'!$B$124:$J$128,7,FALSE)</f>
        <v>0.93591420350510102</v>
      </c>
      <c r="R1425" s="1061">
        <f>VLOOKUP(C1425,'A. Rate Class Allocations'!$B$124:$J$128,9,FALSE)</f>
        <v>0.67326093337246795</v>
      </c>
      <c r="S1425" s="1060">
        <f t="shared" si="67"/>
        <v>2393.0786350062831</v>
      </c>
      <c r="T1425" s="1060">
        <f t="shared" si="68"/>
        <v>0.7536169063692395</v>
      </c>
    </row>
    <row r="1426" spans="1:20" s="1063" customFormat="1">
      <c r="A1426" s="1072" t="s">
        <v>846</v>
      </c>
      <c r="B1426" s="1063" t="s">
        <v>768</v>
      </c>
      <c r="C1426" s="1063" t="s">
        <v>806</v>
      </c>
      <c r="D1426" s="1063" t="s">
        <v>1803</v>
      </c>
      <c r="E1426" s="1066">
        <v>2019</v>
      </c>
      <c r="F1426" s="1066">
        <v>2019</v>
      </c>
      <c r="G1426" s="1064">
        <v>43419</v>
      </c>
      <c r="H1426" s="1117">
        <f t="shared" si="66"/>
        <v>2018</v>
      </c>
      <c r="I1426" s="1118"/>
      <c r="J1426" s="1063" t="s">
        <v>925</v>
      </c>
      <c r="K1426" s="1063" t="s">
        <v>924</v>
      </c>
      <c r="L1426" s="1063" t="s">
        <v>827</v>
      </c>
      <c r="M1426" s="1063">
        <v>142.04199999999997</v>
      </c>
      <c r="N1426" s="1063">
        <v>5.7999999999999996E-2</v>
      </c>
      <c r="O1426" s="1062">
        <f>VLOOKUP(C1426,'A. Rate Class Allocations'!$B$124:$J$128,6,FALSE)</f>
        <v>0.94261788524984402</v>
      </c>
      <c r="P1426" s="1061">
        <f>VLOOKUP(C1426,'A. Rate Class Allocations'!$B$124:$J$128,8,FALSE)</f>
        <v>0.86676492558695795</v>
      </c>
      <c r="Q1426" s="1061">
        <f>VLOOKUP(C1426,'A. Rate Class Allocations'!$B$124:$J$128,7,FALSE)</f>
        <v>0.93591420350510102</v>
      </c>
      <c r="R1426" s="1061">
        <f>VLOOKUP(C1426,'A. Rate Class Allocations'!$B$124:$J$128,9,FALSE)</f>
        <v>0.67326093337246795</v>
      </c>
      <c r="S1426" s="1060">
        <f t="shared" si="67"/>
        <v>116.0523083865923</v>
      </c>
      <c r="T1426" s="1060">
        <f t="shared" si="68"/>
        <v>3.6546639272086859E-2</v>
      </c>
    </row>
    <row r="1427" spans="1:20" s="1063" customFormat="1">
      <c r="A1427" s="1072" t="s">
        <v>846</v>
      </c>
      <c r="B1427" s="1063" t="s">
        <v>768</v>
      </c>
      <c r="C1427" s="1063" t="s">
        <v>806</v>
      </c>
      <c r="D1427" s="1063" t="s">
        <v>1803</v>
      </c>
      <c r="E1427" s="1066">
        <v>2019</v>
      </c>
      <c r="F1427" s="1066">
        <v>2019</v>
      </c>
      <c r="G1427" s="1064">
        <v>43419</v>
      </c>
      <c r="H1427" s="1117">
        <f t="shared" si="66"/>
        <v>2018</v>
      </c>
      <c r="I1427" s="1118"/>
      <c r="J1427" s="1063" t="s">
        <v>843</v>
      </c>
      <c r="K1427" s="1063" t="s">
        <v>924</v>
      </c>
      <c r="L1427" s="1063" t="s">
        <v>827</v>
      </c>
      <c r="M1427" s="1063">
        <v>852.25199999999984</v>
      </c>
      <c r="N1427" s="1063">
        <v>0.34799999999999998</v>
      </c>
      <c r="O1427" s="1062">
        <f>VLOOKUP(C1427,'A. Rate Class Allocations'!$B$124:$J$128,6,FALSE)</f>
        <v>0.94261788524984402</v>
      </c>
      <c r="P1427" s="1061">
        <f>VLOOKUP(C1427,'A. Rate Class Allocations'!$B$124:$J$128,8,FALSE)</f>
        <v>0.86676492558695795</v>
      </c>
      <c r="Q1427" s="1061">
        <f>VLOOKUP(C1427,'A. Rate Class Allocations'!$B$124:$J$128,7,FALSE)</f>
        <v>0.93591420350510102</v>
      </c>
      <c r="R1427" s="1061">
        <f>VLOOKUP(C1427,'A. Rate Class Allocations'!$B$124:$J$128,9,FALSE)</f>
        <v>0.67326093337246795</v>
      </c>
      <c r="S1427" s="1060">
        <f t="shared" si="67"/>
        <v>696.31385031955381</v>
      </c>
      <c r="T1427" s="1060">
        <f t="shared" si="68"/>
        <v>0.21927983563252115</v>
      </c>
    </row>
    <row r="1428" spans="1:20" s="1063" customFormat="1">
      <c r="A1428" s="1072" t="s">
        <v>846</v>
      </c>
      <c r="B1428" s="1063" t="s">
        <v>768</v>
      </c>
      <c r="C1428" s="1063" t="s">
        <v>806</v>
      </c>
      <c r="D1428" s="1063" t="s">
        <v>1803</v>
      </c>
      <c r="E1428" s="1066">
        <v>2019</v>
      </c>
      <c r="F1428" s="1066">
        <v>2019</v>
      </c>
      <c r="G1428" s="1064">
        <v>43419</v>
      </c>
      <c r="H1428" s="1117">
        <f t="shared" si="66"/>
        <v>2018</v>
      </c>
      <c r="I1428" s="1118"/>
      <c r="J1428" s="1063" t="s">
        <v>843</v>
      </c>
      <c r="K1428" s="1063" t="s">
        <v>924</v>
      </c>
      <c r="L1428" s="1063" t="s">
        <v>827</v>
      </c>
      <c r="M1428" s="1063">
        <v>124.899</v>
      </c>
      <c r="N1428" s="1063">
        <v>5.1000000000000004E-2</v>
      </c>
      <c r="O1428" s="1062">
        <f>VLOOKUP(C1428,'A. Rate Class Allocations'!$B$124:$J$128,6,FALSE)</f>
        <v>0.94261788524984402</v>
      </c>
      <c r="P1428" s="1061">
        <f>VLOOKUP(C1428,'A. Rate Class Allocations'!$B$124:$J$128,8,FALSE)</f>
        <v>0.86676492558695795</v>
      </c>
      <c r="Q1428" s="1061">
        <f>VLOOKUP(C1428,'A. Rate Class Allocations'!$B$124:$J$128,7,FALSE)</f>
        <v>0.93591420350510102</v>
      </c>
      <c r="R1428" s="1061">
        <f>VLOOKUP(C1428,'A. Rate Class Allocations'!$B$124:$J$128,9,FALSE)</f>
        <v>0.67326093337246795</v>
      </c>
      <c r="S1428" s="1060">
        <f t="shared" si="67"/>
        <v>102.04599530545187</v>
      </c>
      <c r="T1428" s="1060">
        <f t="shared" si="68"/>
        <v>3.2135837980628107E-2</v>
      </c>
    </row>
    <row r="1429" spans="1:20" s="1063" customFormat="1">
      <c r="A1429" s="1072" t="s">
        <v>846</v>
      </c>
      <c r="B1429" s="1063" t="s">
        <v>768</v>
      </c>
      <c r="C1429" s="1063" t="s">
        <v>806</v>
      </c>
      <c r="D1429" s="1063" t="s">
        <v>1802</v>
      </c>
      <c r="E1429" s="1066">
        <v>2019</v>
      </c>
      <c r="F1429" s="1066">
        <v>2019</v>
      </c>
      <c r="G1429" s="1064">
        <v>43425</v>
      </c>
      <c r="H1429" s="1117">
        <f t="shared" si="66"/>
        <v>2018</v>
      </c>
      <c r="I1429" s="1118"/>
      <c r="J1429" s="1063" t="s">
        <v>925</v>
      </c>
      <c r="K1429" s="1063" t="s">
        <v>924</v>
      </c>
      <c r="L1429" s="1063" t="s">
        <v>827</v>
      </c>
      <c r="M1429" s="1063">
        <v>2719.0799999999995</v>
      </c>
      <c r="N1429" s="1063">
        <v>1.0919999999999999</v>
      </c>
      <c r="O1429" s="1062">
        <f>VLOOKUP(C1429,'A. Rate Class Allocations'!$B$124:$J$128,6,FALSE)</f>
        <v>0.94261788524984402</v>
      </c>
      <c r="P1429" s="1061">
        <f>VLOOKUP(C1429,'A. Rate Class Allocations'!$B$124:$J$128,8,FALSE)</f>
        <v>0.86676492558695795</v>
      </c>
      <c r="Q1429" s="1061">
        <f>VLOOKUP(C1429,'A. Rate Class Allocations'!$B$124:$J$128,7,FALSE)</f>
        <v>0.93591420350510102</v>
      </c>
      <c r="R1429" s="1061">
        <f>VLOOKUP(C1429,'A. Rate Class Allocations'!$B$124:$J$128,9,FALSE)</f>
        <v>0.67326093337246795</v>
      </c>
      <c r="S1429" s="1060">
        <f t="shared" si="67"/>
        <v>2221.5648236987327</v>
      </c>
      <c r="T1429" s="1060">
        <f t="shared" si="68"/>
        <v>0.68808500146756635</v>
      </c>
    </row>
    <row r="1430" spans="1:20" s="1063" customFormat="1">
      <c r="A1430" s="1072" t="s">
        <v>846</v>
      </c>
      <c r="B1430" s="1063" t="s">
        <v>768</v>
      </c>
      <c r="C1430" s="1063" t="s">
        <v>806</v>
      </c>
      <c r="D1430" s="1063" t="s">
        <v>1802</v>
      </c>
      <c r="E1430" s="1066">
        <v>2019</v>
      </c>
      <c r="F1430" s="1066">
        <v>2019</v>
      </c>
      <c r="G1430" s="1064">
        <v>43425</v>
      </c>
      <c r="H1430" s="1117">
        <f t="shared" si="66"/>
        <v>2018</v>
      </c>
      <c r="I1430" s="1118"/>
      <c r="J1430" s="1063" t="s">
        <v>925</v>
      </c>
      <c r="K1430" s="1063" t="s">
        <v>924</v>
      </c>
      <c r="L1430" s="1063" t="s">
        <v>827</v>
      </c>
      <c r="M1430" s="1063">
        <v>433.25999999999993</v>
      </c>
      <c r="N1430" s="1063">
        <v>0.17399999999999999</v>
      </c>
      <c r="O1430" s="1062">
        <f>VLOOKUP(C1430,'A. Rate Class Allocations'!$B$124:$J$128,6,FALSE)</f>
        <v>0.94261788524984402</v>
      </c>
      <c r="P1430" s="1061">
        <f>VLOOKUP(C1430,'A. Rate Class Allocations'!$B$124:$J$128,8,FALSE)</f>
        <v>0.86676492558695795</v>
      </c>
      <c r="Q1430" s="1061">
        <f>VLOOKUP(C1430,'A. Rate Class Allocations'!$B$124:$J$128,7,FALSE)</f>
        <v>0.93591420350510102</v>
      </c>
      <c r="R1430" s="1061">
        <f>VLOOKUP(C1430,'A. Rate Class Allocations'!$B$124:$J$128,9,FALSE)</f>
        <v>0.67326093337246795</v>
      </c>
      <c r="S1430" s="1060">
        <f t="shared" si="67"/>
        <v>353.98560377617173</v>
      </c>
      <c r="T1430" s="1060">
        <f t="shared" si="68"/>
        <v>0.10963991781626058</v>
      </c>
    </row>
    <row r="1431" spans="1:20" s="1063" customFormat="1">
      <c r="A1431" s="1072" t="s">
        <v>846</v>
      </c>
      <c r="B1431" s="1063" t="s">
        <v>768</v>
      </c>
      <c r="C1431" s="1063" t="s">
        <v>806</v>
      </c>
      <c r="D1431" s="1063" t="s">
        <v>1802</v>
      </c>
      <c r="E1431" s="1066">
        <v>2019</v>
      </c>
      <c r="F1431" s="1066">
        <v>2019</v>
      </c>
      <c r="G1431" s="1064">
        <v>43425</v>
      </c>
      <c r="H1431" s="1117">
        <f t="shared" si="66"/>
        <v>2018</v>
      </c>
      <c r="I1431" s="1118"/>
      <c r="J1431" s="1063" t="s">
        <v>843</v>
      </c>
      <c r="K1431" s="1063" t="s">
        <v>924</v>
      </c>
      <c r="L1431" s="1063" t="s">
        <v>827</v>
      </c>
      <c r="M1431" s="1063">
        <v>1010.9399999999998</v>
      </c>
      <c r="N1431" s="1063">
        <v>0.40599999999999997</v>
      </c>
      <c r="O1431" s="1062">
        <f>VLOOKUP(C1431,'A. Rate Class Allocations'!$B$124:$J$128,6,FALSE)</f>
        <v>0.94261788524984402</v>
      </c>
      <c r="P1431" s="1061">
        <f>VLOOKUP(C1431,'A. Rate Class Allocations'!$B$124:$J$128,8,FALSE)</f>
        <v>0.86676492558695795</v>
      </c>
      <c r="Q1431" s="1061">
        <f>VLOOKUP(C1431,'A. Rate Class Allocations'!$B$124:$J$128,7,FALSE)</f>
        <v>0.93591420350510102</v>
      </c>
      <c r="R1431" s="1061">
        <f>VLOOKUP(C1431,'A. Rate Class Allocations'!$B$124:$J$128,9,FALSE)</f>
        <v>0.67326093337246795</v>
      </c>
      <c r="S1431" s="1060">
        <f t="shared" si="67"/>
        <v>825.96640881106725</v>
      </c>
      <c r="T1431" s="1060">
        <f t="shared" si="68"/>
        <v>0.25582647490460803</v>
      </c>
    </row>
    <row r="1432" spans="1:20" s="1063" customFormat="1">
      <c r="A1432" s="1072" t="s">
        <v>846</v>
      </c>
      <c r="B1432" s="1063" t="s">
        <v>768</v>
      </c>
      <c r="C1432" s="1063" t="s">
        <v>806</v>
      </c>
      <c r="D1432" s="1063" t="s">
        <v>1802</v>
      </c>
      <c r="E1432" s="1066">
        <v>2019</v>
      </c>
      <c r="F1432" s="1066">
        <v>2019</v>
      </c>
      <c r="G1432" s="1064">
        <v>43425</v>
      </c>
      <c r="H1432" s="1117">
        <f t="shared" si="66"/>
        <v>2018</v>
      </c>
      <c r="I1432" s="1118"/>
      <c r="J1432" s="1063" t="s">
        <v>843</v>
      </c>
      <c r="K1432" s="1063" t="s">
        <v>924</v>
      </c>
      <c r="L1432" s="1063" t="s">
        <v>827</v>
      </c>
      <c r="M1432" s="1063">
        <v>139.44</v>
      </c>
      <c r="N1432" s="1063">
        <v>5.6000000000000001E-2</v>
      </c>
      <c r="O1432" s="1062">
        <f>VLOOKUP(C1432,'A. Rate Class Allocations'!$B$124:$J$128,6,FALSE)</f>
        <v>0.94261788524984402</v>
      </c>
      <c r="P1432" s="1061">
        <f>VLOOKUP(C1432,'A. Rate Class Allocations'!$B$124:$J$128,8,FALSE)</f>
        <v>0.86676492558695795</v>
      </c>
      <c r="Q1432" s="1061">
        <f>VLOOKUP(C1432,'A. Rate Class Allocations'!$B$124:$J$128,7,FALSE)</f>
        <v>0.93591420350510102</v>
      </c>
      <c r="R1432" s="1061">
        <f>VLOOKUP(C1432,'A. Rate Class Allocations'!$B$124:$J$128,9,FALSE)</f>
        <v>0.67326093337246795</v>
      </c>
      <c r="S1432" s="1060">
        <f t="shared" si="67"/>
        <v>113.92640121531966</v>
      </c>
      <c r="T1432" s="1060">
        <f t="shared" si="68"/>
        <v>3.5286410331670078E-2</v>
      </c>
    </row>
    <row r="1433" spans="1:20" s="1063" customFormat="1">
      <c r="A1433" s="1072" t="s">
        <v>846</v>
      </c>
      <c r="B1433" s="1063" t="s">
        <v>768</v>
      </c>
      <c r="C1433" s="1063" t="s">
        <v>806</v>
      </c>
      <c r="D1433" s="1063" t="s">
        <v>1801</v>
      </c>
      <c r="E1433" s="1066">
        <v>2019</v>
      </c>
      <c r="F1433" s="1066">
        <v>2019</v>
      </c>
      <c r="G1433" s="1064">
        <v>43420</v>
      </c>
      <c r="H1433" s="1117">
        <f t="shared" si="66"/>
        <v>2018</v>
      </c>
      <c r="I1433" s="1118"/>
      <c r="J1433" s="1063" t="s">
        <v>925</v>
      </c>
      <c r="K1433" s="1063" t="s">
        <v>924</v>
      </c>
      <c r="L1433" s="1063" t="s">
        <v>827</v>
      </c>
      <c r="M1433" s="1063">
        <v>1543.2560000000003</v>
      </c>
      <c r="N1433" s="1063">
        <v>0.57200000000000006</v>
      </c>
      <c r="O1433" s="1062">
        <f>VLOOKUP(C1433,'A. Rate Class Allocations'!$B$124:$J$128,6,FALSE)</f>
        <v>0.94261788524984402</v>
      </c>
      <c r="P1433" s="1061">
        <f>VLOOKUP(C1433,'A. Rate Class Allocations'!$B$124:$J$128,8,FALSE)</f>
        <v>0.86676492558695795</v>
      </c>
      <c r="Q1433" s="1061">
        <f>VLOOKUP(C1433,'A. Rate Class Allocations'!$B$124:$J$128,7,FALSE)</f>
        <v>0.93591420350510102</v>
      </c>
      <c r="R1433" s="1061">
        <f>VLOOKUP(C1433,'A. Rate Class Allocations'!$B$124:$J$128,9,FALSE)</f>
        <v>0.67326093337246795</v>
      </c>
      <c r="S1433" s="1060">
        <f t="shared" si="67"/>
        <v>1260.8835501574108</v>
      </c>
      <c r="T1433" s="1060">
        <f t="shared" si="68"/>
        <v>0.36042547695920152</v>
      </c>
    </row>
    <row r="1434" spans="1:20" s="1063" customFormat="1">
      <c r="A1434" s="1072" t="s">
        <v>846</v>
      </c>
      <c r="B1434" s="1063" t="s">
        <v>768</v>
      </c>
      <c r="C1434" s="1063" t="s">
        <v>806</v>
      </c>
      <c r="D1434" s="1063" t="s">
        <v>1801</v>
      </c>
      <c r="E1434" s="1066">
        <v>2019</v>
      </c>
      <c r="F1434" s="1066">
        <v>2019</v>
      </c>
      <c r="G1434" s="1064">
        <v>43420</v>
      </c>
      <c r="H1434" s="1117">
        <f t="shared" si="66"/>
        <v>2018</v>
      </c>
      <c r="I1434" s="1118"/>
      <c r="J1434" s="1063" t="s">
        <v>925</v>
      </c>
      <c r="K1434" s="1063" t="s">
        <v>924</v>
      </c>
      <c r="L1434" s="1063" t="s">
        <v>827</v>
      </c>
      <c r="M1434" s="1063">
        <v>2034.291999999999</v>
      </c>
      <c r="N1434" s="1063">
        <v>0.75399999999999978</v>
      </c>
      <c r="O1434" s="1062">
        <f>VLOOKUP(C1434,'A. Rate Class Allocations'!$B$124:$J$128,6,FALSE)</f>
        <v>0.94261788524984402</v>
      </c>
      <c r="P1434" s="1061">
        <f>VLOOKUP(C1434,'A. Rate Class Allocations'!$B$124:$J$128,8,FALSE)</f>
        <v>0.86676492558695795</v>
      </c>
      <c r="Q1434" s="1061">
        <f>VLOOKUP(C1434,'A. Rate Class Allocations'!$B$124:$J$128,7,FALSE)</f>
        <v>0.93591420350510102</v>
      </c>
      <c r="R1434" s="1061">
        <f>VLOOKUP(C1434,'A. Rate Class Allocations'!$B$124:$J$128,9,FALSE)</f>
        <v>0.67326093337246795</v>
      </c>
      <c r="S1434" s="1060">
        <f t="shared" si="67"/>
        <v>1662.0737706620407</v>
      </c>
      <c r="T1434" s="1060">
        <f t="shared" si="68"/>
        <v>0.4751063105371291</v>
      </c>
    </row>
    <row r="1435" spans="1:20" s="1063" customFormat="1">
      <c r="A1435" s="1072" t="s">
        <v>846</v>
      </c>
      <c r="B1435" s="1063" t="s">
        <v>768</v>
      </c>
      <c r="C1435" s="1063" t="s">
        <v>806</v>
      </c>
      <c r="D1435" s="1063" t="s">
        <v>1801</v>
      </c>
      <c r="E1435" s="1066">
        <v>2019</v>
      </c>
      <c r="F1435" s="1066">
        <v>2019</v>
      </c>
      <c r="G1435" s="1064">
        <v>43420</v>
      </c>
      <c r="H1435" s="1117">
        <f t="shared" si="66"/>
        <v>2018</v>
      </c>
      <c r="I1435" s="1118"/>
      <c r="J1435" s="1063" t="s">
        <v>843</v>
      </c>
      <c r="K1435" s="1063" t="s">
        <v>924</v>
      </c>
      <c r="L1435" s="1063" t="s">
        <v>827</v>
      </c>
      <c r="M1435" s="1063">
        <v>701.48000000000013</v>
      </c>
      <c r="N1435" s="1063">
        <v>0.26000000000000006</v>
      </c>
      <c r="O1435" s="1062">
        <f>VLOOKUP(C1435,'A. Rate Class Allocations'!$B$124:$J$128,6,FALSE)</f>
        <v>0.94261788524984402</v>
      </c>
      <c r="P1435" s="1061">
        <f>VLOOKUP(C1435,'A. Rate Class Allocations'!$B$124:$J$128,8,FALSE)</f>
        <v>0.86676492558695795</v>
      </c>
      <c r="Q1435" s="1061">
        <f>VLOOKUP(C1435,'A. Rate Class Allocations'!$B$124:$J$128,7,FALSE)</f>
        <v>0.93591420350510102</v>
      </c>
      <c r="R1435" s="1061">
        <f>VLOOKUP(C1435,'A. Rate Class Allocations'!$B$124:$J$128,9,FALSE)</f>
        <v>0.67326093337246795</v>
      </c>
      <c r="S1435" s="1060">
        <f t="shared" si="67"/>
        <v>573.12888643518681</v>
      </c>
      <c r="T1435" s="1060">
        <f t="shared" si="68"/>
        <v>0.16382976225418253</v>
      </c>
    </row>
    <row r="1436" spans="1:20" s="1063" customFormat="1">
      <c r="A1436" s="1072" t="s">
        <v>846</v>
      </c>
      <c r="B1436" s="1063" t="s">
        <v>768</v>
      </c>
      <c r="C1436" s="1063" t="s">
        <v>806</v>
      </c>
      <c r="D1436" s="1063" t="s">
        <v>1801</v>
      </c>
      <c r="E1436" s="1066">
        <v>2019</v>
      </c>
      <c r="F1436" s="1066">
        <v>2019</v>
      </c>
      <c r="G1436" s="1064">
        <v>43420</v>
      </c>
      <c r="H1436" s="1117">
        <f t="shared" si="66"/>
        <v>2018</v>
      </c>
      <c r="I1436" s="1118"/>
      <c r="J1436" s="1063" t="s">
        <v>843</v>
      </c>
      <c r="K1436" s="1063" t="s">
        <v>924</v>
      </c>
      <c r="L1436" s="1063" t="s">
        <v>827</v>
      </c>
      <c r="M1436" s="1063">
        <v>78.24199999999999</v>
      </c>
      <c r="N1436" s="1063">
        <v>2.8999999999999998E-2</v>
      </c>
      <c r="O1436" s="1062">
        <f>VLOOKUP(C1436,'A. Rate Class Allocations'!$B$124:$J$128,6,FALSE)</f>
        <v>0.94261788524984402</v>
      </c>
      <c r="P1436" s="1061">
        <f>VLOOKUP(C1436,'A. Rate Class Allocations'!$B$124:$J$128,8,FALSE)</f>
        <v>0.86676492558695795</v>
      </c>
      <c r="Q1436" s="1061">
        <f>VLOOKUP(C1436,'A. Rate Class Allocations'!$B$124:$J$128,7,FALSE)</f>
        <v>0.93591420350510102</v>
      </c>
      <c r="R1436" s="1061">
        <f>VLOOKUP(C1436,'A. Rate Class Allocations'!$B$124:$J$128,9,FALSE)</f>
        <v>0.67326093337246795</v>
      </c>
      <c r="S1436" s="1060">
        <f t="shared" si="67"/>
        <v>63.925914256232346</v>
      </c>
      <c r="T1436" s="1060">
        <f t="shared" si="68"/>
        <v>1.8273319636043429E-2</v>
      </c>
    </row>
    <row r="1437" spans="1:20" s="1063" customFormat="1">
      <c r="A1437" s="1072" t="s">
        <v>846</v>
      </c>
      <c r="B1437" s="1063" t="s">
        <v>768</v>
      </c>
      <c r="C1437" s="1063" t="s">
        <v>806</v>
      </c>
      <c r="D1437" s="1063" t="s">
        <v>1801</v>
      </c>
      <c r="E1437" s="1066">
        <v>2019</v>
      </c>
      <c r="F1437" s="1066">
        <v>2019</v>
      </c>
      <c r="G1437" s="1064">
        <v>43420</v>
      </c>
      <c r="H1437" s="1117">
        <f t="shared" si="66"/>
        <v>2018</v>
      </c>
      <c r="I1437" s="1118"/>
      <c r="J1437" s="1063" t="s">
        <v>843</v>
      </c>
      <c r="K1437" s="1063" t="s">
        <v>924</v>
      </c>
      <c r="L1437" s="1063" t="s">
        <v>827</v>
      </c>
      <c r="M1437" s="1063">
        <v>302.17600000000004</v>
      </c>
      <c r="N1437" s="1063">
        <v>0.112</v>
      </c>
      <c r="O1437" s="1062">
        <f>VLOOKUP(C1437,'A. Rate Class Allocations'!$B$124:$J$128,6,FALSE)</f>
        <v>0.94261788524984402</v>
      </c>
      <c r="P1437" s="1061">
        <f>VLOOKUP(C1437,'A. Rate Class Allocations'!$B$124:$J$128,8,FALSE)</f>
        <v>0.86676492558695795</v>
      </c>
      <c r="Q1437" s="1061">
        <f>VLOOKUP(C1437,'A. Rate Class Allocations'!$B$124:$J$128,7,FALSE)</f>
        <v>0.93591420350510102</v>
      </c>
      <c r="R1437" s="1061">
        <f>VLOOKUP(C1437,'A. Rate Class Allocations'!$B$124:$J$128,9,FALSE)</f>
        <v>0.67326093337246795</v>
      </c>
      <c r="S1437" s="1060">
        <f t="shared" si="67"/>
        <v>246.88628954131121</v>
      </c>
      <c r="T1437" s="1060">
        <f t="shared" si="68"/>
        <v>7.0572820663340155E-2</v>
      </c>
    </row>
    <row r="1438" spans="1:20" s="1063" customFormat="1">
      <c r="A1438" s="1072" t="s">
        <v>846</v>
      </c>
      <c r="B1438" s="1063" t="s">
        <v>768</v>
      </c>
      <c r="C1438" s="1063" t="s">
        <v>806</v>
      </c>
      <c r="D1438" s="1063" t="s">
        <v>1800</v>
      </c>
      <c r="E1438" s="1066">
        <v>2019</v>
      </c>
      <c r="F1438" s="1066">
        <v>2019</v>
      </c>
      <c r="G1438" s="1064">
        <v>43419</v>
      </c>
      <c r="H1438" s="1117">
        <f t="shared" si="66"/>
        <v>2018</v>
      </c>
      <c r="I1438" s="1118"/>
      <c r="J1438" s="1063" t="s">
        <v>925</v>
      </c>
      <c r="K1438" s="1063" t="s">
        <v>924</v>
      </c>
      <c r="L1438" s="1063" t="s">
        <v>827</v>
      </c>
      <c r="M1438" s="1063">
        <v>3755.616</v>
      </c>
      <c r="N1438" s="1063">
        <v>1.3919999999999999</v>
      </c>
      <c r="O1438" s="1062">
        <f>VLOOKUP(C1438,'A. Rate Class Allocations'!$B$124:$J$128,6,FALSE)</f>
        <v>0.94261788524984402</v>
      </c>
      <c r="P1438" s="1061">
        <f>VLOOKUP(C1438,'A. Rate Class Allocations'!$B$124:$J$128,8,FALSE)</f>
        <v>0.86676492558695795</v>
      </c>
      <c r="Q1438" s="1061">
        <f>VLOOKUP(C1438,'A. Rate Class Allocations'!$B$124:$J$128,7,FALSE)</f>
        <v>0.93591420350510102</v>
      </c>
      <c r="R1438" s="1061">
        <f>VLOOKUP(C1438,'A. Rate Class Allocations'!$B$124:$J$128,9,FALSE)</f>
        <v>0.67326093337246795</v>
      </c>
      <c r="S1438" s="1060">
        <f t="shared" si="67"/>
        <v>3068.4438842991535</v>
      </c>
      <c r="T1438" s="1060">
        <f t="shared" si="68"/>
        <v>0.87711934253008461</v>
      </c>
    </row>
    <row r="1439" spans="1:20" s="1063" customFormat="1">
      <c r="A1439" s="1072" t="s">
        <v>846</v>
      </c>
      <c r="B1439" s="1063" t="s">
        <v>768</v>
      </c>
      <c r="C1439" s="1063" t="s">
        <v>806</v>
      </c>
      <c r="D1439" s="1063" t="s">
        <v>1800</v>
      </c>
      <c r="E1439" s="1066">
        <v>2019</v>
      </c>
      <c r="F1439" s="1066">
        <v>2019</v>
      </c>
      <c r="G1439" s="1064">
        <v>43419</v>
      </c>
      <c r="H1439" s="1117">
        <f t="shared" si="66"/>
        <v>2018</v>
      </c>
      <c r="I1439" s="1118"/>
      <c r="J1439" s="1063" t="s">
        <v>925</v>
      </c>
      <c r="K1439" s="1063" t="s">
        <v>924</v>
      </c>
      <c r="L1439" s="1063" t="s">
        <v>827</v>
      </c>
      <c r="M1439" s="1063">
        <v>43.168000000000006</v>
      </c>
      <c r="N1439" s="1063">
        <v>1.6E-2</v>
      </c>
      <c r="O1439" s="1062">
        <f>VLOOKUP(C1439,'A. Rate Class Allocations'!$B$124:$J$128,6,FALSE)</f>
        <v>0.94261788524984402</v>
      </c>
      <c r="P1439" s="1061">
        <f>VLOOKUP(C1439,'A. Rate Class Allocations'!$B$124:$J$128,8,FALSE)</f>
        <v>0.86676492558695795</v>
      </c>
      <c r="Q1439" s="1061">
        <f>VLOOKUP(C1439,'A. Rate Class Allocations'!$B$124:$J$128,7,FALSE)</f>
        <v>0.93591420350510102</v>
      </c>
      <c r="R1439" s="1061">
        <f>VLOOKUP(C1439,'A. Rate Class Allocations'!$B$124:$J$128,9,FALSE)</f>
        <v>0.67326093337246795</v>
      </c>
      <c r="S1439" s="1060">
        <f t="shared" si="67"/>
        <v>35.26946993447303</v>
      </c>
      <c r="T1439" s="1060">
        <f t="shared" si="68"/>
        <v>1.0081831523334308E-2</v>
      </c>
    </row>
    <row r="1440" spans="1:20" s="1063" customFormat="1">
      <c r="A1440" s="1072" t="s">
        <v>846</v>
      </c>
      <c r="B1440" s="1063" t="s">
        <v>768</v>
      </c>
      <c r="C1440" s="1063" t="s">
        <v>806</v>
      </c>
      <c r="D1440" s="1063" t="s">
        <v>1800</v>
      </c>
      <c r="E1440" s="1066">
        <v>2019</v>
      </c>
      <c r="F1440" s="1066">
        <v>2019</v>
      </c>
      <c r="G1440" s="1064">
        <v>43419</v>
      </c>
      <c r="H1440" s="1117">
        <f t="shared" si="66"/>
        <v>2018</v>
      </c>
      <c r="I1440" s="1118"/>
      <c r="J1440" s="1063" t="s">
        <v>843</v>
      </c>
      <c r="K1440" s="1063" t="s">
        <v>924</v>
      </c>
      <c r="L1440" s="1063" t="s">
        <v>827</v>
      </c>
      <c r="M1440" s="1063">
        <v>3520.89</v>
      </c>
      <c r="N1440" s="1063">
        <v>1.3049999999999999</v>
      </c>
      <c r="O1440" s="1062">
        <f>VLOOKUP(C1440,'A. Rate Class Allocations'!$B$124:$J$128,6,FALSE)</f>
        <v>0.94261788524984402</v>
      </c>
      <c r="P1440" s="1061">
        <f>VLOOKUP(C1440,'A. Rate Class Allocations'!$B$124:$J$128,8,FALSE)</f>
        <v>0.86676492558695795</v>
      </c>
      <c r="Q1440" s="1061">
        <f>VLOOKUP(C1440,'A. Rate Class Allocations'!$B$124:$J$128,7,FALSE)</f>
        <v>0.93591420350510102</v>
      </c>
      <c r="R1440" s="1061">
        <f>VLOOKUP(C1440,'A. Rate Class Allocations'!$B$124:$J$128,9,FALSE)</f>
        <v>0.67326093337246795</v>
      </c>
      <c r="S1440" s="1060">
        <f t="shared" si="67"/>
        <v>2876.6661415304561</v>
      </c>
      <c r="T1440" s="1060">
        <f t="shared" si="68"/>
        <v>0.82229938362195443</v>
      </c>
    </row>
    <row r="1441" spans="1:20" s="1063" customFormat="1">
      <c r="A1441" s="1072" t="s">
        <v>846</v>
      </c>
      <c r="B1441" s="1063" t="s">
        <v>768</v>
      </c>
      <c r="C1441" s="1063" t="s">
        <v>806</v>
      </c>
      <c r="D1441" s="1063" t="s">
        <v>1800</v>
      </c>
      <c r="E1441" s="1066">
        <v>2019</v>
      </c>
      <c r="F1441" s="1066">
        <v>2019</v>
      </c>
      <c r="G1441" s="1064">
        <v>43419</v>
      </c>
      <c r="H1441" s="1117">
        <f t="shared" si="66"/>
        <v>2018</v>
      </c>
      <c r="I1441" s="1118"/>
      <c r="J1441" s="1063" t="s">
        <v>843</v>
      </c>
      <c r="K1441" s="1063" t="s">
        <v>924</v>
      </c>
      <c r="L1441" s="1063" t="s">
        <v>827</v>
      </c>
      <c r="M1441" s="1063">
        <v>86.336000000000013</v>
      </c>
      <c r="N1441" s="1063">
        <v>3.2000000000000001E-2</v>
      </c>
      <c r="O1441" s="1062">
        <f>VLOOKUP(C1441,'A. Rate Class Allocations'!$B$124:$J$128,6,FALSE)</f>
        <v>0.94261788524984402</v>
      </c>
      <c r="P1441" s="1061">
        <f>VLOOKUP(C1441,'A. Rate Class Allocations'!$B$124:$J$128,8,FALSE)</f>
        <v>0.86676492558695795</v>
      </c>
      <c r="Q1441" s="1061">
        <f>VLOOKUP(C1441,'A. Rate Class Allocations'!$B$124:$J$128,7,FALSE)</f>
        <v>0.93591420350510102</v>
      </c>
      <c r="R1441" s="1061">
        <f>VLOOKUP(C1441,'A. Rate Class Allocations'!$B$124:$J$128,9,FALSE)</f>
        <v>0.67326093337246795</v>
      </c>
      <c r="S1441" s="1060">
        <f t="shared" si="67"/>
        <v>70.538939868946059</v>
      </c>
      <c r="T1441" s="1060">
        <f t="shared" si="68"/>
        <v>2.0163663046668615E-2</v>
      </c>
    </row>
    <row r="1442" spans="1:20" s="1063" customFormat="1">
      <c r="A1442" s="1072" t="s">
        <v>846</v>
      </c>
      <c r="B1442" s="1063" t="s">
        <v>768</v>
      </c>
      <c r="C1442" s="1063" t="s">
        <v>806</v>
      </c>
      <c r="D1442" s="1063" t="s">
        <v>1799</v>
      </c>
      <c r="E1442" s="1066">
        <v>2019</v>
      </c>
      <c r="F1442" s="1066">
        <v>2019</v>
      </c>
      <c r="G1442" s="1064">
        <v>43425</v>
      </c>
      <c r="H1442" s="1117">
        <f t="shared" si="66"/>
        <v>2018</v>
      </c>
      <c r="I1442" s="1118"/>
      <c r="J1442" s="1063" t="s">
        <v>925</v>
      </c>
      <c r="K1442" s="1063" t="s">
        <v>924</v>
      </c>
      <c r="L1442" s="1063" t="s">
        <v>827</v>
      </c>
      <c r="M1442" s="1063">
        <v>388.44000000000011</v>
      </c>
      <c r="N1442" s="1063">
        <v>0.15600000000000003</v>
      </c>
      <c r="O1442" s="1062">
        <f>VLOOKUP(C1442,'A. Rate Class Allocations'!$B$124:$J$128,6,FALSE)</f>
        <v>0.94261788524984402</v>
      </c>
      <c r="P1442" s="1061">
        <f>VLOOKUP(C1442,'A. Rate Class Allocations'!$B$124:$J$128,8,FALSE)</f>
        <v>0.86676492558695795</v>
      </c>
      <c r="Q1442" s="1061">
        <f>VLOOKUP(C1442,'A. Rate Class Allocations'!$B$124:$J$128,7,FALSE)</f>
        <v>0.93591420350510102</v>
      </c>
      <c r="R1442" s="1061">
        <f>VLOOKUP(C1442,'A. Rate Class Allocations'!$B$124:$J$128,9,FALSE)</f>
        <v>0.67326093337246795</v>
      </c>
      <c r="S1442" s="1060">
        <f t="shared" si="67"/>
        <v>317.36640338553343</v>
      </c>
      <c r="T1442" s="1060">
        <f t="shared" si="68"/>
        <v>9.8297857352509524E-2</v>
      </c>
    </row>
    <row r="1443" spans="1:20" s="1063" customFormat="1">
      <c r="A1443" s="1072" t="s">
        <v>846</v>
      </c>
      <c r="B1443" s="1063" t="s">
        <v>768</v>
      </c>
      <c r="C1443" s="1063" t="s">
        <v>806</v>
      </c>
      <c r="D1443" s="1063" t="s">
        <v>1799</v>
      </c>
      <c r="E1443" s="1066">
        <v>2019</v>
      </c>
      <c r="F1443" s="1066">
        <v>2019</v>
      </c>
      <c r="G1443" s="1064">
        <v>43425</v>
      </c>
      <c r="H1443" s="1117">
        <f t="shared" si="66"/>
        <v>2018</v>
      </c>
      <c r="I1443" s="1118"/>
      <c r="J1443" s="1063" t="s">
        <v>925</v>
      </c>
      <c r="K1443" s="1063" t="s">
        <v>924</v>
      </c>
      <c r="L1443" s="1063" t="s">
        <v>827</v>
      </c>
      <c r="M1443" s="1063">
        <v>649.88999999999976</v>
      </c>
      <c r="N1443" s="1063">
        <v>0.2609999999999999</v>
      </c>
      <c r="O1443" s="1062">
        <f>VLOOKUP(C1443,'A. Rate Class Allocations'!$B$124:$J$128,6,FALSE)</f>
        <v>0.94261788524984402</v>
      </c>
      <c r="P1443" s="1061">
        <f>VLOOKUP(C1443,'A. Rate Class Allocations'!$B$124:$J$128,8,FALSE)</f>
        <v>0.86676492558695795</v>
      </c>
      <c r="Q1443" s="1061">
        <f>VLOOKUP(C1443,'A. Rate Class Allocations'!$B$124:$J$128,7,FALSE)</f>
        <v>0.93591420350510102</v>
      </c>
      <c r="R1443" s="1061">
        <f>VLOOKUP(C1443,'A. Rate Class Allocations'!$B$124:$J$128,9,FALSE)</f>
        <v>0.67326093337246795</v>
      </c>
      <c r="S1443" s="1060">
        <f t="shared" si="67"/>
        <v>530.97840566425748</v>
      </c>
      <c r="T1443" s="1060">
        <f t="shared" si="68"/>
        <v>0.16445987672439083</v>
      </c>
    </row>
    <row r="1444" spans="1:20" s="1063" customFormat="1">
      <c r="A1444" s="1072" t="s">
        <v>846</v>
      </c>
      <c r="B1444" s="1063" t="s">
        <v>768</v>
      </c>
      <c r="C1444" s="1063" t="s">
        <v>806</v>
      </c>
      <c r="D1444" s="1063" t="s">
        <v>1799</v>
      </c>
      <c r="E1444" s="1066">
        <v>2019</v>
      </c>
      <c r="F1444" s="1066">
        <v>2019</v>
      </c>
      <c r="G1444" s="1064">
        <v>43425</v>
      </c>
      <c r="H1444" s="1117">
        <f t="shared" si="66"/>
        <v>2018</v>
      </c>
      <c r="I1444" s="1118"/>
      <c r="J1444" s="1063" t="s">
        <v>925</v>
      </c>
      <c r="K1444" s="1063" t="s">
        <v>924</v>
      </c>
      <c r="L1444" s="1063" t="s">
        <v>827</v>
      </c>
      <c r="M1444" s="1063">
        <v>1513.92</v>
      </c>
      <c r="N1444" s="1063">
        <v>0.6080000000000001</v>
      </c>
      <c r="O1444" s="1062">
        <f>VLOOKUP(C1444,'A. Rate Class Allocations'!$B$124:$J$128,6,FALSE)</f>
        <v>0.94261788524984402</v>
      </c>
      <c r="P1444" s="1061">
        <f>VLOOKUP(C1444,'A. Rate Class Allocations'!$B$124:$J$128,8,FALSE)</f>
        <v>0.86676492558695795</v>
      </c>
      <c r="Q1444" s="1061">
        <f>VLOOKUP(C1444,'A. Rate Class Allocations'!$B$124:$J$128,7,FALSE)</f>
        <v>0.93591420350510102</v>
      </c>
      <c r="R1444" s="1061">
        <f>VLOOKUP(C1444,'A. Rate Class Allocations'!$B$124:$J$128,9,FALSE)</f>
        <v>0.67326093337246795</v>
      </c>
      <c r="S1444" s="1060">
        <f t="shared" si="67"/>
        <v>1236.915213194899</v>
      </c>
      <c r="T1444" s="1060">
        <f t="shared" si="68"/>
        <v>0.38310959788670373</v>
      </c>
    </row>
    <row r="1445" spans="1:20" s="1063" customFormat="1">
      <c r="A1445" s="1072" t="s">
        <v>846</v>
      </c>
      <c r="B1445" s="1063" t="s">
        <v>768</v>
      </c>
      <c r="C1445" s="1063" t="s">
        <v>806</v>
      </c>
      <c r="D1445" s="1063" t="s">
        <v>1799</v>
      </c>
      <c r="E1445" s="1066">
        <v>2019</v>
      </c>
      <c r="F1445" s="1066">
        <v>2019</v>
      </c>
      <c r="G1445" s="1064">
        <v>43425</v>
      </c>
      <c r="H1445" s="1117">
        <f t="shared" si="66"/>
        <v>2018</v>
      </c>
      <c r="I1445" s="1118"/>
      <c r="J1445" s="1063" t="s">
        <v>925</v>
      </c>
      <c r="K1445" s="1063" t="s">
        <v>924</v>
      </c>
      <c r="L1445" s="1063" t="s">
        <v>827</v>
      </c>
      <c r="M1445" s="1063">
        <v>388.44000000000011</v>
      </c>
      <c r="N1445" s="1063">
        <v>0.15600000000000003</v>
      </c>
      <c r="O1445" s="1062">
        <f>VLOOKUP(C1445,'A. Rate Class Allocations'!$B$124:$J$128,6,FALSE)</f>
        <v>0.94261788524984402</v>
      </c>
      <c r="P1445" s="1061">
        <f>VLOOKUP(C1445,'A. Rate Class Allocations'!$B$124:$J$128,8,FALSE)</f>
        <v>0.86676492558695795</v>
      </c>
      <c r="Q1445" s="1061">
        <f>VLOOKUP(C1445,'A. Rate Class Allocations'!$B$124:$J$128,7,FALSE)</f>
        <v>0.93591420350510102</v>
      </c>
      <c r="R1445" s="1061">
        <f>VLOOKUP(C1445,'A. Rate Class Allocations'!$B$124:$J$128,9,FALSE)</f>
        <v>0.67326093337246795</v>
      </c>
      <c r="S1445" s="1060">
        <f t="shared" si="67"/>
        <v>317.36640338553343</v>
      </c>
      <c r="T1445" s="1060">
        <f t="shared" si="68"/>
        <v>9.8297857352509524E-2</v>
      </c>
    </row>
    <row r="1446" spans="1:20" s="1063" customFormat="1">
      <c r="A1446" s="1072" t="s">
        <v>846</v>
      </c>
      <c r="B1446" s="1063" t="s">
        <v>768</v>
      </c>
      <c r="C1446" s="1063" t="s">
        <v>806</v>
      </c>
      <c r="D1446" s="1063" t="s">
        <v>1799</v>
      </c>
      <c r="E1446" s="1066">
        <v>2019</v>
      </c>
      <c r="F1446" s="1066">
        <v>2019</v>
      </c>
      <c r="G1446" s="1064">
        <v>43425</v>
      </c>
      <c r="H1446" s="1117">
        <f t="shared" si="66"/>
        <v>2018</v>
      </c>
      <c r="I1446" s="1118"/>
      <c r="J1446" s="1063" t="s">
        <v>925</v>
      </c>
      <c r="K1446" s="1063" t="s">
        <v>924</v>
      </c>
      <c r="L1446" s="1063" t="s">
        <v>827</v>
      </c>
      <c r="M1446" s="1063">
        <v>216.62999999999997</v>
      </c>
      <c r="N1446" s="1063">
        <v>8.6999999999999994E-2</v>
      </c>
      <c r="O1446" s="1062">
        <f>VLOOKUP(C1446,'A. Rate Class Allocations'!$B$124:$J$128,6,FALSE)</f>
        <v>0.94261788524984402</v>
      </c>
      <c r="P1446" s="1061">
        <f>VLOOKUP(C1446,'A. Rate Class Allocations'!$B$124:$J$128,8,FALSE)</f>
        <v>0.86676492558695795</v>
      </c>
      <c r="Q1446" s="1061">
        <f>VLOOKUP(C1446,'A. Rate Class Allocations'!$B$124:$J$128,7,FALSE)</f>
        <v>0.93591420350510102</v>
      </c>
      <c r="R1446" s="1061">
        <f>VLOOKUP(C1446,'A. Rate Class Allocations'!$B$124:$J$128,9,FALSE)</f>
        <v>0.67326093337246795</v>
      </c>
      <c r="S1446" s="1060">
        <f t="shared" si="67"/>
        <v>176.99280188808586</v>
      </c>
      <c r="T1446" s="1060">
        <f t="shared" si="68"/>
        <v>5.4819958908130288E-2</v>
      </c>
    </row>
    <row r="1447" spans="1:20" s="1063" customFormat="1">
      <c r="A1447" s="1072" t="s">
        <v>846</v>
      </c>
      <c r="B1447" s="1063" t="s">
        <v>768</v>
      </c>
      <c r="C1447" s="1063" t="s">
        <v>806</v>
      </c>
      <c r="D1447" s="1063" t="s">
        <v>1799</v>
      </c>
      <c r="E1447" s="1066">
        <v>2019</v>
      </c>
      <c r="F1447" s="1066">
        <v>2019</v>
      </c>
      <c r="G1447" s="1064">
        <v>43425</v>
      </c>
      <c r="H1447" s="1117">
        <f t="shared" si="66"/>
        <v>2018</v>
      </c>
      <c r="I1447" s="1118"/>
      <c r="J1447" s="1063" t="s">
        <v>925</v>
      </c>
      <c r="K1447" s="1063" t="s">
        <v>924</v>
      </c>
      <c r="L1447" s="1063" t="s">
        <v>827</v>
      </c>
      <c r="M1447" s="1063">
        <v>1673.2799999999997</v>
      </c>
      <c r="N1447" s="1063">
        <v>0.67199999999999993</v>
      </c>
      <c r="O1447" s="1062">
        <f>VLOOKUP(C1447,'A. Rate Class Allocations'!$B$124:$J$128,6,FALSE)</f>
        <v>0.94261788524984402</v>
      </c>
      <c r="P1447" s="1061">
        <f>VLOOKUP(C1447,'A. Rate Class Allocations'!$B$124:$J$128,8,FALSE)</f>
        <v>0.86676492558695795</v>
      </c>
      <c r="Q1447" s="1061">
        <f>VLOOKUP(C1447,'A. Rate Class Allocations'!$B$124:$J$128,7,FALSE)</f>
        <v>0.93591420350510102</v>
      </c>
      <c r="R1447" s="1061">
        <f>VLOOKUP(C1447,'A. Rate Class Allocations'!$B$124:$J$128,9,FALSE)</f>
        <v>0.67326093337246795</v>
      </c>
      <c r="S1447" s="1060">
        <f t="shared" si="67"/>
        <v>1367.1168145838355</v>
      </c>
      <c r="T1447" s="1060">
        <f t="shared" si="68"/>
        <v>0.4234369239800409</v>
      </c>
    </row>
    <row r="1448" spans="1:20" s="1063" customFormat="1">
      <c r="A1448" s="1072" t="s">
        <v>846</v>
      </c>
      <c r="B1448" s="1063" t="s">
        <v>768</v>
      </c>
      <c r="C1448" s="1063" t="s">
        <v>806</v>
      </c>
      <c r="D1448" s="1063" t="s">
        <v>1799</v>
      </c>
      <c r="E1448" s="1066">
        <v>2019</v>
      </c>
      <c r="F1448" s="1066">
        <v>2019</v>
      </c>
      <c r="G1448" s="1064">
        <v>43425</v>
      </c>
      <c r="H1448" s="1117">
        <f t="shared" si="66"/>
        <v>2018</v>
      </c>
      <c r="I1448" s="1118"/>
      <c r="J1448" s="1063" t="s">
        <v>925</v>
      </c>
      <c r="K1448" s="1063" t="s">
        <v>924</v>
      </c>
      <c r="L1448" s="1063" t="s">
        <v>827</v>
      </c>
      <c r="M1448" s="1063">
        <v>478.08</v>
      </c>
      <c r="N1448" s="1063">
        <v>0.192</v>
      </c>
      <c r="O1448" s="1062">
        <f>VLOOKUP(C1448,'A. Rate Class Allocations'!$B$124:$J$128,6,FALSE)</f>
        <v>0.94261788524984402</v>
      </c>
      <c r="P1448" s="1061">
        <f>VLOOKUP(C1448,'A. Rate Class Allocations'!$B$124:$J$128,8,FALSE)</f>
        <v>0.86676492558695795</v>
      </c>
      <c r="Q1448" s="1061">
        <f>VLOOKUP(C1448,'A. Rate Class Allocations'!$B$124:$J$128,7,FALSE)</f>
        <v>0.93591420350510102</v>
      </c>
      <c r="R1448" s="1061">
        <f>VLOOKUP(C1448,'A. Rate Class Allocations'!$B$124:$J$128,9,FALSE)</f>
        <v>0.67326093337246795</v>
      </c>
      <c r="S1448" s="1060">
        <f t="shared" si="67"/>
        <v>390.60480416681025</v>
      </c>
      <c r="T1448" s="1060">
        <f t="shared" si="68"/>
        <v>0.12098197828001168</v>
      </c>
    </row>
    <row r="1449" spans="1:20" s="1063" customFormat="1">
      <c r="A1449" s="1072" t="s">
        <v>846</v>
      </c>
      <c r="B1449" s="1063" t="s">
        <v>768</v>
      </c>
      <c r="C1449" s="1063" t="s">
        <v>806</v>
      </c>
      <c r="D1449" s="1063" t="s">
        <v>1799</v>
      </c>
      <c r="E1449" s="1066">
        <v>2019</v>
      </c>
      <c r="F1449" s="1066">
        <v>2019</v>
      </c>
      <c r="G1449" s="1064">
        <v>43425</v>
      </c>
      <c r="H1449" s="1117">
        <f t="shared" si="66"/>
        <v>2018</v>
      </c>
      <c r="I1449" s="1118"/>
      <c r="J1449" s="1063" t="s">
        <v>925</v>
      </c>
      <c r="K1449" s="1063" t="s">
        <v>924</v>
      </c>
      <c r="L1449" s="1063" t="s">
        <v>827</v>
      </c>
      <c r="M1449" s="1063">
        <v>380.96999999999991</v>
      </c>
      <c r="N1449" s="1063">
        <v>0.153</v>
      </c>
      <c r="O1449" s="1062">
        <f>VLOOKUP(C1449,'A. Rate Class Allocations'!$B$124:$J$128,6,FALSE)</f>
        <v>0.94261788524984402</v>
      </c>
      <c r="P1449" s="1061">
        <f>VLOOKUP(C1449,'A. Rate Class Allocations'!$B$124:$J$128,8,FALSE)</f>
        <v>0.86676492558695795</v>
      </c>
      <c r="Q1449" s="1061">
        <f>VLOOKUP(C1449,'A. Rate Class Allocations'!$B$124:$J$128,7,FALSE)</f>
        <v>0.93591420350510102</v>
      </c>
      <c r="R1449" s="1061">
        <f>VLOOKUP(C1449,'A. Rate Class Allocations'!$B$124:$J$128,9,FALSE)</f>
        <v>0.67326093337246795</v>
      </c>
      <c r="S1449" s="1060">
        <f t="shared" si="67"/>
        <v>311.26320332042684</v>
      </c>
      <c r="T1449" s="1060">
        <f t="shared" si="68"/>
        <v>9.6407513941884321E-2</v>
      </c>
    </row>
    <row r="1450" spans="1:20" s="1063" customFormat="1">
      <c r="A1450" s="1072" t="s">
        <v>846</v>
      </c>
      <c r="B1450" s="1063" t="s">
        <v>768</v>
      </c>
      <c r="C1450" s="1063" t="s">
        <v>806</v>
      </c>
      <c r="D1450" s="1063" t="s">
        <v>1799</v>
      </c>
      <c r="E1450" s="1066">
        <v>2019</v>
      </c>
      <c r="F1450" s="1066">
        <v>2019</v>
      </c>
      <c r="G1450" s="1064">
        <v>43425</v>
      </c>
      <c r="H1450" s="1117">
        <f t="shared" si="66"/>
        <v>2018</v>
      </c>
      <c r="I1450" s="1118"/>
      <c r="J1450" s="1063" t="s">
        <v>925</v>
      </c>
      <c r="K1450" s="1063" t="s">
        <v>924</v>
      </c>
      <c r="L1450" s="1063" t="s">
        <v>827</v>
      </c>
      <c r="M1450" s="1063">
        <v>129.47999999999999</v>
      </c>
      <c r="N1450" s="1063">
        <v>5.2000000000000005E-2</v>
      </c>
      <c r="O1450" s="1062">
        <f>VLOOKUP(C1450,'A. Rate Class Allocations'!$B$124:$J$128,6,FALSE)</f>
        <v>0.94261788524984402</v>
      </c>
      <c r="P1450" s="1061">
        <f>VLOOKUP(C1450,'A. Rate Class Allocations'!$B$124:$J$128,8,FALSE)</f>
        <v>0.86676492558695795</v>
      </c>
      <c r="Q1450" s="1061">
        <f>VLOOKUP(C1450,'A. Rate Class Allocations'!$B$124:$J$128,7,FALSE)</f>
        <v>0.93591420350510102</v>
      </c>
      <c r="R1450" s="1061">
        <f>VLOOKUP(C1450,'A. Rate Class Allocations'!$B$124:$J$128,9,FALSE)</f>
        <v>0.67326093337246795</v>
      </c>
      <c r="S1450" s="1060">
        <f t="shared" si="67"/>
        <v>105.7888011285111</v>
      </c>
      <c r="T1450" s="1060">
        <f t="shared" si="68"/>
        <v>3.2765952450836508E-2</v>
      </c>
    </row>
    <row r="1451" spans="1:20" s="1063" customFormat="1">
      <c r="A1451" s="1072" t="s">
        <v>846</v>
      </c>
      <c r="B1451" s="1063" t="s">
        <v>768</v>
      </c>
      <c r="C1451" s="1063" t="s">
        <v>806</v>
      </c>
      <c r="D1451" s="1063" t="s">
        <v>1799</v>
      </c>
      <c r="E1451" s="1066">
        <v>2019</v>
      </c>
      <c r="F1451" s="1066">
        <v>2019</v>
      </c>
      <c r="G1451" s="1064">
        <v>43425</v>
      </c>
      <c r="H1451" s="1117">
        <f t="shared" si="66"/>
        <v>2018</v>
      </c>
      <c r="I1451" s="1118"/>
      <c r="J1451" s="1063" t="s">
        <v>843</v>
      </c>
      <c r="K1451" s="1063" t="s">
        <v>924</v>
      </c>
      <c r="L1451" s="1063" t="s">
        <v>827</v>
      </c>
      <c r="M1451" s="1063">
        <v>1942.1999999999998</v>
      </c>
      <c r="N1451" s="1063">
        <v>0.78</v>
      </c>
      <c r="O1451" s="1062">
        <f>VLOOKUP(C1451,'A. Rate Class Allocations'!$B$124:$J$128,6,FALSE)</f>
        <v>0.94261788524984402</v>
      </c>
      <c r="P1451" s="1061">
        <f>VLOOKUP(C1451,'A. Rate Class Allocations'!$B$124:$J$128,8,FALSE)</f>
        <v>0.86676492558695795</v>
      </c>
      <c r="Q1451" s="1061">
        <f>VLOOKUP(C1451,'A. Rate Class Allocations'!$B$124:$J$128,7,FALSE)</f>
        <v>0.93591420350510102</v>
      </c>
      <c r="R1451" s="1061">
        <f>VLOOKUP(C1451,'A. Rate Class Allocations'!$B$124:$J$128,9,FALSE)</f>
        <v>0.67326093337246795</v>
      </c>
      <c r="S1451" s="1060">
        <f t="shared" si="67"/>
        <v>1586.8320169276665</v>
      </c>
      <c r="T1451" s="1060">
        <f t="shared" si="68"/>
        <v>0.49148928676254749</v>
      </c>
    </row>
    <row r="1452" spans="1:20" s="1063" customFormat="1">
      <c r="A1452" s="1072" t="s">
        <v>846</v>
      </c>
      <c r="B1452" s="1063" t="s">
        <v>768</v>
      </c>
      <c r="C1452" s="1063" t="s">
        <v>806</v>
      </c>
      <c r="D1452" s="1063" t="s">
        <v>1799</v>
      </c>
      <c r="E1452" s="1066">
        <v>2019</v>
      </c>
      <c r="F1452" s="1066">
        <v>2019</v>
      </c>
      <c r="G1452" s="1064">
        <v>43425</v>
      </c>
      <c r="H1452" s="1117">
        <f t="shared" si="66"/>
        <v>2018</v>
      </c>
      <c r="I1452" s="1118"/>
      <c r="J1452" s="1063" t="s">
        <v>843</v>
      </c>
      <c r="K1452" s="1063" t="s">
        <v>924</v>
      </c>
      <c r="L1452" s="1063" t="s">
        <v>827</v>
      </c>
      <c r="M1452" s="1063">
        <v>1949.6699999999998</v>
      </c>
      <c r="N1452" s="1063">
        <v>0.78300000000000003</v>
      </c>
      <c r="O1452" s="1062">
        <f>VLOOKUP(C1452,'A. Rate Class Allocations'!$B$124:$J$128,6,FALSE)</f>
        <v>0.94261788524984402</v>
      </c>
      <c r="P1452" s="1061">
        <f>VLOOKUP(C1452,'A. Rate Class Allocations'!$B$124:$J$128,8,FALSE)</f>
        <v>0.86676492558695795</v>
      </c>
      <c r="Q1452" s="1061">
        <f>VLOOKUP(C1452,'A. Rate Class Allocations'!$B$124:$J$128,7,FALSE)</f>
        <v>0.93591420350510102</v>
      </c>
      <c r="R1452" s="1061">
        <f>VLOOKUP(C1452,'A. Rate Class Allocations'!$B$124:$J$128,9,FALSE)</f>
        <v>0.67326093337246795</v>
      </c>
      <c r="S1452" s="1060">
        <f t="shared" si="67"/>
        <v>1592.9352169927729</v>
      </c>
      <c r="T1452" s="1060">
        <f t="shared" si="68"/>
        <v>0.49337963017317271</v>
      </c>
    </row>
    <row r="1453" spans="1:20" s="1063" customFormat="1">
      <c r="A1453" s="1072" t="s">
        <v>846</v>
      </c>
      <c r="B1453" s="1063" t="s">
        <v>768</v>
      </c>
      <c r="C1453" s="1063" t="s">
        <v>806</v>
      </c>
      <c r="D1453" s="1063" t="s">
        <v>1799</v>
      </c>
      <c r="E1453" s="1066">
        <v>2019</v>
      </c>
      <c r="F1453" s="1066">
        <v>2019</v>
      </c>
      <c r="G1453" s="1064">
        <v>43425</v>
      </c>
      <c r="H1453" s="1117">
        <f t="shared" si="66"/>
        <v>2018</v>
      </c>
      <c r="I1453" s="1118"/>
      <c r="J1453" s="1063" t="s">
        <v>843</v>
      </c>
      <c r="K1453" s="1063" t="s">
        <v>924</v>
      </c>
      <c r="L1453" s="1063" t="s">
        <v>827</v>
      </c>
      <c r="M1453" s="1063">
        <v>2151.36</v>
      </c>
      <c r="N1453" s="1063">
        <v>0.8640000000000001</v>
      </c>
      <c r="O1453" s="1062">
        <f>VLOOKUP(C1453,'A. Rate Class Allocations'!$B$124:$J$128,6,FALSE)</f>
        <v>0.94261788524984402</v>
      </c>
      <c r="P1453" s="1061">
        <f>VLOOKUP(C1453,'A. Rate Class Allocations'!$B$124:$J$128,8,FALSE)</f>
        <v>0.86676492558695795</v>
      </c>
      <c r="Q1453" s="1061">
        <f>VLOOKUP(C1453,'A. Rate Class Allocations'!$B$124:$J$128,7,FALSE)</f>
        <v>0.93591420350510102</v>
      </c>
      <c r="R1453" s="1061">
        <f>VLOOKUP(C1453,'A. Rate Class Allocations'!$B$124:$J$128,9,FALSE)</f>
        <v>0.67326093337246795</v>
      </c>
      <c r="S1453" s="1060">
        <f t="shared" si="67"/>
        <v>1757.7216187506463</v>
      </c>
      <c r="T1453" s="1060">
        <f t="shared" si="68"/>
        <v>0.54441890226005274</v>
      </c>
    </row>
    <row r="1454" spans="1:20" s="1063" customFormat="1">
      <c r="A1454" s="1072" t="s">
        <v>846</v>
      </c>
      <c r="B1454" s="1063" t="s">
        <v>768</v>
      </c>
      <c r="C1454" s="1063" t="s">
        <v>806</v>
      </c>
      <c r="D1454" s="1063" t="s">
        <v>1799</v>
      </c>
      <c r="E1454" s="1066">
        <v>2019</v>
      </c>
      <c r="F1454" s="1066">
        <v>2019</v>
      </c>
      <c r="G1454" s="1064">
        <v>43425</v>
      </c>
      <c r="H1454" s="1117">
        <f t="shared" si="66"/>
        <v>2018</v>
      </c>
      <c r="I1454" s="1118"/>
      <c r="J1454" s="1063" t="s">
        <v>843</v>
      </c>
      <c r="K1454" s="1063" t="s">
        <v>924</v>
      </c>
      <c r="L1454" s="1063" t="s">
        <v>827</v>
      </c>
      <c r="M1454" s="1063">
        <v>761.93999999999983</v>
      </c>
      <c r="N1454" s="1063">
        <v>0.30599999999999999</v>
      </c>
      <c r="O1454" s="1062">
        <f>VLOOKUP(C1454,'A. Rate Class Allocations'!$B$124:$J$128,6,FALSE)</f>
        <v>0.94261788524984402</v>
      </c>
      <c r="P1454" s="1061">
        <f>VLOOKUP(C1454,'A. Rate Class Allocations'!$B$124:$J$128,8,FALSE)</f>
        <v>0.86676492558695795</v>
      </c>
      <c r="Q1454" s="1061">
        <f>VLOOKUP(C1454,'A. Rate Class Allocations'!$B$124:$J$128,7,FALSE)</f>
        <v>0.93591420350510102</v>
      </c>
      <c r="R1454" s="1061">
        <f>VLOOKUP(C1454,'A. Rate Class Allocations'!$B$124:$J$128,9,FALSE)</f>
        <v>0.67326093337246795</v>
      </c>
      <c r="S1454" s="1060">
        <f t="shared" si="67"/>
        <v>622.52640664085368</v>
      </c>
      <c r="T1454" s="1060">
        <f t="shared" si="68"/>
        <v>0.19281502788376864</v>
      </c>
    </row>
    <row r="1455" spans="1:20" s="1063" customFormat="1">
      <c r="A1455" s="1072" t="s">
        <v>846</v>
      </c>
      <c r="B1455" s="1063" t="s">
        <v>768</v>
      </c>
      <c r="C1455" s="1063" t="s">
        <v>806</v>
      </c>
      <c r="D1455" s="1063" t="s">
        <v>1798</v>
      </c>
      <c r="E1455" s="1066">
        <v>2019</v>
      </c>
      <c r="F1455" s="1066">
        <v>2019</v>
      </c>
      <c r="G1455" s="1064">
        <v>43423</v>
      </c>
      <c r="H1455" s="1117">
        <f t="shared" si="66"/>
        <v>2018</v>
      </c>
      <c r="I1455" s="1118"/>
      <c r="J1455" s="1063" t="s">
        <v>925</v>
      </c>
      <c r="K1455" s="1063" t="s">
        <v>924</v>
      </c>
      <c r="L1455" s="1063" t="s">
        <v>827</v>
      </c>
      <c r="M1455" s="1063">
        <v>427.28400000000011</v>
      </c>
      <c r="N1455" s="1063">
        <v>0.15600000000000003</v>
      </c>
      <c r="O1455" s="1062">
        <f>VLOOKUP(C1455,'A. Rate Class Allocations'!$B$124:$J$128,6,FALSE)</f>
        <v>0.94261788524984402</v>
      </c>
      <c r="P1455" s="1061">
        <f>VLOOKUP(C1455,'A. Rate Class Allocations'!$B$124:$J$128,8,FALSE)</f>
        <v>0.86676492558695795</v>
      </c>
      <c r="Q1455" s="1061">
        <f>VLOOKUP(C1455,'A. Rate Class Allocations'!$B$124:$J$128,7,FALSE)</f>
        <v>0.93591420350510102</v>
      </c>
      <c r="R1455" s="1061">
        <f>VLOOKUP(C1455,'A. Rate Class Allocations'!$B$124:$J$128,9,FALSE)</f>
        <v>0.67326093337246795</v>
      </c>
      <c r="S1455" s="1060">
        <f t="shared" si="67"/>
        <v>349.10304372408672</v>
      </c>
      <c r="T1455" s="1060">
        <f t="shared" si="68"/>
        <v>9.8297857352509524E-2</v>
      </c>
    </row>
    <row r="1456" spans="1:20" s="1063" customFormat="1">
      <c r="A1456" s="1072" t="s">
        <v>846</v>
      </c>
      <c r="B1456" s="1063" t="s">
        <v>768</v>
      </c>
      <c r="C1456" s="1063" t="s">
        <v>806</v>
      </c>
      <c r="D1456" s="1063" t="s">
        <v>1798</v>
      </c>
      <c r="E1456" s="1066">
        <v>2019</v>
      </c>
      <c r="F1456" s="1066">
        <v>2019</v>
      </c>
      <c r="G1456" s="1064">
        <v>43423</v>
      </c>
      <c r="H1456" s="1117">
        <f t="shared" si="66"/>
        <v>2018</v>
      </c>
      <c r="I1456" s="1118"/>
      <c r="J1456" s="1063" t="s">
        <v>925</v>
      </c>
      <c r="K1456" s="1063" t="s">
        <v>924</v>
      </c>
      <c r="L1456" s="1063" t="s">
        <v>827</v>
      </c>
      <c r="M1456" s="1063">
        <v>635.44799999999998</v>
      </c>
      <c r="N1456" s="1063">
        <v>0.23199999999999998</v>
      </c>
      <c r="O1456" s="1062">
        <f>VLOOKUP(C1456,'A. Rate Class Allocations'!$B$124:$J$128,6,FALSE)</f>
        <v>0.94261788524984402</v>
      </c>
      <c r="P1456" s="1061">
        <f>VLOOKUP(C1456,'A. Rate Class Allocations'!$B$124:$J$128,8,FALSE)</f>
        <v>0.86676492558695795</v>
      </c>
      <c r="Q1456" s="1061">
        <f>VLOOKUP(C1456,'A. Rate Class Allocations'!$B$124:$J$128,7,FALSE)</f>
        <v>0.93591420350510102</v>
      </c>
      <c r="R1456" s="1061">
        <f>VLOOKUP(C1456,'A. Rate Class Allocations'!$B$124:$J$128,9,FALSE)</f>
        <v>0.67326093337246795</v>
      </c>
      <c r="S1456" s="1060">
        <f t="shared" si="67"/>
        <v>519.1788855383852</v>
      </c>
      <c r="T1456" s="1060">
        <f t="shared" si="68"/>
        <v>0.14618655708834744</v>
      </c>
    </row>
    <row r="1457" spans="1:20" s="1063" customFormat="1">
      <c r="A1457" s="1072" t="s">
        <v>846</v>
      </c>
      <c r="B1457" s="1063" t="s">
        <v>768</v>
      </c>
      <c r="C1457" s="1063" t="s">
        <v>806</v>
      </c>
      <c r="D1457" s="1063" t="s">
        <v>1797</v>
      </c>
      <c r="E1457" s="1066">
        <v>2019</v>
      </c>
      <c r="F1457" s="1066">
        <v>2019</v>
      </c>
      <c r="G1457" s="1064">
        <v>43423</v>
      </c>
      <c r="H1457" s="1117">
        <f t="shared" si="66"/>
        <v>2018</v>
      </c>
      <c r="I1457" s="1118"/>
      <c r="J1457" s="1063" t="s">
        <v>925</v>
      </c>
      <c r="K1457" s="1063" t="s">
        <v>924</v>
      </c>
      <c r="L1457" s="1063" t="s">
        <v>827</v>
      </c>
      <c r="M1457" s="1063">
        <v>517.91999999999996</v>
      </c>
      <c r="N1457" s="1063">
        <v>0.20800000000000002</v>
      </c>
      <c r="O1457" s="1062">
        <f>VLOOKUP(C1457,'A. Rate Class Allocations'!$B$124:$J$128,6,FALSE)</f>
        <v>0.94261788524984402</v>
      </c>
      <c r="P1457" s="1061">
        <f>VLOOKUP(C1457,'A. Rate Class Allocations'!$B$124:$J$128,8,FALSE)</f>
        <v>0.86676492558695795</v>
      </c>
      <c r="Q1457" s="1061">
        <f>VLOOKUP(C1457,'A. Rate Class Allocations'!$B$124:$J$128,7,FALSE)</f>
        <v>0.93591420350510102</v>
      </c>
      <c r="R1457" s="1061">
        <f>VLOOKUP(C1457,'A. Rate Class Allocations'!$B$124:$J$128,9,FALSE)</f>
        <v>0.67326093337246795</v>
      </c>
      <c r="S1457" s="1060">
        <f t="shared" si="67"/>
        <v>423.15520451404439</v>
      </c>
      <c r="T1457" s="1060">
        <f t="shared" si="68"/>
        <v>0.13106380980334603</v>
      </c>
    </row>
    <row r="1458" spans="1:20" s="1063" customFormat="1">
      <c r="A1458" s="1072" t="s">
        <v>846</v>
      </c>
      <c r="B1458" s="1063" t="s">
        <v>768</v>
      </c>
      <c r="C1458" s="1063" t="s">
        <v>806</v>
      </c>
      <c r="D1458" s="1063" t="s">
        <v>1797</v>
      </c>
      <c r="E1458" s="1066">
        <v>2019</v>
      </c>
      <c r="F1458" s="1066">
        <v>2019</v>
      </c>
      <c r="G1458" s="1064">
        <v>43423</v>
      </c>
      <c r="H1458" s="1117">
        <f t="shared" si="66"/>
        <v>2018</v>
      </c>
      <c r="I1458" s="1118"/>
      <c r="J1458" s="1063" t="s">
        <v>925</v>
      </c>
      <c r="K1458" s="1063" t="s">
        <v>924</v>
      </c>
      <c r="L1458" s="1063" t="s">
        <v>827</v>
      </c>
      <c r="M1458" s="1063">
        <v>577.67999999999995</v>
      </c>
      <c r="N1458" s="1063">
        <v>0.23199999999999998</v>
      </c>
      <c r="O1458" s="1062">
        <f>VLOOKUP(C1458,'A. Rate Class Allocations'!$B$124:$J$128,6,FALSE)</f>
        <v>0.94261788524984402</v>
      </c>
      <c r="P1458" s="1061">
        <f>VLOOKUP(C1458,'A. Rate Class Allocations'!$B$124:$J$128,8,FALSE)</f>
        <v>0.86676492558695795</v>
      </c>
      <c r="Q1458" s="1061">
        <f>VLOOKUP(C1458,'A. Rate Class Allocations'!$B$124:$J$128,7,FALSE)</f>
        <v>0.93591420350510102</v>
      </c>
      <c r="R1458" s="1061">
        <f>VLOOKUP(C1458,'A. Rate Class Allocations'!$B$124:$J$128,9,FALSE)</f>
        <v>0.67326093337246795</v>
      </c>
      <c r="S1458" s="1060">
        <f t="shared" si="67"/>
        <v>471.98080503489564</v>
      </c>
      <c r="T1458" s="1060">
        <f t="shared" si="68"/>
        <v>0.14618655708834744</v>
      </c>
    </row>
    <row r="1459" spans="1:20" s="1063" customFormat="1">
      <c r="A1459" s="1072" t="s">
        <v>846</v>
      </c>
      <c r="B1459" s="1063" t="s">
        <v>768</v>
      </c>
      <c r="C1459" s="1063" t="s">
        <v>806</v>
      </c>
      <c r="D1459" s="1063" t="s">
        <v>1796</v>
      </c>
      <c r="E1459" s="1066">
        <v>2019</v>
      </c>
      <c r="F1459" s="1066">
        <v>2019</v>
      </c>
      <c r="G1459" s="1064">
        <v>43423</v>
      </c>
      <c r="H1459" s="1117">
        <f t="shared" si="66"/>
        <v>2018</v>
      </c>
      <c r="I1459" s="1118"/>
      <c r="J1459" s="1063" t="s">
        <v>925</v>
      </c>
      <c r="K1459" s="1063" t="s">
        <v>924</v>
      </c>
      <c r="L1459" s="1063" t="s">
        <v>827</v>
      </c>
      <c r="M1459" s="1063">
        <v>142.42800000000003</v>
      </c>
      <c r="N1459" s="1063">
        <v>5.2000000000000005E-2</v>
      </c>
      <c r="O1459" s="1062">
        <f>VLOOKUP(C1459,'A. Rate Class Allocations'!$B$124:$J$128,6,FALSE)</f>
        <v>0.94261788524984402</v>
      </c>
      <c r="P1459" s="1061">
        <f>VLOOKUP(C1459,'A. Rate Class Allocations'!$B$124:$J$128,8,FALSE)</f>
        <v>0.86676492558695795</v>
      </c>
      <c r="Q1459" s="1061">
        <f>VLOOKUP(C1459,'A. Rate Class Allocations'!$B$124:$J$128,7,FALSE)</f>
        <v>0.93591420350510102</v>
      </c>
      <c r="R1459" s="1061">
        <f>VLOOKUP(C1459,'A. Rate Class Allocations'!$B$124:$J$128,9,FALSE)</f>
        <v>0.67326093337246795</v>
      </c>
      <c r="S1459" s="1060">
        <f t="shared" si="67"/>
        <v>116.36768124136223</v>
      </c>
      <c r="T1459" s="1060">
        <f t="shared" si="68"/>
        <v>3.2765952450836508E-2</v>
      </c>
    </row>
    <row r="1460" spans="1:20" s="1063" customFormat="1">
      <c r="A1460" s="1072" t="s">
        <v>846</v>
      </c>
      <c r="B1460" s="1063" t="s">
        <v>768</v>
      </c>
      <c r="C1460" s="1063" t="s">
        <v>806</v>
      </c>
      <c r="D1460" s="1063" t="s">
        <v>1796</v>
      </c>
      <c r="E1460" s="1066">
        <v>2019</v>
      </c>
      <c r="F1460" s="1066">
        <v>2019</v>
      </c>
      <c r="G1460" s="1064">
        <v>43423</v>
      </c>
      <c r="H1460" s="1117">
        <f t="shared" si="66"/>
        <v>2018</v>
      </c>
      <c r="I1460" s="1118"/>
      <c r="J1460" s="1063" t="s">
        <v>925</v>
      </c>
      <c r="K1460" s="1063" t="s">
        <v>924</v>
      </c>
      <c r="L1460" s="1063" t="s">
        <v>827</v>
      </c>
      <c r="M1460" s="1063">
        <v>794.31000000000006</v>
      </c>
      <c r="N1460" s="1063">
        <v>0.28999999999999998</v>
      </c>
      <c r="O1460" s="1062">
        <f>VLOOKUP(C1460,'A. Rate Class Allocations'!$B$124:$J$128,6,FALSE)</f>
        <v>0.94261788524984402</v>
      </c>
      <c r="P1460" s="1061">
        <f>VLOOKUP(C1460,'A. Rate Class Allocations'!$B$124:$J$128,8,FALSE)</f>
        <v>0.86676492558695795</v>
      </c>
      <c r="Q1460" s="1061">
        <f>VLOOKUP(C1460,'A. Rate Class Allocations'!$B$124:$J$128,7,FALSE)</f>
        <v>0.93591420350510102</v>
      </c>
      <c r="R1460" s="1061">
        <f>VLOOKUP(C1460,'A. Rate Class Allocations'!$B$124:$J$128,9,FALSE)</f>
        <v>0.67326093337246795</v>
      </c>
      <c r="S1460" s="1060">
        <f t="shared" si="67"/>
        <v>648.97360692298162</v>
      </c>
      <c r="T1460" s="1060">
        <f t="shared" si="68"/>
        <v>0.18273319636043434</v>
      </c>
    </row>
    <row r="1461" spans="1:20" s="1063" customFormat="1">
      <c r="A1461" s="1072" t="s">
        <v>846</v>
      </c>
      <c r="B1461" s="1063" t="s">
        <v>768</v>
      </c>
      <c r="C1461" s="1063" t="s">
        <v>806</v>
      </c>
      <c r="D1461" s="1063" t="s">
        <v>1796</v>
      </c>
      <c r="E1461" s="1066">
        <v>2019</v>
      </c>
      <c r="F1461" s="1066">
        <v>2019</v>
      </c>
      <c r="G1461" s="1064">
        <v>43423</v>
      </c>
      <c r="H1461" s="1117">
        <f t="shared" si="66"/>
        <v>2018</v>
      </c>
      <c r="I1461" s="1118"/>
      <c r="J1461" s="1063" t="s">
        <v>925</v>
      </c>
      <c r="K1461" s="1063" t="s">
        <v>924</v>
      </c>
      <c r="L1461" s="1063" t="s">
        <v>827</v>
      </c>
      <c r="M1461" s="1063">
        <v>98.604000000000013</v>
      </c>
      <c r="N1461" s="1063">
        <v>3.6000000000000004E-2</v>
      </c>
      <c r="O1461" s="1062">
        <f>VLOOKUP(C1461,'A. Rate Class Allocations'!$B$124:$J$128,6,FALSE)</f>
        <v>0.94261788524984402</v>
      </c>
      <c r="P1461" s="1061">
        <f>VLOOKUP(C1461,'A. Rate Class Allocations'!$B$124:$J$128,8,FALSE)</f>
        <v>0.86676492558695795</v>
      </c>
      <c r="Q1461" s="1061">
        <f>VLOOKUP(C1461,'A. Rate Class Allocations'!$B$124:$J$128,7,FALSE)</f>
        <v>0.93591420350510102</v>
      </c>
      <c r="R1461" s="1061">
        <f>VLOOKUP(C1461,'A. Rate Class Allocations'!$B$124:$J$128,9,FALSE)</f>
        <v>0.67326093337246795</v>
      </c>
      <c r="S1461" s="1060">
        <f t="shared" si="67"/>
        <v>80.562240859404611</v>
      </c>
      <c r="T1461" s="1060">
        <f t="shared" si="68"/>
        <v>2.2684120927502195E-2</v>
      </c>
    </row>
    <row r="1462" spans="1:20" s="1063" customFormat="1">
      <c r="A1462" s="1072" t="s">
        <v>846</v>
      </c>
      <c r="B1462" s="1063" t="s">
        <v>768</v>
      </c>
      <c r="C1462" s="1063" t="s">
        <v>806</v>
      </c>
      <c r="D1462" s="1063" t="s">
        <v>1795</v>
      </c>
      <c r="E1462" s="1066">
        <v>2019</v>
      </c>
      <c r="F1462" s="1066">
        <v>2019</v>
      </c>
      <c r="G1462" s="1064">
        <v>43420</v>
      </c>
      <c r="H1462" s="1117">
        <f t="shared" si="66"/>
        <v>2018</v>
      </c>
      <c r="I1462" s="1118"/>
      <c r="J1462" s="1063" t="s">
        <v>925</v>
      </c>
      <c r="K1462" s="1063" t="s">
        <v>924</v>
      </c>
      <c r="L1462" s="1063" t="s">
        <v>827</v>
      </c>
      <c r="M1462" s="1063">
        <v>714.87900000000025</v>
      </c>
      <c r="N1462" s="1063">
        <v>0.31900000000000006</v>
      </c>
      <c r="O1462" s="1062">
        <f>VLOOKUP(C1462,'A. Rate Class Allocations'!$B$124:$J$128,6,FALSE)</f>
        <v>0.94261788524984402</v>
      </c>
      <c r="P1462" s="1061">
        <f>VLOOKUP(C1462,'A. Rate Class Allocations'!$B$124:$J$128,8,FALSE)</f>
        <v>0.86676492558695795</v>
      </c>
      <c r="Q1462" s="1061">
        <f>VLOOKUP(C1462,'A. Rate Class Allocations'!$B$124:$J$128,7,FALSE)</f>
        <v>0.93591420350510102</v>
      </c>
      <c r="R1462" s="1061">
        <f>VLOOKUP(C1462,'A. Rate Class Allocations'!$B$124:$J$128,9,FALSE)</f>
        <v>0.67326093337246795</v>
      </c>
      <c r="S1462" s="1060">
        <f t="shared" si="67"/>
        <v>584.07624623068364</v>
      </c>
      <c r="T1462" s="1060">
        <f t="shared" si="68"/>
        <v>0.20100651599647781</v>
      </c>
    </row>
    <row r="1463" spans="1:20" s="1063" customFormat="1">
      <c r="A1463" s="1072" t="s">
        <v>846</v>
      </c>
      <c r="B1463" s="1063" t="s">
        <v>768</v>
      </c>
      <c r="C1463" s="1063" t="s">
        <v>806</v>
      </c>
      <c r="D1463" s="1063" t="s">
        <v>1794</v>
      </c>
      <c r="E1463" s="1066">
        <v>2019</v>
      </c>
      <c r="F1463" s="1066">
        <v>2019</v>
      </c>
      <c r="G1463" s="1064">
        <v>43427</v>
      </c>
      <c r="H1463" s="1117">
        <f t="shared" si="66"/>
        <v>2018</v>
      </c>
      <c r="I1463" s="1118"/>
      <c r="J1463" s="1063" t="s">
        <v>925</v>
      </c>
      <c r="K1463" s="1063" t="s">
        <v>924</v>
      </c>
      <c r="L1463" s="1063" t="s">
        <v>827</v>
      </c>
      <c r="M1463" s="1063">
        <v>349.596</v>
      </c>
      <c r="N1463" s="1063">
        <v>0.15600000000000003</v>
      </c>
      <c r="O1463" s="1062">
        <f>VLOOKUP(C1463,'A. Rate Class Allocations'!$B$124:$J$128,6,FALSE)</f>
        <v>0.94261788524984402</v>
      </c>
      <c r="P1463" s="1061">
        <f>VLOOKUP(C1463,'A. Rate Class Allocations'!$B$124:$J$128,8,FALSE)</f>
        <v>0.86676492558695795</v>
      </c>
      <c r="Q1463" s="1061">
        <f>VLOOKUP(C1463,'A. Rate Class Allocations'!$B$124:$J$128,7,FALSE)</f>
        <v>0.93591420350510102</v>
      </c>
      <c r="R1463" s="1061">
        <f>VLOOKUP(C1463,'A. Rate Class Allocations'!$B$124:$J$128,9,FALSE)</f>
        <v>0.67326093337246795</v>
      </c>
      <c r="S1463" s="1060">
        <f t="shared" si="67"/>
        <v>285.62976304697997</v>
      </c>
      <c r="T1463" s="1060">
        <f t="shared" si="68"/>
        <v>9.8297857352509524E-2</v>
      </c>
    </row>
    <row r="1464" spans="1:20" s="1063" customFormat="1">
      <c r="A1464" s="1072" t="s">
        <v>846</v>
      </c>
      <c r="B1464" s="1063" t="s">
        <v>768</v>
      </c>
      <c r="C1464" s="1063" t="s">
        <v>806</v>
      </c>
      <c r="D1464" s="1063" t="s">
        <v>1794</v>
      </c>
      <c r="E1464" s="1066">
        <v>2019</v>
      </c>
      <c r="F1464" s="1066">
        <v>2019</v>
      </c>
      <c r="G1464" s="1064">
        <v>43427</v>
      </c>
      <c r="H1464" s="1117">
        <f t="shared" si="66"/>
        <v>2018</v>
      </c>
      <c r="I1464" s="1118"/>
      <c r="J1464" s="1063" t="s">
        <v>925</v>
      </c>
      <c r="K1464" s="1063" t="s">
        <v>924</v>
      </c>
      <c r="L1464" s="1063" t="s">
        <v>827</v>
      </c>
      <c r="M1464" s="1063">
        <v>779.86799999999994</v>
      </c>
      <c r="N1464" s="1063">
        <v>0.34799999999999998</v>
      </c>
      <c r="O1464" s="1062">
        <f>VLOOKUP(C1464,'A. Rate Class Allocations'!$B$124:$J$128,6,FALSE)</f>
        <v>0.94261788524984402</v>
      </c>
      <c r="P1464" s="1061">
        <f>VLOOKUP(C1464,'A. Rate Class Allocations'!$B$124:$J$128,8,FALSE)</f>
        <v>0.86676492558695795</v>
      </c>
      <c r="Q1464" s="1061">
        <f>VLOOKUP(C1464,'A. Rate Class Allocations'!$B$124:$J$128,7,FALSE)</f>
        <v>0.93591420350510102</v>
      </c>
      <c r="R1464" s="1061">
        <f>VLOOKUP(C1464,'A. Rate Class Allocations'!$B$124:$J$128,9,FALSE)</f>
        <v>0.67326093337246795</v>
      </c>
      <c r="S1464" s="1060">
        <f t="shared" si="67"/>
        <v>637.17408679710911</v>
      </c>
      <c r="T1464" s="1060">
        <f t="shared" si="68"/>
        <v>0.21927983563252115</v>
      </c>
    </row>
    <row r="1465" spans="1:20" s="1063" customFormat="1">
      <c r="A1465" s="1072" t="s">
        <v>846</v>
      </c>
      <c r="B1465" s="1063" t="s">
        <v>768</v>
      </c>
      <c r="C1465" s="1063" t="s">
        <v>806</v>
      </c>
      <c r="D1465" s="1063" t="s">
        <v>1793</v>
      </c>
      <c r="E1465" s="1066">
        <v>2019</v>
      </c>
      <c r="F1465" s="1066">
        <v>2019</v>
      </c>
      <c r="G1465" s="1064">
        <v>43420</v>
      </c>
      <c r="H1465" s="1117">
        <f t="shared" si="66"/>
        <v>2018</v>
      </c>
      <c r="I1465" s="1118"/>
      <c r="J1465" s="1063" t="s">
        <v>925</v>
      </c>
      <c r="K1465" s="1063" t="s">
        <v>924</v>
      </c>
      <c r="L1465" s="1063" t="s">
        <v>827</v>
      </c>
      <c r="M1465" s="1063">
        <v>582.66000000000008</v>
      </c>
      <c r="N1465" s="1063">
        <v>0.26000000000000006</v>
      </c>
      <c r="O1465" s="1062">
        <f>VLOOKUP(C1465,'A. Rate Class Allocations'!$B$124:$J$128,6,FALSE)</f>
        <v>0.94261788524984402</v>
      </c>
      <c r="P1465" s="1061">
        <f>VLOOKUP(C1465,'A. Rate Class Allocations'!$B$124:$J$128,8,FALSE)</f>
        <v>0.86676492558695795</v>
      </c>
      <c r="Q1465" s="1061">
        <f>VLOOKUP(C1465,'A. Rate Class Allocations'!$B$124:$J$128,7,FALSE)</f>
        <v>0.93591420350510102</v>
      </c>
      <c r="R1465" s="1061">
        <f>VLOOKUP(C1465,'A. Rate Class Allocations'!$B$124:$J$128,9,FALSE)</f>
        <v>0.67326093337246795</v>
      </c>
      <c r="S1465" s="1060">
        <f t="shared" si="67"/>
        <v>476.04960507830003</v>
      </c>
      <c r="T1465" s="1060">
        <f t="shared" si="68"/>
        <v>0.16382976225418253</v>
      </c>
    </row>
    <row r="1466" spans="1:20" s="1063" customFormat="1">
      <c r="A1466" s="1072" t="s">
        <v>846</v>
      </c>
      <c r="B1466" s="1063" t="s">
        <v>768</v>
      </c>
      <c r="C1466" s="1063" t="s">
        <v>806</v>
      </c>
      <c r="D1466" s="1063" t="s">
        <v>1793</v>
      </c>
      <c r="E1466" s="1066">
        <v>2019</v>
      </c>
      <c r="F1466" s="1066">
        <v>2019</v>
      </c>
      <c r="G1466" s="1064">
        <v>43420</v>
      </c>
      <c r="H1466" s="1117">
        <f t="shared" si="66"/>
        <v>2018</v>
      </c>
      <c r="I1466" s="1118"/>
      <c r="J1466" s="1063" t="s">
        <v>925</v>
      </c>
      <c r="K1466" s="1063" t="s">
        <v>924</v>
      </c>
      <c r="L1466" s="1063" t="s">
        <v>827</v>
      </c>
      <c r="M1466" s="1063">
        <v>129.97799999999998</v>
      </c>
      <c r="N1466" s="1063">
        <v>5.7999999999999996E-2</v>
      </c>
      <c r="O1466" s="1062">
        <f>VLOOKUP(C1466,'A. Rate Class Allocations'!$B$124:$J$128,6,FALSE)</f>
        <v>0.94261788524984402</v>
      </c>
      <c r="P1466" s="1061">
        <f>VLOOKUP(C1466,'A. Rate Class Allocations'!$B$124:$J$128,8,FALSE)</f>
        <v>0.86676492558695795</v>
      </c>
      <c r="Q1466" s="1061">
        <f>VLOOKUP(C1466,'A. Rate Class Allocations'!$B$124:$J$128,7,FALSE)</f>
        <v>0.93591420350510102</v>
      </c>
      <c r="R1466" s="1061">
        <f>VLOOKUP(C1466,'A. Rate Class Allocations'!$B$124:$J$128,9,FALSE)</f>
        <v>0.67326093337246795</v>
      </c>
      <c r="S1466" s="1060">
        <f t="shared" si="67"/>
        <v>106.19568113285152</v>
      </c>
      <c r="T1466" s="1060">
        <f t="shared" si="68"/>
        <v>3.6546639272086859E-2</v>
      </c>
    </row>
    <row r="1467" spans="1:20" s="1063" customFormat="1">
      <c r="A1467" s="1072" t="s">
        <v>846</v>
      </c>
      <c r="B1467" s="1063" t="s">
        <v>768</v>
      </c>
      <c r="C1467" s="1063" t="s">
        <v>806</v>
      </c>
      <c r="D1467" s="1063" t="s">
        <v>1792</v>
      </c>
      <c r="E1467" s="1066">
        <v>2019</v>
      </c>
      <c r="F1467" s="1066">
        <v>2019</v>
      </c>
      <c r="G1467" s="1064">
        <v>43427</v>
      </c>
      <c r="H1467" s="1117">
        <f t="shared" si="66"/>
        <v>2018</v>
      </c>
      <c r="I1467" s="1118"/>
      <c r="J1467" s="1063" t="s">
        <v>925</v>
      </c>
      <c r="K1467" s="1063" t="s">
        <v>924</v>
      </c>
      <c r="L1467" s="1063" t="s">
        <v>827</v>
      </c>
      <c r="M1467" s="1063">
        <v>233.06400000000002</v>
      </c>
      <c r="N1467" s="1063">
        <v>0.10400000000000001</v>
      </c>
      <c r="O1467" s="1062">
        <f>VLOOKUP(C1467,'A. Rate Class Allocations'!$B$124:$J$128,6,FALSE)</f>
        <v>0.94261788524984402</v>
      </c>
      <c r="P1467" s="1061">
        <f>VLOOKUP(C1467,'A. Rate Class Allocations'!$B$124:$J$128,8,FALSE)</f>
        <v>0.86676492558695795</v>
      </c>
      <c r="Q1467" s="1061">
        <f>VLOOKUP(C1467,'A. Rate Class Allocations'!$B$124:$J$128,7,FALSE)</f>
        <v>0.93591420350510102</v>
      </c>
      <c r="R1467" s="1061">
        <f>VLOOKUP(C1467,'A. Rate Class Allocations'!$B$124:$J$128,9,FALSE)</f>
        <v>0.67326093337246795</v>
      </c>
      <c r="S1467" s="1060">
        <f t="shared" si="67"/>
        <v>190.41984203132</v>
      </c>
      <c r="T1467" s="1060">
        <f t="shared" si="68"/>
        <v>6.5531904901673016E-2</v>
      </c>
    </row>
    <row r="1468" spans="1:20" s="1063" customFormat="1">
      <c r="A1468" s="1072" t="s">
        <v>846</v>
      </c>
      <c r="B1468" s="1063" t="s">
        <v>768</v>
      </c>
      <c r="C1468" s="1063" t="s">
        <v>806</v>
      </c>
      <c r="D1468" s="1063" t="s">
        <v>1792</v>
      </c>
      <c r="E1468" s="1066">
        <v>2019</v>
      </c>
      <c r="F1468" s="1066">
        <v>2019</v>
      </c>
      <c r="G1468" s="1064">
        <v>43427</v>
      </c>
      <c r="H1468" s="1117">
        <f t="shared" si="66"/>
        <v>2018</v>
      </c>
      <c r="I1468" s="1118"/>
      <c r="J1468" s="1063" t="s">
        <v>925</v>
      </c>
      <c r="K1468" s="1063" t="s">
        <v>924</v>
      </c>
      <c r="L1468" s="1063" t="s">
        <v>827</v>
      </c>
      <c r="M1468" s="1063">
        <v>844.85699999999974</v>
      </c>
      <c r="N1468" s="1063">
        <v>0.37699999999999989</v>
      </c>
      <c r="O1468" s="1062">
        <f>VLOOKUP(C1468,'A. Rate Class Allocations'!$B$124:$J$128,6,FALSE)</f>
        <v>0.94261788524984402</v>
      </c>
      <c r="P1468" s="1061">
        <f>VLOOKUP(C1468,'A. Rate Class Allocations'!$B$124:$J$128,8,FALSE)</f>
        <v>0.86676492558695795</v>
      </c>
      <c r="Q1468" s="1061">
        <f>VLOOKUP(C1468,'A. Rate Class Allocations'!$B$124:$J$128,7,FALSE)</f>
        <v>0.93591420350510102</v>
      </c>
      <c r="R1468" s="1061">
        <f>VLOOKUP(C1468,'A. Rate Class Allocations'!$B$124:$J$128,9,FALSE)</f>
        <v>0.67326093337246795</v>
      </c>
      <c r="S1468" s="1060">
        <f t="shared" si="67"/>
        <v>690.2719273635347</v>
      </c>
      <c r="T1468" s="1060">
        <f t="shared" si="68"/>
        <v>0.23755315526856455</v>
      </c>
    </row>
    <row r="1469" spans="1:20" s="1063" customFormat="1">
      <c r="A1469" s="1072" t="s">
        <v>846</v>
      </c>
      <c r="B1469" s="1063" t="s">
        <v>768</v>
      </c>
      <c r="C1469" s="1063" t="s">
        <v>806</v>
      </c>
      <c r="D1469" s="1063" t="s">
        <v>1791</v>
      </c>
      <c r="E1469" s="1066">
        <v>2019</v>
      </c>
      <c r="F1469" s="1066">
        <v>2019</v>
      </c>
      <c r="G1469" s="1064">
        <v>43427</v>
      </c>
      <c r="H1469" s="1117">
        <f t="shared" si="66"/>
        <v>2018</v>
      </c>
      <c r="I1469" s="1118"/>
      <c r="J1469" s="1063" t="s">
        <v>925</v>
      </c>
      <c r="K1469" s="1063" t="s">
        <v>924</v>
      </c>
      <c r="L1469" s="1063" t="s">
        <v>827</v>
      </c>
      <c r="M1469" s="1063">
        <v>112.29899999999998</v>
      </c>
      <c r="N1469" s="1063">
        <v>4.0999999999999995E-2</v>
      </c>
      <c r="O1469" s="1062">
        <f>VLOOKUP(C1469,'A. Rate Class Allocations'!$B$124:$J$128,6,FALSE)</f>
        <v>0.94261788524984402</v>
      </c>
      <c r="P1469" s="1061">
        <f>VLOOKUP(C1469,'A. Rate Class Allocations'!$B$124:$J$128,8,FALSE)</f>
        <v>0.86676492558695795</v>
      </c>
      <c r="Q1469" s="1061">
        <f>VLOOKUP(C1469,'A. Rate Class Allocations'!$B$124:$J$128,7,FALSE)</f>
        <v>0.93591420350510102</v>
      </c>
      <c r="R1469" s="1061">
        <f>VLOOKUP(C1469,'A. Rate Class Allocations'!$B$124:$J$128,9,FALSE)</f>
        <v>0.67326093337246795</v>
      </c>
      <c r="S1469" s="1060">
        <f t="shared" si="67"/>
        <v>91.751440978766354</v>
      </c>
      <c r="T1469" s="1060">
        <f t="shared" si="68"/>
        <v>2.5834693278544159E-2</v>
      </c>
    </row>
    <row r="1470" spans="1:20" s="1063" customFormat="1">
      <c r="A1470" s="1072" t="s">
        <v>846</v>
      </c>
      <c r="B1470" s="1063" t="s">
        <v>768</v>
      </c>
      <c r="C1470" s="1063" t="s">
        <v>806</v>
      </c>
      <c r="D1470" s="1063" t="s">
        <v>1791</v>
      </c>
      <c r="E1470" s="1066">
        <v>2019</v>
      </c>
      <c r="F1470" s="1066">
        <v>2019</v>
      </c>
      <c r="G1470" s="1064">
        <v>43427</v>
      </c>
      <c r="H1470" s="1117">
        <f t="shared" si="66"/>
        <v>2018</v>
      </c>
      <c r="I1470" s="1118"/>
      <c r="J1470" s="1063" t="s">
        <v>925</v>
      </c>
      <c r="K1470" s="1063" t="s">
        <v>924</v>
      </c>
      <c r="L1470" s="1063" t="s">
        <v>827</v>
      </c>
      <c r="M1470" s="1063">
        <v>556.01699999999994</v>
      </c>
      <c r="N1470" s="1063">
        <v>0.20299999999999999</v>
      </c>
      <c r="O1470" s="1062">
        <f>VLOOKUP(C1470,'A. Rate Class Allocations'!$B$124:$J$128,6,FALSE)</f>
        <v>0.94261788524984402</v>
      </c>
      <c r="P1470" s="1061">
        <f>VLOOKUP(C1470,'A. Rate Class Allocations'!$B$124:$J$128,8,FALSE)</f>
        <v>0.86676492558695795</v>
      </c>
      <c r="Q1470" s="1061">
        <f>VLOOKUP(C1470,'A. Rate Class Allocations'!$B$124:$J$128,7,FALSE)</f>
        <v>0.93591420350510102</v>
      </c>
      <c r="R1470" s="1061">
        <f>VLOOKUP(C1470,'A. Rate Class Allocations'!$B$124:$J$128,9,FALSE)</f>
        <v>0.67326093337246795</v>
      </c>
      <c r="S1470" s="1060">
        <f t="shared" si="67"/>
        <v>454.28152484608705</v>
      </c>
      <c r="T1470" s="1060">
        <f t="shared" si="68"/>
        <v>0.12791323745230401</v>
      </c>
    </row>
    <row r="1471" spans="1:20" s="1063" customFormat="1">
      <c r="A1471" s="1072" t="s">
        <v>846</v>
      </c>
      <c r="B1471" s="1063" t="s">
        <v>768</v>
      </c>
      <c r="C1471" s="1063" t="s">
        <v>806</v>
      </c>
      <c r="D1471" s="1063" t="s">
        <v>1791</v>
      </c>
      <c r="E1471" s="1066">
        <v>2019</v>
      </c>
      <c r="F1471" s="1066">
        <v>2019</v>
      </c>
      <c r="G1471" s="1064">
        <v>43427</v>
      </c>
      <c r="H1471" s="1117">
        <f t="shared" si="66"/>
        <v>2018</v>
      </c>
      <c r="I1471" s="1118"/>
      <c r="J1471" s="1063" t="s">
        <v>925</v>
      </c>
      <c r="K1471" s="1063" t="s">
        <v>924</v>
      </c>
      <c r="L1471" s="1063" t="s">
        <v>827</v>
      </c>
      <c r="M1471" s="1063">
        <v>698.44500000000016</v>
      </c>
      <c r="N1471" s="1063">
        <v>0.255</v>
      </c>
      <c r="O1471" s="1062">
        <f>VLOOKUP(C1471,'A. Rate Class Allocations'!$B$124:$J$128,6,FALSE)</f>
        <v>0.94261788524984402</v>
      </c>
      <c r="P1471" s="1061">
        <f>VLOOKUP(C1471,'A. Rate Class Allocations'!$B$124:$J$128,8,FALSE)</f>
        <v>0.86676492558695795</v>
      </c>
      <c r="Q1471" s="1061">
        <f>VLOOKUP(C1471,'A. Rate Class Allocations'!$B$124:$J$128,7,FALSE)</f>
        <v>0.93591420350510102</v>
      </c>
      <c r="R1471" s="1061">
        <f>VLOOKUP(C1471,'A. Rate Class Allocations'!$B$124:$J$128,9,FALSE)</f>
        <v>0.67326093337246795</v>
      </c>
      <c r="S1471" s="1060">
        <f t="shared" si="67"/>
        <v>570.64920608744944</v>
      </c>
      <c r="T1471" s="1060">
        <f t="shared" si="68"/>
        <v>0.16067918990314053</v>
      </c>
    </row>
    <row r="1472" spans="1:20" s="1063" customFormat="1">
      <c r="A1472" s="1072" t="s">
        <v>846</v>
      </c>
      <c r="B1472" s="1063" t="s">
        <v>768</v>
      </c>
      <c r="C1472" s="1063" t="s">
        <v>806</v>
      </c>
      <c r="D1472" s="1063" t="s">
        <v>1791</v>
      </c>
      <c r="E1472" s="1066">
        <v>2019</v>
      </c>
      <c r="F1472" s="1066">
        <v>2019</v>
      </c>
      <c r="G1472" s="1064">
        <v>43427</v>
      </c>
      <c r="H1472" s="1117">
        <f t="shared" si="66"/>
        <v>2018</v>
      </c>
      <c r="I1472" s="1118"/>
      <c r="J1472" s="1063" t="s">
        <v>925</v>
      </c>
      <c r="K1472" s="1063" t="s">
        <v>924</v>
      </c>
      <c r="L1472" s="1063" t="s">
        <v>827</v>
      </c>
      <c r="M1472" s="1063">
        <v>2654.0910000000013</v>
      </c>
      <c r="N1472" s="1063">
        <v>0.96900000000000019</v>
      </c>
      <c r="O1472" s="1062">
        <f>VLOOKUP(C1472,'A. Rate Class Allocations'!$B$124:$J$128,6,FALSE)</f>
        <v>0.94261788524984402</v>
      </c>
      <c r="P1472" s="1061">
        <f>VLOOKUP(C1472,'A. Rate Class Allocations'!$B$124:$J$128,8,FALSE)</f>
        <v>0.86676492558695795</v>
      </c>
      <c r="Q1472" s="1061">
        <f>VLOOKUP(C1472,'A. Rate Class Allocations'!$B$124:$J$128,7,FALSE)</f>
        <v>0.93591420350510102</v>
      </c>
      <c r="R1472" s="1061">
        <f>VLOOKUP(C1472,'A. Rate Class Allocations'!$B$124:$J$128,9,FALSE)</f>
        <v>0.67326093337246795</v>
      </c>
      <c r="S1472" s="1060">
        <f t="shared" si="67"/>
        <v>2168.4669831323085</v>
      </c>
      <c r="T1472" s="1060">
        <f t="shared" si="68"/>
        <v>0.61058092163193411</v>
      </c>
    </row>
    <row r="1473" spans="1:20" s="1063" customFormat="1">
      <c r="A1473" s="1072" t="s">
        <v>846</v>
      </c>
      <c r="B1473" s="1063" t="s">
        <v>768</v>
      </c>
      <c r="C1473" s="1063" t="s">
        <v>806</v>
      </c>
      <c r="D1473" s="1063" t="s">
        <v>1791</v>
      </c>
      <c r="E1473" s="1066">
        <v>2019</v>
      </c>
      <c r="F1473" s="1066">
        <v>2019</v>
      </c>
      <c r="G1473" s="1064">
        <v>43427</v>
      </c>
      <c r="H1473" s="1117">
        <f t="shared" si="66"/>
        <v>2018</v>
      </c>
      <c r="I1473" s="1118"/>
      <c r="J1473" s="1063" t="s">
        <v>925</v>
      </c>
      <c r="K1473" s="1063" t="s">
        <v>924</v>
      </c>
      <c r="L1473" s="1063" t="s">
        <v>827</v>
      </c>
      <c r="M1473" s="1063">
        <v>262.94399999999996</v>
      </c>
      <c r="N1473" s="1063">
        <v>9.6000000000000002E-2</v>
      </c>
      <c r="O1473" s="1062">
        <f>VLOOKUP(C1473,'A. Rate Class Allocations'!$B$124:$J$128,6,FALSE)</f>
        <v>0.94261788524984402</v>
      </c>
      <c r="P1473" s="1061">
        <f>VLOOKUP(C1473,'A. Rate Class Allocations'!$B$124:$J$128,8,FALSE)</f>
        <v>0.86676492558695795</v>
      </c>
      <c r="Q1473" s="1061">
        <f>VLOOKUP(C1473,'A. Rate Class Allocations'!$B$124:$J$128,7,FALSE)</f>
        <v>0.93591420350510102</v>
      </c>
      <c r="R1473" s="1061">
        <f>VLOOKUP(C1473,'A. Rate Class Allocations'!$B$124:$J$128,9,FALSE)</f>
        <v>0.67326093337246795</v>
      </c>
      <c r="S1473" s="1060">
        <f t="shared" si="67"/>
        <v>214.8326422917456</v>
      </c>
      <c r="T1473" s="1060">
        <f t="shared" si="68"/>
        <v>6.0490989140005842E-2</v>
      </c>
    </row>
    <row r="1474" spans="1:20" s="1063" customFormat="1">
      <c r="A1474" s="1072" t="s">
        <v>846</v>
      </c>
      <c r="B1474" s="1063" t="s">
        <v>768</v>
      </c>
      <c r="C1474" s="1063" t="s">
        <v>806</v>
      </c>
      <c r="D1474" s="1063" t="s">
        <v>1791</v>
      </c>
      <c r="E1474" s="1066">
        <v>2019</v>
      </c>
      <c r="F1474" s="1066">
        <v>2019</v>
      </c>
      <c r="G1474" s="1064">
        <v>43427</v>
      </c>
      <c r="H1474" s="1117">
        <f t="shared" si="66"/>
        <v>2018</v>
      </c>
      <c r="I1474" s="1118"/>
      <c r="J1474" s="1063" t="s">
        <v>925</v>
      </c>
      <c r="K1474" s="1063" t="s">
        <v>924</v>
      </c>
      <c r="L1474" s="1063" t="s">
        <v>827</v>
      </c>
      <c r="M1474" s="1063">
        <v>279.37800000000004</v>
      </c>
      <c r="N1474" s="1063">
        <v>0.10200000000000001</v>
      </c>
      <c r="O1474" s="1062">
        <f>VLOOKUP(C1474,'A. Rate Class Allocations'!$B$124:$J$128,6,FALSE)</f>
        <v>0.94261788524984402</v>
      </c>
      <c r="P1474" s="1061">
        <f>VLOOKUP(C1474,'A. Rate Class Allocations'!$B$124:$J$128,8,FALSE)</f>
        <v>0.86676492558695795</v>
      </c>
      <c r="Q1474" s="1061">
        <f>VLOOKUP(C1474,'A. Rate Class Allocations'!$B$124:$J$128,7,FALSE)</f>
        <v>0.93591420350510102</v>
      </c>
      <c r="R1474" s="1061">
        <f>VLOOKUP(C1474,'A. Rate Class Allocations'!$B$124:$J$128,9,FALSE)</f>
        <v>0.67326093337246795</v>
      </c>
      <c r="S1474" s="1060">
        <f t="shared" si="67"/>
        <v>228.25968243497977</v>
      </c>
      <c r="T1474" s="1060">
        <f t="shared" si="68"/>
        <v>6.4271675961256214E-2</v>
      </c>
    </row>
    <row r="1475" spans="1:20" s="1063" customFormat="1">
      <c r="A1475" s="1072" t="s">
        <v>846</v>
      </c>
      <c r="B1475" s="1063" t="s">
        <v>768</v>
      </c>
      <c r="C1475" s="1063" t="s">
        <v>806</v>
      </c>
      <c r="D1475" s="1063" t="s">
        <v>1791</v>
      </c>
      <c r="E1475" s="1066">
        <v>2019</v>
      </c>
      <c r="F1475" s="1066">
        <v>2019</v>
      </c>
      <c r="G1475" s="1064">
        <v>43427</v>
      </c>
      <c r="H1475" s="1117">
        <f t="shared" si="66"/>
        <v>2018</v>
      </c>
      <c r="I1475" s="1118"/>
      <c r="J1475" s="1063" t="s">
        <v>925</v>
      </c>
      <c r="K1475" s="1063" t="s">
        <v>924</v>
      </c>
      <c r="L1475" s="1063" t="s">
        <v>827</v>
      </c>
      <c r="M1475" s="1063">
        <v>419.06700000000001</v>
      </c>
      <c r="N1475" s="1063">
        <v>0.153</v>
      </c>
      <c r="O1475" s="1062">
        <f>VLOOKUP(C1475,'A. Rate Class Allocations'!$B$124:$J$128,6,FALSE)</f>
        <v>0.94261788524984402</v>
      </c>
      <c r="P1475" s="1061">
        <f>VLOOKUP(C1475,'A. Rate Class Allocations'!$B$124:$J$128,8,FALSE)</f>
        <v>0.86676492558695795</v>
      </c>
      <c r="Q1475" s="1061">
        <f>VLOOKUP(C1475,'A. Rate Class Allocations'!$B$124:$J$128,7,FALSE)</f>
        <v>0.93591420350510102</v>
      </c>
      <c r="R1475" s="1061">
        <f>VLOOKUP(C1475,'A. Rate Class Allocations'!$B$124:$J$128,9,FALSE)</f>
        <v>0.67326093337246795</v>
      </c>
      <c r="S1475" s="1060">
        <f t="shared" si="67"/>
        <v>342.38952365246956</v>
      </c>
      <c r="T1475" s="1060">
        <f t="shared" si="68"/>
        <v>9.6407513941884321E-2</v>
      </c>
    </row>
    <row r="1476" spans="1:20" s="1063" customFormat="1">
      <c r="A1476" s="1072" t="s">
        <v>846</v>
      </c>
      <c r="B1476" s="1063" t="s">
        <v>768</v>
      </c>
      <c r="C1476" s="1063" t="s">
        <v>806</v>
      </c>
      <c r="D1476" s="1063" t="s">
        <v>1791</v>
      </c>
      <c r="E1476" s="1066">
        <v>2019</v>
      </c>
      <c r="F1476" s="1066">
        <v>2019</v>
      </c>
      <c r="G1476" s="1064">
        <v>43427</v>
      </c>
      <c r="H1476" s="1117">
        <f t="shared" ref="H1476:H1539" si="69">YEAR(G1476)</f>
        <v>2018</v>
      </c>
      <c r="I1476" s="1118"/>
      <c r="J1476" s="1063" t="s">
        <v>925</v>
      </c>
      <c r="K1476" s="1063" t="s">
        <v>924</v>
      </c>
      <c r="L1476" s="1063" t="s">
        <v>827</v>
      </c>
      <c r="M1476" s="1063">
        <v>556.01699999999994</v>
      </c>
      <c r="N1476" s="1063">
        <v>0.20299999999999999</v>
      </c>
      <c r="O1476" s="1062">
        <f>VLOOKUP(C1476,'A. Rate Class Allocations'!$B$124:$J$128,6,FALSE)</f>
        <v>0.94261788524984402</v>
      </c>
      <c r="P1476" s="1061">
        <f>VLOOKUP(C1476,'A. Rate Class Allocations'!$B$124:$J$128,8,FALSE)</f>
        <v>0.86676492558695795</v>
      </c>
      <c r="Q1476" s="1061">
        <f>VLOOKUP(C1476,'A. Rate Class Allocations'!$B$124:$J$128,7,FALSE)</f>
        <v>0.93591420350510102</v>
      </c>
      <c r="R1476" s="1061">
        <f>VLOOKUP(C1476,'A. Rate Class Allocations'!$B$124:$J$128,9,FALSE)</f>
        <v>0.67326093337246795</v>
      </c>
      <c r="S1476" s="1060">
        <f t="shared" ref="S1476:S1539" si="70">M1476*O1476*P1476</f>
        <v>454.28152484608705</v>
      </c>
      <c r="T1476" s="1060">
        <f t="shared" ref="T1476:T1539" si="71">N1476*Q1476*R1476</f>
        <v>0.12791323745230401</v>
      </c>
    </row>
    <row r="1477" spans="1:20" s="1063" customFormat="1">
      <c r="A1477" s="1072" t="s">
        <v>846</v>
      </c>
      <c r="B1477" s="1063" t="s">
        <v>768</v>
      </c>
      <c r="C1477" s="1063" t="s">
        <v>806</v>
      </c>
      <c r="D1477" s="1063" t="s">
        <v>1791</v>
      </c>
      <c r="E1477" s="1066">
        <v>2019</v>
      </c>
      <c r="F1477" s="1066">
        <v>2019</v>
      </c>
      <c r="G1477" s="1064">
        <v>43427</v>
      </c>
      <c r="H1477" s="1117">
        <f t="shared" si="69"/>
        <v>2018</v>
      </c>
      <c r="I1477" s="1118"/>
      <c r="J1477" s="1063" t="s">
        <v>843</v>
      </c>
      <c r="K1477" s="1063" t="s">
        <v>924</v>
      </c>
      <c r="L1477" s="1063" t="s">
        <v>827</v>
      </c>
      <c r="M1477" s="1063">
        <v>561.49499999999978</v>
      </c>
      <c r="N1477" s="1063">
        <v>0.20499999999999996</v>
      </c>
      <c r="O1477" s="1062">
        <f>VLOOKUP(C1477,'A. Rate Class Allocations'!$B$124:$J$128,6,FALSE)</f>
        <v>0.94261788524984402</v>
      </c>
      <c r="P1477" s="1061">
        <f>VLOOKUP(C1477,'A. Rate Class Allocations'!$B$124:$J$128,8,FALSE)</f>
        <v>0.86676492558695795</v>
      </c>
      <c r="Q1477" s="1061">
        <f>VLOOKUP(C1477,'A. Rate Class Allocations'!$B$124:$J$128,7,FALSE)</f>
        <v>0.93591420350510102</v>
      </c>
      <c r="R1477" s="1061">
        <f>VLOOKUP(C1477,'A. Rate Class Allocations'!$B$124:$J$128,9,FALSE)</f>
        <v>0.67326093337246795</v>
      </c>
      <c r="S1477" s="1060">
        <f t="shared" si="70"/>
        <v>458.75720489383167</v>
      </c>
      <c r="T1477" s="1060">
        <f t="shared" si="71"/>
        <v>0.12917346639272079</v>
      </c>
    </row>
    <row r="1478" spans="1:20" s="1063" customFormat="1">
      <c r="A1478" s="1072" t="s">
        <v>846</v>
      </c>
      <c r="B1478" s="1063" t="s">
        <v>768</v>
      </c>
      <c r="C1478" s="1063" t="s">
        <v>806</v>
      </c>
      <c r="D1478" s="1063" t="s">
        <v>1791</v>
      </c>
      <c r="E1478" s="1066">
        <v>2019</v>
      </c>
      <c r="F1478" s="1066">
        <v>2019</v>
      </c>
      <c r="G1478" s="1064">
        <v>43427</v>
      </c>
      <c r="H1478" s="1117">
        <f t="shared" si="69"/>
        <v>2018</v>
      </c>
      <c r="I1478" s="1118"/>
      <c r="J1478" s="1063" t="s">
        <v>843</v>
      </c>
      <c r="K1478" s="1063" t="s">
        <v>924</v>
      </c>
      <c r="L1478" s="1063" t="s">
        <v>827</v>
      </c>
      <c r="M1478" s="1063">
        <v>635.44799999999998</v>
      </c>
      <c r="N1478" s="1063">
        <v>0.23199999999999998</v>
      </c>
      <c r="O1478" s="1062">
        <f>VLOOKUP(C1478,'A. Rate Class Allocations'!$B$124:$J$128,6,FALSE)</f>
        <v>0.94261788524984402</v>
      </c>
      <c r="P1478" s="1061">
        <f>VLOOKUP(C1478,'A. Rate Class Allocations'!$B$124:$J$128,8,FALSE)</f>
        <v>0.86676492558695795</v>
      </c>
      <c r="Q1478" s="1061">
        <f>VLOOKUP(C1478,'A. Rate Class Allocations'!$B$124:$J$128,7,FALSE)</f>
        <v>0.93591420350510102</v>
      </c>
      <c r="R1478" s="1061">
        <f>VLOOKUP(C1478,'A. Rate Class Allocations'!$B$124:$J$128,9,FALSE)</f>
        <v>0.67326093337246795</v>
      </c>
      <c r="S1478" s="1060">
        <f t="shared" si="70"/>
        <v>519.1788855383852</v>
      </c>
      <c r="T1478" s="1060">
        <f t="shared" si="71"/>
        <v>0.14618655708834744</v>
      </c>
    </row>
    <row r="1479" spans="1:20" s="1063" customFormat="1">
      <c r="A1479" s="1072" t="s">
        <v>846</v>
      </c>
      <c r="B1479" s="1063" t="s">
        <v>768</v>
      </c>
      <c r="C1479" s="1063" t="s">
        <v>806</v>
      </c>
      <c r="D1479" s="1063" t="s">
        <v>1790</v>
      </c>
      <c r="E1479" s="1066">
        <v>2019</v>
      </c>
      <c r="F1479" s="1066">
        <v>2019</v>
      </c>
      <c r="G1479" s="1064">
        <v>43423</v>
      </c>
      <c r="H1479" s="1117">
        <f t="shared" si="69"/>
        <v>2018</v>
      </c>
      <c r="I1479" s="1118"/>
      <c r="J1479" s="1063" t="s">
        <v>925</v>
      </c>
      <c r="K1479" s="1063" t="s">
        <v>924</v>
      </c>
      <c r="L1479" s="1063" t="s">
        <v>827</v>
      </c>
      <c r="M1479" s="1063">
        <v>1048.7879999999998</v>
      </c>
      <c r="N1479" s="1063">
        <v>0.46799999999999997</v>
      </c>
      <c r="O1479" s="1062">
        <f>VLOOKUP(C1479,'A. Rate Class Allocations'!$B$124:$J$128,6,FALSE)</f>
        <v>0.94261788524984402</v>
      </c>
      <c r="P1479" s="1061">
        <f>VLOOKUP(C1479,'A. Rate Class Allocations'!$B$124:$J$128,8,FALSE)</f>
        <v>0.86676492558695795</v>
      </c>
      <c r="Q1479" s="1061">
        <f>VLOOKUP(C1479,'A. Rate Class Allocations'!$B$124:$J$128,7,FALSE)</f>
        <v>0.93591420350510102</v>
      </c>
      <c r="R1479" s="1061">
        <f>VLOOKUP(C1479,'A. Rate Class Allocations'!$B$124:$J$128,9,FALSE)</f>
        <v>0.67326093337246795</v>
      </c>
      <c r="S1479" s="1060">
        <f t="shared" si="70"/>
        <v>856.88928914093981</v>
      </c>
      <c r="T1479" s="1060">
        <f t="shared" si="71"/>
        <v>0.29489357205752847</v>
      </c>
    </row>
    <row r="1480" spans="1:20" s="1063" customFormat="1">
      <c r="A1480" s="1072" t="s">
        <v>846</v>
      </c>
      <c r="B1480" s="1063" t="s">
        <v>768</v>
      </c>
      <c r="C1480" s="1063" t="s">
        <v>806</v>
      </c>
      <c r="D1480" s="1063" t="s">
        <v>1790</v>
      </c>
      <c r="E1480" s="1066">
        <v>2019</v>
      </c>
      <c r="F1480" s="1066">
        <v>2019</v>
      </c>
      <c r="G1480" s="1064">
        <v>43423</v>
      </c>
      <c r="H1480" s="1117">
        <f t="shared" si="69"/>
        <v>2018</v>
      </c>
      <c r="I1480" s="1118"/>
      <c r="J1480" s="1063" t="s">
        <v>925</v>
      </c>
      <c r="K1480" s="1063" t="s">
        <v>924</v>
      </c>
      <c r="L1480" s="1063" t="s">
        <v>827</v>
      </c>
      <c r="M1480" s="1063">
        <v>129.97799999999998</v>
      </c>
      <c r="N1480" s="1063">
        <v>5.7999999999999996E-2</v>
      </c>
      <c r="O1480" s="1062">
        <f>VLOOKUP(C1480,'A. Rate Class Allocations'!$B$124:$J$128,6,FALSE)</f>
        <v>0.94261788524984402</v>
      </c>
      <c r="P1480" s="1061">
        <f>VLOOKUP(C1480,'A. Rate Class Allocations'!$B$124:$J$128,8,FALSE)</f>
        <v>0.86676492558695795</v>
      </c>
      <c r="Q1480" s="1061">
        <f>VLOOKUP(C1480,'A. Rate Class Allocations'!$B$124:$J$128,7,FALSE)</f>
        <v>0.93591420350510102</v>
      </c>
      <c r="R1480" s="1061">
        <f>VLOOKUP(C1480,'A. Rate Class Allocations'!$B$124:$J$128,9,FALSE)</f>
        <v>0.67326093337246795</v>
      </c>
      <c r="S1480" s="1060">
        <f t="shared" si="70"/>
        <v>106.19568113285152</v>
      </c>
      <c r="T1480" s="1060">
        <f t="shared" si="71"/>
        <v>3.6546639272086859E-2</v>
      </c>
    </row>
    <row r="1481" spans="1:20" s="1063" customFormat="1">
      <c r="A1481" s="1072" t="s">
        <v>846</v>
      </c>
      <c r="B1481" s="1063" t="s">
        <v>768</v>
      </c>
      <c r="C1481" s="1063" t="s">
        <v>806</v>
      </c>
      <c r="D1481" s="1063" t="s">
        <v>1789</v>
      </c>
      <c r="E1481" s="1066">
        <v>2019</v>
      </c>
      <c r="F1481" s="1066">
        <v>2019</v>
      </c>
      <c r="G1481" s="1064">
        <v>43427</v>
      </c>
      <c r="H1481" s="1117">
        <f t="shared" si="69"/>
        <v>2018</v>
      </c>
      <c r="I1481" s="1118"/>
      <c r="J1481" s="1063" t="s">
        <v>925</v>
      </c>
      <c r="K1481" s="1063" t="s">
        <v>924</v>
      </c>
      <c r="L1481" s="1063" t="s">
        <v>827</v>
      </c>
      <c r="M1481" s="1063">
        <v>1566.7080000000001</v>
      </c>
      <c r="N1481" s="1063">
        <v>0.57200000000000006</v>
      </c>
      <c r="O1481" s="1062">
        <f>VLOOKUP(C1481,'A. Rate Class Allocations'!$B$124:$J$128,6,FALSE)</f>
        <v>0.94261788524984402</v>
      </c>
      <c r="P1481" s="1061">
        <f>VLOOKUP(C1481,'A. Rate Class Allocations'!$B$124:$J$128,8,FALSE)</f>
        <v>0.86676492558695795</v>
      </c>
      <c r="Q1481" s="1061">
        <f>VLOOKUP(C1481,'A. Rate Class Allocations'!$B$124:$J$128,7,FALSE)</f>
        <v>0.93591420350510102</v>
      </c>
      <c r="R1481" s="1061">
        <f>VLOOKUP(C1481,'A. Rate Class Allocations'!$B$124:$J$128,9,FALSE)</f>
        <v>0.67326093337246795</v>
      </c>
      <c r="S1481" s="1060">
        <f t="shared" si="70"/>
        <v>1280.0444936549845</v>
      </c>
      <c r="T1481" s="1060">
        <f t="shared" si="71"/>
        <v>0.36042547695920152</v>
      </c>
    </row>
    <row r="1482" spans="1:20" s="1063" customFormat="1">
      <c r="A1482" s="1072" t="s">
        <v>846</v>
      </c>
      <c r="B1482" s="1063" t="s">
        <v>768</v>
      </c>
      <c r="C1482" s="1063" t="s">
        <v>806</v>
      </c>
      <c r="D1482" s="1063" t="s">
        <v>1789</v>
      </c>
      <c r="E1482" s="1066">
        <v>2019</v>
      </c>
      <c r="F1482" s="1066">
        <v>2019</v>
      </c>
      <c r="G1482" s="1064">
        <v>43427</v>
      </c>
      <c r="H1482" s="1117">
        <f t="shared" si="69"/>
        <v>2018</v>
      </c>
      <c r="I1482" s="1118"/>
      <c r="J1482" s="1063" t="s">
        <v>925</v>
      </c>
      <c r="K1482" s="1063" t="s">
        <v>924</v>
      </c>
      <c r="L1482" s="1063" t="s">
        <v>827</v>
      </c>
      <c r="M1482" s="1063">
        <v>1112.0339999999999</v>
      </c>
      <c r="N1482" s="1063">
        <v>0.40599999999999997</v>
      </c>
      <c r="O1482" s="1062">
        <f>VLOOKUP(C1482,'A. Rate Class Allocations'!$B$124:$J$128,6,FALSE)</f>
        <v>0.94261788524984402</v>
      </c>
      <c r="P1482" s="1061">
        <f>VLOOKUP(C1482,'A. Rate Class Allocations'!$B$124:$J$128,8,FALSE)</f>
        <v>0.86676492558695795</v>
      </c>
      <c r="Q1482" s="1061">
        <f>VLOOKUP(C1482,'A. Rate Class Allocations'!$B$124:$J$128,7,FALSE)</f>
        <v>0.93591420350510102</v>
      </c>
      <c r="R1482" s="1061">
        <f>VLOOKUP(C1482,'A. Rate Class Allocations'!$B$124:$J$128,9,FALSE)</f>
        <v>0.67326093337246795</v>
      </c>
      <c r="S1482" s="1060">
        <f t="shared" si="70"/>
        <v>908.5630496921741</v>
      </c>
      <c r="T1482" s="1060">
        <f t="shared" si="71"/>
        <v>0.25582647490460803</v>
      </c>
    </row>
    <row r="1483" spans="1:20" s="1063" customFormat="1">
      <c r="A1483" s="1072" t="s">
        <v>846</v>
      </c>
      <c r="B1483" s="1063" t="s">
        <v>768</v>
      </c>
      <c r="C1483" s="1063" t="s">
        <v>806</v>
      </c>
      <c r="D1483" s="1063" t="s">
        <v>1788</v>
      </c>
      <c r="E1483" s="1066">
        <v>2019</v>
      </c>
      <c r="F1483" s="1066">
        <v>2019</v>
      </c>
      <c r="G1483" s="1064">
        <v>43420</v>
      </c>
      <c r="H1483" s="1117">
        <f t="shared" si="69"/>
        <v>2018</v>
      </c>
      <c r="I1483" s="1118"/>
      <c r="J1483" s="1063" t="s">
        <v>925</v>
      </c>
      <c r="K1483" s="1063" t="s">
        <v>924</v>
      </c>
      <c r="L1483" s="1063" t="s">
        <v>827</v>
      </c>
      <c r="M1483" s="1063">
        <v>2214.1080000000002</v>
      </c>
      <c r="N1483" s="1063">
        <v>0.98800000000000021</v>
      </c>
      <c r="O1483" s="1062">
        <f>VLOOKUP(C1483,'A. Rate Class Allocations'!$B$124:$J$128,6,FALSE)</f>
        <v>0.94261788524984402</v>
      </c>
      <c r="P1483" s="1061">
        <f>VLOOKUP(C1483,'A. Rate Class Allocations'!$B$124:$J$128,8,FALSE)</f>
        <v>0.86676492558695795</v>
      </c>
      <c r="Q1483" s="1061">
        <f>VLOOKUP(C1483,'A. Rate Class Allocations'!$B$124:$J$128,7,FALSE)</f>
        <v>0.93591420350510102</v>
      </c>
      <c r="R1483" s="1061">
        <f>VLOOKUP(C1483,'A. Rate Class Allocations'!$B$124:$J$128,9,FALSE)</f>
        <v>0.67326093337246795</v>
      </c>
      <c r="S1483" s="1060">
        <f t="shared" si="70"/>
        <v>1808.9884992975401</v>
      </c>
      <c r="T1483" s="1060">
        <f t="shared" si="71"/>
        <v>0.62255309656589364</v>
      </c>
    </row>
    <row r="1484" spans="1:20" s="1063" customFormat="1">
      <c r="A1484" s="1072" t="s">
        <v>846</v>
      </c>
      <c r="B1484" s="1063" t="s">
        <v>768</v>
      </c>
      <c r="C1484" s="1063" t="s">
        <v>806</v>
      </c>
      <c r="D1484" s="1063" t="s">
        <v>1788</v>
      </c>
      <c r="E1484" s="1066">
        <v>2019</v>
      </c>
      <c r="F1484" s="1066">
        <v>2019</v>
      </c>
      <c r="G1484" s="1064">
        <v>43420</v>
      </c>
      <c r="H1484" s="1117">
        <f t="shared" si="69"/>
        <v>2018</v>
      </c>
      <c r="I1484" s="1118"/>
      <c r="J1484" s="1063" t="s">
        <v>925</v>
      </c>
      <c r="K1484" s="1063" t="s">
        <v>924</v>
      </c>
      <c r="L1484" s="1063" t="s">
        <v>827</v>
      </c>
      <c r="M1484" s="1063">
        <v>649.88999999999987</v>
      </c>
      <c r="N1484" s="1063">
        <v>0.28999999999999998</v>
      </c>
      <c r="O1484" s="1062">
        <f>VLOOKUP(C1484,'A. Rate Class Allocations'!$B$124:$J$128,6,FALSE)</f>
        <v>0.94261788524984402</v>
      </c>
      <c r="P1484" s="1061">
        <f>VLOOKUP(C1484,'A. Rate Class Allocations'!$B$124:$J$128,8,FALSE)</f>
        <v>0.86676492558695795</v>
      </c>
      <c r="Q1484" s="1061">
        <f>VLOOKUP(C1484,'A. Rate Class Allocations'!$B$124:$J$128,7,FALSE)</f>
        <v>0.93591420350510102</v>
      </c>
      <c r="R1484" s="1061">
        <f>VLOOKUP(C1484,'A. Rate Class Allocations'!$B$124:$J$128,9,FALSE)</f>
        <v>0.67326093337246795</v>
      </c>
      <c r="S1484" s="1060">
        <f t="shared" si="70"/>
        <v>530.97840566425748</v>
      </c>
      <c r="T1484" s="1060">
        <f t="shared" si="71"/>
        <v>0.18273319636043434</v>
      </c>
    </row>
    <row r="1485" spans="1:20" s="1063" customFormat="1">
      <c r="A1485" s="1072" t="s">
        <v>846</v>
      </c>
      <c r="B1485" s="1063" t="s">
        <v>768</v>
      </c>
      <c r="C1485" s="1063" t="s">
        <v>806</v>
      </c>
      <c r="D1485" s="1063" t="s">
        <v>1788</v>
      </c>
      <c r="E1485" s="1066">
        <v>2019</v>
      </c>
      <c r="F1485" s="1066">
        <v>2019</v>
      </c>
      <c r="G1485" s="1064">
        <v>43420</v>
      </c>
      <c r="H1485" s="1117">
        <f t="shared" si="69"/>
        <v>2018</v>
      </c>
      <c r="I1485" s="1118"/>
      <c r="J1485" s="1063" t="s">
        <v>925</v>
      </c>
      <c r="K1485" s="1063" t="s">
        <v>924</v>
      </c>
      <c r="L1485" s="1063" t="s">
        <v>827</v>
      </c>
      <c r="M1485" s="1063">
        <v>114.29100000000001</v>
      </c>
      <c r="N1485" s="1063">
        <v>5.0999999999999997E-2</v>
      </c>
      <c r="O1485" s="1062">
        <f>VLOOKUP(C1485,'A. Rate Class Allocations'!$B$124:$J$128,6,FALSE)</f>
        <v>0.94261788524984402</v>
      </c>
      <c r="P1485" s="1061">
        <f>VLOOKUP(C1485,'A. Rate Class Allocations'!$B$124:$J$128,8,FALSE)</f>
        <v>0.86676492558695795</v>
      </c>
      <c r="Q1485" s="1061">
        <f>VLOOKUP(C1485,'A. Rate Class Allocations'!$B$124:$J$128,7,FALSE)</f>
        <v>0.93591420350510102</v>
      </c>
      <c r="R1485" s="1061">
        <f>VLOOKUP(C1485,'A. Rate Class Allocations'!$B$124:$J$128,9,FALSE)</f>
        <v>0.67326093337246795</v>
      </c>
      <c r="S1485" s="1060">
        <f t="shared" si="70"/>
        <v>93.378960996128086</v>
      </c>
      <c r="T1485" s="1060">
        <f t="shared" si="71"/>
        <v>3.21358379806281E-2</v>
      </c>
    </row>
    <row r="1486" spans="1:20" s="1063" customFormat="1">
      <c r="A1486" s="1072" t="s">
        <v>846</v>
      </c>
      <c r="B1486" s="1063" t="s">
        <v>768</v>
      </c>
      <c r="C1486" s="1063" t="s">
        <v>806</v>
      </c>
      <c r="D1486" s="1063" t="s">
        <v>1788</v>
      </c>
      <c r="E1486" s="1066">
        <v>2019</v>
      </c>
      <c r="F1486" s="1066">
        <v>2019</v>
      </c>
      <c r="G1486" s="1064">
        <v>43420</v>
      </c>
      <c r="H1486" s="1117">
        <f t="shared" si="69"/>
        <v>2018</v>
      </c>
      <c r="I1486" s="1118"/>
      <c r="J1486" s="1063" t="s">
        <v>843</v>
      </c>
      <c r="K1486" s="1063" t="s">
        <v>924</v>
      </c>
      <c r="L1486" s="1063" t="s">
        <v>827</v>
      </c>
      <c r="M1486" s="1063">
        <v>116.53200000000001</v>
      </c>
      <c r="N1486" s="1063">
        <v>5.2000000000000005E-2</v>
      </c>
      <c r="O1486" s="1062">
        <f>VLOOKUP(C1486,'A. Rate Class Allocations'!$B$124:$J$128,6,FALSE)</f>
        <v>0.94261788524984402</v>
      </c>
      <c r="P1486" s="1061">
        <f>VLOOKUP(C1486,'A. Rate Class Allocations'!$B$124:$J$128,8,FALSE)</f>
        <v>0.86676492558695795</v>
      </c>
      <c r="Q1486" s="1061">
        <f>VLOOKUP(C1486,'A. Rate Class Allocations'!$B$124:$J$128,7,FALSE)</f>
        <v>0.93591420350510102</v>
      </c>
      <c r="R1486" s="1061">
        <f>VLOOKUP(C1486,'A. Rate Class Allocations'!$B$124:$J$128,9,FALSE)</f>
        <v>0.67326093337246795</v>
      </c>
      <c r="S1486" s="1060">
        <f t="shared" si="70"/>
        <v>95.209921015660001</v>
      </c>
      <c r="T1486" s="1060">
        <f t="shared" si="71"/>
        <v>3.2765952450836508E-2</v>
      </c>
    </row>
    <row r="1487" spans="1:20" s="1063" customFormat="1">
      <c r="A1487" s="1072" t="s">
        <v>846</v>
      </c>
      <c r="B1487" s="1063" t="s">
        <v>768</v>
      </c>
      <c r="C1487" s="1063" t="s">
        <v>806</v>
      </c>
      <c r="D1487" s="1063" t="s">
        <v>1788</v>
      </c>
      <c r="E1487" s="1066">
        <v>2019</v>
      </c>
      <c r="F1487" s="1066">
        <v>2019</v>
      </c>
      <c r="G1487" s="1064">
        <v>43420</v>
      </c>
      <c r="H1487" s="1117">
        <f t="shared" si="69"/>
        <v>2018</v>
      </c>
      <c r="I1487" s="1118"/>
      <c r="J1487" s="1063" t="s">
        <v>843</v>
      </c>
      <c r="K1487" s="1063" t="s">
        <v>924</v>
      </c>
      <c r="L1487" s="1063" t="s">
        <v>827</v>
      </c>
      <c r="M1487" s="1063">
        <v>64.98899999999999</v>
      </c>
      <c r="N1487" s="1063">
        <v>2.8999999999999998E-2</v>
      </c>
      <c r="O1487" s="1062">
        <f>VLOOKUP(C1487,'A. Rate Class Allocations'!$B$124:$J$128,6,FALSE)</f>
        <v>0.94261788524984402</v>
      </c>
      <c r="P1487" s="1061">
        <f>VLOOKUP(C1487,'A. Rate Class Allocations'!$B$124:$J$128,8,FALSE)</f>
        <v>0.86676492558695795</v>
      </c>
      <c r="Q1487" s="1061">
        <f>VLOOKUP(C1487,'A. Rate Class Allocations'!$B$124:$J$128,7,FALSE)</f>
        <v>0.93591420350510102</v>
      </c>
      <c r="R1487" s="1061">
        <f>VLOOKUP(C1487,'A. Rate Class Allocations'!$B$124:$J$128,9,FALSE)</f>
        <v>0.67326093337246795</v>
      </c>
      <c r="S1487" s="1060">
        <f t="shared" si="70"/>
        <v>53.097840566425759</v>
      </c>
      <c r="T1487" s="1060">
        <f t="shared" si="71"/>
        <v>1.8273319636043429E-2</v>
      </c>
    </row>
    <row r="1488" spans="1:20" s="1063" customFormat="1">
      <c r="A1488" s="1072" t="s">
        <v>846</v>
      </c>
      <c r="B1488" s="1063" t="s">
        <v>768</v>
      </c>
      <c r="C1488" s="1063" t="s">
        <v>806</v>
      </c>
      <c r="D1488" s="1063" t="s">
        <v>1788</v>
      </c>
      <c r="E1488" s="1066">
        <v>2019</v>
      </c>
      <c r="F1488" s="1066">
        <v>2019</v>
      </c>
      <c r="G1488" s="1064">
        <v>43420</v>
      </c>
      <c r="H1488" s="1117">
        <f t="shared" si="69"/>
        <v>2018</v>
      </c>
      <c r="I1488" s="1118"/>
      <c r="J1488" s="1063" t="s">
        <v>843</v>
      </c>
      <c r="K1488" s="1063" t="s">
        <v>924</v>
      </c>
      <c r="L1488" s="1063" t="s">
        <v>827</v>
      </c>
      <c r="M1488" s="1063">
        <v>914.32800000000009</v>
      </c>
      <c r="N1488" s="1063">
        <v>0.40799999999999997</v>
      </c>
      <c r="O1488" s="1062">
        <f>VLOOKUP(C1488,'A. Rate Class Allocations'!$B$124:$J$128,6,FALSE)</f>
        <v>0.94261788524984402</v>
      </c>
      <c r="P1488" s="1061">
        <f>VLOOKUP(C1488,'A. Rate Class Allocations'!$B$124:$J$128,8,FALSE)</f>
        <v>0.86676492558695795</v>
      </c>
      <c r="Q1488" s="1061">
        <f>VLOOKUP(C1488,'A. Rate Class Allocations'!$B$124:$J$128,7,FALSE)</f>
        <v>0.93591420350510102</v>
      </c>
      <c r="R1488" s="1061">
        <f>VLOOKUP(C1488,'A. Rate Class Allocations'!$B$124:$J$128,9,FALSE)</f>
        <v>0.67326093337246795</v>
      </c>
      <c r="S1488" s="1060">
        <f t="shared" si="70"/>
        <v>747.03168796902469</v>
      </c>
      <c r="T1488" s="1060">
        <f t="shared" si="71"/>
        <v>0.2570867038450248</v>
      </c>
    </row>
    <row r="1489" spans="1:20" s="1063" customFormat="1">
      <c r="A1489" s="1072" t="s">
        <v>846</v>
      </c>
      <c r="B1489" s="1063" t="s">
        <v>768</v>
      </c>
      <c r="C1489" s="1063" t="s">
        <v>806</v>
      </c>
      <c r="D1489" s="1063" t="s">
        <v>1787</v>
      </c>
      <c r="E1489" s="1066">
        <v>2019</v>
      </c>
      <c r="F1489" s="1066">
        <v>2019</v>
      </c>
      <c r="G1489" s="1064">
        <v>43420</v>
      </c>
      <c r="H1489" s="1117">
        <f t="shared" si="69"/>
        <v>2018</v>
      </c>
      <c r="I1489" s="1118"/>
      <c r="J1489" s="1063" t="s">
        <v>925</v>
      </c>
      <c r="K1489" s="1063" t="s">
        <v>924</v>
      </c>
      <c r="L1489" s="1063" t="s">
        <v>827</v>
      </c>
      <c r="M1489" s="1063">
        <v>1299.7799999999997</v>
      </c>
      <c r="N1489" s="1063">
        <v>0.57999999999999996</v>
      </c>
      <c r="O1489" s="1062">
        <f>VLOOKUP(C1489,'A. Rate Class Allocations'!$B$124:$J$128,6,FALSE)</f>
        <v>0.94261788524984402</v>
      </c>
      <c r="P1489" s="1061">
        <f>VLOOKUP(C1489,'A. Rate Class Allocations'!$B$124:$J$128,8,FALSE)</f>
        <v>0.86676492558695795</v>
      </c>
      <c r="Q1489" s="1061">
        <f>VLOOKUP(C1489,'A. Rate Class Allocations'!$B$124:$J$128,7,FALSE)</f>
        <v>0.93591420350510102</v>
      </c>
      <c r="R1489" s="1061">
        <f>VLOOKUP(C1489,'A. Rate Class Allocations'!$B$124:$J$128,9,FALSE)</f>
        <v>0.67326093337246795</v>
      </c>
      <c r="S1489" s="1060">
        <f t="shared" si="70"/>
        <v>1061.956811328515</v>
      </c>
      <c r="T1489" s="1060">
        <f t="shared" si="71"/>
        <v>0.36546639272086867</v>
      </c>
    </row>
    <row r="1490" spans="1:20" s="1063" customFormat="1">
      <c r="A1490" s="1072" t="s">
        <v>846</v>
      </c>
      <c r="B1490" s="1063" t="s">
        <v>768</v>
      </c>
      <c r="C1490" s="1063" t="s">
        <v>806</v>
      </c>
      <c r="D1490" s="1063" t="s">
        <v>1787</v>
      </c>
      <c r="E1490" s="1066">
        <v>2019</v>
      </c>
      <c r="F1490" s="1066">
        <v>2019</v>
      </c>
      <c r="G1490" s="1064">
        <v>43420</v>
      </c>
      <c r="H1490" s="1117">
        <f t="shared" si="69"/>
        <v>2018</v>
      </c>
      <c r="I1490" s="1118"/>
      <c r="J1490" s="1063" t="s">
        <v>925</v>
      </c>
      <c r="K1490" s="1063" t="s">
        <v>924</v>
      </c>
      <c r="L1490" s="1063" t="s">
        <v>827</v>
      </c>
      <c r="M1490" s="1063">
        <v>228.58200000000002</v>
      </c>
      <c r="N1490" s="1063">
        <v>0.10199999999999999</v>
      </c>
      <c r="O1490" s="1062">
        <f>VLOOKUP(C1490,'A. Rate Class Allocations'!$B$124:$J$128,6,FALSE)</f>
        <v>0.94261788524984402</v>
      </c>
      <c r="P1490" s="1061">
        <f>VLOOKUP(C1490,'A. Rate Class Allocations'!$B$124:$J$128,8,FALSE)</f>
        <v>0.86676492558695795</v>
      </c>
      <c r="Q1490" s="1061">
        <f>VLOOKUP(C1490,'A. Rate Class Allocations'!$B$124:$J$128,7,FALSE)</f>
        <v>0.93591420350510102</v>
      </c>
      <c r="R1490" s="1061">
        <f>VLOOKUP(C1490,'A. Rate Class Allocations'!$B$124:$J$128,9,FALSE)</f>
        <v>0.67326093337246795</v>
      </c>
      <c r="S1490" s="1060">
        <f t="shared" si="70"/>
        <v>186.75792199225617</v>
      </c>
      <c r="T1490" s="1060">
        <f t="shared" si="71"/>
        <v>6.42716759612562E-2</v>
      </c>
    </row>
    <row r="1491" spans="1:20" s="1063" customFormat="1">
      <c r="A1491" s="1072" t="s">
        <v>846</v>
      </c>
      <c r="B1491" s="1063" t="s">
        <v>768</v>
      </c>
      <c r="C1491" s="1063" t="s">
        <v>806</v>
      </c>
      <c r="D1491" s="1063" t="s">
        <v>1786</v>
      </c>
      <c r="E1491" s="1066">
        <v>2019</v>
      </c>
      <c r="F1491" s="1066">
        <v>2019</v>
      </c>
      <c r="G1491" s="1064">
        <v>43420</v>
      </c>
      <c r="H1491" s="1117">
        <f t="shared" si="69"/>
        <v>2018</v>
      </c>
      <c r="I1491" s="1118"/>
      <c r="J1491" s="1063" t="s">
        <v>925</v>
      </c>
      <c r="K1491" s="1063" t="s">
        <v>924</v>
      </c>
      <c r="L1491" s="1063" t="s">
        <v>827</v>
      </c>
      <c r="M1491" s="1063">
        <v>519.91199999999992</v>
      </c>
      <c r="N1491" s="1063">
        <v>0.23199999999999998</v>
      </c>
      <c r="O1491" s="1062">
        <f>VLOOKUP(C1491,'A. Rate Class Allocations'!$B$124:$J$128,6,FALSE)</f>
        <v>0.94261788524984402</v>
      </c>
      <c r="P1491" s="1061">
        <f>VLOOKUP(C1491,'A. Rate Class Allocations'!$B$124:$J$128,8,FALSE)</f>
        <v>0.86676492558695795</v>
      </c>
      <c r="Q1491" s="1061">
        <f>VLOOKUP(C1491,'A. Rate Class Allocations'!$B$124:$J$128,7,FALSE)</f>
        <v>0.93591420350510102</v>
      </c>
      <c r="R1491" s="1061">
        <f>VLOOKUP(C1491,'A. Rate Class Allocations'!$B$124:$J$128,9,FALSE)</f>
        <v>0.67326093337246795</v>
      </c>
      <c r="S1491" s="1060">
        <f t="shared" si="70"/>
        <v>424.78272453140607</v>
      </c>
      <c r="T1491" s="1060">
        <f t="shared" si="71"/>
        <v>0.14618655708834744</v>
      </c>
    </row>
    <row r="1492" spans="1:20" s="1063" customFormat="1">
      <c r="A1492" s="1072" t="s">
        <v>846</v>
      </c>
      <c r="B1492" s="1063" t="s">
        <v>768</v>
      </c>
      <c r="C1492" s="1063" t="s">
        <v>806</v>
      </c>
      <c r="D1492" s="1063" t="s">
        <v>1786</v>
      </c>
      <c r="E1492" s="1066">
        <v>2019</v>
      </c>
      <c r="F1492" s="1066">
        <v>2019</v>
      </c>
      <c r="G1492" s="1064">
        <v>43420</v>
      </c>
      <c r="H1492" s="1117">
        <f t="shared" si="69"/>
        <v>2018</v>
      </c>
      <c r="I1492" s="1118"/>
      <c r="J1492" s="1063" t="s">
        <v>925</v>
      </c>
      <c r="K1492" s="1063" t="s">
        <v>924</v>
      </c>
      <c r="L1492" s="1063" t="s">
        <v>827</v>
      </c>
      <c r="M1492" s="1063">
        <v>466.12800000000004</v>
      </c>
      <c r="N1492" s="1063">
        <v>0.20800000000000002</v>
      </c>
      <c r="O1492" s="1062">
        <f>VLOOKUP(C1492,'A. Rate Class Allocations'!$B$124:$J$128,6,FALSE)</f>
        <v>0.94261788524984402</v>
      </c>
      <c r="P1492" s="1061">
        <f>VLOOKUP(C1492,'A. Rate Class Allocations'!$B$124:$J$128,8,FALSE)</f>
        <v>0.86676492558695795</v>
      </c>
      <c r="Q1492" s="1061">
        <f>VLOOKUP(C1492,'A. Rate Class Allocations'!$B$124:$J$128,7,FALSE)</f>
        <v>0.93591420350510102</v>
      </c>
      <c r="R1492" s="1061">
        <f>VLOOKUP(C1492,'A. Rate Class Allocations'!$B$124:$J$128,9,FALSE)</f>
        <v>0.67326093337246795</v>
      </c>
      <c r="S1492" s="1060">
        <f t="shared" si="70"/>
        <v>380.83968406264</v>
      </c>
      <c r="T1492" s="1060">
        <f t="shared" si="71"/>
        <v>0.13106380980334603</v>
      </c>
    </row>
    <row r="1493" spans="1:20" s="1063" customFormat="1">
      <c r="A1493" s="1072" t="s">
        <v>846</v>
      </c>
      <c r="B1493" s="1063" t="s">
        <v>768</v>
      </c>
      <c r="C1493" s="1063" t="s">
        <v>806</v>
      </c>
      <c r="D1493" s="1063" t="s">
        <v>1786</v>
      </c>
      <c r="E1493" s="1066">
        <v>2019</v>
      </c>
      <c r="F1493" s="1066">
        <v>2019</v>
      </c>
      <c r="G1493" s="1064">
        <v>43420</v>
      </c>
      <c r="H1493" s="1117">
        <f t="shared" si="69"/>
        <v>2018</v>
      </c>
      <c r="I1493" s="1118"/>
      <c r="J1493" s="1063" t="s">
        <v>925</v>
      </c>
      <c r="K1493" s="1063" t="s">
        <v>924</v>
      </c>
      <c r="L1493" s="1063" t="s">
        <v>827</v>
      </c>
      <c r="M1493" s="1063">
        <v>228.58200000000002</v>
      </c>
      <c r="N1493" s="1063">
        <v>0.10199999999999999</v>
      </c>
      <c r="O1493" s="1062">
        <f>VLOOKUP(C1493,'A. Rate Class Allocations'!$B$124:$J$128,6,FALSE)</f>
        <v>0.94261788524984402</v>
      </c>
      <c r="P1493" s="1061">
        <f>VLOOKUP(C1493,'A. Rate Class Allocations'!$B$124:$J$128,8,FALSE)</f>
        <v>0.86676492558695795</v>
      </c>
      <c r="Q1493" s="1061">
        <f>VLOOKUP(C1493,'A. Rate Class Allocations'!$B$124:$J$128,7,FALSE)</f>
        <v>0.93591420350510102</v>
      </c>
      <c r="R1493" s="1061">
        <f>VLOOKUP(C1493,'A. Rate Class Allocations'!$B$124:$J$128,9,FALSE)</f>
        <v>0.67326093337246795</v>
      </c>
      <c r="S1493" s="1060">
        <f t="shared" si="70"/>
        <v>186.75792199225617</v>
      </c>
      <c r="T1493" s="1060">
        <f t="shared" si="71"/>
        <v>6.42716759612562E-2</v>
      </c>
    </row>
    <row r="1494" spans="1:20" s="1063" customFormat="1">
      <c r="A1494" s="1072" t="s">
        <v>846</v>
      </c>
      <c r="B1494" s="1063" t="s">
        <v>768</v>
      </c>
      <c r="C1494" s="1063" t="s">
        <v>806</v>
      </c>
      <c r="D1494" s="1063" t="s">
        <v>1785</v>
      </c>
      <c r="E1494" s="1066">
        <v>2019</v>
      </c>
      <c r="F1494" s="1066">
        <v>2019</v>
      </c>
      <c r="G1494" s="1064">
        <v>43420</v>
      </c>
      <c r="H1494" s="1117">
        <f t="shared" si="69"/>
        <v>2018</v>
      </c>
      <c r="I1494" s="1118"/>
      <c r="J1494" s="1063" t="s">
        <v>925</v>
      </c>
      <c r="K1494" s="1063" t="s">
        <v>924</v>
      </c>
      <c r="L1494" s="1063" t="s">
        <v>827</v>
      </c>
      <c r="M1494" s="1063">
        <v>1039.8239999999998</v>
      </c>
      <c r="N1494" s="1063">
        <v>0.46399999999999997</v>
      </c>
      <c r="O1494" s="1062">
        <f>VLOOKUP(C1494,'A. Rate Class Allocations'!$B$124:$J$128,6,FALSE)</f>
        <v>0.94261788524984402</v>
      </c>
      <c r="P1494" s="1061">
        <f>VLOOKUP(C1494,'A. Rate Class Allocations'!$B$124:$J$128,8,FALSE)</f>
        <v>0.86676492558695795</v>
      </c>
      <c r="Q1494" s="1061">
        <f>VLOOKUP(C1494,'A. Rate Class Allocations'!$B$124:$J$128,7,FALSE)</f>
        <v>0.93591420350510102</v>
      </c>
      <c r="R1494" s="1061">
        <f>VLOOKUP(C1494,'A. Rate Class Allocations'!$B$124:$J$128,9,FALSE)</f>
        <v>0.67326093337246795</v>
      </c>
      <c r="S1494" s="1060">
        <f t="shared" si="70"/>
        <v>849.56544906281215</v>
      </c>
      <c r="T1494" s="1060">
        <f t="shared" si="71"/>
        <v>0.29237311417669487</v>
      </c>
    </row>
    <row r="1495" spans="1:20" s="1063" customFormat="1">
      <c r="A1495" s="1072" t="s">
        <v>846</v>
      </c>
      <c r="B1495" s="1063" t="s">
        <v>768</v>
      </c>
      <c r="C1495" s="1063" t="s">
        <v>806</v>
      </c>
      <c r="D1495" s="1063" t="s">
        <v>1784</v>
      </c>
      <c r="E1495" s="1066">
        <v>2019</v>
      </c>
      <c r="F1495" s="1066">
        <v>2019</v>
      </c>
      <c r="G1495" s="1064">
        <v>43419</v>
      </c>
      <c r="H1495" s="1117">
        <f t="shared" si="69"/>
        <v>2018</v>
      </c>
      <c r="I1495" s="1118"/>
      <c r="J1495" s="1063" t="s">
        <v>925</v>
      </c>
      <c r="K1495" s="1063" t="s">
        <v>924</v>
      </c>
      <c r="L1495" s="1063" t="s">
        <v>827</v>
      </c>
      <c r="M1495" s="1063">
        <v>1048.7879999999998</v>
      </c>
      <c r="N1495" s="1063">
        <v>0.46799999999999997</v>
      </c>
      <c r="O1495" s="1062">
        <f>VLOOKUP(C1495,'A. Rate Class Allocations'!$B$124:$J$128,6,FALSE)</f>
        <v>0.94261788524984402</v>
      </c>
      <c r="P1495" s="1061">
        <f>VLOOKUP(C1495,'A. Rate Class Allocations'!$B$124:$J$128,8,FALSE)</f>
        <v>0.86676492558695795</v>
      </c>
      <c r="Q1495" s="1061">
        <f>VLOOKUP(C1495,'A. Rate Class Allocations'!$B$124:$J$128,7,FALSE)</f>
        <v>0.93591420350510102</v>
      </c>
      <c r="R1495" s="1061">
        <f>VLOOKUP(C1495,'A. Rate Class Allocations'!$B$124:$J$128,9,FALSE)</f>
        <v>0.67326093337246795</v>
      </c>
      <c r="S1495" s="1060">
        <f t="shared" si="70"/>
        <v>856.88928914093981</v>
      </c>
      <c r="T1495" s="1060">
        <f t="shared" si="71"/>
        <v>0.29489357205752847</v>
      </c>
    </row>
    <row r="1496" spans="1:20" s="1063" customFormat="1">
      <c r="A1496" s="1072" t="s">
        <v>846</v>
      </c>
      <c r="B1496" s="1063" t="s">
        <v>768</v>
      </c>
      <c r="C1496" s="1063" t="s">
        <v>806</v>
      </c>
      <c r="D1496" s="1063" t="s">
        <v>1784</v>
      </c>
      <c r="E1496" s="1066">
        <v>2019</v>
      </c>
      <c r="F1496" s="1066">
        <v>2019</v>
      </c>
      <c r="G1496" s="1064">
        <v>43419</v>
      </c>
      <c r="H1496" s="1117">
        <f t="shared" si="69"/>
        <v>2018</v>
      </c>
      <c r="I1496" s="1118"/>
      <c r="J1496" s="1063" t="s">
        <v>925</v>
      </c>
      <c r="K1496" s="1063" t="s">
        <v>924</v>
      </c>
      <c r="L1496" s="1063" t="s">
        <v>827</v>
      </c>
      <c r="M1496" s="1063">
        <v>779.86799999999994</v>
      </c>
      <c r="N1496" s="1063">
        <v>0.34799999999999998</v>
      </c>
      <c r="O1496" s="1062">
        <f>VLOOKUP(C1496,'A. Rate Class Allocations'!$B$124:$J$128,6,FALSE)</f>
        <v>0.94261788524984402</v>
      </c>
      <c r="P1496" s="1061">
        <f>VLOOKUP(C1496,'A. Rate Class Allocations'!$B$124:$J$128,8,FALSE)</f>
        <v>0.86676492558695795</v>
      </c>
      <c r="Q1496" s="1061">
        <f>VLOOKUP(C1496,'A. Rate Class Allocations'!$B$124:$J$128,7,FALSE)</f>
        <v>0.93591420350510102</v>
      </c>
      <c r="R1496" s="1061">
        <f>VLOOKUP(C1496,'A. Rate Class Allocations'!$B$124:$J$128,9,FALSE)</f>
        <v>0.67326093337246795</v>
      </c>
      <c r="S1496" s="1060">
        <f t="shared" si="70"/>
        <v>637.17408679710911</v>
      </c>
      <c r="T1496" s="1060">
        <f t="shared" si="71"/>
        <v>0.21927983563252115</v>
      </c>
    </row>
    <row r="1497" spans="1:20" s="1063" customFormat="1">
      <c r="A1497" s="1072" t="s">
        <v>846</v>
      </c>
      <c r="B1497" s="1063" t="s">
        <v>768</v>
      </c>
      <c r="C1497" s="1063" t="s">
        <v>806</v>
      </c>
      <c r="D1497" s="1063" t="s">
        <v>1783</v>
      </c>
      <c r="E1497" s="1066">
        <v>2019</v>
      </c>
      <c r="F1497" s="1066">
        <v>2019</v>
      </c>
      <c r="G1497" s="1064">
        <v>43420</v>
      </c>
      <c r="H1497" s="1117">
        <f t="shared" si="69"/>
        <v>2018</v>
      </c>
      <c r="I1497" s="1118"/>
      <c r="J1497" s="1063" t="s">
        <v>925</v>
      </c>
      <c r="K1497" s="1063" t="s">
        <v>924</v>
      </c>
      <c r="L1497" s="1063" t="s">
        <v>827</v>
      </c>
      <c r="M1497" s="1063">
        <v>844.85699999999974</v>
      </c>
      <c r="N1497" s="1063">
        <v>0.37699999999999989</v>
      </c>
      <c r="O1497" s="1062">
        <f>VLOOKUP(C1497,'A. Rate Class Allocations'!$B$124:$J$128,6,FALSE)</f>
        <v>0.94261788524984402</v>
      </c>
      <c r="P1497" s="1061">
        <f>VLOOKUP(C1497,'A. Rate Class Allocations'!$B$124:$J$128,8,FALSE)</f>
        <v>0.86676492558695795</v>
      </c>
      <c r="Q1497" s="1061">
        <f>VLOOKUP(C1497,'A. Rate Class Allocations'!$B$124:$J$128,7,FALSE)</f>
        <v>0.93591420350510102</v>
      </c>
      <c r="R1497" s="1061">
        <f>VLOOKUP(C1497,'A. Rate Class Allocations'!$B$124:$J$128,9,FALSE)</f>
        <v>0.67326093337246795</v>
      </c>
      <c r="S1497" s="1060">
        <f t="shared" si="70"/>
        <v>690.2719273635347</v>
      </c>
      <c r="T1497" s="1060">
        <f t="shared" si="71"/>
        <v>0.23755315526856455</v>
      </c>
    </row>
    <row r="1498" spans="1:20" s="1063" customFormat="1">
      <c r="A1498" s="1072" t="s">
        <v>846</v>
      </c>
      <c r="B1498" s="1063" t="s">
        <v>768</v>
      </c>
      <c r="C1498" s="1063" t="s">
        <v>806</v>
      </c>
      <c r="D1498" s="1063" t="s">
        <v>1782</v>
      </c>
      <c r="E1498" s="1066">
        <v>2019</v>
      </c>
      <c r="F1498" s="1066">
        <v>2019</v>
      </c>
      <c r="G1498" s="1064">
        <v>43419</v>
      </c>
      <c r="H1498" s="1117">
        <f t="shared" si="69"/>
        <v>2018</v>
      </c>
      <c r="I1498" s="1118"/>
      <c r="J1498" s="1063" t="s">
        <v>925</v>
      </c>
      <c r="K1498" s="1063" t="s">
        <v>924</v>
      </c>
      <c r="L1498" s="1063" t="s">
        <v>827</v>
      </c>
      <c r="M1498" s="1063">
        <v>561.18399999999997</v>
      </c>
      <c r="N1498" s="1063">
        <v>0.20800000000000002</v>
      </c>
      <c r="O1498" s="1062">
        <f>VLOOKUP(C1498,'A. Rate Class Allocations'!$B$124:$J$128,6,FALSE)</f>
        <v>0.94261788524984402</v>
      </c>
      <c r="P1498" s="1061">
        <f>VLOOKUP(C1498,'A. Rate Class Allocations'!$B$124:$J$128,8,FALSE)</f>
        <v>0.86676492558695795</v>
      </c>
      <c r="Q1498" s="1061">
        <f>VLOOKUP(C1498,'A. Rate Class Allocations'!$B$124:$J$128,7,FALSE)</f>
        <v>0.93591420350510102</v>
      </c>
      <c r="R1498" s="1061">
        <f>VLOOKUP(C1498,'A. Rate Class Allocations'!$B$124:$J$128,9,FALSE)</f>
        <v>0.67326093337246795</v>
      </c>
      <c r="S1498" s="1060">
        <f t="shared" si="70"/>
        <v>458.50310914814929</v>
      </c>
      <c r="T1498" s="1060">
        <f t="shared" si="71"/>
        <v>0.13106380980334603</v>
      </c>
    </row>
    <row r="1499" spans="1:20" s="1063" customFormat="1">
      <c r="A1499" s="1072" t="s">
        <v>846</v>
      </c>
      <c r="B1499" s="1063" t="s">
        <v>768</v>
      </c>
      <c r="C1499" s="1063" t="s">
        <v>806</v>
      </c>
      <c r="D1499" s="1063" t="s">
        <v>1782</v>
      </c>
      <c r="E1499" s="1066">
        <v>2019</v>
      </c>
      <c r="F1499" s="1066">
        <v>2019</v>
      </c>
      <c r="G1499" s="1064">
        <v>43419</v>
      </c>
      <c r="H1499" s="1117">
        <f t="shared" si="69"/>
        <v>2018</v>
      </c>
      <c r="I1499" s="1118"/>
      <c r="J1499" s="1063" t="s">
        <v>925</v>
      </c>
      <c r="K1499" s="1063" t="s">
        <v>924</v>
      </c>
      <c r="L1499" s="1063" t="s">
        <v>827</v>
      </c>
      <c r="M1499" s="1063">
        <v>469.452</v>
      </c>
      <c r="N1499" s="1063">
        <v>0.17399999999999999</v>
      </c>
      <c r="O1499" s="1062">
        <f>VLOOKUP(C1499,'A. Rate Class Allocations'!$B$124:$J$128,6,FALSE)</f>
        <v>0.94261788524984402</v>
      </c>
      <c r="P1499" s="1061">
        <f>VLOOKUP(C1499,'A. Rate Class Allocations'!$B$124:$J$128,8,FALSE)</f>
        <v>0.86676492558695795</v>
      </c>
      <c r="Q1499" s="1061">
        <f>VLOOKUP(C1499,'A. Rate Class Allocations'!$B$124:$J$128,7,FALSE)</f>
        <v>0.93591420350510102</v>
      </c>
      <c r="R1499" s="1061">
        <f>VLOOKUP(C1499,'A. Rate Class Allocations'!$B$124:$J$128,9,FALSE)</f>
        <v>0.67326093337246795</v>
      </c>
      <c r="S1499" s="1060">
        <f t="shared" si="70"/>
        <v>383.55548553739419</v>
      </c>
      <c r="T1499" s="1060">
        <f t="shared" si="71"/>
        <v>0.10963991781626058</v>
      </c>
    </row>
    <row r="1500" spans="1:20" s="1063" customFormat="1">
      <c r="A1500" s="1072" t="s">
        <v>846</v>
      </c>
      <c r="B1500" s="1063" t="s">
        <v>768</v>
      </c>
      <c r="C1500" s="1063" t="s">
        <v>806</v>
      </c>
      <c r="D1500" s="1063" t="s">
        <v>1781</v>
      </c>
      <c r="E1500" s="1066">
        <v>2019</v>
      </c>
      <c r="F1500" s="1066">
        <v>2019</v>
      </c>
      <c r="G1500" s="1064">
        <v>43419</v>
      </c>
      <c r="H1500" s="1117">
        <f t="shared" si="69"/>
        <v>2018</v>
      </c>
      <c r="I1500" s="1118"/>
      <c r="J1500" s="1063" t="s">
        <v>925</v>
      </c>
      <c r="K1500" s="1063" t="s">
        <v>924</v>
      </c>
      <c r="L1500" s="1063" t="s">
        <v>827</v>
      </c>
      <c r="M1500" s="1063">
        <v>1330.1139999999996</v>
      </c>
      <c r="N1500" s="1063">
        <v>0.49299999999999988</v>
      </c>
      <c r="O1500" s="1062">
        <f>VLOOKUP(C1500,'A. Rate Class Allocations'!$B$124:$J$128,6,FALSE)</f>
        <v>0.94261788524984402</v>
      </c>
      <c r="P1500" s="1061">
        <f>VLOOKUP(C1500,'A. Rate Class Allocations'!$B$124:$J$128,8,FALSE)</f>
        <v>0.86676492558695795</v>
      </c>
      <c r="Q1500" s="1061">
        <f>VLOOKUP(C1500,'A. Rate Class Allocations'!$B$124:$J$128,7,FALSE)</f>
        <v>0.93591420350510102</v>
      </c>
      <c r="R1500" s="1061">
        <f>VLOOKUP(C1500,'A. Rate Class Allocations'!$B$124:$J$128,9,FALSE)</f>
        <v>0.67326093337246795</v>
      </c>
      <c r="S1500" s="1060">
        <f t="shared" si="70"/>
        <v>1086.7405423559499</v>
      </c>
      <c r="T1500" s="1060">
        <f t="shared" si="71"/>
        <v>0.31064643381273827</v>
      </c>
    </row>
    <row r="1501" spans="1:20" s="1063" customFormat="1">
      <c r="A1501" s="1072" t="s">
        <v>846</v>
      </c>
      <c r="B1501" s="1063" t="s">
        <v>768</v>
      </c>
      <c r="C1501" s="1063" t="s">
        <v>806</v>
      </c>
      <c r="D1501" s="1063" t="s">
        <v>1780</v>
      </c>
      <c r="E1501" s="1066">
        <v>2019</v>
      </c>
      <c r="F1501" s="1066">
        <v>2019</v>
      </c>
      <c r="G1501" s="1064">
        <v>43419</v>
      </c>
      <c r="H1501" s="1117">
        <f t="shared" si="69"/>
        <v>2018</v>
      </c>
      <c r="I1501" s="1118"/>
      <c r="J1501" s="1063" t="s">
        <v>925</v>
      </c>
      <c r="K1501" s="1063" t="s">
        <v>924</v>
      </c>
      <c r="L1501" s="1063" t="s">
        <v>827</v>
      </c>
      <c r="M1501" s="1063">
        <v>420.88800000000003</v>
      </c>
      <c r="N1501" s="1063">
        <v>0.15600000000000003</v>
      </c>
      <c r="O1501" s="1062">
        <f>VLOOKUP(C1501,'A. Rate Class Allocations'!$B$124:$J$128,6,FALSE)</f>
        <v>0.94261788524984402</v>
      </c>
      <c r="P1501" s="1061">
        <f>VLOOKUP(C1501,'A. Rate Class Allocations'!$B$124:$J$128,8,FALSE)</f>
        <v>0.86676492558695795</v>
      </c>
      <c r="Q1501" s="1061">
        <f>VLOOKUP(C1501,'A. Rate Class Allocations'!$B$124:$J$128,7,FALSE)</f>
        <v>0.93591420350510102</v>
      </c>
      <c r="R1501" s="1061">
        <f>VLOOKUP(C1501,'A. Rate Class Allocations'!$B$124:$J$128,9,FALSE)</f>
        <v>0.67326093337246795</v>
      </c>
      <c r="S1501" s="1060">
        <f t="shared" si="70"/>
        <v>343.87733186111205</v>
      </c>
      <c r="T1501" s="1060">
        <f t="shared" si="71"/>
        <v>9.8297857352509524E-2</v>
      </c>
    </row>
    <row r="1502" spans="1:20" s="1063" customFormat="1">
      <c r="A1502" s="1072" t="s">
        <v>846</v>
      </c>
      <c r="B1502" s="1063" t="s">
        <v>768</v>
      </c>
      <c r="C1502" s="1063" t="s">
        <v>806</v>
      </c>
      <c r="D1502" s="1063" t="s">
        <v>1780</v>
      </c>
      <c r="E1502" s="1066">
        <v>2019</v>
      </c>
      <c r="F1502" s="1066">
        <v>2019</v>
      </c>
      <c r="G1502" s="1064">
        <v>43419</v>
      </c>
      <c r="H1502" s="1117">
        <f t="shared" si="69"/>
        <v>2018</v>
      </c>
      <c r="I1502" s="1118"/>
      <c r="J1502" s="1063" t="s">
        <v>925</v>
      </c>
      <c r="K1502" s="1063" t="s">
        <v>924</v>
      </c>
      <c r="L1502" s="1063" t="s">
        <v>827</v>
      </c>
      <c r="M1502" s="1063">
        <v>391.21</v>
      </c>
      <c r="N1502" s="1063">
        <v>0.14499999999999999</v>
      </c>
      <c r="O1502" s="1062">
        <f>VLOOKUP(C1502,'A. Rate Class Allocations'!$B$124:$J$128,6,FALSE)</f>
        <v>0.94261788524984402</v>
      </c>
      <c r="P1502" s="1061">
        <f>VLOOKUP(C1502,'A. Rate Class Allocations'!$B$124:$J$128,8,FALSE)</f>
        <v>0.86676492558695795</v>
      </c>
      <c r="Q1502" s="1061">
        <f>VLOOKUP(C1502,'A. Rate Class Allocations'!$B$124:$J$128,7,FALSE)</f>
        <v>0.93591420350510102</v>
      </c>
      <c r="R1502" s="1061">
        <f>VLOOKUP(C1502,'A. Rate Class Allocations'!$B$124:$J$128,9,FALSE)</f>
        <v>0.67326093337246795</v>
      </c>
      <c r="S1502" s="1060">
        <f t="shared" si="70"/>
        <v>319.62957128116176</v>
      </c>
      <c r="T1502" s="1060">
        <f t="shared" si="71"/>
        <v>9.1366598180217168E-2</v>
      </c>
    </row>
    <row r="1503" spans="1:20" s="1063" customFormat="1">
      <c r="A1503" s="1072" t="s">
        <v>846</v>
      </c>
      <c r="B1503" s="1063" t="s">
        <v>768</v>
      </c>
      <c r="C1503" s="1063" t="s">
        <v>806</v>
      </c>
      <c r="D1503" s="1063" t="s">
        <v>1779</v>
      </c>
      <c r="E1503" s="1066">
        <v>2019</v>
      </c>
      <c r="F1503" s="1066">
        <v>2019</v>
      </c>
      <c r="G1503" s="1064">
        <v>43420</v>
      </c>
      <c r="H1503" s="1117">
        <f t="shared" si="69"/>
        <v>2018</v>
      </c>
      <c r="I1503" s="1118"/>
      <c r="J1503" s="1063" t="s">
        <v>925</v>
      </c>
      <c r="K1503" s="1063" t="s">
        <v>924</v>
      </c>
      <c r="L1503" s="1063" t="s">
        <v>827</v>
      </c>
      <c r="M1503" s="1063">
        <v>194.96699999999998</v>
      </c>
      <c r="N1503" s="1063">
        <v>8.6999999999999994E-2</v>
      </c>
      <c r="O1503" s="1062">
        <f>VLOOKUP(C1503,'A. Rate Class Allocations'!$B$124:$J$128,6,FALSE)</f>
        <v>0.94261788524984402</v>
      </c>
      <c r="P1503" s="1061">
        <f>VLOOKUP(C1503,'A. Rate Class Allocations'!$B$124:$J$128,8,FALSE)</f>
        <v>0.86676492558695795</v>
      </c>
      <c r="Q1503" s="1061">
        <f>VLOOKUP(C1503,'A. Rate Class Allocations'!$B$124:$J$128,7,FALSE)</f>
        <v>0.93591420350510102</v>
      </c>
      <c r="R1503" s="1061">
        <f>VLOOKUP(C1503,'A. Rate Class Allocations'!$B$124:$J$128,9,FALSE)</f>
        <v>0.67326093337246795</v>
      </c>
      <c r="S1503" s="1060">
        <f t="shared" si="70"/>
        <v>159.29352169927728</v>
      </c>
      <c r="T1503" s="1060">
        <f t="shared" si="71"/>
        <v>5.4819958908130288E-2</v>
      </c>
    </row>
    <row r="1504" spans="1:20" s="1063" customFormat="1">
      <c r="A1504" s="1072" t="s">
        <v>846</v>
      </c>
      <c r="B1504" s="1063" t="s">
        <v>768</v>
      </c>
      <c r="C1504" s="1063" t="s">
        <v>806</v>
      </c>
      <c r="D1504" s="1063" t="s">
        <v>1779</v>
      </c>
      <c r="E1504" s="1066">
        <v>2019</v>
      </c>
      <c r="F1504" s="1066">
        <v>2019</v>
      </c>
      <c r="G1504" s="1064">
        <v>43420</v>
      </c>
      <c r="H1504" s="1117">
        <f t="shared" si="69"/>
        <v>2018</v>
      </c>
      <c r="I1504" s="1118"/>
      <c r="J1504" s="1063" t="s">
        <v>925</v>
      </c>
      <c r="K1504" s="1063" t="s">
        <v>924</v>
      </c>
      <c r="L1504" s="1063" t="s">
        <v>827</v>
      </c>
      <c r="M1504" s="1063">
        <v>35.856000000000002</v>
      </c>
      <c r="N1504" s="1063">
        <v>1.6E-2</v>
      </c>
      <c r="O1504" s="1062">
        <f>VLOOKUP(C1504,'A. Rate Class Allocations'!$B$124:$J$128,6,FALSE)</f>
        <v>0.94261788524984402</v>
      </c>
      <c r="P1504" s="1061">
        <f>VLOOKUP(C1504,'A. Rate Class Allocations'!$B$124:$J$128,8,FALSE)</f>
        <v>0.86676492558695795</v>
      </c>
      <c r="Q1504" s="1061">
        <f>VLOOKUP(C1504,'A. Rate Class Allocations'!$B$124:$J$128,7,FALSE)</f>
        <v>0.93591420350510102</v>
      </c>
      <c r="R1504" s="1061">
        <f>VLOOKUP(C1504,'A. Rate Class Allocations'!$B$124:$J$128,9,FALSE)</f>
        <v>0.67326093337246795</v>
      </c>
      <c r="S1504" s="1060">
        <f t="shared" si="70"/>
        <v>29.295360312510766</v>
      </c>
      <c r="T1504" s="1060">
        <f t="shared" si="71"/>
        <v>1.0081831523334308E-2</v>
      </c>
    </row>
    <row r="1505" spans="1:20" s="1063" customFormat="1">
      <c r="A1505" s="1072" t="s">
        <v>846</v>
      </c>
      <c r="B1505" s="1063" t="s">
        <v>768</v>
      </c>
      <c r="C1505" s="1063" t="s">
        <v>806</v>
      </c>
      <c r="D1505" s="1063" t="s">
        <v>1779</v>
      </c>
      <c r="E1505" s="1066">
        <v>2019</v>
      </c>
      <c r="F1505" s="1066">
        <v>2019</v>
      </c>
      <c r="G1505" s="1064">
        <v>43420</v>
      </c>
      <c r="H1505" s="1117">
        <f t="shared" si="69"/>
        <v>2018</v>
      </c>
      <c r="I1505" s="1118"/>
      <c r="J1505" s="1063" t="s">
        <v>925</v>
      </c>
      <c r="K1505" s="1063" t="s">
        <v>924</v>
      </c>
      <c r="L1505" s="1063" t="s">
        <v>827</v>
      </c>
      <c r="M1505" s="1063">
        <v>389.93399999999997</v>
      </c>
      <c r="N1505" s="1063">
        <v>0.17399999999999999</v>
      </c>
      <c r="O1505" s="1062">
        <f>VLOOKUP(C1505,'A. Rate Class Allocations'!$B$124:$J$128,6,FALSE)</f>
        <v>0.94261788524984402</v>
      </c>
      <c r="P1505" s="1061">
        <f>VLOOKUP(C1505,'A. Rate Class Allocations'!$B$124:$J$128,8,FALSE)</f>
        <v>0.86676492558695795</v>
      </c>
      <c r="Q1505" s="1061">
        <f>VLOOKUP(C1505,'A. Rate Class Allocations'!$B$124:$J$128,7,FALSE)</f>
        <v>0.93591420350510102</v>
      </c>
      <c r="R1505" s="1061">
        <f>VLOOKUP(C1505,'A. Rate Class Allocations'!$B$124:$J$128,9,FALSE)</f>
        <v>0.67326093337246795</v>
      </c>
      <c r="S1505" s="1060">
        <f t="shared" si="70"/>
        <v>318.58704339855456</v>
      </c>
      <c r="T1505" s="1060">
        <f t="shared" si="71"/>
        <v>0.10963991781626058</v>
      </c>
    </row>
    <row r="1506" spans="1:20" s="1063" customFormat="1">
      <c r="A1506" s="1072" t="s">
        <v>846</v>
      </c>
      <c r="B1506" s="1063" t="s">
        <v>768</v>
      </c>
      <c r="C1506" s="1063" t="s">
        <v>806</v>
      </c>
      <c r="D1506" s="1063" t="s">
        <v>1779</v>
      </c>
      <c r="E1506" s="1066">
        <v>2019</v>
      </c>
      <c r="F1506" s="1066">
        <v>2019</v>
      </c>
      <c r="G1506" s="1064">
        <v>43420</v>
      </c>
      <c r="H1506" s="1117">
        <f t="shared" si="69"/>
        <v>2018</v>
      </c>
      <c r="I1506" s="1118"/>
      <c r="J1506" s="1063" t="s">
        <v>925</v>
      </c>
      <c r="K1506" s="1063" t="s">
        <v>924</v>
      </c>
      <c r="L1506" s="1063" t="s">
        <v>827</v>
      </c>
      <c r="M1506" s="1063">
        <v>324.94499999999994</v>
      </c>
      <c r="N1506" s="1063">
        <v>0.14499999999999999</v>
      </c>
      <c r="O1506" s="1062">
        <f>VLOOKUP(C1506,'A. Rate Class Allocations'!$B$124:$J$128,6,FALSE)</f>
        <v>0.94261788524984402</v>
      </c>
      <c r="P1506" s="1061">
        <f>VLOOKUP(C1506,'A. Rate Class Allocations'!$B$124:$J$128,8,FALSE)</f>
        <v>0.86676492558695795</v>
      </c>
      <c r="Q1506" s="1061">
        <f>VLOOKUP(C1506,'A. Rate Class Allocations'!$B$124:$J$128,7,FALSE)</f>
        <v>0.93591420350510102</v>
      </c>
      <c r="R1506" s="1061">
        <f>VLOOKUP(C1506,'A. Rate Class Allocations'!$B$124:$J$128,9,FALSE)</f>
        <v>0.67326093337246795</v>
      </c>
      <c r="S1506" s="1060">
        <f t="shared" si="70"/>
        <v>265.48920283212874</v>
      </c>
      <c r="T1506" s="1060">
        <f t="shared" si="71"/>
        <v>9.1366598180217168E-2</v>
      </c>
    </row>
    <row r="1507" spans="1:20" s="1063" customFormat="1">
      <c r="A1507" s="1072" t="s">
        <v>846</v>
      </c>
      <c r="B1507" s="1063" t="s">
        <v>768</v>
      </c>
      <c r="C1507" s="1063" t="s">
        <v>806</v>
      </c>
      <c r="D1507" s="1063" t="s">
        <v>1778</v>
      </c>
      <c r="E1507" s="1066">
        <v>2019</v>
      </c>
      <c r="F1507" s="1066">
        <v>2019</v>
      </c>
      <c r="G1507" s="1064">
        <v>43420</v>
      </c>
      <c r="H1507" s="1117">
        <f t="shared" si="69"/>
        <v>2018</v>
      </c>
      <c r="I1507" s="1118"/>
      <c r="J1507" s="1063" t="s">
        <v>925</v>
      </c>
      <c r="K1507" s="1063" t="s">
        <v>924</v>
      </c>
      <c r="L1507" s="1063" t="s">
        <v>827</v>
      </c>
      <c r="M1507" s="1063">
        <v>466.12800000000004</v>
      </c>
      <c r="N1507" s="1063">
        <v>0.20800000000000002</v>
      </c>
      <c r="O1507" s="1062">
        <f>VLOOKUP(C1507,'A. Rate Class Allocations'!$B$124:$J$128,6,FALSE)</f>
        <v>0.94261788524984402</v>
      </c>
      <c r="P1507" s="1061">
        <f>VLOOKUP(C1507,'A. Rate Class Allocations'!$B$124:$J$128,8,FALSE)</f>
        <v>0.86676492558695795</v>
      </c>
      <c r="Q1507" s="1061">
        <f>VLOOKUP(C1507,'A. Rate Class Allocations'!$B$124:$J$128,7,FALSE)</f>
        <v>0.93591420350510102</v>
      </c>
      <c r="R1507" s="1061">
        <f>VLOOKUP(C1507,'A. Rate Class Allocations'!$B$124:$J$128,9,FALSE)</f>
        <v>0.67326093337246795</v>
      </c>
      <c r="S1507" s="1060">
        <f t="shared" si="70"/>
        <v>380.83968406264</v>
      </c>
      <c r="T1507" s="1060">
        <f t="shared" si="71"/>
        <v>0.13106380980334603</v>
      </c>
    </row>
    <row r="1508" spans="1:20" s="1063" customFormat="1">
      <c r="A1508" s="1072" t="s">
        <v>846</v>
      </c>
      <c r="B1508" s="1063" t="s">
        <v>768</v>
      </c>
      <c r="C1508" s="1063" t="s">
        <v>806</v>
      </c>
      <c r="D1508" s="1063" t="s">
        <v>1778</v>
      </c>
      <c r="E1508" s="1066">
        <v>2019</v>
      </c>
      <c r="F1508" s="1066">
        <v>2019</v>
      </c>
      <c r="G1508" s="1064">
        <v>43420</v>
      </c>
      <c r="H1508" s="1117">
        <f t="shared" si="69"/>
        <v>2018</v>
      </c>
      <c r="I1508" s="1118"/>
      <c r="J1508" s="1063" t="s">
        <v>925</v>
      </c>
      <c r="K1508" s="1063" t="s">
        <v>924</v>
      </c>
      <c r="L1508" s="1063" t="s">
        <v>827</v>
      </c>
      <c r="M1508" s="1063">
        <v>64.98899999999999</v>
      </c>
      <c r="N1508" s="1063">
        <v>2.8999999999999998E-2</v>
      </c>
      <c r="O1508" s="1062">
        <f>VLOOKUP(C1508,'A. Rate Class Allocations'!$B$124:$J$128,6,FALSE)</f>
        <v>0.94261788524984402</v>
      </c>
      <c r="P1508" s="1061">
        <f>VLOOKUP(C1508,'A. Rate Class Allocations'!$B$124:$J$128,8,FALSE)</f>
        <v>0.86676492558695795</v>
      </c>
      <c r="Q1508" s="1061">
        <f>VLOOKUP(C1508,'A. Rate Class Allocations'!$B$124:$J$128,7,FALSE)</f>
        <v>0.93591420350510102</v>
      </c>
      <c r="R1508" s="1061">
        <f>VLOOKUP(C1508,'A. Rate Class Allocations'!$B$124:$J$128,9,FALSE)</f>
        <v>0.67326093337246795</v>
      </c>
      <c r="S1508" s="1060">
        <f t="shared" si="70"/>
        <v>53.097840566425759</v>
      </c>
      <c r="T1508" s="1060">
        <f t="shared" si="71"/>
        <v>1.8273319636043429E-2</v>
      </c>
    </row>
    <row r="1509" spans="1:20" s="1063" customFormat="1">
      <c r="A1509" s="1072" t="s">
        <v>846</v>
      </c>
      <c r="B1509" s="1063" t="s">
        <v>768</v>
      </c>
      <c r="C1509" s="1063" t="s">
        <v>806</v>
      </c>
      <c r="D1509" s="1063" t="s">
        <v>1778</v>
      </c>
      <c r="E1509" s="1066">
        <v>2019</v>
      </c>
      <c r="F1509" s="1066">
        <v>2019</v>
      </c>
      <c r="G1509" s="1064">
        <v>43420</v>
      </c>
      <c r="H1509" s="1117">
        <f t="shared" si="69"/>
        <v>2018</v>
      </c>
      <c r="I1509" s="1118"/>
      <c r="J1509" s="1063" t="s">
        <v>925</v>
      </c>
      <c r="K1509" s="1063" t="s">
        <v>924</v>
      </c>
      <c r="L1509" s="1063" t="s">
        <v>827</v>
      </c>
      <c r="M1509" s="1063">
        <v>914.32800000000009</v>
      </c>
      <c r="N1509" s="1063">
        <v>0.40799999999999997</v>
      </c>
      <c r="O1509" s="1062">
        <f>VLOOKUP(C1509,'A. Rate Class Allocations'!$B$124:$J$128,6,FALSE)</f>
        <v>0.94261788524984402</v>
      </c>
      <c r="P1509" s="1061">
        <f>VLOOKUP(C1509,'A. Rate Class Allocations'!$B$124:$J$128,8,FALSE)</f>
        <v>0.86676492558695795</v>
      </c>
      <c r="Q1509" s="1061">
        <f>VLOOKUP(C1509,'A. Rate Class Allocations'!$B$124:$J$128,7,FALSE)</f>
        <v>0.93591420350510102</v>
      </c>
      <c r="R1509" s="1061">
        <f>VLOOKUP(C1509,'A. Rate Class Allocations'!$B$124:$J$128,9,FALSE)</f>
        <v>0.67326093337246795</v>
      </c>
      <c r="S1509" s="1060">
        <f t="shared" si="70"/>
        <v>747.03168796902469</v>
      </c>
      <c r="T1509" s="1060">
        <f t="shared" si="71"/>
        <v>0.2570867038450248</v>
      </c>
    </row>
    <row r="1510" spans="1:20" s="1063" customFormat="1">
      <c r="A1510" s="1072" t="s">
        <v>846</v>
      </c>
      <c r="B1510" s="1063" t="s">
        <v>768</v>
      </c>
      <c r="C1510" s="1063" t="s">
        <v>806</v>
      </c>
      <c r="D1510" s="1063" t="s">
        <v>1777</v>
      </c>
      <c r="E1510" s="1066">
        <v>2019</v>
      </c>
      <c r="F1510" s="1066">
        <v>2019</v>
      </c>
      <c r="G1510" s="1064">
        <v>43419</v>
      </c>
      <c r="H1510" s="1117">
        <f t="shared" si="69"/>
        <v>2018</v>
      </c>
      <c r="I1510" s="1118"/>
      <c r="J1510" s="1063" t="s">
        <v>925</v>
      </c>
      <c r="K1510" s="1063" t="s">
        <v>924</v>
      </c>
      <c r="L1510" s="1063" t="s">
        <v>827</v>
      </c>
      <c r="M1510" s="1063">
        <v>982.07200000000012</v>
      </c>
      <c r="N1510" s="1063">
        <v>0.36400000000000005</v>
      </c>
      <c r="O1510" s="1062">
        <f>VLOOKUP(C1510,'A. Rate Class Allocations'!$B$124:$J$128,6,FALSE)</f>
        <v>0.94261788524984402</v>
      </c>
      <c r="P1510" s="1061">
        <f>VLOOKUP(C1510,'A. Rate Class Allocations'!$B$124:$J$128,8,FALSE)</f>
        <v>0.86676492558695795</v>
      </c>
      <c r="Q1510" s="1061">
        <f>VLOOKUP(C1510,'A. Rate Class Allocations'!$B$124:$J$128,7,FALSE)</f>
        <v>0.93591420350510102</v>
      </c>
      <c r="R1510" s="1061">
        <f>VLOOKUP(C1510,'A. Rate Class Allocations'!$B$124:$J$128,9,FALSE)</f>
        <v>0.67326093337246795</v>
      </c>
      <c r="S1510" s="1060">
        <f t="shared" si="70"/>
        <v>802.3804410092614</v>
      </c>
      <c r="T1510" s="1060">
        <f t="shared" si="71"/>
        <v>0.22936166715585554</v>
      </c>
    </row>
    <row r="1511" spans="1:20" s="1063" customFormat="1">
      <c r="A1511" s="1072" t="s">
        <v>846</v>
      </c>
      <c r="B1511" s="1063" t="s">
        <v>768</v>
      </c>
      <c r="C1511" s="1063" t="s">
        <v>806</v>
      </c>
      <c r="D1511" s="1063" t="s">
        <v>1777</v>
      </c>
      <c r="E1511" s="1066">
        <v>2019</v>
      </c>
      <c r="F1511" s="1066">
        <v>2019</v>
      </c>
      <c r="G1511" s="1064">
        <v>43419</v>
      </c>
      <c r="H1511" s="1117">
        <f t="shared" si="69"/>
        <v>2018</v>
      </c>
      <c r="I1511" s="1118"/>
      <c r="J1511" s="1063" t="s">
        <v>925</v>
      </c>
      <c r="K1511" s="1063" t="s">
        <v>924</v>
      </c>
      <c r="L1511" s="1063" t="s">
        <v>827</v>
      </c>
      <c r="M1511" s="1063">
        <v>1564.84</v>
      </c>
      <c r="N1511" s="1063">
        <v>0.57999999999999996</v>
      </c>
      <c r="O1511" s="1062">
        <f>VLOOKUP(C1511,'A. Rate Class Allocations'!$B$124:$J$128,6,FALSE)</f>
        <v>0.94261788524984402</v>
      </c>
      <c r="P1511" s="1061">
        <f>VLOOKUP(C1511,'A. Rate Class Allocations'!$B$124:$J$128,8,FALSE)</f>
        <v>0.86676492558695795</v>
      </c>
      <c r="Q1511" s="1061">
        <f>VLOOKUP(C1511,'A. Rate Class Allocations'!$B$124:$J$128,7,FALSE)</f>
        <v>0.93591420350510102</v>
      </c>
      <c r="R1511" s="1061">
        <f>VLOOKUP(C1511,'A. Rate Class Allocations'!$B$124:$J$128,9,FALSE)</f>
        <v>0.67326093337246795</v>
      </c>
      <c r="S1511" s="1060">
        <f t="shared" si="70"/>
        <v>1278.518285124647</v>
      </c>
      <c r="T1511" s="1060">
        <f t="shared" si="71"/>
        <v>0.36546639272086867</v>
      </c>
    </row>
    <row r="1512" spans="1:20" s="1063" customFormat="1">
      <c r="A1512" s="1072" t="s">
        <v>846</v>
      </c>
      <c r="B1512" s="1063" t="s">
        <v>768</v>
      </c>
      <c r="C1512" s="1063" t="s">
        <v>806</v>
      </c>
      <c r="D1512" s="1063" t="s">
        <v>1776</v>
      </c>
      <c r="E1512" s="1066">
        <v>2019</v>
      </c>
      <c r="F1512" s="1066">
        <v>2019</v>
      </c>
      <c r="G1512" s="1064">
        <v>43419</v>
      </c>
      <c r="H1512" s="1117">
        <f t="shared" si="69"/>
        <v>2018</v>
      </c>
      <c r="I1512" s="1118"/>
      <c r="J1512" s="1063" t="s">
        <v>925</v>
      </c>
      <c r="K1512" s="1063" t="s">
        <v>924</v>
      </c>
      <c r="L1512" s="1063" t="s">
        <v>827</v>
      </c>
      <c r="M1512" s="1063">
        <v>116.53200000000001</v>
      </c>
      <c r="N1512" s="1063">
        <v>5.2000000000000005E-2</v>
      </c>
      <c r="O1512" s="1062">
        <f>VLOOKUP(C1512,'A. Rate Class Allocations'!$B$124:$J$128,6,FALSE)</f>
        <v>0.94261788524984402</v>
      </c>
      <c r="P1512" s="1061">
        <f>VLOOKUP(C1512,'A. Rate Class Allocations'!$B$124:$J$128,8,FALSE)</f>
        <v>0.86676492558695795</v>
      </c>
      <c r="Q1512" s="1061">
        <f>VLOOKUP(C1512,'A. Rate Class Allocations'!$B$124:$J$128,7,FALSE)</f>
        <v>0.93591420350510102</v>
      </c>
      <c r="R1512" s="1061">
        <f>VLOOKUP(C1512,'A. Rate Class Allocations'!$B$124:$J$128,9,FALSE)</f>
        <v>0.67326093337246795</v>
      </c>
      <c r="S1512" s="1060">
        <f t="shared" si="70"/>
        <v>95.209921015660001</v>
      </c>
      <c r="T1512" s="1060">
        <f t="shared" si="71"/>
        <v>3.2765952450836508E-2</v>
      </c>
    </row>
    <row r="1513" spans="1:20" s="1063" customFormat="1">
      <c r="A1513" s="1072" t="s">
        <v>846</v>
      </c>
      <c r="B1513" s="1063" t="s">
        <v>768</v>
      </c>
      <c r="C1513" s="1063" t="s">
        <v>806</v>
      </c>
      <c r="D1513" s="1063" t="s">
        <v>1776</v>
      </c>
      <c r="E1513" s="1066">
        <v>2019</v>
      </c>
      <c r="F1513" s="1066">
        <v>2019</v>
      </c>
      <c r="G1513" s="1064">
        <v>43419</v>
      </c>
      <c r="H1513" s="1117">
        <f t="shared" si="69"/>
        <v>2018</v>
      </c>
      <c r="I1513" s="1118"/>
      <c r="J1513" s="1063" t="s">
        <v>925</v>
      </c>
      <c r="K1513" s="1063" t="s">
        <v>924</v>
      </c>
      <c r="L1513" s="1063" t="s">
        <v>827</v>
      </c>
      <c r="M1513" s="1063">
        <v>714.87900000000025</v>
      </c>
      <c r="N1513" s="1063">
        <v>0.31900000000000006</v>
      </c>
      <c r="O1513" s="1062">
        <f>VLOOKUP(C1513,'A. Rate Class Allocations'!$B$124:$J$128,6,FALSE)</f>
        <v>0.94261788524984402</v>
      </c>
      <c r="P1513" s="1061">
        <f>VLOOKUP(C1513,'A. Rate Class Allocations'!$B$124:$J$128,8,FALSE)</f>
        <v>0.86676492558695795</v>
      </c>
      <c r="Q1513" s="1061">
        <f>VLOOKUP(C1513,'A. Rate Class Allocations'!$B$124:$J$128,7,FALSE)</f>
        <v>0.93591420350510102</v>
      </c>
      <c r="R1513" s="1061">
        <f>VLOOKUP(C1513,'A. Rate Class Allocations'!$B$124:$J$128,9,FALSE)</f>
        <v>0.67326093337246795</v>
      </c>
      <c r="S1513" s="1060">
        <f t="shared" si="70"/>
        <v>584.07624623068364</v>
      </c>
      <c r="T1513" s="1060">
        <f t="shared" si="71"/>
        <v>0.20100651599647781</v>
      </c>
    </row>
    <row r="1514" spans="1:20" s="1063" customFormat="1">
      <c r="A1514" s="1072" t="s">
        <v>846</v>
      </c>
      <c r="B1514" s="1063" t="s">
        <v>768</v>
      </c>
      <c r="C1514" s="1063" t="s">
        <v>806</v>
      </c>
      <c r="D1514" s="1063" t="s">
        <v>1775</v>
      </c>
      <c r="E1514" s="1066">
        <v>2019</v>
      </c>
      <c r="F1514" s="1066">
        <v>2019</v>
      </c>
      <c r="G1514" s="1064">
        <v>43419</v>
      </c>
      <c r="H1514" s="1117">
        <f t="shared" si="69"/>
        <v>2018</v>
      </c>
      <c r="I1514" s="1118"/>
      <c r="J1514" s="1063" t="s">
        <v>925</v>
      </c>
      <c r="K1514" s="1063" t="s">
        <v>924</v>
      </c>
      <c r="L1514" s="1063" t="s">
        <v>827</v>
      </c>
      <c r="M1514" s="1063">
        <v>174.72</v>
      </c>
      <c r="N1514" s="1063">
        <v>0.10400000000000001</v>
      </c>
      <c r="O1514" s="1062">
        <f>VLOOKUP(C1514,'A. Rate Class Allocations'!$B$124:$J$128,6,FALSE)</f>
        <v>0.94261788524984402</v>
      </c>
      <c r="P1514" s="1061">
        <f>VLOOKUP(C1514,'A. Rate Class Allocations'!$B$124:$J$128,8,FALSE)</f>
        <v>0.86676492558695795</v>
      </c>
      <c r="Q1514" s="1061">
        <f>VLOOKUP(C1514,'A. Rate Class Allocations'!$B$124:$J$128,7,FALSE)</f>
        <v>0.93591420350510102</v>
      </c>
      <c r="R1514" s="1061">
        <f>VLOOKUP(C1514,'A. Rate Class Allocations'!$B$124:$J$128,9,FALSE)</f>
        <v>0.67326093337246795</v>
      </c>
      <c r="S1514" s="1060">
        <f t="shared" si="70"/>
        <v>142.75115333003907</v>
      </c>
      <c r="T1514" s="1060">
        <f t="shared" si="71"/>
        <v>6.5531904901673016E-2</v>
      </c>
    </row>
    <row r="1515" spans="1:20" s="1063" customFormat="1">
      <c r="A1515" s="1072" t="s">
        <v>846</v>
      </c>
      <c r="B1515" s="1063" t="s">
        <v>768</v>
      </c>
      <c r="C1515" s="1063" t="s">
        <v>806</v>
      </c>
      <c r="D1515" s="1063" t="s">
        <v>1775</v>
      </c>
      <c r="E1515" s="1066">
        <v>2019</v>
      </c>
      <c r="F1515" s="1066">
        <v>2019</v>
      </c>
      <c r="G1515" s="1064">
        <v>43419</v>
      </c>
      <c r="H1515" s="1117">
        <f t="shared" si="69"/>
        <v>2018</v>
      </c>
      <c r="I1515" s="1118"/>
      <c r="J1515" s="1063" t="s">
        <v>925</v>
      </c>
      <c r="K1515" s="1063" t="s">
        <v>924</v>
      </c>
      <c r="L1515" s="1063" t="s">
        <v>827</v>
      </c>
      <c r="M1515" s="1063">
        <v>535.91999999999996</v>
      </c>
      <c r="N1515" s="1063">
        <v>0.31900000000000006</v>
      </c>
      <c r="O1515" s="1062">
        <f>VLOOKUP(C1515,'A. Rate Class Allocations'!$B$124:$J$128,6,FALSE)</f>
        <v>0.94261788524984402</v>
      </c>
      <c r="P1515" s="1061">
        <f>VLOOKUP(C1515,'A. Rate Class Allocations'!$B$124:$J$128,8,FALSE)</f>
        <v>0.86676492558695795</v>
      </c>
      <c r="Q1515" s="1061">
        <f>VLOOKUP(C1515,'A. Rate Class Allocations'!$B$124:$J$128,7,FALSE)</f>
        <v>0.93591420350510102</v>
      </c>
      <c r="R1515" s="1061">
        <f>VLOOKUP(C1515,'A. Rate Class Allocations'!$B$124:$J$128,9,FALSE)</f>
        <v>0.67326093337246795</v>
      </c>
      <c r="S1515" s="1060">
        <f t="shared" si="70"/>
        <v>437.8617106950237</v>
      </c>
      <c r="T1515" s="1060">
        <f t="shared" si="71"/>
        <v>0.20100651599647781</v>
      </c>
    </row>
    <row r="1516" spans="1:20" s="1063" customFormat="1">
      <c r="A1516" s="1072" t="s">
        <v>846</v>
      </c>
      <c r="B1516" s="1063" t="s">
        <v>768</v>
      </c>
      <c r="C1516" s="1063" t="s">
        <v>806</v>
      </c>
      <c r="D1516" s="1063" t="s">
        <v>1774</v>
      </c>
      <c r="E1516" s="1066">
        <v>2019</v>
      </c>
      <c r="F1516" s="1066">
        <v>2019</v>
      </c>
      <c r="G1516" s="1064">
        <v>43423</v>
      </c>
      <c r="H1516" s="1117">
        <f t="shared" si="69"/>
        <v>2018</v>
      </c>
      <c r="I1516" s="1118"/>
      <c r="J1516" s="1063" t="s">
        <v>925</v>
      </c>
      <c r="K1516" s="1063" t="s">
        <v>924</v>
      </c>
      <c r="L1516" s="1063" t="s">
        <v>827</v>
      </c>
      <c r="M1516" s="1063">
        <v>349.596</v>
      </c>
      <c r="N1516" s="1063">
        <v>0.15600000000000003</v>
      </c>
      <c r="O1516" s="1062">
        <f>VLOOKUP(C1516,'A. Rate Class Allocations'!$B$124:$J$128,6,FALSE)</f>
        <v>0.94261788524984402</v>
      </c>
      <c r="P1516" s="1061">
        <f>VLOOKUP(C1516,'A. Rate Class Allocations'!$B$124:$J$128,8,FALSE)</f>
        <v>0.86676492558695795</v>
      </c>
      <c r="Q1516" s="1061">
        <f>VLOOKUP(C1516,'A. Rate Class Allocations'!$B$124:$J$128,7,FALSE)</f>
        <v>0.93591420350510102</v>
      </c>
      <c r="R1516" s="1061">
        <f>VLOOKUP(C1516,'A. Rate Class Allocations'!$B$124:$J$128,9,FALSE)</f>
        <v>0.67326093337246795</v>
      </c>
      <c r="S1516" s="1060">
        <f t="shared" si="70"/>
        <v>285.62976304697997</v>
      </c>
      <c r="T1516" s="1060">
        <f t="shared" si="71"/>
        <v>9.8297857352509524E-2</v>
      </c>
    </row>
    <row r="1517" spans="1:20" s="1063" customFormat="1">
      <c r="A1517" s="1072" t="s">
        <v>846</v>
      </c>
      <c r="B1517" s="1063" t="s">
        <v>768</v>
      </c>
      <c r="C1517" s="1063" t="s">
        <v>806</v>
      </c>
      <c r="D1517" s="1063" t="s">
        <v>1774</v>
      </c>
      <c r="E1517" s="1066">
        <v>2019</v>
      </c>
      <c r="F1517" s="1066">
        <v>2019</v>
      </c>
      <c r="G1517" s="1064">
        <v>43423</v>
      </c>
      <c r="H1517" s="1117">
        <f t="shared" si="69"/>
        <v>2018</v>
      </c>
      <c r="I1517" s="1118"/>
      <c r="J1517" s="1063" t="s">
        <v>925</v>
      </c>
      <c r="K1517" s="1063" t="s">
        <v>924</v>
      </c>
      <c r="L1517" s="1063" t="s">
        <v>827</v>
      </c>
      <c r="M1517" s="1063">
        <v>194.96699999999998</v>
      </c>
      <c r="N1517" s="1063">
        <v>8.6999999999999994E-2</v>
      </c>
      <c r="O1517" s="1062">
        <f>VLOOKUP(C1517,'A. Rate Class Allocations'!$B$124:$J$128,6,FALSE)</f>
        <v>0.94261788524984402</v>
      </c>
      <c r="P1517" s="1061">
        <f>VLOOKUP(C1517,'A. Rate Class Allocations'!$B$124:$J$128,8,FALSE)</f>
        <v>0.86676492558695795</v>
      </c>
      <c r="Q1517" s="1061">
        <f>VLOOKUP(C1517,'A. Rate Class Allocations'!$B$124:$J$128,7,FALSE)</f>
        <v>0.93591420350510102</v>
      </c>
      <c r="R1517" s="1061">
        <f>VLOOKUP(C1517,'A. Rate Class Allocations'!$B$124:$J$128,9,FALSE)</f>
        <v>0.67326093337246795</v>
      </c>
      <c r="S1517" s="1060">
        <f t="shared" si="70"/>
        <v>159.29352169927728</v>
      </c>
      <c r="T1517" s="1060">
        <f t="shared" si="71"/>
        <v>5.4819958908130288E-2</v>
      </c>
    </row>
    <row r="1518" spans="1:20" s="1063" customFormat="1">
      <c r="A1518" s="1072" t="s">
        <v>846</v>
      </c>
      <c r="B1518" s="1063" t="s">
        <v>768</v>
      </c>
      <c r="C1518" s="1063" t="s">
        <v>806</v>
      </c>
      <c r="D1518" s="1063" t="s">
        <v>1774</v>
      </c>
      <c r="E1518" s="1066">
        <v>2019</v>
      </c>
      <c r="F1518" s="1066">
        <v>2019</v>
      </c>
      <c r="G1518" s="1064">
        <v>43423</v>
      </c>
      <c r="H1518" s="1117">
        <f t="shared" si="69"/>
        <v>2018</v>
      </c>
      <c r="I1518" s="1118"/>
      <c r="J1518" s="1063" t="s">
        <v>925</v>
      </c>
      <c r="K1518" s="1063" t="s">
        <v>924</v>
      </c>
      <c r="L1518" s="1063" t="s">
        <v>827</v>
      </c>
      <c r="M1518" s="1063">
        <v>1129.4639999999999</v>
      </c>
      <c r="N1518" s="1063">
        <v>0.504</v>
      </c>
      <c r="O1518" s="1062">
        <f>VLOOKUP(C1518,'A. Rate Class Allocations'!$B$124:$J$128,6,FALSE)</f>
        <v>0.94261788524984402</v>
      </c>
      <c r="P1518" s="1061">
        <f>VLOOKUP(C1518,'A. Rate Class Allocations'!$B$124:$J$128,8,FALSE)</f>
        <v>0.86676492558695795</v>
      </c>
      <c r="Q1518" s="1061">
        <f>VLOOKUP(C1518,'A. Rate Class Allocations'!$B$124:$J$128,7,FALSE)</f>
        <v>0.93591420350510102</v>
      </c>
      <c r="R1518" s="1061">
        <f>VLOOKUP(C1518,'A. Rate Class Allocations'!$B$124:$J$128,9,FALSE)</f>
        <v>0.67326093337246795</v>
      </c>
      <c r="S1518" s="1060">
        <f t="shared" si="70"/>
        <v>922.80384984408909</v>
      </c>
      <c r="T1518" s="1060">
        <f t="shared" si="71"/>
        <v>0.31757769298503069</v>
      </c>
    </row>
    <row r="1519" spans="1:20" s="1063" customFormat="1">
      <c r="A1519" s="1072" t="s">
        <v>846</v>
      </c>
      <c r="B1519" s="1063" t="s">
        <v>768</v>
      </c>
      <c r="C1519" s="1063" t="s">
        <v>806</v>
      </c>
      <c r="D1519" s="1063" t="s">
        <v>1774</v>
      </c>
      <c r="E1519" s="1066">
        <v>2019</v>
      </c>
      <c r="F1519" s="1066">
        <v>2019</v>
      </c>
      <c r="G1519" s="1064">
        <v>43423</v>
      </c>
      <c r="H1519" s="1117">
        <f t="shared" si="69"/>
        <v>2018</v>
      </c>
      <c r="I1519" s="1118"/>
      <c r="J1519" s="1063" t="s">
        <v>925</v>
      </c>
      <c r="K1519" s="1063" t="s">
        <v>924</v>
      </c>
      <c r="L1519" s="1063" t="s">
        <v>827</v>
      </c>
      <c r="M1519" s="1063">
        <v>94.122000000000028</v>
      </c>
      <c r="N1519" s="1063">
        <v>4.200000000000001E-2</v>
      </c>
      <c r="O1519" s="1062">
        <f>VLOOKUP(C1519,'A. Rate Class Allocations'!$B$124:$J$128,6,FALSE)</f>
        <v>0.94261788524984402</v>
      </c>
      <c r="P1519" s="1061">
        <f>VLOOKUP(C1519,'A. Rate Class Allocations'!$B$124:$J$128,8,FALSE)</f>
        <v>0.86676492558695795</v>
      </c>
      <c r="Q1519" s="1061">
        <f>VLOOKUP(C1519,'A. Rate Class Allocations'!$B$124:$J$128,7,FALSE)</f>
        <v>0.93591420350510102</v>
      </c>
      <c r="R1519" s="1061">
        <f>VLOOKUP(C1519,'A. Rate Class Allocations'!$B$124:$J$128,9,FALSE)</f>
        <v>0.67326093337246795</v>
      </c>
      <c r="S1519" s="1060">
        <f t="shared" si="70"/>
        <v>76.900320820340781</v>
      </c>
      <c r="T1519" s="1060">
        <f t="shared" si="71"/>
        <v>2.646480774875256E-2</v>
      </c>
    </row>
    <row r="1520" spans="1:20" s="1063" customFormat="1">
      <c r="A1520" s="1072" t="s">
        <v>846</v>
      </c>
      <c r="B1520" s="1063" t="s">
        <v>768</v>
      </c>
      <c r="C1520" s="1063" t="s">
        <v>806</v>
      </c>
      <c r="D1520" s="1063" t="s">
        <v>1774</v>
      </c>
      <c r="E1520" s="1066">
        <v>2019</v>
      </c>
      <c r="F1520" s="1066">
        <v>2019</v>
      </c>
      <c r="G1520" s="1064">
        <v>43423</v>
      </c>
      <c r="H1520" s="1117">
        <f t="shared" si="69"/>
        <v>2018</v>
      </c>
      <c r="I1520" s="1118"/>
      <c r="J1520" s="1063" t="s">
        <v>925</v>
      </c>
      <c r="K1520" s="1063" t="s">
        <v>924</v>
      </c>
      <c r="L1520" s="1063" t="s">
        <v>827</v>
      </c>
      <c r="M1520" s="1063">
        <v>114.29100000000001</v>
      </c>
      <c r="N1520" s="1063">
        <v>5.0999999999999997E-2</v>
      </c>
      <c r="O1520" s="1062">
        <f>VLOOKUP(C1520,'A. Rate Class Allocations'!$B$124:$J$128,6,FALSE)</f>
        <v>0.94261788524984402</v>
      </c>
      <c r="P1520" s="1061">
        <f>VLOOKUP(C1520,'A. Rate Class Allocations'!$B$124:$J$128,8,FALSE)</f>
        <v>0.86676492558695795</v>
      </c>
      <c r="Q1520" s="1061">
        <f>VLOOKUP(C1520,'A. Rate Class Allocations'!$B$124:$J$128,7,FALSE)</f>
        <v>0.93591420350510102</v>
      </c>
      <c r="R1520" s="1061">
        <f>VLOOKUP(C1520,'A. Rate Class Allocations'!$B$124:$J$128,9,FALSE)</f>
        <v>0.67326093337246795</v>
      </c>
      <c r="S1520" s="1060">
        <f t="shared" si="70"/>
        <v>93.378960996128086</v>
      </c>
      <c r="T1520" s="1060">
        <f t="shared" si="71"/>
        <v>3.21358379806281E-2</v>
      </c>
    </row>
    <row r="1521" spans="1:20" s="1063" customFormat="1">
      <c r="A1521" s="1072" t="s">
        <v>846</v>
      </c>
      <c r="B1521" s="1063" t="s">
        <v>768</v>
      </c>
      <c r="C1521" s="1063" t="s">
        <v>806</v>
      </c>
      <c r="D1521" s="1063" t="s">
        <v>1773</v>
      </c>
      <c r="E1521" s="1066">
        <v>2019</v>
      </c>
      <c r="F1521" s="1066">
        <v>2019</v>
      </c>
      <c r="G1521" s="1064">
        <v>43424</v>
      </c>
      <c r="H1521" s="1117">
        <f t="shared" si="69"/>
        <v>2018</v>
      </c>
      <c r="I1521" s="1118"/>
      <c r="J1521" s="1063" t="s">
        <v>925</v>
      </c>
      <c r="K1521" s="1063" t="s">
        <v>924</v>
      </c>
      <c r="L1521" s="1063" t="s">
        <v>827</v>
      </c>
      <c r="M1521" s="1063">
        <v>2911.5320000000002</v>
      </c>
      <c r="N1521" s="1063">
        <v>0.67599999999999993</v>
      </c>
      <c r="O1521" s="1062">
        <f>VLOOKUP(C1521,'A. Rate Class Allocations'!$B$124:$J$128,6,FALSE)</f>
        <v>0.94261788524984402</v>
      </c>
      <c r="P1521" s="1061">
        <f>VLOOKUP(C1521,'A. Rate Class Allocations'!$B$124:$J$128,8,FALSE)</f>
        <v>0.86676492558695795</v>
      </c>
      <c r="Q1521" s="1061">
        <f>VLOOKUP(C1521,'A. Rate Class Allocations'!$B$124:$J$128,7,FALSE)</f>
        <v>0.93591420350510102</v>
      </c>
      <c r="R1521" s="1061">
        <f>VLOOKUP(C1521,'A. Rate Class Allocations'!$B$124:$J$128,9,FALSE)</f>
        <v>0.67326093337246795</v>
      </c>
      <c r="S1521" s="1060">
        <f t="shared" si="70"/>
        <v>2378.8035196732794</v>
      </c>
      <c r="T1521" s="1060">
        <f t="shared" si="71"/>
        <v>0.42595738186087445</v>
      </c>
    </row>
    <row r="1522" spans="1:20" s="1063" customFormat="1">
      <c r="A1522" s="1072" t="s">
        <v>846</v>
      </c>
      <c r="B1522" s="1063" t="s">
        <v>768</v>
      </c>
      <c r="C1522" s="1063" t="s">
        <v>806</v>
      </c>
      <c r="D1522" s="1063" t="s">
        <v>1772</v>
      </c>
      <c r="E1522" s="1066">
        <v>2019</v>
      </c>
      <c r="F1522" s="1066">
        <v>2019</v>
      </c>
      <c r="G1522" s="1064">
        <v>43573</v>
      </c>
      <c r="H1522" s="1117">
        <f t="shared" si="69"/>
        <v>2019</v>
      </c>
      <c r="I1522" s="1118"/>
      <c r="J1522" s="1063" t="s">
        <v>925</v>
      </c>
      <c r="K1522" s="1063" t="s">
        <v>924</v>
      </c>
      <c r="L1522" s="1063" t="s">
        <v>827</v>
      </c>
      <c r="M1522" s="1063">
        <v>181.76999999999998</v>
      </c>
      <c r="N1522" s="1063">
        <v>7.3000000000000009E-2</v>
      </c>
      <c r="O1522" s="1062">
        <f>VLOOKUP(C1522,'A. Rate Class Allocations'!$B$124:$J$128,6,FALSE)</f>
        <v>0.94261788524984402</v>
      </c>
      <c r="P1522" s="1061">
        <f>VLOOKUP(C1522,'A. Rate Class Allocations'!$B$124:$J$128,8,FALSE)</f>
        <v>0.86676492558695795</v>
      </c>
      <c r="Q1522" s="1061">
        <f>VLOOKUP(C1522,'A. Rate Class Allocations'!$B$124:$J$128,7,FALSE)</f>
        <v>0.93591420350510102</v>
      </c>
      <c r="R1522" s="1061">
        <f>VLOOKUP(C1522,'A. Rate Class Allocations'!$B$124:$J$128,9,FALSE)</f>
        <v>0.67326093337246795</v>
      </c>
      <c r="S1522" s="1060">
        <f t="shared" si="70"/>
        <v>148.51120158425596</v>
      </c>
      <c r="T1522" s="1060">
        <f t="shared" si="71"/>
        <v>4.5998356325212784E-2</v>
      </c>
    </row>
    <row r="1523" spans="1:20" s="1063" customFormat="1">
      <c r="A1523" s="1072" t="s">
        <v>846</v>
      </c>
      <c r="B1523" s="1063" t="s">
        <v>768</v>
      </c>
      <c r="C1523" s="1063" t="s">
        <v>806</v>
      </c>
      <c r="D1523" s="1063" t="s">
        <v>1772</v>
      </c>
      <c r="E1523" s="1066">
        <v>2019</v>
      </c>
      <c r="F1523" s="1066">
        <v>2019</v>
      </c>
      <c r="G1523" s="1064">
        <v>43573</v>
      </c>
      <c r="H1523" s="1117">
        <f t="shared" si="69"/>
        <v>2019</v>
      </c>
      <c r="I1523" s="1118"/>
      <c r="J1523" s="1063" t="s">
        <v>925</v>
      </c>
      <c r="K1523" s="1063" t="s">
        <v>924</v>
      </c>
      <c r="L1523" s="1063" t="s">
        <v>827</v>
      </c>
      <c r="M1523" s="1063">
        <v>181.76999999999998</v>
      </c>
      <c r="N1523" s="1063">
        <v>7.3000000000000009E-2</v>
      </c>
      <c r="O1523" s="1062">
        <f>VLOOKUP(C1523,'A. Rate Class Allocations'!$B$124:$J$128,6,FALSE)</f>
        <v>0.94261788524984402</v>
      </c>
      <c r="P1523" s="1061">
        <f>VLOOKUP(C1523,'A. Rate Class Allocations'!$B$124:$J$128,8,FALSE)</f>
        <v>0.86676492558695795</v>
      </c>
      <c r="Q1523" s="1061">
        <f>VLOOKUP(C1523,'A. Rate Class Allocations'!$B$124:$J$128,7,FALSE)</f>
        <v>0.93591420350510102</v>
      </c>
      <c r="R1523" s="1061">
        <f>VLOOKUP(C1523,'A. Rate Class Allocations'!$B$124:$J$128,9,FALSE)</f>
        <v>0.67326093337246795</v>
      </c>
      <c r="S1523" s="1060">
        <f t="shared" si="70"/>
        <v>148.51120158425596</v>
      </c>
      <c r="T1523" s="1060">
        <f t="shared" si="71"/>
        <v>4.5998356325212784E-2</v>
      </c>
    </row>
    <row r="1524" spans="1:20" s="1063" customFormat="1">
      <c r="A1524" s="1072" t="s">
        <v>846</v>
      </c>
      <c r="B1524" s="1063" t="s">
        <v>768</v>
      </c>
      <c r="C1524" s="1063" t="s">
        <v>806</v>
      </c>
      <c r="D1524" s="1063" t="s">
        <v>1772</v>
      </c>
      <c r="E1524" s="1066">
        <v>2019</v>
      </c>
      <c r="F1524" s="1066">
        <v>2019</v>
      </c>
      <c r="G1524" s="1064">
        <v>43573</v>
      </c>
      <c r="H1524" s="1117">
        <f t="shared" si="69"/>
        <v>2019</v>
      </c>
      <c r="I1524" s="1118"/>
      <c r="J1524" s="1063" t="s">
        <v>925</v>
      </c>
      <c r="K1524" s="1063" t="s">
        <v>924</v>
      </c>
      <c r="L1524" s="1063" t="s">
        <v>827</v>
      </c>
      <c r="M1524" s="1063">
        <v>181.76999999999998</v>
      </c>
      <c r="N1524" s="1063">
        <v>7.3000000000000009E-2</v>
      </c>
      <c r="O1524" s="1062">
        <f>VLOOKUP(C1524,'A. Rate Class Allocations'!$B$124:$J$128,6,FALSE)</f>
        <v>0.94261788524984402</v>
      </c>
      <c r="P1524" s="1061">
        <f>VLOOKUP(C1524,'A. Rate Class Allocations'!$B$124:$J$128,8,FALSE)</f>
        <v>0.86676492558695795</v>
      </c>
      <c r="Q1524" s="1061">
        <f>VLOOKUP(C1524,'A. Rate Class Allocations'!$B$124:$J$128,7,FALSE)</f>
        <v>0.93591420350510102</v>
      </c>
      <c r="R1524" s="1061">
        <f>VLOOKUP(C1524,'A. Rate Class Allocations'!$B$124:$J$128,9,FALSE)</f>
        <v>0.67326093337246795</v>
      </c>
      <c r="S1524" s="1060">
        <f t="shared" si="70"/>
        <v>148.51120158425596</v>
      </c>
      <c r="T1524" s="1060">
        <f t="shared" si="71"/>
        <v>4.5998356325212784E-2</v>
      </c>
    </row>
    <row r="1525" spans="1:20" s="1063" customFormat="1">
      <c r="A1525" s="1072" t="s">
        <v>846</v>
      </c>
      <c r="B1525" s="1063" t="s">
        <v>768</v>
      </c>
      <c r="C1525" s="1063" t="s">
        <v>806</v>
      </c>
      <c r="D1525" s="1063" t="s">
        <v>1772</v>
      </c>
      <c r="E1525" s="1066">
        <v>2019</v>
      </c>
      <c r="F1525" s="1066">
        <v>2019</v>
      </c>
      <c r="G1525" s="1064">
        <v>43573</v>
      </c>
      <c r="H1525" s="1117">
        <f t="shared" si="69"/>
        <v>2019</v>
      </c>
      <c r="I1525" s="1118"/>
      <c r="J1525" s="1063" t="s">
        <v>925</v>
      </c>
      <c r="K1525" s="1063" t="s">
        <v>924</v>
      </c>
      <c r="L1525" s="1063" t="s">
        <v>827</v>
      </c>
      <c r="M1525" s="1063">
        <v>181.76999999999998</v>
      </c>
      <c r="N1525" s="1063">
        <v>7.3000000000000009E-2</v>
      </c>
      <c r="O1525" s="1062">
        <f>VLOOKUP(C1525,'A. Rate Class Allocations'!$B$124:$J$128,6,FALSE)</f>
        <v>0.94261788524984402</v>
      </c>
      <c r="P1525" s="1061">
        <f>VLOOKUP(C1525,'A. Rate Class Allocations'!$B$124:$J$128,8,FALSE)</f>
        <v>0.86676492558695795</v>
      </c>
      <c r="Q1525" s="1061">
        <f>VLOOKUP(C1525,'A. Rate Class Allocations'!$B$124:$J$128,7,FALSE)</f>
        <v>0.93591420350510102</v>
      </c>
      <c r="R1525" s="1061">
        <f>VLOOKUP(C1525,'A. Rate Class Allocations'!$B$124:$J$128,9,FALSE)</f>
        <v>0.67326093337246795</v>
      </c>
      <c r="S1525" s="1060">
        <f t="shared" si="70"/>
        <v>148.51120158425596</v>
      </c>
      <c r="T1525" s="1060">
        <f t="shared" si="71"/>
        <v>4.5998356325212784E-2</v>
      </c>
    </row>
    <row r="1526" spans="1:20" s="1063" customFormat="1">
      <c r="A1526" s="1072" t="s">
        <v>846</v>
      </c>
      <c r="B1526" s="1063" t="s">
        <v>768</v>
      </c>
      <c r="C1526" s="1063" t="s">
        <v>806</v>
      </c>
      <c r="D1526" s="1063" t="s">
        <v>1772</v>
      </c>
      <c r="E1526" s="1066">
        <v>2019</v>
      </c>
      <c r="F1526" s="1066">
        <v>2019</v>
      </c>
      <c r="G1526" s="1064">
        <v>43573</v>
      </c>
      <c r="H1526" s="1117">
        <f t="shared" si="69"/>
        <v>2019</v>
      </c>
      <c r="I1526" s="1118"/>
      <c r="J1526" s="1063" t="s">
        <v>925</v>
      </c>
      <c r="K1526" s="1063" t="s">
        <v>924</v>
      </c>
      <c r="L1526" s="1063" t="s">
        <v>827</v>
      </c>
      <c r="M1526" s="1063">
        <v>181.76999999999998</v>
      </c>
      <c r="N1526" s="1063">
        <v>7.3000000000000009E-2</v>
      </c>
      <c r="O1526" s="1062">
        <f>VLOOKUP(C1526,'A. Rate Class Allocations'!$B$124:$J$128,6,FALSE)</f>
        <v>0.94261788524984402</v>
      </c>
      <c r="P1526" s="1061">
        <f>VLOOKUP(C1526,'A. Rate Class Allocations'!$B$124:$J$128,8,FALSE)</f>
        <v>0.86676492558695795</v>
      </c>
      <c r="Q1526" s="1061">
        <f>VLOOKUP(C1526,'A. Rate Class Allocations'!$B$124:$J$128,7,FALSE)</f>
        <v>0.93591420350510102</v>
      </c>
      <c r="R1526" s="1061">
        <f>VLOOKUP(C1526,'A. Rate Class Allocations'!$B$124:$J$128,9,FALSE)</f>
        <v>0.67326093337246795</v>
      </c>
      <c r="S1526" s="1060">
        <f t="shared" si="70"/>
        <v>148.51120158425596</v>
      </c>
      <c r="T1526" s="1060">
        <f t="shared" si="71"/>
        <v>4.5998356325212784E-2</v>
      </c>
    </row>
    <row r="1527" spans="1:20" s="1063" customFormat="1">
      <c r="A1527" s="1072" t="s">
        <v>846</v>
      </c>
      <c r="B1527" s="1063" t="s">
        <v>768</v>
      </c>
      <c r="C1527" s="1063" t="s">
        <v>806</v>
      </c>
      <c r="D1527" s="1063" t="s">
        <v>1772</v>
      </c>
      <c r="E1527" s="1066">
        <v>2019</v>
      </c>
      <c r="F1527" s="1066">
        <v>2019</v>
      </c>
      <c r="G1527" s="1064">
        <v>43573</v>
      </c>
      <c r="H1527" s="1117">
        <f t="shared" si="69"/>
        <v>2019</v>
      </c>
      <c r="I1527" s="1118"/>
      <c r="J1527" s="1063" t="s">
        <v>925</v>
      </c>
      <c r="K1527" s="1063" t="s">
        <v>924</v>
      </c>
      <c r="L1527" s="1063" t="s">
        <v>827</v>
      </c>
      <c r="M1527" s="1063">
        <v>181.76999999999998</v>
      </c>
      <c r="N1527" s="1063">
        <v>7.3000000000000009E-2</v>
      </c>
      <c r="O1527" s="1062">
        <f>VLOOKUP(C1527,'A. Rate Class Allocations'!$B$124:$J$128,6,FALSE)</f>
        <v>0.94261788524984402</v>
      </c>
      <c r="P1527" s="1061">
        <f>VLOOKUP(C1527,'A. Rate Class Allocations'!$B$124:$J$128,8,FALSE)</f>
        <v>0.86676492558695795</v>
      </c>
      <c r="Q1527" s="1061">
        <f>VLOOKUP(C1527,'A. Rate Class Allocations'!$B$124:$J$128,7,FALSE)</f>
        <v>0.93591420350510102</v>
      </c>
      <c r="R1527" s="1061">
        <f>VLOOKUP(C1527,'A. Rate Class Allocations'!$B$124:$J$128,9,FALSE)</f>
        <v>0.67326093337246795</v>
      </c>
      <c r="S1527" s="1060">
        <f t="shared" si="70"/>
        <v>148.51120158425596</v>
      </c>
      <c r="T1527" s="1060">
        <f t="shared" si="71"/>
        <v>4.5998356325212784E-2</v>
      </c>
    </row>
    <row r="1528" spans="1:20" s="1063" customFormat="1">
      <c r="A1528" s="1072" t="s">
        <v>846</v>
      </c>
      <c r="B1528" s="1063" t="s">
        <v>768</v>
      </c>
      <c r="C1528" s="1063" t="s">
        <v>806</v>
      </c>
      <c r="D1528" s="1063" t="s">
        <v>1772</v>
      </c>
      <c r="E1528" s="1066">
        <v>2019</v>
      </c>
      <c r="F1528" s="1066">
        <v>2019</v>
      </c>
      <c r="G1528" s="1064">
        <v>43573</v>
      </c>
      <c r="H1528" s="1117">
        <f t="shared" si="69"/>
        <v>2019</v>
      </c>
      <c r="I1528" s="1118"/>
      <c r="J1528" s="1063" t="s">
        <v>925</v>
      </c>
      <c r="K1528" s="1063" t="s">
        <v>924</v>
      </c>
      <c r="L1528" s="1063" t="s">
        <v>827</v>
      </c>
      <c r="M1528" s="1063">
        <v>149.39999999999998</v>
      </c>
      <c r="N1528" s="1063">
        <v>0.06</v>
      </c>
      <c r="O1528" s="1062">
        <f>VLOOKUP(C1528,'A. Rate Class Allocations'!$B$124:$J$128,6,FALSE)</f>
        <v>0.94261788524984402</v>
      </c>
      <c r="P1528" s="1061">
        <f>VLOOKUP(C1528,'A. Rate Class Allocations'!$B$124:$J$128,8,FALSE)</f>
        <v>0.86676492558695795</v>
      </c>
      <c r="Q1528" s="1061">
        <f>VLOOKUP(C1528,'A. Rate Class Allocations'!$B$124:$J$128,7,FALSE)</f>
        <v>0.93591420350510102</v>
      </c>
      <c r="R1528" s="1061">
        <f>VLOOKUP(C1528,'A. Rate Class Allocations'!$B$124:$J$128,9,FALSE)</f>
        <v>0.67326093337246795</v>
      </c>
      <c r="S1528" s="1060">
        <f t="shared" si="70"/>
        <v>122.06400130212819</v>
      </c>
      <c r="T1528" s="1060">
        <f t="shared" si="71"/>
        <v>3.7806868212503654E-2</v>
      </c>
    </row>
    <row r="1529" spans="1:20" s="1063" customFormat="1">
      <c r="A1529" s="1072" t="s">
        <v>846</v>
      </c>
      <c r="B1529" s="1063" t="s">
        <v>768</v>
      </c>
      <c r="C1529" s="1063" t="s">
        <v>806</v>
      </c>
      <c r="D1529" s="1063" t="s">
        <v>1772</v>
      </c>
      <c r="E1529" s="1066">
        <v>2019</v>
      </c>
      <c r="F1529" s="1066">
        <v>2019</v>
      </c>
      <c r="G1529" s="1064">
        <v>43573</v>
      </c>
      <c r="H1529" s="1117">
        <f t="shared" si="69"/>
        <v>2019</v>
      </c>
      <c r="I1529" s="1118"/>
      <c r="J1529" s="1063" t="s">
        <v>925</v>
      </c>
      <c r="K1529" s="1063" t="s">
        <v>924</v>
      </c>
      <c r="L1529" s="1063" t="s">
        <v>827</v>
      </c>
      <c r="M1529" s="1063">
        <v>149.39999999999998</v>
      </c>
      <c r="N1529" s="1063">
        <v>0.06</v>
      </c>
      <c r="O1529" s="1062">
        <f>VLOOKUP(C1529,'A. Rate Class Allocations'!$B$124:$J$128,6,FALSE)</f>
        <v>0.94261788524984402</v>
      </c>
      <c r="P1529" s="1061">
        <f>VLOOKUP(C1529,'A. Rate Class Allocations'!$B$124:$J$128,8,FALSE)</f>
        <v>0.86676492558695795</v>
      </c>
      <c r="Q1529" s="1061">
        <f>VLOOKUP(C1529,'A. Rate Class Allocations'!$B$124:$J$128,7,FALSE)</f>
        <v>0.93591420350510102</v>
      </c>
      <c r="R1529" s="1061">
        <f>VLOOKUP(C1529,'A. Rate Class Allocations'!$B$124:$J$128,9,FALSE)</f>
        <v>0.67326093337246795</v>
      </c>
      <c r="S1529" s="1060">
        <f t="shared" si="70"/>
        <v>122.06400130212819</v>
      </c>
      <c r="T1529" s="1060">
        <f t="shared" si="71"/>
        <v>3.7806868212503654E-2</v>
      </c>
    </row>
    <row r="1530" spans="1:20" s="1063" customFormat="1">
      <c r="A1530" s="1072" t="s">
        <v>846</v>
      </c>
      <c r="B1530" s="1063" t="s">
        <v>768</v>
      </c>
      <c r="C1530" s="1063" t="s">
        <v>806</v>
      </c>
      <c r="D1530" s="1063" t="s">
        <v>1772</v>
      </c>
      <c r="E1530" s="1066">
        <v>2019</v>
      </c>
      <c r="F1530" s="1066">
        <v>2019</v>
      </c>
      <c r="G1530" s="1064">
        <v>43573</v>
      </c>
      <c r="H1530" s="1117">
        <f t="shared" si="69"/>
        <v>2019</v>
      </c>
      <c r="I1530" s="1118"/>
      <c r="J1530" s="1063" t="s">
        <v>925</v>
      </c>
      <c r="K1530" s="1063" t="s">
        <v>924</v>
      </c>
      <c r="L1530" s="1063" t="s">
        <v>827</v>
      </c>
      <c r="M1530" s="1063">
        <v>363.53999999999996</v>
      </c>
      <c r="N1530" s="1063">
        <v>0.14600000000000002</v>
      </c>
      <c r="O1530" s="1062">
        <f>VLOOKUP(C1530,'A. Rate Class Allocations'!$B$124:$J$128,6,FALSE)</f>
        <v>0.94261788524984402</v>
      </c>
      <c r="P1530" s="1061">
        <f>VLOOKUP(C1530,'A. Rate Class Allocations'!$B$124:$J$128,8,FALSE)</f>
        <v>0.86676492558695795</v>
      </c>
      <c r="Q1530" s="1061">
        <f>VLOOKUP(C1530,'A. Rate Class Allocations'!$B$124:$J$128,7,FALSE)</f>
        <v>0.93591420350510102</v>
      </c>
      <c r="R1530" s="1061">
        <f>VLOOKUP(C1530,'A. Rate Class Allocations'!$B$124:$J$128,9,FALSE)</f>
        <v>0.67326093337246795</v>
      </c>
      <c r="S1530" s="1060">
        <f t="shared" si="70"/>
        <v>297.02240316851191</v>
      </c>
      <c r="T1530" s="1060">
        <f t="shared" si="71"/>
        <v>9.1996712650425569E-2</v>
      </c>
    </row>
    <row r="1531" spans="1:20" s="1063" customFormat="1">
      <c r="A1531" s="1072" t="s">
        <v>846</v>
      </c>
      <c r="B1531" s="1063" t="s">
        <v>768</v>
      </c>
      <c r="C1531" s="1063" t="s">
        <v>806</v>
      </c>
      <c r="D1531" s="1063" t="s">
        <v>1771</v>
      </c>
      <c r="E1531" s="1066">
        <v>2019</v>
      </c>
      <c r="F1531" s="1066">
        <v>2019</v>
      </c>
      <c r="G1531" s="1064">
        <v>43418</v>
      </c>
      <c r="H1531" s="1117">
        <f t="shared" si="69"/>
        <v>2018</v>
      </c>
      <c r="I1531" s="1118"/>
      <c r="J1531" s="1063" t="s">
        <v>925</v>
      </c>
      <c r="K1531" s="1063" t="s">
        <v>924</v>
      </c>
      <c r="L1531" s="1063" t="s">
        <v>827</v>
      </c>
      <c r="M1531" s="1063">
        <v>104.19999999999999</v>
      </c>
      <c r="N1531" s="1063">
        <v>3.9999999999999994E-2</v>
      </c>
      <c r="O1531" s="1062">
        <f>VLOOKUP(C1531,'A. Rate Class Allocations'!$B$124:$J$128,6,FALSE)</f>
        <v>0.94261788524984402</v>
      </c>
      <c r="P1531" s="1061">
        <f>VLOOKUP(C1531,'A. Rate Class Allocations'!$B$124:$J$128,8,FALSE)</f>
        <v>0.86676492558695795</v>
      </c>
      <c r="Q1531" s="1061">
        <f>VLOOKUP(C1531,'A. Rate Class Allocations'!$B$124:$J$128,7,FALSE)</f>
        <v>0.93591420350510102</v>
      </c>
      <c r="R1531" s="1061">
        <f>VLOOKUP(C1531,'A. Rate Class Allocations'!$B$124:$J$128,9,FALSE)</f>
        <v>0.67326093337246795</v>
      </c>
      <c r="S1531" s="1060">
        <f t="shared" si="70"/>
        <v>85.134330225446831</v>
      </c>
      <c r="T1531" s="1060">
        <f t="shared" si="71"/>
        <v>2.5204578808335765E-2</v>
      </c>
    </row>
    <row r="1532" spans="1:20" s="1063" customFormat="1">
      <c r="A1532" s="1072" t="s">
        <v>846</v>
      </c>
      <c r="B1532" s="1063" t="s">
        <v>768</v>
      </c>
      <c r="C1532" s="1063" t="s">
        <v>806</v>
      </c>
      <c r="D1532" s="1063" t="s">
        <v>1771</v>
      </c>
      <c r="E1532" s="1066">
        <v>2019</v>
      </c>
      <c r="F1532" s="1066">
        <v>2019</v>
      </c>
      <c r="G1532" s="1064">
        <v>43418</v>
      </c>
      <c r="H1532" s="1117">
        <f t="shared" si="69"/>
        <v>2018</v>
      </c>
      <c r="I1532" s="1118"/>
      <c r="J1532" s="1063" t="s">
        <v>925</v>
      </c>
      <c r="K1532" s="1063" t="s">
        <v>924</v>
      </c>
      <c r="L1532" s="1063" t="s">
        <v>827</v>
      </c>
      <c r="M1532" s="1063">
        <v>2281.9800000000005</v>
      </c>
      <c r="N1532" s="1063">
        <v>0.87600000000000011</v>
      </c>
      <c r="O1532" s="1062">
        <f>VLOOKUP(C1532,'A. Rate Class Allocations'!$B$124:$J$128,6,FALSE)</f>
        <v>0.94261788524984402</v>
      </c>
      <c r="P1532" s="1061">
        <f>VLOOKUP(C1532,'A. Rate Class Allocations'!$B$124:$J$128,8,FALSE)</f>
        <v>0.86676492558695795</v>
      </c>
      <c r="Q1532" s="1061">
        <f>VLOOKUP(C1532,'A. Rate Class Allocations'!$B$124:$J$128,7,FALSE)</f>
        <v>0.93591420350510102</v>
      </c>
      <c r="R1532" s="1061">
        <f>VLOOKUP(C1532,'A. Rate Class Allocations'!$B$124:$J$128,9,FALSE)</f>
        <v>0.67326093337246795</v>
      </c>
      <c r="S1532" s="1060">
        <f t="shared" si="70"/>
        <v>1864.4418319372862</v>
      </c>
      <c r="T1532" s="1060">
        <f t="shared" si="71"/>
        <v>0.55198027590255339</v>
      </c>
    </row>
    <row r="1533" spans="1:20" s="1063" customFormat="1">
      <c r="A1533" s="1072" t="s">
        <v>846</v>
      </c>
      <c r="B1533" s="1063" t="s">
        <v>768</v>
      </c>
      <c r="C1533" s="1063" t="s">
        <v>806</v>
      </c>
      <c r="D1533" s="1063" t="s">
        <v>1771</v>
      </c>
      <c r="E1533" s="1066">
        <v>2019</v>
      </c>
      <c r="F1533" s="1066">
        <v>2019</v>
      </c>
      <c r="G1533" s="1064">
        <v>43418</v>
      </c>
      <c r="H1533" s="1117">
        <f t="shared" si="69"/>
        <v>2018</v>
      </c>
      <c r="I1533" s="1118"/>
      <c r="J1533" s="1063" t="s">
        <v>843</v>
      </c>
      <c r="K1533" s="1063" t="s">
        <v>924</v>
      </c>
      <c r="L1533" s="1063" t="s">
        <v>827</v>
      </c>
      <c r="M1533" s="1063">
        <v>380.33</v>
      </c>
      <c r="N1533" s="1063">
        <v>0.14600000000000002</v>
      </c>
      <c r="O1533" s="1062">
        <f>VLOOKUP(C1533,'A. Rate Class Allocations'!$B$124:$J$128,6,FALSE)</f>
        <v>0.94261788524984402</v>
      </c>
      <c r="P1533" s="1061">
        <f>VLOOKUP(C1533,'A. Rate Class Allocations'!$B$124:$J$128,8,FALSE)</f>
        <v>0.86676492558695795</v>
      </c>
      <c r="Q1533" s="1061">
        <f>VLOOKUP(C1533,'A. Rate Class Allocations'!$B$124:$J$128,7,FALSE)</f>
        <v>0.93591420350510102</v>
      </c>
      <c r="R1533" s="1061">
        <f>VLOOKUP(C1533,'A. Rate Class Allocations'!$B$124:$J$128,9,FALSE)</f>
        <v>0.67326093337246795</v>
      </c>
      <c r="S1533" s="1060">
        <f t="shared" si="70"/>
        <v>310.740305322881</v>
      </c>
      <c r="T1533" s="1060">
        <f t="shared" si="71"/>
        <v>9.1996712650425569E-2</v>
      </c>
    </row>
    <row r="1534" spans="1:20" s="1063" customFormat="1">
      <c r="A1534" s="1072" t="s">
        <v>846</v>
      </c>
      <c r="B1534" s="1063" t="s">
        <v>768</v>
      </c>
      <c r="C1534" s="1063" t="s">
        <v>806</v>
      </c>
      <c r="D1534" s="1063" t="s">
        <v>1770</v>
      </c>
      <c r="E1534" s="1066">
        <v>2019</v>
      </c>
      <c r="F1534" s="1066">
        <v>2019</v>
      </c>
      <c r="G1534" s="1064">
        <v>43423</v>
      </c>
      <c r="H1534" s="1117">
        <f t="shared" si="69"/>
        <v>2018</v>
      </c>
      <c r="I1534" s="1118"/>
      <c r="J1534" s="1063" t="s">
        <v>925</v>
      </c>
      <c r="K1534" s="1063" t="s">
        <v>924</v>
      </c>
      <c r="L1534" s="1063" t="s">
        <v>827</v>
      </c>
      <c r="M1534" s="1063">
        <v>509.39200000000005</v>
      </c>
      <c r="N1534" s="1063">
        <v>0.20800000000000002</v>
      </c>
      <c r="O1534" s="1062">
        <f>VLOOKUP(C1534,'A. Rate Class Allocations'!$B$124:$J$128,6,FALSE)</f>
        <v>0.94261788524984402</v>
      </c>
      <c r="P1534" s="1061">
        <f>VLOOKUP(C1534,'A. Rate Class Allocations'!$B$124:$J$128,8,FALSE)</f>
        <v>0.86676492558695795</v>
      </c>
      <c r="Q1534" s="1061">
        <f>VLOOKUP(C1534,'A. Rate Class Allocations'!$B$124:$J$128,7,FALSE)</f>
        <v>0.93591420350510102</v>
      </c>
      <c r="R1534" s="1061">
        <f>VLOOKUP(C1534,'A. Rate Class Allocations'!$B$124:$J$128,9,FALSE)</f>
        <v>0.67326093337246795</v>
      </c>
      <c r="S1534" s="1060">
        <f t="shared" si="70"/>
        <v>416.18758869674491</v>
      </c>
      <c r="T1534" s="1060">
        <f t="shared" si="71"/>
        <v>0.13106380980334603</v>
      </c>
    </row>
    <row r="1535" spans="1:20" s="1063" customFormat="1">
      <c r="A1535" s="1072" t="s">
        <v>846</v>
      </c>
      <c r="B1535" s="1063" t="s">
        <v>768</v>
      </c>
      <c r="C1535" s="1063" t="s">
        <v>806</v>
      </c>
      <c r="D1535" s="1063" t="s">
        <v>1769</v>
      </c>
      <c r="E1535" s="1066">
        <v>2019</v>
      </c>
      <c r="F1535" s="1066">
        <v>2019</v>
      </c>
      <c r="G1535" s="1064">
        <v>43417</v>
      </c>
      <c r="H1535" s="1117">
        <f t="shared" si="69"/>
        <v>2018</v>
      </c>
      <c r="I1535" s="1118"/>
      <c r="J1535" s="1063" t="s">
        <v>925</v>
      </c>
      <c r="K1535" s="1063" t="s">
        <v>924</v>
      </c>
      <c r="L1535" s="1063" t="s">
        <v>827</v>
      </c>
      <c r="M1535" s="1063">
        <v>6643.7279999999992</v>
      </c>
      <c r="N1535" s="1063">
        <v>1.0919999999999999</v>
      </c>
      <c r="O1535" s="1062">
        <f>VLOOKUP(C1535,'A. Rate Class Allocations'!$B$124:$J$128,6,FALSE)</f>
        <v>0.94261788524984402</v>
      </c>
      <c r="P1535" s="1061">
        <f>VLOOKUP(C1535,'A. Rate Class Allocations'!$B$124:$J$128,8,FALSE)</f>
        <v>0.86676492558695795</v>
      </c>
      <c r="Q1535" s="1061">
        <f>VLOOKUP(C1535,'A. Rate Class Allocations'!$B$124:$J$128,7,FALSE)</f>
        <v>0.93591420350510102</v>
      </c>
      <c r="R1535" s="1061">
        <f>VLOOKUP(C1535,'A. Rate Class Allocations'!$B$124:$J$128,9,FALSE)</f>
        <v>0.67326093337246795</v>
      </c>
      <c r="S1535" s="1060">
        <f t="shared" si="70"/>
        <v>5428.1126053747348</v>
      </c>
      <c r="T1535" s="1060">
        <f t="shared" si="71"/>
        <v>0.68808500146756635</v>
      </c>
    </row>
    <row r="1536" spans="1:20" s="1063" customFormat="1">
      <c r="A1536" s="1072" t="s">
        <v>846</v>
      </c>
      <c r="B1536" s="1063" t="s">
        <v>768</v>
      </c>
      <c r="C1536" s="1063" t="s">
        <v>806</v>
      </c>
      <c r="D1536" s="1063" t="s">
        <v>1769</v>
      </c>
      <c r="E1536" s="1066">
        <v>2019</v>
      </c>
      <c r="F1536" s="1066">
        <v>2019</v>
      </c>
      <c r="G1536" s="1064">
        <v>43417</v>
      </c>
      <c r="H1536" s="1117">
        <f t="shared" si="69"/>
        <v>2018</v>
      </c>
      <c r="I1536" s="1118"/>
      <c r="J1536" s="1063" t="s">
        <v>925</v>
      </c>
      <c r="K1536" s="1063" t="s">
        <v>924</v>
      </c>
      <c r="L1536" s="1063" t="s">
        <v>827</v>
      </c>
      <c r="M1536" s="1063">
        <v>176.43599999999998</v>
      </c>
      <c r="N1536" s="1063">
        <v>2.8999999999999998E-2</v>
      </c>
      <c r="O1536" s="1062">
        <f>VLOOKUP(C1536,'A. Rate Class Allocations'!$B$124:$J$128,6,FALSE)</f>
        <v>0.94261788524984402</v>
      </c>
      <c r="P1536" s="1061">
        <f>VLOOKUP(C1536,'A. Rate Class Allocations'!$B$124:$J$128,8,FALSE)</f>
        <v>0.86676492558695795</v>
      </c>
      <c r="Q1536" s="1061">
        <f>VLOOKUP(C1536,'A. Rate Class Allocations'!$B$124:$J$128,7,FALSE)</f>
        <v>0.93591420350510102</v>
      </c>
      <c r="R1536" s="1061">
        <f>VLOOKUP(C1536,'A. Rate Class Allocations'!$B$124:$J$128,9,FALSE)</f>
        <v>0.67326093337246795</v>
      </c>
      <c r="S1536" s="1060">
        <f t="shared" si="70"/>
        <v>144.15317358595908</v>
      </c>
      <c r="T1536" s="1060">
        <f t="shared" si="71"/>
        <v>1.8273319636043429E-2</v>
      </c>
    </row>
    <row r="1537" spans="1:20" s="1063" customFormat="1">
      <c r="A1537" s="1072" t="s">
        <v>846</v>
      </c>
      <c r="B1537" s="1063" t="s">
        <v>768</v>
      </c>
      <c r="C1537" s="1063" t="s">
        <v>806</v>
      </c>
      <c r="D1537" s="1063" t="s">
        <v>1768</v>
      </c>
      <c r="E1537" s="1066">
        <v>2019</v>
      </c>
      <c r="F1537" s="1066">
        <v>2019</v>
      </c>
      <c r="G1537" s="1064">
        <v>43416</v>
      </c>
      <c r="H1537" s="1117">
        <f t="shared" si="69"/>
        <v>2018</v>
      </c>
      <c r="I1537" s="1118"/>
      <c r="J1537" s="1063" t="s">
        <v>925</v>
      </c>
      <c r="K1537" s="1063" t="s">
        <v>924</v>
      </c>
      <c r="L1537" s="1063" t="s">
        <v>827</v>
      </c>
      <c r="M1537" s="1063">
        <v>1429.7580000000005</v>
      </c>
      <c r="N1537" s="1063">
        <v>0.63800000000000012</v>
      </c>
      <c r="O1537" s="1062">
        <f>VLOOKUP(C1537,'A. Rate Class Allocations'!$B$124:$J$128,6,FALSE)</f>
        <v>0.94261788524984402</v>
      </c>
      <c r="P1537" s="1061">
        <f>VLOOKUP(C1537,'A. Rate Class Allocations'!$B$124:$J$128,8,FALSE)</f>
        <v>0.86676492558695795</v>
      </c>
      <c r="Q1537" s="1061">
        <f>VLOOKUP(C1537,'A. Rate Class Allocations'!$B$124:$J$128,7,FALSE)</f>
        <v>0.93591420350510102</v>
      </c>
      <c r="R1537" s="1061">
        <f>VLOOKUP(C1537,'A. Rate Class Allocations'!$B$124:$J$128,9,FALSE)</f>
        <v>0.67326093337246795</v>
      </c>
      <c r="S1537" s="1060">
        <f t="shared" si="70"/>
        <v>1168.1524924613673</v>
      </c>
      <c r="T1537" s="1060">
        <f t="shared" si="71"/>
        <v>0.40201303199295563</v>
      </c>
    </row>
    <row r="1538" spans="1:20" s="1063" customFormat="1">
      <c r="A1538" s="1072" t="s">
        <v>846</v>
      </c>
      <c r="B1538" s="1063" t="s">
        <v>768</v>
      </c>
      <c r="C1538" s="1063" t="s">
        <v>806</v>
      </c>
      <c r="D1538" s="1063" t="s">
        <v>1767</v>
      </c>
      <c r="E1538" s="1066">
        <v>2019</v>
      </c>
      <c r="F1538" s="1066">
        <v>2019</v>
      </c>
      <c r="G1538" s="1064">
        <v>43416</v>
      </c>
      <c r="H1538" s="1117">
        <f t="shared" si="69"/>
        <v>2018</v>
      </c>
      <c r="I1538" s="1118"/>
      <c r="J1538" s="1063" t="s">
        <v>925</v>
      </c>
      <c r="K1538" s="1063" t="s">
        <v>924</v>
      </c>
      <c r="L1538" s="1063" t="s">
        <v>827</v>
      </c>
      <c r="M1538" s="1063">
        <v>1408.6799999999998</v>
      </c>
      <c r="N1538" s="1063">
        <v>0.46799999999999997</v>
      </c>
      <c r="O1538" s="1062">
        <f>VLOOKUP(C1538,'A. Rate Class Allocations'!$B$124:$J$128,6,FALSE)</f>
        <v>0.94261788524984402</v>
      </c>
      <c r="P1538" s="1061">
        <f>VLOOKUP(C1538,'A. Rate Class Allocations'!$B$124:$J$128,8,FALSE)</f>
        <v>0.86676492558695795</v>
      </c>
      <c r="Q1538" s="1061">
        <f>VLOOKUP(C1538,'A. Rate Class Allocations'!$B$124:$J$128,7,FALSE)</f>
        <v>0.93591420350510102</v>
      </c>
      <c r="R1538" s="1061">
        <f>VLOOKUP(C1538,'A. Rate Class Allocations'!$B$124:$J$128,9,FALSE)</f>
        <v>0.67326093337246795</v>
      </c>
      <c r="S1538" s="1060">
        <f t="shared" si="70"/>
        <v>1150.93117372344</v>
      </c>
      <c r="T1538" s="1060">
        <f t="shared" si="71"/>
        <v>0.29489357205752847</v>
      </c>
    </row>
    <row r="1539" spans="1:20" s="1063" customFormat="1">
      <c r="A1539" s="1072" t="s">
        <v>846</v>
      </c>
      <c r="B1539" s="1063" t="s">
        <v>768</v>
      </c>
      <c r="C1539" s="1063" t="s">
        <v>806</v>
      </c>
      <c r="D1539" s="1063" t="s">
        <v>1767</v>
      </c>
      <c r="E1539" s="1066">
        <v>2019</v>
      </c>
      <c r="F1539" s="1066">
        <v>2019</v>
      </c>
      <c r="G1539" s="1064">
        <v>43416</v>
      </c>
      <c r="H1539" s="1117">
        <f t="shared" si="69"/>
        <v>2018</v>
      </c>
      <c r="I1539" s="1118"/>
      <c r="J1539" s="1063" t="s">
        <v>925</v>
      </c>
      <c r="K1539" s="1063" t="s">
        <v>924</v>
      </c>
      <c r="L1539" s="1063" t="s">
        <v>827</v>
      </c>
      <c r="M1539" s="1063">
        <v>2531.41</v>
      </c>
      <c r="N1539" s="1063">
        <v>0.84099999999999986</v>
      </c>
      <c r="O1539" s="1062">
        <f>VLOOKUP(C1539,'A. Rate Class Allocations'!$B$124:$J$128,6,FALSE)</f>
        <v>0.94261788524984402</v>
      </c>
      <c r="P1539" s="1061">
        <f>VLOOKUP(C1539,'A. Rate Class Allocations'!$B$124:$J$128,8,FALSE)</f>
        <v>0.86676492558695795</v>
      </c>
      <c r="Q1539" s="1061">
        <f>VLOOKUP(C1539,'A. Rate Class Allocations'!$B$124:$J$128,7,FALSE)</f>
        <v>0.93591420350510102</v>
      </c>
      <c r="R1539" s="1061">
        <f>VLOOKUP(C1539,'A. Rate Class Allocations'!$B$124:$J$128,9,FALSE)</f>
        <v>0.67326093337246795</v>
      </c>
      <c r="S1539" s="1060">
        <f t="shared" si="70"/>
        <v>2068.2331561996007</v>
      </c>
      <c r="T1539" s="1060">
        <f t="shared" si="71"/>
        <v>0.52992626944525945</v>
      </c>
    </row>
    <row r="1540" spans="1:20" s="1063" customFormat="1">
      <c r="A1540" s="1072" t="s">
        <v>846</v>
      </c>
      <c r="B1540" s="1063" t="s">
        <v>768</v>
      </c>
      <c r="C1540" s="1063" t="s">
        <v>806</v>
      </c>
      <c r="D1540" s="1063" t="s">
        <v>1767</v>
      </c>
      <c r="E1540" s="1066">
        <v>2019</v>
      </c>
      <c r="F1540" s="1066">
        <v>2019</v>
      </c>
      <c r="G1540" s="1064">
        <v>43416</v>
      </c>
      <c r="H1540" s="1117">
        <f t="shared" ref="H1540:H1603" si="72">YEAR(G1540)</f>
        <v>2018</v>
      </c>
      <c r="I1540" s="1118"/>
      <c r="J1540" s="1063" t="s">
        <v>843</v>
      </c>
      <c r="K1540" s="1063" t="s">
        <v>924</v>
      </c>
      <c r="L1540" s="1063" t="s">
        <v>827</v>
      </c>
      <c r="M1540" s="1063">
        <v>611.02999999999986</v>
      </c>
      <c r="N1540" s="1063">
        <v>0.20299999999999999</v>
      </c>
      <c r="O1540" s="1062">
        <f>VLOOKUP(C1540,'A. Rate Class Allocations'!$B$124:$J$128,6,FALSE)</f>
        <v>0.94261788524984402</v>
      </c>
      <c r="P1540" s="1061">
        <f>VLOOKUP(C1540,'A. Rate Class Allocations'!$B$124:$J$128,8,FALSE)</f>
        <v>0.86676492558695795</v>
      </c>
      <c r="Q1540" s="1061">
        <f>VLOOKUP(C1540,'A. Rate Class Allocations'!$B$124:$J$128,7,FALSE)</f>
        <v>0.93591420350510102</v>
      </c>
      <c r="R1540" s="1061">
        <f>VLOOKUP(C1540,'A. Rate Class Allocations'!$B$124:$J$128,9,FALSE)</f>
        <v>0.67326093337246795</v>
      </c>
      <c r="S1540" s="1060">
        <f t="shared" ref="S1540:S1603" si="73">M1540*O1540*P1540</f>
        <v>499.2286928757656</v>
      </c>
      <c r="T1540" s="1060">
        <f t="shared" ref="T1540:T1603" si="74">N1540*Q1540*R1540</f>
        <v>0.12791323745230401</v>
      </c>
    </row>
    <row r="1541" spans="1:20" s="1063" customFormat="1">
      <c r="A1541" s="1072" t="s">
        <v>846</v>
      </c>
      <c r="B1541" s="1063" t="s">
        <v>768</v>
      </c>
      <c r="C1541" s="1063" t="s">
        <v>806</v>
      </c>
      <c r="D1541" s="1063" t="s">
        <v>1766</v>
      </c>
      <c r="E1541" s="1066">
        <v>2019</v>
      </c>
      <c r="F1541" s="1066">
        <v>2019</v>
      </c>
      <c r="G1541" s="1064">
        <v>43433</v>
      </c>
      <c r="H1541" s="1117">
        <f t="shared" si="72"/>
        <v>2018</v>
      </c>
      <c r="I1541" s="1118"/>
      <c r="J1541" s="1063" t="s">
        <v>925</v>
      </c>
      <c r="K1541" s="1063" t="s">
        <v>924</v>
      </c>
      <c r="L1541" s="1063" t="s">
        <v>827</v>
      </c>
      <c r="M1541" s="1063">
        <v>4541.6519999999982</v>
      </c>
      <c r="N1541" s="1063">
        <v>0.73799999999999988</v>
      </c>
      <c r="O1541" s="1062">
        <f>VLOOKUP(C1541,'A. Rate Class Allocations'!$B$124:$J$128,6,FALSE)</f>
        <v>0.94261788524984402</v>
      </c>
      <c r="P1541" s="1061">
        <f>VLOOKUP(C1541,'A. Rate Class Allocations'!$B$124:$J$128,8,FALSE)</f>
        <v>0.86676492558695795</v>
      </c>
      <c r="Q1541" s="1061">
        <f>VLOOKUP(C1541,'A. Rate Class Allocations'!$B$124:$J$128,7,FALSE)</f>
        <v>0.93591420350510102</v>
      </c>
      <c r="R1541" s="1061">
        <f>VLOOKUP(C1541,'A. Rate Class Allocations'!$B$124:$J$128,9,FALSE)</f>
        <v>0.67326093337246795</v>
      </c>
      <c r="S1541" s="1060">
        <f t="shared" si="73"/>
        <v>3710.6574005476105</v>
      </c>
      <c r="T1541" s="1060">
        <f t="shared" si="74"/>
        <v>0.46502447901379484</v>
      </c>
    </row>
    <row r="1542" spans="1:20" s="1063" customFormat="1">
      <c r="A1542" s="1072" t="s">
        <v>846</v>
      </c>
      <c r="B1542" s="1063" t="s">
        <v>768</v>
      </c>
      <c r="C1542" s="1063" t="s">
        <v>806</v>
      </c>
      <c r="D1542" s="1063" t="s">
        <v>1766</v>
      </c>
      <c r="E1542" s="1066">
        <v>2019</v>
      </c>
      <c r="F1542" s="1066">
        <v>2019</v>
      </c>
      <c r="G1542" s="1064">
        <v>43433</v>
      </c>
      <c r="H1542" s="1117">
        <f t="shared" si="72"/>
        <v>2018</v>
      </c>
      <c r="I1542" s="1118"/>
      <c r="J1542" s="1063" t="s">
        <v>925</v>
      </c>
      <c r="K1542" s="1063" t="s">
        <v>924</v>
      </c>
      <c r="L1542" s="1063" t="s">
        <v>827</v>
      </c>
      <c r="M1542" s="1063">
        <v>283.08399999999995</v>
      </c>
      <c r="N1542" s="1063">
        <v>4.5999999999999999E-2</v>
      </c>
      <c r="O1542" s="1062">
        <f>VLOOKUP(C1542,'A. Rate Class Allocations'!$B$124:$J$128,6,FALSE)</f>
        <v>0.94261788524984402</v>
      </c>
      <c r="P1542" s="1061">
        <f>VLOOKUP(C1542,'A. Rate Class Allocations'!$B$124:$J$128,8,FALSE)</f>
        <v>0.86676492558695795</v>
      </c>
      <c r="Q1542" s="1061">
        <f>VLOOKUP(C1542,'A. Rate Class Allocations'!$B$124:$J$128,7,FALSE)</f>
        <v>0.93591420350510102</v>
      </c>
      <c r="R1542" s="1061">
        <f>VLOOKUP(C1542,'A. Rate Class Allocations'!$B$124:$J$128,9,FALSE)</f>
        <v>0.67326093337246795</v>
      </c>
      <c r="S1542" s="1060">
        <f t="shared" si="73"/>
        <v>231.28758865201908</v>
      </c>
      <c r="T1542" s="1060">
        <f t="shared" si="74"/>
        <v>2.8985265629586133E-2</v>
      </c>
    </row>
    <row r="1543" spans="1:20" s="1063" customFormat="1">
      <c r="A1543" s="1072" t="s">
        <v>846</v>
      </c>
      <c r="B1543" s="1063" t="s">
        <v>768</v>
      </c>
      <c r="C1543" s="1063" t="s">
        <v>806</v>
      </c>
      <c r="D1543" s="1063" t="s">
        <v>1766</v>
      </c>
      <c r="E1543" s="1066">
        <v>2019</v>
      </c>
      <c r="F1543" s="1066">
        <v>2019</v>
      </c>
      <c r="G1543" s="1064">
        <v>43433</v>
      </c>
      <c r="H1543" s="1117">
        <f t="shared" si="72"/>
        <v>2018</v>
      </c>
      <c r="I1543" s="1118"/>
      <c r="J1543" s="1063" t="s">
        <v>925</v>
      </c>
      <c r="K1543" s="1063" t="s">
        <v>924</v>
      </c>
      <c r="L1543" s="1063" t="s">
        <v>827</v>
      </c>
      <c r="M1543" s="1063">
        <v>3027.7679999999996</v>
      </c>
      <c r="N1543" s="1063">
        <v>0.49199999999999999</v>
      </c>
      <c r="O1543" s="1062">
        <f>VLOOKUP(C1543,'A. Rate Class Allocations'!$B$124:$J$128,6,FALSE)</f>
        <v>0.94261788524984402</v>
      </c>
      <c r="P1543" s="1061">
        <f>VLOOKUP(C1543,'A. Rate Class Allocations'!$B$124:$J$128,8,FALSE)</f>
        <v>0.86676492558695795</v>
      </c>
      <c r="Q1543" s="1061">
        <f>VLOOKUP(C1543,'A. Rate Class Allocations'!$B$124:$J$128,7,FALSE)</f>
        <v>0.93591420350510102</v>
      </c>
      <c r="R1543" s="1061">
        <f>VLOOKUP(C1543,'A. Rate Class Allocations'!$B$124:$J$128,9,FALSE)</f>
        <v>0.67326093337246795</v>
      </c>
      <c r="S1543" s="1060">
        <f t="shared" si="73"/>
        <v>2473.7716003650739</v>
      </c>
      <c r="T1543" s="1060">
        <f t="shared" si="74"/>
        <v>0.31001631934252993</v>
      </c>
    </row>
    <row r="1544" spans="1:20" s="1063" customFormat="1">
      <c r="A1544" s="1072" t="s">
        <v>846</v>
      </c>
      <c r="B1544" s="1063" t="s">
        <v>768</v>
      </c>
      <c r="C1544" s="1063" t="s">
        <v>806</v>
      </c>
      <c r="D1544" s="1063" t="s">
        <v>1766</v>
      </c>
      <c r="E1544" s="1066">
        <v>2019</v>
      </c>
      <c r="F1544" s="1066">
        <v>2019</v>
      </c>
      <c r="G1544" s="1064">
        <v>43433</v>
      </c>
      <c r="H1544" s="1117">
        <f t="shared" si="72"/>
        <v>2018</v>
      </c>
      <c r="I1544" s="1118"/>
      <c r="J1544" s="1063" t="s">
        <v>843</v>
      </c>
      <c r="K1544" s="1063" t="s">
        <v>924</v>
      </c>
      <c r="L1544" s="1063" t="s">
        <v>827</v>
      </c>
      <c r="M1544" s="1063">
        <v>756.94199999999989</v>
      </c>
      <c r="N1544" s="1063">
        <v>0.123</v>
      </c>
      <c r="O1544" s="1062">
        <f>VLOOKUP(C1544,'A. Rate Class Allocations'!$B$124:$J$128,6,FALSE)</f>
        <v>0.94261788524984402</v>
      </c>
      <c r="P1544" s="1061">
        <f>VLOOKUP(C1544,'A. Rate Class Allocations'!$B$124:$J$128,8,FALSE)</f>
        <v>0.86676492558695795</v>
      </c>
      <c r="Q1544" s="1061">
        <f>VLOOKUP(C1544,'A. Rate Class Allocations'!$B$124:$J$128,7,FALSE)</f>
        <v>0.93591420350510102</v>
      </c>
      <c r="R1544" s="1061">
        <f>VLOOKUP(C1544,'A. Rate Class Allocations'!$B$124:$J$128,9,FALSE)</f>
        <v>0.67326093337246795</v>
      </c>
      <c r="S1544" s="1060">
        <f t="shared" si="73"/>
        <v>618.44290009126848</v>
      </c>
      <c r="T1544" s="1060">
        <f t="shared" si="74"/>
        <v>7.7504079835632483E-2</v>
      </c>
    </row>
    <row r="1545" spans="1:20" s="1063" customFormat="1">
      <c r="A1545" s="1072" t="s">
        <v>846</v>
      </c>
      <c r="B1545" s="1063" t="s">
        <v>768</v>
      </c>
      <c r="C1545" s="1063" t="s">
        <v>806</v>
      </c>
      <c r="D1545" s="1063" t="s">
        <v>1766</v>
      </c>
      <c r="E1545" s="1066">
        <v>2019</v>
      </c>
      <c r="F1545" s="1066">
        <v>2019</v>
      </c>
      <c r="G1545" s="1064">
        <v>43433</v>
      </c>
      <c r="H1545" s="1117">
        <f t="shared" si="72"/>
        <v>2018</v>
      </c>
      <c r="I1545" s="1118"/>
      <c r="J1545" s="1063" t="s">
        <v>843</v>
      </c>
      <c r="K1545" s="1063" t="s">
        <v>924</v>
      </c>
      <c r="L1545" s="1063" t="s">
        <v>827</v>
      </c>
      <c r="M1545" s="1063">
        <v>941.56200000000001</v>
      </c>
      <c r="N1545" s="1063">
        <v>0.153</v>
      </c>
      <c r="O1545" s="1062">
        <f>VLOOKUP(C1545,'A. Rate Class Allocations'!$B$124:$J$128,6,FALSE)</f>
        <v>0.94261788524984402</v>
      </c>
      <c r="P1545" s="1061">
        <f>VLOOKUP(C1545,'A. Rate Class Allocations'!$B$124:$J$128,8,FALSE)</f>
        <v>0.86676492558695795</v>
      </c>
      <c r="Q1545" s="1061">
        <f>VLOOKUP(C1545,'A. Rate Class Allocations'!$B$124:$J$128,7,FALSE)</f>
        <v>0.93591420350510102</v>
      </c>
      <c r="R1545" s="1061">
        <f>VLOOKUP(C1545,'A. Rate Class Allocations'!$B$124:$J$128,9,FALSE)</f>
        <v>0.67326093337246795</v>
      </c>
      <c r="S1545" s="1060">
        <f t="shared" si="73"/>
        <v>769.28263182084629</v>
      </c>
      <c r="T1545" s="1060">
        <f t="shared" si="74"/>
        <v>9.6407513941884321E-2</v>
      </c>
    </row>
    <row r="1546" spans="1:20" s="1063" customFormat="1">
      <c r="A1546" s="1072" t="s">
        <v>846</v>
      </c>
      <c r="B1546" s="1063" t="s">
        <v>768</v>
      </c>
      <c r="C1546" s="1063" t="s">
        <v>806</v>
      </c>
      <c r="D1546" s="1063" t="s">
        <v>1766</v>
      </c>
      <c r="E1546" s="1066">
        <v>2019</v>
      </c>
      <c r="F1546" s="1066">
        <v>2019</v>
      </c>
      <c r="G1546" s="1064">
        <v>43433</v>
      </c>
      <c r="H1546" s="1117">
        <f t="shared" si="72"/>
        <v>2018</v>
      </c>
      <c r="I1546" s="1118"/>
      <c r="J1546" s="1063" t="s">
        <v>843</v>
      </c>
      <c r="K1546" s="1063" t="s">
        <v>924</v>
      </c>
      <c r="L1546" s="1063" t="s">
        <v>827</v>
      </c>
      <c r="M1546" s="1063">
        <v>713.86399999999981</v>
      </c>
      <c r="N1546" s="1063">
        <v>0.11599999999999999</v>
      </c>
      <c r="O1546" s="1062">
        <f>VLOOKUP(C1546,'A. Rate Class Allocations'!$B$124:$J$128,6,FALSE)</f>
        <v>0.94261788524984402</v>
      </c>
      <c r="P1546" s="1061">
        <f>VLOOKUP(C1546,'A. Rate Class Allocations'!$B$124:$J$128,8,FALSE)</f>
        <v>0.86676492558695795</v>
      </c>
      <c r="Q1546" s="1061">
        <f>VLOOKUP(C1546,'A. Rate Class Allocations'!$B$124:$J$128,7,FALSE)</f>
        <v>0.93591420350510102</v>
      </c>
      <c r="R1546" s="1061">
        <f>VLOOKUP(C1546,'A. Rate Class Allocations'!$B$124:$J$128,9,FALSE)</f>
        <v>0.67326093337246795</v>
      </c>
      <c r="S1546" s="1060">
        <f t="shared" si="73"/>
        <v>583.24696268770026</v>
      </c>
      <c r="T1546" s="1060">
        <f t="shared" si="74"/>
        <v>7.3093278544173718E-2</v>
      </c>
    </row>
    <row r="1547" spans="1:20" s="1063" customFormat="1">
      <c r="A1547" s="1072" t="s">
        <v>846</v>
      </c>
      <c r="B1547" s="1063" t="s">
        <v>768</v>
      </c>
      <c r="C1547" s="1063" t="s">
        <v>806</v>
      </c>
      <c r="D1547" s="1063" t="s">
        <v>1765</v>
      </c>
      <c r="E1547" s="1066">
        <v>2019</v>
      </c>
      <c r="F1547" s="1066">
        <v>2019</v>
      </c>
      <c r="G1547" s="1064">
        <v>43431</v>
      </c>
      <c r="H1547" s="1117">
        <f t="shared" si="72"/>
        <v>2018</v>
      </c>
      <c r="I1547" s="1118"/>
      <c r="J1547" s="1063" t="s">
        <v>925</v>
      </c>
      <c r="K1547" s="1063" t="s">
        <v>924</v>
      </c>
      <c r="L1547" s="1063" t="s">
        <v>827</v>
      </c>
      <c r="M1547" s="1063">
        <v>3799.5519999999997</v>
      </c>
      <c r="N1547" s="1063">
        <v>0.65599999999999992</v>
      </c>
      <c r="O1547" s="1062">
        <f>VLOOKUP(C1547,'A. Rate Class Allocations'!$B$124:$J$128,6,FALSE)</f>
        <v>0.94261788524984402</v>
      </c>
      <c r="P1547" s="1061">
        <f>VLOOKUP(C1547,'A. Rate Class Allocations'!$B$124:$J$128,8,FALSE)</f>
        <v>0.86676492558695795</v>
      </c>
      <c r="Q1547" s="1061">
        <f>VLOOKUP(C1547,'A. Rate Class Allocations'!$B$124:$J$128,7,FALSE)</f>
        <v>0.93591420350510102</v>
      </c>
      <c r="R1547" s="1061">
        <f>VLOOKUP(C1547,'A. Rate Class Allocations'!$B$124:$J$128,9,FALSE)</f>
        <v>0.67326093337246795</v>
      </c>
      <c r="S1547" s="1060">
        <f t="shared" si="73"/>
        <v>3104.3408318306811</v>
      </c>
      <c r="T1547" s="1060">
        <f t="shared" si="74"/>
        <v>0.41335509245670654</v>
      </c>
    </row>
    <row r="1548" spans="1:20" s="1063" customFormat="1">
      <c r="A1548" s="1072" t="s">
        <v>846</v>
      </c>
      <c r="B1548" s="1063" t="s">
        <v>768</v>
      </c>
      <c r="C1548" s="1063" t="s">
        <v>806</v>
      </c>
      <c r="D1548" s="1063" t="s">
        <v>1765</v>
      </c>
      <c r="E1548" s="1066">
        <v>2019</v>
      </c>
      <c r="F1548" s="1066">
        <v>2019</v>
      </c>
      <c r="G1548" s="1064">
        <v>43431</v>
      </c>
      <c r="H1548" s="1117">
        <f t="shared" si="72"/>
        <v>2018</v>
      </c>
      <c r="I1548" s="1118"/>
      <c r="J1548" s="1063" t="s">
        <v>925</v>
      </c>
      <c r="K1548" s="1063" t="s">
        <v>924</v>
      </c>
      <c r="L1548" s="1063" t="s">
        <v>827</v>
      </c>
      <c r="M1548" s="1063">
        <v>1679.6799999999998</v>
      </c>
      <c r="N1548" s="1063">
        <v>0.28999999999999998</v>
      </c>
      <c r="O1548" s="1062">
        <f>VLOOKUP(C1548,'A. Rate Class Allocations'!$B$124:$J$128,6,FALSE)</f>
        <v>0.94261788524984402</v>
      </c>
      <c r="P1548" s="1061">
        <f>VLOOKUP(C1548,'A. Rate Class Allocations'!$B$124:$J$128,8,FALSE)</f>
        <v>0.86676492558695795</v>
      </c>
      <c r="Q1548" s="1061">
        <f>VLOOKUP(C1548,'A. Rate Class Allocations'!$B$124:$J$128,7,FALSE)</f>
        <v>0.93591420350510102</v>
      </c>
      <c r="R1548" s="1061">
        <f>VLOOKUP(C1548,'A. Rate Class Allocations'!$B$124:$J$128,9,FALSE)</f>
        <v>0.67326093337246795</v>
      </c>
      <c r="S1548" s="1060">
        <f t="shared" si="73"/>
        <v>1372.345794559295</v>
      </c>
      <c r="T1548" s="1060">
        <f t="shared" si="74"/>
        <v>0.18273319636043434</v>
      </c>
    </row>
    <row r="1549" spans="1:20" s="1063" customFormat="1">
      <c r="A1549" s="1072" t="s">
        <v>846</v>
      </c>
      <c r="B1549" s="1063" t="s">
        <v>768</v>
      </c>
      <c r="C1549" s="1063" t="s">
        <v>806</v>
      </c>
      <c r="D1549" s="1063" t="s">
        <v>1765</v>
      </c>
      <c r="E1549" s="1066">
        <v>2019</v>
      </c>
      <c r="F1549" s="1066">
        <v>2019</v>
      </c>
      <c r="G1549" s="1064">
        <v>43431</v>
      </c>
      <c r="H1549" s="1117">
        <f t="shared" si="72"/>
        <v>2018</v>
      </c>
      <c r="I1549" s="1118"/>
      <c r="J1549" s="1063" t="s">
        <v>925</v>
      </c>
      <c r="K1549" s="1063" t="s">
        <v>924</v>
      </c>
      <c r="L1549" s="1063" t="s">
        <v>827</v>
      </c>
      <c r="M1549" s="1063">
        <v>891.96800000000007</v>
      </c>
      <c r="N1549" s="1063">
        <v>0.15400000000000003</v>
      </c>
      <c r="O1549" s="1062">
        <f>VLOOKUP(C1549,'A. Rate Class Allocations'!$B$124:$J$128,6,FALSE)</f>
        <v>0.94261788524984402</v>
      </c>
      <c r="P1549" s="1061">
        <f>VLOOKUP(C1549,'A. Rate Class Allocations'!$B$124:$J$128,8,FALSE)</f>
        <v>0.86676492558695795</v>
      </c>
      <c r="Q1549" s="1061">
        <f>VLOOKUP(C1549,'A. Rate Class Allocations'!$B$124:$J$128,7,FALSE)</f>
        <v>0.93591420350510102</v>
      </c>
      <c r="R1549" s="1061">
        <f>VLOOKUP(C1549,'A. Rate Class Allocations'!$B$124:$J$128,9,FALSE)</f>
        <v>0.67326093337246795</v>
      </c>
      <c r="S1549" s="1060">
        <f t="shared" si="73"/>
        <v>728.76293917976375</v>
      </c>
      <c r="T1549" s="1060">
        <f t="shared" si="74"/>
        <v>9.7037628412092722E-2</v>
      </c>
    </row>
    <row r="1550" spans="1:20" s="1063" customFormat="1">
      <c r="A1550" s="1072" t="s">
        <v>846</v>
      </c>
      <c r="B1550" s="1063" t="s">
        <v>768</v>
      </c>
      <c r="C1550" s="1063" t="s">
        <v>806</v>
      </c>
      <c r="D1550" s="1063" t="s">
        <v>1765</v>
      </c>
      <c r="E1550" s="1066">
        <v>2019</v>
      </c>
      <c r="F1550" s="1066">
        <v>2019</v>
      </c>
      <c r="G1550" s="1064">
        <v>43431</v>
      </c>
      <c r="H1550" s="1117">
        <f t="shared" si="72"/>
        <v>2018</v>
      </c>
      <c r="I1550" s="1118"/>
      <c r="J1550" s="1063" t="s">
        <v>925</v>
      </c>
      <c r="K1550" s="1063" t="s">
        <v>924</v>
      </c>
      <c r="L1550" s="1063" t="s">
        <v>827</v>
      </c>
      <c r="M1550" s="1063">
        <v>1007.808</v>
      </c>
      <c r="N1550" s="1063">
        <v>0.17399999999999999</v>
      </c>
      <c r="O1550" s="1062">
        <f>VLOOKUP(C1550,'A. Rate Class Allocations'!$B$124:$J$128,6,FALSE)</f>
        <v>0.94261788524984402</v>
      </c>
      <c r="P1550" s="1061">
        <f>VLOOKUP(C1550,'A. Rate Class Allocations'!$B$124:$J$128,8,FALSE)</f>
        <v>0.86676492558695795</v>
      </c>
      <c r="Q1550" s="1061">
        <f>VLOOKUP(C1550,'A. Rate Class Allocations'!$B$124:$J$128,7,FALSE)</f>
        <v>0.93591420350510102</v>
      </c>
      <c r="R1550" s="1061">
        <f>VLOOKUP(C1550,'A. Rate Class Allocations'!$B$124:$J$128,9,FALSE)</f>
        <v>0.67326093337246795</v>
      </c>
      <c r="S1550" s="1060">
        <f t="shared" si="73"/>
        <v>823.40747673557712</v>
      </c>
      <c r="T1550" s="1060">
        <f t="shared" si="74"/>
        <v>0.10963991781626058</v>
      </c>
    </row>
    <row r="1551" spans="1:20" s="1063" customFormat="1">
      <c r="A1551" s="1072" t="s">
        <v>846</v>
      </c>
      <c r="B1551" s="1063" t="s">
        <v>768</v>
      </c>
      <c r="C1551" s="1063" t="s">
        <v>806</v>
      </c>
      <c r="D1551" s="1063" t="s">
        <v>1765</v>
      </c>
      <c r="E1551" s="1066">
        <v>2019</v>
      </c>
      <c r="F1551" s="1066">
        <v>2019</v>
      </c>
      <c r="G1551" s="1064">
        <v>43431</v>
      </c>
      <c r="H1551" s="1117">
        <f t="shared" si="72"/>
        <v>2018</v>
      </c>
      <c r="I1551" s="1118"/>
      <c r="J1551" s="1063" t="s">
        <v>925</v>
      </c>
      <c r="K1551" s="1063" t="s">
        <v>924</v>
      </c>
      <c r="L1551" s="1063" t="s">
        <v>827</v>
      </c>
      <c r="M1551" s="1063">
        <v>671.87200000000007</v>
      </c>
      <c r="N1551" s="1063">
        <v>0.11599999999999999</v>
      </c>
      <c r="O1551" s="1062">
        <f>VLOOKUP(C1551,'A. Rate Class Allocations'!$B$124:$J$128,6,FALSE)</f>
        <v>0.94261788524984402</v>
      </c>
      <c r="P1551" s="1061">
        <f>VLOOKUP(C1551,'A. Rate Class Allocations'!$B$124:$J$128,8,FALSE)</f>
        <v>0.86676492558695795</v>
      </c>
      <c r="Q1551" s="1061">
        <f>VLOOKUP(C1551,'A. Rate Class Allocations'!$B$124:$J$128,7,FALSE)</f>
        <v>0.93591420350510102</v>
      </c>
      <c r="R1551" s="1061">
        <f>VLOOKUP(C1551,'A. Rate Class Allocations'!$B$124:$J$128,9,FALSE)</f>
        <v>0.67326093337246795</v>
      </c>
      <c r="S1551" s="1060">
        <f t="shared" si="73"/>
        <v>548.93831782371808</v>
      </c>
      <c r="T1551" s="1060">
        <f t="shared" si="74"/>
        <v>7.3093278544173718E-2</v>
      </c>
    </row>
    <row r="1552" spans="1:20" s="1063" customFormat="1">
      <c r="A1552" s="1072" t="s">
        <v>846</v>
      </c>
      <c r="B1552" s="1063" t="s">
        <v>768</v>
      </c>
      <c r="C1552" s="1063" t="s">
        <v>806</v>
      </c>
      <c r="D1552" s="1063" t="s">
        <v>1765</v>
      </c>
      <c r="E1552" s="1066">
        <v>2019</v>
      </c>
      <c r="F1552" s="1066">
        <v>2019</v>
      </c>
      <c r="G1552" s="1064">
        <v>43431</v>
      </c>
      <c r="H1552" s="1117">
        <f t="shared" si="72"/>
        <v>2018</v>
      </c>
      <c r="I1552" s="1118"/>
      <c r="J1552" s="1063" t="s">
        <v>843</v>
      </c>
      <c r="K1552" s="1063" t="s">
        <v>924</v>
      </c>
      <c r="L1552" s="1063" t="s">
        <v>827</v>
      </c>
      <c r="M1552" s="1063">
        <v>4986.9119999999994</v>
      </c>
      <c r="N1552" s="1063">
        <v>0.86099999999999988</v>
      </c>
      <c r="O1552" s="1062">
        <f>VLOOKUP(C1552,'A. Rate Class Allocations'!$B$124:$J$128,6,FALSE)</f>
        <v>0.94261788524984402</v>
      </c>
      <c r="P1552" s="1061">
        <f>VLOOKUP(C1552,'A. Rate Class Allocations'!$B$124:$J$128,8,FALSE)</f>
        <v>0.86676492558695795</v>
      </c>
      <c r="Q1552" s="1061">
        <f>VLOOKUP(C1552,'A. Rate Class Allocations'!$B$124:$J$128,7,FALSE)</f>
        <v>0.93591420350510102</v>
      </c>
      <c r="R1552" s="1061">
        <f>VLOOKUP(C1552,'A. Rate Class Allocations'!$B$124:$J$128,9,FALSE)</f>
        <v>0.67326093337246795</v>
      </c>
      <c r="S1552" s="1060">
        <f t="shared" si="73"/>
        <v>4074.447341777769</v>
      </c>
      <c r="T1552" s="1060">
        <f t="shared" si="74"/>
        <v>0.54252855884942741</v>
      </c>
    </row>
    <row r="1553" spans="1:20" s="1063" customFormat="1">
      <c r="A1553" s="1072" t="s">
        <v>846</v>
      </c>
      <c r="B1553" s="1063" t="s">
        <v>768</v>
      </c>
      <c r="C1553" s="1063" t="s">
        <v>806</v>
      </c>
      <c r="D1553" s="1063" t="s">
        <v>1764</v>
      </c>
      <c r="E1553" s="1066">
        <v>2019</v>
      </c>
      <c r="F1553" s="1066">
        <v>2019</v>
      </c>
      <c r="G1553" s="1064">
        <v>43445</v>
      </c>
      <c r="H1553" s="1117">
        <f t="shared" si="72"/>
        <v>2018</v>
      </c>
      <c r="I1553" s="1118"/>
      <c r="J1553" s="1063" t="s">
        <v>925</v>
      </c>
      <c r="K1553" s="1063" t="s">
        <v>924</v>
      </c>
      <c r="L1553" s="1063" t="s">
        <v>827</v>
      </c>
      <c r="M1553" s="1063">
        <v>712.14000000000021</v>
      </c>
      <c r="N1553" s="1063">
        <v>0.26000000000000006</v>
      </c>
      <c r="O1553" s="1062">
        <f>VLOOKUP(C1553,'A. Rate Class Allocations'!$B$124:$J$128,6,FALSE)</f>
        <v>0.94261788524984402</v>
      </c>
      <c r="P1553" s="1061">
        <f>VLOOKUP(C1553,'A. Rate Class Allocations'!$B$124:$J$128,8,FALSE)</f>
        <v>0.86676492558695795</v>
      </c>
      <c r="Q1553" s="1061">
        <f>VLOOKUP(C1553,'A. Rate Class Allocations'!$B$124:$J$128,7,FALSE)</f>
        <v>0.93591420350510102</v>
      </c>
      <c r="R1553" s="1061">
        <f>VLOOKUP(C1553,'A. Rate Class Allocations'!$B$124:$J$128,9,FALSE)</f>
        <v>0.67326093337246795</v>
      </c>
      <c r="S1553" s="1060">
        <f t="shared" si="73"/>
        <v>581.83840620681133</v>
      </c>
      <c r="T1553" s="1060">
        <f t="shared" si="74"/>
        <v>0.16382976225418253</v>
      </c>
    </row>
    <row r="1554" spans="1:20" s="1063" customFormat="1">
      <c r="A1554" s="1072" t="s">
        <v>846</v>
      </c>
      <c r="B1554" s="1063" t="s">
        <v>768</v>
      </c>
      <c r="C1554" s="1063" t="s">
        <v>806</v>
      </c>
      <c r="D1554" s="1063" t="s">
        <v>1764</v>
      </c>
      <c r="E1554" s="1066">
        <v>2019</v>
      </c>
      <c r="F1554" s="1066">
        <v>2019</v>
      </c>
      <c r="G1554" s="1064">
        <v>43445</v>
      </c>
      <c r="H1554" s="1117">
        <f t="shared" si="72"/>
        <v>2018</v>
      </c>
      <c r="I1554" s="1118"/>
      <c r="J1554" s="1063" t="s">
        <v>925</v>
      </c>
      <c r="K1554" s="1063" t="s">
        <v>924</v>
      </c>
      <c r="L1554" s="1063" t="s">
        <v>827</v>
      </c>
      <c r="M1554" s="1063">
        <v>158.86199999999999</v>
      </c>
      <c r="N1554" s="1063">
        <v>5.7999999999999996E-2</v>
      </c>
      <c r="O1554" s="1062">
        <f>VLOOKUP(C1554,'A. Rate Class Allocations'!$B$124:$J$128,6,FALSE)</f>
        <v>0.94261788524984402</v>
      </c>
      <c r="P1554" s="1061">
        <f>VLOOKUP(C1554,'A. Rate Class Allocations'!$B$124:$J$128,8,FALSE)</f>
        <v>0.86676492558695795</v>
      </c>
      <c r="Q1554" s="1061">
        <f>VLOOKUP(C1554,'A. Rate Class Allocations'!$B$124:$J$128,7,FALSE)</f>
        <v>0.93591420350510102</v>
      </c>
      <c r="R1554" s="1061">
        <f>VLOOKUP(C1554,'A. Rate Class Allocations'!$B$124:$J$128,9,FALSE)</f>
        <v>0.67326093337246795</v>
      </c>
      <c r="S1554" s="1060">
        <f t="shared" si="73"/>
        <v>129.7947213845963</v>
      </c>
      <c r="T1554" s="1060">
        <f t="shared" si="74"/>
        <v>3.6546639272086859E-2</v>
      </c>
    </row>
    <row r="1555" spans="1:20" s="1063" customFormat="1">
      <c r="A1555" s="1072" t="s">
        <v>846</v>
      </c>
      <c r="B1555" s="1063" t="s">
        <v>768</v>
      </c>
      <c r="C1555" s="1063" t="s">
        <v>806</v>
      </c>
      <c r="D1555" s="1063" t="s">
        <v>1764</v>
      </c>
      <c r="E1555" s="1066">
        <v>2019</v>
      </c>
      <c r="F1555" s="1066">
        <v>2019</v>
      </c>
      <c r="G1555" s="1064">
        <v>43445</v>
      </c>
      <c r="H1555" s="1117">
        <f t="shared" si="72"/>
        <v>2018</v>
      </c>
      <c r="I1555" s="1118"/>
      <c r="J1555" s="1063" t="s">
        <v>925</v>
      </c>
      <c r="K1555" s="1063" t="s">
        <v>924</v>
      </c>
      <c r="L1555" s="1063" t="s">
        <v>827</v>
      </c>
      <c r="M1555" s="1063">
        <v>383.45999999999992</v>
      </c>
      <c r="N1555" s="1063">
        <v>0.13999999999999999</v>
      </c>
      <c r="O1555" s="1062">
        <f>VLOOKUP(C1555,'A. Rate Class Allocations'!$B$124:$J$128,6,FALSE)</f>
        <v>0.94261788524984402</v>
      </c>
      <c r="P1555" s="1061">
        <f>VLOOKUP(C1555,'A. Rate Class Allocations'!$B$124:$J$128,8,FALSE)</f>
        <v>0.86676492558695795</v>
      </c>
      <c r="Q1555" s="1061">
        <f>VLOOKUP(C1555,'A. Rate Class Allocations'!$B$124:$J$128,7,FALSE)</f>
        <v>0.93591420350510102</v>
      </c>
      <c r="R1555" s="1061">
        <f>VLOOKUP(C1555,'A. Rate Class Allocations'!$B$124:$J$128,9,FALSE)</f>
        <v>0.67326093337246795</v>
      </c>
      <c r="S1555" s="1060">
        <f t="shared" si="73"/>
        <v>313.29760334212898</v>
      </c>
      <c r="T1555" s="1060">
        <f t="shared" si="74"/>
        <v>8.8216025829175176E-2</v>
      </c>
    </row>
    <row r="1556" spans="1:20" s="1063" customFormat="1">
      <c r="A1556" s="1072" t="s">
        <v>846</v>
      </c>
      <c r="B1556" s="1063" t="s">
        <v>768</v>
      </c>
      <c r="C1556" s="1063" t="s">
        <v>806</v>
      </c>
      <c r="D1556" s="1063" t="s">
        <v>1764</v>
      </c>
      <c r="E1556" s="1066">
        <v>2019</v>
      </c>
      <c r="F1556" s="1066">
        <v>2019</v>
      </c>
      <c r="G1556" s="1064">
        <v>43445</v>
      </c>
      <c r="H1556" s="1117">
        <f t="shared" si="72"/>
        <v>2018</v>
      </c>
      <c r="I1556" s="1118"/>
      <c r="J1556" s="1063" t="s">
        <v>925</v>
      </c>
      <c r="K1556" s="1063" t="s">
        <v>924</v>
      </c>
      <c r="L1556" s="1063" t="s">
        <v>827</v>
      </c>
      <c r="M1556" s="1063">
        <v>838.13400000000001</v>
      </c>
      <c r="N1556" s="1063">
        <v>0.30599999999999999</v>
      </c>
      <c r="O1556" s="1062">
        <f>VLOOKUP(C1556,'A. Rate Class Allocations'!$B$124:$J$128,6,FALSE)</f>
        <v>0.94261788524984402</v>
      </c>
      <c r="P1556" s="1061">
        <f>VLOOKUP(C1556,'A. Rate Class Allocations'!$B$124:$J$128,8,FALSE)</f>
        <v>0.86676492558695795</v>
      </c>
      <c r="Q1556" s="1061">
        <f>VLOOKUP(C1556,'A. Rate Class Allocations'!$B$124:$J$128,7,FALSE)</f>
        <v>0.93591420350510102</v>
      </c>
      <c r="R1556" s="1061">
        <f>VLOOKUP(C1556,'A. Rate Class Allocations'!$B$124:$J$128,9,FALSE)</f>
        <v>0.67326093337246795</v>
      </c>
      <c r="S1556" s="1060">
        <f t="shared" si="73"/>
        <v>684.77904730493913</v>
      </c>
      <c r="T1556" s="1060">
        <f t="shared" si="74"/>
        <v>0.19281502788376864</v>
      </c>
    </row>
    <row r="1557" spans="1:20" s="1063" customFormat="1">
      <c r="A1557" s="1072" t="s">
        <v>846</v>
      </c>
      <c r="B1557" s="1063" t="s">
        <v>768</v>
      </c>
      <c r="C1557" s="1063" t="s">
        <v>806</v>
      </c>
      <c r="D1557" s="1063" t="s">
        <v>1763</v>
      </c>
      <c r="E1557" s="1066">
        <v>2019</v>
      </c>
      <c r="F1557" s="1066">
        <v>2019</v>
      </c>
      <c r="G1557" s="1064">
        <v>43455</v>
      </c>
      <c r="H1557" s="1117">
        <f t="shared" si="72"/>
        <v>2018</v>
      </c>
      <c r="I1557" s="1118"/>
      <c r="J1557" s="1063" t="s">
        <v>925</v>
      </c>
      <c r="K1557" s="1063" t="s">
        <v>924</v>
      </c>
      <c r="L1557" s="1063" t="s">
        <v>827</v>
      </c>
      <c r="M1557" s="1063">
        <v>1683.1360000000004</v>
      </c>
      <c r="N1557" s="1063">
        <v>0.72800000000000009</v>
      </c>
      <c r="O1557" s="1062">
        <f>VLOOKUP(C1557,'A. Rate Class Allocations'!$B$124:$J$128,6,FALSE)</f>
        <v>0.94261788524984402</v>
      </c>
      <c r="P1557" s="1061">
        <f>VLOOKUP(C1557,'A. Rate Class Allocations'!$B$124:$J$128,8,FALSE)</f>
        <v>0.86676492558695795</v>
      </c>
      <c r="Q1557" s="1061">
        <f>VLOOKUP(C1557,'A. Rate Class Allocations'!$B$124:$J$128,7,FALSE)</f>
        <v>0.93591420350510102</v>
      </c>
      <c r="R1557" s="1061">
        <f>VLOOKUP(C1557,'A. Rate Class Allocations'!$B$124:$J$128,9,FALSE)</f>
        <v>0.67326093337246795</v>
      </c>
      <c r="S1557" s="1060">
        <f t="shared" si="73"/>
        <v>1375.1694437460435</v>
      </c>
      <c r="T1557" s="1060">
        <f t="shared" si="74"/>
        <v>0.45872333431171108</v>
      </c>
    </row>
    <row r="1558" spans="1:20" s="1063" customFormat="1">
      <c r="A1558" s="1072" t="s">
        <v>846</v>
      </c>
      <c r="B1558" s="1063" t="s">
        <v>768</v>
      </c>
      <c r="C1558" s="1063" t="s">
        <v>806</v>
      </c>
      <c r="D1558" s="1063" t="s">
        <v>1763</v>
      </c>
      <c r="E1558" s="1066">
        <v>2019</v>
      </c>
      <c r="F1558" s="1066">
        <v>2019</v>
      </c>
      <c r="G1558" s="1064">
        <v>43455</v>
      </c>
      <c r="H1558" s="1117">
        <f t="shared" si="72"/>
        <v>2018</v>
      </c>
      <c r="I1558" s="1118"/>
      <c r="J1558" s="1063" t="s">
        <v>925</v>
      </c>
      <c r="K1558" s="1063" t="s">
        <v>924</v>
      </c>
      <c r="L1558" s="1063" t="s">
        <v>827</v>
      </c>
      <c r="M1558" s="1063">
        <v>536.3839999999999</v>
      </c>
      <c r="N1558" s="1063">
        <v>0.23199999999999998</v>
      </c>
      <c r="O1558" s="1062">
        <f>VLOOKUP(C1558,'A. Rate Class Allocations'!$B$124:$J$128,6,FALSE)</f>
        <v>0.94261788524984402</v>
      </c>
      <c r="P1558" s="1061">
        <f>VLOOKUP(C1558,'A. Rate Class Allocations'!$B$124:$J$128,8,FALSE)</f>
        <v>0.86676492558695795</v>
      </c>
      <c r="Q1558" s="1061">
        <f>VLOOKUP(C1558,'A. Rate Class Allocations'!$B$124:$J$128,7,FALSE)</f>
        <v>0.93591420350510102</v>
      </c>
      <c r="R1558" s="1061">
        <f>VLOOKUP(C1558,'A. Rate Class Allocations'!$B$124:$J$128,9,FALSE)</f>
        <v>0.67326093337246795</v>
      </c>
      <c r="S1558" s="1060">
        <f t="shared" si="73"/>
        <v>438.24081174324442</v>
      </c>
      <c r="T1558" s="1060">
        <f t="shared" si="74"/>
        <v>0.14618655708834744</v>
      </c>
    </row>
    <row r="1559" spans="1:20" s="1063" customFormat="1">
      <c r="A1559" s="1072" t="s">
        <v>846</v>
      </c>
      <c r="B1559" s="1063" t="s">
        <v>768</v>
      </c>
      <c r="C1559" s="1063" t="s">
        <v>806</v>
      </c>
      <c r="D1559" s="1063" t="s">
        <v>1763</v>
      </c>
      <c r="E1559" s="1066">
        <v>2019</v>
      </c>
      <c r="F1559" s="1066">
        <v>2019</v>
      </c>
      <c r="G1559" s="1064">
        <v>43455</v>
      </c>
      <c r="H1559" s="1117">
        <f t="shared" si="72"/>
        <v>2018</v>
      </c>
      <c r="I1559" s="1118"/>
      <c r="J1559" s="1063" t="s">
        <v>925</v>
      </c>
      <c r="K1559" s="1063" t="s">
        <v>924</v>
      </c>
      <c r="L1559" s="1063" t="s">
        <v>827</v>
      </c>
      <c r="M1559" s="1063">
        <v>1768.6799999999998</v>
      </c>
      <c r="N1559" s="1063">
        <v>0.7649999999999999</v>
      </c>
      <c r="O1559" s="1062">
        <f>VLOOKUP(C1559,'A. Rate Class Allocations'!$B$124:$J$128,6,FALSE)</f>
        <v>0.94261788524984402</v>
      </c>
      <c r="P1559" s="1061">
        <f>VLOOKUP(C1559,'A. Rate Class Allocations'!$B$124:$J$128,8,FALSE)</f>
        <v>0.86676492558695795</v>
      </c>
      <c r="Q1559" s="1061">
        <f>VLOOKUP(C1559,'A. Rate Class Allocations'!$B$124:$J$128,7,FALSE)</f>
        <v>0.93591420350510102</v>
      </c>
      <c r="R1559" s="1061">
        <f>VLOOKUP(C1559,'A. Rate Class Allocations'!$B$124:$J$128,9,FALSE)</f>
        <v>0.67326093337246795</v>
      </c>
      <c r="S1559" s="1060">
        <f t="shared" si="73"/>
        <v>1445.0612973430259</v>
      </c>
      <c r="T1559" s="1060">
        <f t="shared" si="74"/>
        <v>0.48203756970942152</v>
      </c>
    </row>
    <row r="1560" spans="1:20" s="1063" customFormat="1">
      <c r="A1560" s="1072" t="s">
        <v>846</v>
      </c>
      <c r="B1560" s="1063" t="s">
        <v>768</v>
      </c>
      <c r="C1560" s="1063" t="s">
        <v>806</v>
      </c>
      <c r="D1560" s="1063" t="s">
        <v>1763</v>
      </c>
      <c r="E1560" s="1066">
        <v>2019</v>
      </c>
      <c r="F1560" s="1066">
        <v>2019</v>
      </c>
      <c r="G1560" s="1064">
        <v>43455</v>
      </c>
      <c r="H1560" s="1117">
        <f t="shared" si="72"/>
        <v>2018</v>
      </c>
      <c r="I1560" s="1118"/>
      <c r="J1560" s="1063" t="s">
        <v>925</v>
      </c>
      <c r="K1560" s="1063" t="s">
        <v>924</v>
      </c>
      <c r="L1560" s="1063" t="s">
        <v>827</v>
      </c>
      <c r="M1560" s="1063">
        <v>1054.2720000000002</v>
      </c>
      <c r="N1560" s="1063">
        <v>0.45600000000000007</v>
      </c>
      <c r="O1560" s="1062">
        <f>VLOOKUP(C1560,'A. Rate Class Allocations'!$B$124:$J$128,6,FALSE)</f>
        <v>0.94261788524984402</v>
      </c>
      <c r="P1560" s="1061">
        <f>VLOOKUP(C1560,'A. Rate Class Allocations'!$B$124:$J$128,8,FALSE)</f>
        <v>0.86676492558695795</v>
      </c>
      <c r="Q1560" s="1061">
        <f>VLOOKUP(C1560,'A. Rate Class Allocations'!$B$124:$J$128,7,FALSE)</f>
        <v>0.93591420350510102</v>
      </c>
      <c r="R1560" s="1061">
        <f>VLOOKUP(C1560,'A. Rate Class Allocations'!$B$124:$J$128,9,FALSE)</f>
        <v>0.67326093337246795</v>
      </c>
      <c r="S1560" s="1060">
        <f t="shared" si="73"/>
        <v>861.36987135741185</v>
      </c>
      <c r="T1560" s="1060">
        <f t="shared" si="74"/>
        <v>0.28733219841502783</v>
      </c>
    </row>
    <row r="1561" spans="1:20" s="1063" customFormat="1">
      <c r="A1561" s="1072" t="s">
        <v>846</v>
      </c>
      <c r="B1561" s="1063" t="s">
        <v>768</v>
      </c>
      <c r="C1561" s="1063" t="s">
        <v>806</v>
      </c>
      <c r="D1561" s="1063" t="s">
        <v>1762</v>
      </c>
      <c r="E1561" s="1066">
        <v>2019</v>
      </c>
      <c r="F1561" s="1066">
        <v>2019</v>
      </c>
      <c r="G1561" s="1064">
        <v>43419</v>
      </c>
      <c r="H1561" s="1117">
        <f t="shared" si="72"/>
        <v>2018</v>
      </c>
      <c r="I1561" s="1118"/>
      <c r="J1561" s="1063" t="s">
        <v>925</v>
      </c>
      <c r="K1561" s="1063" t="s">
        <v>924</v>
      </c>
      <c r="L1561" s="1063" t="s">
        <v>827</v>
      </c>
      <c r="M1561" s="1063">
        <v>582.66000000000008</v>
      </c>
      <c r="N1561" s="1063">
        <v>0.26000000000000006</v>
      </c>
      <c r="O1561" s="1062">
        <f>VLOOKUP(C1561,'A. Rate Class Allocations'!$B$124:$J$128,6,FALSE)</f>
        <v>0.94261788524984402</v>
      </c>
      <c r="P1561" s="1061">
        <f>VLOOKUP(C1561,'A. Rate Class Allocations'!$B$124:$J$128,8,FALSE)</f>
        <v>0.86676492558695795</v>
      </c>
      <c r="Q1561" s="1061">
        <f>VLOOKUP(C1561,'A. Rate Class Allocations'!$B$124:$J$128,7,FALSE)</f>
        <v>0.93591420350510102</v>
      </c>
      <c r="R1561" s="1061">
        <f>VLOOKUP(C1561,'A. Rate Class Allocations'!$B$124:$J$128,9,FALSE)</f>
        <v>0.67326093337246795</v>
      </c>
      <c r="S1561" s="1060">
        <f t="shared" si="73"/>
        <v>476.04960507830003</v>
      </c>
      <c r="T1561" s="1060">
        <f t="shared" si="74"/>
        <v>0.16382976225418253</v>
      </c>
    </row>
    <row r="1562" spans="1:20" s="1063" customFormat="1">
      <c r="A1562" s="1072" t="s">
        <v>846</v>
      </c>
      <c r="B1562" s="1063" t="s">
        <v>768</v>
      </c>
      <c r="C1562" s="1063" t="s">
        <v>806</v>
      </c>
      <c r="D1562" s="1063" t="s">
        <v>1762</v>
      </c>
      <c r="E1562" s="1066">
        <v>2019</v>
      </c>
      <c r="F1562" s="1066">
        <v>2019</v>
      </c>
      <c r="G1562" s="1064">
        <v>43419</v>
      </c>
      <c r="H1562" s="1117">
        <f t="shared" si="72"/>
        <v>2018</v>
      </c>
      <c r="I1562" s="1118"/>
      <c r="J1562" s="1063" t="s">
        <v>925</v>
      </c>
      <c r="K1562" s="1063" t="s">
        <v>924</v>
      </c>
      <c r="L1562" s="1063" t="s">
        <v>827</v>
      </c>
      <c r="M1562" s="1063">
        <v>194.96699999999998</v>
      </c>
      <c r="N1562" s="1063">
        <v>8.6999999999999994E-2</v>
      </c>
      <c r="O1562" s="1062">
        <f>VLOOKUP(C1562,'A. Rate Class Allocations'!$B$124:$J$128,6,FALSE)</f>
        <v>0.94261788524984402</v>
      </c>
      <c r="P1562" s="1061">
        <f>VLOOKUP(C1562,'A. Rate Class Allocations'!$B$124:$J$128,8,FALSE)</f>
        <v>0.86676492558695795</v>
      </c>
      <c r="Q1562" s="1061">
        <f>VLOOKUP(C1562,'A. Rate Class Allocations'!$B$124:$J$128,7,FALSE)</f>
        <v>0.93591420350510102</v>
      </c>
      <c r="R1562" s="1061">
        <f>VLOOKUP(C1562,'A. Rate Class Allocations'!$B$124:$J$128,9,FALSE)</f>
        <v>0.67326093337246795</v>
      </c>
      <c r="S1562" s="1060">
        <f t="shared" si="73"/>
        <v>159.29352169927728</v>
      </c>
      <c r="T1562" s="1060">
        <f t="shared" si="74"/>
        <v>5.4819958908130288E-2</v>
      </c>
    </row>
    <row r="1563" spans="1:20" s="1063" customFormat="1">
      <c r="A1563" s="1072" t="s">
        <v>846</v>
      </c>
      <c r="B1563" s="1063" t="s">
        <v>768</v>
      </c>
      <c r="C1563" s="1063" t="s">
        <v>806</v>
      </c>
      <c r="D1563" s="1063" t="s">
        <v>1761</v>
      </c>
      <c r="E1563" s="1066">
        <v>2019</v>
      </c>
      <c r="F1563" s="1066">
        <v>2019</v>
      </c>
      <c r="G1563" s="1064">
        <v>43432</v>
      </c>
      <c r="H1563" s="1117">
        <f t="shared" si="72"/>
        <v>2018</v>
      </c>
      <c r="I1563" s="1118"/>
      <c r="J1563" s="1063" t="s">
        <v>925</v>
      </c>
      <c r="K1563" s="1063" t="s">
        <v>924</v>
      </c>
      <c r="L1563" s="1063" t="s">
        <v>827</v>
      </c>
      <c r="M1563" s="1063">
        <v>3723.4079999999994</v>
      </c>
      <c r="N1563" s="1063">
        <v>0.93599999999999994</v>
      </c>
      <c r="O1563" s="1062">
        <f>VLOOKUP(C1563,'A. Rate Class Allocations'!$B$124:$J$128,6,FALSE)</f>
        <v>0.94261788524984402</v>
      </c>
      <c r="P1563" s="1061">
        <f>VLOOKUP(C1563,'A. Rate Class Allocations'!$B$124:$J$128,8,FALSE)</f>
        <v>0.86676492558695795</v>
      </c>
      <c r="Q1563" s="1061">
        <f>VLOOKUP(C1563,'A. Rate Class Allocations'!$B$124:$J$128,7,FALSE)</f>
        <v>0.93591420350510102</v>
      </c>
      <c r="R1563" s="1061">
        <f>VLOOKUP(C1563,'A. Rate Class Allocations'!$B$124:$J$128,9,FALSE)</f>
        <v>0.67326093337246795</v>
      </c>
      <c r="S1563" s="1060">
        <f t="shared" si="73"/>
        <v>3042.1290425726538</v>
      </c>
      <c r="T1563" s="1060">
        <f t="shared" si="74"/>
        <v>0.58978714411505695</v>
      </c>
    </row>
    <row r="1564" spans="1:20" s="1063" customFormat="1">
      <c r="A1564" s="1072" t="s">
        <v>846</v>
      </c>
      <c r="B1564" s="1063" t="s">
        <v>768</v>
      </c>
      <c r="C1564" s="1063" t="s">
        <v>806</v>
      </c>
      <c r="D1564" s="1063" t="s">
        <v>1761</v>
      </c>
      <c r="E1564" s="1066">
        <v>2019</v>
      </c>
      <c r="F1564" s="1066">
        <v>2019</v>
      </c>
      <c r="G1564" s="1064">
        <v>43432</v>
      </c>
      <c r="H1564" s="1117">
        <f t="shared" si="72"/>
        <v>2018</v>
      </c>
      <c r="I1564" s="1118"/>
      <c r="J1564" s="1063" t="s">
        <v>925</v>
      </c>
      <c r="K1564" s="1063" t="s">
        <v>924</v>
      </c>
      <c r="L1564" s="1063" t="s">
        <v>827</v>
      </c>
      <c r="M1564" s="1063">
        <v>55.692</v>
      </c>
      <c r="N1564" s="1063">
        <v>1.4E-2</v>
      </c>
      <c r="O1564" s="1062">
        <f>VLOOKUP(C1564,'A. Rate Class Allocations'!$B$124:$J$128,6,FALSE)</f>
        <v>0.94261788524984402</v>
      </c>
      <c r="P1564" s="1061">
        <f>VLOOKUP(C1564,'A. Rate Class Allocations'!$B$124:$J$128,8,FALSE)</f>
        <v>0.86676492558695795</v>
      </c>
      <c r="Q1564" s="1061">
        <f>VLOOKUP(C1564,'A. Rate Class Allocations'!$B$124:$J$128,7,FALSE)</f>
        <v>0.93591420350510102</v>
      </c>
      <c r="R1564" s="1061">
        <f>VLOOKUP(C1564,'A. Rate Class Allocations'!$B$124:$J$128,9,FALSE)</f>
        <v>0.67326093337246795</v>
      </c>
      <c r="S1564" s="1060">
        <f t="shared" si="73"/>
        <v>45.501930123949954</v>
      </c>
      <c r="T1564" s="1060">
        <f t="shared" si="74"/>
        <v>8.8216025829175194E-3</v>
      </c>
    </row>
    <row r="1565" spans="1:20" s="1063" customFormat="1">
      <c r="A1565" s="1072" t="s">
        <v>846</v>
      </c>
      <c r="B1565" s="1063" t="s">
        <v>768</v>
      </c>
      <c r="C1565" s="1063" t="s">
        <v>806</v>
      </c>
      <c r="D1565" s="1063" t="s">
        <v>1761</v>
      </c>
      <c r="E1565" s="1066">
        <v>2019</v>
      </c>
      <c r="F1565" s="1066">
        <v>2019</v>
      </c>
      <c r="G1565" s="1064">
        <v>43432</v>
      </c>
      <c r="H1565" s="1117">
        <f t="shared" si="72"/>
        <v>2018</v>
      </c>
      <c r="I1565" s="1118"/>
      <c r="J1565" s="1063" t="s">
        <v>925</v>
      </c>
      <c r="K1565" s="1063" t="s">
        <v>924</v>
      </c>
      <c r="L1565" s="1063" t="s">
        <v>827</v>
      </c>
      <c r="M1565" s="1063">
        <v>405.75600000000003</v>
      </c>
      <c r="N1565" s="1063">
        <v>0.10200000000000002</v>
      </c>
      <c r="O1565" s="1062">
        <f>VLOOKUP(C1565,'A. Rate Class Allocations'!$B$124:$J$128,6,FALSE)</f>
        <v>0.94261788524984402</v>
      </c>
      <c r="P1565" s="1061">
        <f>VLOOKUP(C1565,'A. Rate Class Allocations'!$B$124:$J$128,8,FALSE)</f>
        <v>0.86676492558695795</v>
      </c>
      <c r="Q1565" s="1061">
        <f>VLOOKUP(C1565,'A. Rate Class Allocations'!$B$124:$J$128,7,FALSE)</f>
        <v>0.93591420350510102</v>
      </c>
      <c r="R1565" s="1061">
        <f>VLOOKUP(C1565,'A. Rate Class Allocations'!$B$124:$J$128,9,FALSE)</f>
        <v>0.67326093337246795</v>
      </c>
      <c r="S1565" s="1060">
        <f t="shared" si="73"/>
        <v>331.51406233163544</v>
      </c>
      <c r="T1565" s="1060">
        <f t="shared" si="74"/>
        <v>6.4271675961256228E-2</v>
      </c>
    </row>
    <row r="1566" spans="1:20" s="1063" customFormat="1">
      <c r="A1566" s="1072" t="s">
        <v>846</v>
      </c>
      <c r="B1566" s="1063" t="s">
        <v>768</v>
      </c>
      <c r="C1566" s="1063" t="s">
        <v>806</v>
      </c>
      <c r="D1566" s="1063" t="s">
        <v>1760</v>
      </c>
      <c r="E1566" s="1066">
        <v>2019</v>
      </c>
      <c r="F1566" s="1066">
        <v>2019</v>
      </c>
      <c r="G1566" s="1064">
        <v>43416</v>
      </c>
      <c r="H1566" s="1117">
        <f t="shared" si="72"/>
        <v>2018</v>
      </c>
      <c r="I1566" s="1118"/>
      <c r="J1566" s="1063" t="s">
        <v>925</v>
      </c>
      <c r="K1566" s="1063" t="s">
        <v>924</v>
      </c>
      <c r="L1566" s="1063" t="s">
        <v>827</v>
      </c>
      <c r="M1566" s="1063">
        <v>5301.8679999999995</v>
      </c>
      <c r="N1566" s="1063">
        <v>1.1960000000000002</v>
      </c>
      <c r="O1566" s="1062">
        <f>VLOOKUP(C1566,'A. Rate Class Allocations'!$B$124:$J$128,6,FALSE)</f>
        <v>0.94261788524984402</v>
      </c>
      <c r="P1566" s="1061">
        <f>VLOOKUP(C1566,'A. Rate Class Allocations'!$B$124:$J$128,8,FALSE)</f>
        <v>0.86676492558695795</v>
      </c>
      <c r="Q1566" s="1061">
        <f>VLOOKUP(C1566,'A. Rate Class Allocations'!$B$124:$J$128,7,FALSE)</f>
        <v>0.93591420350510102</v>
      </c>
      <c r="R1566" s="1061">
        <f>VLOOKUP(C1566,'A. Rate Class Allocations'!$B$124:$J$128,9,FALSE)</f>
        <v>0.67326093337246795</v>
      </c>
      <c r="S1566" s="1060">
        <f t="shared" si="73"/>
        <v>4331.7752507075757</v>
      </c>
      <c r="T1566" s="1060">
        <f t="shared" si="74"/>
        <v>0.7536169063692395</v>
      </c>
    </row>
    <row r="1567" spans="1:20" s="1063" customFormat="1">
      <c r="A1567" s="1072" t="s">
        <v>846</v>
      </c>
      <c r="B1567" s="1063" t="s">
        <v>768</v>
      </c>
      <c r="C1567" s="1063" t="s">
        <v>806</v>
      </c>
      <c r="D1567" s="1063" t="s">
        <v>1760</v>
      </c>
      <c r="E1567" s="1066">
        <v>2019</v>
      </c>
      <c r="F1567" s="1066">
        <v>2019</v>
      </c>
      <c r="G1567" s="1064">
        <v>43416</v>
      </c>
      <c r="H1567" s="1117">
        <f t="shared" si="72"/>
        <v>2018</v>
      </c>
      <c r="I1567" s="1118"/>
      <c r="J1567" s="1063" t="s">
        <v>925</v>
      </c>
      <c r="K1567" s="1063" t="s">
        <v>924</v>
      </c>
      <c r="L1567" s="1063" t="s">
        <v>827</v>
      </c>
      <c r="M1567" s="1063">
        <v>1538.1600000000005</v>
      </c>
      <c r="N1567" s="1063">
        <v>0.52000000000000013</v>
      </c>
      <c r="O1567" s="1062">
        <f>VLOOKUP(C1567,'A. Rate Class Allocations'!$B$124:$J$128,6,FALSE)</f>
        <v>0.94261788524984402</v>
      </c>
      <c r="P1567" s="1061">
        <f>VLOOKUP(C1567,'A. Rate Class Allocations'!$B$124:$J$128,8,FALSE)</f>
        <v>0.86676492558695795</v>
      </c>
      <c r="Q1567" s="1061">
        <f>VLOOKUP(C1567,'A. Rate Class Allocations'!$B$124:$J$128,7,FALSE)</f>
        <v>0.93591420350510102</v>
      </c>
      <c r="R1567" s="1061">
        <f>VLOOKUP(C1567,'A. Rate Class Allocations'!$B$124:$J$128,9,FALSE)</f>
        <v>0.67326093337246795</v>
      </c>
      <c r="S1567" s="1060">
        <f t="shared" si="73"/>
        <v>1256.7199748519517</v>
      </c>
      <c r="T1567" s="1060">
        <f t="shared" si="74"/>
        <v>0.32765952450836505</v>
      </c>
    </row>
    <row r="1568" spans="1:20" s="1063" customFormat="1">
      <c r="A1568" s="1072" t="s">
        <v>846</v>
      </c>
      <c r="B1568" s="1063" t="s">
        <v>768</v>
      </c>
      <c r="C1568" s="1063" t="s">
        <v>806</v>
      </c>
      <c r="D1568" s="1063" t="s">
        <v>1760</v>
      </c>
      <c r="E1568" s="1066">
        <v>2019</v>
      </c>
      <c r="F1568" s="1066">
        <v>2019</v>
      </c>
      <c r="G1568" s="1064">
        <v>43416</v>
      </c>
      <c r="H1568" s="1117">
        <f t="shared" si="72"/>
        <v>2018</v>
      </c>
      <c r="I1568" s="1118"/>
      <c r="J1568" s="1063" t="s">
        <v>925</v>
      </c>
      <c r="K1568" s="1063" t="s">
        <v>924</v>
      </c>
      <c r="L1568" s="1063" t="s">
        <v>827</v>
      </c>
      <c r="M1568" s="1063">
        <v>150.858</v>
      </c>
      <c r="N1568" s="1063">
        <v>5.1000000000000004E-2</v>
      </c>
      <c r="O1568" s="1062">
        <f>VLOOKUP(C1568,'A. Rate Class Allocations'!$B$124:$J$128,6,FALSE)</f>
        <v>0.94261788524984402</v>
      </c>
      <c r="P1568" s="1061">
        <f>VLOOKUP(C1568,'A. Rate Class Allocations'!$B$124:$J$128,8,FALSE)</f>
        <v>0.86676492558695795</v>
      </c>
      <c r="Q1568" s="1061">
        <f>VLOOKUP(C1568,'A. Rate Class Allocations'!$B$124:$J$128,7,FALSE)</f>
        <v>0.93591420350510102</v>
      </c>
      <c r="R1568" s="1061">
        <f>VLOOKUP(C1568,'A. Rate Class Allocations'!$B$124:$J$128,9,FALSE)</f>
        <v>0.67326093337246795</v>
      </c>
      <c r="S1568" s="1060">
        <f t="shared" si="73"/>
        <v>123.25522830278751</v>
      </c>
      <c r="T1568" s="1060">
        <f t="shared" si="74"/>
        <v>3.2135837980628107E-2</v>
      </c>
    </row>
    <row r="1569" spans="1:20" s="1063" customFormat="1">
      <c r="A1569" s="1072" t="s">
        <v>846</v>
      </c>
      <c r="B1569" s="1063" t="s">
        <v>768</v>
      </c>
      <c r="C1569" s="1063" t="s">
        <v>806</v>
      </c>
      <c r="D1569" s="1063" t="s">
        <v>1759</v>
      </c>
      <c r="E1569" s="1066">
        <v>2019</v>
      </c>
      <c r="F1569" s="1066">
        <v>2019</v>
      </c>
      <c r="G1569" s="1064">
        <v>43423</v>
      </c>
      <c r="H1569" s="1117">
        <f t="shared" si="72"/>
        <v>2018</v>
      </c>
      <c r="I1569" s="1118"/>
      <c r="J1569" s="1063" t="s">
        <v>925</v>
      </c>
      <c r="K1569" s="1063" t="s">
        <v>924</v>
      </c>
      <c r="L1569" s="1063" t="s">
        <v>827</v>
      </c>
      <c r="M1569" s="1063">
        <v>3409.1200000000008</v>
      </c>
      <c r="N1569" s="1063">
        <v>0.57200000000000006</v>
      </c>
      <c r="O1569" s="1062">
        <f>VLOOKUP(C1569,'A. Rate Class Allocations'!$B$124:$J$128,6,FALSE)</f>
        <v>0.94261788524984402</v>
      </c>
      <c r="P1569" s="1061">
        <f>VLOOKUP(C1569,'A. Rate Class Allocations'!$B$124:$J$128,8,FALSE)</f>
        <v>0.86676492558695795</v>
      </c>
      <c r="Q1569" s="1061">
        <f>VLOOKUP(C1569,'A. Rate Class Allocations'!$B$124:$J$128,7,FALSE)</f>
        <v>0.93591420350510102</v>
      </c>
      <c r="R1569" s="1061">
        <f>VLOOKUP(C1569,'A. Rate Class Allocations'!$B$124:$J$128,9,FALSE)</f>
        <v>0.67326093337246795</v>
      </c>
      <c r="S1569" s="1060">
        <f t="shared" si="73"/>
        <v>2785.3469084277867</v>
      </c>
      <c r="T1569" s="1060">
        <f t="shared" si="74"/>
        <v>0.36042547695920152</v>
      </c>
    </row>
    <row r="1570" spans="1:20" s="1063" customFormat="1">
      <c r="A1570" s="1072" t="s">
        <v>846</v>
      </c>
      <c r="B1570" s="1063" t="s">
        <v>768</v>
      </c>
      <c r="C1570" s="1063" t="s">
        <v>806</v>
      </c>
      <c r="D1570" s="1063" t="s">
        <v>1759</v>
      </c>
      <c r="E1570" s="1066">
        <v>2019</v>
      </c>
      <c r="F1570" s="1066">
        <v>2019</v>
      </c>
      <c r="G1570" s="1064">
        <v>43423</v>
      </c>
      <c r="H1570" s="1117">
        <f t="shared" si="72"/>
        <v>2018</v>
      </c>
      <c r="I1570" s="1118"/>
      <c r="J1570" s="1063" t="s">
        <v>925</v>
      </c>
      <c r="K1570" s="1063" t="s">
        <v>924</v>
      </c>
      <c r="L1570" s="1063" t="s">
        <v>827</v>
      </c>
      <c r="M1570" s="1063">
        <v>172.84</v>
      </c>
      <c r="N1570" s="1063">
        <v>2.8999999999999998E-2</v>
      </c>
      <c r="O1570" s="1062">
        <f>VLOOKUP(C1570,'A. Rate Class Allocations'!$B$124:$J$128,6,FALSE)</f>
        <v>0.94261788524984402</v>
      </c>
      <c r="P1570" s="1061">
        <f>VLOOKUP(C1570,'A. Rate Class Allocations'!$B$124:$J$128,8,FALSE)</f>
        <v>0.86676492558695795</v>
      </c>
      <c r="Q1570" s="1061">
        <f>VLOOKUP(C1570,'A. Rate Class Allocations'!$B$124:$J$128,7,FALSE)</f>
        <v>0.93591420350510102</v>
      </c>
      <c r="R1570" s="1061">
        <f>VLOOKUP(C1570,'A. Rate Class Allocations'!$B$124:$J$128,9,FALSE)</f>
        <v>0.67326093337246795</v>
      </c>
      <c r="S1570" s="1060">
        <f t="shared" si="73"/>
        <v>141.21514046224792</v>
      </c>
      <c r="T1570" s="1060">
        <f t="shared" si="74"/>
        <v>1.8273319636043429E-2</v>
      </c>
    </row>
    <row r="1571" spans="1:20" s="1063" customFormat="1">
      <c r="A1571" s="1072" t="s">
        <v>846</v>
      </c>
      <c r="B1571" s="1063" t="s">
        <v>768</v>
      </c>
      <c r="C1571" s="1063" t="s">
        <v>806</v>
      </c>
      <c r="D1571" s="1063" t="s">
        <v>1758</v>
      </c>
      <c r="E1571" s="1066">
        <v>2019</v>
      </c>
      <c r="F1571" s="1066">
        <v>2019</v>
      </c>
      <c r="G1571" s="1064">
        <v>43475</v>
      </c>
      <c r="H1571" s="1117">
        <f t="shared" si="72"/>
        <v>2019</v>
      </c>
      <c r="I1571" s="1118"/>
      <c r="J1571" s="1063" t="s">
        <v>925</v>
      </c>
      <c r="K1571" s="1063" t="s">
        <v>924</v>
      </c>
      <c r="L1571" s="1063" t="s">
        <v>827</v>
      </c>
      <c r="M1571" s="1063">
        <v>1992.1720000000005</v>
      </c>
      <c r="N1571" s="1063">
        <v>0.67599999999999993</v>
      </c>
      <c r="O1571" s="1062">
        <f>VLOOKUP(C1571,'A. Rate Class Allocations'!$B$124:$J$128,6,FALSE)</f>
        <v>0.94261788524984402</v>
      </c>
      <c r="P1571" s="1061">
        <f>VLOOKUP(C1571,'A. Rate Class Allocations'!$B$124:$J$128,8,FALSE)</f>
        <v>0.86676492558695795</v>
      </c>
      <c r="Q1571" s="1061">
        <f>VLOOKUP(C1571,'A. Rate Class Allocations'!$B$124:$J$128,7,FALSE)</f>
        <v>0.93591420350510102</v>
      </c>
      <c r="R1571" s="1061">
        <f>VLOOKUP(C1571,'A. Rate Class Allocations'!$B$124:$J$128,9,FALSE)</f>
        <v>0.67326093337246795</v>
      </c>
      <c r="S1571" s="1060">
        <f t="shared" si="73"/>
        <v>1627.66054619855</v>
      </c>
      <c r="T1571" s="1060">
        <f t="shared" si="74"/>
        <v>0.42595738186087445</v>
      </c>
    </row>
    <row r="1572" spans="1:20" s="1063" customFormat="1">
      <c r="A1572" s="1072" t="s">
        <v>846</v>
      </c>
      <c r="B1572" s="1063" t="s">
        <v>768</v>
      </c>
      <c r="C1572" s="1063" t="s">
        <v>806</v>
      </c>
      <c r="D1572" s="1063" t="s">
        <v>1758</v>
      </c>
      <c r="E1572" s="1066">
        <v>2019</v>
      </c>
      <c r="F1572" s="1066">
        <v>2019</v>
      </c>
      <c r="G1572" s="1064">
        <v>43475</v>
      </c>
      <c r="H1572" s="1117">
        <f t="shared" si="72"/>
        <v>2019</v>
      </c>
      <c r="I1572" s="1118"/>
      <c r="J1572" s="1063" t="s">
        <v>925</v>
      </c>
      <c r="K1572" s="1063" t="s">
        <v>924</v>
      </c>
      <c r="L1572" s="1063" t="s">
        <v>827</v>
      </c>
      <c r="M1572" s="1063">
        <v>512.77800000000002</v>
      </c>
      <c r="N1572" s="1063">
        <v>0.17399999999999999</v>
      </c>
      <c r="O1572" s="1062">
        <f>VLOOKUP(C1572,'A. Rate Class Allocations'!$B$124:$J$128,6,FALSE)</f>
        <v>0.94261788524984402</v>
      </c>
      <c r="P1572" s="1061">
        <f>VLOOKUP(C1572,'A. Rate Class Allocations'!$B$124:$J$128,8,FALSE)</f>
        <v>0.86676492558695795</v>
      </c>
      <c r="Q1572" s="1061">
        <f>VLOOKUP(C1572,'A. Rate Class Allocations'!$B$124:$J$128,7,FALSE)</f>
        <v>0.93591420350510102</v>
      </c>
      <c r="R1572" s="1061">
        <f>VLOOKUP(C1572,'A. Rate Class Allocations'!$B$124:$J$128,9,FALSE)</f>
        <v>0.67326093337246795</v>
      </c>
      <c r="S1572" s="1060">
        <f t="shared" si="73"/>
        <v>418.95404591501131</v>
      </c>
      <c r="T1572" s="1060">
        <f t="shared" si="74"/>
        <v>0.10963991781626058</v>
      </c>
    </row>
    <row r="1573" spans="1:20" s="1063" customFormat="1">
      <c r="A1573" s="1072" t="s">
        <v>846</v>
      </c>
      <c r="B1573" s="1063" t="s">
        <v>768</v>
      </c>
      <c r="C1573" s="1063" t="s">
        <v>806</v>
      </c>
      <c r="D1573" s="1063" t="s">
        <v>1757</v>
      </c>
      <c r="E1573" s="1066">
        <v>2019</v>
      </c>
      <c r="F1573" s="1066">
        <v>2019</v>
      </c>
      <c r="G1573" s="1064">
        <v>43427</v>
      </c>
      <c r="H1573" s="1117">
        <f t="shared" si="72"/>
        <v>2018</v>
      </c>
      <c r="I1573" s="1118"/>
      <c r="J1573" s="1063" t="s">
        <v>925</v>
      </c>
      <c r="K1573" s="1063" t="s">
        <v>924</v>
      </c>
      <c r="L1573" s="1063" t="s">
        <v>827</v>
      </c>
      <c r="M1573" s="1063">
        <v>1972.1520000000005</v>
      </c>
      <c r="N1573" s="1063">
        <v>0.72800000000000009</v>
      </c>
      <c r="O1573" s="1062">
        <f>VLOOKUP(C1573,'A. Rate Class Allocations'!$B$124:$J$128,6,FALSE)</f>
        <v>0.94261788524984402</v>
      </c>
      <c r="P1573" s="1061">
        <f>VLOOKUP(C1573,'A. Rate Class Allocations'!$B$124:$J$128,8,FALSE)</f>
        <v>0.86676492558695795</v>
      </c>
      <c r="Q1573" s="1061">
        <f>VLOOKUP(C1573,'A. Rate Class Allocations'!$B$124:$J$128,7,FALSE)</f>
        <v>0.93591420350510102</v>
      </c>
      <c r="R1573" s="1061">
        <f>VLOOKUP(C1573,'A. Rate Class Allocations'!$B$124:$J$128,9,FALSE)</f>
        <v>0.67326093337246795</v>
      </c>
      <c r="S1573" s="1060">
        <f t="shared" si="73"/>
        <v>1611.3036432128165</v>
      </c>
      <c r="T1573" s="1060">
        <f t="shared" si="74"/>
        <v>0.45872333431171108</v>
      </c>
    </row>
    <row r="1574" spans="1:20" s="1063" customFormat="1">
      <c r="A1574" s="1072" t="s">
        <v>846</v>
      </c>
      <c r="B1574" s="1063" t="s">
        <v>768</v>
      </c>
      <c r="C1574" s="1063" t="s">
        <v>806</v>
      </c>
      <c r="D1574" s="1063" t="s">
        <v>1757</v>
      </c>
      <c r="E1574" s="1066">
        <v>2019</v>
      </c>
      <c r="F1574" s="1066">
        <v>2019</v>
      </c>
      <c r="G1574" s="1064">
        <v>43427</v>
      </c>
      <c r="H1574" s="1117">
        <f t="shared" si="72"/>
        <v>2018</v>
      </c>
      <c r="I1574" s="1118"/>
      <c r="J1574" s="1063" t="s">
        <v>925</v>
      </c>
      <c r="K1574" s="1063" t="s">
        <v>924</v>
      </c>
      <c r="L1574" s="1063" t="s">
        <v>827</v>
      </c>
      <c r="M1574" s="1063">
        <v>75.852000000000004</v>
      </c>
      <c r="N1574" s="1063">
        <v>2.8000000000000001E-2</v>
      </c>
      <c r="O1574" s="1062">
        <f>VLOOKUP(C1574,'A. Rate Class Allocations'!$B$124:$J$128,6,FALSE)</f>
        <v>0.94261788524984402</v>
      </c>
      <c r="P1574" s="1061">
        <f>VLOOKUP(C1574,'A. Rate Class Allocations'!$B$124:$J$128,8,FALSE)</f>
        <v>0.86676492558695795</v>
      </c>
      <c r="Q1574" s="1061">
        <f>VLOOKUP(C1574,'A. Rate Class Allocations'!$B$124:$J$128,7,FALSE)</f>
        <v>0.93591420350510102</v>
      </c>
      <c r="R1574" s="1061">
        <f>VLOOKUP(C1574,'A. Rate Class Allocations'!$B$124:$J$128,9,FALSE)</f>
        <v>0.67326093337246795</v>
      </c>
      <c r="S1574" s="1060">
        <f t="shared" si="73"/>
        <v>61.973217046646774</v>
      </c>
      <c r="T1574" s="1060">
        <f t="shared" si="74"/>
        <v>1.7643205165835039E-2</v>
      </c>
    </row>
    <row r="1575" spans="1:20" s="1063" customFormat="1">
      <c r="A1575" s="1072" t="s">
        <v>846</v>
      </c>
      <c r="B1575" s="1063" t="s">
        <v>768</v>
      </c>
      <c r="C1575" s="1063" t="s">
        <v>806</v>
      </c>
      <c r="D1575" s="1063" t="s">
        <v>1756</v>
      </c>
      <c r="E1575" s="1066">
        <v>2019</v>
      </c>
      <c r="F1575" s="1066">
        <v>2019</v>
      </c>
      <c r="G1575" s="1064">
        <v>43430</v>
      </c>
      <c r="H1575" s="1117">
        <f t="shared" si="72"/>
        <v>2018</v>
      </c>
      <c r="I1575" s="1118"/>
      <c r="J1575" s="1063" t="s">
        <v>925</v>
      </c>
      <c r="K1575" s="1063" t="s">
        <v>924</v>
      </c>
      <c r="L1575" s="1063" t="s">
        <v>827</v>
      </c>
      <c r="M1575" s="1063">
        <v>1576.432</v>
      </c>
      <c r="N1575" s="1063">
        <v>0.57200000000000006</v>
      </c>
      <c r="O1575" s="1062">
        <f>VLOOKUP(C1575,'A. Rate Class Allocations'!$B$124:$J$128,6,FALSE)</f>
        <v>0.94261788524984402</v>
      </c>
      <c r="P1575" s="1061">
        <f>VLOOKUP(C1575,'A. Rate Class Allocations'!$B$124:$J$128,8,FALSE)</f>
        <v>0.86676492558695795</v>
      </c>
      <c r="Q1575" s="1061">
        <f>VLOOKUP(C1575,'A. Rate Class Allocations'!$B$124:$J$128,7,FALSE)</f>
        <v>0.93591420350510102</v>
      </c>
      <c r="R1575" s="1061">
        <f>VLOOKUP(C1575,'A. Rate Class Allocations'!$B$124:$J$128,9,FALSE)</f>
        <v>0.67326093337246795</v>
      </c>
      <c r="S1575" s="1060">
        <f t="shared" si="73"/>
        <v>1287.989275105198</v>
      </c>
      <c r="T1575" s="1060">
        <f t="shared" si="74"/>
        <v>0.36042547695920152</v>
      </c>
    </row>
    <row r="1576" spans="1:20" s="1063" customFormat="1">
      <c r="A1576" s="1072" t="s">
        <v>846</v>
      </c>
      <c r="B1576" s="1063" t="s">
        <v>768</v>
      </c>
      <c r="C1576" s="1063" t="s">
        <v>806</v>
      </c>
      <c r="D1576" s="1063" t="s">
        <v>1756</v>
      </c>
      <c r="E1576" s="1066">
        <v>2019</v>
      </c>
      <c r="F1576" s="1066">
        <v>2019</v>
      </c>
      <c r="G1576" s="1064">
        <v>43430</v>
      </c>
      <c r="H1576" s="1117">
        <f t="shared" si="72"/>
        <v>2018</v>
      </c>
      <c r="I1576" s="1118"/>
      <c r="J1576" s="1063" t="s">
        <v>925</v>
      </c>
      <c r="K1576" s="1063" t="s">
        <v>924</v>
      </c>
      <c r="L1576" s="1063" t="s">
        <v>827</v>
      </c>
      <c r="M1576" s="1063">
        <v>79.923999999999992</v>
      </c>
      <c r="N1576" s="1063">
        <v>2.8999999999999998E-2</v>
      </c>
      <c r="O1576" s="1062">
        <f>VLOOKUP(C1576,'A. Rate Class Allocations'!$B$124:$J$128,6,FALSE)</f>
        <v>0.94261788524984402</v>
      </c>
      <c r="P1576" s="1061">
        <f>VLOOKUP(C1576,'A. Rate Class Allocations'!$B$124:$J$128,8,FALSE)</f>
        <v>0.86676492558695795</v>
      </c>
      <c r="Q1576" s="1061">
        <f>VLOOKUP(C1576,'A. Rate Class Allocations'!$B$124:$J$128,7,FALSE)</f>
        <v>0.93591420350510102</v>
      </c>
      <c r="R1576" s="1061">
        <f>VLOOKUP(C1576,'A. Rate Class Allocations'!$B$124:$J$128,9,FALSE)</f>
        <v>0.67326093337246795</v>
      </c>
      <c r="S1576" s="1060">
        <f t="shared" si="73"/>
        <v>65.300155556032749</v>
      </c>
      <c r="T1576" s="1060">
        <f t="shared" si="74"/>
        <v>1.8273319636043429E-2</v>
      </c>
    </row>
    <row r="1577" spans="1:20" s="1063" customFormat="1">
      <c r="A1577" s="1072" t="s">
        <v>846</v>
      </c>
      <c r="B1577" s="1063" t="s">
        <v>768</v>
      </c>
      <c r="C1577" s="1063" t="s">
        <v>806</v>
      </c>
      <c r="D1577" s="1063" t="s">
        <v>1756</v>
      </c>
      <c r="E1577" s="1066">
        <v>2019</v>
      </c>
      <c r="F1577" s="1066">
        <v>2019</v>
      </c>
      <c r="G1577" s="1064">
        <v>43430</v>
      </c>
      <c r="H1577" s="1117">
        <f t="shared" si="72"/>
        <v>2018</v>
      </c>
      <c r="I1577" s="1118"/>
      <c r="J1577" s="1063" t="s">
        <v>925</v>
      </c>
      <c r="K1577" s="1063" t="s">
        <v>924</v>
      </c>
      <c r="L1577" s="1063" t="s">
        <v>827</v>
      </c>
      <c r="M1577" s="1063">
        <v>38.584000000000003</v>
      </c>
      <c r="N1577" s="1063">
        <v>1.4E-2</v>
      </c>
      <c r="O1577" s="1062">
        <f>VLOOKUP(C1577,'A. Rate Class Allocations'!$B$124:$J$128,6,FALSE)</f>
        <v>0.94261788524984402</v>
      </c>
      <c r="P1577" s="1061">
        <f>VLOOKUP(C1577,'A. Rate Class Allocations'!$B$124:$J$128,8,FALSE)</f>
        <v>0.86676492558695795</v>
      </c>
      <c r="Q1577" s="1061">
        <f>VLOOKUP(C1577,'A. Rate Class Allocations'!$B$124:$J$128,7,FALSE)</f>
        <v>0.93591420350510102</v>
      </c>
      <c r="R1577" s="1061">
        <f>VLOOKUP(C1577,'A. Rate Class Allocations'!$B$124:$J$128,9,FALSE)</f>
        <v>0.67326093337246795</v>
      </c>
      <c r="S1577" s="1060">
        <f t="shared" si="73"/>
        <v>31.524213027050298</v>
      </c>
      <c r="T1577" s="1060">
        <f t="shared" si="74"/>
        <v>8.8216025829175194E-3</v>
      </c>
    </row>
    <row r="1578" spans="1:20" s="1063" customFormat="1">
      <c r="A1578" s="1072" t="s">
        <v>846</v>
      </c>
      <c r="B1578" s="1063" t="s">
        <v>768</v>
      </c>
      <c r="C1578" s="1063" t="s">
        <v>806</v>
      </c>
      <c r="D1578" s="1063" t="s">
        <v>1755</v>
      </c>
      <c r="E1578" s="1066">
        <v>2019</v>
      </c>
      <c r="F1578" s="1066">
        <v>2019</v>
      </c>
      <c r="G1578" s="1064">
        <v>43430</v>
      </c>
      <c r="H1578" s="1117">
        <f t="shared" si="72"/>
        <v>2018</v>
      </c>
      <c r="I1578" s="1118"/>
      <c r="J1578" s="1063" t="s">
        <v>925</v>
      </c>
      <c r="K1578" s="1063" t="s">
        <v>924</v>
      </c>
      <c r="L1578" s="1063" t="s">
        <v>827</v>
      </c>
      <c r="M1578" s="1063">
        <v>1750.8400000000001</v>
      </c>
      <c r="N1578" s="1063">
        <v>0.36400000000000005</v>
      </c>
      <c r="O1578" s="1062">
        <f>VLOOKUP(C1578,'A. Rate Class Allocations'!$B$124:$J$128,6,FALSE)</f>
        <v>0.94261788524984402</v>
      </c>
      <c r="P1578" s="1061">
        <f>VLOOKUP(C1578,'A. Rate Class Allocations'!$B$124:$J$128,8,FALSE)</f>
        <v>0.86676492558695795</v>
      </c>
      <c r="Q1578" s="1061">
        <f>VLOOKUP(C1578,'A. Rate Class Allocations'!$B$124:$J$128,7,FALSE)</f>
        <v>0.93591420350510102</v>
      </c>
      <c r="R1578" s="1061">
        <f>VLOOKUP(C1578,'A. Rate Class Allocations'!$B$124:$J$128,9,FALSE)</f>
        <v>0.67326093337246795</v>
      </c>
      <c r="S1578" s="1060">
        <f t="shared" si="73"/>
        <v>1430.4855156614335</v>
      </c>
      <c r="T1578" s="1060">
        <f t="shared" si="74"/>
        <v>0.22936166715585554</v>
      </c>
    </row>
    <row r="1579" spans="1:20" s="1063" customFormat="1">
      <c r="A1579" s="1072" t="s">
        <v>846</v>
      </c>
      <c r="B1579" s="1063" t="s">
        <v>768</v>
      </c>
      <c r="C1579" s="1063" t="s">
        <v>806</v>
      </c>
      <c r="D1579" s="1063" t="s">
        <v>1755</v>
      </c>
      <c r="E1579" s="1066">
        <v>2019</v>
      </c>
      <c r="F1579" s="1066">
        <v>2019</v>
      </c>
      <c r="G1579" s="1064">
        <v>43430</v>
      </c>
      <c r="H1579" s="1117">
        <f t="shared" si="72"/>
        <v>2018</v>
      </c>
      <c r="I1579" s="1118"/>
      <c r="J1579" s="1063" t="s">
        <v>925</v>
      </c>
      <c r="K1579" s="1063" t="s">
        <v>924</v>
      </c>
      <c r="L1579" s="1063" t="s">
        <v>827</v>
      </c>
      <c r="M1579" s="1063">
        <v>278.97999999999996</v>
      </c>
      <c r="N1579" s="1063">
        <v>5.7999999999999996E-2</v>
      </c>
      <c r="O1579" s="1062">
        <f>VLOOKUP(C1579,'A. Rate Class Allocations'!$B$124:$J$128,6,FALSE)</f>
        <v>0.94261788524984402</v>
      </c>
      <c r="P1579" s="1061">
        <f>VLOOKUP(C1579,'A. Rate Class Allocations'!$B$124:$J$128,8,FALSE)</f>
        <v>0.86676492558695795</v>
      </c>
      <c r="Q1579" s="1061">
        <f>VLOOKUP(C1579,'A. Rate Class Allocations'!$B$124:$J$128,7,FALSE)</f>
        <v>0.93591420350510102</v>
      </c>
      <c r="R1579" s="1061">
        <f>VLOOKUP(C1579,'A. Rate Class Allocations'!$B$124:$J$128,9,FALSE)</f>
        <v>0.67326093337246795</v>
      </c>
      <c r="S1579" s="1060">
        <f t="shared" si="73"/>
        <v>227.93450524275582</v>
      </c>
      <c r="T1579" s="1060">
        <f t="shared" si="74"/>
        <v>3.6546639272086859E-2</v>
      </c>
    </row>
    <row r="1580" spans="1:20" s="1063" customFormat="1">
      <c r="A1580" s="1072" t="s">
        <v>846</v>
      </c>
      <c r="B1580" s="1063" t="s">
        <v>768</v>
      </c>
      <c r="C1580" s="1063" t="s">
        <v>806</v>
      </c>
      <c r="D1580" s="1063" t="s">
        <v>1755</v>
      </c>
      <c r="E1580" s="1066">
        <v>2019</v>
      </c>
      <c r="F1580" s="1066">
        <v>2019</v>
      </c>
      <c r="G1580" s="1064">
        <v>43430</v>
      </c>
      <c r="H1580" s="1117">
        <f t="shared" si="72"/>
        <v>2018</v>
      </c>
      <c r="I1580" s="1118"/>
      <c r="J1580" s="1063" t="s">
        <v>925</v>
      </c>
      <c r="K1580" s="1063" t="s">
        <v>924</v>
      </c>
      <c r="L1580" s="1063" t="s">
        <v>827</v>
      </c>
      <c r="M1580" s="1063">
        <v>336.7</v>
      </c>
      <c r="N1580" s="1063">
        <v>6.9999999999999993E-2</v>
      </c>
      <c r="O1580" s="1062">
        <f>VLOOKUP(C1580,'A. Rate Class Allocations'!$B$124:$J$128,6,FALSE)</f>
        <v>0.94261788524984402</v>
      </c>
      <c r="P1580" s="1061">
        <f>VLOOKUP(C1580,'A. Rate Class Allocations'!$B$124:$J$128,8,FALSE)</f>
        <v>0.86676492558695795</v>
      </c>
      <c r="Q1580" s="1061">
        <f>VLOOKUP(C1580,'A. Rate Class Allocations'!$B$124:$J$128,7,FALSE)</f>
        <v>0.93591420350510102</v>
      </c>
      <c r="R1580" s="1061">
        <f>VLOOKUP(C1580,'A. Rate Class Allocations'!$B$124:$J$128,9,FALSE)</f>
        <v>0.67326093337246795</v>
      </c>
      <c r="S1580" s="1060">
        <f t="shared" si="73"/>
        <v>275.09336839642947</v>
      </c>
      <c r="T1580" s="1060">
        <f t="shared" si="74"/>
        <v>4.4108012914587588E-2</v>
      </c>
    </row>
    <row r="1581" spans="1:20" s="1063" customFormat="1">
      <c r="A1581" s="1072" t="s">
        <v>846</v>
      </c>
      <c r="B1581" s="1063" t="s">
        <v>768</v>
      </c>
      <c r="C1581" s="1063" t="s">
        <v>806</v>
      </c>
      <c r="D1581" s="1063" t="s">
        <v>1754</v>
      </c>
      <c r="E1581" s="1066">
        <v>2019</v>
      </c>
      <c r="F1581" s="1066">
        <v>2019</v>
      </c>
      <c r="G1581" s="1064">
        <v>43430</v>
      </c>
      <c r="H1581" s="1117">
        <f t="shared" si="72"/>
        <v>2018</v>
      </c>
      <c r="I1581" s="1118"/>
      <c r="J1581" s="1063" t="s">
        <v>925</v>
      </c>
      <c r="K1581" s="1063" t="s">
        <v>924</v>
      </c>
      <c r="L1581" s="1063" t="s">
        <v>827</v>
      </c>
      <c r="M1581" s="1063">
        <v>2547.5840000000003</v>
      </c>
      <c r="N1581" s="1063">
        <v>0.83200000000000007</v>
      </c>
      <c r="O1581" s="1062">
        <f>VLOOKUP(C1581,'A. Rate Class Allocations'!$B$124:$J$128,6,FALSE)</f>
        <v>0.94261788524984402</v>
      </c>
      <c r="P1581" s="1061">
        <f>VLOOKUP(C1581,'A. Rate Class Allocations'!$B$124:$J$128,8,FALSE)</f>
        <v>0.86676492558695795</v>
      </c>
      <c r="Q1581" s="1061">
        <f>VLOOKUP(C1581,'A. Rate Class Allocations'!$B$124:$J$128,7,FALSE)</f>
        <v>0.93591420350510102</v>
      </c>
      <c r="R1581" s="1061">
        <f>VLOOKUP(C1581,'A. Rate Class Allocations'!$B$124:$J$128,9,FALSE)</f>
        <v>0.67326093337246795</v>
      </c>
      <c r="S1581" s="1060">
        <f t="shared" si="73"/>
        <v>2081.447769031332</v>
      </c>
      <c r="T1581" s="1060">
        <f t="shared" si="74"/>
        <v>0.52425523921338413</v>
      </c>
    </row>
    <row r="1582" spans="1:20" s="1063" customFormat="1">
      <c r="A1582" s="1072" t="s">
        <v>846</v>
      </c>
      <c r="B1582" s="1063" t="s">
        <v>768</v>
      </c>
      <c r="C1582" s="1063" t="s">
        <v>806</v>
      </c>
      <c r="D1582" s="1063" t="s">
        <v>1753</v>
      </c>
      <c r="E1582" s="1066">
        <v>2019</v>
      </c>
      <c r="F1582" s="1066">
        <v>2019</v>
      </c>
      <c r="G1582" s="1064">
        <v>43430</v>
      </c>
      <c r="H1582" s="1117">
        <f t="shared" si="72"/>
        <v>2018</v>
      </c>
      <c r="I1582" s="1118"/>
      <c r="J1582" s="1063" t="s">
        <v>925</v>
      </c>
      <c r="K1582" s="1063" t="s">
        <v>924</v>
      </c>
      <c r="L1582" s="1063" t="s">
        <v>827</v>
      </c>
      <c r="M1582" s="1063">
        <v>1845.7920000000004</v>
      </c>
      <c r="N1582" s="1063">
        <v>0.62400000000000011</v>
      </c>
      <c r="O1582" s="1062">
        <f>VLOOKUP(C1582,'A. Rate Class Allocations'!$B$124:$J$128,6,FALSE)</f>
        <v>0.94261788524984402</v>
      </c>
      <c r="P1582" s="1061">
        <f>VLOOKUP(C1582,'A. Rate Class Allocations'!$B$124:$J$128,8,FALSE)</f>
        <v>0.86676492558695795</v>
      </c>
      <c r="Q1582" s="1061">
        <f>VLOOKUP(C1582,'A. Rate Class Allocations'!$B$124:$J$128,7,FALSE)</f>
        <v>0.93591420350510102</v>
      </c>
      <c r="R1582" s="1061">
        <f>VLOOKUP(C1582,'A. Rate Class Allocations'!$B$124:$J$128,9,FALSE)</f>
        <v>0.67326093337246795</v>
      </c>
      <c r="S1582" s="1060">
        <f t="shared" si="73"/>
        <v>1508.0639698223417</v>
      </c>
      <c r="T1582" s="1060">
        <f t="shared" si="74"/>
        <v>0.3931914294100381</v>
      </c>
    </row>
    <row r="1583" spans="1:20" s="1063" customFormat="1">
      <c r="A1583" s="1072" t="s">
        <v>846</v>
      </c>
      <c r="B1583" s="1063" t="s">
        <v>768</v>
      </c>
      <c r="C1583" s="1063" t="s">
        <v>806</v>
      </c>
      <c r="D1583" s="1063" t="s">
        <v>1753</v>
      </c>
      <c r="E1583" s="1066">
        <v>2019</v>
      </c>
      <c r="F1583" s="1066">
        <v>2019</v>
      </c>
      <c r="G1583" s="1064">
        <v>43430</v>
      </c>
      <c r="H1583" s="1117">
        <f t="shared" si="72"/>
        <v>2018</v>
      </c>
      <c r="I1583" s="1118"/>
      <c r="J1583" s="1063" t="s">
        <v>925</v>
      </c>
      <c r="K1583" s="1063" t="s">
        <v>924</v>
      </c>
      <c r="L1583" s="1063" t="s">
        <v>827</v>
      </c>
      <c r="M1583" s="1063">
        <v>85.781999999999996</v>
      </c>
      <c r="N1583" s="1063">
        <v>2.8999999999999998E-2</v>
      </c>
      <c r="O1583" s="1062">
        <f>VLOOKUP(C1583,'A. Rate Class Allocations'!$B$124:$J$128,6,FALSE)</f>
        <v>0.94261788524984402</v>
      </c>
      <c r="P1583" s="1061">
        <f>VLOOKUP(C1583,'A. Rate Class Allocations'!$B$124:$J$128,8,FALSE)</f>
        <v>0.86676492558695795</v>
      </c>
      <c r="Q1583" s="1061">
        <f>VLOOKUP(C1583,'A. Rate Class Allocations'!$B$124:$J$128,7,FALSE)</f>
        <v>0.93591420350510102</v>
      </c>
      <c r="R1583" s="1061">
        <f>VLOOKUP(C1583,'A. Rate Class Allocations'!$B$124:$J$128,9,FALSE)</f>
        <v>0.67326093337246795</v>
      </c>
      <c r="S1583" s="1060">
        <f t="shared" si="73"/>
        <v>70.086306289820357</v>
      </c>
      <c r="T1583" s="1060">
        <f t="shared" si="74"/>
        <v>1.8273319636043429E-2</v>
      </c>
    </row>
    <row r="1584" spans="1:20" s="1063" customFormat="1">
      <c r="A1584" s="1072" t="s">
        <v>846</v>
      </c>
      <c r="B1584" s="1063" t="s">
        <v>768</v>
      </c>
      <c r="C1584" s="1063" t="s">
        <v>806</v>
      </c>
      <c r="D1584" s="1063" t="s">
        <v>1753</v>
      </c>
      <c r="E1584" s="1066">
        <v>2019</v>
      </c>
      <c r="F1584" s="1066">
        <v>2019</v>
      </c>
      <c r="G1584" s="1064">
        <v>43430</v>
      </c>
      <c r="H1584" s="1117">
        <f t="shared" si="72"/>
        <v>2018</v>
      </c>
      <c r="I1584" s="1118"/>
      <c r="J1584" s="1063" t="s">
        <v>925</v>
      </c>
      <c r="K1584" s="1063" t="s">
        <v>924</v>
      </c>
      <c r="L1584" s="1063" t="s">
        <v>827</v>
      </c>
      <c r="M1584" s="1063">
        <v>301.71600000000001</v>
      </c>
      <c r="N1584" s="1063">
        <v>0.10199999999999999</v>
      </c>
      <c r="O1584" s="1062">
        <f>VLOOKUP(C1584,'A. Rate Class Allocations'!$B$124:$J$128,6,FALSE)</f>
        <v>0.94261788524984402</v>
      </c>
      <c r="P1584" s="1061">
        <f>VLOOKUP(C1584,'A. Rate Class Allocations'!$B$124:$J$128,8,FALSE)</f>
        <v>0.86676492558695795</v>
      </c>
      <c r="Q1584" s="1061">
        <f>VLOOKUP(C1584,'A. Rate Class Allocations'!$B$124:$J$128,7,FALSE)</f>
        <v>0.93591420350510102</v>
      </c>
      <c r="R1584" s="1061">
        <f>VLOOKUP(C1584,'A. Rate Class Allocations'!$B$124:$J$128,9,FALSE)</f>
        <v>0.67326093337246795</v>
      </c>
      <c r="S1584" s="1060">
        <f t="shared" si="73"/>
        <v>246.51045660557503</v>
      </c>
      <c r="T1584" s="1060">
        <f t="shared" si="74"/>
        <v>6.42716759612562E-2</v>
      </c>
    </row>
    <row r="1585" spans="1:20" s="1063" customFormat="1">
      <c r="A1585" s="1072" t="s">
        <v>846</v>
      </c>
      <c r="B1585" s="1063" t="s">
        <v>768</v>
      </c>
      <c r="C1585" s="1063" t="s">
        <v>806</v>
      </c>
      <c r="D1585" s="1063" t="s">
        <v>1752</v>
      </c>
      <c r="E1585" s="1066">
        <v>2019</v>
      </c>
      <c r="F1585" s="1066">
        <v>2019</v>
      </c>
      <c r="G1585" s="1064">
        <v>43424</v>
      </c>
      <c r="H1585" s="1117">
        <f t="shared" si="72"/>
        <v>2018</v>
      </c>
      <c r="I1585" s="1118"/>
      <c r="J1585" s="1063" t="s">
        <v>925</v>
      </c>
      <c r="K1585" s="1063" t="s">
        <v>924</v>
      </c>
      <c r="L1585" s="1063" t="s">
        <v>827</v>
      </c>
      <c r="M1585" s="1063">
        <v>5209.0499999999993</v>
      </c>
      <c r="N1585" s="1063">
        <v>1.0249999999999999</v>
      </c>
      <c r="O1585" s="1062">
        <f>VLOOKUP(C1585,'A. Rate Class Allocations'!$B$124:$J$128,6,FALSE)</f>
        <v>0.94261788524984402</v>
      </c>
      <c r="P1585" s="1061">
        <f>VLOOKUP(C1585,'A. Rate Class Allocations'!$B$124:$J$128,8,FALSE)</f>
        <v>0.86676492558695795</v>
      </c>
      <c r="Q1585" s="1061">
        <f>VLOOKUP(C1585,'A. Rate Class Allocations'!$B$124:$J$128,7,FALSE)</f>
        <v>0.93591420350510102</v>
      </c>
      <c r="R1585" s="1061">
        <f>VLOOKUP(C1585,'A. Rate Class Allocations'!$B$124:$J$128,9,FALSE)</f>
        <v>0.67326093337246795</v>
      </c>
      <c r="S1585" s="1060">
        <f t="shared" si="73"/>
        <v>4255.9403345572346</v>
      </c>
      <c r="T1585" s="1060">
        <f t="shared" si="74"/>
        <v>0.64586733196360402</v>
      </c>
    </row>
    <row r="1586" spans="1:20" s="1063" customFormat="1">
      <c r="A1586" s="1072" t="s">
        <v>846</v>
      </c>
      <c r="B1586" s="1063" t="s">
        <v>768</v>
      </c>
      <c r="C1586" s="1063" t="s">
        <v>806</v>
      </c>
      <c r="D1586" s="1063" t="s">
        <v>1752</v>
      </c>
      <c r="E1586" s="1066">
        <v>2019</v>
      </c>
      <c r="F1586" s="1066">
        <v>2019</v>
      </c>
      <c r="G1586" s="1064">
        <v>43424</v>
      </c>
      <c r="H1586" s="1117">
        <f t="shared" si="72"/>
        <v>2018</v>
      </c>
      <c r="I1586" s="1118"/>
      <c r="J1586" s="1063" t="s">
        <v>925</v>
      </c>
      <c r="K1586" s="1063" t="s">
        <v>924</v>
      </c>
      <c r="L1586" s="1063" t="s">
        <v>827</v>
      </c>
      <c r="M1586" s="1063">
        <v>589.51199999999983</v>
      </c>
      <c r="N1586" s="1063">
        <v>0.11599999999999999</v>
      </c>
      <c r="O1586" s="1062">
        <f>VLOOKUP(C1586,'A. Rate Class Allocations'!$B$124:$J$128,6,FALSE)</f>
        <v>0.94261788524984402</v>
      </c>
      <c r="P1586" s="1061">
        <f>VLOOKUP(C1586,'A. Rate Class Allocations'!$B$124:$J$128,8,FALSE)</f>
        <v>0.86676492558695795</v>
      </c>
      <c r="Q1586" s="1061">
        <f>VLOOKUP(C1586,'A. Rate Class Allocations'!$B$124:$J$128,7,FALSE)</f>
        <v>0.93591420350510102</v>
      </c>
      <c r="R1586" s="1061">
        <f>VLOOKUP(C1586,'A. Rate Class Allocations'!$B$124:$J$128,9,FALSE)</f>
        <v>0.67326093337246795</v>
      </c>
      <c r="S1586" s="1060">
        <f t="shared" si="73"/>
        <v>481.64788176452589</v>
      </c>
      <c r="T1586" s="1060">
        <f t="shared" si="74"/>
        <v>7.3093278544173718E-2</v>
      </c>
    </row>
    <row r="1587" spans="1:20" s="1063" customFormat="1">
      <c r="A1587" s="1072" t="s">
        <v>846</v>
      </c>
      <c r="B1587" s="1063" t="s">
        <v>768</v>
      </c>
      <c r="C1587" s="1063" t="s">
        <v>806</v>
      </c>
      <c r="D1587" s="1063" t="s">
        <v>1752</v>
      </c>
      <c r="E1587" s="1066">
        <v>2019</v>
      </c>
      <c r="F1587" s="1066">
        <v>2019</v>
      </c>
      <c r="G1587" s="1064">
        <v>43424</v>
      </c>
      <c r="H1587" s="1117">
        <f t="shared" si="72"/>
        <v>2018</v>
      </c>
      <c r="I1587" s="1118"/>
      <c r="J1587" s="1063" t="s">
        <v>925</v>
      </c>
      <c r="K1587" s="1063" t="s">
        <v>924</v>
      </c>
      <c r="L1587" s="1063" t="s">
        <v>827</v>
      </c>
      <c r="M1587" s="1063">
        <v>350.65800000000002</v>
      </c>
      <c r="N1587" s="1063">
        <v>6.9000000000000006E-2</v>
      </c>
      <c r="O1587" s="1062">
        <f>VLOOKUP(C1587,'A. Rate Class Allocations'!$B$124:$J$128,6,FALSE)</f>
        <v>0.94261788524984402</v>
      </c>
      <c r="P1587" s="1061">
        <f>VLOOKUP(C1587,'A. Rate Class Allocations'!$B$124:$J$128,8,FALSE)</f>
        <v>0.86676492558695795</v>
      </c>
      <c r="Q1587" s="1061">
        <f>VLOOKUP(C1587,'A. Rate Class Allocations'!$B$124:$J$128,7,FALSE)</f>
        <v>0.93591420350510102</v>
      </c>
      <c r="R1587" s="1061">
        <f>VLOOKUP(C1587,'A. Rate Class Allocations'!$B$124:$J$128,9,FALSE)</f>
        <v>0.67326093337246795</v>
      </c>
      <c r="S1587" s="1060">
        <f t="shared" si="73"/>
        <v>286.49744691165779</v>
      </c>
      <c r="T1587" s="1060">
        <f t="shared" si="74"/>
        <v>4.3477898444379208E-2</v>
      </c>
    </row>
    <row r="1588" spans="1:20" s="1063" customFormat="1">
      <c r="A1588" s="1072" t="s">
        <v>846</v>
      </c>
      <c r="B1588" s="1063" t="s">
        <v>768</v>
      </c>
      <c r="C1588" s="1063" t="s">
        <v>806</v>
      </c>
      <c r="D1588" s="1063" t="s">
        <v>1752</v>
      </c>
      <c r="E1588" s="1066">
        <v>2019</v>
      </c>
      <c r="F1588" s="1066">
        <v>2019</v>
      </c>
      <c r="G1588" s="1064">
        <v>43424</v>
      </c>
      <c r="H1588" s="1117">
        <f t="shared" si="72"/>
        <v>2018</v>
      </c>
      <c r="I1588" s="1118"/>
      <c r="J1588" s="1063" t="s">
        <v>925</v>
      </c>
      <c r="K1588" s="1063" t="s">
        <v>924</v>
      </c>
      <c r="L1588" s="1063" t="s">
        <v>827</v>
      </c>
      <c r="M1588" s="1063">
        <v>5148.4160000000011</v>
      </c>
      <c r="N1588" s="1063">
        <v>0.83200000000000007</v>
      </c>
      <c r="O1588" s="1062">
        <f>VLOOKUP(C1588,'A. Rate Class Allocations'!$B$124:$J$128,6,FALSE)</f>
        <v>0.94261788524984402</v>
      </c>
      <c r="P1588" s="1061">
        <f>VLOOKUP(C1588,'A. Rate Class Allocations'!$B$124:$J$128,8,FALSE)</f>
        <v>0.86676492558695795</v>
      </c>
      <c r="Q1588" s="1061">
        <f>VLOOKUP(C1588,'A. Rate Class Allocations'!$B$124:$J$128,7,FALSE)</f>
        <v>0.93591420350510102</v>
      </c>
      <c r="R1588" s="1061">
        <f>VLOOKUP(C1588,'A. Rate Class Allocations'!$B$124:$J$128,9,FALSE)</f>
        <v>0.67326093337246795</v>
      </c>
      <c r="S1588" s="1060">
        <f t="shared" si="73"/>
        <v>4206.4006514584853</v>
      </c>
      <c r="T1588" s="1060">
        <f t="shared" si="74"/>
        <v>0.52425523921338413</v>
      </c>
    </row>
    <row r="1589" spans="1:20" s="1063" customFormat="1">
      <c r="A1589" s="1072" t="s">
        <v>846</v>
      </c>
      <c r="B1589" s="1063" t="s">
        <v>768</v>
      </c>
      <c r="C1589" s="1063" t="s">
        <v>806</v>
      </c>
      <c r="D1589" s="1063" t="s">
        <v>1751</v>
      </c>
      <c r="E1589" s="1066">
        <v>2019</v>
      </c>
      <c r="F1589" s="1066">
        <v>2019</v>
      </c>
      <c r="G1589" s="1064">
        <v>43430</v>
      </c>
      <c r="H1589" s="1117">
        <f t="shared" si="72"/>
        <v>2018</v>
      </c>
      <c r="I1589" s="1118"/>
      <c r="J1589" s="1063" t="s">
        <v>925</v>
      </c>
      <c r="K1589" s="1063" t="s">
        <v>924</v>
      </c>
      <c r="L1589" s="1063" t="s">
        <v>827</v>
      </c>
      <c r="M1589" s="1063">
        <v>1736.5920000000003</v>
      </c>
      <c r="N1589" s="1063">
        <v>0.62400000000000011</v>
      </c>
      <c r="O1589" s="1062">
        <f>VLOOKUP(C1589,'A. Rate Class Allocations'!$B$124:$J$128,6,FALSE)</f>
        <v>0.94261788524984402</v>
      </c>
      <c r="P1589" s="1061">
        <f>VLOOKUP(C1589,'A. Rate Class Allocations'!$B$124:$J$128,8,FALSE)</f>
        <v>0.86676492558695795</v>
      </c>
      <c r="Q1589" s="1061">
        <f>VLOOKUP(C1589,'A. Rate Class Allocations'!$B$124:$J$128,7,FALSE)</f>
        <v>0.93591420350510102</v>
      </c>
      <c r="R1589" s="1061">
        <f>VLOOKUP(C1589,'A. Rate Class Allocations'!$B$124:$J$128,9,FALSE)</f>
        <v>0.67326093337246795</v>
      </c>
      <c r="S1589" s="1060">
        <f t="shared" si="73"/>
        <v>1418.8444989910674</v>
      </c>
      <c r="T1589" s="1060">
        <f t="shared" si="74"/>
        <v>0.3931914294100381</v>
      </c>
    </row>
    <row r="1590" spans="1:20" s="1063" customFormat="1">
      <c r="A1590" s="1072" t="s">
        <v>846</v>
      </c>
      <c r="B1590" s="1063" t="s">
        <v>768</v>
      </c>
      <c r="C1590" s="1063" t="s">
        <v>806</v>
      </c>
      <c r="D1590" s="1063" t="s">
        <v>1751</v>
      </c>
      <c r="E1590" s="1066">
        <v>2019</v>
      </c>
      <c r="F1590" s="1066">
        <v>2019</v>
      </c>
      <c r="G1590" s="1064">
        <v>43430</v>
      </c>
      <c r="H1590" s="1117">
        <f t="shared" si="72"/>
        <v>2018</v>
      </c>
      <c r="I1590" s="1118"/>
      <c r="J1590" s="1063" t="s">
        <v>925</v>
      </c>
      <c r="K1590" s="1063" t="s">
        <v>924</v>
      </c>
      <c r="L1590" s="1063" t="s">
        <v>827</v>
      </c>
      <c r="M1590" s="1063">
        <v>80.707000000000008</v>
      </c>
      <c r="N1590" s="1063">
        <v>2.8999999999999998E-2</v>
      </c>
      <c r="O1590" s="1062">
        <f>VLOOKUP(C1590,'A. Rate Class Allocations'!$B$124:$J$128,6,FALSE)</f>
        <v>0.94261788524984402</v>
      </c>
      <c r="P1590" s="1061">
        <f>VLOOKUP(C1590,'A. Rate Class Allocations'!$B$124:$J$128,8,FALSE)</f>
        <v>0.86676492558695795</v>
      </c>
      <c r="Q1590" s="1061">
        <f>VLOOKUP(C1590,'A. Rate Class Allocations'!$B$124:$J$128,7,FALSE)</f>
        <v>0.93591420350510102</v>
      </c>
      <c r="R1590" s="1061">
        <f>VLOOKUP(C1590,'A. Rate Class Allocations'!$B$124:$J$128,9,FALSE)</f>
        <v>0.67326093337246795</v>
      </c>
      <c r="S1590" s="1060">
        <f t="shared" si="73"/>
        <v>65.939888574905368</v>
      </c>
      <c r="T1590" s="1060">
        <f t="shared" si="74"/>
        <v>1.8273319636043429E-2</v>
      </c>
    </row>
    <row r="1591" spans="1:20" s="1063" customFormat="1">
      <c r="A1591" s="1072" t="s">
        <v>846</v>
      </c>
      <c r="B1591" s="1063" t="s">
        <v>768</v>
      </c>
      <c r="C1591" s="1063" t="s">
        <v>806</v>
      </c>
      <c r="D1591" s="1063" t="s">
        <v>1750</v>
      </c>
      <c r="E1591" s="1066">
        <v>2019</v>
      </c>
      <c r="F1591" s="1066">
        <v>2019</v>
      </c>
      <c r="G1591" s="1064">
        <v>43432</v>
      </c>
      <c r="H1591" s="1117">
        <f t="shared" si="72"/>
        <v>2018</v>
      </c>
      <c r="I1591" s="1118"/>
      <c r="J1591" s="1063" t="s">
        <v>925</v>
      </c>
      <c r="K1591" s="1063" t="s">
        <v>924</v>
      </c>
      <c r="L1591" s="1063" t="s">
        <v>827</v>
      </c>
      <c r="M1591" s="1063">
        <v>1466.1920000000002</v>
      </c>
      <c r="N1591" s="1063">
        <v>0.36400000000000005</v>
      </c>
      <c r="O1591" s="1062">
        <f>VLOOKUP(C1591,'A. Rate Class Allocations'!$B$124:$J$128,6,FALSE)</f>
        <v>0.94261788524984402</v>
      </c>
      <c r="P1591" s="1061">
        <f>VLOOKUP(C1591,'A. Rate Class Allocations'!$B$124:$J$128,8,FALSE)</f>
        <v>0.86676492558695795</v>
      </c>
      <c r="Q1591" s="1061">
        <f>VLOOKUP(C1591,'A. Rate Class Allocations'!$B$124:$J$128,7,FALSE)</f>
        <v>0.93591420350510102</v>
      </c>
      <c r="R1591" s="1061">
        <f>VLOOKUP(C1591,'A. Rate Class Allocations'!$B$124:$J$128,9,FALSE)</f>
        <v>0.67326093337246795</v>
      </c>
      <c r="S1591" s="1060">
        <f t="shared" si="73"/>
        <v>1197.9200950279114</v>
      </c>
      <c r="T1591" s="1060">
        <f t="shared" si="74"/>
        <v>0.22936166715585554</v>
      </c>
    </row>
    <row r="1592" spans="1:20" s="1063" customFormat="1">
      <c r="A1592" s="1072" t="s">
        <v>846</v>
      </c>
      <c r="B1592" s="1063" t="s">
        <v>768</v>
      </c>
      <c r="C1592" s="1063" t="s">
        <v>806</v>
      </c>
      <c r="D1592" s="1063" t="s">
        <v>1750</v>
      </c>
      <c r="E1592" s="1066">
        <v>2019</v>
      </c>
      <c r="F1592" s="1066">
        <v>2019</v>
      </c>
      <c r="G1592" s="1064">
        <v>43432</v>
      </c>
      <c r="H1592" s="1117">
        <f t="shared" si="72"/>
        <v>2018</v>
      </c>
      <c r="I1592" s="1118"/>
      <c r="J1592" s="1063" t="s">
        <v>925</v>
      </c>
      <c r="K1592" s="1063" t="s">
        <v>924</v>
      </c>
      <c r="L1592" s="1063" t="s">
        <v>827</v>
      </c>
      <c r="M1592" s="1063">
        <v>825.73999999999978</v>
      </c>
      <c r="N1592" s="1063">
        <v>0.20499999999999996</v>
      </c>
      <c r="O1592" s="1062">
        <f>VLOOKUP(C1592,'A. Rate Class Allocations'!$B$124:$J$128,6,FALSE)</f>
        <v>0.94261788524984402</v>
      </c>
      <c r="P1592" s="1061">
        <f>VLOOKUP(C1592,'A. Rate Class Allocations'!$B$124:$J$128,8,FALSE)</f>
        <v>0.86676492558695795</v>
      </c>
      <c r="Q1592" s="1061">
        <f>VLOOKUP(C1592,'A. Rate Class Allocations'!$B$124:$J$128,7,FALSE)</f>
        <v>0.93591420350510102</v>
      </c>
      <c r="R1592" s="1061">
        <f>VLOOKUP(C1592,'A. Rate Class Allocations'!$B$124:$J$128,9,FALSE)</f>
        <v>0.67326093337246795</v>
      </c>
      <c r="S1592" s="1060">
        <f t="shared" si="73"/>
        <v>674.65280077121361</v>
      </c>
      <c r="T1592" s="1060">
        <f t="shared" si="74"/>
        <v>0.12917346639272079</v>
      </c>
    </row>
    <row r="1593" spans="1:20" s="1063" customFormat="1">
      <c r="A1593" s="1072" t="s">
        <v>846</v>
      </c>
      <c r="B1593" s="1063" t="s">
        <v>768</v>
      </c>
      <c r="C1593" s="1063" t="s">
        <v>806</v>
      </c>
      <c r="D1593" s="1063" t="s">
        <v>1750</v>
      </c>
      <c r="E1593" s="1066">
        <v>2019</v>
      </c>
      <c r="F1593" s="1066">
        <v>2019</v>
      </c>
      <c r="G1593" s="1064">
        <v>43432</v>
      </c>
      <c r="H1593" s="1117">
        <f t="shared" si="72"/>
        <v>2018</v>
      </c>
      <c r="I1593" s="1118"/>
      <c r="J1593" s="1063" t="s">
        <v>925</v>
      </c>
      <c r="K1593" s="1063" t="s">
        <v>924</v>
      </c>
      <c r="L1593" s="1063" t="s">
        <v>827</v>
      </c>
      <c r="M1593" s="1063">
        <v>1848.8520000000003</v>
      </c>
      <c r="N1593" s="1063">
        <v>0.45900000000000007</v>
      </c>
      <c r="O1593" s="1062">
        <f>VLOOKUP(C1593,'A. Rate Class Allocations'!$B$124:$J$128,6,FALSE)</f>
        <v>0.94261788524984402</v>
      </c>
      <c r="P1593" s="1061">
        <f>VLOOKUP(C1593,'A. Rate Class Allocations'!$B$124:$J$128,8,FALSE)</f>
        <v>0.86676492558695795</v>
      </c>
      <c r="Q1593" s="1061">
        <f>VLOOKUP(C1593,'A. Rate Class Allocations'!$B$124:$J$128,7,FALSE)</f>
        <v>0.93591420350510102</v>
      </c>
      <c r="R1593" s="1061">
        <f>VLOOKUP(C1593,'A. Rate Class Allocations'!$B$124:$J$128,9,FALSE)</f>
        <v>0.67326093337246795</v>
      </c>
      <c r="S1593" s="1060">
        <f t="shared" si="73"/>
        <v>1510.5640758731081</v>
      </c>
      <c r="T1593" s="1060">
        <f t="shared" si="74"/>
        <v>0.28922254182565299</v>
      </c>
    </row>
    <row r="1594" spans="1:20" s="1063" customFormat="1">
      <c r="A1594" s="1072" t="s">
        <v>846</v>
      </c>
      <c r="B1594" s="1063" t="s">
        <v>768</v>
      </c>
      <c r="C1594" s="1063" t="s">
        <v>806</v>
      </c>
      <c r="D1594" s="1063" t="s">
        <v>1750</v>
      </c>
      <c r="E1594" s="1066">
        <v>2019</v>
      </c>
      <c r="F1594" s="1066">
        <v>2019</v>
      </c>
      <c r="G1594" s="1064">
        <v>43432</v>
      </c>
      <c r="H1594" s="1117">
        <f t="shared" si="72"/>
        <v>2018</v>
      </c>
      <c r="I1594" s="1118"/>
      <c r="J1594" s="1063" t="s">
        <v>925</v>
      </c>
      <c r="K1594" s="1063" t="s">
        <v>924</v>
      </c>
      <c r="L1594" s="1063" t="s">
        <v>827</v>
      </c>
      <c r="M1594" s="1063">
        <v>1063.3920000000001</v>
      </c>
      <c r="N1594" s="1063">
        <v>0.26400000000000001</v>
      </c>
      <c r="O1594" s="1062">
        <f>VLOOKUP(C1594,'A. Rate Class Allocations'!$B$124:$J$128,6,FALSE)</f>
        <v>0.94261788524984402</v>
      </c>
      <c r="P1594" s="1061">
        <f>VLOOKUP(C1594,'A. Rate Class Allocations'!$B$124:$J$128,8,FALSE)</f>
        <v>0.86676492558695795</v>
      </c>
      <c r="Q1594" s="1061">
        <f>VLOOKUP(C1594,'A. Rate Class Allocations'!$B$124:$J$128,7,FALSE)</f>
        <v>0.93591420350510102</v>
      </c>
      <c r="R1594" s="1061">
        <f>VLOOKUP(C1594,'A. Rate Class Allocations'!$B$124:$J$128,9,FALSE)</f>
        <v>0.67326093337246795</v>
      </c>
      <c r="S1594" s="1060">
        <f t="shared" si="73"/>
        <v>868.82116782244123</v>
      </c>
      <c r="T1594" s="1060">
        <f t="shared" si="74"/>
        <v>0.16635022013501607</v>
      </c>
    </row>
    <row r="1595" spans="1:20" s="1063" customFormat="1">
      <c r="A1595" s="1072" t="s">
        <v>846</v>
      </c>
      <c r="B1595" s="1063" t="s">
        <v>768</v>
      </c>
      <c r="C1595" s="1063" t="s">
        <v>806</v>
      </c>
      <c r="D1595" s="1063" t="s">
        <v>1749</v>
      </c>
      <c r="E1595" s="1066">
        <v>2019</v>
      </c>
      <c r="F1595" s="1066">
        <v>2019</v>
      </c>
      <c r="G1595" s="1064">
        <v>43557</v>
      </c>
      <c r="H1595" s="1117">
        <f t="shared" si="72"/>
        <v>2019</v>
      </c>
      <c r="I1595" s="1118"/>
      <c r="J1595" s="1063" t="s">
        <v>925</v>
      </c>
      <c r="K1595" s="1063" t="s">
        <v>924</v>
      </c>
      <c r="L1595" s="1063" t="s">
        <v>827</v>
      </c>
      <c r="M1595" s="1063">
        <v>2544.2139999999995</v>
      </c>
      <c r="N1595" s="1063">
        <v>0.94299999999999984</v>
      </c>
      <c r="O1595" s="1062">
        <f>VLOOKUP(C1595,'A. Rate Class Allocations'!$B$124:$J$128,6,FALSE)</f>
        <v>0.94261788524984402</v>
      </c>
      <c r="P1595" s="1061">
        <f>VLOOKUP(C1595,'A. Rate Class Allocations'!$B$124:$J$128,8,FALSE)</f>
        <v>0.86676492558695795</v>
      </c>
      <c r="Q1595" s="1061">
        <f>VLOOKUP(C1595,'A. Rate Class Allocations'!$B$124:$J$128,7,FALSE)</f>
        <v>0.93591420350510102</v>
      </c>
      <c r="R1595" s="1061">
        <f>VLOOKUP(C1595,'A. Rate Class Allocations'!$B$124:$J$128,9,FALSE)</f>
        <v>0.67326093337246795</v>
      </c>
      <c r="S1595" s="1060">
        <f t="shared" si="73"/>
        <v>2078.6943842630035</v>
      </c>
      <c r="T1595" s="1060">
        <f t="shared" si="74"/>
        <v>0.5941979454065156</v>
      </c>
    </row>
    <row r="1596" spans="1:20" s="1063" customFormat="1">
      <c r="A1596" s="1072" t="s">
        <v>846</v>
      </c>
      <c r="B1596" s="1063" t="s">
        <v>768</v>
      </c>
      <c r="C1596" s="1063" t="s">
        <v>806</v>
      </c>
      <c r="D1596" s="1063" t="s">
        <v>1749</v>
      </c>
      <c r="E1596" s="1066">
        <v>2019</v>
      </c>
      <c r="F1596" s="1066">
        <v>2019</v>
      </c>
      <c r="G1596" s="1064">
        <v>43557</v>
      </c>
      <c r="H1596" s="1117">
        <f t="shared" si="72"/>
        <v>2019</v>
      </c>
      <c r="I1596" s="1118"/>
      <c r="J1596" s="1063" t="s">
        <v>925</v>
      </c>
      <c r="K1596" s="1063" t="s">
        <v>924</v>
      </c>
      <c r="L1596" s="1063" t="s">
        <v>827</v>
      </c>
      <c r="M1596" s="1063">
        <v>312.96799999999996</v>
      </c>
      <c r="N1596" s="1063">
        <v>0.11599999999999999</v>
      </c>
      <c r="O1596" s="1062">
        <f>VLOOKUP(C1596,'A. Rate Class Allocations'!$B$124:$J$128,6,FALSE)</f>
        <v>0.94261788524984402</v>
      </c>
      <c r="P1596" s="1061">
        <f>VLOOKUP(C1596,'A. Rate Class Allocations'!$B$124:$J$128,8,FALSE)</f>
        <v>0.86676492558695795</v>
      </c>
      <c r="Q1596" s="1061">
        <f>VLOOKUP(C1596,'A. Rate Class Allocations'!$B$124:$J$128,7,FALSE)</f>
        <v>0.93591420350510102</v>
      </c>
      <c r="R1596" s="1061">
        <f>VLOOKUP(C1596,'A. Rate Class Allocations'!$B$124:$J$128,9,FALSE)</f>
        <v>0.67326093337246795</v>
      </c>
      <c r="S1596" s="1060">
        <f t="shared" si="73"/>
        <v>255.70365702492938</v>
      </c>
      <c r="T1596" s="1060">
        <f t="shared" si="74"/>
        <v>7.3093278544173718E-2</v>
      </c>
    </row>
    <row r="1597" spans="1:20" s="1063" customFormat="1">
      <c r="A1597" s="1072" t="s">
        <v>846</v>
      </c>
      <c r="B1597" s="1063" t="s">
        <v>768</v>
      </c>
      <c r="C1597" s="1063" t="s">
        <v>806</v>
      </c>
      <c r="D1597" s="1063" t="s">
        <v>1748</v>
      </c>
      <c r="E1597" s="1066">
        <v>2019</v>
      </c>
      <c r="F1597" s="1066">
        <v>2019</v>
      </c>
      <c r="G1597" s="1064">
        <v>43433</v>
      </c>
      <c r="H1597" s="1117">
        <f t="shared" si="72"/>
        <v>2018</v>
      </c>
      <c r="I1597" s="1118"/>
      <c r="J1597" s="1063" t="s">
        <v>925</v>
      </c>
      <c r="K1597" s="1063" t="s">
        <v>924</v>
      </c>
      <c r="L1597" s="1063" t="s">
        <v>827</v>
      </c>
      <c r="M1597" s="1063">
        <v>6401.8240000000005</v>
      </c>
      <c r="N1597" s="1063">
        <v>1.1440000000000001</v>
      </c>
      <c r="O1597" s="1062">
        <f>VLOOKUP(C1597,'A. Rate Class Allocations'!$B$124:$J$128,6,FALSE)</f>
        <v>0.94261788524984402</v>
      </c>
      <c r="P1597" s="1061">
        <f>VLOOKUP(C1597,'A. Rate Class Allocations'!$B$124:$J$128,8,FALSE)</f>
        <v>0.86676492558695795</v>
      </c>
      <c r="Q1597" s="1061">
        <f>VLOOKUP(C1597,'A. Rate Class Allocations'!$B$124:$J$128,7,FALSE)</f>
        <v>0.93591420350510102</v>
      </c>
      <c r="R1597" s="1061">
        <f>VLOOKUP(C1597,'A. Rate Class Allocations'!$B$124:$J$128,9,FALSE)</f>
        <v>0.67326093337246795</v>
      </c>
      <c r="S1597" s="1060">
        <f t="shared" si="73"/>
        <v>5230.4702347523134</v>
      </c>
      <c r="T1597" s="1060">
        <f t="shared" si="74"/>
        <v>0.72085095391840304</v>
      </c>
    </row>
    <row r="1598" spans="1:20" s="1063" customFormat="1">
      <c r="A1598" s="1072" t="s">
        <v>846</v>
      </c>
      <c r="B1598" s="1063" t="s">
        <v>768</v>
      </c>
      <c r="C1598" s="1063" t="s">
        <v>806</v>
      </c>
      <c r="D1598" s="1063" t="s">
        <v>1748</v>
      </c>
      <c r="E1598" s="1066">
        <v>2019</v>
      </c>
      <c r="F1598" s="1066">
        <v>2019</v>
      </c>
      <c r="G1598" s="1064">
        <v>43433</v>
      </c>
      <c r="H1598" s="1117">
        <f t="shared" si="72"/>
        <v>2018</v>
      </c>
      <c r="I1598" s="1118"/>
      <c r="J1598" s="1063" t="s">
        <v>925</v>
      </c>
      <c r="K1598" s="1063" t="s">
        <v>924</v>
      </c>
      <c r="L1598" s="1063" t="s">
        <v>827</v>
      </c>
      <c r="M1598" s="1063">
        <v>162.28399999999999</v>
      </c>
      <c r="N1598" s="1063">
        <v>2.8999999999999998E-2</v>
      </c>
      <c r="O1598" s="1062">
        <f>VLOOKUP(C1598,'A. Rate Class Allocations'!$B$124:$J$128,6,FALSE)</f>
        <v>0.94261788524984402</v>
      </c>
      <c r="P1598" s="1061">
        <f>VLOOKUP(C1598,'A. Rate Class Allocations'!$B$124:$J$128,8,FALSE)</f>
        <v>0.86676492558695795</v>
      </c>
      <c r="Q1598" s="1061">
        <f>VLOOKUP(C1598,'A. Rate Class Allocations'!$B$124:$J$128,7,FALSE)</f>
        <v>0.93591420350510102</v>
      </c>
      <c r="R1598" s="1061">
        <f>VLOOKUP(C1598,'A. Rate Class Allocations'!$B$124:$J$128,9,FALSE)</f>
        <v>0.67326093337246795</v>
      </c>
      <c r="S1598" s="1060">
        <f t="shared" si="73"/>
        <v>132.59059161522472</v>
      </c>
      <c r="T1598" s="1060">
        <f t="shared" si="74"/>
        <v>1.8273319636043429E-2</v>
      </c>
    </row>
    <row r="1599" spans="1:20" s="1063" customFormat="1">
      <c r="A1599" s="1072" t="s">
        <v>846</v>
      </c>
      <c r="B1599" s="1063" t="s">
        <v>768</v>
      </c>
      <c r="C1599" s="1063" t="s">
        <v>806</v>
      </c>
      <c r="D1599" s="1063" t="s">
        <v>1747</v>
      </c>
      <c r="E1599" s="1066">
        <v>2019</v>
      </c>
      <c r="F1599" s="1066">
        <v>2019</v>
      </c>
      <c r="G1599" s="1064">
        <v>43432</v>
      </c>
      <c r="H1599" s="1117">
        <f t="shared" si="72"/>
        <v>2018</v>
      </c>
      <c r="I1599" s="1118"/>
      <c r="J1599" s="1063" t="s">
        <v>925</v>
      </c>
      <c r="K1599" s="1063" t="s">
        <v>924</v>
      </c>
      <c r="L1599" s="1063" t="s">
        <v>827</v>
      </c>
      <c r="M1599" s="1063">
        <v>1593.0720000000006</v>
      </c>
      <c r="N1599" s="1063">
        <v>0.62400000000000011</v>
      </c>
      <c r="O1599" s="1062">
        <f>VLOOKUP(C1599,'A. Rate Class Allocations'!$B$124:$J$128,6,FALSE)</f>
        <v>0.94261788524984402</v>
      </c>
      <c r="P1599" s="1061">
        <f>VLOOKUP(C1599,'A. Rate Class Allocations'!$B$124:$J$128,8,FALSE)</f>
        <v>0.86676492558695795</v>
      </c>
      <c r="Q1599" s="1061">
        <f>VLOOKUP(C1599,'A. Rate Class Allocations'!$B$124:$J$128,7,FALSE)</f>
        <v>0.93591420350510102</v>
      </c>
      <c r="R1599" s="1061">
        <f>VLOOKUP(C1599,'A. Rate Class Allocations'!$B$124:$J$128,9,FALSE)</f>
        <v>0.67326093337246795</v>
      </c>
      <c r="S1599" s="1060">
        <f t="shared" si="73"/>
        <v>1301.5846230413927</v>
      </c>
      <c r="T1599" s="1060">
        <f t="shared" si="74"/>
        <v>0.3931914294100381</v>
      </c>
    </row>
    <row r="1600" spans="1:20" s="1063" customFormat="1">
      <c r="A1600" s="1072" t="s">
        <v>846</v>
      </c>
      <c r="B1600" s="1063" t="s">
        <v>768</v>
      </c>
      <c r="C1600" s="1063" t="s">
        <v>806</v>
      </c>
      <c r="D1600" s="1063" t="s">
        <v>1747</v>
      </c>
      <c r="E1600" s="1066">
        <v>2019</v>
      </c>
      <c r="F1600" s="1066">
        <v>2019</v>
      </c>
      <c r="G1600" s="1064">
        <v>43432</v>
      </c>
      <c r="H1600" s="1117">
        <f t="shared" si="72"/>
        <v>2018</v>
      </c>
      <c r="I1600" s="1118"/>
      <c r="J1600" s="1063" t="s">
        <v>925</v>
      </c>
      <c r="K1600" s="1063" t="s">
        <v>924</v>
      </c>
      <c r="L1600" s="1063" t="s">
        <v>827</v>
      </c>
      <c r="M1600" s="1063">
        <v>1041.624</v>
      </c>
      <c r="N1600" s="1063">
        <v>0.40800000000000003</v>
      </c>
      <c r="O1600" s="1062">
        <f>VLOOKUP(C1600,'A. Rate Class Allocations'!$B$124:$J$128,6,FALSE)</f>
        <v>0.94261788524984402</v>
      </c>
      <c r="P1600" s="1061">
        <f>VLOOKUP(C1600,'A. Rate Class Allocations'!$B$124:$J$128,8,FALSE)</f>
        <v>0.86676492558695795</v>
      </c>
      <c r="Q1600" s="1061">
        <f>VLOOKUP(C1600,'A. Rate Class Allocations'!$B$124:$J$128,7,FALSE)</f>
        <v>0.93591420350510102</v>
      </c>
      <c r="R1600" s="1061">
        <f>VLOOKUP(C1600,'A. Rate Class Allocations'!$B$124:$J$128,9,FALSE)</f>
        <v>0.67326093337246795</v>
      </c>
      <c r="S1600" s="1060">
        <f t="shared" si="73"/>
        <v>851.03609968091018</v>
      </c>
      <c r="T1600" s="1060">
        <f t="shared" si="74"/>
        <v>0.25708670384502486</v>
      </c>
    </row>
    <row r="1601" spans="1:20" s="1063" customFormat="1">
      <c r="A1601" s="1072" t="s">
        <v>846</v>
      </c>
      <c r="B1601" s="1063" t="s">
        <v>768</v>
      </c>
      <c r="C1601" s="1063" t="s">
        <v>806</v>
      </c>
      <c r="D1601" s="1063" t="s">
        <v>1747</v>
      </c>
      <c r="E1601" s="1066">
        <v>2019</v>
      </c>
      <c r="F1601" s="1066">
        <v>2019</v>
      </c>
      <c r="G1601" s="1064">
        <v>43432</v>
      </c>
      <c r="H1601" s="1117">
        <f t="shared" si="72"/>
        <v>2018</v>
      </c>
      <c r="I1601" s="1118"/>
      <c r="J1601" s="1063" t="s">
        <v>925</v>
      </c>
      <c r="K1601" s="1063" t="s">
        <v>924</v>
      </c>
      <c r="L1601" s="1063" t="s">
        <v>827</v>
      </c>
      <c r="M1601" s="1063">
        <v>518.2589999999999</v>
      </c>
      <c r="N1601" s="1063">
        <v>0.20299999999999999</v>
      </c>
      <c r="O1601" s="1062">
        <f>VLOOKUP(C1601,'A. Rate Class Allocations'!$B$124:$J$128,6,FALSE)</f>
        <v>0.94261788524984402</v>
      </c>
      <c r="P1601" s="1061">
        <f>VLOOKUP(C1601,'A. Rate Class Allocations'!$B$124:$J$128,8,FALSE)</f>
        <v>0.86676492558695795</v>
      </c>
      <c r="Q1601" s="1061">
        <f>VLOOKUP(C1601,'A. Rate Class Allocations'!$B$124:$J$128,7,FALSE)</f>
        <v>0.93591420350510102</v>
      </c>
      <c r="R1601" s="1061">
        <f>VLOOKUP(C1601,'A. Rate Class Allocations'!$B$124:$J$128,9,FALSE)</f>
        <v>0.67326093337246795</v>
      </c>
      <c r="S1601" s="1060">
        <f t="shared" si="73"/>
        <v>423.43217704711947</v>
      </c>
      <c r="T1601" s="1060">
        <f t="shared" si="74"/>
        <v>0.12791323745230401</v>
      </c>
    </row>
    <row r="1602" spans="1:20" s="1063" customFormat="1">
      <c r="A1602" s="1072" t="s">
        <v>846</v>
      </c>
      <c r="B1602" s="1063" t="s">
        <v>768</v>
      </c>
      <c r="C1602" s="1063" t="s">
        <v>806</v>
      </c>
      <c r="D1602" s="1063" t="s">
        <v>1747</v>
      </c>
      <c r="E1602" s="1066">
        <v>2019</v>
      </c>
      <c r="F1602" s="1066">
        <v>2019</v>
      </c>
      <c r="G1602" s="1064">
        <v>43432</v>
      </c>
      <c r="H1602" s="1117">
        <f t="shared" si="72"/>
        <v>2018</v>
      </c>
      <c r="I1602" s="1118"/>
      <c r="J1602" s="1063" t="s">
        <v>925</v>
      </c>
      <c r="K1602" s="1063" t="s">
        <v>924</v>
      </c>
      <c r="L1602" s="1063" t="s">
        <v>827</v>
      </c>
      <c r="M1602" s="1063">
        <v>176.15699999999998</v>
      </c>
      <c r="N1602" s="1063">
        <v>6.9000000000000006E-2</v>
      </c>
      <c r="O1602" s="1062">
        <f>VLOOKUP(C1602,'A. Rate Class Allocations'!$B$124:$J$128,6,FALSE)</f>
        <v>0.94261788524984402</v>
      </c>
      <c r="P1602" s="1061">
        <f>VLOOKUP(C1602,'A. Rate Class Allocations'!$B$124:$J$128,8,FALSE)</f>
        <v>0.86676492558695795</v>
      </c>
      <c r="Q1602" s="1061">
        <f>VLOOKUP(C1602,'A. Rate Class Allocations'!$B$124:$J$128,7,FALSE)</f>
        <v>0.93591420350510102</v>
      </c>
      <c r="R1602" s="1061">
        <f>VLOOKUP(C1602,'A. Rate Class Allocations'!$B$124:$J$128,9,FALSE)</f>
        <v>0.67326093337246795</v>
      </c>
      <c r="S1602" s="1060">
        <f t="shared" si="73"/>
        <v>143.92522274015391</v>
      </c>
      <c r="T1602" s="1060">
        <f t="shared" si="74"/>
        <v>4.3477898444379208E-2</v>
      </c>
    </row>
    <row r="1603" spans="1:20" s="1063" customFormat="1">
      <c r="A1603" s="1072" t="s">
        <v>846</v>
      </c>
      <c r="B1603" s="1063" t="s">
        <v>768</v>
      </c>
      <c r="C1603" s="1063" t="s">
        <v>806</v>
      </c>
      <c r="D1603" s="1063" t="s">
        <v>1746</v>
      </c>
      <c r="E1603" s="1066">
        <v>2019</v>
      </c>
      <c r="F1603" s="1066">
        <v>2019</v>
      </c>
      <c r="G1603" s="1064">
        <v>43412</v>
      </c>
      <c r="H1603" s="1117">
        <f t="shared" si="72"/>
        <v>2018</v>
      </c>
      <c r="I1603" s="1118"/>
      <c r="J1603" s="1063" t="s">
        <v>925</v>
      </c>
      <c r="K1603" s="1063" t="s">
        <v>924</v>
      </c>
      <c r="L1603" s="1063" t="s">
        <v>827</v>
      </c>
      <c r="M1603" s="1063">
        <v>517.91999999999996</v>
      </c>
      <c r="N1603" s="1063">
        <v>0.20800000000000002</v>
      </c>
      <c r="O1603" s="1062">
        <f>VLOOKUP(C1603,'A. Rate Class Allocations'!$B$124:$J$128,6,FALSE)</f>
        <v>0.94261788524984402</v>
      </c>
      <c r="P1603" s="1061">
        <f>VLOOKUP(C1603,'A. Rate Class Allocations'!$B$124:$J$128,8,FALSE)</f>
        <v>0.86676492558695795</v>
      </c>
      <c r="Q1603" s="1061">
        <f>VLOOKUP(C1603,'A. Rate Class Allocations'!$B$124:$J$128,7,FALSE)</f>
        <v>0.93591420350510102</v>
      </c>
      <c r="R1603" s="1061">
        <f>VLOOKUP(C1603,'A. Rate Class Allocations'!$B$124:$J$128,9,FALSE)</f>
        <v>0.67326093337246795</v>
      </c>
      <c r="S1603" s="1060">
        <f t="shared" si="73"/>
        <v>423.15520451404439</v>
      </c>
      <c r="T1603" s="1060">
        <f t="shared" si="74"/>
        <v>0.13106380980334603</v>
      </c>
    </row>
    <row r="1604" spans="1:20" s="1063" customFormat="1">
      <c r="A1604" s="1072" t="s">
        <v>846</v>
      </c>
      <c r="B1604" s="1063" t="s">
        <v>768</v>
      </c>
      <c r="C1604" s="1063" t="s">
        <v>806</v>
      </c>
      <c r="D1604" s="1063" t="s">
        <v>1746</v>
      </c>
      <c r="E1604" s="1066">
        <v>2019</v>
      </c>
      <c r="F1604" s="1066">
        <v>2019</v>
      </c>
      <c r="G1604" s="1064">
        <v>43412</v>
      </c>
      <c r="H1604" s="1117">
        <f t="shared" ref="H1604:H1667" si="75">YEAR(G1604)</f>
        <v>2018</v>
      </c>
      <c r="I1604" s="1118"/>
      <c r="J1604" s="1063" t="s">
        <v>925</v>
      </c>
      <c r="K1604" s="1063" t="s">
        <v>924</v>
      </c>
      <c r="L1604" s="1063" t="s">
        <v>827</v>
      </c>
      <c r="M1604" s="1063">
        <v>2527.3499999999995</v>
      </c>
      <c r="N1604" s="1063">
        <v>1.0149999999999999</v>
      </c>
      <c r="O1604" s="1062">
        <f>VLOOKUP(C1604,'A. Rate Class Allocations'!$B$124:$J$128,6,FALSE)</f>
        <v>0.94261788524984402</v>
      </c>
      <c r="P1604" s="1061">
        <f>VLOOKUP(C1604,'A. Rate Class Allocations'!$B$124:$J$128,8,FALSE)</f>
        <v>0.86676492558695795</v>
      </c>
      <c r="Q1604" s="1061">
        <f>VLOOKUP(C1604,'A. Rate Class Allocations'!$B$124:$J$128,7,FALSE)</f>
        <v>0.93591420350510102</v>
      </c>
      <c r="R1604" s="1061">
        <f>VLOOKUP(C1604,'A. Rate Class Allocations'!$B$124:$J$128,9,FALSE)</f>
        <v>0.67326093337246795</v>
      </c>
      <c r="S1604" s="1060">
        <f t="shared" ref="S1604:S1667" si="76">M1604*O1604*P1604</f>
        <v>2064.9160220276685</v>
      </c>
      <c r="T1604" s="1060">
        <f t="shared" ref="T1604:T1667" si="77">N1604*Q1604*R1604</f>
        <v>0.63956618726152004</v>
      </c>
    </row>
    <row r="1605" spans="1:20" s="1063" customFormat="1">
      <c r="A1605" s="1072" t="s">
        <v>846</v>
      </c>
      <c r="B1605" s="1063" t="s">
        <v>768</v>
      </c>
      <c r="C1605" s="1063" t="s">
        <v>806</v>
      </c>
      <c r="D1605" s="1063" t="s">
        <v>1746</v>
      </c>
      <c r="E1605" s="1066">
        <v>2019</v>
      </c>
      <c r="F1605" s="1066">
        <v>2019</v>
      </c>
      <c r="G1605" s="1064">
        <v>43412</v>
      </c>
      <c r="H1605" s="1117">
        <f t="shared" si="75"/>
        <v>2018</v>
      </c>
      <c r="I1605" s="1118"/>
      <c r="J1605" s="1063" t="s">
        <v>925</v>
      </c>
      <c r="K1605" s="1063" t="s">
        <v>924</v>
      </c>
      <c r="L1605" s="1063" t="s">
        <v>827</v>
      </c>
      <c r="M1605" s="1063">
        <v>313.74</v>
      </c>
      <c r="N1605" s="1063">
        <v>0.126</v>
      </c>
      <c r="O1605" s="1062">
        <f>VLOOKUP(C1605,'A. Rate Class Allocations'!$B$124:$J$128,6,FALSE)</f>
        <v>0.94261788524984402</v>
      </c>
      <c r="P1605" s="1061">
        <f>VLOOKUP(C1605,'A. Rate Class Allocations'!$B$124:$J$128,8,FALSE)</f>
        <v>0.86676492558695795</v>
      </c>
      <c r="Q1605" s="1061">
        <f>VLOOKUP(C1605,'A. Rate Class Allocations'!$B$124:$J$128,7,FALSE)</f>
        <v>0.93591420350510102</v>
      </c>
      <c r="R1605" s="1061">
        <f>VLOOKUP(C1605,'A. Rate Class Allocations'!$B$124:$J$128,9,FALSE)</f>
        <v>0.67326093337246795</v>
      </c>
      <c r="S1605" s="1060">
        <f t="shared" si="76"/>
        <v>256.33440273446922</v>
      </c>
      <c r="T1605" s="1060">
        <f t="shared" si="77"/>
        <v>7.9394423246257673E-2</v>
      </c>
    </row>
    <row r="1606" spans="1:20" s="1063" customFormat="1">
      <c r="A1606" s="1072" t="s">
        <v>846</v>
      </c>
      <c r="B1606" s="1063" t="s">
        <v>768</v>
      </c>
      <c r="C1606" s="1063" t="s">
        <v>806</v>
      </c>
      <c r="D1606" s="1063" t="s">
        <v>1746</v>
      </c>
      <c r="E1606" s="1066">
        <v>2019</v>
      </c>
      <c r="F1606" s="1066">
        <v>2019</v>
      </c>
      <c r="G1606" s="1064">
        <v>43412</v>
      </c>
      <c r="H1606" s="1117">
        <f t="shared" si="75"/>
        <v>2018</v>
      </c>
      <c r="I1606" s="1118"/>
      <c r="J1606" s="1063" t="s">
        <v>925</v>
      </c>
      <c r="K1606" s="1063" t="s">
        <v>924</v>
      </c>
      <c r="L1606" s="1063" t="s">
        <v>827</v>
      </c>
      <c r="M1606" s="1063">
        <v>239.04000000000002</v>
      </c>
      <c r="N1606" s="1063">
        <v>9.6000000000000002E-2</v>
      </c>
      <c r="O1606" s="1062">
        <f>VLOOKUP(C1606,'A. Rate Class Allocations'!$B$124:$J$128,6,FALSE)</f>
        <v>0.94261788524984402</v>
      </c>
      <c r="P1606" s="1061">
        <f>VLOOKUP(C1606,'A. Rate Class Allocations'!$B$124:$J$128,8,FALSE)</f>
        <v>0.86676492558695795</v>
      </c>
      <c r="Q1606" s="1061">
        <f>VLOOKUP(C1606,'A. Rate Class Allocations'!$B$124:$J$128,7,FALSE)</f>
        <v>0.93591420350510102</v>
      </c>
      <c r="R1606" s="1061">
        <f>VLOOKUP(C1606,'A. Rate Class Allocations'!$B$124:$J$128,9,FALSE)</f>
        <v>0.67326093337246795</v>
      </c>
      <c r="S1606" s="1060">
        <f t="shared" si="76"/>
        <v>195.30240208340516</v>
      </c>
      <c r="T1606" s="1060">
        <f t="shared" si="77"/>
        <v>6.0490989140005842E-2</v>
      </c>
    </row>
    <row r="1607" spans="1:20" s="1063" customFormat="1">
      <c r="A1607" s="1072" t="s">
        <v>846</v>
      </c>
      <c r="B1607" s="1063" t="s">
        <v>768</v>
      </c>
      <c r="C1607" s="1063" t="s">
        <v>806</v>
      </c>
      <c r="D1607" s="1063" t="s">
        <v>1745</v>
      </c>
      <c r="E1607" s="1066">
        <v>2019</v>
      </c>
      <c r="F1607" s="1066">
        <v>2019</v>
      </c>
      <c r="G1607" s="1064">
        <v>43431</v>
      </c>
      <c r="H1607" s="1117">
        <f t="shared" si="75"/>
        <v>2018</v>
      </c>
      <c r="I1607" s="1118"/>
      <c r="J1607" s="1063" t="s">
        <v>925</v>
      </c>
      <c r="K1607" s="1063" t="s">
        <v>924</v>
      </c>
      <c r="L1607" s="1063" t="s">
        <v>827</v>
      </c>
      <c r="M1607" s="1063">
        <v>1741.376</v>
      </c>
      <c r="N1607" s="1063">
        <v>0.72800000000000009</v>
      </c>
      <c r="O1607" s="1062">
        <f>VLOOKUP(C1607,'A. Rate Class Allocations'!$B$124:$J$128,6,FALSE)</f>
        <v>0.94261788524984402</v>
      </c>
      <c r="P1607" s="1061">
        <f>VLOOKUP(C1607,'A. Rate Class Allocations'!$B$124:$J$128,8,FALSE)</f>
        <v>0.86676492558695795</v>
      </c>
      <c r="Q1607" s="1061">
        <f>VLOOKUP(C1607,'A. Rate Class Allocations'!$B$124:$J$128,7,FALSE)</f>
        <v>0.93591420350510102</v>
      </c>
      <c r="R1607" s="1061">
        <f>VLOOKUP(C1607,'A. Rate Class Allocations'!$B$124:$J$128,9,FALSE)</f>
        <v>0.67326093337246795</v>
      </c>
      <c r="S1607" s="1060">
        <f t="shared" si="76"/>
        <v>1422.7531615227228</v>
      </c>
      <c r="T1607" s="1060">
        <f t="shared" si="77"/>
        <v>0.45872333431171108</v>
      </c>
    </row>
    <row r="1608" spans="1:20" s="1063" customFormat="1">
      <c r="A1608" s="1072" t="s">
        <v>846</v>
      </c>
      <c r="B1608" s="1063" t="s">
        <v>768</v>
      </c>
      <c r="C1608" s="1063" t="s">
        <v>806</v>
      </c>
      <c r="D1608" s="1063" t="s">
        <v>1745</v>
      </c>
      <c r="E1608" s="1066">
        <v>2019</v>
      </c>
      <c r="F1608" s="1066">
        <v>2019</v>
      </c>
      <c r="G1608" s="1064">
        <v>43431</v>
      </c>
      <c r="H1608" s="1117">
        <f t="shared" si="75"/>
        <v>2018</v>
      </c>
      <c r="I1608" s="1118"/>
      <c r="J1608" s="1063" t="s">
        <v>925</v>
      </c>
      <c r="K1608" s="1063" t="s">
        <v>924</v>
      </c>
      <c r="L1608" s="1063" t="s">
        <v>827</v>
      </c>
      <c r="M1608" s="1063">
        <v>69.367999999999995</v>
      </c>
      <c r="N1608" s="1063">
        <v>2.8999999999999998E-2</v>
      </c>
      <c r="O1608" s="1062">
        <f>VLOOKUP(C1608,'A. Rate Class Allocations'!$B$124:$J$128,6,FALSE)</f>
        <v>0.94261788524984402</v>
      </c>
      <c r="P1608" s="1061">
        <f>VLOOKUP(C1608,'A. Rate Class Allocations'!$B$124:$J$128,8,FALSE)</f>
        <v>0.86676492558695795</v>
      </c>
      <c r="Q1608" s="1061">
        <f>VLOOKUP(C1608,'A. Rate Class Allocations'!$B$124:$J$128,7,FALSE)</f>
        <v>0.93591420350510102</v>
      </c>
      <c r="R1608" s="1061">
        <f>VLOOKUP(C1608,'A. Rate Class Allocations'!$B$124:$J$128,9,FALSE)</f>
        <v>0.67326093337246795</v>
      </c>
      <c r="S1608" s="1060">
        <f t="shared" si="76"/>
        <v>56.675606709009564</v>
      </c>
      <c r="T1608" s="1060">
        <f t="shared" si="77"/>
        <v>1.8273319636043429E-2</v>
      </c>
    </row>
    <row r="1609" spans="1:20" s="1063" customFormat="1">
      <c r="A1609" s="1072" t="s">
        <v>846</v>
      </c>
      <c r="B1609" s="1063" t="s">
        <v>768</v>
      </c>
      <c r="C1609" s="1063" t="s">
        <v>806</v>
      </c>
      <c r="D1609" s="1063" t="s">
        <v>1744</v>
      </c>
      <c r="E1609" s="1066">
        <v>2019</v>
      </c>
      <c r="F1609" s="1066">
        <v>2019</v>
      </c>
      <c r="G1609" s="1064">
        <v>43475</v>
      </c>
      <c r="H1609" s="1117">
        <f t="shared" si="75"/>
        <v>2019</v>
      </c>
      <c r="I1609" s="1118"/>
      <c r="J1609" s="1063" t="s">
        <v>925</v>
      </c>
      <c r="K1609" s="1063" t="s">
        <v>924</v>
      </c>
      <c r="L1609" s="1063" t="s">
        <v>827</v>
      </c>
      <c r="M1609" s="1063">
        <v>2026.2200000000005</v>
      </c>
      <c r="N1609" s="1063">
        <v>0.41000000000000003</v>
      </c>
      <c r="O1609" s="1062">
        <f>VLOOKUP(C1609,'A. Rate Class Allocations'!$B$124:$J$128,6,FALSE)</f>
        <v>0.94261788524984402</v>
      </c>
      <c r="P1609" s="1061">
        <f>VLOOKUP(C1609,'A. Rate Class Allocations'!$B$124:$J$128,8,FALSE)</f>
        <v>0.86676492558695795</v>
      </c>
      <c r="Q1609" s="1061">
        <f>VLOOKUP(C1609,'A. Rate Class Allocations'!$B$124:$J$128,7,FALSE)</f>
        <v>0.93591420350510102</v>
      </c>
      <c r="R1609" s="1061">
        <f>VLOOKUP(C1609,'A. Rate Class Allocations'!$B$124:$J$128,9,FALSE)</f>
        <v>0.67326093337246795</v>
      </c>
      <c r="S1609" s="1060">
        <f t="shared" si="76"/>
        <v>1655.4787196679936</v>
      </c>
      <c r="T1609" s="1060">
        <f t="shared" si="77"/>
        <v>0.25834693278544169</v>
      </c>
    </row>
    <row r="1610" spans="1:20" s="1063" customFormat="1">
      <c r="A1610" s="1072" t="s">
        <v>846</v>
      </c>
      <c r="B1610" s="1063" t="s">
        <v>768</v>
      </c>
      <c r="C1610" s="1063" t="s">
        <v>806</v>
      </c>
      <c r="D1610" s="1063" t="s">
        <v>1744</v>
      </c>
      <c r="E1610" s="1066">
        <v>2019</v>
      </c>
      <c r="F1610" s="1066">
        <v>2019</v>
      </c>
      <c r="G1610" s="1064">
        <v>43475</v>
      </c>
      <c r="H1610" s="1117">
        <f t="shared" si="75"/>
        <v>2019</v>
      </c>
      <c r="I1610" s="1118"/>
      <c r="J1610" s="1063" t="s">
        <v>925</v>
      </c>
      <c r="K1610" s="1063" t="s">
        <v>924</v>
      </c>
      <c r="L1610" s="1063" t="s">
        <v>827</v>
      </c>
      <c r="M1610" s="1063">
        <v>484.31600000000003</v>
      </c>
      <c r="N1610" s="1063">
        <v>9.8000000000000004E-2</v>
      </c>
      <c r="O1610" s="1062">
        <f>VLOOKUP(C1610,'A. Rate Class Allocations'!$B$124:$J$128,6,FALSE)</f>
        <v>0.94261788524984402</v>
      </c>
      <c r="P1610" s="1061">
        <f>VLOOKUP(C1610,'A. Rate Class Allocations'!$B$124:$J$128,8,FALSE)</f>
        <v>0.86676492558695795</v>
      </c>
      <c r="Q1610" s="1061">
        <f>VLOOKUP(C1610,'A. Rate Class Allocations'!$B$124:$J$128,7,FALSE)</f>
        <v>0.93591420350510102</v>
      </c>
      <c r="R1610" s="1061">
        <f>VLOOKUP(C1610,'A. Rate Class Allocations'!$B$124:$J$128,9,FALSE)</f>
        <v>0.67326093337246795</v>
      </c>
      <c r="S1610" s="1060">
        <f t="shared" si="76"/>
        <v>395.69979153039844</v>
      </c>
      <c r="T1610" s="1060">
        <f t="shared" si="77"/>
        <v>6.1751218080422637E-2</v>
      </c>
    </row>
    <row r="1611" spans="1:20" s="1063" customFormat="1">
      <c r="A1611" s="1072" t="s">
        <v>846</v>
      </c>
      <c r="B1611" s="1063" t="s">
        <v>768</v>
      </c>
      <c r="C1611" s="1063" t="s">
        <v>806</v>
      </c>
      <c r="D1611" s="1063" t="s">
        <v>1743</v>
      </c>
      <c r="E1611" s="1066">
        <v>2019</v>
      </c>
      <c r="F1611" s="1066">
        <v>2019</v>
      </c>
      <c r="G1611" s="1064">
        <v>43423</v>
      </c>
      <c r="H1611" s="1117">
        <f t="shared" si="75"/>
        <v>2018</v>
      </c>
      <c r="I1611" s="1118"/>
      <c r="J1611" s="1063" t="s">
        <v>925</v>
      </c>
      <c r="K1611" s="1063" t="s">
        <v>924</v>
      </c>
      <c r="L1611" s="1063" t="s">
        <v>827</v>
      </c>
      <c r="M1611" s="1063">
        <v>4015.44</v>
      </c>
      <c r="N1611" s="1063">
        <v>1.2869999999999999</v>
      </c>
      <c r="O1611" s="1062">
        <f>VLOOKUP(C1611,'A. Rate Class Allocations'!$B$124:$J$128,6,FALSE)</f>
        <v>0.94261788524984402</v>
      </c>
      <c r="P1611" s="1061">
        <f>VLOOKUP(C1611,'A. Rate Class Allocations'!$B$124:$J$128,8,FALSE)</f>
        <v>0.86676492558695795</v>
      </c>
      <c r="Q1611" s="1061">
        <f>VLOOKUP(C1611,'A. Rate Class Allocations'!$B$124:$J$128,7,FALSE)</f>
        <v>0.93591420350510102</v>
      </c>
      <c r="R1611" s="1061">
        <f>VLOOKUP(C1611,'A. Rate Class Allocations'!$B$124:$J$128,9,FALSE)</f>
        <v>0.67326093337246795</v>
      </c>
      <c r="S1611" s="1060">
        <f t="shared" si="76"/>
        <v>3280.7273988528623</v>
      </c>
      <c r="T1611" s="1060">
        <f t="shared" si="77"/>
        <v>0.81095732315820335</v>
      </c>
    </row>
    <row r="1612" spans="1:20" s="1063" customFormat="1">
      <c r="A1612" s="1072" t="s">
        <v>846</v>
      </c>
      <c r="B1612" s="1063" t="s">
        <v>768</v>
      </c>
      <c r="C1612" s="1063" t="s">
        <v>806</v>
      </c>
      <c r="D1612" s="1063" t="s">
        <v>1743</v>
      </c>
      <c r="E1612" s="1066">
        <v>2019</v>
      </c>
      <c r="F1612" s="1066">
        <v>2019</v>
      </c>
      <c r="G1612" s="1064">
        <v>43423</v>
      </c>
      <c r="H1612" s="1117">
        <f t="shared" si="75"/>
        <v>2018</v>
      </c>
      <c r="I1612" s="1118"/>
      <c r="J1612" s="1063" t="s">
        <v>843</v>
      </c>
      <c r="K1612" s="1063" t="s">
        <v>924</v>
      </c>
      <c r="L1612" s="1063" t="s">
        <v>827</v>
      </c>
      <c r="M1612" s="1063">
        <v>365.04</v>
      </c>
      <c r="N1612" s="1063">
        <v>0.11699999999999999</v>
      </c>
      <c r="O1612" s="1062">
        <f>VLOOKUP(C1612,'A. Rate Class Allocations'!$B$124:$J$128,6,FALSE)</f>
        <v>0.94261788524984402</v>
      </c>
      <c r="P1612" s="1061">
        <f>VLOOKUP(C1612,'A. Rate Class Allocations'!$B$124:$J$128,8,FALSE)</f>
        <v>0.86676492558695795</v>
      </c>
      <c r="Q1612" s="1061">
        <f>VLOOKUP(C1612,'A. Rate Class Allocations'!$B$124:$J$128,7,FALSE)</f>
        <v>0.93591420350510102</v>
      </c>
      <c r="R1612" s="1061">
        <f>VLOOKUP(C1612,'A. Rate Class Allocations'!$B$124:$J$128,9,FALSE)</f>
        <v>0.67326093337246795</v>
      </c>
      <c r="S1612" s="1060">
        <f t="shared" si="76"/>
        <v>298.24794535026024</v>
      </c>
      <c r="T1612" s="1060">
        <f t="shared" si="77"/>
        <v>7.3723393014382119E-2</v>
      </c>
    </row>
    <row r="1613" spans="1:20" s="1063" customFormat="1">
      <c r="A1613" s="1072" t="s">
        <v>846</v>
      </c>
      <c r="B1613" s="1063" t="s">
        <v>768</v>
      </c>
      <c r="C1613" s="1063" t="s">
        <v>806</v>
      </c>
      <c r="D1613" s="1063" t="s">
        <v>1742</v>
      </c>
      <c r="E1613" s="1066">
        <v>2019</v>
      </c>
      <c r="F1613" s="1066">
        <v>2019</v>
      </c>
      <c r="G1613" s="1064">
        <v>43426</v>
      </c>
      <c r="H1613" s="1117">
        <f t="shared" si="75"/>
        <v>2018</v>
      </c>
      <c r="I1613" s="1118"/>
      <c r="J1613" s="1063" t="s">
        <v>925</v>
      </c>
      <c r="K1613" s="1063" t="s">
        <v>924</v>
      </c>
      <c r="L1613" s="1063" t="s">
        <v>827</v>
      </c>
      <c r="M1613" s="1063">
        <v>500.29200000000014</v>
      </c>
      <c r="N1613" s="1063">
        <v>0.15600000000000003</v>
      </c>
      <c r="O1613" s="1062">
        <f>VLOOKUP(C1613,'A. Rate Class Allocations'!$B$124:$J$128,6,FALSE)</f>
        <v>0.94261788524984402</v>
      </c>
      <c r="P1613" s="1061">
        <f>VLOOKUP(C1613,'A. Rate Class Allocations'!$B$124:$J$128,8,FALSE)</f>
        <v>0.86676492558695795</v>
      </c>
      <c r="Q1613" s="1061">
        <f>VLOOKUP(C1613,'A. Rate Class Allocations'!$B$124:$J$128,7,FALSE)</f>
        <v>0.93591420350510102</v>
      </c>
      <c r="R1613" s="1061">
        <f>VLOOKUP(C1613,'A. Rate Class Allocations'!$B$124:$J$128,9,FALSE)</f>
        <v>0.67326093337246795</v>
      </c>
      <c r="S1613" s="1060">
        <f t="shared" si="76"/>
        <v>408.75263279413883</v>
      </c>
      <c r="T1613" s="1060">
        <f t="shared" si="77"/>
        <v>9.8297857352509524E-2</v>
      </c>
    </row>
    <row r="1614" spans="1:20" s="1063" customFormat="1">
      <c r="A1614" s="1072" t="s">
        <v>846</v>
      </c>
      <c r="B1614" s="1063" t="s">
        <v>768</v>
      </c>
      <c r="C1614" s="1063" t="s">
        <v>806</v>
      </c>
      <c r="D1614" s="1063" t="s">
        <v>1742</v>
      </c>
      <c r="E1614" s="1066">
        <v>2019</v>
      </c>
      <c r="F1614" s="1066">
        <v>2019</v>
      </c>
      <c r="G1614" s="1064">
        <v>43426</v>
      </c>
      <c r="H1614" s="1117">
        <f t="shared" si="75"/>
        <v>2018</v>
      </c>
      <c r="I1614" s="1118"/>
      <c r="J1614" s="1063" t="s">
        <v>925</v>
      </c>
      <c r="K1614" s="1063" t="s">
        <v>924</v>
      </c>
      <c r="L1614" s="1063" t="s">
        <v>827</v>
      </c>
      <c r="M1614" s="1063">
        <v>89.795999999999992</v>
      </c>
      <c r="N1614" s="1063">
        <v>2.8000000000000001E-2</v>
      </c>
      <c r="O1614" s="1062">
        <f>VLOOKUP(C1614,'A. Rate Class Allocations'!$B$124:$J$128,6,FALSE)</f>
        <v>0.94261788524984402</v>
      </c>
      <c r="P1614" s="1061">
        <f>VLOOKUP(C1614,'A. Rate Class Allocations'!$B$124:$J$128,8,FALSE)</f>
        <v>0.86676492558695795</v>
      </c>
      <c r="Q1614" s="1061">
        <f>VLOOKUP(C1614,'A. Rate Class Allocations'!$B$124:$J$128,7,FALSE)</f>
        <v>0.93591420350510102</v>
      </c>
      <c r="R1614" s="1061">
        <f>VLOOKUP(C1614,'A. Rate Class Allocations'!$B$124:$J$128,9,FALSE)</f>
        <v>0.67326093337246795</v>
      </c>
      <c r="S1614" s="1060">
        <f t="shared" si="76"/>
        <v>73.365857168178735</v>
      </c>
      <c r="T1614" s="1060">
        <f t="shared" si="77"/>
        <v>1.7643205165835039E-2</v>
      </c>
    </row>
    <row r="1615" spans="1:20" s="1063" customFormat="1">
      <c r="A1615" s="1072" t="s">
        <v>846</v>
      </c>
      <c r="B1615" s="1063" t="s">
        <v>768</v>
      </c>
      <c r="C1615" s="1063" t="s">
        <v>806</v>
      </c>
      <c r="D1615" s="1063" t="s">
        <v>1741</v>
      </c>
      <c r="E1615" s="1066">
        <v>2019</v>
      </c>
      <c r="F1615" s="1066">
        <v>2019</v>
      </c>
      <c r="G1615" s="1064">
        <v>43426</v>
      </c>
      <c r="H1615" s="1117">
        <f t="shared" si="75"/>
        <v>2018</v>
      </c>
      <c r="I1615" s="1118"/>
      <c r="J1615" s="1063" t="s">
        <v>925</v>
      </c>
      <c r="K1615" s="1063" t="s">
        <v>924</v>
      </c>
      <c r="L1615" s="1063" t="s">
        <v>827</v>
      </c>
      <c r="M1615" s="1063">
        <v>2689.3440000000001</v>
      </c>
      <c r="N1615" s="1063">
        <v>0.66700000000000004</v>
      </c>
      <c r="O1615" s="1062">
        <f>VLOOKUP(C1615,'A. Rate Class Allocations'!$B$124:$J$128,6,FALSE)</f>
        <v>0.94261788524984402</v>
      </c>
      <c r="P1615" s="1061">
        <f>VLOOKUP(C1615,'A. Rate Class Allocations'!$B$124:$J$128,8,FALSE)</f>
        <v>0.86676492558695795</v>
      </c>
      <c r="Q1615" s="1061">
        <f>VLOOKUP(C1615,'A. Rate Class Allocations'!$B$124:$J$128,7,FALSE)</f>
        <v>0.93591420350510102</v>
      </c>
      <c r="R1615" s="1061">
        <f>VLOOKUP(C1615,'A. Rate Class Allocations'!$B$124:$J$128,9,FALSE)</f>
        <v>0.67326093337246795</v>
      </c>
      <c r="S1615" s="1060">
        <f t="shared" si="76"/>
        <v>2197.2696754877552</v>
      </c>
      <c r="T1615" s="1060">
        <f t="shared" si="77"/>
        <v>0.42028635162899897</v>
      </c>
    </row>
    <row r="1616" spans="1:20" s="1063" customFormat="1">
      <c r="A1616" s="1072" t="s">
        <v>846</v>
      </c>
      <c r="B1616" s="1063" t="s">
        <v>768</v>
      </c>
      <c r="C1616" s="1063" t="s">
        <v>806</v>
      </c>
      <c r="D1616" s="1063" t="s">
        <v>1740</v>
      </c>
      <c r="E1616" s="1066">
        <v>2019</v>
      </c>
      <c r="F1616" s="1066">
        <v>2019</v>
      </c>
      <c r="G1616" s="1064">
        <v>43423</v>
      </c>
      <c r="H1616" s="1117">
        <f t="shared" si="75"/>
        <v>2018</v>
      </c>
      <c r="I1616" s="1118"/>
      <c r="J1616" s="1063" t="s">
        <v>925</v>
      </c>
      <c r="K1616" s="1063" t="s">
        <v>924</v>
      </c>
      <c r="L1616" s="1063" t="s">
        <v>827</v>
      </c>
      <c r="M1616" s="1063">
        <v>1898.2079999999996</v>
      </c>
      <c r="N1616" s="1063">
        <v>0.46799999999999997</v>
      </c>
      <c r="O1616" s="1062">
        <f>VLOOKUP(C1616,'A. Rate Class Allocations'!$B$124:$J$128,6,FALSE)</f>
        <v>0.94261788524984402</v>
      </c>
      <c r="P1616" s="1061">
        <f>VLOOKUP(C1616,'A. Rate Class Allocations'!$B$124:$J$128,8,FALSE)</f>
        <v>0.86676492558695795</v>
      </c>
      <c r="Q1616" s="1061">
        <f>VLOOKUP(C1616,'A. Rate Class Allocations'!$B$124:$J$128,7,FALSE)</f>
        <v>0.93591420350510102</v>
      </c>
      <c r="R1616" s="1061">
        <f>VLOOKUP(C1616,'A. Rate Class Allocations'!$B$124:$J$128,9,FALSE)</f>
        <v>0.67326093337246795</v>
      </c>
      <c r="S1616" s="1060">
        <f t="shared" si="76"/>
        <v>1550.8893158213527</v>
      </c>
      <c r="T1616" s="1060">
        <f t="shared" si="77"/>
        <v>0.29489357205752847</v>
      </c>
    </row>
    <row r="1617" spans="1:20" s="1063" customFormat="1">
      <c r="A1617" s="1072" t="s">
        <v>846</v>
      </c>
      <c r="B1617" s="1063" t="s">
        <v>768</v>
      </c>
      <c r="C1617" s="1063" t="s">
        <v>806</v>
      </c>
      <c r="D1617" s="1063" t="s">
        <v>1739</v>
      </c>
      <c r="E1617" s="1066">
        <v>2019</v>
      </c>
      <c r="F1617" s="1066">
        <v>2019</v>
      </c>
      <c r="G1617" s="1064">
        <v>43431</v>
      </c>
      <c r="H1617" s="1117">
        <f t="shared" si="75"/>
        <v>2018</v>
      </c>
      <c r="I1617" s="1118"/>
      <c r="J1617" s="1063" t="s">
        <v>925</v>
      </c>
      <c r="K1617" s="1063" t="s">
        <v>924</v>
      </c>
      <c r="L1617" s="1063" t="s">
        <v>827</v>
      </c>
      <c r="M1617" s="1063">
        <v>3799.1200000000017</v>
      </c>
      <c r="N1617" s="1063">
        <v>1.0400000000000003</v>
      </c>
      <c r="O1617" s="1062">
        <f>VLOOKUP(C1617,'A. Rate Class Allocations'!$B$124:$J$128,6,FALSE)</f>
        <v>0.94261788524984402</v>
      </c>
      <c r="P1617" s="1061">
        <f>VLOOKUP(C1617,'A. Rate Class Allocations'!$B$124:$J$128,8,FALSE)</f>
        <v>0.86676492558695795</v>
      </c>
      <c r="Q1617" s="1061">
        <f>VLOOKUP(C1617,'A. Rate Class Allocations'!$B$124:$J$128,7,FALSE)</f>
        <v>0.93591420350510102</v>
      </c>
      <c r="R1617" s="1061">
        <f>VLOOKUP(C1617,'A. Rate Class Allocations'!$B$124:$J$128,9,FALSE)</f>
        <v>0.67326093337246795</v>
      </c>
      <c r="S1617" s="1060">
        <f t="shared" si="76"/>
        <v>3103.9878756823391</v>
      </c>
      <c r="T1617" s="1060">
        <f t="shared" si="77"/>
        <v>0.6553190490167301</v>
      </c>
    </row>
    <row r="1618" spans="1:20" s="1063" customFormat="1">
      <c r="A1618" s="1072" t="s">
        <v>846</v>
      </c>
      <c r="B1618" s="1063" t="s">
        <v>768</v>
      </c>
      <c r="C1618" s="1063" t="s">
        <v>806</v>
      </c>
      <c r="D1618" s="1063" t="s">
        <v>1739</v>
      </c>
      <c r="E1618" s="1066">
        <v>2019</v>
      </c>
      <c r="F1618" s="1066">
        <v>2019</v>
      </c>
      <c r="G1618" s="1064">
        <v>43431</v>
      </c>
      <c r="H1618" s="1117">
        <f t="shared" si="75"/>
        <v>2018</v>
      </c>
      <c r="I1618" s="1118"/>
      <c r="J1618" s="1063" t="s">
        <v>925</v>
      </c>
      <c r="K1618" s="1063" t="s">
        <v>924</v>
      </c>
      <c r="L1618" s="1063" t="s">
        <v>827</v>
      </c>
      <c r="M1618" s="1063">
        <v>372.60600000000011</v>
      </c>
      <c r="N1618" s="1063">
        <v>0.10200000000000001</v>
      </c>
      <c r="O1618" s="1062">
        <f>VLOOKUP(C1618,'A. Rate Class Allocations'!$B$124:$J$128,6,FALSE)</f>
        <v>0.94261788524984402</v>
      </c>
      <c r="P1618" s="1061">
        <f>VLOOKUP(C1618,'A. Rate Class Allocations'!$B$124:$J$128,8,FALSE)</f>
        <v>0.86676492558695795</v>
      </c>
      <c r="Q1618" s="1061">
        <f>VLOOKUP(C1618,'A. Rate Class Allocations'!$B$124:$J$128,7,FALSE)</f>
        <v>0.93591420350510102</v>
      </c>
      <c r="R1618" s="1061">
        <f>VLOOKUP(C1618,'A. Rate Class Allocations'!$B$124:$J$128,9,FALSE)</f>
        <v>0.67326093337246795</v>
      </c>
      <c r="S1618" s="1060">
        <f t="shared" si="76"/>
        <v>304.4295801149986</v>
      </c>
      <c r="T1618" s="1060">
        <f t="shared" si="77"/>
        <v>6.4271675961256214E-2</v>
      </c>
    </row>
    <row r="1619" spans="1:20" s="1063" customFormat="1">
      <c r="A1619" s="1072" t="s">
        <v>846</v>
      </c>
      <c r="B1619" s="1063" t="s">
        <v>768</v>
      </c>
      <c r="C1619" s="1063" t="s">
        <v>806</v>
      </c>
      <c r="D1619" s="1063" t="s">
        <v>1738</v>
      </c>
      <c r="E1619" s="1066">
        <v>2019</v>
      </c>
      <c r="F1619" s="1066">
        <v>2019</v>
      </c>
      <c r="G1619" s="1064">
        <v>43432</v>
      </c>
      <c r="H1619" s="1117">
        <f t="shared" si="75"/>
        <v>2018</v>
      </c>
      <c r="I1619" s="1118"/>
      <c r="J1619" s="1063" t="s">
        <v>925</v>
      </c>
      <c r="K1619" s="1063" t="s">
        <v>924</v>
      </c>
      <c r="L1619" s="1063" t="s">
        <v>827</v>
      </c>
      <c r="M1619" s="1063">
        <v>2331.2640000000001</v>
      </c>
      <c r="N1619" s="1063">
        <v>0.83200000000000007</v>
      </c>
      <c r="O1619" s="1062">
        <f>VLOOKUP(C1619,'A. Rate Class Allocations'!$B$124:$J$128,6,FALSE)</f>
        <v>0.94261788524984402</v>
      </c>
      <c r="P1619" s="1061">
        <f>VLOOKUP(C1619,'A. Rate Class Allocations'!$B$124:$J$128,8,FALSE)</f>
        <v>0.86676492558695795</v>
      </c>
      <c r="Q1619" s="1061">
        <f>VLOOKUP(C1619,'A. Rate Class Allocations'!$B$124:$J$128,7,FALSE)</f>
        <v>0.93591420350510102</v>
      </c>
      <c r="R1619" s="1061">
        <f>VLOOKUP(C1619,'A. Rate Class Allocations'!$B$124:$J$128,9,FALSE)</f>
        <v>0.67326093337246795</v>
      </c>
      <c r="S1619" s="1060">
        <f t="shared" si="76"/>
        <v>1904.7082458608072</v>
      </c>
      <c r="T1619" s="1060">
        <f t="shared" si="77"/>
        <v>0.52425523921338413</v>
      </c>
    </row>
    <row r="1620" spans="1:20" s="1063" customFormat="1">
      <c r="A1620" s="1072" t="s">
        <v>846</v>
      </c>
      <c r="B1620" s="1063" t="s">
        <v>768</v>
      </c>
      <c r="C1620" s="1063" t="s">
        <v>806</v>
      </c>
      <c r="D1620" s="1063" t="s">
        <v>1738</v>
      </c>
      <c r="E1620" s="1066">
        <v>2019</v>
      </c>
      <c r="F1620" s="1066">
        <v>2019</v>
      </c>
      <c r="G1620" s="1064">
        <v>43432</v>
      </c>
      <c r="H1620" s="1117">
        <f t="shared" si="75"/>
        <v>2018</v>
      </c>
      <c r="I1620" s="1118"/>
      <c r="J1620" s="1063" t="s">
        <v>925</v>
      </c>
      <c r="K1620" s="1063" t="s">
        <v>924</v>
      </c>
      <c r="L1620" s="1063" t="s">
        <v>827</v>
      </c>
      <c r="M1620" s="1063">
        <v>142.90200000000002</v>
      </c>
      <c r="N1620" s="1063">
        <v>5.1000000000000004E-2</v>
      </c>
      <c r="O1620" s="1062">
        <f>VLOOKUP(C1620,'A. Rate Class Allocations'!$B$124:$J$128,6,FALSE)</f>
        <v>0.94261788524984402</v>
      </c>
      <c r="P1620" s="1061">
        <f>VLOOKUP(C1620,'A. Rate Class Allocations'!$B$124:$J$128,8,FALSE)</f>
        <v>0.86676492558695795</v>
      </c>
      <c r="Q1620" s="1061">
        <f>VLOOKUP(C1620,'A. Rate Class Allocations'!$B$124:$J$128,7,FALSE)</f>
        <v>0.93591420350510102</v>
      </c>
      <c r="R1620" s="1061">
        <f>VLOOKUP(C1620,'A. Rate Class Allocations'!$B$124:$J$128,9,FALSE)</f>
        <v>0.67326093337246795</v>
      </c>
      <c r="S1620" s="1060">
        <f t="shared" si="76"/>
        <v>116.75495257079467</v>
      </c>
      <c r="T1620" s="1060">
        <f t="shared" si="77"/>
        <v>3.2135837980628107E-2</v>
      </c>
    </row>
    <row r="1621" spans="1:20" s="1063" customFormat="1">
      <c r="A1621" s="1072" t="s">
        <v>846</v>
      </c>
      <c r="B1621" s="1063" t="s">
        <v>768</v>
      </c>
      <c r="C1621" s="1063" t="s">
        <v>806</v>
      </c>
      <c r="D1621" s="1063" t="s">
        <v>1737</v>
      </c>
      <c r="E1621" s="1066">
        <v>2019</v>
      </c>
      <c r="F1621" s="1066">
        <v>2019</v>
      </c>
      <c r="G1621" s="1064">
        <v>43523</v>
      </c>
      <c r="H1621" s="1117">
        <f t="shared" si="75"/>
        <v>2019</v>
      </c>
      <c r="I1621" s="1118"/>
      <c r="J1621" s="1063" t="s">
        <v>925</v>
      </c>
      <c r="K1621" s="1063" t="s">
        <v>924</v>
      </c>
      <c r="L1621" s="1063" t="s">
        <v>827</v>
      </c>
      <c r="M1621" s="1063">
        <v>3338.4780000000001</v>
      </c>
      <c r="N1621" s="1063">
        <v>1.2869999999999999</v>
      </c>
      <c r="O1621" s="1062">
        <f>VLOOKUP(C1621,'A. Rate Class Allocations'!$B$124:$J$128,6,FALSE)</f>
        <v>0.94261788524984402</v>
      </c>
      <c r="P1621" s="1061">
        <f>VLOOKUP(C1621,'A. Rate Class Allocations'!$B$124:$J$128,8,FALSE)</f>
        <v>0.86676492558695795</v>
      </c>
      <c r="Q1621" s="1061">
        <f>VLOOKUP(C1621,'A. Rate Class Allocations'!$B$124:$J$128,7,FALSE)</f>
        <v>0.93591420350510102</v>
      </c>
      <c r="R1621" s="1061">
        <f>VLOOKUP(C1621,'A. Rate Class Allocations'!$B$124:$J$128,9,FALSE)</f>
        <v>0.67326093337246795</v>
      </c>
      <c r="S1621" s="1060">
        <f t="shared" si="76"/>
        <v>2727.6304078924122</v>
      </c>
      <c r="T1621" s="1060">
        <f t="shared" si="77"/>
        <v>0.81095732315820335</v>
      </c>
    </row>
    <row r="1622" spans="1:20" s="1063" customFormat="1">
      <c r="A1622" s="1072" t="s">
        <v>846</v>
      </c>
      <c r="B1622" s="1063" t="s">
        <v>768</v>
      </c>
      <c r="C1622" s="1063" t="s">
        <v>806</v>
      </c>
      <c r="D1622" s="1063" t="s">
        <v>1736</v>
      </c>
      <c r="E1622" s="1066">
        <v>2019</v>
      </c>
      <c r="F1622" s="1066">
        <v>2019</v>
      </c>
      <c r="G1622" s="1064">
        <v>43432</v>
      </c>
      <c r="H1622" s="1117">
        <f t="shared" si="75"/>
        <v>2018</v>
      </c>
      <c r="I1622" s="1118"/>
      <c r="J1622" s="1063" t="s">
        <v>925</v>
      </c>
      <c r="K1622" s="1063" t="s">
        <v>924</v>
      </c>
      <c r="L1622" s="1063" t="s">
        <v>827</v>
      </c>
      <c r="M1622" s="1063">
        <v>3304.0800000000008</v>
      </c>
      <c r="N1622" s="1063">
        <v>0.62400000000000011</v>
      </c>
      <c r="O1622" s="1062">
        <f>VLOOKUP(C1622,'A. Rate Class Allocations'!$B$124:$J$128,6,FALSE)</f>
        <v>0.94261788524984402</v>
      </c>
      <c r="P1622" s="1061">
        <f>VLOOKUP(C1622,'A. Rate Class Allocations'!$B$124:$J$128,8,FALSE)</f>
        <v>0.86676492558695795</v>
      </c>
      <c r="Q1622" s="1061">
        <f>VLOOKUP(C1622,'A. Rate Class Allocations'!$B$124:$J$128,7,FALSE)</f>
        <v>0.93591420350510102</v>
      </c>
      <c r="R1622" s="1061">
        <f>VLOOKUP(C1622,'A. Rate Class Allocations'!$B$124:$J$128,9,FALSE)</f>
        <v>0.67326093337246795</v>
      </c>
      <c r="S1622" s="1060">
        <f t="shared" si="76"/>
        <v>2699.5262745805612</v>
      </c>
      <c r="T1622" s="1060">
        <f t="shared" si="77"/>
        <v>0.3931914294100381</v>
      </c>
    </row>
    <row r="1623" spans="1:20" s="1063" customFormat="1">
      <c r="A1623" s="1072" t="s">
        <v>846</v>
      </c>
      <c r="B1623" s="1063" t="s">
        <v>768</v>
      </c>
      <c r="C1623" s="1063" t="s">
        <v>806</v>
      </c>
      <c r="D1623" s="1063" t="s">
        <v>1735</v>
      </c>
      <c r="E1623" s="1066">
        <v>2019</v>
      </c>
      <c r="F1623" s="1066">
        <v>2019</v>
      </c>
      <c r="G1623" s="1064">
        <v>43433</v>
      </c>
      <c r="H1623" s="1117">
        <f t="shared" si="75"/>
        <v>2018</v>
      </c>
      <c r="I1623" s="1118"/>
      <c r="J1623" s="1063" t="s">
        <v>925</v>
      </c>
      <c r="K1623" s="1063" t="s">
        <v>924</v>
      </c>
      <c r="L1623" s="1063" t="s">
        <v>827</v>
      </c>
      <c r="M1623" s="1063">
        <v>3854.7599999999993</v>
      </c>
      <c r="N1623" s="1063">
        <v>0.72800000000000009</v>
      </c>
      <c r="O1623" s="1062">
        <f>VLOOKUP(C1623,'A. Rate Class Allocations'!$B$124:$J$128,6,FALSE)</f>
        <v>0.94261788524984402</v>
      </c>
      <c r="P1623" s="1061">
        <f>VLOOKUP(C1623,'A. Rate Class Allocations'!$B$124:$J$128,8,FALSE)</f>
        <v>0.86676492558695795</v>
      </c>
      <c r="Q1623" s="1061">
        <f>VLOOKUP(C1623,'A. Rate Class Allocations'!$B$124:$J$128,7,FALSE)</f>
        <v>0.93591420350510102</v>
      </c>
      <c r="R1623" s="1061">
        <f>VLOOKUP(C1623,'A. Rate Class Allocations'!$B$124:$J$128,9,FALSE)</f>
        <v>0.67326093337246795</v>
      </c>
      <c r="S1623" s="1060">
        <f t="shared" si="76"/>
        <v>3149.4473203439866</v>
      </c>
      <c r="T1623" s="1060">
        <f t="shared" si="77"/>
        <v>0.45872333431171108</v>
      </c>
    </row>
    <row r="1624" spans="1:20" s="1063" customFormat="1">
      <c r="A1624" s="1072" t="s">
        <v>846</v>
      </c>
      <c r="B1624" s="1063" t="s">
        <v>768</v>
      </c>
      <c r="C1624" s="1063" t="s">
        <v>806</v>
      </c>
      <c r="D1624" s="1063" t="s">
        <v>1734</v>
      </c>
      <c r="E1624" s="1066">
        <v>2019</v>
      </c>
      <c r="F1624" s="1066">
        <v>2019</v>
      </c>
      <c r="G1624" s="1064">
        <v>43432</v>
      </c>
      <c r="H1624" s="1117">
        <f t="shared" si="75"/>
        <v>2018</v>
      </c>
      <c r="I1624" s="1118"/>
      <c r="J1624" s="1063" t="s">
        <v>925</v>
      </c>
      <c r="K1624" s="1063" t="s">
        <v>924</v>
      </c>
      <c r="L1624" s="1063" t="s">
        <v>827</v>
      </c>
      <c r="M1624" s="1063">
        <v>1375.5560000000005</v>
      </c>
      <c r="N1624" s="1063">
        <v>0.36400000000000005</v>
      </c>
      <c r="O1624" s="1062">
        <f>VLOOKUP(C1624,'A. Rate Class Allocations'!$B$124:$J$128,6,FALSE)</f>
        <v>0.94261788524984402</v>
      </c>
      <c r="P1624" s="1061">
        <f>VLOOKUP(C1624,'A. Rate Class Allocations'!$B$124:$J$128,8,FALSE)</f>
        <v>0.86676492558695795</v>
      </c>
      <c r="Q1624" s="1061">
        <f>VLOOKUP(C1624,'A. Rate Class Allocations'!$B$124:$J$128,7,FALSE)</f>
        <v>0.93591420350510102</v>
      </c>
      <c r="R1624" s="1061">
        <f>VLOOKUP(C1624,'A. Rate Class Allocations'!$B$124:$J$128,9,FALSE)</f>
        <v>0.67326093337246795</v>
      </c>
      <c r="S1624" s="1060">
        <f t="shared" si="76"/>
        <v>1123.8679342379539</v>
      </c>
      <c r="T1624" s="1060">
        <f t="shared" si="77"/>
        <v>0.22936166715585554</v>
      </c>
    </row>
    <row r="1625" spans="1:20" s="1063" customFormat="1">
      <c r="A1625" s="1072" t="s">
        <v>846</v>
      </c>
      <c r="B1625" s="1063" t="s">
        <v>768</v>
      </c>
      <c r="C1625" s="1063" t="s">
        <v>806</v>
      </c>
      <c r="D1625" s="1063" t="s">
        <v>1734</v>
      </c>
      <c r="E1625" s="1066">
        <v>2019</v>
      </c>
      <c r="F1625" s="1066">
        <v>2019</v>
      </c>
      <c r="G1625" s="1064">
        <v>43432</v>
      </c>
      <c r="H1625" s="1117">
        <f t="shared" si="75"/>
        <v>2018</v>
      </c>
      <c r="I1625" s="1118"/>
      <c r="J1625" s="1063" t="s">
        <v>925</v>
      </c>
      <c r="K1625" s="1063" t="s">
        <v>924</v>
      </c>
      <c r="L1625" s="1063" t="s">
        <v>827</v>
      </c>
      <c r="M1625" s="1063">
        <v>1549.3899999999999</v>
      </c>
      <c r="N1625" s="1063">
        <v>0.40999999999999992</v>
      </c>
      <c r="O1625" s="1062">
        <f>VLOOKUP(C1625,'A. Rate Class Allocations'!$B$124:$J$128,6,FALSE)</f>
        <v>0.94261788524984402</v>
      </c>
      <c r="P1625" s="1061">
        <f>VLOOKUP(C1625,'A. Rate Class Allocations'!$B$124:$J$128,8,FALSE)</f>
        <v>0.86676492558695795</v>
      </c>
      <c r="Q1625" s="1061">
        <f>VLOOKUP(C1625,'A. Rate Class Allocations'!$B$124:$J$128,7,FALSE)</f>
        <v>0.93591420350510102</v>
      </c>
      <c r="R1625" s="1061">
        <f>VLOOKUP(C1625,'A. Rate Class Allocations'!$B$124:$J$128,9,FALSE)</f>
        <v>0.67326093337246795</v>
      </c>
      <c r="S1625" s="1060">
        <f t="shared" si="76"/>
        <v>1265.8952006526399</v>
      </c>
      <c r="T1625" s="1060">
        <f t="shared" si="77"/>
        <v>0.25834693278544157</v>
      </c>
    </row>
    <row r="1626" spans="1:20" s="1063" customFormat="1">
      <c r="A1626" s="1072" t="s">
        <v>846</v>
      </c>
      <c r="B1626" s="1063" t="s">
        <v>768</v>
      </c>
      <c r="C1626" s="1063" t="s">
        <v>806</v>
      </c>
      <c r="D1626" s="1063" t="s">
        <v>1734</v>
      </c>
      <c r="E1626" s="1066">
        <v>2019</v>
      </c>
      <c r="F1626" s="1066">
        <v>2019</v>
      </c>
      <c r="G1626" s="1064">
        <v>43432</v>
      </c>
      <c r="H1626" s="1117">
        <f t="shared" si="75"/>
        <v>2018</v>
      </c>
      <c r="I1626" s="1118"/>
      <c r="J1626" s="1063" t="s">
        <v>925</v>
      </c>
      <c r="K1626" s="1063" t="s">
        <v>924</v>
      </c>
      <c r="L1626" s="1063" t="s">
        <v>827</v>
      </c>
      <c r="M1626" s="1063">
        <v>109.59099999999999</v>
      </c>
      <c r="N1626" s="1063">
        <v>2.8999999999999998E-2</v>
      </c>
      <c r="O1626" s="1062">
        <f>VLOOKUP(C1626,'A. Rate Class Allocations'!$B$124:$J$128,6,FALSE)</f>
        <v>0.94261788524984402</v>
      </c>
      <c r="P1626" s="1061">
        <f>VLOOKUP(C1626,'A. Rate Class Allocations'!$B$124:$J$128,8,FALSE)</f>
        <v>0.86676492558695795</v>
      </c>
      <c r="Q1626" s="1061">
        <f>VLOOKUP(C1626,'A. Rate Class Allocations'!$B$124:$J$128,7,FALSE)</f>
        <v>0.93591420350510102</v>
      </c>
      <c r="R1626" s="1061">
        <f>VLOOKUP(C1626,'A. Rate Class Allocations'!$B$124:$J$128,9,FALSE)</f>
        <v>0.67326093337246795</v>
      </c>
      <c r="S1626" s="1060">
        <f t="shared" si="76"/>
        <v>89.538928826650135</v>
      </c>
      <c r="T1626" s="1060">
        <f t="shared" si="77"/>
        <v>1.8273319636043429E-2</v>
      </c>
    </row>
    <row r="1627" spans="1:20" s="1063" customFormat="1">
      <c r="A1627" s="1072" t="s">
        <v>846</v>
      </c>
      <c r="B1627" s="1063" t="s">
        <v>768</v>
      </c>
      <c r="C1627" s="1063" t="s">
        <v>806</v>
      </c>
      <c r="D1627" s="1063" t="s">
        <v>1733</v>
      </c>
      <c r="E1627" s="1066">
        <v>2019</v>
      </c>
      <c r="F1627" s="1066">
        <v>2019</v>
      </c>
      <c r="G1627" s="1064">
        <v>43447</v>
      </c>
      <c r="H1627" s="1117">
        <f t="shared" si="75"/>
        <v>2018</v>
      </c>
      <c r="I1627" s="1118"/>
      <c r="J1627" s="1063" t="s">
        <v>925</v>
      </c>
      <c r="K1627" s="1063" t="s">
        <v>924</v>
      </c>
      <c r="L1627" s="1063" t="s">
        <v>827</v>
      </c>
      <c r="M1627" s="1063">
        <v>812.76000000000022</v>
      </c>
      <c r="N1627" s="1063">
        <v>0.31200000000000006</v>
      </c>
      <c r="O1627" s="1062">
        <f>VLOOKUP(C1627,'A. Rate Class Allocations'!$B$124:$J$128,6,FALSE)</f>
        <v>0.94261788524984402</v>
      </c>
      <c r="P1627" s="1061">
        <f>VLOOKUP(C1627,'A. Rate Class Allocations'!$B$124:$J$128,8,FALSE)</f>
        <v>0.86676492558695795</v>
      </c>
      <c r="Q1627" s="1061">
        <f>VLOOKUP(C1627,'A. Rate Class Allocations'!$B$124:$J$128,7,FALSE)</f>
        <v>0.93591420350510102</v>
      </c>
      <c r="R1627" s="1061">
        <f>VLOOKUP(C1627,'A. Rate Class Allocations'!$B$124:$J$128,9,FALSE)</f>
        <v>0.67326093337246795</v>
      </c>
      <c r="S1627" s="1060">
        <f t="shared" si="76"/>
        <v>664.0477757584855</v>
      </c>
      <c r="T1627" s="1060">
        <f t="shared" si="77"/>
        <v>0.19659571470501905</v>
      </c>
    </row>
    <row r="1628" spans="1:20" s="1063" customFormat="1">
      <c r="A1628" s="1072" t="s">
        <v>846</v>
      </c>
      <c r="B1628" s="1063" t="s">
        <v>768</v>
      </c>
      <c r="C1628" s="1063" t="s">
        <v>806</v>
      </c>
      <c r="D1628" s="1063" t="s">
        <v>1733</v>
      </c>
      <c r="E1628" s="1066">
        <v>2019</v>
      </c>
      <c r="F1628" s="1066">
        <v>2019</v>
      </c>
      <c r="G1628" s="1064">
        <v>43447</v>
      </c>
      <c r="H1628" s="1117">
        <f t="shared" si="75"/>
        <v>2018</v>
      </c>
      <c r="I1628" s="1118"/>
      <c r="J1628" s="1063" t="s">
        <v>925</v>
      </c>
      <c r="K1628" s="1063" t="s">
        <v>924</v>
      </c>
      <c r="L1628" s="1063" t="s">
        <v>827</v>
      </c>
      <c r="M1628" s="1063">
        <v>75.545000000000002</v>
      </c>
      <c r="N1628" s="1063">
        <v>2.8999999999999998E-2</v>
      </c>
      <c r="O1628" s="1062">
        <f>VLOOKUP(C1628,'A. Rate Class Allocations'!$B$124:$J$128,6,FALSE)</f>
        <v>0.94261788524984402</v>
      </c>
      <c r="P1628" s="1061">
        <f>VLOOKUP(C1628,'A. Rate Class Allocations'!$B$124:$J$128,8,FALSE)</f>
        <v>0.86676492558695795</v>
      </c>
      <c r="Q1628" s="1061">
        <f>VLOOKUP(C1628,'A. Rate Class Allocations'!$B$124:$J$128,7,FALSE)</f>
        <v>0.93591420350510102</v>
      </c>
      <c r="R1628" s="1061">
        <f>VLOOKUP(C1628,'A. Rate Class Allocations'!$B$124:$J$128,9,FALSE)</f>
        <v>0.67326093337246795</v>
      </c>
      <c r="S1628" s="1060">
        <f t="shared" si="76"/>
        <v>61.722389413448965</v>
      </c>
      <c r="T1628" s="1060">
        <f t="shared" si="77"/>
        <v>1.8273319636043429E-2</v>
      </c>
    </row>
    <row r="1629" spans="1:20" s="1063" customFormat="1">
      <c r="A1629" s="1072" t="s">
        <v>846</v>
      </c>
      <c r="B1629" s="1063" t="s">
        <v>768</v>
      </c>
      <c r="C1629" s="1063" t="s">
        <v>806</v>
      </c>
      <c r="D1629" s="1063" t="s">
        <v>1733</v>
      </c>
      <c r="E1629" s="1066">
        <v>2019</v>
      </c>
      <c r="F1629" s="1066">
        <v>2019</v>
      </c>
      <c r="G1629" s="1064">
        <v>43447</v>
      </c>
      <c r="H1629" s="1117">
        <f t="shared" si="75"/>
        <v>2018</v>
      </c>
      <c r="I1629" s="1118"/>
      <c r="J1629" s="1063" t="s">
        <v>925</v>
      </c>
      <c r="K1629" s="1063" t="s">
        <v>924</v>
      </c>
      <c r="L1629" s="1063" t="s">
        <v>827</v>
      </c>
      <c r="M1629" s="1063">
        <v>265.70999999999998</v>
      </c>
      <c r="N1629" s="1063">
        <v>0.10199999999999999</v>
      </c>
      <c r="O1629" s="1062">
        <f>VLOOKUP(C1629,'A. Rate Class Allocations'!$B$124:$J$128,6,FALSE)</f>
        <v>0.94261788524984402</v>
      </c>
      <c r="P1629" s="1061">
        <f>VLOOKUP(C1629,'A. Rate Class Allocations'!$B$124:$J$128,8,FALSE)</f>
        <v>0.86676492558695795</v>
      </c>
      <c r="Q1629" s="1061">
        <f>VLOOKUP(C1629,'A. Rate Class Allocations'!$B$124:$J$128,7,FALSE)</f>
        <v>0.93591420350510102</v>
      </c>
      <c r="R1629" s="1061">
        <f>VLOOKUP(C1629,'A. Rate Class Allocations'!$B$124:$J$128,9,FALSE)</f>
        <v>0.67326093337246795</v>
      </c>
      <c r="S1629" s="1060">
        <f t="shared" si="76"/>
        <v>217.09254207488945</v>
      </c>
      <c r="T1629" s="1060">
        <f t="shared" si="77"/>
        <v>6.42716759612562E-2</v>
      </c>
    </row>
    <row r="1630" spans="1:20" s="1063" customFormat="1">
      <c r="A1630" s="1072" t="s">
        <v>846</v>
      </c>
      <c r="B1630" s="1063" t="s">
        <v>768</v>
      </c>
      <c r="C1630" s="1063" t="s">
        <v>806</v>
      </c>
      <c r="D1630" s="1063" t="s">
        <v>1733</v>
      </c>
      <c r="E1630" s="1066">
        <v>2019</v>
      </c>
      <c r="F1630" s="1066">
        <v>2019</v>
      </c>
      <c r="G1630" s="1064">
        <v>43447</v>
      </c>
      <c r="H1630" s="1117">
        <f t="shared" si="75"/>
        <v>2018</v>
      </c>
      <c r="I1630" s="1118"/>
      <c r="J1630" s="1063" t="s">
        <v>925</v>
      </c>
      <c r="K1630" s="1063" t="s">
        <v>924</v>
      </c>
      <c r="L1630" s="1063" t="s">
        <v>827</v>
      </c>
      <c r="M1630" s="1063">
        <v>844.02</v>
      </c>
      <c r="N1630" s="1063">
        <v>0.32399999999999995</v>
      </c>
      <c r="O1630" s="1062">
        <f>VLOOKUP(C1630,'A. Rate Class Allocations'!$B$124:$J$128,6,FALSE)</f>
        <v>0.94261788524984402</v>
      </c>
      <c r="P1630" s="1061">
        <f>VLOOKUP(C1630,'A. Rate Class Allocations'!$B$124:$J$128,8,FALSE)</f>
        <v>0.86676492558695795</v>
      </c>
      <c r="Q1630" s="1061">
        <f>VLOOKUP(C1630,'A. Rate Class Allocations'!$B$124:$J$128,7,FALSE)</f>
        <v>0.93591420350510102</v>
      </c>
      <c r="R1630" s="1061">
        <f>VLOOKUP(C1630,'A. Rate Class Allocations'!$B$124:$J$128,9,FALSE)</f>
        <v>0.67326093337246795</v>
      </c>
      <c r="S1630" s="1060">
        <f t="shared" si="76"/>
        <v>689.5880748261194</v>
      </c>
      <c r="T1630" s="1060">
        <f t="shared" si="77"/>
        <v>0.20415708834751972</v>
      </c>
    </row>
    <row r="1631" spans="1:20" s="1063" customFormat="1">
      <c r="A1631" s="1072" t="s">
        <v>846</v>
      </c>
      <c r="B1631" s="1063" t="s">
        <v>768</v>
      </c>
      <c r="C1631" s="1063" t="s">
        <v>806</v>
      </c>
      <c r="D1631" s="1063" t="s">
        <v>1732</v>
      </c>
      <c r="E1631" s="1066">
        <v>2019</v>
      </c>
      <c r="F1631" s="1066">
        <v>2019</v>
      </c>
      <c r="G1631" s="1064">
        <v>43441</v>
      </c>
      <c r="H1631" s="1117">
        <f t="shared" si="75"/>
        <v>2018</v>
      </c>
      <c r="I1631" s="1118"/>
      <c r="J1631" s="1063" t="s">
        <v>925</v>
      </c>
      <c r="K1631" s="1063" t="s">
        <v>924</v>
      </c>
      <c r="L1631" s="1063" t="s">
        <v>827</v>
      </c>
      <c r="M1631" s="1063">
        <v>1683.24</v>
      </c>
      <c r="N1631" s="1063">
        <v>0.67599999999999993</v>
      </c>
      <c r="O1631" s="1062">
        <f>VLOOKUP(C1631,'A. Rate Class Allocations'!$B$124:$J$128,6,FALSE)</f>
        <v>0.94261788524984402</v>
      </c>
      <c r="P1631" s="1061">
        <f>VLOOKUP(C1631,'A. Rate Class Allocations'!$B$124:$J$128,8,FALSE)</f>
        <v>0.86676492558695795</v>
      </c>
      <c r="Q1631" s="1061">
        <f>VLOOKUP(C1631,'A. Rate Class Allocations'!$B$124:$J$128,7,FALSE)</f>
        <v>0.93591420350510102</v>
      </c>
      <c r="R1631" s="1061">
        <f>VLOOKUP(C1631,'A. Rate Class Allocations'!$B$124:$J$128,9,FALSE)</f>
        <v>0.67326093337246795</v>
      </c>
      <c r="S1631" s="1060">
        <f t="shared" si="76"/>
        <v>1375.2544146706443</v>
      </c>
      <c r="T1631" s="1060">
        <f t="shared" si="77"/>
        <v>0.42595738186087445</v>
      </c>
    </row>
    <row r="1632" spans="1:20" s="1063" customFormat="1">
      <c r="A1632" s="1072" t="s">
        <v>846</v>
      </c>
      <c r="B1632" s="1063" t="s">
        <v>768</v>
      </c>
      <c r="C1632" s="1063" t="s">
        <v>806</v>
      </c>
      <c r="D1632" s="1063" t="s">
        <v>1732</v>
      </c>
      <c r="E1632" s="1066">
        <v>2019</v>
      </c>
      <c r="F1632" s="1066">
        <v>2019</v>
      </c>
      <c r="G1632" s="1064">
        <v>43441</v>
      </c>
      <c r="H1632" s="1117">
        <f t="shared" si="75"/>
        <v>2018</v>
      </c>
      <c r="I1632" s="1118"/>
      <c r="J1632" s="1063" t="s">
        <v>925</v>
      </c>
      <c r="K1632" s="1063" t="s">
        <v>924</v>
      </c>
      <c r="L1632" s="1063" t="s">
        <v>827</v>
      </c>
      <c r="M1632" s="1063">
        <v>72.209999999999994</v>
      </c>
      <c r="N1632" s="1063">
        <v>2.8999999999999998E-2</v>
      </c>
      <c r="O1632" s="1062">
        <f>VLOOKUP(C1632,'A. Rate Class Allocations'!$B$124:$J$128,6,FALSE)</f>
        <v>0.94261788524984402</v>
      </c>
      <c r="P1632" s="1061">
        <f>VLOOKUP(C1632,'A. Rate Class Allocations'!$B$124:$J$128,8,FALSE)</f>
        <v>0.86676492558695795</v>
      </c>
      <c r="Q1632" s="1061">
        <f>VLOOKUP(C1632,'A. Rate Class Allocations'!$B$124:$J$128,7,FALSE)</f>
        <v>0.93591420350510102</v>
      </c>
      <c r="R1632" s="1061">
        <f>VLOOKUP(C1632,'A. Rate Class Allocations'!$B$124:$J$128,9,FALSE)</f>
        <v>0.67326093337246795</v>
      </c>
      <c r="S1632" s="1060">
        <f t="shared" si="76"/>
        <v>58.997600629361955</v>
      </c>
      <c r="T1632" s="1060">
        <f t="shared" si="77"/>
        <v>1.8273319636043429E-2</v>
      </c>
    </row>
    <row r="1633" spans="1:20" s="1063" customFormat="1">
      <c r="A1633" s="1072" t="s">
        <v>846</v>
      </c>
      <c r="B1633" s="1063" t="s">
        <v>768</v>
      </c>
      <c r="C1633" s="1063" t="s">
        <v>806</v>
      </c>
      <c r="D1633" s="1063" t="s">
        <v>1732</v>
      </c>
      <c r="E1633" s="1066">
        <v>2019</v>
      </c>
      <c r="F1633" s="1066">
        <v>2019</v>
      </c>
      <c r="G1633" s="1064">
        <v>43441</v>
      </c>
      <c r="H1633" s="1117">
        <f t="shared" si="75"/>
        <v>2018</v>
      </c>
      <c r="I1633" s="1118"/>
      <c r="J1633" s="1063" t="s">
        <v>925</v>
      </c>
      <c r="K1633" s="1063" t="s">
        <v>924</v>
      </c>
      <c r="L1633" s="1063" t="s">
        <v>827</v>
      </c>
      <c r="M1633" s="1063">
        <v>505.46999999999991</v>
      </c>
      <c r="N1633" s="1063">
        <v>0.20299999999999999</v>
      </c>
      <c r="O1633" s="1062">
        <f>VLOOKUP(C1633,'A. Rate Class Allocations'!$B$124:$J$128,6,FALSE)</f>
        <v>0.94261788524984402</v>
      </c>
      <c r="P1633" s="1061">
        <f>VLOOKUP(C1633,'A. Rate Class Allocations'!$B$124:$J$128,8,FALSE)</f>
        <v>0.86676492558695795</v>
      </c>
      <c r="Q1633" s="1061">
        <f>VLOOKUP(C1633,'A. Rate Class Allocations'!$B$124:$J$128,7,FALSE)</f>
        <v>0.93591420350510102</v>
      </c>
      <c r="R1633" s="1061">
        <f>VLOOKUP(C1633,'A. Rate Class Allocations'!$B$124:$J$128,9,FALSE)</f>
        <v>0.67326093337246795</v>
      </c>
      <c r="S1633" s="1060">
        <f t="shared" si="76"/>
        <v>412.98320440553363</v>
      </c>
      <c r="T1633" s="1060">
        <f t="shared" si="77"/>
        <v>0.12791323745230401</v>
      </c>
    </row>
    <row r="1634" spans="1:20" s="1063" customFormat="1">
      <c r="A1634" s="1072" t="s">
        <v>846</v>
      </c>
      <c r="B1634" s="1063" t="s">
        <v>768</v>
      </c>
      <c r="C1634" s="1063" t="s">
        <v>806</v>
      </c>
      <c r="D1634" s="1063" t="s">
        <v>1732</v>
      </c>
      <c r="E1634" s="1066">
        <v>2019</v>
      </c>
      <c r="F1634" s="1066">
        <v>2019</v>
      </c>
      <c r="G1634" s="1064">
        <v>43441</v>
      </c>
      <c r="H1634" s="1117">
        <f t="shared" si="75"/>
        <v>2018</v>
      </c>
      <c r="I1634" s="1118"/>
      <c r="J1634" s="1063" t="s">
        <v>925</v>
      </c>
      <c r="K1634" s="1063" t="s">
        <v>924</v>
      </c>
      <c r="L1634" s="1063" t="s">
        <v>827</v>
      </c>
      <c r="M1634" s="1063">
        <v>129.47999999999999</v>
      </c>
      <c r="N1634" s="1063">
        <v>5.2000000000000005E-2</v>
      </c>
      <c r="O1634" s="1062">
        <f>VLOOKUP(C1634,'A. Rate Class Allocations'!$B$124:$J$128,6,FALSE)</f>
        <v>0.94261788524984402</v>
      </c>
      <c r="P1634" s="1061">
        <f>VLOOKUP(C1634,'A. Rate Class Allocations'!$B$124:$J$128,8,FALSE)</f>
        <v>0.86676492558695795</v>
      </c>
      <c r="Q1634" s="1061">
        <f>VLOOKUP(C1634,'A. Rate Class Allocations'!$B$124:$J$128,7,FALSE)</f>
        <v>0.93591420350510102</v>
      </c>
      <c r="R1634" s="1061">
        <f>VLOOKUP(C1634,'A. Rate Class Allocations'!$B$124:$J$128,9,FALSE)</f>
        <v>0.67326093337246795</v>
      </c>
      <c r="S1634" s="1060">
        <f t="shared" si="76"/>
        <v>105.7888011285111</v>
      </c>
      <c r="T1634" s="1060">
        <f t="shared" si="77"/>
        <v>3.2765952450836508E-2</v>
      </c>
    </row>
    <row r="1635" spans="1:20" s="1063" customFormat="1">
      <c r="A1635" s="1072" t="s">
        <v>846</v>
      </c>
      <c r="B1635" s="1063" t="s">
        <v>768</v>
      </c>
      <c r="C1635" s="1063" t="s">
        <v>806</v>
      </c>
      <c r="D1635" s="1063" t="s">
        <v>1731</v>
      </c>
      <c r="E1635" s="1066">
        <v>2019</v>
      </c>
      <c r="F1635" s="1066">
        <v>2019</v>
      </c>
      <c r="G1635" s="1064">
        <v>43441</v>
      </c>
      <c r="H1635" s="1117">
        <f t="shared" si="75"/>
        <v>2018</v>
      </c>
      <c r="I1635" s="1118"/>
      <c r="J1635" s="1063" t="s">
        <v>925</v>
      </c>
      <c r="K1635" s="1063" t="s">
        <v>924</v>
      </c>
      <c r="L1635" s="1063" t="s">
        <v>827</v>
      </c>
      <c r="M1635" s="1063">
        <v>2071.6799999999998</v>
      </c>
      <c r="N1635" s="1063">
        <v>0.83200000000000007</v>
      </c>
      <c r="O1635" s="1062">
        <f>VLOOKUP(C1635,'A. Rate Class Allocations'!$B$124:$J$128,6,FALSE)</f>
        <v>0.94261788524984402</v>
      </c>
      <c r="P1635" s="1061">
        <f>VLOOKUP(C1635,'A. Rate Class Allocations'!$B$124:$J$128,8,FALSE)</f>
        <v>0.86676492558695795</v>
      </c>
      <c r="Q1635" s="1061">
        <f>VLOOKUP(C1635,'A. Rate Class Allocations'!$B$124:$J$128,7,FALSE)</f>
        <v>0.93591420350510102</v>
      </c>
      <c r="R1635" s="1061">
        <f>VLOOKUP(C1635,'A. Rate Class Allocations'!$B$124:$J$128,9,FALSE)</f>
        <v>0.67326093337246795</v>
      </c>
      <c r="S1635" s="1060">
        <f t="shared" si="76"/>
        <v>1692.6208180561775</v>
      </c>
      <c r="T1635" s="1060">
        <f t="shared" si="77"/>
        <v>0.52425523921338413</v>
      </c>
    </row>
    <row r="1636" spans="1:20" s="1063" customFormat="1">
      <c r="A1636" s="1072" t="s">
        <v>846</v>
      </c>
      <c r="B1636" s="1063" t="s">
        <v>768</v>
      </c>
      <c r="C1636" s="1063" t="s">
        <v>806</v>
      </c>
      <c r="D1636" s="1063" t="s">
        <v>1730</v>
      </c>
      <c r="E1636" s="1066">
        <v>2019</v>
      </c>
      <c r="F1636" s="1066">
        <v>2019</v>
      </c>
      <c r="G1636" s="1064">
        <v>43441</v>
      </c>
      <c r="H1636" s="1117">
        <f t="shared" si="75"/>
        <v>2018</v>
      </c>
      <c r="I1636" s="1118"/>
      <c r="J1636" s="1063" t="s">
        <v>925</v>
      </c>
      <c r="K1636" s="1063" t="s">
        <v>924</v>
      </c>
      <c r="L1636" s="1063" t="s">
        <v>827</v>
      </c>
      <c r="M1636" s="1063">
        <v>233.06400000000002</v>
      </c>
      <c r="N1636" s="1063">
        <v>0.10400000000000001</v>
      </c>
      <c r="O1636" s="1062">
        <f>VLOOKUP(C1636,'A. Rate Class Allocations'!$B$124:$J$128,6,FALSE)</f>
        <v>0.94261788524984402</v>
      </c>
      <c r="P1636" s="1061">
        <f>VLOOKUP(C1636,'A. Rate Class Allocations'!$B$124:$J$128,8,FALSE)</f>
        <v>0.86676492558695795</v>
      </c>
      <c r="Q1636" s="1061">
        <f>VLOOKUP(C1636,'A. Rate Class Allocations'!$B$124:$J$128,7,FALSE)</f>
        <v>0.93591420350510102</v>
      </c>
      <c r="R1636" s="1061">
        <f>VLOOKUP(C1636,'A. Rate Class Allocations'!$B$124:$J$128,9,FALSE)</f>
        <v>0.67326093337246795</v>
      </c>
      <c r="S1636" s="1060">
        <f t="shared" si="76"/>
        <v>190.41984203132</v>
      </c>
      <c r="T1636" s="1060">
        <f t="shared" si="77"/>
        <v>6.5531904901673016E-2</v>
      </c>
    </row>
    <row r="1637" spans="1:20" s="1063" customFormat="1">
      <c r="A1637" s="1072" t="s">
        <v>846</v>
      </c>
      <c r="B1637" s="1063" t="s">
        <v>768</v>
      </c>
      <c r="C1637" s="1063" t="s">
        <v>806</v>
      </c>
      <c r="D1637" s="1063" t="s">
        <v>1730</v>
      </c>
      <c r="E1637" s="1066">
        <v>2019</v>
      </c>
      <c r="F1637" s="1066">
        <v>2019</v>
      </c>
      <c r="G1637" s="1064">
        <v>43441</v>
      </c>
      <c r="H1637" s="1117">
        <f t="shared" si="75"/>
        <v>2018</v>
      </c>
      <c r="I1637" s="1118"/>
      <c r="J1637" s="1063" t="s">
        <v>925</v>
      </c>
      <c r="K1637" s="1063" t="s">
        <v>924</v>
      </c>
      <c r="L1637" s="1063" t="s">
        <v>827</v>
      </c>
      <c r="M1637" s="1063">
        <v>454.92299999999994</v>
      </c>
      <c r="N1637" s="1063">
        <v>0.20299999999999999</v>
      </c>
      <c r="O1637" s="1062">
        <f>VLOOKUP(C1637,'A. Rate Class Allocations'!$B$124:$J$128,6,FALSE)</f>
        <v>0.94261788524984402</v>
      </c>
      <c r="P1637" s="1061">
        <f>VLOOKUP(C1637,'A. Rate Class Allocations'!$B$124:$J$128,8,FALSE)</f>
        <v>0.86676492558695795</v>
      </c>
      <c r="Q1637" s="1061">
        <f>VLOOKUP(C1637,'A. Rate Class Allocations'!$B$124:$J$128,7,FALSE)</f>
        <v>0.93591420350510102</v>
      </c>
      <c r="R1637" s="1061">
        <f>VLOOKUP(C1637,'A. Rate Class Allocations'!$B$124:$J$128,9,FALSE)</f>
        <v>0.67326093337246795</v>
      </c>
      <c r="S1637" s="1060">
        <f t="shared" si="76"/>
        <v>371.68488396498032</v>
      </c>
      <c r="T1637" s="1060">
        <f t="shared" si="77"/>
        <v>0.12791323745230401</v>
      </c>
    </row>
    <row r="1638" spans="1:20" s="1063" customFormat="1">
      <c r="A1638" s="1072" t="s">
        <v>846</v>
      </c>
      <c r="B1638" s="1063" t="s">
        <v>768</v>
      </c>
      <c r="C1638" s="1063" t="s">
        <v>806</v>
      </c>
      <c r="D1638" s="1063" t="s">
        <v>1729</v>
      </c>
      <c r="E1638" s="1066">
        <v>2019</v>
      </c>
      <c r="F1638" s="1066">
        <v>2019</v>
      </c>
      <c r="G1638" s="1064">
        <v>43447</v>
      </c>
      <c r="H1638" s="1117">
        <f t="shared" si="75"/>
        <v>2018</v>
      </c>
      <c r="I1638" s="1118"/>
      <c r="J1638" s="1063" t="s">
        <v>925</v>
      </c>
      <c r="K1638" s="1063" t="s">
        <v>924</v>
      </c>
      <c r="L1638" s="1063" t="s">
        <v>827</v>
      </c>
      <c r="M1638" s="1063">
        <v>1294.8000000000002</v>
      </c>
      <c r="N1638" s="1063">
        <v>0.52000000000000013</v>
      </c>
      <c r="O1638" s="1062">
        <f>VLOOKUP(C1638,'A. Rate Class Allocations'!$B$124:$J$128,6,FALSE)</f>
        <v>0.94261788524984402</v>
      </c>
      <c r="P1638" s="1061">
        <f>VLOOKUP(C1638,'A. Rate Class Allocations'!$B$124:$J$128,8,FALSE)</f>
        <v>0.86676492558695795</v>
      </c>
      <c r="Q1638" s="1061">
        <f>VLOOKUP(C1638,'A. Rate Class Allocations'!$B$124:$J$128,7,FALSE)</f>
        <v>0.93591420350510102</v>
      </c>
      <c r="R1638" s="1061">
        <f>VLOOKUP(C1638,'A. Rate Class Allocations'!$B$124:$J$128,9,FALSE)</f>
        <v>0.67326093337246795</v>
      </c>
      <c r="S1638" s="1060">
        <f t="shared" si="76"/>
        <v>1057.8880112851111</v>
      </c>
      <c r="T1638" s="1060">
        <f t="shared" si="77"/>
        <v>0.32765952450836505</v>
      </c>
    </row>
    <row r="1639" spans="1:20" s="1063" customFormat="1">
      <c r="A1639" s="1072" t="s">
        <v>846</v>
      </c>
      <c r="B1639" s="1063" t="s">
        <v>768</v>
      </c>
      <c r="C1639" s="1063" t="s">
        <v>806</v>
      </c>
      <c r="D1639" s="1063" t="s">
        <v>1729</v>
      </c>
      <c r="E1639" s="1066">
        <v>2019</v>
      </c>
      <c r="F1639" s="1066">
        <v>2019</v>
      </c>
      <c r="G1639" s="1064">
        <v>43447</v>
      </c>
      <c r="H1639" s="1117">
        <f t="shared" si="75"/>
        <v>2018</v>
      </c>
      <c r="I1639" s="1118"/>
      <c r="J1639" s="1063" t="s">
        <v>925</v>
      </c>
      <c r="K1639" s="1063" t="s">
        <v>924</v>
      </c>
      <c r="L1639" s="1063" t="s">
        <v>827</v>
      </c>
      <c r="M1639" s="1063">
        <v>361.04999999999995</v>
      </c>
      <c r="N1639" s="1063">
        <v>0.14499999999999999</v>
      </c>
      <c r="O1639" s="1062">
        <f>VLOOKUP(C1639,'A. Rate Class Allocations'!$B$124:$J$128,6,FALSE)</f>
        <v>0.94261788524984402</v>
      </c>
      <c r="P1639" s="1061">
        <f>VLOOKUP(C1639,'A. Rate Class Allocations'!$B$124:$J$128,8,FALSE)</f>
        <v>0.86676492558695795</v>
      </c>
      <c r="Q1639" s="1061">
        <f>VLOOKUP(C1639,'A. Rate Class Allocations'!$B$124:$J$128,7,FALSE)</f>
        <v>0.93591420350510102</v>
      </c>
      <c r="R1639" s="1061">
        <f>VLOOKUP(C1639,'A. Rate Class Allocations'!$B$124:$J$128,9,FALSE)</f>
        <v>0.67326093337246795</v>
      </c>
      <c r="S1639" s="1060">
        <f t="shared" si="76"/>
        <v>294.98800314680977</v>
      </c>
      <c r="T1639" s="1060">
        <f t="shared" si="77"/>
        <v>9.1366598180217168E-2</v>
      </c>
    </row>
    <row r="1640" spans="1:20" s="1063" customFormat="1">
      <c r="A1640" s="1072" t="s">
        <v>846</v>
      </c>
      <c r="B1640" s="1063" t="s">
        <v>768</v>
      </c>
      <c r="C1640" s="1063" t="s">
        <v>806</v>
      </c>
      <c r="D1640" s="1063" t="s">
        <v>1728</v>
      </c>
      <c r="E1640" s="1066">
        <v>2019</v>
      </c>
      <c r="F1640" s="1066">
        <v>2019</v>
      </c>
      <c r="G1640" s="1064">
        <v>43441</v>
      </c>
      <c r="H1640" s="1117">
        <f t="shared" si="75"/>
        <v>2018</v>
      </c>
      <c r="I1640" s="1118"/>
      <c r="J1640" s="1063" t="s">
        <v>925</v>
      </c>
      <c r="K1640" s="1063" t="s">
        <v>924</v>
      </c>
      <c r="L1640" s="1063" t="s">
        <v>827</v>
      </c>
      <c r="M1640" s="1063">
        <v>2706.132000000001</v>
      </c>
      <c r="N1640" s="1063">
        <v>0.98800000000000021</v>
      </c>
      <c r="O1640" s="1062">
        <f>VLOOKUP(C1640,'A. Rate Class Allocations'!$B$124:$J$128,6,FALSE)</f>
        <v>0.94261788524984402</v>
      </c>
      <c r="P1640" s="1061">
        <f>VLOOKUP(C1640,'A. Rate Class Allocations'!$B$124:$J$128,8,FALSE)</f>
        <v>0.86676492558695795</v>
      </c>
      <c r="Q1640" s="1061">
        <f>VLOOKUP(C1640,'A. Rate Class Allocations'!$B$124:$J$128,7,FALSE)</f>
        <v>0.93591420350510102</v>
      </c>
      <c r="R1640" s="1061">
        <f>VLOOKUP(C1640,'A. Rate Class Allocations'!$B$124:$J$128,9,FALSE)</f>
        <v>0.67326093337246795</v>
      </c>
      <c r="S1640" s="1060">
        <f t="shared" si="76"/>
        <v>2210.9859435858825</v>
      </c>
      <c r="T1640" s="1060">
        <f t="shared" si="77"/>
        <v>0.62255309656589364</v>
      </c>
    </row>
    <row r="1641" spans="1:20" s="1063" customFormat="1">
      <c r="A1641" s="1072" t="s">
        <v>846</v>
      </c>
      <c r="B1641" s="1063" t="s">
        <v>768</v>
      </c>
      <c r="C1641" s="1063" t="s">
        <v>806</v>
      </c>
      <c r="D1641" s="1063" t="s">
        <v>1728</v>
      </c>
      <c r="E1641" s="1066">
        <v>2019</v>
      </c>
      <c r="F1641" s="1066">
        <v>2019</v>
      </c>
      <c r="G1641" s="1064">
        <v>43441</v>
      </c>
      <c r="H1641" s="1117">
        <f t="shared" si="75"/>
        <v>2018</v>
      </c>
      <c r="I1641" s="1118"/>
      <c r="J1641" s="1063" t="s">
        <v>925</v>
      </c>
      <c r="K1641" s="1063" t="s">
        <v>924</v>
      </c>
      <c r="L1641" s="1063" t="s">
        <v>827</v>
      </c>
      <c r="M1641" s="1063">
        <v>79.430999999999997</v>
      </c>
      <c r="N1641" s="1063">
        <v>2.8999999999999998E-2</v>
      </c>
      <c r="O1641" s="1062">
        <f>VLOOKUP(C1641,'A. Rate Class Allocations'!$B$124:$J$128,6,FALSE)</f>
        <v>0.94261788524984402</v>
      </c>
      <c r="P1641" s="1061">
        <f>VLOOKUP(C1641,'A. Rate Class Allocations'!$B$124:$J$128,8,FALSE)</f>
        <v>0.86676492558695795</v>
      </c>
      <c r="Q1641" s="1061">
        <f>VLOOKUP(C1641,'A. Rate Class Allocations'!$B$124:$J$128,7,FALSE)</f>
        <v>0.93591420350510102</v>
      </c>
      <c r="R1641" s="1061">
        <f>VLOOKUP(C1641,'A. Rate Class Allocations'!$B$124:$J$128,9,FALSE)</f>
        <v>0.67326093337246795</v>
      </c>
      <c r="S1641" s="1060">
        <f t="shared" si="76"/>
        <v>64.89736069229815</v>
      </c>
      <c r="T1641" s="1060">
        <f t="shared" si="77"/>
        <v>1.8273319636043429E-2</v>
      </c>
    </row>
    <row r="1642" spans="1:20" s="1063" customFormat="1">
      <c r="A1642" s="1072" t="s">
        <v>846</v>
      </c>
      <c r="B1642" s="1063" t="s">
        <v>768</v>
      </c>
      <c r="C1642" s="1063" t="s">
        <v>806</v>
      </c>
      <c r="D1642" s="1063" t="s">
        <v>1728</v>
      </c>
      <c r="E1642" s="1066">
        <v>2019</v>
      </c>
      <c r="F1642" s="1066">
        <v>2019</v>
      </c>
      <c r="G1642" s="1064">
        <v>43441</v>
      </c>
      <c r="H1642" s="1117">
        <f t="shared" si="75"/>
        <v>2018</v>
      </c>
      <c r="I1642" s="1118"/>
      <c r="J1642" s="1063" t="s">
        <v>925</v>
      </c>
      <c r="K1642" s="1063" t="s">
        <v>924</v>
      </c>
      <c r="L1642" s="1063" t="s">
        <v>827</v>
      </c>
      <c r="M1642" s="1063">
        <v>191.72999999999996</v>
      </c>
      <c r="N1642" s="1063">
        <v>6.9999999999999993E-2</v>
      </c>
      <c r="O1642" s="1062">
        <f>VLOOKUP(C1642,'A. Rate Class Allocations'!$B$124:$J$128,6,FALSE)</f>
        <v>0.94261788524984402</v>
      </c>
      <c r="P1642" s="1061">
        <f>VLOOKUP(C1642,'A. Rate Class Allocations'!$B$124:$J$128,8,FALSE)</f>
        <v>0.86676492558695795</v>
      </c>
      <c r="Q1642" s="1061">
        <f>VLOOKUP(C1642,'A. Rate Class Allocations'!$B$124:$J$128,7,FALSE)</f>
        <v>0.93591420350510102</v>
      </c>
      <c r="R1642" s="1061">
        <f>VLOOKUP(C1642,'A. Rate Class Allocations'!$B$124:$J$128,9,FALSE)</f>
        <v>0.67326093337246795</v>
      </c>
      <c r="S1642" s="1060">
        <f t="shared" si="76"/>
        <v>156.64880167106449</v>
      </c>
      <c r="T1642" s="1060">
        <f t="shared" si="77"/>
        <v>4.4108012914587588E-2</v>
      </c>
    </row>
    <row r="1643" spans="1:20" s="1063" customFormat="1">
      <c r="A1643" s="1072" t="s">
        <v>846</v>
      </c>
      <c r="B1643" s="1063" t="s">
        <v>768</v>
      </c>
      <c r="C1643" s="1063" t="s">
        <v>806</v>
      </c>
      <c r="D1643" s="1063" t="s">
        <v>1727</v>
      </c>
      <c r="E1643" s="1066">
        <v>2019</v>
      </c>
      <c r="F1643" s="1066">
        <v>2019</v>
      </c>
      <c r="G1643" s="1064">
        <v>43445</v>
      </c>
      <c r="H1643" s="1117">
        <f t="shared" si="75"/>
        <v>2018</v>
      </c>
      <c r="I1643" s="1118"/>
      <c r="J1643" s="1063" t="s">
        <v>925</v>
      </c>
      <c r="K1643" s="1063" t="s">
        <v>924</v>
      </c>
      <c r="L1643" s="1063" t="s">
        <v>827</v>
      </c>
      <c r="M1643" s="1063">
        <v>582.66000000000008</v>
      </c>
      <c r="N1643" s="1063">
        <v>0.26000000000000006</v>
      </c>
      <c r="O1643" s="1062">
        <f>VLOOKUP(C1643,'A. Rate Class Allocations'!$B$124:$J$128,6,FALSE)</f>
        <v>0.94261788524984402</v>
      </c>
      <c r="P1643" s="1061">
        <f>VLOOKUP(C1643,'A. Rate Class Allocations'!$B$124:$J$128,8,FALSE)</f>
        <v>0.86676492558695795</v>
      </c>
      <c r="Q1643" s="1061">
        <f>VLOOKUP(C1643,'A. Rate Class Allocations'!$B$124:$J$128,7,FALSE)</f>
        <v>0.93591420350510102</v>
      </c>
      <c r="R1643" s="1061">
        <f>VLOOKUP(C1643,'A. Rate Class Allocations'!$B$124:$J$128,9,FALSE)</f>
        <v>0.67326093337246795</v>
      </c>
      <c r="S1643" s="1060">
        <f t="shared" si="76"/>
        <v>476.04960507830003</v>
      </c>
      <c r="T1643" s="1060">
        <f t="shared" si="77"/>
        <v>0.16382976225418253</v>
      </c>
    </row>
    <row r="1644" spans="1:20" s="1063" customFormat="1">
      <c r="A1644" s="1072" t="s">
        <v>846</v>
      </c>
      <c r="B1644" s="1063" t="s">
        <v>768</v>
      </c>
      <c r="C1644" s="1063" t="s">
        <v>806</v>
      </c>
      <c r="D1644" s="1063" t="s">
        <v>1727</v>
      </c>
      <c r="E1644" s="1066">
        <v>2019</v>
      </c>
      <c r="F1644" s="1066">
        <v>2019</v>
      </c>
      <c r="G1644" s="1064">
        <v>43445</v>
      </c>
      <c r="H1644" s="1117">
        <f t="shared" si="75"/>
        <v>2018</v>
      </c>
      <c r="I1644" s="1118"/>
      <c r="J1644" s="1063" t="s">
        <v>925</v>
      </c>
      <c r="K1644" s="1063" t="s">
        <v>924</v>
      </c>
      <c r="L1644" s="1063" t="s">
        <v>827</v>
      </c>
      <c r="M1644" s="1063">
        <v>64.98899999999999</v>
      </c>
      <c r="N1644" s="1063">
        <v>2.8999999999999998E-2</v>
      </c>
      <c r="O1644" s="1062">
        <f>VLOOKUP(C1644,'A. Rate Class Allocations'!$B$124:$J$128,6,FALSE)</f>
        <v>0.94261788524984402</v>
      </c>
      <c r="P1644" s="1061">
        <f>VLOOKUP(C1644,'A. Rate Class Allocations'!$B$124:$J$128,8,FALSE)</f>
        <v>0.86676492558695795</v>
      </c>
      <c r="Q1644" s="1061">
        <f>VLOOKUP(C1644,'A. Rate Class Allocations'!$B$124:$J$128,7,FALSE)</f>
        <v>0.93591420350510102</v>
      </c>
      <c r="R1644" s="1061">
        <f>VLOOKUP(C1644,'A. Rate Class Allocations'!$B$124:$J$128,9,FALSE)</f>
        <v>0.67326093337246795</v>
      </c>
      <c r="S1644" s="1060">
        <f t="shared" si="76"/>
        <v>53.097840566425759</v>
      </c>
      <c r="T1644" s="1060">
        <f t="shared" si="77"/>
        <v>1.8273319636043429E-2</v>
      </c>
    </row>
    <row r="1645" spans="1:20" s="1063" customFormat="1">
      <c r="A1645" s="1072" t="s">
        <v>846</v>
      </c>
      <c r="B1645" s="1063" t="s">
        <v>768</v>
      </c>
      <c r="C1645" s="1063" t="s">
        <v>806</v>
      </c>
      <c r="D1645" s="1063" t="s">
        <v>1726</v>
      </c>
      <c r="E1645" s="1066">
        <v>2019</v>
      </c>
      <c r="F1645" s="1066">
        <v>2019</v>
      </c>
      <c r="G1645" s="1064">
        <v>43430</v>
      </c>
      <c r="H1645" s="1117">
        <f t="shared" si="75"/>
        <v>2018</v>
      </c>
      <c r="I1645" s="1118"/>
      <c r="J1645" s="1063" t="s">
        <v>925</v>
      </c>
      <c r="K1645" s="1063" t="s">
        <v>924</v>
      </c>
      <c r="L1645" s="1063" t="s">
        <v>827</v>
      </c>
      <c r="M1645" s="1063">
        <v>3494.9640000000009</v>
      </c>
      <c r="N1645" s="1063">
        <v>1.2760000000000002</v>
      </c>
      <c r="O1645" s="1062">
        <f>VLOOKUP(C1645,'A. Rate Class Allocations'!$B$124:$J$128,6,FALSE)</f>
        <v>0.94261788524984402</v>
      </c>
      <c r="P1645" s="1061">
        <f>VLOOKUP(C1645,'A. Rate Class Allocations'!$B$124:$J$128,8,FALSE)</f>
        <v>0.86676492558695795</v>
      </c>
      <c r="Q1645" s="1061">
        <f>VLOOKUP(C1645,'A. Rate Class Allocations'!$B$124:$J$128,7,FALSE)</f>
        <v>0.93591420350510102</v>
      </c>
      <c r="R1645" s="1061">
        <f>VLOOKUP(C1645,'A. Rate Class Allocations'!$B$124:$J$128,9,FALSE)</f>
        <v>0.67326093337246795</v>
      </c>
      <c r="S1645" s="1060">
        <f t="shared" si="76"/>
        <v>2855.4838704611193</v>
      </c>
      <c r="T1645" s="1060">
        <f t="shared" si="77"/>
        <v>0.80402606398591125</v>
      </c>
    </row>
    <row r="1646" spans="1:20" s="1063" customFormat="1">
      <c r="A1646" s="1072" t="s">
        <v>846</v>
      </c>
      <c r="B1646" s="1063" t="s">
        <v>768</v>
      </c>
      <c r="C1646" s="1063" t="s">
        <v>806</v>
      </c>
      <c r="D1646" s="1063" t="s">
        <v>1725</v>
      </c>
      <c r="E1646" s="1066">
        <v>2019</v>
      </c>
      <c r="F1646" s="1066">
        <v>2019</v>
      </c>
      <c r="G1646" s="1064">
        <v>43433</v>
      </c>
      <c r="H1646" s="1117">
        <f t="shared" si="75"/>
        <v>2018</v>
      </c>
      <c r="I1646" s="1118"/>
      <c r="J1646" s="1063" t="s">
        <v>925</v>
      </c>
      <c r="K1646" s="1063" t="s">
        <v>924</v>
      </c>
      <c r="L1646" s="1063" t="s">
        <v>827</v>
      </c>
      <c r="M1646" s="1063">
        <v>6080.1520000000019</v>
      </c>
      <c r="N1646" s="1063">
        <v>0.98800000000000021</v>
      </c>
      <c r="O1646" s="1062">
        <f>VLOOKUP(C1646,'A. Rate Class Allocations'!$B$124:$J$128,6,FALSE)</f>
        <v>0.94261788524984402</v>
      </c>
      <c r="P1646" s="1061">
        <f>VLOOKUP(C1646,'A. Rate Class Allocations'!$B$124:$J$128,8,FALSE)</f>
        <v>0.86676492558695795</v>
      </c>
      <c r="Q1646" s="1061">
        <f>VLOOKUP(C1646,'A. Rate Class Allocations'!$B$124:$J$128,7,FALSE)</f>
        <v>0.93591420350510102</v>
      </c>
      <c r="R1646" s="1061">
        <f>VLOOKUP(C1646,'A. Rate Class Allocations'!$B$124:$J$128,9,FALSE)</f>
        <v>0.67326093337246795</v>
      </c>
      <c r="S1646" s="1060">
        <f t="shared" si="76"/>
        <v>4967.6551649607609</v>
      </c>
      <c r="T1646" s="1060">
        <f t="shared" si="77"/>
        <v>0.62255309656589364</v>
      </c>
    </row>
    <row r="1647" spans="1:20" s="1063" customFormat="1">
      <c r="A1647" s="1072" t="s">
        <v>846</v>
      </c>
      <c r="B1647" s="1063" t="s">
        <v>768</v>
      </c>
      <c r="C1647" s="1063" t="s">
        <v>806</v>
      </c>
      <c r="D1647" s="1063" t="s">
        <v>1724</v>
      </c>
      <c r="E1647" s="1066">
        <v>2019</v>
      </c>
      <c r="F1647" s="1066">
        <v>2019</v>
      </c>
      <c r="G1647" s="1064">
        <v>43434</v>
      </c>
      <c r="H1647" s="1117">
        <f t="shared" si="75"/>
        <v>2018</v>
      </c>
      <c r="I1647" s="1118"/>
      <c r="J1647" s="1063" t="s">
        <v>925</v>
      </c>
      <c r="K1647" s="1063" t="s">
        <v>924</v>
      </c>
      <c r="L1647" s="1063" t="s">
        <v>827</v>
      </c>
      <c r="M1647" s="1063">
        <v>2990.9879999999998</v>
      </c>
      <c r="N1647" s="1063">
        <v>1.0919999999999999</v>
      </c>
      <c r="O1647" s="1062">
        <f>VLOOKUP(C1647,'A. Rate Class Allocations'!$B$124:$J$128,6,FALSE)</f>
        <v>0.94261788524984402</v>
      </c>
      <c r="P1647" s="1061">
        <f>VLOOKUP(C1647,'A. Rate Class Allocations'!$B$124:$J$128,8,FALSE)</f>
        <v>0.86676492558695795</v>
      </c>
      <c r="Q1647" s="1061">
        <f>VLOOKUP(C1647,'A. Rate Class Allocations'!$B$124:$J$128,7,FALSE)</f>
        <v>0.93591420350510102</v>
      </c>
      <c r="R1647" s="1061">
        <f>VLOOKUP(C1647,'A. Rate Class Allocations'!$B$124:$J$128,9,FALSE)</f>
        <v>0.67326093337246795</v>
      </c>
      <c r="S1647" s="1060">
        <f t="shared" si="76"/>
        <v>2443.7213060686063</v>
      </c>
      <c r="T1647" s="1060">
        <f t="shared" si="77"/>
        <v>0.68808500146756635</v>
      </c>
    </row>
    <row r="1648" spans="1:20" s="1063" customFormat="1">
      <c r="A1648" s="1072" t="s">
        <v>846</v>
      </c>
      <c r="B1648" s="1063" t="s">
        <v>768</v>
      </c>
      <c r="C1648" s="1063" t="s">
        <v>806</v>
      </c>
      <c r="D1648" s="1063" t="s">
        <v>1724</v>
      </c>
      <c r="E1648" s="1066">
        <v>2019</v>
      </c>
      <c r="F1648" s="1066">
        <v>2019</v>
      </c>
      <c r="G1648" s="1064">
        <v>43434</v>
      </c>
      <c r="H1648" s="1117">
        <f t="shared" si="75"/>
        <v>2018</v>
      </c>
      <c r="I1648" s="1118"/>
      <c r="J1648" s="1063" t="s">
        <v>925</v>
      </c>
      <c r="K1648" s="1063" t="s">
        <v>924</v>
      </c>
      <c r="L1648" s="1063" t="s">
        <v>827</v>
      </c>
      <c r="M1648" s="1063">
        <v>419.06700000000001</v>
      </c>
      <c r="N1648" s="1063">
        <v>0.153</v>
      </c>
      <c r="O1648" s="1062">
        <f>VLOOKUP(C1648,'A. Rate Class Allocations'!$B$124:$J$128,6,FALSE)</f>
        <v>0.94261788524984402</v>
      </c>
      <c r="P1648" s="1061">
        <f>VLOOKUP(C1648,'A. Rate Class Allocations'!$B$124:$J$128,8,FALSE)</f>
        <v>0.86676492558695795</v>
      </c>
      <c r="Q1648" s="1061">
        <f>VLOOKUP(C1648,'A. Rate Class Allocations'!$B$124:$J$128,7,FALSE)</f>
        <v>0.93591420350510102</v>
      </c>
      <c r="R1648" s="1061">
        <f>VLOOKUP(C1648,'A. Rate Class Allocations'!$B$124:$J$128,9,FALSE)</f>
        <v>0.67326093337246795</v>
      </c>
      <c r="S1648" s="1060">
        <f t="shared" si="76"/>
        <v>342.38952365246956</v>
      </c>
      <c r="T1648" s="1060">
        <f t="shared" si="77"/>
        <v>9.6407513941884321E-2</v>
      </c>
    </row>
    <row r="1649" spans="1:20" s="1063" customFormat="1">
      <c r="A1649" s="1072" t="s">
        <v>846</v>
      </c>
      <c r="B1649" s="1063" t="s">
        <v>768</v>
      </c>
      <c r="C1649" s="1063" t="s">
        <v>806</v>
      </c>
      <c r="D1649" s="1063" t="s">
        <v>1724</v>
      </c>
      <c r="E1649" s="1066">
        <v>2019</v>
      </c>
      <c r="F1649" s="1066">
        <v>2019</v>
      </c>
      <c r="G1649" s="1064">
        <v>43434</v>
      </c>
      <c r="H1649" s="1117">
        <f t="shared" si="75"/>
        <v>2018</v>
      </c>
      <c r="I1649" s="1118"/>
      <c r="J1649" s="1063" t="s">
        <v>925</v>
      </c>
      <c r="K1649" s="1063" t="s">
        <v>924</v>
      </c>
      <c r="L1649" s="1063" t="s">
        <v>827</v>
      </c>
      <c r="M1649" s="1063">
        <v>262.94399999999996</v>
      </c>
      <c r="N1649" s="1063">
        <v>9.6000000000000002E-2</v>
      </c>
      <c r="O1649" s="1062">
        <f>VLOOKUP(C1649,'A. Rate Class Allocations'!$B$124:$J$128,6,FALSE)</f>
        <v>0.94261788524984402</v>
      </c>
      <c r="P1649" s="1061">
        <f>VLOOKUP(C1649,'A. Rate Class Allocations'!$B$124:$J$128,8,FALSE)</f>
        <v>0.86676492558695795</v>
      </c>
      <c r="Q1649" s="1061">
        <f>VLOOKUP(C1649,'A. Rate Class Allocations'!$B$124:$J$128,7,FALSE)</f>
        <v>0.93591420350510102</v>
      </c>
      <c r="R1649" s="1061">
        <f>VLOOKUP(C1649,'A. Rate Class Allocations'!$B$124:$J$128,9,FALSE)</f>
        <v>0.67326093337246795</v>
      </c>
      <c r="S1649" s="1060">
        <f t="shared" si="76"/>
        <v>214.8326422917456</v>
      </c>
      <c r="T1649" s="1060">
        <f t="shared" si="77"/>
        <v>6.0490989140005842E-2</v>
      </c>
    </row>
    <row r="1650" spans="1:20" s="1063" customFormat="1">
      <c r="A1650" s="1072" t="s">
        <v>846</v>
      </c>
      <c r="B1650" s="1063" t="s">
        <v>768</v>
      </c>
      <c r="C1650" s="1063" t="s">
        <v>806</v>
      </c>
      <c r="D1650" s="1063" t="s">
        <v>1723</v>
      </c>
      <c r="E1650" s="1066">
        <v>2019</v>
      </c>
      <c r="F1650" s="1066">
        <v>2019</v>
      </c>
      <c r="G1650" s="1064">
        <v>43434</v>
      </c>
      <c r="H1650" s="1117">
        <f t="shared" si="75"/>
        <v>2018</v>
      </c>
      <c r="I1650" s="1118"/>
      <c r="J1650" s="1063" t="s">
        <v>925</v>
      </c>
      <c r="K1650" s="1063" t="s">
        <v>924</v>
      </c>
      <c r="L1650" s="1063" t="s">
        <v>827</v>
      </c>
      <c r="M1650" s="1063">
        <v>1709.1360000000004</v>
      </c>
      <c r="N1650" s="1063">
        <v>0.62400000000000011</v>
      </c>
      <c r="O1650" s="1062">
        <f>VLOOKUP(C1650,'A. Rate Class Allocations'!$B$124:$J$128,6,FALSE)</f>
        <v>0.94261788524984402</v>
      </c>
      <c r="P1650" s="1061">
        <f>VLOOKUP(C1650,'A. Rate Class Allocations'!$B$124:$J$128,8,FALSE)</f>
        <v>0.86676492558695795</v>
      </c>
      <c r="Q1650" s="1061">
        <f>VLOOKUP(C1650,'A. Rate Class Allocations'!$B$124:$J$128,7,FALSE)</f>
        <v>0.93591420350510102</v>
      </c>
      <c r="R1650" s="1061">
        <f>VLOOKUP(C1650,'A. Rate Class Allocations'!$B$124:$J$128,9,FALSE)</f>
        <v>0.67326093337246795</v>
      </c>
      <c r="S1650" s="1060">
        <f t="shared" si="76"/>
        <v>1396.4121748963469</v>
      </c>
      <c r="T1650" s="1060">
        <f t="shared" si="77"/>
        <v>0.3931914294100381</v>
      </c>
    </row>
    <row r="1651" spans="1:20" s="1063" customFormat="1">
      <c r="A1651" s="1072" t="s">
        <v>846</v>
      </c>
      <c r="B1651" s="1063" t="s">
        <v>768</v>
      </c>
      <c r="C1651" s="1063" t="s">
        <v>806</v>
      </c>
      <c r="D1651" s="1063" t="s">
        <v>1723</v>
      </c>
      <c r="E1651" s="1066">
        <v>2019</v>
      </c>
      <c r="F1651" s="1066">
        <v>2019</v>
      </c>
      <c r="G1651" s="1064">
        <v>43434</v>
      </c>
      <c r="H1651" s="1117">
        <f t="shared" si="75"/>
        <v>2018</v>
      </c>
      <c r="I1651" s="1118"/>
      <c r="J1651" s="1063" t="s">
        <v>925</v>
      </c>
      <c r="K1651" s="1063" t="s">
        <v>924</v>
      </c>
      <c r="L1651" s="1063" t="s">
        <v>827</v>
      </c>
      <c r="M1651" s="1063">
        <v>76.692000000000007</v>
      </c>
      <c r="N1651" s="1063">
        <v>2.8000000000000001E-2</v>
      </c>
      <c r="O1651" s="1062">
        <f>VLOOKUP(C1651,'A. Rate Class Allocations'!$B$124:$J$128,6,FALSE)</f>
        <v>0.94261788524984402</v>
      </c>
      <c r="P1651" s="1061">
        <f>VLOOKUP(C1651,'A. Rate Class Allocations'!$B$124:$J$128,8,FALSE)</f>
        <v>0.86676492558695795</v>
      </c>
      <c r="Q1651" s="1061">
        <f>VLOOKUP(C1651,'A. Rate Class Allocations'!$B$124:$J$128,7,FALSE)</f>
        <v>0.93591420350510102</v>
      </c>
      <c r="R1651" s="1061">
        <f>VLOOKUP(C1651,'A. Rate Class Allocations'!$B$124:$J$128,9,FALSE)</f>
        <v>0.67326093337246795</v>
      </c>
      <c r="S1651" s="1060">
        <f t="shared" si="76"/>
        <v>62.659520668425813</v>
      </c>
      <c r="T1651" s="1060">
        <f t="shared" si="77"/>
        <v>1.7643205165835039E-2</v>
      </c>
    </row>
    <row r="1652" spans="1:20" s="1063" customFormat="1">
      <c r="A1652" s="1072" t="s">
        <v>846</v>
      </c>
      <c r="B1652" s="1063" t="s">
        <v>768</v>
      </c>
      <c r="C1652" s="1063" t="s">
        <v>806</v>
      </c>
      <c r="D1652" s="1063" t="s">
        <v>1722</v>
      </c>
      <c r="E1652" s="1066">
        <v>2019</v>
      </c>
      <c r="F1652" s="1066">
        <v>2019</v>
      </c>
      <c r="G1652" s="1064">
        <v>43503</v>
      </c>
      <c r="H1652" s="1117">
        <f t="shared" si="75"/>
        <v>2019</v>
      </c>
      <c r="I1652" s="1118"/>
      <c r="J1652" s="1063" t="s">
        <v>925</v>
      </c>
      <c r="K1652" s="1063" t="s">
        <v>924</v>
      </c>
      <c r="L1652" s="1063" t="s">
        <v>827</v>
      </c>
      <c r="M1652" s="1063">
        <v>2320.1280000000002</v>
      </c>
      <c r="N1652" s="1063">
        <v>0.76800000000000002</v>
      </c>
      <c r="O1652" s="1062">
        <f>VLOOKUP(C1652,'A. Rate Class Allocations'!$B$124:$J$128,6,FALSE)</f>
        <v>0.94261788524984402</v>
      </c>
      <c r="P1652" s="1061">
        <f>VLOOKUP(C1652,'A. Rate Class Allocations'!$B$124:$J$128,8,FALSE)</f>
        <v>0.86676492558695795</v>
      </c>
      <c r="Q1652" s="1061">
        <f>VLOOKUP(C1652,'A. Rate Class Allocations'!$B$124:$J$128,7,FALSE)</f>
        <v>0.93591420350510102</v>
      </c>
      <c r="R1652" s="1061">
        <f>VLOOKUP(C1652,'A. Rate Class Allocations'!$B$124:$J$128,9,FALSE)</f>
        <v>0.67326093337246795</v>
      </c>
      <c r="S1652" s="1060">
        <f t="shared" si="76"/>
        <v>1895.6098207035079</v>
      </c>
      <c r="T1652" s="1060">
        <f t="shared" si="77"/>
        <v>0.48392791312004674</v>
      </c>
    </row>
    <row r="1653" spans="1:20" s="1063" customFormat="1">
      <c r="A1653" s="1072" t="s">
        <v>846</v>
      </c>
      <c r="B1653" s="1063" t="s">
        <v>768</v>
      </c>
      <c r="C1653" s="1063" t="s">
        <v>806</v>
      </c>
      <c r="D1653" s="1063" t="s">
        <v>1722</v>
      </c>
      <c r="E1653" s="1066">
        <v>2019</v>
      </c>
      <c r="F1653" s="1066">
        <v>2019</v>
      </c>
      <c r="G1653" s="1064">
        <v>43503</v>
      </c>
      <c r="H1653" s="1117">
        <f t="shared" si="75"/>
        <v>2019</v>
      </c>
      <c r="I1653" s="1118"/>
      <c r="J1653" s="1063" t="s">
        <v>925</v>
      </c>
      <c r="K1653" s="1063" t="s">
        <v>924</v>
      </c>
      <c r="L1653" s="1063" t="s">
        <v>827</v>
      </c>
      <c r="M1653" s="1063">
        <v>42.294000000000011</v>
      </c>
      <c r="N1653" s="1063">
        <v>1.4E-2</v>
      </c>
      <c r="O1653" s="1062">
        <f>VLOOKUP(C1653,'A. Rate Class Allocations'!$B$124:$J$128,6,FALSE)</f>
        <v>0.94261788524984402</v>
      </c>
      <c r="P1653" s="1061">
        <f>VLOOKUP(C1653,'A. Rate Class Allocations'!$B$124:$J$128,8,FALSE)</f>
        <v>0.86676492558695795</v>
      </c>
      <c r="Q1653" s="1061">
        <f>VLOOKUP(C1653,'A. Rate Class Allocations'!$B$124:$J$128,7,FALSE)</f>
        <v>0.93591420350510102</v>
      </c>
      <c r="R1653" s="1061">
        <f>VLOOKUP(C1653,'A. Rate Class Allocations'!$B$124:$J$128,9,FALSE)</f>
        <v>0.67326093337246795</v>
      </c>
      <c r="S1653" s="1060">
        <f t="shared" si="76"/>
        <v>34.555387356574371</v>
      </c>
      <c r="T1653" s="1060">
        <f t="shared" si="77"/>
        <v>8.8216025829175194E-3</v>
      </c>
    </row>
    <row r="1654" spans="1:20" s="1063" customFormat="1">
      <c r="A1654" s="1072" t="s">
        <v>846</v>
      </c>
      <c r="B1654" s="1063" t="s">
        <v>768</v>
      </c>
      <c r="C1654" s="1063" t="s">
        <v>806</v>
      </c>
      <c r="D1654" s="1063" t="s">
        <v>1721</v>
      </c>
      <c r="E1654" s="1066">
        <v>2019</v>
      </c>
      <c r="F1654" s="1066">
        <v>2019</v>
      </c>
      <c r="G1654" s="1064">
        <v>43438</v>
      </c>
      <c r="H1654" s="1117">
        <f t="shared" si="75"/>
        <v>2018</v>
      </c>
      <c r="I1654" s="1118"/>
      <c r="J1654" s="1063" t="s">
        <v>925</v>
      </c>
      <c r="K1654" s="1063" t="s">
        <v>924</v>
      </c>
      <c r="L1654" s="1063" t="s">
        <v>827</v>
      </c>
      <c r="M1654" s="1063">
        <v>3886.2720000000008</v>
      </c>
      <c r="N1654" s="1063">
        <v>1.2480000000000002</v>
      </c>
      <c r="O1654" s="1062">
        <f>VLOOKUP(C1654,'A. Rate Class Allocations'!$B$124:$J$128,6,FALSE)</f>
        <v>0.94261788524984402</v>
      </c>
      <c r="P1654" s="1061">
        <f>VLOOKUP(C1654,'A. Rate Class Allocations'!$B$124:$J$128,8,FALSE)</f>
        <v>0.86676492558695795</v>
      </c>
      <c r="Q1654" s="1061">
        <f>VLOOKUP(C1654,'A. Rate Class Allocations'!$B$124:$J$128,7,FALSE)</f>
        <v>0.93591420350510102</v>
      </c>
      <c r="R1654" s="1061">
        <f>VLOOKUP(C1654,'A. Rate Class Allocations'!$B$124:$J$128,9,FALSE)</f>
        <v>0.67326093337246795</v>
      </c>
      <c r="S1654" s="1060">
        <f t="shared" si="76"/>
        <v>3175.1935104981558</v>
      </c>
      <c r="T1654" s="1060">
        <f t="shared" si="77"/>
        <v>0.78638285882007619</v>
      </c>
    </row>
    <row r="1655" spans="1:20" s="1063" customFormat="1">
      <c r="A1655" s="1072" t="s">
        <v>846</v>
      </c>
      <c r="B1655" s="1063" t="s">
        <v>768</v>
      </c>
      <c r="C1655" s="1063" t="s">
        <v>806</v>
      </c>
      <c r="D1655" s="1063" t="s">
        <v>1720</v>
      </c>
      <c r="E1655" s="1066">
        <v>2019</v>
      </c>
      <c r="F1655" s="1066">
        <v>2019</v>
      </c>
      <c r="G1655" s="1064">
        <v>43434</v>
      </c>
      <c r="H1655" s="1117">
        <f t="shared" si="75"/>
        <v>2018</v>
      </c>
      <c r="I1655" s="1118"/>
      <c r="J1655" s="1063" t="s">
        <v>925</v>
      </c>
      <c r="K1655" s="1063" t="s">
        <v>924</v>
      </c>
      <c r="L1655" s="1063" t="s">
        <v>827</v>
      </c>
      <c r="M1655" s="1063">
        <v>1864.5119999999997</v>
      </c>
      <c r="N1655" s="1063">
        <v>0.93599999999999994</v>
      </c>
      <c r="O1655" s="1062">
        <f>VLOOKUP(C1655,'A. Rate Class Allocations'!$B$124:$J$128,6,FALSE)</f>
        <v>0.94261788524984402</v>
      </c>
      <c r="P1655" s="1061">
        <f>VLOOKUP(C1655,'A. Rate Class Allocations'!$B$124:$J$128,8,FALSE)</f>
        <v>0.86676492558695795</v>
      </c>
      <c r="Q1655" s="1061">
        <f>VLOOKUP(C1655,'A. Rate Class Allocations'!$B$124:$J$128,7,FALSE)</f>
        <v>0.93591420350510102</v>
      </c>
      <c r="R1655" s="1061">
        <f>VLOOKUP(C1655,'A. Rate Class Allocations'!$B$124:$J$128,9,FALSE)</f>
        <v>0.67326093337246795</v>
      </c>
      <c r="S1655" s="1060">
        <f t="shared" si="76"/>
        <v>1523.3587362505596</v>
      </c>
      <c r="T1655" s="1060">
        <f t="shared" si="77"/>
        <v>0.58978714411505695</v>
      </c>
    </row>
    <row r="1656" spans="1:20" s="1063" customFormat="1">
      <c r="A1656" s="1072" t="s">
        <v>846</v>
      </c>
      <c r="B1656" s="1063" t="s">
        <v>768</v>
      </c>
      <c r="C1656" s="1063" t="s">
        <v>806</v>
      </c>
      <c r="D1656" s="1063" t="s">
        <v>1720</v>
      </c>
      <c r="E1656" s="1066">
        <v>2019</v>
      </c>
      <c r="F1656" s="1066">
        <v>2019</v>
      </c>
      <c r="G1656" s="1064">
        <v>43434</v>
      </c>
      <c r="H1656" s="1117">
        <f t="shared" si="75"/>
        <v>2018</v>
      </c>
      <c r="I1656" s="1118"/>
      <c r="J1656" s="1063" t="s">
        <v>925</v>
      </c>
      <c r="K1656" s="1063" t="s">
        <v>924</v>
      </c>
      <c r="L1656" s="1063" t="s">
        <v>827</v>
      </c>
      <c r="M1656" s="1063">
        <v>490.03200000000004</v>
      </c>
      <c r="N1656" s="1063">
        <v>0.246</v>
      </c>
      <c r="O1656" s="1062">
        <f>VLOOKUP(C1656,'A. Rate Class Allocations'!$B$124:$J$128,6,FALSE)</f>
        <v>0.94261788524984402</v>
      </c>
      <c r="P1656" s="1061">
        <f>VLOOKUP(C1656,'A. Rate Class Allocations'!$B$124:$J$128,8,FALSE)</f>
        <v>0.86676492558695795</v>
      </c>
      <c r="Q1656" s="1061">
        <f>VLOOKUP(C1656,'A. Rate Class Allocations'!$B$124:$J$128,7,FALSE)</f>
        <v>0.93591420350510102</v>
      </c>
      <c r="R1656" s="1061">
        <f>VLOOKUP(C1656,'A. Rate Class Allocations'!$B$124:$J$128,9,FALSE)</f>
        <v>0.67326093337246795</v>
      </c>
      <c r="S1656" s="1060">
        <f t="shared" si="76"/>
        <v>400.3699242709805</v>
      </c>
      <c r="T1656" s="1060">
        <f t="shared" si="77"/>
        <v>0.15500815967126497</v>
      </c>
    </row>
    <row r="1657" spans="1:20" s="1063" customFormat="1">
      <c r="A1657" s="1072" t="s">
        <v>846</v>
      </c>
      <c r="B1657" s="1063" t="s">
        <v>768</v>
      </c>
      <c r="C1657" s="1063" t="s">
        <v>806</v>
      </c>
      <c r="D1657" s="1063" t="s">
        <v>1720</v>
      </c>
      <c r="E1657" s="1066">
        <v>2019</v>
      </c>
      <c r="F1657" s="1066">
        <v>2019</v>
      </c>
      <c r="G1657" s="1064">
        <v>43434</v>
      </c>
      <c r="H1657" s="1117">
        <f t="shared" si="75"/>
        <v>2018</v>
      </c>
      <c r="I1657" s="1118"/>
      <c r="J1657" s="1063" t="s">
        <v>925</v>
      </c>
      <c r="K1657" s="1063" t="s">
        <v>924</v>
      </c>
      <c r="L1657" s="1063" t="s">
        <v>827</v>
      </c>
      <c r="M1657" s="1063">
        <v>115.53599999999999</v>
      </c>
      <c r="N1657" s="1063">
        <v>5.7999999999999996E-2</v>
      </c>
      <c r="O1657" s="1062">
        <f>VLOOKUP(C1657,'A. Rate Class Allocations'!$B$124:$J$128,6,FALSE)</f>
        <v>0.94261788524984402</v>
      </c>
      <c r="P1657" s="1061">
        <f>VLOOKUP(C1657,'A. Rate Class Allocations'!$B$124:$J$128,8,FALSE)</f>
        <v>0.86676492558695795</v>
      </c>
      <c r="Q1657" s="1061">
        <f>VLOOKUP(C1657,'A. Rate Class Allocations'!$B$124:$J$128,7,FALSE)</f>
        <v>0.93591420350510102</v>
      </c>
      <c r="R1657" s="1061">
        <f>VLOOKUP(C1657,'A. Rate Class Allocations'!$B$124:$J$128,9,FALSE)</f>
        <v>0.67326093337246795</v>
      </c>
      <c r="S1657" s="1060">
        <f t="shared" si="76"/>
        <v>94.396161006979128</v>
      </c>
      <c r="T1657" s="1060">
        <f t="shared" si="77"/>
        <v>3.6546639272086859E-2</v>
      </c>
    </row>
    <row r="1658" spans="1:20" s="1063" customFormat="1">
      <c r="A1658" s="1072" t="s">
        <v>846</v>
      </c>
      <c r="B1658" s="1063" t="s">
        <v>768</v>
      </c>
      <c r="C1658" s="1063" t="s">
        <v>806</v>
      </c>
      <c r="D1658" s="1063" t="s">
        <v>1719</v>
      </c>
      <c r="E1658" s="1066">
        <v>2019</v>
      </c>
      <c r="F1658" s="1066">
        <v>2019</v>
      </c>
      <c r="G1658" s="1064">
        <v>43446</v>
      </c>
      <c r="H1658" s="1117">
        <f t="shared" si="75"/>
        <v>2018</v>
      </c>
      <c r="I1658" s="1118"/>
      <c r="J1658" s="1063" t="s">
        <v>925</v>
      </c>
      <c r="K1658" s="1063" t="s">
        <v>924</v>
      </c>
      <c r="L1658" s="1063" t="s">
        <v>827</v>
      </c>
      <c r="M1658" s="1063">
        <v>822.01600000000008</v>
      </c>
      <c r="N1658" s="1063">
        <v>0.41600000000000004</v>
      </c>
      <c r="O1658" s="1062">
        <f>VLOOKUP(C1658,'A. Rate Class Allocations'!$B$124:$J$128,6,FALSE)</f>
        <v>0.94261788524984402</v>
      </c>
      <c r="P1658" s="1061">
        <f>VLOOKUP(C1658,'A. Rate Class Allocations'!$B$124:$J$128,8,FALSE)</f>
        <v>0.86676492558695795</v>
      </c>
      <c r="Q1658" s="1061">
        <f>VLOOKUP(C1658,'A. Rate Class Allocations'!$B$124:$J$128,7,FALSE)</f>
        <v>0.93591420350510102</v>
      </c>
      <c r="R1658" s="1061">
        <f>VLOOKUP(C1658,'A. Rate Class Allocations'!$B$124:$J$128,9,FALSE)</f>
        <v>0.67326093337246795</v>
      </c>
      <c r="S1658" s="1060">
        <f t="shared" si="76"/>
        <v>671.61018804799346</v>
      </c>
      <c r="T1658" s="1060">
        <f t="shared" si="77"/>
        <v>0.26212761960669206</v>
      </c>
    </row>
    <row r="1659" spans="1:20" s="1063" customFormat="1">
      <c r="A1659" s="1072" t="s">
        <v>846</v>
      </c>
      <c r="B1659" s="1063" t="s">
        <v>768</v>
      </c>
      <c r="C1659" s="1063" t="s">
        <v>806</v>
      </c>
      <c r="D1659" s="1063" t="s">
        <v>1719</v>
      </c>
      <c r="E1659" s="1066">
        <v>2019</v>
      </c>
      <c r="F1659" s="1066">
        <v>2019</v>
      </c>
      <c r="G1659" s="1064">
        <v>43446</v>
      </c>
      <c r="H1659" s="1117">
        <f t="shared" si="75"/>
        <v>2018</v>
      </c>
      <c r="I1659" s="1118"/>
      <c r="J1659" s="1063" t="s">
        <v>925</v>
      </c>
      <c r="K1659" s="1063" t="s">
        <v>924</v>
      </c>
      <c r="L1659" s="1063" t="s">
        <v>827</v>
      </c>
      <c r="M1659" s="1063">
        <v>3793.9199999999996</v>
      </c>
      <c r="N1659" s="1063">
        <v>1.92</v>
      </c>
      <c r="O1659" s="1062">
        <f>VLOOKUP(C1659,'A. Rate Class Allocations'!$B$124:$J$128,6,FALSE)</f>
        <v>0.94261788524984402</v>
      </c>
      <c r="P1659" s="1061">
        <f>VLOOKUP(C1659,'A. Rate Class Allocations'!$B$124:$J$128,8,FALSE)</f>
        <v>0.86676492558695795</v>
      </c>
      <c r="Q1659" s="1061">
        <f>VLOOKUP(C1659,'A. Rate Class Allocations'!$B$124:$J$128,7,FALSE)</f>
        <v>0.93591420350510102</v>
      </c>
      <c r="R1659" s="1061">
        <f>VLOOKUP(C1659,'A. Rate Class Allocations'!$B$124:$J$128,9,FALSE)</f>
        <v>0.67326093337246795</v>
      </c>
      <c r="S1659" s="1060">
        <f t="shared" si="76"/>
        <v>3099.7393294522772</v>
      </c>
      <c r="T1659" s="1060">
        <f t="shared" si="77"/>
        <v>1.2098197828001169</v>
      </c>
    </row>
    <row r="1660" spans="1:20" s="1063" customFormat="1">
      <c r="A1660" s="1072" t="s">
        <v>846</v>
      </c>
      <c r="B1660" s="1063" t="s">
        <v>768</v>
      </c>
      <c r="C1660" s="1063" t="s">
        <v>806</v>
      </c>
      <c r="D1660" s="1063" t="s">
        <v>1718</v>
      </c>
      <c r="E1660" s="1066">
        <v>2019</v>
      </c>
      <c r="F1660" s="1066">
        <v>2019</v>
      </c>
      <c r="G1660" s="1064">
        <v>43440</v>
      </c>
      <c r="H1660" s="1117">
        <f t="shared" si="75"/>
        <v>2018</v>
      </c>
      <c r="I1660" s="1118"/>
      <c r="J1660" s="1063" t="s">
        <v>925</v>
      </c>
      <c r="K1660" s="1063" t="s">
        <v>924</v>
      </c>
      <c r="L1660" s="1063" t="s">
        <v>827</v>
      </c>
      <c r="M1660" s="1063">
        <v>116.53200000000001</v>
      </c>
      <c r="N1660" s="1063">
        <v>5.2000000000000005E-2</v>
      </c>
      <c r="O1660" s="1062">
        <f>VLOOKUP(C1660,'A. Rate Class Allocations'!$B$124:$J$128,6,FALSE)</f>
        <v>0.94261788524984402</v>
      </c>
      <c r="P1660" s="1061">
        <f>VLOOKUP(C1660,'A. Rate Class Allocations'!$B$124:$J$128,8,FALSE)</f>
        <v>0.86676492558695795</v>
      </c>
      <c r="Q1660" s="1061">
        <f>VLOOKUP(C1660,'A. Rate Class Allocations'!$B$124:$J$128,7,FALSE)</f>
        <v>0.93591420350510102</v>
      </c>
      <c r="R1660" s="1061">
        <f>VLOOKUP(C1660,'A. Rate Class Allocations'!$B$124:$J$128,9,FALSE)</f>
        <v>0.67326093337246795</v>
      </c>
      <c r="S1660" s="1060">
        <f t="shared" si="76"/>
        <v>95.209921015660001</v>
      </c>
      <c r="T1660" s="1060">
        <f t="shared" si="77"/>
        <v>3.2765952450836508E-2</v>
      </c>
    </row>
    <row r="1661" spans="1:20" s="1063" customFormat="1">
      <c r="A1661" s="1072" t="s">
        <v>846</v>
      </c>
      <c r="B1661" s="1063" t="s">
        <v>768</v>
      </c>
      <c r="C1661" s="1063" t="s">
        <v>806</v>
      </c>
      <c r="D1661" s="1063" t="s">
        <v>1718</v>
      </c>
      <c r="E1661" s="1066">
        <v>2019</v>
      </c>
      <c r="F1661" s="1066">
        <v>2019</v>
      </c>
      <c r="G1661" s="1064">
        <v>43440</v>
      </c>
      <c r="H1661" s="1117">
        <f t="shared" si="75"/>
        <v>2018</v>
      </c>
      <c r="I1661" s="1118"/>
      <c r="J1661" s="1063" t="s">
        <v>925</v>
      </c>
      <c r="K1661" s="1063" t="s">
        <v>924</v>
      </c>
      <c r="L1661" s="1063" t="s">
        <v>827</v>
      </c>
      <c r="M1661" s="1063">
        <v>1169.8019999999995</v>
      </c>
      <c r="N1661" s="1063">
        <v>0.5219999999999998</v>
      </c>
      <c r="O1661" s="1062">
        <f>VLOOKUP(C1661,'A. Rate Class Allocations'!$B$124:$J$128,6,FALSE)</f>
        <v>0.94261788524984402</v>
      </c>
      <c r="P1661" s="1061">
        <f>VLOOKUP(C1661,'A. Rate Class Allocations'!$B$124:$J$128,8,FALSE)</f>
        <v>0.86676492558695795</v>
      </c>
      <c r="Q1661" s="1061">
        <f>VLOOKUP(C1661,'A. Rate Class Allocations'!$B$124:$J$128,7,FALSE)</f>
        <v>0.93591420350510102</v>
      </c>
      <c r="R1661" s="1061">
        <f>VLOOKUP(C1661,'A. Rate Class Allocations'!$B$124:$J$128,9,FALSE)</f>
        <v>0.67326093337246795</v>
      </c>
      <c r="S1661" s="1060">
        <f t="shared" si="76"/>
        <v>955.76113019566344</v>
      </c>
      <c r="T1661" s="1060">
        <f t="shared" si="77"/>
        <v>0.32891975344878166</v>
      </c>
    </row>
    <row r="1662" spans="1:20" s="1063" customFormat="1">
      <c r="A1662" s="1072" t="s">
        <v>846</v>
      </c>
      <c r="B1662" s="1063" t="s">
        <v>768</v>
      </c>
      <c r="C1662" s="1063" t="s">
        <v>806</v>
      </c>
      <c r="D1662" s="1063" t="s">
        <v>1718</v>
      </c>
      <c r="E1662" s="1066">
        <v>2019</v>
      </c>
      <c r="F1662" s="1066">
        <v>2019</v>
      </c>
      <c r="G1662" s="1064">
        <v>43440</v>
      </c>
      <c r="H1662" s="1117">
        <f t="shared" si="75"/>
        <v>2018</v>
      </c>
      <c r="I1662" s="1118"/>
      <c r="J1662" s="1063" t="s">
        <v>925</v>
      </c>
      <c r="K1662" s="1063" t="s">
        <v>924</v>
      </c>
      <c r="L1662" s="1063" t="s">
        <v>827</v>
      </c>
      <c r="M1662" s="1063">
        <v>71.712000000000003</v>
      </c>
      <c r="N1662" s="1063">
        <v>3.2000000000000001E-2</v>
      </c>
      <c r="O1662" s="1062">
        <f>VLOOKUP(C1662,'A. Rate Class Allocations'!$B$124:$J$128,6,FALSE)</f>
        <v>0.94261788524984402</v>
      </c>
      <c r="P1662" s="1061">
        <f>VLOOKUP(C1662,'A. Rate Class Allocations'!$B$124:$J$128,8,FALSE)</f>
        <v>0.86676492558695795</v>
      </c>
      <c r="Q1662" s="1061">
        <f>VLOOKUP(C1662,'A. Rate Class Allocations'!$B$124:$J$128,7,FALSE)</f>
        <v>0.93591420350510102</v>
      </c>
      <c r="R1662" s="1061">
        <f>VLOOKUP(C1662,'A. Rate Class Allocations'!$B$124:$J$128,9,FALSE)</f>
        <v>0.67326093337246795</v>
      </c>
      <c r="S1662" s="1060">
        <f t="shared" si="76"/>
        <v>58.590720625021532</v>
      </c>
      <c r="T1662" s="1060">
        <f t="shared" si="77"/>
        <v>2.0163663046668615E-2</v>
      </c>
    </row>
    <row r="1663" spans="1:20" s="1063" customFormat="1">
      <c r="A1663" s="1072" t="s">
        <v>846</v>
      </c>
      <c r="B1663" s="1063" t="s">
        <v>768</v>
      </c>
      <c r="C1663" s="1063" t="s">
        <v>806</v>
      </c>
      <c r="D1663" s="1063" t="s">
        <v>1718</v>
      </c>
      <c r="E1663" s="1066">
        <v>2019</v>
      </c>
      <c r="F1663" s="1066">
        <v>2019</v>
      </c>
      <c r="G1663" s="1064">
        <v>43440</v>
      </c>
      <c r="H1663" s="1117">
        <f t="shared" si="75"/>
        <v>2018</v>
      </c>
      <c r="I1663" s="1118"/>
      <c r="J1663" s="1063" t="s">
        <v>925</v>
      </c>
      <c r="K1663" s="1063" t="s">
        <v>924</v>
      </c>
      <c r="L1663" s="1063" t="s">
        <v>827</v>
      </c>
      <c r="M1663" s="1063">
        <v>233.06400000000002</v>
      </c>
      <c r="N1663" s="1063">
        <v>0.10400000000000001</v>
      </c>
      <c r="O1663" s="1062">
        <f>VLOOKUP(C1663,'A. Rate Class Allocations'!$B$124:$J$128,6,FALSE)</f>
        <v>0.94261788524984402</v>
      </c>
      <c r="P1663" s="1061">
        <f>VLOOKUP(C1663,'A. Rate Class Allocations'!$B$124:$J$128,8,FALSE)</f>
        <v>0.86676492558695795</v>
      </c>
      <c r="Q1663" s="1061">
        <f>VLOOKUP(C1663,'A. Rate Class Allocations'!$B$124:$J$128,7,FALSE)</f>
        <v>0.93591420350510102</v>
      </c>
      <c r="R1663" s="1061">
        <f>VLOOKUP(C1663,'A. Rate Class Allocations'!$B$124:$J$128,9,FALSE)</f>
        <v>0.67326093337246795</v>
      </c>
      <c r="S1663" s="1060">
        <f t="shared" si="76"/>
        <v>190.41984203132</v>
      </c>
      <c r="T1663" s="1060">
        <f t="shared" si="77"/>
        <v>6.5531904901673016E-2</v>
      </c>
    </row>
    <row r="1664" spans="1:20" s="1063" customFormat="1">
      <c r="A1664" s="1072" t="s">
        <v>846</v>
      </c>
      <c r="B1664" s="1063" t="s">
        <v>768</v>
      </c>
      <c r="C1664" s="1063" t="s">
        <v>806</v>
      </c>
      <c r="D1664" s="1063" t="s">
        <v>1718</v>
      </c>
      <c r="E1664" s="1066">
        <v>2019</v>
      </c>
      <c r="F1664" s="1066">
        <v>2019</v>
      </c>
      <c r="G1664" s="1064">
        <v>43440</v>
      </c>
      <c r="H1664" s="1117">
        <f t="shared" si="75"/>
        <v>2018</v>
      </c>
      <c r="I1664" s="1118"/>
      <c r="J1664" s="1063" t="s">
        <v>925</v>
      </c>
      <c r="K1664" s="1063" t="s">
        <v>924</v>
      </c>
      <c r="L1664" s="1063" t="s">
        <v>827</v>
      </c>
      <c r="M1664" s="1063">
        <v>114.29100000000001</v>
      </c>
      <c r="N1664" s="1063">
        <v>5.0999999999999997E-2</v>
      </c>
      <c r="O1664" s="1062">
        <f>VLOOKUP(C1664,'A. Rate Class Allocations'!$B$124:$J$128,6,FALSE)</f>
        <v>0.94261788524984402</v>
      </c>
      <c r="P1664" s="1061">
        <f>VLOOKUP(C1664,'A. Rate Class Allocations'!$B$124:$J$128,8,FALSE)</f>
        <v>0.86676492558695795</v>
      </c>
      <c r="Q1664" s="1061">
        <f>VLOOKUP(C1664,'A. Rate Class Allocations'!$B$124:$J$128,7,FALSE)</f>
        <v>0.93591420350510102</v>
      </c>
      <c r="R1664" s="1061">
        <f>VLOOKUP(C1664,'A. Rate Class Allocations'!$B$124:$J$128,9,FALSE)</f>
        <v>0.67326093337246795</v>
      </c>
      <c r="S1664" s="1060">
        <f t="shared" si="76"/>
        <v>93.378960996128086</v>
      </c>
      <c r="T1664" s="1060">
        <f t="shared" si="77"/>
        <v>3.21358379806281E-2</v>
      </c>
    </row>
    <row r="1665" spans="1:20" s="1063" customFormat="1">
      <c r="A1665" s="1072" t="s">
        <v>846</v>
      </c>
      <c r="B1665" s="1063" t="s">
        <v>768</v>
      </c>
      <c r="C1665" s="1063" t="s">
        <v>806</v>
      </c>
      <c r="D1665" s="1063" t="s">
        <v>1717</v>
      </c>
      <c r="E1665" s="1066">
        <v>2019</v>
      </c>
      <c r="F1665" s="1066">
        <v>2019</v>
      </c>
      <c r="G1665" s="1064">
        <v>43479</v>
      </c>
      <c r="H1665" s="1117">
        <f t="shared" si="75"/>
        <v>2019</v>
      </c>
      <c r="I1665" s="1118"/>
      <c r="J1665" s="1063" t="s">
        <v>925</v>
      </c>
      <c r="K1665" s="1063" t="s">
        <v>924</v>
      </c>
      <c r="L1665" s="1063" t="s">
        <v>827</v>
      </c>
      <c r="M1665" s="1063">
        <v>3951.1680000000006</v>
      </c>
      <c r="N1665" s="1063">
        <v>1.2480000000000002</v>
      </c>
      <c r="O1665" s="1062">
        <f>VLOOKUP(C1665,'A. Rate Class Allocations'!$B$124:$J$128,6,FALSE)</f>
        <v>0.94261788524984402</v>
      </c>
      <c r="P1665" s="1061">
        <f>VLOOKUP(C1665,'A. Rate Class Allocations'!$B$124:$J$128,8,FALSE)</f>
        <v>0.86676492558695795</v>
      </c>
      <c r="Q1665" s="1061">
        <f>VLOOKUP(C1665,'A. Rate Class Allocations'!$B$124:$J$128,7,FALSE)</f>
        <v>0.93591420350510102</v>
      </c>
      <c r="R1665" s="1061">
        <f>VLOOKUP(C1665,'A. Rate Class Allocations'!$B$124:$J$128,9,FALSE)</f>
        <v>0.67326093337246795</v>
      </c>
      <c r="S1665" s="1060">
        <f t="shared" si="76"/>
        <v>3228.2153674493129</v>
      </c>
      <c r="T1665" s="1060">
        <f t="shared" si="77"/>
        <v>0.78638285882007619</v>
      </c>
    </row>
    <row r="1666" spans="1:20" s="1063" customFormat="1">
      <c r="A1666" s="1072" t="s">
        <v>846</v>
      </c>
      <c r="B1666" s="1063" t="s">
        <v>768</v>
      </c>
      <c r="C1666" s="1063" t="s">
        <v>806</v>
      </c>
      <c r="D1666" s="1063" t="s">
        <v>1716</v>
      </c>
      <c r="E1666" s="1066">
        <v>2019</v>
      </c>
      <c r="F1666" s="1066">
        <v>2019</v>
      </c>
      <c r="G1666" s="1064">
        <v>43439</v>
      </c>
      <c r="H1666" s="1117">
        <f t="shared" si="75"/>
        <v>2018</v>
      </c>
      <c r="I1666" s="1118"/>
      <c r="J1666" s="1063" t="s">
        <v>925</v>
      </c>
      <c r="K1666" s="1063" t="s">
        <v>924</v>
      </c>
      <c r="L1666" s="1063" t="s">
        <v>827</v>
      </c>
      <c r="M1666" s="1063">
        <v>1688.9600000000003</v>
      </c>
      <c r="N1666" s="1063">
        <v>0.52000000000000013</v>
      </c>
      <c r="O1666" s="1062">
        <f>VLOOKUP(C1666,'A. Rate Class Allocations'!$B$124:$J$128,6,FALSE)</f>
        <v>0.94261788524984402</v>
      </c>
      <c r="P1666" s="1061">
        <f>VLOOKUP(C1666,'A. Rate Class Allocations'!$B$124:$J$128,8,FALSE)</f>
        <v>0.86676492558695795</v>
      </c>
      <c r="Q1666" s="1061">
        <f>VLOOKUP(C1666,'A. Rate Class Allocations'!$B$124:$J$128,7,FALSE)</f>
        <v>0.93591420350510102</v>
      </c>
      <c r="R1666" s="1061">
        <f>VLOOKUP(C1666,'A. Rate Class Allocations'!$B$124:$J$128,9,FALSE)</f>
        <v>0.67326093337246795</v>
      </c>
      <c r="S1666" s="1060">
        <f t="shared" si="76"/>
        <v>1379.9278155237114</v>
      </c>
      <c r="T1666" s="1060">
        <f t="shared" si="77"/>
        <v>0.32765952450836505</v>
      </c>
    </row>
    <row r="1667" spans="1:20" s="1063" customFormat="1">
      <c r="A1667" s="1072" t="s">
        <v>846</v>
      </c>
      <c r="B1667" s="1063" t="s">
        <v>768</v>
      </c>
      <c r="C1667" s="1063" t="s">
        <v>806</v>
      </c>
      <c r="D1667" s="1063" t="s">
        <v>1715</v>
      </c>
      <c r="E1667" s="1066">
        <v>2019</v>
      </c>
      <c r="F1667" s="1066">
        <v>2019</v>
      </c>
      <c r="G1667" s="1064">
        <v>43500</v>
      </c>
      <c r="H1667" s="1117">
        <f t="shared" si="75"/>
        <v>2019</v>
      </c>
      <c r="I1667" s="1118"/>
      <c r="J1667" s="1063" t="s">
        <v>925</v>
      </c>
      <c r="K1667" s="1063" t="s">
        <v>924</v>
      </c>
      <c r="L1667" s="1063" t="s">
        <v>827</v>
      </c>
      <c r="M1667" s="1063">
        <v>2007.7200000000007</v>
      </c>
      <c r="N1667" s="1063">
        <v>0.52000000000000013</v>
      </c>
      <c r="O1667" s="1062">
        <f>VLOOKUP(C1667,'A. Rate Class Allocations'!$B$124:$J$128,6,FALSE)</f>
        <v>0.94261788524984402</v>
      </c>
      <c r="P1667" s="1061">
        <f>VLOOKUP(C1667,'A. Rate Class Allocations'!$B$124:$J$128,8,FALSE)</f>
        <v>0.86676492558695795</v>
      </c>
      <c r="Q1667" s="1061">
        <f>VLOOKUP(C1667,'A. Rate Class Allocations'!$B$124:$J$128,7,FALSE)</f>
        <v>0.93591420350510102</v>
      </c>
      <c r="R1667" s="1061">
        <f>VLOOKUP(C1667,'A. Rate Class Allocations'!$B$124:$J$128,9,FALSE)</f>
        <v>0.67326093337246795</v>
      </c>
      <c r="S1667" s="1060">
        <f t="shared" si="76"/>
        <v>1640.3636994264318</v>
      </c>
      <c r="T1667" s="1060">
        <f t="shared" si="77"/>
        <v>0.32765952450836505</v>
      </c>
    </row>
    <row r="1668" spans="1:20" s="1063" customFormat="1">
      <c r="A1668" s="1072" t="s">
        <v>846</v>
      </c>
      <c r="B1668" s="1063" t="s">
        <v>768</v>
      </c>
      <c r="C1668" s="1063" t="s">
        <v>806</v>
      </c>
      <c r="D1668" s="1063" t="s">
        <v>1715</v>
      </c>
      <c r="E1668" s="1066">
        <v>2019</v>
      </c>
      <c r="F1668" s="1066">
        <v>2019</v>
      </c>
      <c r="G1668" s="1064">
        <v>43500</v>
      </c>
      <c r="H1668" s="1117">
        <f t="shared" ref="H1668:H1731" si="78">YEAR(G1668)</f>
        <v>2019</v>
      </c>
      <c r="I1668" s="1118"/>
      <c r="J1668" s="1063" t="s">
        <v>925</v>
      </c>
      <c r="K1668" s="1063" t="s">
        <v>924</v>
      </c>
      <c r="L1668" s="1063" t="s">
        <v>827</v>
      </c>
      <c r="M1668" s="1063">
        <v>111.96899999999998</v>
      </c>
      <c r="N1668" s="1063">
        <v>2.8999999999999998E-2</v>
      </c>
      <c r="O1668" s="1062">
        <f>VLOOKUP(C1668,'A. Rate Class Allocations'!$B$124:$J$128,6,FALSE)</f>
        <v>0.94261788524984402</v>
      </c>
      <c r="P1668" s="1061">
        <f>VLOOKUP(C1668,'A. Rate Class Allocations'!$B$124:$J$128,8,FALSE)</f>
        <v>0.86676492558695795</v>
      </c>
      <c r="Q1668" s="1061">
        <f>VLOOKUP(C1668,'A. Rate Class Allocations'!$B$124:$J$128,7,FALSE)</f>
        <v>0.93591420350510102</v>
      </c>
      <c r="R1668" s="1061">
        <f>VLOOKUP(C1668,'A. Rate Class Allocations'!$B$124:$J$128,9,FALSE)</f>
        <v>0.67326093337246795</v>
      </c>
      <c r="S1668" s="1060">
        <f t="shared" ref="S1668:S1731" si="79">M1668*O1668*P1668</f>
        <v>91.481821698781715</v>
      </c>
      <c r="T1668" s="1060">
        <f t="shared" ref="T1668:T1731" si="80">N1668*Q1668*R1668</f>
        <v>1.8273319636043429E-2</v>
      </c>
    </row>
    <row r="1669" spans="1:20" s="1063" customFormat="1">
      <c r="A1669" s="1072" t="s">
        <v>846</v>
      </c>
      <c r="B1669" s="1063" t="s">
        <v>768</v>
      </c>
      <c r="C1669" s="1063" t="s">
        <v>806</v>
      </c>
      <c r="D1669" s="1063" t="s">
        <v>1715</v>
      </c>
      <c r="E1669" s="1066">
        <v>2019</v>
      </c>
      <c r="F1669" s="1066">
        <v>2019</v>
      </c>
      <c r="G1669" s="1064">
        <v>43500</v>
      </c>
      <c r="H1669" s="1117">
        <f t="shared" si="78"/>
        <v>2019</v>
      </c>
      <c r="I1669" s="1118"/>
      <c r="J1669" s="1063" t="s">
        <v>925</v>
      </c>
      <c r="K1669" s="1063" t="s">
        <v>924</v>
      </c>
      <c r="L1669" s="1063" t="s">
        <v>827</v>
      </c>
      <c r="M1669" s="1063">
        <v>162.16200000000006</v>
      </c>
      <c r="N1669" s="1063">
        <v>4.200000000000001E-2</v>
      </c>
      <c r="O1669" s="1062">
        <f>VLOOKUP(C1669,'A. Rate Class Allocations'!$B$124:$J$128,6,FALSE)</f>
        <v>0.94261788524984402</v>
      </c>
      <c r="P1669" s="1061">
        <f>VLOOKUP(C1669,'A. Rate Class Allocations'!$B$124:$J$128,8,FALSE)</f>
        <v>0.86676492558695795</v>
      </c>
      <c r="Q1669" s="1061">
        <f>VLOOKUP(C1669,'A. Rate Class Allocations'!$B$124:$J$128,7,FALSE)</f>
        <v>0.93591420350510102</v>
      </c>
      <c r="R1669" s="1061">
        <f>VLOOKUP(C1669,'A. Rate Class Allocations'!$B$124:$J$128,9,FALSE)</f>
        <v>0.67326093337246795</v>
      </c>
      <c r="S1669" s="1060">
        <f t="shared" si="79"/>
        <v>132.49091418444257</v>
      </c>
      <c r="T1669" s="1060">
        <f t="shared" si="80"/>
        <v>2.646480774875256E-2</v>
      </c>
    </row>
    <row r="1670" spans="1:20" s="1063" customFormat="1">
      <c r="A1670" s="1072" t="s">
        <v>846</v>
      </c>
      <c r="B1670" s="1063" t="s">
        <v>768</v>
      </c>
      <c r="C1670" s="1063" t="s">
        <v>806</v>
      </c>
      <c r="D1670" s="1063" t="s">
        <v>1715</v>
      </c>
      <c r="E1670" s="1066">
        <v>2019</v>
      </c>
      <c r="F1670" s="1066">
        <v>2019</v>
      </c>
      <c r="G1670" s="1064">
        <v>43500</v>
      </c>
      <c r="H1670" s="1117">
        <f t="shared" si="78"/>
        <v>2019</v>
      </c>
      <c r="I1670" s="1118"/>
      <c r="J1670" s="1063" t="s">
        <v>925</v>
      </c>
      <c r="K1670" s="1063" t="s">
        <v>924</v>
      </c>
      <c r="L1670" s="1063" t="s">
        <v>827</v>
      </c>
      <c r="M1670" s="1063">
        <v>891.89099999999985</v>
      </c>
      <c r="N1670" s="1063">
        <v>0.23099999999999998</v>
      </c>
      <c r="O1670" s="1062">
        <f>VLOOKUP(C1670,'A. Rate Class Allocations'!$B$124:$J$128,6,FALSE)</f>
        <v>0.94261788524984402</v>
      </c>
      <c r="P1670" s="1061">
        <f>VLOOKUP(C1670,'A. Rate Class Allocations'!$B$124:$J$128,8,FALSE)</f>
        <v>0.86676492558695795</v>
      </c>
      <c r="Q1670" s="1061">
        <f>VLOOKUP(C1670,'A. Rate Class Allocations'!$B$124:$J$128,7,FALSE)</f>
        <v>0.93591420350510102</v>
      </c>
      <c r="R1670" s="1061">
        <f>VLOOKUP(C1670,'A. Rate Class Allocations'!$B$124:$J$128,9,FALSE)</f>
        <v>0.67326093337246795</v>
      </c>
      <c r="S1670" s="1060">
        <f t="shared" si="79"/>
        <v>728.70002801443377</v>
      </c>
      <c r="T1670" s="1060">
        <f t="shared" si="80"/>
        <v>0.14555644261813908</v>
      </c>
    </row>
    <row r="1671" spans="1:20" s="1063" customFormat="1">
      <c r="A1671" s="1072" t="s">
        <v>846</v>
      </c>
      <c r="B1671" s="1063" t="s">
        <v>768</v>
      </c>
      <c r="C1671" s="1063" t="s">
        <v>806</v>
      </c>
      <c r="D1671" s="1063" t="s">
        <v>1715</v>
      </c>
      <c r="E1671" s="1066">
        <v>2019</v>
      </c>
      <c r="F1671" s="1066">
        <v>2019</v>
      </c>
      <c r="G1671" s="1064">
        <v>43500</v>
      </c>
      <c r="H1671" s="1117">
        <f t="shared" si="78"/>
        <v>2019</v>
      </c>
      <c r="I1671" s="1118"/>
      <c r="J1671" s="1063" t="s">
        <v>925</v>
      </c>
      <c r="K1671" s="1063" t="s">
        <v>924</v>
      </c>
      <c r="L1671" s="1063" t="s">
        <v>827</v>
      </c>
      <c r="M1671" s="1063">
        <v>1482.6240000000003</v>
      </c>
      <c r="N1671" s="1063">
        <v>0.38400000000000001</v>
      </c>
      <c r="O1671" s="1062">
        <f>VLOOKUP(C1671,'A. Rate Class Allocations'!$B$124:$J$128,6,FALSE)</f>
        <v>0.94261788524984402</v>
      </c>
      <c r="P1671" s="1061">
        <f>VLOOKUP(C1671,'A. Rate Class Allocations'!$B$124:$J$128,8,FALSE)</f>
        <v>0.86676492558695795</v>
      </c>
      <c r="Q1671" s="1061">
        <f>VLOOKUP(C1671,'A. Rate Class Allocations'!$B$124:$J$128,7,FALSE)</f>
        <v>0.93591420350510102</v>
      </c>
      <c r="R1671" s="1061">
        <f>VLOOKUP(C1671,'A. Rate Class Allocations'!$B$124:$J$128,9,FALSE)</f>
        <v>0.67326093337246795</v>
      </c>
      <c r="S1671" s="1060">
        <f t="shared" si="79"/>
        <v>1211.3455011149033</v>
      </c>
      <c r="T1671" s="1060">
        <f t="shared" si="80"/>
        <v>0.24196395656002337</v>
      </c>
    </row>
    <row r="1672" spans="1:20" s="1063" customFormat="1">
      <c r="A1672" s="1072" t="s">
        <v>846</v>
      </c>
      <c r="B1672" s="1063" t="s">
        <v>768</v>
      </c>
      <c r="C1672" s="1063" t="s">
        <v>806</v>
      </c>
      <c r="D1672" s="1063" t="s">
        <v>1714</v>
      </c>
      <c r="E1672" s="1066">
        <v>2019</v>
      </c>
      <c r="F1672" s="1066">
        <v>2019</v>
      </c>
      <c r="G1672" s="1064">
        <v>43438</v>
      </c>
      <c r="H1672" s="1117">
        <f t="shared" si="78"/>
        <v>2018</v>
      </c>
      <c r="I1672" s="1118"/>
      <c r="J1672" s="1063" t="s">
        <v>925</v>
      </c>
      <c r="K1672" s="1063" t="s">
        <v>924</v>
      </c>
      <c r="L1672" s="1063" t="s">
        <v>827</v>
      </c>
      <c r="M1672" s="1063">
        <v>714.87900000000025</v>
      </c>
      <c r="N1672" s="1063">
        <v>0.31900000000000006</v>
      </c>
      <c r="O1672" s="1062">
        <f>VLOOKUP(C1672,'A. Rate Class Allocations'!$B$124:$J$128,6,FALSE)</f>
        <v>0.94261788524984402</v>
      </c>
      <c r="P1672" s="1061">
        <f>VLOOKUP(C1672,'A. Rate Class Allocations'!$B$124:$J$128,8,FALSE)</f>
        <v>0.86676492558695795</v>
      </c>
      <c r="Q1672" s="1061">
        <f>VLOOKUP(C1672,'A. Rate Class Allocations'!$B$124:$J$128,7,FALSE)</f>
        <v>0.93591420350510102</v>
      </c>
      <c r="R1672" s="1061">
        <f>VLOOKUP(C1672,'A. Rate Class Allocations'!$B$124:$J$128,9,FALSE)</f>
        <v>0.67326093337246795</v>
      </c>
      <c r="S1672" s="1060">
        <f t="shared" si="79"/>
        <v>584.07624623068364</v>
      </c>
      <c r="T1672" s="1060">
        <f t="shared" si="80"/>
        <v>0.20100651599647781</v>
      </c>
    </row>
    <row r="1673" spans="1:20" s="1063" customFormat="1">
      <c r="A1673" s="1072" t="s">
        <v>846</v>
      </c>
      <c r="B1673" s="1063" t="s">
        <v>768</v>
      </c>
      <c r="C1673" s="1063" t="s">
        <v>806</v>
      </c>
      <c r="D1673" s="1063" t="s">
        <v>1713</v>
      </c>
      <c r="E1673" s="1066">
        <v>2019</v>
      </c>
      <c r="F1673" s="1066">
        <v>2019</v>
      </c>
      <c r="G1673" s="1064">
        <v>43437</v>
      </c>
      <c r="H1673" s="1117">
        <f t="shared" si="78"/>
        <v>2018</v>
      </c>
      <c r="I1673" s="1118"/>
      <c r="J1673" s="1063" t="s">
        <v>925</v>
      </c>
      <c r="K1673" s="1063" t="s">
        <v>924</v>
      </c>
      <c r="L1673" s="1063" t="s">
        <v>827</v>
      </c>
      <c r="M1673" s="1063">
        <v>568.16799999999989</v>
      </c>
      <c r="N1673" s="1063">
        <v>0.23199999999999998</v>
      </c>
      <c r="O1673" s="1062">
        <f>VLOOKUP(C1673,'A. Rate Class Allocations'!$B$124:$J$128,6,FALSE)</f>
        <v>0.94261788524984402</v>
      </c>
      <c r="P1673" s="1061">
        <f>VLOOKUP(C1673,'A. Rate Class Allocations'!$B$124:$J$128,8,FALSE)</f>
        <v>0.86676492558695795</v>
      </c>
      <c r="Q1673" s="1061">
        <f>VLOOKUP(C1673,'A. Rate Class Allocations'!$B$124:$J$128,7,FALSE)</f>
        <v>0.93591420350510102</v>
      </c>
      <c r="R1673" s="1061">
        <f>VLOOKUP(C1673,'A. Rate Class Allocations'!$B$124:$J$128,9,FALSE)</f>
        <v>0.67326093337246795</v>
      </c>
      <c r="S1673" s="1060">
        <f t="shared" si="79"/>
        <v>464.20923354636921</v>
      </c>
      <c r="T1673" s="1060">
        <f t="shared" si="80"/>
        <v>0.14618655708834744</v>
      </c>
    </row>
    <row r="1674" spans="1:20" s="1063" customFormat="1">
      <c r="A1674" s="1072" t="s">
        <v>846</v>
      </c>
      <c r="B1674" s="1063" t="s">
        <v>768</v>
      </c>
      <c r="C1674" s="1063" t="s">
        <v>806</v>
      </c>
      <c r="D1674" s="1063" t="s">
        <v>1713</v>
      </c>
      <c r="E1674" s="1066">
        <v>2019</v>
      </c>
      <c r="F1674" s="1066">
        <v>2019</v>
      </c>
      <c r="G1674" s="1064">
        <v>43437</v>
      </c>
      <c r="H1674" s="1117">
        <f t="shared" si="78"/>
        <v>2018</v>
      </c>
      <c r="I1674" s="1118"/>
      <c r="J1674" s="1063" t="s">
        <v>925</v>
      </c>
      <c r="K1674" s="1063" t="s">
        <v>924</v>
      </c>
      <c r="L1674" s="1063" t="s">
        <v>827</v>
      </c>
      <c r="M1674" s="1063">
        <v>1432.665</v>
      </c>
      <c r="N1674" s="1063">
        <v>0.58499999999999996</v>
      </c>
      <c r="O1674" s="1062">
        <f>VLOOKUP(C1674,'A. Rate Class Allocations'!$B$124:$J$128,6,FALSE)</f>
        <v>0.94261788524984402</v>
      </c>
      <c r="P1674" s="1061">
        <f>VLOOKUP(C1674,'A. Rate Class Allocations'!$B$124:$J$128,8,FALSE)</f>
        <v>0.86676492558695795</v>
      </c>
      <c r="Q1674" s="1061">
        <f>VLOOKUP(C1674,'A. Rate Class Allocations'!$B$124:$J$128,7,FALSE)</f>
        <v>0.93591420350510102</v>
      </c>
      <c r="R1674" s="1061">
        <f>VLOOKUP(C1674,'A. Rate Class Allocations'!$B$124:$J$128,9,FALSE)</f>
        <v>0.67326093337246795</v>
      </c>
      <c r="S1674" s="1060">
        <f t="shared" si="79"/>
        <v>1170.5275932095949</v>
      </c>
      <c r="T1674" s="1060">
        <f t="shared" si="80"/>
        <v>0.36861696507191061</v>
      </c>
    </row>
    <row r="1675" spans="1:20" s="1063" customFormat="1">
      <c r="A1675" s="1072" t="s">
        <v>846</v>
      </c>
      <c r="B1675" s="1063" t="s">
        <v>768</v>
      </c>
      <c r="C1675" s="1063" t="s">
        <v>806</v>
      </c>
      <c r="D1675" s="1063" t="s">
        <v>1713</v>
      </c>
      <c r="E1675" s="1066">
        <v>2019</v>
      </c>
      <c r="F1675" s="1066">
        <v>2019</v>
      </c>
      <c r="G1675" s="1064">
        <v>43437</v>
      </c>
      <c r="H1675" s="1117">
        <f t="shared" si="78"/>
        <v>2018</v>
      </c>
      <c r="I1675" s="1118"/>
      <c r="J1675" s="1063" t="s">
        <v>925</v>
      </c>
      <c r="K1675" s="1063" t="s">
        <v>924</v>
      </c>
      <c r="L1675" s="1063" t="s">
        <v>827</v>
      </c>
      <c r="M1675" s="1063">
        <v>34.286000000000001</v>
      </c>
      <c r="N1675" s="1063">
        <v>1.4E-2</v>
      </c>
      <c r="O1675" s="1062">
        <f>VLOOKUP(C1675,'A. Rate Class Allocations'!$B$124:$J$128,6,FALSE)</f>
        <v>0.94261788524984402</v>
      </c>
      <c r="P1675" s="1061">
        <f>VLOOKUP(C1675,'A. Rate Class Allocations'!$B$124:$J$128,8,FALSE)</f>
        <v>0.86676492558695795</v>
      </c>
      <c r="Q1675" s="1061">
        <f>VLOOKUP(C1675,'A. Rate Class Allocations'!$B$124:$J$128,7,FALSE)</f>
        <v>0.93591420350510102</v>
      </c>
      <c r="R1675" s="1061">
        <f>VLOOKUP(C1675,'A. Rate Class Allocations'!$B$124:$J$128,9,FALSE)</f>
        <v>0.67326093337246795</v>
      </c>
      <c r="S1675" s="1060">
        <f t="shared" si="79"/>
        <v>28.012626162280906</v>
      </c>
      <c r="T1675" s="1060">
        <f t="shared" si="80"/>
        <v>8.8216025829175194E-3</v>
      </c>
    </row>
    <row r="1676" spans="1:20" s="1063" customFormat="1">
      <c r="A1676" s="1072" t="s">
        <v>846</v>
      </c>
      <c r="B1676" s="1063" t="s">
        <v>768</v>
      </c>
      <c r="C1676" s="1063" t="s">
        <v>806</v>
      </c>
      <c r="D1676" s="1063" t="s">
        <v>1713</v>
      </c>
      <c r="E1676" s="1066">
        <v>2019</v>
      </c>
      <c r="F1676" s="1066">
        <v>2019</v>
      </c>
      <c r="G1676" s="1064">
        <v>43437</v>
      </c>
      <c r="H1676" s="1117">
        <f t="shared" si="78"/>
        <v>2018</v>
      </c>
      <c r="I1676" s="1118"/>
      <c r="J1676" s="1063" t="s">
        <v>925</v>
      </c>
      <c r="K1676" s="1063" t="s">
        <v>924</v>
      </c>
      <c r="L1676" s="1063" t="s">
        <v>827</v>
      </c>
      <c r="M1676" s="1063">
        <v>636.74000000000012</v>
      </c>
      <c r="N1676" s="1063">
        <v>0.26000000000000006</v>
      </c>
      <c r="O1676" s="1062">
        <f>VLOOKUP(C1676,'A. Rate Class Allocations'!$B$124:$J$128,6,FALSE)</f>
        <v>0.94261788524984402</v>
      </c>
      <c r="P1676" s="1061">
        <f>VLOOKUP(C1676,'A. Rate Class Allocations'!$B$124:$J$128,8,FALSE)</f>
        <v>0.86676492558695795</v>
      </c>
      <c r="Q1676" s="1061">
        <f>VLOOKUP(C1676,'A. Rate Class Allocations'!$B$124:$J$128,7,FALSE)</f>
        <v>0.93591420350510102</v>
      </c>
      <c r="R1676" s="1061">
        <f>VLOOKUP(C1676,'A. Rate Class Allocations'!$B$124:$J$128,9,FALSE)</f>
        <v>0.67326093337246795</v>
      </c>
      <c r="S1676" s="1060">
        <f t="shared" si="79"/>
        <v>520.23448587093117</v>
      </c>
      <c r="T1676" s="1060">
        <f t="shared" si="80"/>
        <v>0.16382976225418253</v>
      </c>
    </row>
    <row r="1677" spans="1:20" s="1063" customFormat="1">
      <c r="A1677" s="1072" t="s">
        <v>846</v>
      </c>
      <c r="B1677" s="1063" t="s">
        <v>768</v>
      </c>
      <c r="C1677" s="1063" t="s">
        <v>806</v>
      </c>
      <c r="D1677" s="1063" t="s">
        <v>1712</v>
      </c>
      <c r="E1677" s="1066">
        <v>2019</v>
      </c>
      <c r="F1677" s="1066">
        <v>2019</v>
      </c>
      <c r="G1677" s="1064">
        <v>43437</v>
      </c>
      <c r="H1677" s="1117">
        <f t="shared" si="78"/>
        <v>2018</v>
      </c>
      <c r="I1677" s="1118"/>
      <c r="J1677" s="1063" t="s">
        <v>925</v>
      </c>
      <c r="K1677" s="1063" t="s">
        <v>924</v>
      </c>
      <c r="L1677" s="1063" t="s">
        <v>827</v>
      </c>
      <c r="M1677" s="1063">
        <v>1265.4179999999999</v>
      </c>
      <c r="N1677" s="1063">
        <v>0.46200000000000002</v>
      </c>
      <c r="O1677" s="1062">
        <f>VLOOKUP(C1677,'A. Rate Class Allocations'!$B$124:$J$128,6,FALSE)</f>
        <v>0.94261788524984402</v>
      </c>
      <c r="P1677" s="1061">
        <f>VLOOKUP(C1677,'A. Rate Class Allocations'!$B$124:$J$128,8,FALSE)</f>
        <v>0.86676492558695795</v>
      </c>
      <c r="Q1677" s="1061">
        <f>VLOOKUP(C1677,'A. Rate Class Allocations'!$B$124:$J$128,7,FALSE)</f>
        <v>0.93591420350510102</v>
      </c>
      <c r="R1677" s="1061">
        <f>VLOOKUP(C1677,'A. Rate Class Allocations'!$B$124:$J$128,9,FALSE)</f>
        <v>0.67326093337246795</v>
      </c>
      <c r="S1677" s="1060">
        <f t="shared" si="79"/>
        <v>1033.8820910290256</v>
      </c>
      <c r="T1677" s="1060">
        <f t="shared" si="80"/>
        <v>0.29111288523627815</v>
      </c>
    </row>
    <row r="1678" spans="1:20" s="1063" customFormat="1">
      <c r="A1678" s="1072" t="s">
        <v>846</v>
      </c>
      <c r="B1678" s="1063" t="s">
        <v>768</v>
      </c>
      <c r="C1678" s="1063" t="s">
        <v>806</v>
      </c>
      <c r="D1678" s="1063" t="s">
        <v>1712</v>
      </c>
      <c r="E1678" s="1066">
        <v>2019</v>
      </c>
      <c r="F1678" s="1066">
        <v>2019</v>
      </c>
      <c r="G1678" s="1064">
        <v>43437</v>
      </c>
      <c r="H1678" s="1117">
        <f t="shared" si="78"/>
        <v>2018</v>
      </c>
      <c r="I1678" s="1118"/>
      <c r="J1678" s="1063" t="s">
        <v>925</v>
      </c>
      <c r="K1678" s="1063" t="s">
        <v>924</v>
      </c>
      <c r="L1678" s="1063" t="s">
        <v>827</v>
      </c>
      <c r="M1678" s="1063">
        <v>1347.588</v>
      </c>
      <c r="N1678" s="1063">
        <v>0.49199999999999999</v>
      </c>
      <c r="O1678" s="1062">
        <f>VLOOKUP(C1678,'A. Rate Class Allocations'!$B$124:$J$128,6,FALSE)</f>
        <v>0.94261788524984402</v>
      </c>
      <c r="P1678" s="1061">
        <f>VLOOKUP(C1678,'A. Rate Class Allocations'!$B$124:$J$128,8,FALSE)</f>
        <v>0.86676492558695795</v>
      </c>
      <c r="Q1678" s="1061">
        <f>VLOOKUP(C1678,'A. Rate Class Allocations'!$B$124:$J$128,7,FALSE)</f>
        <v>0.93591420350510102</v>
      </c>
      <c r="R1678" s="1061">
        <f>VLOOKUP(C1678,'A. Rate Class Allocations'!$B$124:$J$128,9,FALSE)</f>
        <v>0.67326093337246795</v>
      </c>
      <c r="S1678" s="1060">
        <f t="shared" si="79"/>
        <v>1101.0172917451964</v>
      </c>
      <c r="T1678" s="1060">
        <f t="shared" si="80"/>
        <v>0.31001631934252993</v>
      </c>
    </row>
    <row r="1679" spans="1:20" s="1063" customFormat="1">
      <c r="A1679" s="1072" t="s">
        <v>846</v>
      </c>
      <c r="B1679" s="1063" t="s">
        <v>768</v>
      </c>
      <c r="C1679" s="1063" t="s">
        <v>806</v>
      </c>
      <c r="D1679" s="1063" t="s">
        <v>1712</v>
      </c>
      <c r="E1679" s="1066">
        <v>2019</v>
      </c>
      <c r="F1679" s="1066">
        <v>2019</v>
      </c>
      <c r="G1679" s="1064">
        <v>43437</v>
      </c>
      <c r="H1679" s="1117">
        <f t="shared" si="78"/>
        <v>2018</v>
      </c>
      <c r="I1679" s="1118"/>
      <c r="J1679" s="1063" t="s">
        <v>925</v>
      </c>
      <c r="K1679" s="1063" t="s">
        <v>924</v>
      </c>
      <c r="L1679" s="1063" t="s">
        <v>827</v>
      </c>
      <c r="M1679" s="1063">
        <v>142.42800000000003</v>
      </c>
      <c r="N1679" s="1063">
        <v>5.2000000000000005E-2</v>
      </c>
      <c r="O1679" s="1062">
        <f>VLOOKUP(C1679,'A. Rate Class Allocations'!$B$124:$J$128,6,FALSE)</f>
        <v>0.94261788524984402</v>
      </c>
      <c r="P1679" s="1061">
        <f>VLOOKUP(C1679,'A. Rate Class Allocations'!$B$124:$J$128,8,FALSE)</f>
        <v>0.86676492558695795</v>
      </c>
      <c r="Q1679" s="1061">
        <f>VLOOKUP(C1679,'A. Rate Class Allocations'!$B$124:$J$128,7,FALSE)</f>
        <v>0.93591420350510102</v>
      </c>
      <c r="R1679" s="1061">
        <f>VLOOKUP(C1679,'A. Rate Class Allocations'!$B$124:$J$128,9,FALSE)</f>
        <v>0.67326093337246795</v>
      </c>
      <c r="S1679" s="1060">
        <f t="shared" si="79"/>
        <v>116.36768124136223</v>
      </c>
      <c r="T1679" s="1060">
        <f t="shared" si="80"/>
        <v>3.2765952450836508E-2</v>
      </c>
    </row>
    <row r="1680" spans="1:20" s="1063" customFormat="1">
      <c r="A1680" s="1072" t="s">
        <v>846</v>
      </c>
      <c r="B1680" s="1063" t="s">
        <v>768</v>
      </c>
      <c r="C1680" s="1063" t="s">
        <v>806</v>
      </c>
      <c r="D1680" s="1063" t="s">
        <v>1712</v>
      </c>
      <c r="E1680" s="1066">
        <v>2019</v>
      </c>
      <c r="F1680" s="1066">
        <v>2019</v>
      </c>
      <c r="G1680" s="1064">
        <v>43437</v>
      </c>
      <c r="H1680" s="1117">
        <f t="shared" si="78"/>
        <v>2018</v>
      </c>
      <c r="I1680" s="1118"/>
      <c r="J1680" s="1063" t="s">
        <v>925</v>
      </c>
      <c r="K1680" s="1063" t="s">
        <v>924</v>
      </c>
      <c r="L1680" s="1063" t="s">
        <v>827</v>
      </c>
      <c r="M1680" s="1063">
        <v>79.430999999999997</v>
      </c>
      <c r="N1680" s="1063">
        <v>2.8999999999999998E-2</v>
      </c>
      <c r="O1680" s="1062">
        <f>VLOOKUP(C1680,'A. Rate Class Allocations'!$B$124:$J$128,6,FALSE)</f>
        <v>0.94261788524984402</v>
      </c>
      <c r="P1680" s="1061">
        <f>VLOOKUP(C1680,'A. Rate Class Allocations'!$B$124:$J$128,8,FALSE)</f>
        <v>0.86676492558695795</v>
      </c>
      <c r="Q1680" s="1061">
        <f>VLOOKUP(C1680,'A. Rate Class Allocations'!$B$124:$J$128,7,FALSE)</f>
        <v>0.93591420350510102</v>
      </c>
      <c r="R1680" s="1061">
        <f>VLOOKUP(C1680,'A. Rate Class Allocations'!$B$124:$J$128,9,FALSE)</f>
        <v>0.67326093337246795</v>
      </c>
      <c r="S1680" s="1060">
        <f t="shared" si="79"/>
        <v>64.89736069229815</v>
      </c>
      <c r="T1680" s="1060">
        <f t="shared" si="80"/>
        <v>1.8273319636043429E-2</v>
      </c>
    </row>
    <row r="1681" spans="1:20" s="1063" customFormat="1">
      <c r="A1681" s="1072" t="s">
        <v>846</v>
      </c>
      <c r="B1681" s="1063" t="s">
        <v>768</v>
      </c>
      <c r="C1681" s="1063" t="s">
        <v>806</v>
      </c>
      <c r="D1681" s="1063" t="s">
        <v>1712</v>
      </c>
      <c r="E1681" s="1066">
        <v>2019</v>
      </c>
      <c r="F1681" s="1066">
        <v>2019</v>
      </c>
      <c r="G1681" s="1064">
        <v>43437</v>
      </c>
      <c r="H1681" s="1117">
        <f t="shared" si="78"/>
        <v>2018</v>
      </c>
      <c r="I1681" s="1118"/>
      <c r="J1681" s="1063" t="s">
        <v>925</v>
      </c>
      <c r="K1681" s="1063" t="s">
        <v>924</v>
      </c>
      <c r="L1681" s="1063" t="s">
        <v>827</v>
      </c>
      <c r="M1681" s="1063">
        <v>383.45999999999992</v>
      </c>
      <c r="N1681" s="1063">
        <v>0.13999999999999999</v>
      </c>
      <c r="O1681" s="1062">
        <f>VLOOKUP(C1681,'A. Rate Class Allocations'!$B$124:$J$128,6,FALSE)</f>
        <v>0.94261788524984402</v>
      </c>
      <c r="P1681" s="1061">
        <f>VLOOKUP(C1681,'A. Rate Class Allocations'!$B$124:$J$128,8,FALSE)</f>
        <v>0.86676492558695795</v>
      </c>
      <c r="Q1681" s="1061">
        <f>VLOOKUP(C1681,'A. Rate Class Allocations'!$B$124:$J$128,7,FALSE)</f>
        <v>0.93591420350510102</v>
      </c>
      <c r="R1681" s="1061">
        <f>VLOOKUP(C1681,'A. Rate Class Allocations'!$B$124:$J$128,9,FALSE)</f>
        <v>0.67326093337246795</v>
      </c>
      <c r="S1681" s="1060">
        <f t="shared" si="79"/>
        <v>313.29760334212898</v>
      </c>
      <c r="T1681" s="1060">
        <f t="shared" si="80"/>
        <v>8.8216025829175176E-2</v>
      </c>
    </row>
    <row r="1682" spans="1:20" s="1063" customFormat="1">
      <c r="A1682" s="1072" t="s">
        <v>846</v>
      </c>
      <c r="B1682" s="1063" t="s">
        <v>768</v>
      </c>
      <c r="C1682" s="1063" t="s">
        <v>806</v>
      </c>
      <c r="D1682" s="1063" t="s">
        <v>1711</v>
      </c>
      <c r="E1682" s="1066">
        <v>2019</v>
      </c>
      <c r="F1682" s="1066">
        <v>2019</v>
      </c>
      <c r="G1682" s="1064">
        <v>43561</v>
      </c>
      <c r="H1682" s="1117">
        <f t="shared" si="78"/>
        <v>2019</v>
      </c>
      <c r="I1682" s="1118"/>
      <c r="J1682" s="1063" t="s">
        <v>925</v>
      </c>
      <c r="K1682" s="1063" t="s">
        <v>924</v>
      </c>
      <c r="L1682" s="1063" t="s">
        <v>827</v>
      </c>
      <c r="M1682" s="1063">
        <v>1281.8519999999999</v>
      </c>
      <c r="N1682" s="1063">
        <v>0.46799999999999997</v>
      </c>
      <c r="O1682" s="1062">
        <f>VLOOKUP(C1682,'A. Rate Class Allocations'!$B$124:$J$128,6,FALSE)</f>
        <v>0.94261788524984402</v>
      </c>
      <c r="P1682" s="1061">
        <f>VLOOKUP(C1682,'A. Rate Class Allocations'!$B$124:$J$128,8,FALSE)</f>
        <v>0.86676492558695795</v>
      </c>
      <c r="Q1682" s="1061">
        <f>VLOOKUP(C1682,'A. Rate Class Allocations'!$B$124:$J$128,7,FALSE)</f>
        <v>0.93591420350510102</v>
      </c>
      <c r="R1682" s="1061">
        <f>VLOOKUP(C1682,'A. Rate Class Allocations'!$B$124:$J$128,9,FALSE)</f>
        <v>0.67326093337246795</v>
      </c>
      <c r="S1682" s="1060">
        <f t="shared" si="79"/>
        <v>1047.3091311722599</v>
      </c>
      <c r="T1682" s="1060">
        <f t="shared" si="80"/>
        <v>0.29489357205752847</v>
      </c>
    </row>
    <row r="1683" spans="1:20" s="1063" customFormat="1">
      <c r="A1683" s="1072" t="s">
        <v>846</v>
      </c>
      <c r="B1683" s="1063" t="s">
        <v>768</v>
      </c>
      <c r="C1683" s="1063" t="s">
        <v>806</v>
      </c>
      <c r="D1683" s="1063" t="s">
        <v>1711</v>
      </c>
      <c r="E1683" s="1066">
        <v>2019</v>
      </c>
      <c r="F1683" s="1066">
        <v>2019</v>
      </c>
      <c r="G1683" s="1064">
        <v>43561</v>
      </c>
      <c r="H1683" s="1117">
        <f t="shared" si="78"/>
        <v>2019</v>
      </c>
      <c r="I1683" s="1118"/>
      <c r="J1683" s="1063" t="s">
        <v>925</v>
      </c>
      <c r="K1683" s="1063" t="s">
        <v>924</v>
      </c>
      <c r="L1683" s="1063" t="s">
        <v>827</v>
      </c>
      <c r="M1683" s="1063">
        <v>2136.4199999999996</v>
      </c>
      <c r="N1683" s="1063">
        <v>0.78</v>
      </c>
      <c r="O1683" s="1062">
        <f>VLOOKUP(C1683,'A. Rate Class Allocations'!$B$124:$J$128,6,FALSE)</f>
        <v>0.94261788524984402</v>
      </c>
      <c r="P1683" s="1061">
        <f>VLOOKUP(C1683,'A. Rate Class Allocations'!$B$124:$J$128,8,FALSE)</f>
        <v>0.86676492558695795</v>
      </c>
      <c r="Q1683" s="1061">
        <f>VLOOKUP(C1683,'A. Rate Class Allocations'!$B$124:$J$128,7,FALSE)</f>
        <v>0.93591420350510102</v>
      </c>
      <c r="R1683" s="1061">
        <f>VLOOKUP(C1683,'A. Rate Class Allocations'!$B$124:$J$128,9,FALSE)</f>
        <v>0.67326093337246795</v>
      </c>
      <c r="S1683" s="1060">
        <f t="shared" si="79"/>
        <v>1745.515218620433</v>
      </c>
      <c r="T1683" s="1060">
        <f t="shared" si="80"/>
        <v>0.49148928676254749</v>
      </c>
    </row>
    <row r="1684" spans="1:20" s="1063" customFormat="1">
      <c r="A1684" s="1072" t="s">
        <v>846</v>
      </c>
      <c r="B1684" s="1063" t="s">
        <v>768</v>
      </c>
      <c r="C1684" s="1063" t="s">
        <v>806</v>
      </c>
      <c r="D1684" s="1063" t="s">
        <v>1711</v>
      </c>
      <c r="E1684" s="1066">
        <v>2019</v>
      </c>
      <c r="F1684" s="1066">
        <v>2019</v>
      </c>
      <c r="G1684" s="1064">
        <v>43561</v>
      </c>
      <c r="H1684" s="1117">
        <f t="shared" si="78"/>
        <v>2019</v>
      </c>
      <c r="I1684" s="1118"/>
      <c r="J1684" s="1063" t="s">
        <v>843</v>
      </c>
      <c r="K1684" s="1063" t="s">
        <v>924</v>
      </c>
      <c r="L1684" s="1063" t="s">
        <v>827</v>
      </c>
      <c r="M1684" s="1063">
        <v>1424.2800000000004</v>
      </c>
      <c r="N1684" s="1063">
        <v>0.52000000000000013</v>
      </c>
      <c r="O1684" s="1062">
        <f>VLOOKUP(C1684,'A. Rate Class Allocations'!$B$124:$J$128,6,FALSE)</f>
        <v>0.94261788524984402</v>
      </c>
      <c r="P1684" s="1061">
        <f>VLOOKUP(C1684,'A. Rate Class Allocations'!$B$124:$J$128,8,FALSE)</f>
        <v>0.86676492558695795</v>
      </c>
      <c r="Q1684" s="1061">
        <f>VLOOKUP(C1684,'A. Rate Class Allocations'!$B$124:$J$128,7,FALSE)</f>
        <v>0.93591420350510102</v>
      </c>
      <c r="R1684" s="1061">
        <f>VLOOKUP(C1684,'A. Rate Class Allocations'!$B$124:$J$128,9,FALSE)</f>
        <v>0.67326093337246795</v>
      </c>
      <c r="S1684" s="1060">
        <f t="shared" si="79"/>
        <v>1163.6768124136227</v>
      </c>
      <c r="T1684" s="1060">
        <f t="shared" si="80"/>
        <v>0.32765952450836505</v>
      </c>
    </row>
    <row r="1685" spans="1:20" s="1063" customFormat="1">
      <c r="A1685" s="1072" t="s">
        <v>846</v>
      </c>
      <c r="B1685" s="1063" t="s">
        <v>768</v>
      </c>
      <c r="C1685" s="1063" t="s">
        <v>806</v>
      </c>
      <c r="D1685" s="1063" t="s">
        <v>1711</v>
      </c>
      <c r="E1685" s="1066">
        <v>2019</v>
      </c>
      <c r="F1685" s="1066">
        <v>2019</v>
      </c>
      <c r="G1685" s="1064">
        <v>43561</v>
      </c>
      <c r="H1685" s="1117">
        <f t="shared" si="78"/>
        <v>2019</v>
      </c>
      <c r="I1685" s="1118"/>
      <c r="J1685" s="1063" t="s">
        <v>843</v>
      </c>
      <c r="K1685" s="1063" t="s">
        <v>924</v>
      </c>
      <c r="L1685" s="1063" t="s">
        <v>827</v>
      </c>
      <c r="M1685" s="1063">
        <v>1112.0339999999999</v>
      </c>
      <c r="N1685" s="1063">
        <v>0.40599999999999997</v>
      </c>
      <c r="O1685" s="1062">
        <f>VLOOKUP(C1685,'A. Rate Class Allocations'!$B$124:$J$128,6,FALSE)</f>
        <v>0.94261788524984402</v>
      </c>
      <c r="P1685" s="1061">
        <f>VLOOKUP(C1685,'A. Rate Class Allocations'!$B$124:$J$128,8,FALSE)</f>
        <v>0.86676492558695795</v>
      </c>
      <c r="Q1685" s="1061">
        <f>VLOOKUP(C1685,'A. Rate Class Allocations'!$B$124:$J$128,7,FALSE)</f>
        <v>0.93591420350510102</v>
      </c>
      <c r="R1685" s="1061">
        <f>VLOOKUP(C1685,'A. Rate Class Allocations'!$B$124:$J$128,9,FALSE)</f>
        <v>0.67326093337246795</v>
      </c>
      <c r="S1685" s="1060">
        <f t="shared" si="79"/>
        <v>908.5630496921741</v>
      </c>
      <c r="T1685" s="1060">
        <f t="shared" si="80"/>
        <v>0.25582647490460803</v>
      </c>
    </row>
    <row r="1686" spans="1:20" s="1063" customFormat="1">
      <c r="A1686" s="1072" t="s">
        <v>846</v>
      </c>
      <c r="B1686" s="1063" t="s">
        <v>768</v>
      </c>
      <c r="C1686" s="1063" t="s">
        <v>806</v>
      </c>
      <c r="D1686" s="1063" t="s">
        <v>1710</v>
      </c>
      <c r="E1686" s="1066">
        <v>2019</v>
      </c>
      <c r="F1686" s="1066">
        <v>2019</v>
      </c>
      <c r="G1686" s="1064">
        <v>43440</v>
      </c>
      <c r="H1686" s="1117">
        <f t="shared" si="78"/>
        <v>2018</v>
      </c>
      <c r="I1686" s="1118"/>
      <c r="J1686" s="1063" t="s">
        <v>925</v>
      </c>
      <c r="K1686" s="1063" t="s">
        <v>924</v>
      </c>
      <c r="L1686" s="1063" t="s">
        <v>827</v>
      </c>
      <c r="M1686" s="1063">
        <v>1048.7879999999998</v>
      </c>
      <c r="N1686" s="1063">
        <v>0.46799999999999997</v>
      </c>
      <c r="O1686" s="1062">
        <f>VLOOKUP(C1686,'A. Rate Class Allocations'!$B$124:$J$128,6,FALSE)</f>
        <v>0.94261788524984402</v>
      </c>
      <c r="P1686" s="1061">
        <f>VLOOKUP(C1686,'A. Rate Class Allocations'!$B$124:$J$128,8,FALSE)</f>
        <v>0.86676492558695795</v>
      </c>
      <c r="Q1686" s="1061">
        <f>VLOOKUP(C1686,'A. Rate Class Allocations'!$B$124:$J$128,7,FALSE)</f>
        <v>0.93591420350510102</v>
      </c>
      <c r="R1686" s="1061">
        <f>VLOOKUP(C1686,'A. Rate Class Allocations'!$B$124:$J$128,9,FALSE)</f>
        <v>0.67326093337246795</v>
      </c>
      <c r="S1686" s="1060">
        <f t="shared" si="79"/>
        <v>856.88928914093981</v>
      </c>
      <c r="T1686" s="1060">
        <f t="shared" si="80"/>
        <v>0.29489357205752847</v>
      </c>
    </row>
    <row r="1687" spans="1:20" s="1063" customFormat="1">
      <c r="A1687" s="1072" t="s">
        <v>846</v>
      </c>
      <c r="B1687" s="1063" t="s">
        <v>768</v>
      </c>
      <c r="C1687" s="1063" t="s">
        <v>806</v>
      </c>
      <c r="D1687" s="1063" t="s">
        <v>1710</v>
      </c>
      <c r="E1687" s="1066">
        <v>2019</v>
      </c>
      <c r="F1687" s="1066">
        <v>2019</v>
      </c>
      <c r="G1687" s="1064">
        <v>43440</v>
      </c>
      <c r="H1687" s="1117">
        <f t="shared" si="78"/>
        <v>2018</v>
      </c>
      <c r="I1687" s="1118"/>
      <c r="J1687" s="1063" t="s">
        <v>925</v>
      </c>
      <c r="K1687" s="1063" t="s">
        <v>924</v>
      </c>
      <c r="L1687" s="1063" t="s">
        <v>827</v>
      </c>
      <c r="M1687" s="1063">
        <v>324.94499999999994</v>
      </c>
      <c r="N1687" s="1063">
        <v>0.14499999999999999</v>
      </c>
      <c r="O1687" s="1062">
        <f>VLOOKUP(C1687,'A. Rate Class Allocations'!$B$124:$J$128,6,FALSE)</f>
        <v>0.94261788524984402</v>
      </c>
      <c r="P1687" s="1061">
        <f>VLOOKUP(C1687,'A. Rate Class Allocations'!$B$124:$J$128,8,FALSE)</f>
        <v>0.86676492558695795</v>
      </c>
      <c r="Q1687" s="1061">
        <f>VLOOKUP(C1687,'A. Rate Class Allocations'!$B$124:$J$128,7,FALSE)</f>
        <v>0.93591420350510102</v>
      </c>
      <c r="R1687" s="1061">
        <f>VLOOKUP(C1687,'A. Rate Class Allocations'!$B$124:$J$128,9,FALSE)</f>
        <v>0.67326093337246795</v>
      </c>
      <c r="S1687" s="1060">
        <f t="shared" si="79"/>
        <v>265.48920283212874</v>
      </c>
      <c r="T1687" s="1060">
        <f t="shared" si="80"/>
        <v>9.1366598180217168E-2</v>
      </c>
    </row>
    <row r="1688" spans="1:20" s="1063" customFormat="1">
      <c r="A1688" s="1072" t="s">
        <v>846</v>
      </c>
      <c r="B1688" s="1063" t="s">
        <v>768</v>
      </c>
      <c r="C1688" s="1063" t="s">
        <v>806</v>
      </c>
      <c r="D1688" s="1063" t="s">
        <v>1710</v>
      </c>
      <c r="E1688" s="1066">
        <v>2019</v>
      </c>
      <c r="F1688" s="1066">
        <v>2019</v>
      </c>
      <c r="G1688" s="1064">
        <v>43440</v>
      </c>
      <c r="H1688" s="1117">
        <f t="shared" si="78"/>
        <v>2018</v>
      </c>
      <c r="I1688" s="1118"/>
      <c r="J1688" s="1063" t="s">
        <v>925</v>
      </c>
      <c r="K1688" s="1063" t="s">
        <v>924</v>
      </c>
      <c r="L1688" s="1063" t="s">
        <v>827</v>
      </c>
      <c r="M1688" s="1063">
        <v>114.29100000000001</v>
      </c>
      <c r="N1688" s="1063">
        <v>5.0999999999999997E-2</v>
      </c>
      <c r="O1688" s="1062">
        <f>VLOOKUP(C1688,'A. Rate Class Allocations'!$B$124:$J$128,6,FALSE)</f>
        <v>0.94261788524984402</v>
      </c>
      <c r="P1688" s="1061">
        <f>VLOOKUP(C1688,'A. Rate Class Allocations'!$B$124:$J$128,8,FALSE)</f>
        <v>0.86676492558695795</v>
      </c>
      <c r="Q1688" s="1061">
        <f>VLOOKUP(C1688,'A. Rate Class Allocations'!$B$124:$J$128,7,FALSE)</f>
        <v>0.93591420350510102</v>
      </c>
      <c r="R1688" s="1061">
        <f>VLOOKUP(C1688,'A. Rate Class Allocations'!$B$124:$J$128,9,FALSE)</f>
        <v>0.67326093337246795</v>
      </c>
      <c r="S1688" s="1060">
        <f t="shared" si="79"/>
        <v>93.378960996128086</v>
      </c>
      <c r="T1688" s="1060">
        <f t="shared" si="80"/>
        <v>3.21358379806281E-2</v>
      </c>
    </row>
    <row r="1689" spans="1:20" s="1063" customFormat="1">
      <c r="A1689" s="1072" t="s">
        <v>846</v>
      </c>
      <c r="B1689" s="1063" t="s">
        <v>768</v>
      </c>
      <c r="C1689" s="1063" t="s">
        <v>806</v>
      </c>
      <c r="D1689" s="1063" t="s">
        <v>1709</v>
      </c>
      <c r="E1689" s="1066">
        <v>2019</v>
      </c>
      <c r="F1689" s="1066">
        <v>2019</v>
      </c>
      <c r="G1689" s="1064">
        <v>43550</v>
      </c>
      <c r="H1689" s="1117">
        <f t="shared" si="78"/>
        <v>2019</v>
      </c>
      <c r="I1689" s="1118"/>
      <c r="J1689" s="1063" t="s">
        <v>925</v>
      </c>
      <c r="K1689" s="1063" t="s">
        <v>924</v>
      </c>
      <c r="L1689" s="1063" t="s">
        <v>827</v>
      </c>
      <c r="M1689" s="1063">
        <v>632.7360000000001</v>
      </c>
      <c r="N1689" s="1063">
        <v>0.31200000000000006</v>
      </c>
      <c r="O1689" s="1062">
        <f>VLOOKUP(C1689,'A. Rate Class Allocations'!$B$124:$J$128,6,FALSE)</f>
        <v>0.94261788524984402</v>
      </c>
      <c r="P1689" s="1061">
        <f>VLOOKUP(C1689,'A. Rate Class Allocations'!$B$124:$J$128,8,FALSE)</f>
        <v>0.86676492558695795</v>
      </c>
      <c r="Q1689" s="1061">
        <f>VLOOKUP(C1689,'A. Rate Class Allocations'!$B$124:$J$128,7,FALSE)</f>
        <v>0.93591420350510102</v>
      </c>
      <c r="R1689" s="1061">
        <f>VLOOKUP(C1689,'A. Rate Class Allocations'!$B$124:$J$128,9,FALSE)</f>
        <v>0.67326093337246795</v>
      </c>
      <c r="S1689" s="1060">
        <f t="shared" si="79"/>
        <v>516.96310527378444</v>
      </c>
      <c r="T1689" s="1060">
        <f t="shared" si="80"/>
        <v>0.19659571470501905</v>
      </c>
    </row>
    <row r="1690" spans="1:20" s="1063" customFormat="1">
      <c r="A1690" s="1072" t="s">
        <v>846</v>
      </c>
      <c r="B1690" s="1063" t="s">
        <v>768</v>
      </c>
      <c r="C1690" s="1063" t="s">
        <v>806</v>
      </c>
      <c r="D1690" s="1063" t="s">
        <v>1709</v>
      </c>
      <c r="E1690" s="1066">
        <v>2019</v>
      </c>
      <c r="F1690" s="1066">
        <v>2019</v>
      </c>
      <c r="G1690" s="1064">
        <v>43550</v>
      </c>
      <c r="H1690" s="1117">
        <f t="shared" si="78"/>
        <v>2019</v>
      </c>
      <c r="I1690" s="1118"/>
      <c r="J1690" s="1063" t="s">
        <v>925</v>
      </c>
      <c r="K1690" s="1063" t="s">
        <v>924</v>
      </c>
      <c r="L1690" s="1063" t="s">
        <v>827</v>
      </c>
      <c r="M1690" s="1063">
        <v>1176.24</v>
      </c>
      <c r="N1690" s="1063">
        <v>0.57999999999999996</v>
      </c>
      <c r="O1690" s="1062">
        <f>VLOOKUP(C1690,'A. Rate Class Allocations'!$B$124:$J$128,6,FALSE)</f>
        <v>0.94261788524984402</v>
      </c>
      <c r="P1690" s="1061">
        <f>VLOOKUP(C1690,'A. Rate Class Allocations'!$B$124:$J$128,8,FALSE)</f>
        <v>0.86676492558695795</v>
      </c>
      <c r="Q1690" s="1061">
        <f>VLOOKUP(C1690,'A. Rate Class Allocations'!$B$124:$J$128,7,FALSE)</f>
        <v>0.93591420350510102</v>
      </c>
      <c r="R1690" s="1061">
        <f>VLOOKUP(C1690,'A. Rate Class Allocations'!$B$124:$J$128,9,FALSE)</f>
        <v>0.67326093337246795</v>
      </c>
      <c r="S1690" s="1060">
        <f t="shared" si="79"/>
        <v>961.02115723972747</v>
      </c>
      <c r="T1690" s="1060">
        <f t="shared" si="80"/>
        <v>0.36546639272086867</v>
      </c>
    </row>
    <row r="1691" spans="1:20" s="1063" customFormat="1">
      <c r="A1691" s="1072" t="s">
        <v>846</v>
      </c>
      <c r="B1691" s="1063" t="s">
        <v>768</v>
      </c>
      <c r="C1691" s="1063" t="s">
        <v>806</v>
      </c>
      <c r="D1691" s="1063" t="s">
        <v>1708</v>
      </c>
      <c r="E1691" s="1066">
        <v>2019</v>
      </c>
      <c r="F1691" s="1066">
        <v>2019</v>
      </c>
      <c r="G1691" s="1064">
        <v>43440</v>
      </c>
      <c r="H1691" s="1117">
        <f t="shared" si="78"/>
        <v>2018</v>
      </c>
      <c r="I1691" s="1118"/>
      <c r="J1691" s="1063" t="s">
        <v>925</v>
      </c>
      <c r="K1691" s="1063" t="s">
        <v>924</v>
      </c>
      <c r="L1691" s="1063" t="s">
        <v>827</v>
      </c>
      <c r="M1691" s="1063">
        <v>1371.99</v>
      </c>
      <c r="N1691" s="1063">
        <v>0.55100000000000005</v>
      </c>
      <c r="O1691" s="1062">
        <f>VLOOKUP(C1691,'A. Rate Class Allocations'!$B$124:$J$128,6,FALSE)</f>
        <v>0.94261788524984402</v>
      </c>
      <c r="P1691" s="1061">
        <f>VLOOKUP(C1691,'A. Rate Class Allocations'!$B$124:$J$128,8,FALSE)</f>
        <v>0.86676492558695795</v>
      </c>
      <c r="Q1691" s="1061">
        <f>VLOOKUP(C1691,'A. Rate Class Allocations'!$B$124:$J$128,7,FALSE)</f>
        <v>0.93591420350510102</v>
      </c>
      <c r="R1691" s="1061">
        <f>VLOOKUP(C1691,'A. Rate Class Allocations'!$B$124:$J$128,9,FALSE)</f>
        <v>0.67326093337246795</v>
      </c>
      <c r="S1691" s="1060">
        <f t="shared" si="79"/>
        <v>1120.9544119578773</v>
      </c>
      <c r="T1691" s="1060">
        <f t="shared" si="80"/>
        <v>0.34719307308482522</v>
      </c>
    </row>
    <row r="1692" spans="1:20" s="1063" customFormat="1">
      <c r="A1692" s="1072" t="s">
        <v>846</v>
      </c>
      <c r="B1692" s="1063" t="s">
        <v>768</v>
      </c>
      <c r="C1692" s="1063" t="s">
        <v>806</v>
      </c>
      <c r="D1692" s="1063" t="s">
        <v>1708</v>
      </c>
      <c r="E1692" s="1066">
        <v>2019</v>
      </c>
      <c r="F1692" s="1066">
        <v>2019</v>
      </c>
      <c r="G1692" s="1064">
        <v>43440</v>
      </c>
      <c r="H1692" s="1117">
        <f t="shared" si="78"/>
        <v>2018</v>
      </c>
      <c r="I1692" s="1118"/>
      <c r="J1692" s="1063" t="s">
        <v>925</v>
      </c>
      <c r="K1692" s="1063" t="s">
        <v>924</v>
      </c>
      <c r="L1692" s="1063" t="s">
        <v>827</v>
      </c>
      <c r="M1692" s="1063">
        <v>69.72</v>
      </c>
      <c r="N1692" s="1063">
        <v>2.8000000000000001E-2</v>
      </c>
      <c r="O1692" s="1062">
        <f>VLOOKUP(C1692,'A. Rate Class Allocations'!$B$124:$J$128,6,FALSE)</f>
        <v>0.94261788524984402</v>
      </c>
      <c r="P1692" s="1061">
        <f>VLOOKUP(C1692,'A. Rate Class Allocations'!$B$124:$J$128,8,FALSE)</f>
        <v>0.86676492558695795</v>
      </c>
      <c r="Q1692" s="1061">
        <f>VLOOKUP(C1692,'A. Rate Class Allocations'!$B$124:$J$128,7,FALSE)</f>
        <v>0.93591420350510102</v>
      </c>
      <c r="R1692" s="1061">
        <f>VLOOKUP(C1692,'A. Rate Class Allocations'!$B$124:$J$128,9,FALSE)</f>
        <v>0.67326093337246795</v>
      </c>
      <c r="S1692" s="1060">
        <f t="shared" si="79"/>
        <v>56.963200607659829</v>
      </c>
      <c r="T1692" s="1060">
        <f t="shared" si="80"/>
        <v>1.7643205165835039E-2</v>
      </c>
    </row>
    <row r="1693" spans="1:20" s="1063" customFormat="1">
      <c r="A1693" s="1072" t="s">
        <v>846</v>
      </c>
      <c r="B1693" s="1063" t="s">
        <v>768</v>
      </c>
      <c r="C1693" s="1063" t="s">
        <v>806</v>
      </c>
      <c r="D1693" s="1063" t="s">
        <v>1707</v>
      </c>
      <c r="E1693" s="1066">
        <v>2019</v>
      </c>
      <c r="F1693" s="1066">
        <v>2019</v>
      </c>
      <c r="G1693" s="1064">
        <v>43438</v>
      </c>
      <c r="H1693" s="1117">
        <f t="shared" si="78"/>
        <v>2018</v>
      </c>
      <c r="I1693" s="1118"/>
      <c r="J1693" s="1063" t="s">
        <v>925</v>
      </c>
      <c r="K1693" s="1063" t="s">
        <v>924</v>
      </c>
      <c r="L1693" s="1063" t="s">
        <v>827</v>
      </c>
      <c r="M1693" s="1063">
        <v>3177.4600000000005</v>
      </c>
      <c r="N1693" s="1063">
        <v>0.57200000000000006</v>
      </c>
      <c r="O1693" s="1062">
        <f>VLOOKUP(C1693,'A. Rate Class Allocations'!$B$124:$J$128,6,FALSE)</f>
        <v>0.94261788524984402</v>
      </c>
      <c r="P1693" s="1061">
        <f>VLOOKUP(C1693,'A. Rate Class Allocations'!$B$124:$J$128,8,FALSE)</f>
        <v>0.86676492558695795</v>
      </c>
      <c r="Q1693" s="1061">
        <f>VLOOKUP(C1693,'A. Rate Class Allocations'!$B$124:$J$128,7,FALSE)</f>
        <v>0.93591420350510102</v>
      </c>
      <c r="R1693" s="1061">
        <f>VLOOKUP(C1693,'A. Rate Class Allocations'!$B$124:$J$128,9,FALSE)</f>
        <v>0.67326093337246795</v>
      </c>
      <c r="S1693" s="1060">
        <f t="shared" si="79"/>
        <v>2596.0741738785832</v>
      </c>
      <c r="T1693" s="1060">
        <f t="shared" si="80"/>
        <v>0.36042547695920152</v>
      </c>
    </row>
    <row r="1694" spans="1:20" s="1063" customFormat="1">
      <c r="A1694" s="1072" t="s">
        <v>846</v>
      </c>
      <c r="B1694" s="1063" t="s">
        <v>768</v>
      </c>
      <c r="C1694" s="1063" t="s">
        <v>806</v>
      </c>
      <c r="D1694" s="1063" t="s">
        <v>1707</v>
      </c>
      <c r="E1694" s="1066">
        <v>2019</v>
      </c>
      <c r="F1694" s="1066">
        <v>2019</v>
      </c>
      <c r="G1694" s="1064">
        <v>43438</v>
      </c>
      <c r="H1694" s="1117">
        <f t="shared" si="78"/>
        <v>2018</v>
      </c>
      <c r="I1694" s="1118"/>
      <c r="J1694" s="1063" t="s">
        <v>925</v>
      </c>
      <c r="K1694" s="1063" t="s">
        <v>924</v>
      </c>
      <c r="L1694" s="1063" t="s">
        <v>827</v>
      </c>
      <c r="M1694" s="1063">
        <v>88.88000000000001</v>
      </c>
      <c r="N1694" s="1063">
        <v>1.6E-2</v>
      </c>
      <c r="O1694" s="1062">
        <f>VLOOKUP(C1694,'A. Rate Class Allocations'!$B$124:$J$128,6,FALSE)</f>
        <v>0.94261788524984402</v>
      </c>
      <c r="P1694" s="1061">
        <f>VLOOKUP(C1694,'A. Rate Class Allocations'!$B$124:$J$128,8,FALSE)</f>
        <v>0.86676492558695795</v>
      </c>
      <c r="Q1694" s="1061">
        <f>VLOOKUP(C1694,'A. Rate Class Allocations'!$B$124:$J$128,7,FALSE)</f>
        <v>0.93591420350510102</v>
      </c>
      <c r="R1694" s="1061">
        <f>VLOOKUP(C1694,'A. Rate Class Allocations'!$B$124:$J$128,9,FALSE)</f>
        <v>0.67326093337246795</v>
      </c>
      <c r="S1694" s="1060">
        <f t="shared" si="79"/>
        <v>72.617459409191142</v>
      </c>
      <c r="T1694" s="1060">
        <f t="shared" si="80"/>
        <v>1.0081831523334308E-2</v>
      </c>
    </row>
    <row r="1695" spans="1:20" s="1063" customFormat="1">
      <c r="A1695" s="1072" t="s">
        <v>846</v>
      </c>
      <c r="B1695" s="1063" t="s">
        <v>768</v>
      </c>
      <c r="C1695" s="1063" t="s">
        <v>806</v>
      </c>
      <c r="D1695" s="1063" t="s">
        <v>1706</v>
      </c>
      <c r="E1695" s="1066">
        <v>2019</v>
      </c>
      <c r="F1695" s="1066">
        <v>2019</v>
      </c>
      <c r="G1695" s="1064">
        <v>43437</v>
      </c>
      <c r="H1695" s="1117">
        <f t="shared" si="78"/>
        <v>2018</v>
      </c>
      <c r="I1695" s="1118"/>
      <c r="J1695" s="1063" t="s">
        <v>925</v>
      </c>
      <c r="K1695" s="1063" t="s">
        <v>924</v>
      </c>
      <c r="L1695" s="1063" t="s">
        <v>827</v>
      </c>
      <c r="M1695" s="1063">
        <v>1993.9920000000006</v>
      </c>
      <c r="N1695" s="1063">
        <v>0.72800000000000009</v>
      </c>
      <c r="O1695" s="1062">
        <f>VLOOKUP(C1695,'A. Rate Class Allocations'!$B$124:$J$128,6,FALSE)</f>
        <v>0.94261788524984402</v>
      </c>
      <c r="P1695" s="1061">
        <f>VLOOKUP(C1695,'A. Rate Class Allocations'!$B$124:$J$128,8,FALSE)</f>
        <v>0.86676492558695795</v>
      </c>
      <c r="Q1695" s="1061">
        <f>VLOOKUP(C1695,'A. Rate Class Allocations'!$B$124:$J$128,7,FALSE)</f>
        <v>0.93591420350510102</v>
      </c>
      <c r="R1695" s="1061">
        <f>VLOOKUP(C1695,'A. Rate Class Allocations'!$B$124:$J$128,9,FALSE)</f>
        <v>0.67326093337246795</v>
      </c>
      <c r="S1695" s="1060">
        <f t="shared" si="79"/>
        <v>1629.1475373790715</v>
      </c>
      <c r="T1695" s="1060">
        <f t="shared" si="80"/>
        <v>0.45872333431171108</v>
      </c>
    </row>
    <row r="1696" spans="1:20" s="1063" customFormat="1">
      <c r="A1696" s="1072" t="s">
        <v>846</v>
      </c>
      <c r="B1696" s="1063" t="s">
        <v>768</v>
      </c>
      <c r="C1696" s="1063" t="s">
        <v>806</v>
      </c>
      <c r="D1696" s="1063" t="s">
        <v>1706</v>
      </c>
      <c r="E1696" s="1066">
        <v>2019</v>
      </c>
      <c r="F1696" s="1066">
        <v>2019</v>
      </c>
      <c r="G1696" s="1064">
        <v>43437</v>
      </c>
      <c r="H1696" s="1117">
        <f t="shared" si="78"/>
        <v>2018</v>
      </c>
      <c r="I1696" s="1118"/>
      <c r="J1696" s="1063" t="s">
        <v>925</v>
      </c>
      <c r="K1696" s="1063" t="s">
        <v>924</v>
      </c>
      <c r="L1696" s="1063" t="s">
        <v>827</v>
      </c>
      <c r="M1696" s="1063">
        <v>79.430999999999997</v>
      </c>
      <c r="N1696" s="1063">
        <v>2.8999999999999998E-2</v>
      </c>
      <c r="O1696" s="1062">
        <f>VLOOKUP(C1696,'A. Rate Class Allocations'!$B$124:$J$128,6,FALSE)</f>
        <v>0.94261788524984402</v>
      </c>
      <c r="P1696" s="1061">
        <f>VLOOKUP(C1696,'A. Rate Class Allocations'!$B$124:$J$128,8,FALSE)</f>
        <v>0.86676492558695795</v>
      </c>
      <c r="Q1696" s="1061">
        <f>VLOOKUP(C1696,'A. Rate Class Allocations'!$B$124:$J$128,7,FALSE)</f>
        <v>0.93591420350510102</v>
      </c>
      <c r="R1696" s="1061">
        <f>VLOOKUP(C1696,'A. Rate Class Allocations'!$B$124:$J$128,9,FALSE)</f>
        <v>0.67326093337246795</v>
      </c>
      <c r="S1696" s="1060">
        <f t="shared" si="79"/>
        <v>64.89736069229815</v>
      </c>
      <c r="T1696" s="1060">
        <f t="shared" si="80"/>
        <v>1.8273319636043429E-2</v>
      </c>
    </row>
    <row r="1697" spans="1:20" s="1063" customFormat="1">
      <c r="A1697" s="1072" t="s">
        <v>846</v>
      </c>
      <c r="B1697" s="1063" t="s">
        <v>768</v>
      </c>
      <c r="C1697" s="1063" t="s">
        <v>806</v>
      </c>
      <c r="D1697" s="1063" t="s">
        <v>1705</v>
      </c>
      <c r="E1697" s="1066">
        <v>2019</v>
      </c>
      <c r="F1697" s="1066">
        <v>2019</v>
      </c>
      <c r="G1697" s="1064">
        <v>43425</v>
      </c>
      <c r="H1697" s="1117">
        <f t="shared" si="78"/>
        <v>2018</v>
      </c>
      <c r="I1697" s="1118"/>
      <c r="J1697" s="1063" t="s">
        <v>925</v>
      </c>
      <c r="K1697" s="1063" t="s">
        <v>924</v>
      </c>
      <c r="L1697" s="1063" t="s">
        <v>827</v>
      </c>
      <c r="M1697" s="1063">
        <v>5734.08</v>
      </c>
      <c r="N1697" s="1063">
        <v>1.056</v>
      </c>
      <c r="O1697" s="1062">
        <f>VLOOKUP(C1697,'A. Rate Class Allocations'!$B$124:$J$128,6,FALSE)</f>
        <v>0.94261788524984402</v>
      </c>
      <c r="P1697" s="1061">
        <f>VLOOKUP(C1697,'A. Rate Class Allocations'!$B$124:$J$128,8,FALSE)</f>
        <v>0.86676492558695795</v>
      </c>
      <c r="Q1697" s="1061">
        <f>VLOOKUP(C1697,'A. Rate Class Allocations'!$B$124:$J$128,7,FALSE)</f>
        <v>0.93591420350510102</v>
      </c>
      <c r="R1697" s="1061">
        <f>VLOOKUP(C1697,'A. Rate Class Allocations'!$B$124:$J$128,9,FALSE)</f>
        <v>0.67326093337246795</v>
      </c>
      <c r="S1697" s="1060">
        <f t="shared" si="79"/>
        <v>4684.9046090127658</v>
      </c>
      <c r="T1697" s="1060">
        <f t="shared" si="80"/>
        <v>0.6654008805400643</v>
      </c>
    </row>
    <row r="1698" spans="1:20" s="1063" customFormat="1">
      <c r="A1698" s="1072" t="s">
        <v>846</v>
      </c>
      <c r="B1698" s="1063" t="s">
        <v>768</v>
      </c>
      <c r="C1698" s="1063" t="s">
        <v>806</v>
      </c>
      <c r="D1698" s="1063" t="s">
        <v>1705</v>
      </c>
      <c r="E1698" s="1066">
        <v>2019</v>
      </c>
      <c r="F1698" s="1066">
        <v>2019</v>
      </c>
      <c r="G1698" s="1064">
        <v>43425</v>
      </c>
      <c r="H1698" s="1117">
        <f t="shared" si="78"/>
        <v>2018</v>
      </c>
      <c r="I1698" s="1118"/>
      <c r="J1698" s="1063" t="s">
        <v>925</v>
      </c>
      <c r="K1698" s="1063" t="s">
        <v>924</v>
      </c>
      <c r="L1698" s="1063" t="s">
        <v>827</v>
      </c>
      <c r="M1698" s="1063">
        <v>3323.16</v>
      </c>
      <c r="N1698" s="1063">
        <v>0.61199999999999999</v>
      </c>
      <c r="O1698" s="1062">
        <f>VLOOKUP(C1698,'A. Rate Class Allocations'!$B$124:$J$128,6,FALSE)</f>
        <v>0.94261788524984402</v>
      </c>
      <c r="P1698" s="1061">
        <f>VLOOKUP(C1698,'A. Rate Class Allocations'!$B$124:$J$128,8,FALSE)</f>
        <v>0.86676492558695795</v>
      </c>
      <c r="Q1698" s="1061">
        <f>VLOOKUP(C1698,'A. Rate Class Allocations'!$B$124:$J$128,7,FALSE)</f>
        <v>0.93591420350510102</v>
      </c>
      <c r="R1698" s="1061">
        <f>VLOOKUP(C1698,'A. Rate Class Allocations'!$B$124:$J$128,9,FALSE)</f>
        <v>0.67326093337246795</v>
      </c>
      <c r="S1698" s="1060">
        <f t="shared" si="79"/>
        <v>2715.1151711323987</v>
      </c>
      <c r="T1698" s="1060">
        <f t="shared" si="80"/>
        <v>0.38563005576753728</v>
      </c>
    </row>
    <row r="1699" spans="1:20" s="1063" customFormat="1">
      <c r="A1699" s="1072" t="s">
        <v>846</v>
      </c>
      <c r="B1699" s="1063" t="s">
        <v>768</v>
      </c>
      <c r="C1699" s="1063" t="s">
        <v>806</v>
      </c>
      <c r="D1699" s="1063" t="s">
        <v>1704</v>
      </c>
      <c r="E1699" s="1066">
        <v>2019</v>
      </c>
      <c r="F1699" s="1066">
        <v>2019</v>
      </c>
      <c r="G1699" s="1064">
        <v>43445</v>
      </c>
      <c r="H1699" s="1117">
        <f t="shared" si="78"/>
        <v>2018</v>
      </c>
      <c r="I1699" s="1118"/>
      <c r="J1699" s="1063" t="s">
        <v>925</v>
      </c>
      <c r="K1699" s="1063" t="s">
        <v>924</v>
      </c>
      <c r="L1699" s="1063" t="s">
        <v>827</v>
      </c>
      <c r="M1699" s="1063">
        <v>3083.8080000000009</v>
      </c>
      <c r="N1699" s="1063">
        <v>0.62400000000000011</v>
      </c>
      <c r="O1699" s="1062">
        <f>VLOOKUP(C1699,'A. Rate Class Allocations'!$B$124:$J$128,6,FALSE)</f>
        <v>0.94261788524984402</v>
      </c>
      <c r="P1699" s="1061">
        <f>VLOOKUP(C1699,'A. Rate Class Allocations'!$B$124:$J$128,8,FALSE)</f>
        <v>0.86676492558695795</v>
      </c>
      <c r="Q1699" s="1061">
        <f>VLOOKUP(C1699,'A. Rate Class Allocations'!$B$124:$J$128,7,FALSE)</f>
        <v>0.93591420350510102</v>
      </c>
      <c r="R1699" s="1061">
        <f>VLOOKUP(C1699,'A. Rate Class Allocations'!$B$124:$J$128,9,FALSE)</f>
        <v>0.67326093337246795</v>
      </c>
      <c r="S1699" s="1060">
        <f t="shared" si="79"/>
        <v>2519.5578562751907</v>
      </c>
      <c r="T1699" s="1060">
        <f t="shared" si="80"/>
        <v>0.3931914294100381</v>
      </c>
    </row>
    <row r="1700" spans="1:20" s="1063" customFormat="1">
      <c r="A1700" s="1072" t="s">
        <v>846</v>
      </c>
      <c r="B1700" s="1063" t="s">
        <v>768</v>
      </c>
      <c r="C1700" s="1063" t="s">
        <v>806</v>
      </c>
      <c r="D1700" s="1063" t="s">
        <v>1703</v>
      </c>
      <c r="E1700" s="1066">
        <v>2019</v>
      </c>
      <c r="F1700" s="1066">
        <v>2019</v>
      </c>
      <c r="G1700" s="1064">
        <v>43441</v>
      </c>
      <c r="H1700" s="1117">
        <f t="shared" si="78"/>
        <v>2018</v>
      </c>
      <c r="I1700" s="1118"/>
      <c r="J1700" s="1063" t="s">
        <v>925</v>
      </c>
      <c r="K1700" s="1063" t="s">
        <v>924</v>
      </c>
      <c r="L1700" s="1063" t="s">
        <v>827</v>
      </c>
      <c r="M1700" s="1063">
        <v>1817.0880000000002</v>
      </c>
      <c r="N1700" s="1063">
        <v>0.20800000000000002</v>
      </c>
      <c r="O1700" s="1062">
        <f>VLOOKUP(C1700,'A. Rate Class Allocations'!$B$124:$J$128,6,FALSE)</f>
        <v>0.94261788524984402</v>
      </c>
      <c r="P1700" s="1061">
        <f>VLOOKUP(C1700,'A. Rate Class Allocations'!$B$124:$J$128,8,FALSE)</f>
        <v>0.86676492558695795</v>
      </c>
      <c r="Q1700" s="1061">
        <f>VLOOKUP(C1700,'A. Rate Class Allocations'!$B$124:$J$128,7,FALSE)</f>
        <v>0.93591420350510102</v>
      </c>
      <c r="R1700" s="1061">
        <f>VLOOKUP(C1700,'A. Rate Class Allocations'!$B$124:$J$128,9,FALSE)</f>
        <v>0.67326093337246795</v>
      </c>
      <c r="S1700" s="1060">
        <f t="shared" si="79"/>
        <v>1484.6119946324065</v>
      </c>
      <c r="T1700" s="1060">
        <f t="shared" si="80"/>
        <v>0.13106380980334603</v>
      </c>
    </row>
    <row r="1701" spans="1:20" s="1063" customFormat="1">
      <c r="A1701" s="1072" t="s">
        <v>846</v>
      </c>
      <c r="B1701" s="1063" t="s">
        <v>768</v>
      </c>
      <c r="C1701" s="1063" t="s">
        <v>806</v>
      </c>
      <c r="D1701" s="1063" t="s">
        <v>1703</v>
      </c>
      <c r="E1701" s="1066">
        <v>2019</v>
      </c>
      <c r="F1701" s="1066">
        <v>2019</v>
      </c>
      <c r="G1701" s="1064">
        <v>43441</v>
      </c>
      <c r="H1701" s="1117">
        <f t="shared" si="78"/>
        <v>2018</v>
      </c>
      <c r="I1701" s="1118"/>
      <c r="J1701" s="1063" t="s">
        <v>925</v>
      </c>
      <c r="K1701" s="1063" t="s">
        <v>924</v>
      </c>
      <c r="L1701" s="1063" t="s">
        <v>827</v>
      </c>
      <c r="M1701" s="1063">
        <v>9880.4159999999974</v>
      </c>
      <c r="N1701" s="1063">
        <v>1.1309999999999998</v>
      </c>
      <c r="O1701" s="1062">
        <f>VLOOKUP(C1701,'A. Rate Class Allocations'!$B$124:$J$128,6,FALSE)</f>
        <v>0.94261788524984402</v>
      </c>
      <c r="P1701" s="1061">
        <f>VLOOKUP(C1701,'A. Rate Class Allocations'!$B$124:$J$128,8,FALSE)</f>
        <v>0.86676492558695795</v>
      </c>
      <c r="Q1701" s="1061">
        <f>VLOOKUP(C1701,'A. Rate Class Allocations'!$B$124:$J$128,7,FALSE)</f>
        <v>0.93591420350510102</v>
      </c>
      <c r="R1701" s="1061">
        <f>VLOOKUP(C1701,'A. Rate Class Allocations'!$B$124:$J$128,9,FALSE)</f>
        <v>0.67326093337246795</v>
      </c>
      <c r="S1701" s="1060">
        <f t="shared" si="79"/>
        <v>8072.5777208137069</v>
      </c>
      <c r="T1701" s="1060">
        <f t="shared" si="80"/>
        <v>0.71265946580569361</v>
      </c>
    </row>
    <row r="1702" spans="1:20" s="1063" customFormat="1">
      <c r="A1702" s="1072" t="s">
        <v>846</v>
      </c>
      <c r="B1702" s="1063" t="s">
        <v>768</v>
      </c>
      <c r="C1702" s="1063" t="s">
        <v>806</v>
      </c>
      <c r="D1702" s="1063" t="s">
        <v>1703</v>
      </c>
      <c r="E1702" s="1066">
        <v>2019</v>
      </c>
      <c r="F1702" s="1066">
        <v>2019</v>
      </c>
      <c r="G1702" s="1064">
        <v>43441</v>
      </c>
      <c r="H1702" s="1117">
        <f t="shared" si="78"/>
        <v>2018</v>
      </c>
      <c r="I1702" s="1118"/>
      <c r="J1702" s="1063" t="s">
        <v>925</v>
      </c>
      <c r="K1702" s="1063" t="s">
        <v>924</v>
      </c>
      <c r="L1702" s="1063" t="s">
        <v>827</v>
      </c>
      <c r="M1702" s="1063">
        <v>139.77599999999998</v>
      </c>
      <c r="N1702" s="1063">
        <v>1.6E-2</v>
      </c>
      <c r="O1702" s="1062">
        <f>VLOOKUP(C1702,'A. Rate Class Allocations'!$B$124:$J$128,6,FALSE)</f>
        <v>0.94261788524984402</v>
      </c>
      <c r="P1702" s="1061">
        <f>VLOOKUP(C1702,'A. Rate Class Allocations'!$B$124:$J$128,8,FALSE)</f>
        <v>0.86676492558695795</v>
      </c>
      <c r="Q1702" s="1061">
        <f>VLOOKUP(C1702,'A. Rate Class Allocations'!$B$124:$J$128,7,FALSE)</f>
        <v>0.93591420350510102</v>
      </c>
      <c r="R1702" s="1061">
        <f>VLOOKUP(C1702,'A. Rate Class Allocations'!$B$124:$J$128,9,FALSE)</f>
        <v>0.67326093337246795</v>
      </c>
      <c r="S1702" s="1060">
        <f t="shared" si="79"/>
        <v>114.20092266403124</v>
      </c>
      <c r="T1702" s="1060">
        <f t="shared" si="80"/>
        <v>1.0081831523334308E-2</v>
      </c>
    </row>
    <row r="1703" spans="1:20" s="1063" customFormat="1">
      <c r="A1703" s="1072" t="s">
        <v>846</v>
      </c>
      <c r="B1703" s="1063" t="s">
        <v>768</v>
      </c>
      <c r="C1703" s="1063" t="s">
        <v>806</v>
      </c>
      <c r="D1703" s="1063" t="s">
        <v>1702</v>
      </c>
      <c r="E1703" s="1066">
        <v>2019</v>
      </c>
      <c r="F1703" s="1066">
        <v>2019</v>
      </c>
      <c r="G1703" s="1064">
        <v>43440</v>
      </c>
      <c r="H1703" s="1117">
        <f t="shared" si="78"/>
        <v>2018</v>
      </c>
      <c r="I1703" s="1118"/>
      <c r="J1703" s="1063" t="s">
        <v>925</v>
      </c>
      <c r="K1703" s="1063" t="s">
        <v>924</v>
      </c>
      <c r="L1703" s="1063" t="s">
        <v>827</v>
      </c>
      <c r="M1703" s="1063">
        <v>2895.9839999999995</v>
      </c>
      <c r="N1703" s="1063">
        <v>0.46799999999999997</v>
      </c>
      <c r="O1703" s="1062">
        <f>VLOOKUP(C1703,'A. Rate Class Allocations'!$B$124:$J$128,6,FALSE)</f>
        <v>0.94261788524984402</v>
      </c>
      <c r="P1703" s="1061">
        <f>VLOOKUP(C1703,'A. Rate Class Allocations'!$B$124:$J$128,8,FALSE)</f>
        <v>0.86676492558695795</v>
      </c>
      <c r="Q1703" s="1061">
        <f>VLOOKUP(C1703,'A. Rate Class Allocations'!$B$124:$J$128,7,FALSE)</f>
        <v>0.93591420350510102</v>
      </c>
      <c r="R1703" s="1061">
        <f>VLOOKUP(C1703,'A. Rate Class Allocations'!$B$124:$J$128,9,FALSE)</f>
        <v>0.67326093337246795</v>
      </c>
      <c r="S1703" s="1060">
        <f t="shared" si="79"/>
        <v>2366.100366445397</v>
      </c>
      <c r="T1703" s="1060">
        <f t="shared" si="80"/>
        <v>0.29489357205752847</v>
      </c>
    </row>
    <row r="1704" spans="1:20" s="1063" customFormat="1">
      <c r="A1704" s="1072" t="s">
        <v>846</v>
      </c>
      <c r="B1704" s="1063" t="s">
        <v>768</v>
      </c>
      <c r="C1704" s="1063" t="s">
        <v>806</v>
      </c>
      <c r="D1704" s="1063" t="s">
        <v>1702</v>
      </c>
      <c r="E1704" s="1066">
        <v>2019</v>
      </c>
      <c r="F1704" s="1066">
        <v>2019</v>
      </c>
      <c r="G1704" s="1064">
        <v>43440</v>
      </c>
      <c r="H1704" s="1117">
        <f t="shared" si="78"/>
        <v>2018</v>
      </c>
      <c r="I1704" s="1118"/>
      <c r="J1704" s="1063" t="s">
        <v>925</v>
      </c>
      <c r="K1704" s="1063" t="s">
        <v>924</v>
      </c>
      <c r="L1704" s="1063" t="s">
        <v>827</v>
      </c>
      <c r="M1704" s="1063">
        <v>792.06399999999985</v>
      </c>
      <c r="N1704" s="1063">
        <v>0.128</v>
      </c>
      <c r="O1704" s="1062">
        <f>VLOOKUP(C1704,'A. Rate Class Allocations'!$B$124:$J$128,6,FALSE)</f>
        <v>0.94261788524984402</v>
      </c>
      <c r="P1704" s="1061">
        <f>VLOOKUP(C1704,'A. Rate Class Allocations'!$B$124:$J$128,8,FALSE)</f>
        <v>0.86676492558695795</v>
      </c>
      <c r="Q1704" s="1061">
        <f>VLOOKUP(C1704,'A. Rate Class Allocations'!$B$124:$J$128,7,FALSE)</f>
        <v>0.93591420350510102</v>
      </c>
      <c r="R1704" s="1061">
        <f>VLOOKUP(C1704,'A. Rate Class Allocations'!$B$124:$J$128,9,FALSE)</f>
        <v>0.67326093337246795</v>
      </c>
      <c r="S1704" s="1060">
        <f t="shared" si="79"/>
        <v>647.13856176284378</v>
      </c>
      <c r="T1704" s="1060">
        <f t="shared" si="80"/>
        <v>8.0654652186674461E-2</v>
      </c>
    </row>
    <row r="1705" spans="1:20" s="1063" customFormat="1">
      <c r="A1705" s="1072" t="s">
        <v>846</v>
      </c>
      <c r="B1705" s="1063" t="s">
        <v>768</v>
      </c>
      <c r="C1705" s="1063" t="s">
        <v>806</v>
      </c>
      <c r="D1705" s="1063" t="s">
        <v>1701</v>
      </c>
      <c r="E1705" s="1066">
        <v>2019</v>
      </c>
      <c r="F1705" s="1066">
        <v>2019</v>
      </c>
      <c r="G1705" s="1064">
        <v>43441</v>
      </c>
      <c r="H1705" s="1117">
        <f t="shared" si="78"/>
        <v>2018</v>
      </c>
      <c r="I1705" s="1118"/>
      <c r="J1705" s="1063" t="s">
        <v>925</v>
      </c>
      <c r="K1705" s="1063" t="s">
        <v>924</v>
      </c>
      <c r="L1705" s="1063" t="s">
        <v>827</v>
      </c>
      <c r="M1705" s="1063">
        <v>2419.612000000001</v>
      </c>
      <c r="N1705" s="1063">
        <v>0.98800000000000021</v>
      </c>
      <c r="O1705" s="1062">
        <f>VLOOKUP(C1705,'A. Rate Class Allocations'!$B$124:$J$128,6,FALSE)</f>
        <v>0.94261788524984402</v>
      </c>
      <c r="P1705" s="1061">
        <f>VLOOKUP(C1705,'A. Rate Class Allocations'!$B$124:$J$128,8,FALSE)</f>
        <v>0.86676492558695795</v>
      </c>
      <c r="Q1705" s="1061">
        <f>VLOOKUP(C1705,'A. Rate Class Allocations'!$B$124:$J$128,7,FALSE)</f>
        <v>0.93591420350510102</v>
      </c>
      <c r="R1705" s="1061">
        <f>VLOOKUP(C1705,'A. Rate Class Allocations'!$B$124:$J$128,9,FALSE)</f>
        <v>0.67326093337246795</v>
      </c>
      <c r="S1705" s="1060">
        <f t="shared" si="79"/>
        <v>1976.891046309539</v>
      </c>
      <c r="T1705" s="1060">
        <f t="shared" si="80"/>
        <v>0.62255309656589364</v>
      </c>
    </row>
    <row r="1706" spans="1:20" s="1063" customFormat="1">
      <c r="A1706" s="1072" t="s">
        <v>846</v>
      </c>
      <c r="B1706" s="1063" t="s">
        <v>768</v>
      </c>
      <c r="C1706" s="1063" t="s">
        <v>806</v>
      </c>
      <c r="D1706" s="1063" t="s">
        <v>1701</v>
      </c>
      <c r="E1706" s="1066">
        <v>2019</v>
      </c>
      <c r="F1706" s="1066">
        <v>2019</v>
      </c>
      <c r="G1706" s="1064">
        <v>43441</v>
      </c>
      <c r="H1706" s="1117">
        <f t="shared" si="78"/>
        <v>2018</v>
      </c>
      <c r="I1706" s="1118"/>
      <c r="J1706" s="1063" t="s">
        <v>925</v>
      </c>
      <c r="K1706" s="1063" t="s">
        <v>924</v>
      </c>
      <c r="L1706" s="1063" t="s">
        <v>827</v>
      </c>
      <c r="M1706" s="1063">
        <v>68.572000000000003</v>
      </c>
      <c r="N1706" s="1063">
        <v>2.8000000000000001E-2</v>
      </c>
      <c r="O1706" s="1062">
        <f>VLOOKUP(C1706,'A. Rate Class Allocations'!$B$124:$J$128,6,FALSE)</f>
        <v>0.94261788524984402</v>
      </c>
      <c r="P1706" s="1061">
        <f>VLOOKUP(C1706,'A. Rate Class Allocations'!$B$124:$J$128,8,FALSE)</f>
        <v>0.86676492558695795</v>
      </c>
      <c r="Q1706" s="1061">
        <f>VLOOKUP(C1706,'A. Rate Class Allocations'!$B$124:$J$128,7,FALSE)</f>
        <v>0.93591420350510102</v>
      </c>
      <c r="R1706" s="1061">
        <f>VLOOKUP(C1706,'A. Rate Class Allocations'!$B$124:$J$128,9,FALSE)</f>
        <v>0.67326093337246795</v>
      </c>
      <c r="S1706" s="1060">
        <f t="shared" si="79"/>
        <v>56.025252324561812</v>
      </c>
      <c r="T1706" s="1060">
        <f t="shared" si="80"/>
        <v>1.7643205165835039E-2</v>
      </c>
    </row>
    <row r="1707" spans="1:20" s="1063" customFormat="1">
      <c r="A1707" s="1072" t="s">
        <v>846</v>
      </c>
      <c r="B1707" s="1063" t="s">
        <v>768</v>
      </c>
      <c r="C1707" s="1063" t="s">
        <v>806</v>
      </c>
      <c r="D1707" s="1063" t="s">
        <v>1700</v>
      </c>
      <c r="E1707" s="1066">
        <v>2019</v>
      </c>
      <c r="F1707" s="1066">
        <v>2019</v>
      </c>
      <c r="G1707" s="1064">
        <v>43522</v>
      </c>
      <c r="H1707" s="1117">
        <f t="shared" si="78"/>
        <v>2019</v>
      </c>
      <c r="I1707" s="1118"/>
      <c r="J1707" s="1063" t="s">
        <v>925</v>
      </c>
      <c r="K1707" s="1063" t="s">
        <v>924</v>
      </c>
      <c r="L1707" s="1063" t="s">
        <v>827</v>
      </c>
      <c r="M1707" s="1063">
        <v>1424.28</v>
      </c>
      <c r="N1707" s="1063">
        <v>0.57200000000000006</v>
      </c>
      <c r="O1707" s="1062">
        <f>VLOOKUP(C1707,'A. Rate Class Allocations'!$B$124:$J$128,6,FALSE)</f>
        <v>0.94261788524984402</v>
      </c>
      <c r="P1707" s="1061">
        <f>VLOOKUP(C1707,'A. Rate Class Allocations'!$B$124:$J$128,8,FALSE)</f>
        <v>0.86676492558695795</v>
      </c>
      <c r="Q1707" s="1061">
        <f>VLOOKUP(C1707,'A. Rate Class Allocations'!$B$124:$J$128,7,FALSE)</f>
        <v>0.93591420350510102</v>
      </c>
      <c r="R1707" s="1061">
        <f>VLOOKUP(C1707,'A. Rate Class Allocations'!$B$124:$J$128,9,FALSE)</f>
        <v>0.67326093337246795</v>
      </c>
      <c r="S1707" s="1060">
        <f t="shared" si="79"/>
        <v>1163.6768124136222</v>
      </c>
      <c r="T1707" s="1060">
        <f t="shared" si="80"/>
        <v>0.36042547695920152</v>
      </c>
    </row>
    <row r="1708" spans="1:20" s="1063" customFormat="1">
      <c r="A1708" s="1072" t="s">
        <v>846</v>
      </c>
      <c r="B1708" s="1063" t="s">
        <v>768</v>
      </c>
      <c r="C1708" s="1063" t="s">
        <v>806</v>
      </c>
      <c r="D1708" s="1063" t="s">
        <v>1700</v>
      </c>
      <c r="E1708" s="1066">
        <v>2019</v>
      </c>
      <c r="F1708" s="1066">
        <v>2019</v>
      </c>
      <c r="G1708" s="1064">
        <v>43522</v>
      </c>
      <c r="H1708" s="1117">
        <f t="shared" si="78"/>
        <v>2019</v>
      </c>
      <c r="I1708" s="1118"/>
      <c r="J1708" s="1063" t="s">
        <v>925</v>
      </c>
      <c r="K1708" s="1063" t="s">
        <v>924</v>
      </c>
      <c r="L1708" s="1063" t="s">
        <v>827</v>
      </c>
      <c r="M1708" s="1063">
        <v>1523.8799999999997</v>
      </c>
      <c r="N1708" s="1063">
        <v>0.61199999999999999</v>
      </c>
      <c r="O1708" s="1062">
        <f>VLOOKUP(C1708,'A. Rate Class Allocations'!$B$124:$J$128,6,FALSE)</f>
        <v>0.94261788524984402</v>
      </c>
      <c r="P1708" s="1061">
        <f>VLOOKUP(C1708,'A. Rate Class Allocations'!$B$124:$J$128,8,FALSE)</f>
        <v>0.86676492558695795</v>
      </c>
      <c r="Q1708" s="1061">
        <f>VLOOKUP(C1708,'A. Rate Class Allocations'!$B$124:$J$128,7,FALSE)</f>
        <v>0.93591420350510102</v>
      </c>
      <c r="R1708" s="1061">
        <f>VLOOKUP(C1708,'A. Rate Class Allocations'!$B$124:$J$128,9,FALSE)</f>
        <v>0.67326093337246795</v>
      </c>
      <c r="S1708" s="1060">
        <f t="shared" si="79"/>
        <v>1245.0528132817074</v>
      </c>
      <c r="T1708" s="1060">
        <f t="shared" si="80"/>
        <v>0.38563005576753728</v>
      </c>
    </row>
    <row r="1709" spans="1:20" s="1063" customFormat="1">
      <c r="A1709" s="1072" t="s">
        <v>846</v>
      </c>
      <c r="B1709" s="1063" t="s">
        <v>768</v>
      </c>
      <c r="C1709" s="1063" t="s">
        <v>806</v>
      </c>
      <c r="D1709" s="1063" t="s">
        <v>1700</v>
      </c>
      <c r="E1709" s="1066">
        <v>2019</v>
      </c>
      <c r="F1709" s="1066">
        <v>2019</v>
      </c>
      <c r="G1709" s="1064">
        <v>43522</v>
      </c>
      <c r="H1709" s="1117">
        <f t="shared" si="78"/>
        <v>2019</v>
      </c>
      <c r="I1709" s="1118"/>
      <c r="J1709" s="1063" t="s">
        <v>925</v>
      </c>
      <c r="K1709" s="1063" t="s">
        <v>924</v>
      </c>
      <c r="L1709" s="1063" t="s">
        <v>827</v>
      </c>
      <c r="M1709" s="1063">
        <v>69.72</v>
      </c>
      <c r="N1709" s="1063">
        <v>2.8000000000000001E-2</v>
      </c>
      <c r="O1709" s="1062">
        <f>VLOOKUP(C1709,'A. Rate Class Allocations'!$B$124:$J$128,6,FALSE)</f>
        <v>0.94261788524984402</v>
      </c>
      <c r="P1709" s="1061">
        <f>VLOOKUP(C1709,'A. Rate Class Allocations'!$B$124:$J$128,8,FALSE)</f>
        <v>0.86676492558695795</v>
      </c>
      <c r="Q1709" s="1061">
        <f>VLOOKUP(C1709,'A. Rate Class Allocations'!$B$124:$J$128,7,FALSE)</f>
        <v>0.93591420350510102</v>
      </c>
      <c r="R1709" s="1061">
        <f>VLOOKUP(C1709,'A. Rate Class Allocations'!$B$124:$J$128,9,FALSE)</f>
        <v>0.67326093337246795</v>
      </c>
      <c r="S1709" s="1060">
        <f t="shared" si="79"/>
        <v>56.963200607659829</v>
      </c>
      <c r="T1709" s="1060">
        <f t="shared" si="80"/>
        <v>1.7643205165835039E-2</v>
      </c>
    </row>
    <row r="1710" spans="1:20" s="1063" customFormat="1">
      <c r="A1710" s="1072" t="s">
        <v>846</v>
      </c>
      <c r="B1710" s="1063" t="s">
        <v>768</v>
      </c>
      <c r="C1710" s="1063" t="s">
        <v>806</v>
      </c>
      <c r="D1710" s="1063" t="s">
        <v>1699</v>
      </c>
      <c r="E1710" s="1066">
        <v>2019</v>
      </c>
      <c r="F1710" s="1066">
        <v>2019</v>
      </c>
      <c r="G1710" s="1064">
        <v>43444</v>
      </c>
      <c r="H1710" s="1117">
        <f t="shared" si="78"/>
        <v>2018</v>
      </c>
      <c r="I1710" s="1118"/>
      <c r="J1710" s="1063" t="s">
        <v>925</v>
      </c>
      <c r="K1710" s="1063" t="s">
        <v>924</v>
      </c>
      <c r="L1710" s="1063" t="s">
        <v>827</v>
      </c>
      <c r="M1710" s="1063">
        <v>3409.0079999999994</v>
      </c>
      <c r="N1710" s="1063">
        <v>1.3919999999999999</v>
      </c>
      <c r="O1710" s="1062">
        <f>VLOOKUP(C1710,'A. Rate Class Allocations'!$B$124:$J$128,6,FALSE)</f>
        <v>0.94261788524984402</v>
      </c>
      <c r="P1710" s="1061">
        <f>VLOOKUP(C1710,'A. Rate Class Allocations'!$B$124:$J$128,8,FALSE)</f>
        <v>0.86676492558695795</v>
      </c>
      <c r="Q1710" s="1061">
        <f>VLOOKUP(C1710,'A. Rate Class Allocations'!$B$124:$J$128,7,FALSE)</f>
        <v>0.93591420350510102</v>
      </c>
      <c r="R1710" s="1061">
        <f>VLOOKUP(C1710,'A. Rate Class Allocations'!$B$124:$J$128,9,FALSE)</f>
        <v>0.67326093337246795</v>
      </c>
      <c r="S1710" s="1060">
        <f t="shared" si="79"/>
        <v>2785.2554012782152</v>
      </c>
      <c r="T1710" s="1060">
        <f t="shared" si="80"/>
        <v>0.87711934253008461</v>
      </c>
    </row>
    <row r="1711" spans="1:20" s="1063" customFormat="1">
      <c r="A1711" s="1072" t="s">
        <v>846</v>
      </c>
      <c r="B1711" s="1063" t="s">
        <v>768</v>
      </c>
      <c r="C1711" s="1063" t="s">
        <v>806</v>
      </c>
      <c r="D1711" s="1063" t="s">
        <v>1698</v>
      </c>
      <c r="E1711" s="1066">
        <v>2019</v>
      </c>
      <c r="F1711" s="1066">
        <v>2019</v>
      </c>
      <c r="G1711" s="1064">
        <v>43444</v>
      </c>
      <c r="H1711" s="1117">
        <f t="shared" si="78"/>
        <v>2018</v>
      </c>
      <c r="I1711" s="1118"/>
      <c r="J1711" s="1063" t="s">
        <v>925</v>
      </c>
      <c r="K1711" s="1063" t="s">
        <v>924</v>
      </c>
      <c r="L1711" s="1063" t="s">
        <v>827</v>
      </c>
      <c r="M1711" s="1063">
        <v>1309.9009999999996</v>
      </c>
      <c r="N1711" s="1063">
        <v>0.49299999999999988</v>
      </c>
      <c r="O1711" s="1062">
        <f>VLOOKUP(C1711,'A. Rate Class Allocations'!$B$124:$J$128,6,FALSE)</f>
        <v>0.94261788524984402</v>
      </c>
      <c r="P1711" s="1061">
        <f>VLOOKUP(C1711,'A. Rate Class Allocations'!$B$124:$J$128,8,FALSE)</f>
        <v>0.86676492558695795</v>
      </c>
      <c r="Q1711" s="1061">
        <f>VLOOKUP(C1711,'A. Rate Class Allocations'!$B$124:$J$128,7,FALSE)</f>
        <v>0.93591420350510102</v>
      </c>
      <c r="R1711" s="1061">
        <f>VLOOKUP(C1711,'A. Rate Class Allocations'!$B$124:$J$128,9,FALSE)</f>
        <v>0.67326093337246795</v>
      </c>
      <c r="S1711" s="1060">
        <f t="shared" si="79"/>
        <v>1070.2259529428313</v>
      </c>
      <c r="T1711" s="1060">
        <f t="shared" si="80"/>
        <v>0.31064643381273827</v>
      </c>
    </row>
    <row r="1712" spans="1:20" s="1063" customFormat="1">
      <c r="A1712" s="1072" t="s">
        <v>846</v>
      </c>
      <c r="B1712" s="1063" t="s">
        <v>768</v>
      </c>
      <c r="C1712" s="1063" t="s">
        <v>806</v>
      </c>
      <c r="D1712" s="1063" t="s">
        <v>1698</v>
      </c>
      <c r="E1712" s="1066">
        <v>2019</v>
      </c>
      <c r="F1712" s="1066">
        <v>2019</v>
      </c>
      <c r="G1712" s="1064">
        <v>43444</v>
      </c>
      <c r="H1712" s="1117">
        <f t="shared" si="78"/>
        <v>2018</v>
      </c>
      <c r="I1712" s="1118"/>
      <c r="J1712" s="1063" t="s">
        <v>925</v>
      </c>
      <c r="K1712" s="1063" t="s">
        <v>924</v>
      </c>
      <c r="L1712" s="1063" t="s">
        <v>827</v>
      </c>
      <c r="M1712" s="1063">
        <v>223.18800000000007</v>
      </c>
      <c r="N1712" s="1063">
        <v>8.4000000000000019E-2</v>
      </c>
      <c r="O1712" s="1062">
        <f>VLOOKUP(C1712,'A. Rate Class Allocations'!$B$124:$J$128,6,FALSE)</f>
        <v>0.94261788524984402</v>
      </c>
      <c r="P1712" s="1061">
        <f>VLOOKUP(C1712,'A. Rate Class Allocations'!$B$124:$J$128,8,FALSE)</f>
        <v>0.86676492558695795</v>
      </c>
      <c r="Q1712" s="1061">
        <f>VLOOKUP(C1712,'A. Rate Class Allocations'!$B$124:$J$128,7,FALSE)</f>
        <v>0.93591420350510102</v>
      </c>
      <c r="R1712" s="1061">
        <f>VLOOKUP(C1712,'A. Rate Class Allocations'!$B$124:$J$128,9,FALSE)</f>
        <v>0.67326093337246795</v>
      </c>
      <c r="S1712" s="1060">
        <f t="shared" si="79"/>
        <v>182.35087230668938</v>
      </c>
      <c r="T1712" s="1060">
        <f t="shared" si="80"/>
        <v>5.292961549750512E-2</v>
      </c>
    </row>
    <row r="1713" spans="1:20" s="1063" customFormat="1">
      <c r="A1713" s="1072" t="s">
        <v>846</v>
      </c>
      <c r="B1713" s="1063" t="s">
        <v>768</v>
      </c>
      <c r="C1713" s="1063" t="s">
        <v>806</v>
      </c>
      <c r="D1713" s="1063" t="s">
        <v>1697</v>
      </c>
      <c r="E1713" s="1066">
        <v>2019</v>
      </c>
      <c r="F1713" s="1066">
        <v>2019</v>
      </c>
      <c r="G1713" s="1064">
        <v>43515</v>
      </c>
      <c r="H1713" s="1117">
        <f t="shared" si="78"/>
        <v>2019</v>
      </c>
      <c r="I1713" s="1118"/>
      <c r="J1713" s="1063" t="s">
        <v>925</v>
      </c>
      <c r="K1713" s="1063" t="s">
        <v>924</v>
      </c>
      <c r="L1713" s="1063" t="s">
        <v>827</v>
      </c>
      <c r="M1713" s="1063">
        <v>2234.6999999999998</v>
      </c>
      <c r="N1713" s="1063">
        <v>1.17</v>
      </c>
      <c r="O1713" s="1062">
        <f>VLOOKUP(C1713,'A. Rate Class Allocations'!$B$124:$J$128,6,FALSE)</f>
        <v>0.94261788524984402</v>
      </c>
      <c r="P1713" s="1061">
        <f>VLOOKUP(C1713,'A. Rate Class Allocations'!$B$124:$J$128,8,FALSE)</f>
        <v>0.86676492558695795</v>
      </c>
      <c r="Q1713" s="1061">
        <f>VLOOKUP(C1713,'A. Rate Class Allocations'!$B$124:$J$128,7,FALSE)</f>
        <v>0.93591420350510102</v>
      </c>
      <c r="R1713" s="1061">
        <f>VLOOKUP(C1713,'A. Rate Class Allocations'!$B$124:$J$128,9,FALSE)</f>
        <v>0.67326093337246795</v>
      </c>
      <c r="S1713" s="1060">
        <f t="shared" si="79"/>
        <v>1825.8127423685801</v>
      </c>
      <c r="T1713" s="1060">
        <f t="shared" si="80"/>
        <v>0.73723393014382121</v>
      </c>
    </row>
    <row r="1714" spans="1:20" s="1063" customFormat="1">
      <c r="A1714" s="1072" t="s">
        <v>846</v>
      </c>
      <c r="B1714" s="1063" t="s">
        <v>768</v>
      </c>
      <c r="C1714" s="1063" t="s">
        <v>806</v>
      </c>
      <c r="D1714" s="1063" t="s">
        <v>1697</v>
      </c>
      <c r="E1714" s="1066">
        <v>2019</v>
      </c>
      <c r="F1714" s="1066">
        <v>2019</v>
      </c>
      <c r="G1714" s="1064">
        <v>43515</v>
      </c>
      <c r="H1714" s="1117">
        <f t="shared" si="78"/>
        <v>2019</v>
      </c>
      <c r="I1714" s="1118"/>
      <c r="J1714" s="1063" t="s">
        <v>925</v>
      </c>
      <c r="K1714" s="1063" t="s">
        <v>924</v>
      </c>
      <c r="L1714" s="1063" t="s">
        <v>827</v>
      </c>
      <c r="M1714" s="1063">
        <v>72.58</v>
      </c>
      <c r="N1714" s="1063">
        <v>3.8000000000000006E-2</v>
      </c>
      <c r="O1714" s="1062">
        <f>VLOOKUP(C1714,'A. Rate Class Allocations'!$B$124:$J$128,6,FALSE)</f>
        <v>0.94261788524984402</v>
      </c>
      <c r="P1714" s="1061">
        <f>VLOOKUP(C1714,'A. Rate Class Allocations'!$B$124:$J$128,8,FALSE)</f>
        <v>0.86676492558695795</v>
      </c>
      <c r="Q1714" s="1061">
        <f>VLOOKUP(C1714,'A. Rate Class Allocations'!$B$124:$J$128,7,FALSE)</f>
        <v>0.93591420350510102</v>
      </c>
      <c r="R1714" s="1061">
        <f>VLOOKUP(C1714,'A. Rate Class Allocations'!$B$124:$J$128,9,FALSE)</f>
        <v>0.67326093337246795</v>
      </c>
      <c r="S1714" s="1060">
        <f t="shared" si="79"/>
        <v>59.299901034193198</v>
      </c>
      <c r="T1714" s="1060">
        <f t="shared" si="80"/>
        <v>2.3944349867918983E-2</v>
      </c>
    </row>
    <row r="1715" spans="1:20" s="1063" customFormat="1">
      <c r="A1715" s="1072" t="s">
        <v>846</v>
      </c>
      <c r="B1715" s="1063" t="s">
        <v>768</v>
      </c>
      <c r="C1715" s="1063" t="s">
        <v>806</v>
      </c>
      <c r="D1715" s="1063" t="s">
        <v>1696</v>
      </c>
      <c r="E1715" s="1066">
        <v>2019</v>
      </c>
      <c r="F1715" s="1066">
        <v>2019</v>
      </c>
      <c r="G1715" s="1064">
        <v>43444</v>
      </c>
      <c r="H1715" s="1117">
        <f t="shared" si="78"/>
        <v>2018</v>
      </c>
      <c r="I1715" s="1118"/>
      <c r="J1715" s="1063" t="s">
        <v>925</v>
      </c>
      <c r="K1715" s="1063" t="s">
        <v>924</v>
      </c>
      <c r="L1715" s="1063" t="s">
        <v>827</v>
      </c>
      <c r="M1715" s="1063">
        <v>556.45199999999988</v>
      </c>
      <c r="N1715" s="1063">
        <v>0.2609999999999999</v>
      </c>
      <c r="O1715" s="1062">
        <f>VLOOKUP(C1715,'A. Rate Class Allocations'!$B$124:$J$128,6,FALSE)</f>
        <v>0.94261788524984402</v>
      </c>
      <c r="P1715" s="1061">
        <f>VLOOKUP(C1715,'A. Rate Class Allocations'!$B$124:$J$128,8,FALSE)</f>
        <v>0.86676492558695795</v>
      </c>
      <c r="Q1715" s="1061">
        <f>VLOOKUP(C1715,'A. Rate Class Allocations'!$B$124:$J$128,7,FALSE)</f>
        <v>0.93591420350510102</v>
      </c>
      <c r="R1715" s="1061">
        <f>VLOOKUP(C1715,'A. Rate Class Allocations'!$B$124:$J$128,9,FALSE)</f>
        <v>0.67326093337246795</v>
      </c>
      <c r="S1715" s="1060">
        <f t="shared" si="79"/>
        <v>454.63693207879396</v>
      </c>
      <c r="T1715" s="1060">
        <f t="shared" si="80"/>
        <v>0.16445987672439083</v>
      </c>
    </row>
    <row r="1716" spans="1:20" s="1063" customFormat="1">
      <c r="A1716" s="1072" t="s">
        <v>846</v>
      </c>
      <c r="B1716" s="1063" t="s">
        <v>768</v>
      </c>
      <c r="C1716" s="1063" t="s">
        <v>806</v>
      </c>
      <c r="D1716" s="1063" t="s">
        <v>1695</v>
      </c>
      <c r="E1716" s="1066">
        <v>2019</v>
      </c>
      <c r="F1716" s="1066">
        <v>2019</v>
      </c>
      <c r="G1716" s="1064">
        <v>43445</v>
      </c>
      <c r="H1716" s="1117">
        <f t="shared" si="78"/>
        <v>2018</v>
      </c>
      <c r="I1716" s="1118"/>
      <c r="J1716" s="1063" t="s">
        <v>925</v>
      </c>
      <c r="K1716" s="1063" t="s">
        <v>924</v>
      </c>
      <c r="L1716" s="1063" t="s">
        <v>827</v>
      </c>
      <c r="M1716" s="1063">
        <v>2740.6079999999997</v>
      </c>
      <c r="N1716" s="1063">
        <v>0.93599999999999994</v>
      </c>
      <c r="O1716" s="1062">
        <f>VLOOKUP(C1716,'A. Rate Class Allocations'!$B$124:$J$128,6,FALSE)</f>
        <v>0.94261788524984402</v>
      </c>
      <c r="P1716" s="1061">
        <f>VLOOKUP(C1716,'A. Rate Class Allocations'!$B$124:$J$128,8,FALSE)</f>
        <v>0.86676492558695795</v>
      </c>
      <c r="Q1716" s="1061">
        <f>VLOOKUP(C1716,'A. Rate Class Allocations'!$B$124:$J$128,7,FALSE)</f>
        <v>0.93591420350510102</v>
      </c>
      <c r="R1716" s="1061">
        <f>VLOOKUP(C1716,'A. Rate Class Allocations'!$B$124:$J$128,9,FALSE)</f>
        <v>0.67326093337246795</v>
      </c>
      <c r="S1716" s="1060">
        <f t="shared" si="79"/>
        <v>2239.153805091184</v>
      </c>
      <c r="T1716" s="1060">
        <f t="shared" si="80"/>
        <v>0.58978714411505695</v>
      </c>
    </row>
    <row r="1717" spans="1:20" s="1063" customFormat="1">
      <c r="A1717" s="1072" t="s">
        <v>846</v>
      </c>
      <c r="B1717" s="1063" t="s">
        <v>768</v>
      </c>
      <c r="C1717" s="1063" t="s">
        <v>806</v>
      </c>
      <c r="D1717" s="1063" t="s">
        <v>1695</v>
      </c>
      <c r="E1717" s="1066">
        <v>2019</v>
      </c>
      <c r="F1717" s="1066">
        <v>2019</v>
      </c>
      <c r="G1717" s="1064">
        <v>43445</v>
      </c>
      <c r="H1717" s="1117">
        <f t="shared" si="78"/>
        <v>2018</v>
      </c>
      <c r="I1717" s="1118"/>
      <c r="J1717" s="1063" t="s">
        <v>925</v>
      </c>
      <c r="K1717" s="1063" t="s">
        <v>924</v>
      </c>
      <c r="L1717" s="1063" t="s">
        <v>827</v>
      </c>
      <c r="M1717" s="1063">
        <v>169.82399999999996</v>
      </c>
      <c r="N1717" s="1063">
        <v>5.7999999999999996E-2</v>
      </c>
      <c r="O1717" s="1062">
        <f>VLOOKUP(C1717,'A. Rate Class Allocations'!$B$124:$J$128,6,FALSE)</f>
        <v>0.94261788524984402</v>
      </c>
      <c r="P1717" s="1061">
        <f>VLOOKUP(C1717,'A. Rate Class Allocations'!$B$124:$J$128,8,FALSE)</f>
        <v>0.86676492558695795</v>
      </c>
      <c r="Q1717" s="1061">
        <f>VLOOKUP(C1717,'A. Rate Class Allocations'!$B$124:$J$128,7,FALSE)</f>
        <v>0.93591420350510102</v>
      </c>
      <c r="R1717" s="1061">
        <f>VLOOKUP(C1717,'A. Rate Class Allocations'!$B$124:$J$128,9,FALSE)</f>
        <v>0.67326093337246795</v>
      </c>
      <c r="S1717" s="1060">
        <f t="shared" si="79"/>
        <v>138.75098364881268</v>
      </c>
      <c r="T1717" s="1060">
        <f t="shared" si="80"/>
        <v>3.6546639272086859E-2</v>
      </c>
    </row>
    <row r="1718" spans="1:20" s="1063" customFormat="1">
      <c r="A1718" s="1072" t="s">
        <v>846</v>
      </c>
      <c r="B1718" s="1063" t="s">
        <v>768</v>
      </c>
      <c r="C1718" s="1063" t="s">
        <v>806</v>
      </c>
      <c r="D1718" s="1063" t="s">
        <v>1694</v>
      </c>
      <c r="E1718" s="1066">
        <v>2019</v>
      </c>
      <c r="F1718" s="1066">
        <v>2019</v>
      </c>
      <c r="G1718" s="1064">
        <v>43444</v>
      </c>
      <c r="H1718" s="1117">
        <f t="shared" si="78"/>
        <v>2018</v>
      </c>
      <c r="I1718" s="1118"/>
      <c r="J1718" s="1063" t="s">
        <v>925</v>
      </c>
      <c r="K1718" s="1063" t="s">
        <v>924</v>
      </c>
      <c r="L1718" s="1063" t="s">
        <v>827</v>
      </c>
      <c r="M1718" s="1063">
        <v>3497.5200000000009</v>
      </c>
      <c r="N1718" s="1063">
        <v>1.0400000000000003</v>
      </c>
      <c r="O1718" s="1062">
        <f>VLOOKUP(C1718,'A. Rate Class Allocations'!$B$124:$J$128,6,FALSE)</f>
        <v>0.94261788524984402</v>
      </c>
      <c r="P1718" s="1061">
        <f>VLOOKUP(C1718,'A. Rate Class Allocations'!$B$124:$J$128,8,FALSE)</f>
        <v>0.86676492558695795</v>
      </c>
      <c r="Q1718" s="1061">
        <f>VLOOKUP(C1718,'A. Rate Class Allocations'!$B$124:$J$128,7,FALSE)</f>
        <v>0.93591420350510102</v>
      </c>
      <c r="R1718" s="1061">
        <f>VLOOKUP(C1718,'A. Rate Class Allocations'!$B$124:$J$128,9,FALSE)</f>
        <v>0.67326093337246795</v>
      </c>
      <c r="S1718" s="1060">
        <f t="shared" si="79"/>
        <v>2857.5721943388185</v>
      </c>
      <c r="T1718" s="1060">
        <f t="shared" si="80"/>
        <v>0.6553190490167301</v>
      </c>
    </row>
    <row r="1719" spans="1:20" s="1063" customFormat="1">
      <c r="A1719" s="1072" t="s">
        <v>846</v>
      </c>
      <c r="B1719" s="1063" t="s">
        <v>768</v>
      </c>
      <c r="C1719" s="1063" t="s">
        <v>806</v>
      </c>
      <c r="D1719" s="1063" t="s">
        <v>1694</v>
      </c>
      <c r="E1719" s="1066">
        <v>2019</v>
      </c>
      <c r="F1719" s="1066">
        <v>2019</v>
      </c>
      <c r="G1719" s="1064">
        <v>43444</v>
      </c>
      <c r="H1719" s="1117">
        <f t="shared" si="78"/>
        <v>2018</v>
      </c>
      <c r="I1719" s="1118"/>
      <c r="J1719" s="1063" t="s">
        <v>925</v>
      </c>
      <c r="K1719" s="1063" t="s">
        <v>924</v>
      </c>
      <c r="L1719" s="1063" t="s">
        <v>827</v>
      </c>
      <c r="M1719" s="1063">
        <v>292.58099999999996</v>
      </c>
      <c r="N1719" s="1063">
        <v>8.6999999999999994E-2</v>
      </c>
      <c r="O1719" s="1062">
        <f>VLOOKUP(C1719,'A. Rate Class Allocations'!$B$124:$J$128,6,FALSE)</f>
        <v>0.94261788524984402</v>
      </c>
      <c r="P1719" s="1061">
        <f>VLOOKUP(C1719,'A. Rate Class Allocations'!$B$124:$J$128,8,FALSE)</f>
        <v>0.86676492558695795</v>
      </c>
      <c r="Q1719" s="1061">
        <f>VLOOKUP(C1719,'A. Rate Class Allocations'!$B$124:$J$128,7,FALSE)</f>
        <v>0.93591420350510102</v>
      </c>
      <c r="R1719" s="1061">
        <f>VLOOKUP(C1719,'A. Rate Class Allocations'!$B$124:$J$128,9,FALSE)</f>
        <v>0.67326093337246795</v>
      </c>
      <c r="S1719" s="1060">
        <f t="shared" si="79"/>
        <v>239.04690471872803</v>
      </c>
      <c r="T1719" s="1060">
        <f t="shared" si="80"/>
        <v>5.4819958908130288E-2</v>
      </c>
    </row>
    <row r="1720" spans="1:20" s="1063" customFormat="1">
      <c r="A1720" s="1072" t="s">
        <v>846</v>
      </c>
      <c r="B1720" s="1063" t="s">
        <v>768</v>
      </c>
      <c r="C1720" s="1063" t="s">
        <v>806</v>
      </c>
      <c r="D1720" s="1063" t="s">
        <v>1693</v>
      </c>
      <c r="E1720" s="1066">
        <v>2019</v>
      </c>
      <c r="F1720" s="1066">
        <v>2019</v>
      </c>
      <c r="G1720" s="1064">
        <v>43473</v>
      </c>
      <c r="H1720" s="1117">
        <f t="shared" si="78"/>
        <v>2019</v>
      </c>
      <c r="I1720" s="1118"/>
      <c r="J1720" s="1063" t="s">
        <v>925</v>
      </c>
      <c r="K1720" s="1063" t="s">
        <v>924</v>
      </c>
      <c r="L1720" s="1063" t="s">
        <v>827</v>
      </c>
      <c r="M1720" s="1063">
        <v>2460.1200000000003</v>
      </c>
      <c r="N1720" s="1063">
        <v>0.98800000000000021</v>
      </c>
      <c r="O1720" s="1062">
        <f>VLOOKUP(C1720,'A. Rate Class Allocations'!$B$124:$J$128,6,FALSE)</f>
        <v>0.94261788524984402</v>
      </c>
      <c r="P1720" s="1061">
        <f>VLOOKUP(C1720,'A. Rate Class Allocations'!$B$124:$J$128,8,FALSE)</f>
        <v>0.86676492558695795</v>
      </c>
      <c r="Q1720" s="1061">
        <f>VLOOKUP(C1720,'A. Rate Class Allocations'!$B$124:$J$128,7,FALSE)</f>
        <v>0.93591420350510102</v>
      </c>
      <c r="R1720" s="1061">
        <f>VLOOKUP(C1720,'A. Rate Class Allocations'!$B$124:$J$128,9,FALSE)</f>
        <v>0.67326093337246795</v>
      </c>
      <c r="S1720" s="1060">
        <f t="shared" si="79"/>
        <v>2009.9872214417112</v>
      </c>
      <c r="T1720" s="1060">
        <f t="shared" si="80"/>
        <v>0.62255309656589364</v>
      </c>
    </row>
    <row r="1721" spans="1:20" s="1063" customFormat="1">
      <c r="A1721" s="1072" t="s">
        <v>846</v>
      </c>
      <c r="B1721" s="1063" t="s">
        <v>768</v>
      </c>
      <c r="C1721" s="1063" t="s">
        <v>806</v>
      </c>
      <c r="D1721" s="1063" t="s">
        <v>1693</v>
      </c>
      <c r="E1721" s="1066">
        <v>2019</v>
      </c>
      <c r="F1721" s="1066">
        <v>2019</v>
      </c>
      <c r="G1721" s="1064">
        <v>43473</v>
      </c>
      <c r="H1721" s="1117">
        <f t="shared" si="78"/>
        <v>2019</v>
      </c>
      <c r="I1721" s="1118"/>
      <c r="J1721" s="1063" t="s">
        <v>925</v>
      </c>
      <c r="K1721" s="1063" t="s">
        <v>924</v>
      </c>
      <c r="L1721" s="1063" t="s">
        <v>827</v>
      </c>
      <c r="M1721" s="1063">
        <v>209.16000000000003</v>
      </c>
      <c r="N1721" s="1063">
        <v>8.4000000000000019E-2</v>
      </c>
      <c r="O1721" s="1062">
        <f>VLOOKUP(C1721,'A. Rate Class Allocations'!$B$124:$J$128,6,FALSE)</f>
        <v>0.94261788524984402</v>
      </c>
      <c r="P1721" s="1061">
        <f>VLOOKUP(C1721,'A. Rate Class Allocations'!$B$124:$J$128,8,FALSE)</f>
        <v>0.86676492558695795</v>
      </c>
      <c r="Q1721" s="1061">
        <f>VLOOKUP(C1721,'A. Rate Class Allocations'!$B$124:$J$128,7,FALSE)</f>
        <v>0.93591420350510102</v>
      </c>
      <c r="R1721" s="1061">
        <f>VLOOKUP(C1721,'A. Rate Class Allocations'!$B$124:$J$128,9,FALSE)</f>
        <v>0.67326093337246795</v>
      </c>
      <c r="S1721" s="1060">
        <f t="shared" si="79"/>
        <v>170.8896018229795</v>
      </c>
      <c r="T1721" s="1060">
        <f t="shared" si="80"/>
        <v>5.292961549750512E-2</v>
      </c>
    </row>
    <row r="1722" spans="1:20" s="1063" customFormat="1">
      <c r="A1722" s="1072" t="s">
        <v>846</v>
      </c>
      <c r="B1722" s="1063" t="s">
        <v>768</v>
      </c>
      <c r="C1722" s="1063" t="s">
        <v>806</v>
      </c>
      <c r="D1722" s="1063" t="s">
        <v>1692</v>
      </c>
      <c r="E1722" s="1066">
        <v>2019</v>
      </c>
      <c r="F1722" s="1066">
        <v>2019</v>
      </c>
      <c r="G1722" s="1064">
        <v>43447</v>
      </c>
      <c r="H1722" s="1117">
        <f t="shared" si="78"/>
        <v>2018</v>
      </c>
      <c r="I1722" s="1118"/>
      <c r="J1722" s="1063" t="s">
        <v>925</v>
      </c>
      <c r="K1722" s="1063" t="s">
        <v>924</v>
      </c>
      <c r="L1722" s="1063" t="s">
        <v>827</v>
      </c>
      <c r="M1722" s="1063">
        <v>796.53600000000029</v>
      </c>
      <c r="N1722" s="1063">
        <v>0.31200000000000006</v>
      </c>
      <c r="O1722" s="1062">
        <f>VLOOKUP(C1722,'A. Rate Class Allocations'!$B$124:$J$128,6,FALSE)</f>
        <v>0.94261788524984402</v>
      </c>
      <c r="P1722" s="1061">
        <f>VLOOKUP(C1722,'A. Rate Class Allocations'!$B$124:$J$128,8,FALSE)</f>
        <v>0.86676492558695795</v>
      </c>
      <c r="Q1722" s="1061">
        <f>VLOOKUP(C1722,'A. Rate Class Allocations'!$B$124:$J$128,7,FALSE)</f>
        <v>0.93591420350510102</v>
      </c>
      <c r="R1722" s="1061">
        <f>VLOOKUP(C1722,'A. Rate Class Allocations'!$B$124:$J$128,9,FALSE)</f>
        <v>0.67326093337246795</v>
      </c>
      <c r="S1722" s="1060">
        <f t="shared" si="79"/>
        <v>650.79231152069633</v>
      </c>
      <c r="T1722" s="1060">
        <f t="shared" si="80"/>
        <v>0.19659571470501905</v>
      </c>
    </row>
    <row r="1723" spans="1:20" s="1063" customFormat="1">
      <c r="A1723" s="1072" t="s">
        <v>846</v>
      </c>
      <c r="B1723" s="1063" t="s">
        <v>768</v>
      </c>
      <c r="C1723" s="1063" t="s">
        <v>806</v>
      </c>
      <c r="D1723" s="1063" t="s">
        <v>1692</v>
      </c>
      <c r="E1723" s="1066">
        <v>2019</v>
      </c>
      <c r="F1723" s="1066">
        <v>2019</v>
      </c>
      <c r="G1723" s="1064">
        <v>43447</v>
      </c>
      <c r="H1723" s="1117">
        <f t="shared" si="78"/>
        <v>2018</v>
      </c>
      <c r="I1723" s="1118"/>
      <c r="J1723" s="1063" t="s">
        <v>925</v>
      </c>
      <c r="K1723" s="1063" t="s">
        <v>924</v>
      </c>
      <c r="L1723" s="1063" t="s">
        <v>827</v>
      </c>
      <c r="M1723" s="1063">
        <v>370.185</v>
      </c>
      <c r="N1723" s="1063">
        <v>0.14499999999999999</v>
      </c>
      <c r="O1723" s="1062">
        <f>VLOOKUP(C1723,'A. Rate Class Allocations'!$B$124:$J$128,6,FALSE)</f>
        <v>0.94261788524984402</v>
      </c>
      <c r="P1723" s="1061">
        <f>VLOOKUP(C1723,'A. Rate Class Allocations'!$B$124:$J$128,8,FALSE)</f>
        <v>0.86676492558695795</v>
      </c>
      <c r="Q1723" s="1061">
        <f>VLOOKUP(C1723,'A. Rate Class Allocations'!$B$124:$J$128,7,FALSE)</f>
        <v>0.93591420350510102</v>
      </c>
      <c r="R1723" s="1061">
        <f>VLOOKUP(C1723,'A. Rate Class Allocations'!$B$124:$J$128,9,FALSE)</f>
        <v>0.67326093337246795</v>
      </c>
      <c r="S1723" s="1060">
        <f t="shared" si="79"/>
        <v>302.4515550336568</v>
      </c>
      <c r="T1723" s="1060">
        <f t="shared" si="80"/>
        <v>9.1366598180217168E-2</v>
      </c>
    </row>
    <row r="1724" spans="1:20" s="1063" customFormat="1">
      <c r="A1724" s="1072" t="s">
        <v>846</v>
      </c>
      <c r="B1724" s="1063" t="s">
        <v>768</v>
      </c>
      <c r="C1724" s="1063" t="s">
        <v>806</v>
      </c>
      <c r="D1724" s="1063" t="s">
        <v>1692</v>
      </c>
      <c r="E1724" s="1066">
        <v>2019</v>
      </c>
      <c r="F1724" s="1066">
        <v>2019</v>
      </c>
      <c r="G1724" s="1064">
        <v>43447</v>
      </c>
      <c r="H1724" s="1117">
        <f t="shared" si="78"/>
        <v>2018</v>
      </c>
      <c r="I1724" s="1118"/>
      <c r="J1724" s="1063" t="s">
        <v>925</v>
      </c>
      <c r="K1724" s="1063" t="s">
        <v>924</v>
      </c>
      <c r="L1724" s="1063" t="s">
        <v>827</v>
      </c>
      <c r="M1724" s="1063">
        <v>130.203</v>
      </c>
      <c r="N1724" s="1063">
        <v>5.1000000000000004E-2</v>
      </c>
      <c r="O1724" s="1062">
        <f>VLOOKUP(C1724,'A. Rate Class Allocations'!$B$124:$J$128,6,FALSE)</f>
        <v>0.94261788524984402</v>
      </c>
      <c r="P1724" s="1061">
        <f>VLOOKUP(C1724,'A. Rate Class Allocations'!$B$124:$J$128,8,FALSE)</f>
        <v>0.86676492558695795</v>
      </c>
      <c r="Q1724" s="1061">
        <f>VLOOKUP(C1724,'A. Rate Class Allocations'!$B$124:$J$128,7,FALSE)</f>
        <v>0.93591420350510102</v>
      </c>
      <c r="R1724" s="1061">
        <f>VLOOKUP(C1724,'A. Rate Class Allocations'!$B$124:$J$128,9,FALSE)</f>
        <v>0.67326093337246795</v>
      </c>
      <c r="S1724" s="1060">
        <f t="shared" si="79"/>
        <v>106.37951246011377</v>
      </c>
      <c r="T1724" s="1060">
        <f t="shared" si="80"/>
        <v>3.2135837980628107E-2</v>
      </c>
    </row>
    <row r="1725" spans="1:20" s="1063" customFormat="1">
      <c r="A1725" s="1072" t="s">
        <v>846</v>
      </c>
      <c r="B1725" s="1063" t="s">
        <v>768</v>
      </c>
      <c r="C1725" s="1063" t="s">
        <v>806</v>
      </c>
      <c r="D1725" s="1063" t="s">
        <v>1691</v>
      </c>
      <c r="E1725" s="1066">
        <v>2019</v>
      </c>
      <c r="F1725" s="1066">
        <v>2019</v>
      </c>
      <c r="G1725" s="1064">
        <v>43486</v>
      </c>
      <c r="H1725" s="1117">
        <f t="shared" si="78"/>
        <v>2019</v>
      </c>
      <c r="I1725" s="1118"/>
      <c r="J1725" s="1063" t="s">
        <v>925</v>
      </c>
      <c r="K1725" s="1063" t="s">
        <v>924</v>
      </c>
      <c r="L1725" s="1063" t="s">
        <v>827</v>
      </c>
      <c r="M1725" s="1063">
        <v>3346.5600000000009</v>
      </c>
      <c r="N1725" s="1063">
        <v>1.3440000000000003</v>
      </c>
      <c r="O1725" s="1062">
        <f>VLOOKUP(C1725,'A. Rate Class Allocations'!$B$124:$J$128,6,FALSE)</f>
        <v>0.94261788524984402</v>
      </c>
      <c r="P1725" s="1061">
        <f>VLOOKUP(C1725,'A. Rate Class Allocations'!$B$124:$J$128,8,FALSE)</f>
        <v>0.86676492558695795</v>
      </c>
      <c r="Q1725" s="1061">
        <f>VLOOKUP(C1725,'A. Rate Class Allocations'!$B$124:$J$128,7,FALSE)</f>
        <v>0.93591420350510102</v>
      </c>
      <c r="R1725" s="1061">
        <f>VLOOKUP(C1725,'A. Rate Class Allocations'!$B$124:$J$128,9,FALSE)</f>
        <v>0.67326093337246795</v>
      </c>
      <c r="S1725" s="1060">
        <f t="shared" si="79"/>
        <v>2734.233629167672</v>
      </c>
      <c r="T1725" s="1060">
        <f t="shared" si="80"/>
        <v>0.84687384796008192</v>
      </c>
    </row>
    <row r="1726" spans="1:20" s="1063" customFormat="1">
      <c r="A1726" s="1072" t="s">
        <v>846</v>
      </c>
      <c r="B1726" s="1063" t="s">
        <v>768</v>
      </c>
      <c r="C1726" s="1063" t="s">
        <v>806</v>
      </c>
      <c r="D1726" s="1063" t="s">
        <v>1691</v>
      </c>
      <c r="E1726" s="1066">
        <v>2019</v>
      </c>
      <c r="F1726" s="1066">
        <v>2019</v>
      </c>
      <c r="G1726" s="1064">
        <v>43486</v>
      </c>
      <c r="H1726" s="1117">
        <f t="shared" si="78"/>
        <v>2019</v>
      </c>
      <c r="I1726" s="1118"/>
      <c r="J1726" s="1063" t="s">
        <v>925</v>
      </c>
      <c r="K1726" s="1063" t="s">
        <v>924</v>
      </c>
      <c r="L1726" s="1063" t="s">
        <v>827</v>
      </c>
      <c r="M1726" s="1063">
        <v>129.47999999999999</v>
      </c>
      <c r="N1726" s="1063">
        <v>5.2000000000000005E-2</v>
      </c>
      <c r="O1726" s="1062">
        <f>VLOOKUP(C1726,'A. Rate Class Allocations'!$B$124:$J$128,6,FALSE)</f>
        <v>0.94261788524984402</v>
      </c>
      <c r="P1726" s="1061">
        <f>VLOOKUP(C1726,'A. Rate Class Allocations'!$B$124:$J$128,8,FALSE)</f>
        <v>0.86676492558695795</v>
      </c>
      <c r="Q1726" s="1061">
        <f>VLOOKUP(C1726,'A. Rate Class Allocations'!$B$124:$J$128,7,FALSE)</f>
        <v>0.93591420350510102</v>
      </c>
      <c r="R1726" s="1061">
        <f>VLOOKUP(C1726,'A. Rate Class Allocations'!$B$124:$J$128,9,FALSE)</f>
        <v>0.67326093337246795</v>
      </c>
      <c r="S1726" s="1060">
        <f t="shared" si="79"/>
        <v>105.7888011285111</v>
      </c>
      <c r="T1726" s="1060">
        <f t="shared" si="80"/>
        <v>3.2765952450836508E-2</v>
      </c>
    </row>
    <row r="1727" spans="1:20" s="1063" customFormat="1">
      <c r="A1727" s="1072" t="s">
        <v>846</v>
      </c>
      <c r="B1727" s="1063" t="s">
        <v>768</v>
      </c>
      <c r="C1727" s="1063" t="s">
        <v>806</v>
      </c>
      <c r="D1727" s="1063" t="s">
        <v>1691</v>
      </c>
      <c r="E1727" s="1066">
        <v>2019</v>
      </c>
      <c r="F1727" s="1066">
        <v>2019</v>
      </c>
      <c r="G1727" s="1064">
        <v>43486</v>
      </c>
      <c r="H1727" s="1117">
        <f t="shared" si="78"/>
        <v>2019</v>
      </c>
      <c r="I1727" s="1118"/>
      <c r="J1727" s="1063" t="s">
        <v>925</v>
      </c>
      <c r="K1727" s="1063" t="s">
        <v>924</v>
      </c>
      <c r="L1727" s="1063" t="s">
        <v>827</v>
      </c>
      <c r="M1727" s="1063">
        <v>1650.87</v>
      </c>
      <c r="N1727" s="1063">
        <v>0.66299999999999992</v>
      </c>
      <c r="O1727" s="1062">
        <f>VLOOKUP(C1727,'A. Rate Class Allocations'!$B$124:$J$128,6,FALSE)</f>
        <v>0.94261788524984402</v>
      </c>
      <c r="P1727" s="1061">
        <f>VLOOKUP(C1727,'A. Rate Class Allocations'!$B$124:$J$128,8,FALSE)</f>
        <v>0.86676492558695795</v>
      </c>
      <c r="Q1727" s="1061">
        <f>VLOOKUP(C1727,'A. Rate Class Allocations'!$B$124:$J$128,7,FALSE)</f>
        <v>0.93591420350510102</v>
      </c>
      <c r="R1727" s="1061">
        <f>VLOOKUP(C1727,'A. Rate Class Allocations'!$B$124:$J$128,9,FALSE)</f>
        <v>0.67326093337246795</v>
      </c>
      <c r="S1727" s="1060">
        <f t="shared" si="79"/>
        <v>1348.8072143885165</v>
      </c>
      <c r="T1727" s="1060">
        <f t="shared" si="80"/>
        <v>0.41776589374816536</v>
      </c>
    </row>
    <row r="1728" spans="1:20" s="1063" customFormat="1">
      <c r="A1728" s="1072" t="s">
        <v>846</v>
      </c>
      <c r="B1728" s="1063" t="s">
        <v>768</v>
      </c>
      <c r="C1728" s="1063" t="s">
        <v>806</v>
      </c>
      <c r="D1728" s="1063" t="s">
        <v>1691</v>
      </c>
      <c r="E1728" s="1066">
        <v>2019</v>
      </c>
      <c r="F1728" s="1066">
        <v>2019</v>
      </c>
      <c r="G1728" s="1064">
        <v>43486</v>
      </c>
      <c r="H1728" s="1117">
        <f t="shared" si="78"/>
        <v>2019</v>
      </c>
      <c r="I1728" s="1118"/>
      <c r="J1728" s="1063" t="s">
        <v>925</v>
      </c>
      <c r="K1728" s="1063" t="s">
        <v>924</v>
      </c>
      <c r="L1728" s="1063" t="s">
        <v>827</v>
      </c>
      <c r="M1728" s="1063">
        <v>144.41999999999999</v>
      </c>
      <c r="N1728" s="1063">
        <v>5.7999999999999996E-2</v>
      </c>
      <c r="O1728" s="1062">
        <f>VLOOKUP(C1728,'A. Rate Class Allocations'!$B$124:$J$128,6,FALSE)</f>
        <v>0.94261788524984402</v>
      </c>
      <c r="P1728" s="1061">
        <f>VLOOKUP(C1728,'A. Rate Class Allocations'!$B$124:$J$128,8,FALSE)</f>
        <v>0.86676492558695795</v>
      </c>
      <c r="Q1728" s="1061">
        <f>VLOOKUP(C1728,'A. Rate Class Allocations'!$B$124:$J$128,7,FALSE)</f>
        <v>0.93591420350510102</v>
      </c>
      <c r="R1728" s="1061">
        <f>VLOOKUP(C1728,'A. Rate Class Allocations'!$B$124:$J$128,9,FALSE)</f>
        <v>0.67326093337246795</v>
      </c>
      <c r="S1728" s="1060">
        <f t="shared" si="79"/>
        <v>117.99520125872391</v>
      </c>
      <c r="T1728" s="1060">
        <f t="shared" si="80"/>
        <v>3.6546639272086859E-2</v>
      </c>
    </row>
    <row r="1729" spans="1:20" s="1063" customFormat="1">
      <c r="A1729" s="1072" t="s">
        <v>846</v>
      </c>
      <c r="B1729" s="1063" t="s">
        <v>768</v>
      </c>
      <c r="C1729" s="1063" t="s">
        <v>806</v>
      </c>
      <c r="D1729" s="1063" t="s">
        <v>1690</v>
      </c>
      <c r="E1729" s="1066">
        <v>2019</v>
      </c>
      <c r="F1729" s="1066">
        <v>2019</v>
      </c>
      <c r="G1729" s="1064">
        <v>43552</v>
      </c>
      <c r="H1729" s="1117">
        <f t="shared" si="78"/>
        <v>2019</v>
      </c>
      <c r="I1729" s="1118"/>
      <c r="J1729" s="1063" t="s">
        <v>925</v>
      </c>
      <c r="K1729" s="1063" t="s">
        <v>924</v>
      </c>
      <c r="L1729" s="1063" t="s">
        <v>827</v>
      </c>
      <c r="M1729" s="1063">
        <v>466.12800000000004</v>
      </c>
      <c r="N1729" s="1063">
        <v>0.20800000000000002</v>
      </c>
      <c r="O1729" s="1062">
        <f>VLOOKUP(C1729,'A. Rate Class Allocations'!$B$124:$J$128,6,FALSE)</f>
        <v>0.94261788524984402</v>
      </c>
      <c r="P1729" s="1061">
        <f>VLOOKUP(C1729,'A. Rate Class Allocations'!$B$124:$J$128,8,FALSE)</f>
        <v>0.86676492558695795</v>
      </c>
      <c r="Q1729" s="1061">
        <f>VLOOKUP(C1729,'A. Rate Class Allocations'!$B$124:$J$128,7,FALSE)</f>
        <v>0.93591420350510102</v>
      </c>
      <c r="R1729" s="1061">
        <f>VLOOKUP(C1729,'A. Rate Class Allocations'!$B$124:$J$128,9,FALSE)</f>
        <v>0.67326093337246795</v>
      </c>
      <c r="S1729" s="1060">
        <f t="shared" si="79"/>
        <v>380.83968406264</v>
      </c>
      <c r="T1729" s="1060">
        <f t="shared" si="80"/>
        <v>0.13106380980334603</v>
      </c>
    </row>
    <row r="1730" spans="1:20" s="1063" customFormat="1">
      <c r="A1730" s="1072" t="s">
        <v>846</v>
      </c>
      <c r="B1730" s="1063" t="s">
        <v>768</v>
      </c>
      <c r="C1730" s="1063" t="s">
        <v>806</v>
      </c>
      <c r="D1730" s="1063" t="s">
        <v>1690</v>
      </c>
      <c r="E1730" s="1066">
        <v>2019</v>
      </c>
      <c r="F1730" s="1066">
        <v>2019</v>
      </c>
      <c r="G1730" s="1064">
        <v>43552</v>
      </c>
      <c r="H1730" s="1117">
        <f t="shared" si="78"/>
        <v>2019</v>
      </c>
      <c r="I1730" s="1118"/>
      <c r="J1730" s="1063" t="s">
        <v>925</v>
      </c>
      <c r="K1730" s="1063" t="s">
        <v>924</v>
      </c>
      <c r="L1730" s="1063" t="s">
        <v>827</v>
      </c>
      <c r="M1730" s="1063">
        <v>64.98899999999999</v>
      </c>
      <c r="N1730" s="1063">
        <v>2.8999999999999998E-2</v>
      </c>
      <c r="O1730" s="1062">
        <f>VLOOKUP(C1730,'A. Rate Class Allocations'!$B$124:$J$128,6,FALSE)</f>
        <v>0.94261788524984402</v>
      </c>
      <c r="P1730" s="1061">
        <f>VLOOKUP(C1730,'A. Rate Class Allocations'!$B$124:$J$128,8,FALSE)</f>
        <v>0.86676492558695795</v>
      </c>
      <c r="Q1730" s="1061">
        <f>VLOOKUP(C1730,'A. Rate Class Allocations'!$B$124:$J$128,7,FALSE)</f>
        <v>0.93591420350510102</v>
      </c>
      <c r="R1730" s="1061">
        <f>VLOOKUP(C1730,'A. Rate Class Allocations'!$B$124:$J$128,9,FALSE)</f>
        <v>0.67326093337246795</v>
      </c>
      <c r="S1730" s="1060">
        <f t="shared" si="79"/>
        <v>53.097840566425759</v>
      </c>
      <c r="T1730" s="1060">
        <f t="shared" si="80"/>
        <v>1.8273319636043429E-2</v>
      </c>
    </row>
    <row r="1731" spans="1:20" s="1063" customFormat="1">
      <c r="A1731" s="1072" t="s">
        <v>846</v>
      </c>
      <c r="B1731" s="1063" t="s">
        <v>768</v>
      </c>
      <c r="C1731" s="1063" t="s">
        <v>806</v>
      </c>
      <c r="D1731" s="1063" t="s">
        <v>1689</v>
      </c>
      <c r="E1731" s="1066">
        <v>2019</v>
      </c>
      <c r="F1731" s="1066">
        <v>2019</v>
      </c>
      <c r="G1731" s="1064">
        <v>43473</v>
      </c>
      <c r="H1731" s="1117">
        <f t="shared" si="78"/>
        <v>2019</v>
      </c>
      <c r="I1731" s="1118"/>
      <c r="J1731" s="1063" t="s">
        <v>925</v>
      </c>
      <c r="K1731" s="1063" t="s">
        <v>924</v>
      </c>
      <c r="L1731" s="1063" t="s">
        <v>827</v>
      </c>
      <c r="M1731" s="1063">
        <v>1514.9159999999997</v>
      </c>
      <c r="N1731" s="1063">
        <v>0.67599999999999993</v>
      </c>
      <c r="O1731" s="1062">
        <f>VLOOKUP(C1731,'A. Rate Class Allocations'!$B$124:$J$128,6,FALSE)</f>
        <v>0.94261788524984402</v>
      </c>
      <c r="P1731" s="1061">
        <f>VLOOKUP(C1731,'A. Rate Class Allocations'!$B$124:$J$128,8,FALSE)</f>
        <v>0.86676492558695795</v>
      </c>
      <c r="Q1731" s="1061">
        <f>VLOOKUP(C1731,'A. Rate Class Allocations'!$B$124:$J$128,7,FALSE)</f>
        <v>0.93591420350510102</v>
      </c>
      <c r="R1731" s="1061">
        <f>VLOOKUP(C1731,'A. Rate Class Allocations'!$B$124:$J$128,9,FALSE)</f>
        <v>0.67326093337246795</v>
      </c>
      <c r="S1731" s="1060">
        <f t="shared" si="79"/>
        <v>1237.7289732035797</v>
      </c>
      <c r="T1731" s="1060">
        <f t="shared" si="80"/>
        <v>0.42595738186087445</v>
      </c>
    </row>
    <row r="1732" spans="1:20" s="1063" customFormat="1">
      <c r="A1732" s="1072" t="s">
        <v>846</v>
      </c>
      <c r="B1732" s="1063" t="s">
        <v>768</v>
      </c>
      <c r="C1732" s="1063" t="s">
        <v>806</v>
      </c>
      <c r="D1732" s="1063" t="s">
        <v>1688</v>
      </c>
      <c r="E1732" s="1066">
        <v>2019</v>
      </c>
      <c r="F1732" s="1066">
        <v>2019</v>
      </c>
      <c r="G1732" s="1064">
        <v>43452</v>
      </c>
      <c r="H1732" s="1117">
        <f t="shared" ref="H1732:H1795" si="81">YEAR(G1732)</f>
        <v>2018</v>
      </c>
      <c r="I1732" s="1118"/>
      <c r="J1732" s="1063" t="s">
        <v>925</v>
      </c>
      <c r="K1732" s="1063" t="s">
        <v>924</v>
      </c>
      <c r="L1732" s="1063" t="s">
        <v>827</v>
      </c>
      <c r="M1732" s="1063">
        <v>1796.7839999999999</v>
      </c>
      <c r="N1732" s="1063">
        <v>0.65599999999999992</v>
      </c>
      <c r="O1732" s="1062">
        <f>VLOOKUP(C1732,'A. Rate Class Allocations'!$B$124:$J$128,6,FALSE)</f>
        <v>0.94261788524984402</v>
      </c>
      <c r="P1732" s="1061">
        <f>VLOOKUP(C1732,'A. Rate Class Allocations'!$B$124:$J$128,8,FALSE)</f>
        <v>0.86676492558695795</v>
      </c>
      <c r="Q1732" s="1061">
        <f>VLOOKUP(C1732,'A. Rate Class Allocations'!$B$124:$J$128,7,FALSE)</f>
        <v>0.93591420350510102</v>
      </c>
      <c r="R1732" s="1061">
        <f>VLOOKUP(C1732,'A. Rate Class Allocations'!$B$124:$J$128,9,FALSE)</f>
        <v>0.67326093337246795</v>
      </c>
      <c r="S1732" s="1060">
        <f t="shared" ref="S1732:S1795" si="82">M1732*O1732*P1732</f>
        <v>1468.0230556602619</v>
      </c>
      <c r="T1732" s="1060">
        <f t="shared" ref="T1732:T1795" si="83">N1732*Q1732*R1732</f>
        <v>0.41335509245670654</v>
      </c>
    </row>
    <row r="1733" spans="1:20" s="1063" customFormat="1">
      <c r="A1733" s="1072" t="s">
        <v>846</v>
      </c>
      <c r="B1733" s="1063" t="s">
        <v>768</v>
      </c>
      <c r="C1733" s="1063" t="s">
        <v>806</v>
      </c>
      <c r="D1733" s="1063" t="s">
        <v>1688</v>
      </c>
      <c r="E1733" s="1066">
        <v>2019</v>
      </c>
      <c r="F1733" s="1066">
        <v>2019</v>
      </c>
      <c r="G1733" s="1064">
        <v>43452</v>
      </c>
      <c r="H1733" s="1117">
        <f t="shared" si="81"/>
        <v>2018</v>
      </c>
      <c r="I1733" s="1118"/>
      <c r="J1733" s="1063" t="s">
        <v>925</v>
      </c>
      <c r="K1733" s="1063" t="s">
        <v>924</v>
      </c>
      <c r="L1733" s="1063" t="s">
        <v>827</v>
      </c>
      <c r="M1733" s="1063">
        <v>279.37799999999999</v>
      </c>
      <c r="N1733" s="1063">
        <v>0.10199999999999999</v>
      </c>
      <c r="O1733" s="1062">
        <f>VLOOKUP(C1733,'A. Rate Class Allocations'!$B$124:$J$128,6,FALSE)</f>
        <v>0.94261788524984402</v>
      </c>
      <c r="P1733" s="1061">
        <f>VLOOKUP(C1733,'A. Rate Class Allocations'!$B$124:$J$128,8,FALSE)</f>
        <v>0.86676492558695795</v>
      </c>
      <c r="Q1733" s="1061">
        <f>VLOOKUP(C1733,'A. Rate Class Allocations'!$B$124:$J$128,7,FALSE)</f>
        <v>0.93591420350510102</v>
      </c>
      <c r="R1733" s="1061">
        <f>VLOOKUP(C1733,'A. Rate Class Allocations'!$B$124:$J$128,9,FALSE)</f>
        <v>0.67326093337246795</v>
      </c>
      <c r="S1733" s="1060">
        <f t="shared" si="82"/>
        <v>228.25968243497974</v>
      </c>
      <c r="T1733" s="1060">
        <f t="shared" si="83"/>
        <v>6.42716759612562E-2</v>
      </c>
    </row>
    <row r="1734" spans="1:20" s="1063" customFormat="1">
      <c r="A1734" s="1072" t="s">
        <v>846</v>
      </c>
      <c r="B1734" s="1063" t="s">
        <v>768</v>
      </c>
      <c r="C1734" s="1063" t="s">
        <v>806</v>
      </c>
      <c r="D1734" s="1063" t="s">
        <v>1688</v>
      </c>
      <c r="E1734" s="1066">
        <v>2019</v>
      </c>
      <c r="F1734" s="1066">
        <v>2019</v>
      </c>
      <c r="G1734" s="1064">
        <v>43452</v>
      </c>
      <c r="H1734" s="1117">
        <f t="shared" si="81"/>
        <v>2018</v>
      </c>
      <c r="I1734" s="1118"/>
      <c r="J1734" s="1063" t="s">
        <v>925</v>
      </c>
      <c r="K1734" s="1063" t="s">
        <v>924</v>
      </c>
      <c r="L1734" s="1063" t="s">
        <v>827</v>
      </c>
      <c r="M1734" s="1063">
        <v>1665.3119999999999</v>
      </c>
      <c r="N1734" s="1063">
        <v>0.60799999999999998</v>
      </c>
      <c r="O1734" s="1062">
        <f>VLOOKUP(C1734,'A. Rate Class Allocations'!$B$124:$J$128,6,FALSE)</f>
        <v>0.94261788524984402</v>
      </c>
      <c r="P1734" s="1061">
        <f>VLOOKUP(C1734,'A. Rate Class Allocations'!$B$124:$J$128,8,FALSE)</f>
        <v>0.86676492558695795</v>
      </c>
      <c r="Q1734" s="1061">
        <f>VLOOKUP(C1734,'A. Rate Class Allocations'!$B$124:$J$128,7,FALSE)</f>
        <v>0.93591420350510102</v>
      </c>
      <c r="R1734" s="1061">
        <f>VLOOKUP(C1734,'A. Rate Class Allocations'!$B$124:$J$128,9,FALSE)</f>
        <v>0.67326093337246795</v>
      </c>
      <c r="S1734" s="1060">
        <f t="shared" si="82"/>
        <v>1360.6067345143888</v>
      </c>
      <c r="T1734" s="1060">
        <f t="shared" si="83"/>
        <v>0.38310959788670368</v>
      </c>
    </row>
    <row r="1735" spans="1:20" s="1063" customFormat="1">
      <c r="A1735" s="1072" t="s">
        <v>846</v>
      </c>
      <c r="B1735" s="1063" t="s">
        <v>768</v>
      </c>
      <c r="C1735" s="1063" t="s">
        <v>806</v>
      </c>
      <c r="D1735" s="1063" t="s">
        <v>1687</v>
      </c>
      <c r="E1735" s="1066">
        <v>2019</v>
      </c>
      <c r="F1735" s="1066">
        <v>2019</v>
      </c>
      <c r="G1735" s="1064">
        <v>43488</v>
      </c>
      <c r="H1735" s="1117">
        <f t="shared" si="81"/>
        <v>2019</v>
      </c>
      <c r="I1735" s="1118"/>
      <c r="J1735" s="1063" t="s">
        <v>925</v>
      </c>
      <c r="K1735" s="1063" t="s">
        <v>924</v>
      </c>
      <c r="L1735" s="1063" t="s">
        <v>827</v>
      </c>
      <c r="M1735" s="1063">
        <v>4680.7800000000007</v>
      </c>
      <c r="N1735" s="1063">
        <v>0.78</v>
      </c>
      <c r="O1735" s="1062">
        <f>VLOOKUP(C1735,'A. Rate Class Allocations'!$B$124:$J$128,6,FALSE)</f>
        <v>0.94261788524984402</v>
      </c>
      <c r="P1735" s="1061">
        <f>VLOOKUP(C1735,'A. Rate Class Allocations'!$B$124:$J$128,8,FALSE)</f>
        <v>0.86676492558695795</v>
      </c>
      <c r="Q1735" s="1061">
        <f>VLOOKUP(C1735,'A. Rate Class Allocations'!$B$124:$J$128,7,FALSE)</f>
        <v>0.93591420350510102</v>
      </c>
      <c r="R1735" s="1061">
        <f>VLOOKUP(C1735,'A. Rate Class Allocations'!$B$124:$J$128,9,FALSE)</f>
        <v>0.67326093337246795</v>
      </c>
      <c r="S1735" s="1060">
        <f t="shared" si="82"/>
        <v>3824.3288889891278</v>
      </c>
      <c r="T1735" s="1060">
        <f t="shared" si="83"/>
        <v>0.49148928676254749</v>
      </c>
    </row>
    <row r="1736" spans="1:20" s="1063" customFormat="1">
      <c r="A1736" s="1072" t="s">
        <v>846</v>
      </c>
      <c r="B1736" s="1063" t="s">
        <v>768</v>
      </c>
      <c r="C1736" s="1063" t="s">
        <v>806</v>
      </c>
      <c r="D1736" s="1063" t="s">
        <v>1687</v>
      </c>
      <c r="E1736" s="1066">
        <v>2019</v>
      </c>
      <c r="F1736" s="1066">
        <v>2019</v>
      </c>
      <c r="G1736" s="1064">
        <v>43488</v>
      </c>
      <c r="H1736" s="1117">
        <f t="shared" si="81"/>
        <v>2019</v>
      </c>
      <c r="I1736" s="1118"/>
      <c r="J1736" s="1063" t="s">
        <v>925</v>
      </c>
      <c r="K1736" s="1063" t="s">
        <v>924</v>
      </c>
      <c r="L1736" s="1063" t="s">
        <v>827</v>
      </c>
      <c r="M1736" s="1063">
        <v>174.02899999999997</v>
      </c>
      <c r="N1736" s="1063">
        <v>2.8999999999999998E-2</v>
      </c>
      <c r="O1736" s="1062">
        <f>VLOOKUP(C1736,'A. Rate Class Allocations'!$B$124:$J$128,6,FALSE)</f>
        <v>0.94261788524984402</v>
      </c>
      <c r="P1736" s="1061">
        <f>VLOOKUP(C1736,'A. Rate Class Allocations'!$B$124:$J$128,8,FALSE)</f>
        <v>0.86676492558695795</v>
      </c>
      <c r="Q1736" s="1061">
        <f>VLOOKUP(C1736,'A. Rate Class Allocations'!$B$124:$J$128,7,FALSE)</f>
        <v>0.93591420350510102</v>
      </c>
      <c r="R1736" s="1061">
        <f>VLOOKUP(C1736,'A. Rate Class Allocations'!$B$124:$J$128,9,FALSE)</f>
        <v>0.67326093337246795</v>
      </c>
      <c r="S1736" s="1060">
        <f t="shared" si="82"/>
        <v>142.18658689831369</v>
      </c>
      <c r="T1736" s="1060">
        <f t="shared" si="83"/>
        <v>1.8273319636043429E-2</v>
      </c>
    </row>
    <row r="1737" spans="1:20" s="1063" customFormat="1">
      <c r="A1737" s="1072" t="s">
        <v>846</v>
      </c>
      <c r="B1737" s="1063" t="s">
        <v>768</v>
      </c>
      <c r="C1737" s="1063" t="s">
        <v>806</v>
      </c>
      <c r="D1737" s="1063" t="s">
        <v>1686</v>
      </c>
      <c r="E1737" s="1066">
        <v>2019</v>
      </c>
      <c r="F1737" s="1066">
        <v>2019</v>
      </c>
      <c r="G1737" s="1064">
        <v>43503</v>
      </c>
      <c r="H1737" s="1117">
        <f t="shared" si="81"/>
        <v>2019</v>
      </c>
      <c r="I1737" s="1118"/>
      <c r="J1737" s="1063" t="s">
        <v>925</v>
      </c>
      <c r="K1737" s="1063" t="s">
        <v>924</v>
      </c>
      <c r="L1737" s="1063" t="s">
        <v>827</v>
      </c>
      <c r="M1737" s="1063">
        <v>1219.1399999999999</v>
      </c>
      <c r="N1737" s="1063">
        <v>0.46799999999999997</v>
      </c>
      <c r="O1737" s="1062">
        <f>VLOOKUP(C1737,'A. Rate Class Allocations'!$B$124:$J$128,6,FALSE)</f>
        <v>0.94261788524984402</v>
      </c>
      <c r="P1737" s="1061">
        <f>VLOOKUP(C1737,'A. Rate Class Allocations'!$B$124:$J$128,8,FALSE)</f>
        <v>0.86676492558695795</v>
      </c>
      <c r="Q1737" s="1061">
        <f>VLOOKUP(C1737,'A. Rate Class Allocations'!$B$124:$J$128,7,FALSE)</f>
        <v>0.93591420350510102</v>
      </c>
      <c r="R1737" s="1061">
        <f>VLOOKUP(C1737,'A. Rate Class Allocations'!$B$124:$J$128,9,FALSE)</f>
        <v>0.67326093337246795</v>
      </c>
      <c r="S1737" s="1060">
        <f t="shared" si="82"/>
        <v>996.07166363772797</v>
      </c>
      <c r="T1737" s="1060">
        <f t="shared" si="83"/>
        <v>0.29489357205752847</v>
      </c>
    </row>
    <row r="1738" spans="1:20" s="1063" customFormat="1">
      <c r="A1738" s="1072" t="s">
        <v>846</v>
      </c>
      <c r="B1738" s="1063" t="s">
        <v>768</v>
      </c>
      <c r="C1738" s="1063" t="s">
        <v>806</v>
      </c>
      <c r="D1738" s="1063" t="s">
        <v>1686</v>
      </c>
      <c r="E1738" s="1066">
        <v>2019</v>
      </c>
      <c r="F1738" s="1066">
        <v>2019</v>
      </c>
      <c r="G1738" s="1064">
        <v>43503</v>
      </c>
      <c r="H1738" s="1117">
        <f t="shared" si="81"/>
        <v>2019</v>
      </c>
      <c r="I1738" s="1118"/>
      <c r="J1738" s="1063" t="s">
        <v>925</v>
      </c>
      <c r="K1738" s="1063" t="s">
        <v>924</v>
      </c>
      <c r="L1738" s="1063" t="s">
        <v>827</v>
      </c>
      <c r="M1738" s="1063">
        <v>531.42000000000007</v>
      </c>
      <c r="N1738" s="1063">
        <v>0.20400000000000001</v>
      </c>
      <c r="O1738" s="1062">
        <f>VLOOKUP(C1738,'A. Rate Class Allocations'!$B$124:$J$128,6,FALSE)</f>
        <v>0.94261788524984402</v>
      </c>
      <c r="P1738" s="1061">
        <f>VLOOKUP(C1738,'A. Rate Class Allocations'!$B$124:$J$128,8,FALSE)</f>
        <v>0.86676492558695795</v>
      </c>
      <c r="Q1738" s="1061">
        <f>VLOOKUP(C1738,'A. Rate Class Allocations'!$B$124:$J$128,7,FALSE)</f>
        <v>0.93591420350510102</v>
      </c>
      <c r="R1738" s="1061">
        <f>VLOOKUP(C1738,'A. Rate Class Allocations'!$B$124:$J$128,9,FALSE)</f>
        <v>0.67326093337246795</v>
      </c>
      <c r="S1738" s="1060">
        <f t="shared" si="82"/>
        <v>434.18508414977896</v>
      </c>
      <c r="T1738" s="1060">
        <f t="shared" si="83"/>
        <v>0.12854335192251243</v>
      </c>
    </row>
    <row r="1739" spans="1:20" s="1063" customFormat="1">
      <c r="A1739" s="1072" t="s">
        <v>846</v>
      </c>
      <c r="B1739" s="1063" t="s">
        <v>768</v>
      </c>
      <c r="C1739" s="1063" t="s">
        <v>806</v>
      </c>
      <c r="D1739" s="1063" t="s">
        <v>1686</v>
      </c>
      <c r="E1739" s="1066">
        <v>2019</v>
      </c>
      <c r="F1739" s="1066">
        <v>2019</v>
      </c>
      <c r="G1739" s="1064">
        <v>43503</v>
      </c>
      <c r="H1739" s="1117">
        <f t="shared" si="81"/>
        <v>2019</v>
      </c>
      <c r="I1739" s="1118"/>
      <c r="J1739" s="1063" t="s">
        <v>925</v>
      </c>
      <c r="K1739" s="1063" t="s">
        <v>924</v>
      </c>
      <c r="L1739" s="1063" t="s">
        <v>827</v>
      </c>
      <c r="M1739" s="1063">
        <v>1354.6000000000004</v>
      </c>
      <c r="N1739" s="1063">
        <v>0.52000000000000013</v>
      </c>
      <c r="O1739" s="1062">
        <f>VLOOKUP(C1739,'A. Rate Class Allocations'!$B$124:$J$128,6,FALSE)</f>
        <v>0.94261788524984402</v>
      </c>
      <c r="P1739" s="1061">
        <f>VLOOKUP(C1739,'A. Rate Class Allocations'!$B$124:$J$128,8,FALSE)</f>
        <v>0.86676492558695795</v>
      </c>
      <c r="Q1739" s="1061">
        <f>VLOOKUP(C1739,'A. Rate Class Allocations'!$B$124:$J$128,7,FALSE)</f>
        <v>0.93591420350510102</v>
      </c>
      <c r="R1739" s="1061">
        <f>VLOOKUP(C1739,'A. Rate Class Allocations'!$B$124:$J$128,9,FALSE)</f>
        <v>0.67326093337246795</v>
      </c>
      <c r="S1739" s="1060">
        <f t="shared" si="82"/>
        <v>1106.7462929308092</v>
      </c>
      <c r="T1739" s="1060">
        <f t="shared" si="83"/>
        <v>0.32765952450836505</v>
      </c>
    </row>
    <row r="1740" spans="1:20" s="1063" customFormat="1">
      <c r="A1740" s="1072" t="s">
        <v>846</v>
      </c>
      <c r="B1740" s="1063" t="s">
        <v>768</v>
      </c>
      <c r="C1740" s="1063" t="s">
        <v>806</v>
      </c>
      <c r="D1740" s="1063" t="s">
        <v>1686</v>
      </c>
      <c r="E1740" s="1066">
        <v>2019</v>
      </c>
      <c r="F1740" s="1066">
        <v>2019</v>
      </c>
      <c r="G1740" s="1064">
        <v>43503</v>
      </c>
      <c r="H1740" s="1117">
        <f t="shared" si="81"/>
        <v>2019</v>
      </c>
      <c r="I1740" s="1118"/>
      <c r="J1740" s="1063" t="s">
        <v>925</v>
      </c>
      <c r="K1740" s="1063" t="s">
        <v>924</v>
      </c>
      <c r="L1740" s="1063" t="s">
        <v>827</v>
      </c>
      <c r="M1740" s="1063">
        <v>664.27500000000009</v>
      </c>
      <c r="N1740" s="1063">
        <v>0.255</v>
      </c>
      <c r="O1740" s="1062">
        <f>VLOOKUP(C1740,'A. Rate Class Allocations'!$B$124:$J$128,6,FALSE)</f>
        <v>0.94261788524984402</v>
      </c>
      <c r="P1740" s="1061">
        <f>VLOOKUP(C1740,'A. Rate Class Allocations'!$B$124:$J$128,8,FALSE)</f>
        <v>0.86676492558695795</v>
      </c>
      <c r="Q1740" s="1061">
        <f>VLOOKUP(C1740,'A. Rate Class Allocations'!$B$124:$J$128,7,FALSE)</f>
        <v>0.93591420350510102</v>
      </c>
      <c r="R1740" s="1061">
        <f>VLOOKUP(C1740,'A. Rate Class Allocations'!$B$124:$J$128,9,FALSE)</f>
        <v>0.67326093337246795</v>
      </c>
      <c r="S1740" s="1060">
        <f t="shared" si="82"/>
        <v>542.7313551872237</v>
      </c>
      <c r="T1740" s="1060">
        <f t="shared" si="83"/>
        <v>0.16067918990314053</v>
      </c>
    </row>
    <row r="1741" spans="1:20" s="1063" customFormat="1">
      <c r="A1741" s="1072" t="s">
        <v>846</v>
      </c>
      <c r="B1741" s="1063" t="s">
        <v>768</v>
      </c>
      <c r="C1741" s="1063" t="s">
        <v>806</v>
      </c>
      <c r="D1741" s="1063" t="s">
        <v>1686</v>
      </c>
      <c r="E1741" s="1066">
        <v>2019</v>
      </c>
      <c r="F1741" s="1066">
        <v>2019</v>
      </c>
      <c r="G1741" s="1064">
        <v>43503</v>
      </c>
      <c r="H1741" s="1117">
        <f t="shared" si="81"/>
        <v>2019</v>
      </c>
      <c r="I1741" s="1118"/>
      <c r="J1741" s="1063" t="s">
        <v>925</v>
      </c>
      <c r="K1741" s="1063" t="s">
        <v>924</v>
      </c>
      <c r="L1741" s="1063" t="s">
        <v>827</v>
      </c>
      <c r="M1741" s="1063">
        <v>132.85500000000002</v>
      </c>
      <c r="N1741" s="1063">
        <v>5.1000000000000004E-2</v>
      </c>
      <c r="O1741" s="1062">
        <f>VLOOKUP(C1741,'A. Rate Class Allocations'!$B$124:$J$128,6,FALSE)</f>
        <v>0.94261788524984402</v>
      </c>
      <c r="P1741" s="1061">
        <f>VLOOKUP(C1741,'A. Rate Class Allocations'!$B$124:$J$128,8,FALSE)</f>
        <v>0.86676492558695795</v>
      </c>
      <c r="Q1741" s="1061">
        <f>VLOOKUP(C1741,'A. Rate Class Allocations'!$B$124:$J$128,7,FALSE)</f>
        <v>0.93591420350510102</v>
      </c>
      <c r="R1741" s="1061">
        <f>VLOOKUP(C1741,'A. Rate Class Allocations'!$B$124:$J$128,9,FALSE)</f>
        <v>0.67326093337246795</v>
      </c>
      <c r="S1741" s="1060">
        <f t="shared" si="82"/>
        <v>108.54627103744474</v>
      </c>
      <c r="T1741" s="1060">
        <f t="shared" si="83"/>
        <v>3.2135837980628107E-2</v>
      </c>
    </row>
    <row r="1742" spans="1:20" s="1063" customFormat="1">
      <c r="A1742" s="1072" t="s">
        <v>846</v>
      </c>
      <c r="B1742" s="1063" t="s">
        <v>768</v>
      </c>
      <c r="C1742" s="1063" t="s">
        <v>806</v>
      </c>
      <c r="D1742" s="1063" t="s">
        <v>1685</v>
      </c>
      <c r="E1742" s="1066">
        <v>2019</v>
      </c>
      <c r="F1742" s="1066">
        <v>2019</v>
      </c>
      <c r="G1742" s="1064">
        <v>43510</v>
      </c>
      <c r="H1742" s="1117">
        <f t="shared" si="81"/>
        <v>2019</v>
      </c>
      <c r="I1742" s="1118"/>
      <c r="J1742" s="1063" t="s">
        <v>925</v>
      </c>
      <c r="K1742" s="1063" t="s">
        <v>924</v>
      </c>
      <c r="L1742" s="1063" t="s">
        <v>827</v>
      </c>
      <c r="M1742" s="1063">
        <v>854.56800000000021</v>
      </c>
      <c r="N1742" s="1063">
        <v>0.31200000000000006</v>
      </c>
      <c r="O1742" s="1062">
        <f>VLOOKUP(C1742,'A. Rate Class Allocations'!$B$124:$J$128,6,FALSE)</f>
        <v>0.94261788524984402</v>
      </c>
      <c r="P1742" s="1061">
        <f>VLOOKUP(C1742,'A. Rate Class Allocations'!$B$124:$J$128,8,FALSE)</f>
        <v>0.86676492558695795</v>
      </c>
      <c r="Q1742" s="1061">
        <f>VLOOKUP(C1742,'A. Rate Class Allocations'!$B$124:$J$128,7,FALSE)</f>
        <v>0.93591420350510102</v>
      </c>
      <c r="R1742" s="1061">
        <f>VLOOKUP(C1742,'A. Rate Class Allocations'!$B$124:$J$128,9,FALSE)</f>
        <v>0.67326093337246795</v>
      </c>
      <c r="S1742" s="1060">
        <f t="shared" si="82"/>
        <v>698.20608744817343</v>
      </c>
      <c r="T1742" s="1060">
        <f t="shared" si="83"/>
        <v>0.19659571470501905</v>
      </c>
    </row>
    <row r="1743" spans="1:20" s="1063" customFormat="1">
      <c r="A1743" s="1072" t="s">
        <v>846</v>
      </c>
      <c r="B1743" s="1063" t="s">
        <v>768</v>
      </c>
      <c r="C1743" s="1063" t="s">
        <v>806</v>
      </c>
      <c r="D1743" s="1063" t="s">
        <v>1685</v>
      </c>
      <c r="E1743" s="1066">
        <v>2019</v>
      </c>
      <c r="F1743" s="1066">
        <v>2019</v>
      </c>
      <c r="G1743" s="1064">
        <v>43510</v>
      </c>
      <c r="H1743" s="1117">
        <f t="shared" si="81"/>
        <v>2019</v>
      </c>
      <c r="I1743" s="1118"/>
      <c r="J1743" s="1063" t="s">
        <v>925</v>
      </c>
      <c r="K1743" s="1063" t="s">
        <v>924</v>
      </c>
      <c r="L1743" s="1063" t="s">
        <v>827</v>
      </c>
      <c r="M1743" s="1063">
        <v>476.58600000000001</v>
      </c>
      <c r="N1743" s="1063">
        <v>0.17399999999999999</v>
      </c>
      <c r="O1743" s="1062">
        <f>VLOOKUP(C1743,'A. Rate Class Allocations'!$B$124:$J$128,6,FALSE)</f>
        <v>0.94261788524984402</v>
      </c>
      <c r="P1743" s="1061">
        <f>VLOOKUP(C1743,'A. Rate Class Allocations'!$B$124:$J$128,8,FALSE)</f>
        <v>0.86676492558695795</v>
      </c>
      <c r="Q1743" s="1061">
        <f>VLOOKUP(C1743,'A. Rate Class Allocations'!$B$124:$J$128,7,FALSE)</f>
        <v>0.93591420350510102</v>
      </c>
      <c r="R1743" s="1061">
        <f>VLOOKUP(C1743,'A. Rate Class Allocations'!$B$124:$J$128,9,FALSE)</f>
        <v>0.67326093337246795</v>
      </c>
      <c r="S1743" s="1060">
        <f t="shared" si="82"/>
        <v>389.38416415378896</v>
      </c>
      <c r="T1743" s="1060">
        <f t="shared" si="83"/>
        <v>0.10963991781626058</v>
      </c>
    </row>
    <row r="1744" spans="1:20" s="1063" customFormat="1">
      <c r="A1744" s="1072" t="s">
        <v>846</v>
      </c>
      <c r="B1744" s="1063" t="s">
        <v>768</v>
      </c>
      <c r="C1744" s="1063" t="s">
        <v>806</v>
      </c>
      <c r="D1744" s="1063" t="s">
        <v>1685</v>
      </c>
      <c r="E1744" s="1066">
        <v>2019</v>
      </c>
      <c r="F1744" s="1066">
        <v>2019</v>
      </c>
      <c r="G1744" s="1064">
        <v>43510</v>
      </c>
      <c r="H1744" s="1117">
        <f t="shared" si="81"/>
        <v>2019</v>
      </c>
      <c r="I1744" s="1118"/>
      <c r="J1744" s="1063" t="s">
        <v>925</v>
      </c>
      <c r="K1744" s="1063" t="s">
        <v>924</v>
      </c>
      <c r="L1744" s="1063" t="s">
        <v>827</v>
      </c>
      <c r="M1744" s="1063">
        <v>38.346000000000004</v>
      </c>
      <c r="N1744" s="1063">
        <v>1.4E-2</v>
      </c>
      <c r="O1744" s="1062">
        <f>VLOOKUP(C1744,'A. Rate Class Allocations'!$B$124:$J$128,6,FALSE)</f>
        <v>0.94261788524984402</v>
      </c>
      <c r="P1744" s="1061">
        <f>VLOOKUP(C1744,'A. Rate Class Allocations'!$B$124:$J$128,8,FALSE)</f>
        <v>0.86676492558695795</v>
      </c>
      <c r="Q1744" s="1061">
        <f>VLOOKUP(C1744,'A. Rate Class Allocations'!$B$124:$J$128,7,FALSE)</f>
        <v>0.93591420350510102</v>
      </c>
      <c r="R1744" s="1061">
        <f>VLOOKUP(C1744,'A. Rate Class Allocations'!$B$124:$J$128,9,FALSE)</f>
        <v>0.67326093337246795</v>
      </c>
      <c r="S1744" s="1060">
        <f t="shared" si="82"/>
        <v>31.329760334212907</v>
      </c>
      <c r="T1744" s="1060">
        <f t="shared" si="83"/>
        <v>8.8216025829175194E-3</v>
      </c>
    </row>
    <row r="1745" spans="1:20" s="1063" customFormat="1">
      <c r="A1745" s="1072" t="s">
        <v>846</v>
      </c>
      <c r="B1745" s="1063" t="s">
        <v>768</v>
      </c>
      <c r="C1745" s="1063" t="s">
        <v>806</v>
      </c>
      <c r="D1745" s="1063" t="s">
        <v>1684</v>
      </c>
      <c r="E1745" s="1066">
        <v>2019</v>
      </c>
      <c r="F1745" s="1066">
        <v>2019</v>
      </c>
      <c r="G1745" s="1064">
        <v>43440</v>
      </c>
      <c r="H1745" s="1117">
        <f t="shared" si="81"/>
        <v>2018</v>
      </c>
      <c r="I1745" s="1118"/>
      <c r="J1745" s="1063" t="s">
        <v>925</v>
      </c>
      <c r="K1745" s="1063" t="s">
        <v>924</v>
      </c>
      <c r="L1745" s="1063" t="s">
        <v>827</v>
      </c>
      <c r="M1745" s="1063">
        <v>854.56800000000021</v>
      </c>
      <c r="N1745" s="1063">
        <v>0.31200000000000006</v>
      </c>
      <c r="O1745" s="1062">
        <f>VLOOKUP(C1745,'A. Rate Class Allocations'!$B$124:$J$128,6,FALSE)</f>
        <v>0.94261788524984402</v>
      </c>
      <c r="P1745" s="1061">
        <f>VLOOKUP(C1745,'A. Rate Class Allocations'!$B$124:$J$128,8,FALSE)</f>
        <v>0.86676492558695795</v>
      </c>
      <c r="Q1745" s="1061">
        <f>VLOOKUP(C1745,'A. Rate Class Allocations'!$B$124:$J$128,7,FALSE)</f>
        <v>0.93591420350510102</v>
      </c>
      <c r="R1745" s="1061">
        <f>VLOOKUP(C1745,'A. Rate Class Allocations'!$B$124:$J$128,9,FALSE)</f>
        <v>0.67326093337246795</v>
      </c>
      <c r="S1745" s="1060">
        <f t="shared" si="82"/>
        <v>698.20608744817343</v>
      </c>
      <c r="T1745" s="1060">
        <f t="shared" si="83"/>
        <v>0.19659571470501905</v>
      </c>
    </row>
    <row r="1746" spans="1:20" s="1063" customFormat="1">
      <c r="A1746" s="1072" t="s">
        <v>846</v>
      </c>
      <c r="B1746" s="1063" t="s">
        <v>768</v>
      </c>
      <c r="C1746" s="1063" t="s">
        <v>806</v>
      </c>
      <c r="D1746" s="1063" t="s">
        <v>1684</v>
      </c>
      <c r="E1746" s="1066">
        <v>2019</v>
      </c>
      <c r="F1746" s="1066">
        <v>2019</v>
      </c>
      <c r="G1746" s="1064">
        <v>43440</v>
      </c>
      <c r="H1746" s="1117">
        <f t="shared" si="81"/>
        <v>2018</v>
      </c>
      <c r="I1746" s="1118"/>
      <c r="J1746" s="1063" t="s">
        <v>925</v>
      </c>
      <c r="K1746" s="1063" t="s">
        <v>924</v>
      </c>
      <c r="L1746" s="1063" t="s">
        <v>827</v>
      </c>
      <c r="M1746" s="1063">
        <v>2065.2059999999992</v>
      </c>
      <c r="N1746" s="1063">
        <v>0.75399999999999978</v>
      </c>
      <c r="O1746" s="1062">
        <f>VLOOKUP(C1746,'A. Rate Class Allocations'!$B$124:$J$128,6,FALSE)</f>
        <v>0.94261788524984402</v>
      </c>
      <c r="P1746" s="1061">
        <f>VLOOKUP(C1746,'A. Rate Class Allocations'!$B$124:$J$128,8,FALSE)</f>
        <v>0.86676492558695795</v>
      </c>
      <c r="Q1746" s="1061">
        <f>VLOOKUP(C1746,'A. Rate Class Allocations'!$B$124:$J$128,7,FALSE)</f>
        <v>0.93591420350510102</v>
      </c>
      <c r="R1746" s="1061">
        <f>VLOOKUP(C1746,'A. Rate Class Allocations'!$B$124:$J$128,9,FALSE)</f>
        <v>0.67326093337246795</v>
      </c>
      <c r="S1746" s="1060">
        <f t="shared" si="82"/>
        <v>1687.3313779997516</v>
      </c>
      <c r="T1746" s="1060">
        <f t="shared" si="83"/>
        <v>0.4751063105371291</v>
      </c>
    </row>
    <row r="1747" spans="1:20" s="1063" customFormat="1">
      <c r="A1747" s="1072" t="s">
        <v>846</v>
      </c>
      <c r="B1747" s="1063" t="s">
        <v>768</v>
      </c>
      <c r="C1747" s="1063" t="s">
        <v>806</v>
      </c>
      <c r="D1747" s="1063" t="s">
        <v>1683</v>
      </c>
      <c r="E1747" s="1066">
        <v>2019</v>
      </c>
      <c r="F1747" s="1066">
        <v>2019</v>
      </c>
      <c r="G1747" s="1064">
        <v>43441</v>
      </c>
      <c r="H1747" s="1117">
        <f t="shared" si="81"/>
        <v>2018</v>
      </c>
      <c r="I1747" s="1118"/>
      <c r="J1747" s="1063" t="s">
        <v>925</v>
      </c>
      <c r="K1747" s="1063" t="s">
        <v>924</v>
      </c>
      <c r="L1747" s="1063" t="s">
        <v>827</v>
      </c>
      <c r="M1747" s="1063">
        <v>292.03199999999998</v>
      </c>
      <c r="N1747" s="1063">
        <v>0.10400000000000001</v>
      </c>
      <c r="O1747" s="1062">
        <f>VLOOKUP(C1747,'A. Rate Class Allocations'!$B$124:$J$128,6,FALSE)</f>
        <v>0.94261788524984402</v>
      </c>
      <c r="P1747" s="1061">
        <f>VLOOKUP(C1747,'A. Rate Class Allocations'!$B$124:$J$128,8,FALSE)</f>
        <v>0.86676492558695795</v>
      </c>
      <c r="Q1747" s="1061">
        <f>VLOOKUP(C1747,'A. Rate Class Allocations'!$B$124:$J$128,7,FALSE)</f>
        <v>0.93591420350510102</v>
      </c>
      <c r="R1747" s="1061">
        <f>VLOOKUP(C1747,'A. Rate Class Allocations'!$B$124:$J$128,9,FALSE)</f>
        <v>0.67326093337246795</v>
      </c>
      <c r="S1747" s="1060">
        <f t="shared" si="82"/>
        <v>238.59835628020818</v>
      </c>
      <c r="T1747" s="1060">
        <f t="shared" si="83"/>
        <v>6.5531904901673016E-2</v>
      </c>
    </row>
    <row r="1748" spans="1:20" s="1063" customFormat="1">
      <c r="A1748" s="1072" t="s">
        <v>846</v>
      </c>
      <c r="B1748" s="1063" t="s">
        <v>768</v>
      </c>
      <c r="C1748" s="1063" t="s">
        <v>806</v>
      </c>
      <c r="D1748" s="1063" t="s">
        <v>1682</v>
      </c>
      <c r="E1748" s="1066">
        <v>2019</v>
      </c>
      <c r="F1748" s="1066">
        <v>2019</v>
      </c>
      <c r="G1748" s="1064">
        <v>43441</v>
      </c>
      <c r="H1748" s="1117">
        <f t="shared" si="81"/>
        <v>2018</v>
      </c>
      <c r="I1748" s="1118"/>
      <c r="J1748" s="1063" t="s">
        <v>925</v>
      </c>
      <c r="K1748" s="1063" t="s">
        <v>924</v>
      </c>
      <c r="L1748" s="1063" t="s">
        <v>827</v>
      </c>
      <c r="M1748" s="1063">
        <v>2693.1840000000007</v>
      </c>
      <c r="N1748" s="1063">
        <v>0.62400000000000011</v>
      </c>
      <c r="O1748" s="1062">
        <f>VLOOKUP(C1748,'A. Rate Class Allocations'!$B$124:$J$128,6,FALSE)</f>
        <v>0.94261788524984402</v>
      </c>
      <c r="P1748" s="1061">
        <f>VLOOKUP(C1748,'A. Rate Class Allocations'!$B$124:$J$128,8,FALSE)</f>
        <v>0.86676492558695795</v>
      </c>
      <c r="Q1748" s="1061">
        <f>VLOOKUP(C1748,'A. Rate Class Allocations'!$B$124:$J$128,7,FALSE)</f>
        <v>0.93591420350510102</v>
      </c>
      <c r="R1748" s="1061">
        <f>VLOOKUP(C1748,'A. Rate Class Allocations'!$B$124:$J$128,9,FALSE)</f>
        <v>0.67326093337246795</v>
      </c>
      <c r="S1748" s="1060">
        <f t="shared" si="82"/>
        <v>2200.4070634730315</v>
      </c>
      <c r="T1748" s="1060">
        <f t="shared" si="83"/>
        <v>0.3931914294100381</v>
      </c>
    </row>
    <row r="1749" spans="1:20" s="1063" customFormat="1">
      <c r="A1749" s="1072" t="s">
        <v>846</v>
      </c>
      <c r="B1749" s="1063" t="s">
        <v>768</v>
      </c>
      <c r="C1749" s="1063" t="s">
        <v>806</v>
      </c>
      <c r="D1749" s="1063" t="s">
        <v>1681</v>
      </c>
      <c r="E1749" s="1066">
        <v>2019</v>
      </c>
      <c r="F1749" s="1066">
        <v>2019</v>
      </c>
      <c r="G1749" s="1064">
        <v>43444</v>
      </c>
      <c r="H1749" s="1117">
        <f t="shared" si="81"/>
        <v>2018</v>
      </c>
      <c r="I1749" s="1118"/>
      <c r="J1749" s="1063" t="s">
        <v>925</v>
      </c>
      <c r="K1749" s="1063" t="s">
        <v>924</v>
      </c>
      <c r="L1749" s="1063" t="s">
        <v>827</v>
      </c>
      <c r="M1749" s="1063">
        <v>1737.008</v>
      </c>
      <c r="N1749" s="1063">
        <v>0.72800000000000009</v>
      </c>
      <c r="O1749" s="1062">
        <f>VLOOKUP(C1749,'A. Rate Class Allocations'!$B$124:$J$128,6,FALSE)</f>
        <v>0.94261788524984402</v>
      </c>
      <c r="P1749" s="1061">
        <f>VLOOKUP(C1749,'A. Rate Class Allocations'!$B$124:$J$128,8,FALSE)</f>
        <v>0.86676492558695795</v>
      </c>
      <c r="Q1749" s="1061">
        <f>VLOOKUP(C1749,'A. Rate Class Allocations'!$B$124:$J$128,7,FALSE)</f>
        <v>0.93591420350510102</v>
      </c>
      <c r="R1749" s="1061">
        <f>VLOOKUP(C1749,'A. Rate Class Allocations'!$B$124:$J$128,9,FALSE)</f>
        <v>0.67326093337246795</v>
      </c>
      <c r="S1749" s="1060">
        <f t="shared" si="82"/>
        <v>1419.1843826894719</v>
      </c>
      <c r="T1749" s="1060">
        <f t="shared" si="83"/>
        <v>0.45872333431171108</v>
      </c>
    </row>
    <row r="1750" spans="1:20" s="1063" customFormat="1">
      <c r="A1750" s="1072" t="s">
        <v>846</v>
      </c>
      <c r="B1750" s="1063" t="s">
        <v>768</v>
      </c>
      <c r="C1750" s="1063" t="s">
        <v>806</v>
      </c>
      <c r="D1750" s="1063" t="s">
        <v>1681</v>
      </c>
      <c r="E1750" s="1066">
        <v>2019</v>
      </c>
      <c r="F1750" s="1066">
        <v>2019</v>
      </c>
      <c r="G1750" s="1064">
        <v>43444</v>
      </c>
      <c r="H1750" s="1117">
        <f t="shared" si="81"/>
        <v>2018</v>
      </c>
      <c r="I1750" s="1118"/>
      <c r="J1750" s="1063" t="s">
        <v>925</v>
      </c>
      <c r="K1750" s="1063" t="s">
        <v>924</v>
      </c>
      <c r="L1750" s="1063" t="s">
        <v>827</v>
      </c>
      <c r="M1750" s="1063">
        <v>276.77600000000001</v>
      </c>
      <c r="N1750" s="1063">
        <v>0.11599999999999999</v>
      </c>
      <c r="O1750" s="1062">
        <f>VLOOKUP(C1750,'A. Rate Class Allocations'!$B$124:$J$128,6,FALSE)</f>
        <v>0.94261788524984402</v>
      </c>
      <c r="P1750" s="1061">
        <f>VLOOKUP(C1750,'A. Rate Class Allocations'!$B$124:$J$128,8,FALSE)</f>
        <v>0.86676492558695795</v>
      </c>
      <c r="Q1750" s="1061">
        <f>VLOOKUP(C1750,'A. Rate Class Allocations'!$B$124:$J$128,7,FALSE)</f>
        <v>0.93591420350510102</v>
      </c>
      <c r="R1750" s="1061">
        <f>VLOOKUP(C1750,'A. Rate Class Allocations'!$B$124:$J$128,9,FALSE)</f>
        <v>0.67326093337246795</v>
      </c>
      <c r="S1750" s="1060">
        <f t="shared" si="82"/>
        <v>226.13377526370707</v>
      </c>
      <c r="T1750" s="1060">
        <f t="shared" si="83"/>
        <v>7.3093278544173718E-2</v>
      </c>
    </row>
    <row r="1751" spans="1:20" s="1063" customFormat="1">
      <c r="A1751" s="1072" t="s">
        <v>846</v>
      </c>
      <c r="B1751" s="1063" t="s">
        <v>768</v>
      </c>
      <c r="C1751" s="1063" t="s">
        <v>806</v>
      </c>
      <c r="D1751" s="1063" t="s">
        <v>1681</v>
      </c>
      <c r="E1751" s="1066">
        <v>2019</v>
      </c>
      <c r="F1751" s="1066">
        <v>2019</v>
      </c>
      <c r="G1751" s="1064">
        <v>43444</v>
      </c>
      <c r="H1751" s="1117">
        <f t="shared" si="81"/>
        <v>2018</v>
      </c>
      <c r="I1751" s="1118"/>
      <c r="J1751" s="1063" t="s">
        <v>925</v>
      </c>
      <c r="K1751" s="1063" t="s">
        <v>924</v>
      </c>
      <c r="L1751" s="1063" t="s">
        <v>827</v>
      </c>
      <c r="M1751" s="1063">
        <v>226.67000000000002</v>
      </c>
      <c r="N1751" s="1063">
        <v>9.5000000000000001E-2</v>
      </c>
      <c r="O1751" s="1062">
        <f>VLOOKUP(C1751,'A. Rate Class Allocations'!$B$124:$J$128,6,FALSE)</f>
        <v>0.94261788524984402</v>
      </c>
      <c r="P1751" s="1061">
        <f>VLOOKUP(C1751,'A. Rate Class Allocations'!$B$124:$J$128,8,FALSE)</f>
        <v>0.86676492558695795</v>
      </c>
      <c r="Q1751" s="1061">
        <f>VLOOKUP(C1751,'A. Rate Class Allocations'!$B$124:$J$128,7,FALSE)</f>
        <v>0.93591420350510102</v>
      </c>
      <c r="R1751" s="1061">
        <f>VLOOKUP(C1751,'A. Rate Class Allocations'!$B$124:$J$128,9,FALSE)</f>
        <v>0.67326093337246795</v>
      </c>
      <c r="S1751" s="1060">
        <f t="shared" si="82"/>
        <v>185.19576422458769</v>
      </c>
      <c r="T1751" s="1060">
        <f t="shared" si="83"/>
        <v>5.9860874669797455E-2</v>
      </c>
    </row>
    <row r="1752" spans="1:20" s="1063" customFormat="1">
      <c r="A1752" s="1072" t="s">
        <v>846</v>
      </c>
      <c r="B1752" s="1063" t="s">
        <v>768</v>
      </c>
      <c r="C1752" s="1063" t="s">
        <v>806</v>
      </c>
      <c r="D1752" s="1063" t="s">
        <v>1681</v>
      </c>
      <c r="E1752" s="1066">
        <v>2019</v>
      </c>
      <c r="F1752" s="1066">
        <v>2019</v>
      </c>
      <c r="G1752" s="1064">
        <v>43444</v>
      </c>
      <c r="H1752" s="1117">
        <f t="shared" si="81"/>
        <v>2018</v>
      </c>
      <c r="I1752" s="1118"/>
      <c r="J1752" s="1063" t="s">
        <v>925</v>
      </c>
      <c r="K1752" s="1063" t="s">
        <v>924</v>
      </c>
      <c r="L1752" s="1063" t="s">
        <v>827</v>
      </c>
      <c r="M1752" s="1063">
        <v>2204.6640000000002</v>
      </c>
      <c r="N1752" s="1063">
        <v>0.92399999999999993</v>
      </c>
      <c r="O1752" s="1062">
        <f>VLOOKUP(C1752,'A. Rate Class Allocations'!$B$124:$J$128,6,FALSE)</f>
        <v>0.94261788524984402</v>
      </c>
      <c r="P1752" s="1061">
        <f>VLOOKUP(C1752,'A. Rate Class Allocations'!$B$124:$J$128,8,FALSE)</f>
        <v>0.86676492558695795</v>
      </c>
      <c r="Q1752" s="1061">
        <f>VLOOKUP(C1752,'A. Rate Class Allocations'!$B$124:$J$128,7,FALSE)</f>
        <v>0.93591420350510102</v>
      </c>
      <c r="R1752" s="1061">
        <f>VLOOKUP(C1752,'A. Rate Class Allocations'!$B$124:$J$128,9,FALSE)</f>
        <v>0.67326093337246795</v>
      </c>
      <c r="S1752" s="1060">
        <f t="shared" si="82"/>
        <v>1801.2724857212529</v>
      </c>
      <c r="T1752" s="1060">
        <f t="shared" si="83"/>
        <v>0.5822257704725563</v>
      </c>
    </row>
    <row r="1753" spans="1:20" s="1063" customFormat="1">
      <c r="A1753" s="1072" t="s">
        <v>846</v>
      </c>
      <c r="B1753" s="1063" t="s">
        <v>768</v>
      </c>
      <c r="C1753" s="1063" t="s">
        <v>806</v>
      </c>
      <c r="D1753" s="1063" t="s">
        <v>1680</v>
      </c>
      <c r="E1753" s="1066">
        <v>2019</v>
      </c>
      <c r="F1753" s="1066">
        <v>2019</v>
      </c>
      <c r="G1753" s="1064">
        <v>43432</v>
      </c>
      <c r="H1753" s="1117">
        <f t="shared" si="81"/>
        <v>2018</v>
      </c>
      <c r="I1753" s="1118"/>
      <c r="J1753" s="1063" t="s">
        <v>925</v>
      </c>
      <c r="K1753" s="1063" t="s">
        <v>924</v>
      </c>
      <c r="L1753" s="1063" t="s">
        <v>827</v>
      </c>
      <c r="M1753" s="1063">
        <v>1782.8720000000003</v>
      </c>
      <c r="N1753" s="1063">
        <v>0.72800000000000009</v>
      </c>
      <c r="O1753" s="1062">
        <f>VLOOKUP(C1753,'A. Rate Class Allocations'!$B$124:$J$128,6,FALSE)</f>
        <v>0.94261788524984402</v>
      </c>
      <c r="P1753" s="1061">
        <f>VLOOKUP(C1753,'A. Rate Class Allocations'!$B$124:$J$128,8,FALSE)</f>
        <v>0.86676492558695795</v>
      </c>
      <c r="Q1753" s="1061">
        <f>VLOOKUP(C1753,'A. Rate Class Allocations'!$B$124:$J$128,7,FALSE)</f>
        <v>0.93591420350510102</v>
      </c>
      <c r="R1753" s="1061">
        <f>VLOOKUP(C1753,'A. Rate Class Allocations'!$B$124:$J$128,9,FALSE)</f>
        <v>0.67326093337246795</v>
      </c>
      <c r="S1753" s="1060">
        <f t="shared" si="82"/>
        <v>1456.6565604386074</v>
      </c>
      <c r="T1753" s="1060">
        <f t="shared" si="83"/>
        <v>0.45872333431171108</v>
      </c>
    </row>
    <row r="1754" spans="1:20" s="1063" customFormat="1">
      <c r="A1754" s="1072" t="s">
        <v>846</v>
      </c>
      <c r="B1754" s="1063" t="s">
        <v>768</v>
      </c>
      <c r="C1754" s="1063" t="s">
        <v>806</v>
      </c>
      <c r="D1754" s="1063" t="s">
        <v>1680</v>
      </c>
      <c r="E1754" s="1066">
        <v>2019</v>
      </c>
      <c r="F1754" s="1066">
        <v>2019</v>
      </c>
      <c r="G1754" s="1064">
        <v>43432</v>
      </c>
      <c r="H1754" s="1117">
        <f t="shared" si="81"/>
        <v>2018</v>
      </c>
      <c r="I1754" s="1118"/>
      <c r="J1754" s="1063" t="s">
        <v>925</v>
      </c>
      <c r="K1754" s="1063" t="s">
        <v>924</v>
      </c>
      <c r="L1754" s="1063" t="s">
        <v>827</v>
      </c>
      <c r="M1754" s="1063">
        <v>112.654</v>
      </c>
      <c r="N1754" s="1063">
        <v>4.5999999999999999E-2</v>
      </c>
      <c r="O1754" s="1062">
        <f>VLOOKUP(C1754,'A. Rate Class Allocations'!$B$124:$J$128,6,FALSE)</f>
        <v>0.94261788524984402</v>
      </c>
      <c r="P1754" s="1061">
        <f>VLOOKUP(C1754,'A. Rate Class Allocations'!$B$124:$J$128,8,FALSE)</f>
        <v>0.86676492558695795</v>
      </c>
      <c r="Q1754" s="1061">
        <f>VLOOKUP(C1754,'A. Rate Class Allocations'!$B$124:$J$128,7,FALSE)</f>
        <v>0.93591420350510102</v>
      </c>
      <c r="R1754" s="1061">
        <f>VLOOKUP(C1754,'A. Rate Class Allocations'!$B$124:$J$128,9,FALSE)</f>
        <v>0.67326093337246795</v>
      </c>
      <c r="S1754" s="1060">
        <f t="shared" si="82"/>
        <v>92.041485961780126</v>
      </c>
      <c r="T1754" s="1060">
        <f t="shared" si="83"/>
        <v>2.8985265629586133E-2</v>
      </c>
    </row>
    <row r="1755" spans="1:20" s="1063" customFormat="1">
      <c r="A1755" s="1072" t="s">
        <v>846</v>
      </c>
      <c r="B1755" s="1063" t="s">
        <v>768</v>
      </c>
      <c r="C1755" s="1063" t="s">
        <v>806</v>
      </c>
      <c r="D1755" s="1063" t="s">
        <v>1679</v>
      </c>
      <c r="E1755" s="1066">
        <v>2019</v>
      </c>
      <c r="F1755" s="1066">
        <v>2019</v>
      </c>
      <c r="G1755" s="1064">
        <v>43448</v>
      </c>
      <c r="H1755" s="1117">
        <f t="shared" si="81"/>
        <v>2018</v>
      </c>
      <c r="I1755" s="1118"/>
      <c r="J1755" s="1063" t="s">
        <v>925</v>
      </c>
      <c r="K1755" s="1063" t="s">
        <v>924</v>
      </c>
      <c r="L1755" s="1063" t="s">
        <v>827</v>
      </c>
      <c r="M1755" s="1063">
        <v>784.36800000000005</v>
      </c>
      <c r="N1755" s="1063">
        <v>0.23399999999999999</v>
      </c>
      <c r="O1755" s="1062">
        <f>VLOOKUP(C1755,'A. Rate Class Allocations'!$B$124:$J$128,6,FALSE)</f>
        <v>0.94261788524984402</v>
      </c>
      <c r="P1755" s="1061">
        <f>VLOOKUP(C1755,'A. Rate Class Allocations'!$B$124:$J$128,8,FALSE)</f>
        <v>0.86676492558695795</v>
      </c>
      <c r="Q1755" s="1061">
        <f>VLOOKUP(C1755,'A. Rate Class Allocations'!$B$124:$J$128,7,FALSE)</f>
        <v>0.93591420350510102</v>
      </c>
      <c r="R1755" s="1061">
        <f>VLOOKUP(C1755,'A. Rate Class Allocations'!$B$124:$J$128,9,FALSE)</f>
        <v>0.67326093337246795</v>
      </c>
      <c r="S1755" s="1060">
        <f t="shared" si="82"/>
        <v>640.85071334235408</v>
      </c>
      <c r="T1755" s="1060">
        <f t="shared" si="83"/>
        <v>0.14744678602876424</v>
      </c>
    </row>
    <row r="1756" spans="1:20" s="1063" customFormat="1">
      <c r="A1756" s="1072" t="s">
        <v>846</v>
      </c>
      <c r="B1756" s="1063" t="s">
        <v>768</v>
      </c>
      <c r="C1756" s="1063" t="s">
        <v>806</v>
      </c>
      <c r="D1756" s="1063" t="s">
        <v>1679</v>
      </c>
      <c r="E1756" s="1066">
        <v>2019</v>
      </c>
      <c r="F1756" s="1066">
        <v>2019</v>
      </c>
      <c r="G1756" s="1064">
        <v>43448</v>
      </c>
      <c r="H1756" s="1117">
        <f t="shared" si="81"/>
        <v>2018</v>
      </c>
      <c r="I1756" s="1118"/>
      <c r="J1756" s="1063" t="s">
        <v>925</v>
      </c>
      <c r="K1756" s="1063" t="s">
        <v>924</v>
      </c>
      <c r="L1756" s="1063" t="s">
        <v>827</v>
      </c>
      <c r="M1756" s="1063">
        <v>1220.1280000000004</v>
      </c>
      <c r="N1756" s="1063">
        <v>0.36400000000000005</v>
      </c>
      <c r="O1756" s="1062">
        <f>VLOOKUP(C1756,'A. Rate Class Allocations'!$B$124:$J$128,6,FALSE)</f>
        <v>0.94261788524984402</v>
      </c>
      <c r="P1756" s="1061">
        <f>VLOOKUP(C1756,'A. Rate Class Allocations'!$B$124:$J$128,8,FALSE)</f>
        <v>0.86676492558695795</v>
      </c>
      <c r="Q1756" s="1061">
        <f>VLOOKUP(C1756,'A. Rate Class Allocations'!$B$124:$J$128,7,FALSE)</f>
        <v>0.93591420350510102</v>
      </c>
      <c r="R1756" s="1061">
        <f>VLOOKUP(C1756,'A. Rate Class Allocations'!$B$124:$J$128,9,FALSE)</f>
        <v>0.67326093337246795</v>
      </c>
      <c r="S1756" s="1060">
        <f t="shared" si="82"/>
        <v>996.87888742143991</v>
      </c>
      <c r="T1756" s="1060">
        <f t="shared" si="83"/>
        <v>0.22936166715585554</v>
      </c>
    </row>
    <row r="1757" spans="1:20" s="1063" customFormat="1">
      <c r="A1757" s="1072" t="s">
        <v>846</v>
      </c>
      <c r="B1757" s="1063" t="s">
        <v>768</v>
      </c>
      <c r="C1757" s="1063" t="s">
        <v>806</v>
      </c>
      <c r="D1757" s="1063" t="s">
        <v>1679</v>
      </c>
      <c r="E1757" s="1066">
        <v>2019</v>
      </c>
      <c r="F1757" s="1066">
        <v>2019</v>
      </c>
      <c r="G1757" s="1064">
        <v>43448</v>
      </c>
      <c r="H1757" s="1117">
        <f t="shared" si="81"/>
        <v>2018</v>
      </c>
      <c r="I1757" s="1118"/>
      <c r="J1757" s="1063" t="s">
        <v>925</v>
      </c>
      <c r="K1757" s="1063" t="s">
        <v>924</v>
      </c>
      <c r="L1757" s="1063" t="s">
        <v>827</v>
      </c>
      <c r="M1757" s="1063">
        <v>583.24799999999993</v>
      </c>
      <c r="N1757" s="1063">
        <v>0.17399999999999999</v>
      </c>
      <c r="O1757" s="1062">
        <f>VLOOKUP(C1757,'A. Rate Class Allocations'!$B$124:$J$128,6,FALSE)</f>
        <v>0.94261788524984402</v>
      </c>
      <c r="P1757" s="1061">
        <f>VLOOKUP(C1757,'A. Rate Class Allocations'!$B$124:$J$128,8,FALSE)</f>
        <v>0.86676492558695795</v>
      </c>
      <c r="Q1757" s="1061">
        <f>VLOOKUP(C1757,'A. Rate Class Allocations'!$B$124:$J$128,7,FALSE)</f>
        <v>0.93591420350510102</v>
      </c>
      <c r="R1757" s="1061">
        <f>VLOOKUP(C1757,'A. Rate Class Allocations'!$B$124:$J$128,9,FALSE)</f>
        <v>0.67326093337246795</v>
      </c>
      <c r="S1757" s="1060">
        <f t="shared" si="82"/>
        <v>476.53001761354523</v>
      </c>
      <c r="T1757" s="1060">
        <f t="shared" si="83"/>
        <v>0.10963991781626058</v>
      </c>
    </row>
    <row r="1758" spans="1:20" s="1063" customFormat="1">
      <c r="A1758" s="1072" t="s">
        <v>846</v>
      </c>
      <c r="B1758" s="1063" t="s">
        <v>768</v>
      </c>
      <c r="C1758" s="1063" t="s">
        <v>806</v>
      </c>
      <c r="D1758" s="1063" t="s">
        <v>1679</v>
      </c>
      <c r="E1758" s="1066">
        <v>2019</v>
      </c>
      <c r="F1758" s="1066">
        <v>2019</v>
      </c>
      <c r="G1758" s="1064">
        <v>43448</v>
      </c>
      <c r="H1758" s="1117">
        <f t="shared" si="81"/>
        <v>2018</v>
      </c>
      <c r="I1758" s="1118"/>
      <c r="J1758" s="1063" t="s">
        <v>925</v>
      </c>
      <c r="K1758" s="1063" t="s">
        <v>924</v>
      </c>
      <c r="L1758" s="1063" t="s">
        <v>827</v>
      </c>
      <c r="M1758" s="1063">
        <v>512.85599999999999</v>
      </c>
      <c r="N1758" s="1063">
        <v>0.153</v>
      </c>
      <c r="O1758" s="1062">
        <f>VLOOKUP(C1758,'A. Rate Class Allocations'!$B$124:$J$128,6,FALSE)</f>
        <v>0.94261788524984402</v>
      </c>
      <c r="P1758" s="1061">
        <f>VLOOKUP(C1758,'A. Rate Class Allocations'!$B$124:$J$128,8,FALSE)</f>
        <v>0.86676492558695795</v>
      </c>
      <c r="Q1758" s="1061">
        <f>VLOOKUP(C1758,'A. Rate Class Allocations'!$B$124:$J$128,7,FALSE)</f>
        <v>0.93591420350510102</v>
      </c>
      <c r="R1758" s="1061">
        <f>VLOOKUP(C1758,'A. Rate Class Allocations'!$B$124:$J$128,9,FALSE)</f>
        <v>0.67326093337246795</v>
      </c>
      <c r="S1758" s="1060">
        <f t="shared" si="82"/>
        <v>419.01777410846222</v>
      </c>
      <c r="T1758" s="1060">
        <f t="shared" si="83"/>
        <v>9.6407513941884321E-2</v>
      </c>
    </row>
    <row r="1759" spans="1:20" s="1063" customFormat="1">
      <c r="A1759" s="1072" t="s">
        <v>846</v>
      </c>
      <c r="B1759" s="1063" t="s">
        <v>768</v>
      </c>
      <c r="C1759" s="1063" t="s">
        <v>806</v>
      </c>
      <c r="D1759" s="1063" t="s">
        <v>1679</v>
      </c>
      <c r="E1759" s="1066">
        <v>2019</v>
      </c>
      <c r="F1759" s="1066">
        <v>2019</v>
      </c>
      <c r="G1759" s="1064">
        <v>43448</v>
      </c>
      <c r="H1759" s="1117">
        <f t="shared" si="81"/>
        <v>2018</v>
      </c>
      <c r="I1759" s="1118"/>
      <c r="J1759" s="1063" t="s">
        <v>925</v>
      </c>
      <c r="K1759" s="1063" t="s">
        <v>924</v>
      </c>
      <c r="L1759" s="1063" t="s">
        <v>827</v>
      </c>
      <c r="M1759" s="1063">
        <v>321.79200000000003</v>
      </c>
      <c r="N1759" s="1063">
        <v>9.6000000000000002E-2</v>
      </c>
      <c r="O1759" s="1062">
        <f>VLOOKUP(C1759,'A. Rate Class Allocations'!$B$124:$J$128,6,FALSE)</f>
        <v>0.94261788524984402</v>
      </c>
      <c r="P1759" s="1061">
        <f>VLOOKUP(C1759,'A. Rate Class Allocations'!$B$124:$J$128,8,FALSE)</f>
        <v>0.86676492558695795</v>
      </c>
      <c r="Q1759" s="1061">
        <f>VLOOKUP(C1759,'A. Rate Class Allocations'!$B$124:$J$128,7,FALSE)</f>
        <v>0.93591420350510102</v>
      </c>
      <c r="R1759" s="1061">
        <f>VLOOKUP(C1759,'A. Rate Class Allocations'!$B$124:$J$128,9,FALSE)</f>
        <v>0.67326093337246795</v>
      </c>
      <c r="S1759" s="1060">
        <f t="shared" si="82"/>
        <v>262.91311316609398</v>
      </c>
      <c r="T1759" s="1060">
        <f t="shared" si="83"/>
        <v>6.0490989140005842E-2</v>
      </c>
    </row>
    <row r="1760" spans="1:20" s="1063" customFormat="1">
      <c r="A1760" s="1072" t="s">
        <v>846</v>
      </c>
      <c r="B1760" s="1063" t="s">
        <v>768</v>
      </c>
      <c r="C1760" s="1063" t="s">
        <v>806</v>
      </c>
      <c r="D1760" s="1063" t="s">
        <v>1678</v>
      </c>
      <c r="E1760" s="1066">
        <v>2019</v>
      </c>
      <c r="F1760" s="1066">
        <v>2019</v>
      </c>
      <c r="G1760" s="1064">
        <v>43448</v>
      </c>
      <c r="H1760" s="1117">
        <f t="shared" si="81"/>
        <v>2018</v>
      </c>
      <c r="I1760" s="1118"/>
      <c r="J1760" s="1063" t="s">
        <v>925</v>
      </c>
      <c r="K1760" s="1063" t="s">
        <v>924</v>
      </c>
      <c r="L1760" s="1063" t="s">
        <v>827</v>
      </c>
      <c r="M1760" s="1063">
        <v>688.68799999999999</v>
      </c>
      <c r="N1760" s="1063">
        <v>0.20800000000000002</v>
      </c>
      <c r="O1760" s="1062">
        <f>VLOOKUP(C1760,'A. Rate Class Allocations'!$B$124:$J$128,6,FALSE)</f>
        <v>0.94261788524984402</v>
      </c>
      <c r="P1760" s="1061">
        <f>VLOOKUP(C1760,'A. Rate Class Allocations'!$B$124:$J$128,8,FALSE)</f>
        <v>0.86676492558695795</v>
      </c>
      <c r="Q1760" s="1061">
        <f>VLOOKUP(C1760,'A. Rate Class Allocations'!$B$124:$J$128,7,FALSE)</f>
        <v>0.93591420350510102</v>
      </c>
      <c r="R1760" s="1061">
        <f>VLOOKUP(C1760,'A. Rate Class Allocations'!$B$124:$J$128,9,FALSE)</f>
        <v>0.67326093337246795</v>
      </c>
      <c r="S1760" s="1060">
        <f t="shared" si="82"/>
        <v>562.67746270923737</v>
      </c>
      <c r="T1760" s="1060">
        <f t="shared" si="83"/>
        <v>0.13106380980334603</v>
      </c>
    </row>
    <row r="1761" spans="1:20" s="1063" customFormat="1">
      <c r="A1761" s="1072" t="s">
        <v>846</v>
      </c>
      <c r="B1761" s="1063" t="s">
        <v>768</v>
      </c>
      <c r="C1761" s="1063" t="s">
        <v>806</v>
      </c>
      <c r="D1761" s="1063" t="s">
        <v>1677</v>
      </c>
      <c r="E1761" s="1066">
        <v>2019</v>
      </c>
      <c r="F1761" s="1066">
        <v>2019</v>
      </c>
      <c r="G1761" s="1064">
        <v>43452</v>
      </c>
      <c r="H1761" s="1117">
        <f t="shared" si="81"/>
        <v>2018</v>
      </c>
      <c r="I1761" s="1118"/>
      <c r="J1761" s="1063" t="s">
        <v>925</v>
      </c>
      <c r="K1761" s="1063" t="s">
        <v>924</v>
      </c>
      <c r="L1761" s="1063" t="s">
        <v>827</v>
      </c>
      <c r="M1761" s="1063">
        <v>1437.6960000000001</v>
      </c>
      <c r="N1761" s="1063">
        <v>0.41600000000000004</v>
      </c>
      <c r="O1761" s="1062">
        <f>VLOOKUP(C1761,'A. Rate Class Allocations'!$B$124:$J$128,6,FALSE)</f>
        <v>0.94261788524984402</v>
      </c>
      <c r="P1761" s="1061">
        <f>VLOOKUP(C1761,'A. Rate Class Allocations'!$B$124:$J$128,8,FALSE)</f>
        <v>0.86676492558695795</v>
      </c>
      <c r="Q1761" s="1061">
        <f>VLOOKUP(C1761,'A. Rate Class Allocations'!$B$124:$J$128,7,FALSE)</f>
        <v>0.93591420350510102</v>
      </c>
      <c r="R1761" s="1061">
        <f>VLOOKUP(C1761,'A. Rate Class Allocations'!$B$124:$J$128,9,FALSE)</f>
        <v>0.67326093337246795</v>
      </c>
      <c r="S1761" s="1060">
        <f t="shared" si="82"/>
        <v>1174.6380616871788</v>
      </c>
      <c r="T1761" s="1060">
        <f t="shared" si="83"/>
        <v>0.26212761960669206</v>
      </c>
    </row>
    <row r="1762" spans="1:20" s="1063" customFormat="1">
      <c r="A1762" s="1072" t="s">
        <v>846</v>
      </c>
      <c r="B1762" s="1063" t="s">
        <v>768</v>
      </c>
      <c r="C1762" s="1063" t="s">
        <v>806</v>
      </c>
      <c r="D1762" s="1063" t="s">
        <v>1677</v>
      </c>
      <c r="E1762" s="1066">
        <v>2019</v>
      </c>
      <c r="F1762" s="1066">
        <v>2019</v>
      </c>
      <c r="G1762" s="1064">
        <v>43452</v>
      </c>
      <c r="H1762" s="1117">
        <f t="shared" si="81"/>
        <v>2018</v>
      </c>
      <c r="I1762" s="1118"/>
      <c r="J1762" s="1063" t="s">
        <v>925</v>
      </c>
      <c r="K1762" s="1063" t="s">
        <v>924</v>
      </c>
      <c r="L1762" s="1063" t="s">
        <v>827</v>
      </c>
      <c r="M1762" s="1063">
        <v>100.224</v>
      </c>
      <c r="N1762" s="1063">
        <v>2.8999999999999998E-2</v>
      </c>
      <c r="O1762" s="1062">
        <f>VLOOKUP(C1762,'A. Rate Class Allocations'!$B$124:$J$128,6,FALSE)</f>
        <v>0.94261788524984402</v>
      </c>
      <c r="P1762" s="1061">
        <f>VLOOKUP(C1762,'A. Rate Class Allocations'!$B$124:$J$128,8,FALSE)</f>
        <v>0.86676492558695795</v>
      </c>
      <c r="Q1762" s="1061">
        <f>VLOOKUP(C1762,'A. Rate Class Allocations'!$B$124:$J$128,7,FALSE)</f>
        <v>0.93591420350510102</v>
      </c>
      <c r="R1762" s="1061">
        <f>VLOOKUP(C1762,'A. Rate Class Allocations'!$B$124:$J$128,9,FALSE)</f>
        <v>0.67326093337246795</v>
      </c>
      <c r="S1762" s="1060">
        <f t="shared" si="82"/>
        <v>81.885826415692762</v>
      </c>
      <c r="T1762" s="1060">
        <f t="shared" si="83"/>
        <v>1.8273319636043429E-2</v>
      </c>
    </row>
    <row r="1763" spans="1:20" s="1063" customFormat="1">
      <c r="A1763" s="1072" t="s">
        <v>846</v>
      </c>
      <c r="B1763" s="1063" t="s">
        <v>768</v>
      </c>
      <c r="C1763" s="1063" t="s">
        <v>806</v>
      </c>
      <c r="D1763" s="1063" t="s">
        <v>1677</v>
      </c>
      <c r="E1763" s="1066">
        <v>2019</v>
      </c>
      <c r="F1763" s="1066">
        <v>2019</v>
      </c>
      <c r="G1763" s="1064">
        <v>43452</v>
      </c>
      <c r="H1763" s="1117">
        <f t="shared" si="81"/>
        <v>2018</v>
      </c>
      <c r="I1763" s="1118"/>
      <c r="J1763" s="1063" t="s">
        <v>925</v>
      </c>
      <c r="K1763" s="1063" t="s">
        <v>924</v>
      </c>
      <c r="L1763" s="1063" t="s">
        <v>827</v>
      </c>
      <c r="M1763" s="1063">
        <v>176.25599999999997</v>
      </c>
      <c r="N1763" s="1063">
        <v>5.0999999999999997E-2</v>
      </c>
      <c r="O1763" s="1062">
        <f>VLOOKUP(C1763,'A. Rate Class Allocations'!$B$124:$J$128,6,FALSE)</f>
        <v>0.94261788524984402</v>
      </c>
      <c r="P1763" s="1061">
        <f>VLOOKUP(C1763,'A. Rate Class Allocations'!$B$124:$J$128,8,FALSE)</f>
        <v>0.86676492558695795</v>
      </c>
      <c r="Q1763" s="1061">
        <f>VLOOKUP(C1763,'A. Rate Class Allocations'!$B$124:$J$128,7,FALSE)</f>
        <v>0.93591420350510102</v>
      </c>
      <c r="R1763" s="1061">
        <f>VLOOKUP(C1763,'A. Rate Class Allocations'!$B$124:$J$128,9,FALSE)</f>
        <v>0.67326093337246795</v>
      </c>
      <c r="S1763" s="1060">
        <f t="shared" si="82"/>
        <v>144.00610852414928</v>
      </c>
      <c r="T1763" s="1060">
        <f t="shared" si="83"/>
        <v>3.21358379806281E-2</v>
      </c>
    </row>
    <row r="1764" spans="1:20" s="1063" customFormat="1">
      <c r="A1764" s="1072" t="s">
        <v>846</v>
      </c>
      <c r="B1764" s="1063" t="s">
        <v>768</v>
      </c>
      <c r="C1764" s="1063" t="s">
        <v>806</v>
      </c>
      <c r="D1764" s="1063" t="s">
        <v>1676</v>
      </c>
      <c r="E1764" s="1066">
        <v>2019</v>
      </c>
      <c r="F1764" s="1066">
        <v>2019</v>
      </c>
      <c r="G1764" s="1064">
        <v>43455</v>
      </c>
      <c r="H1764" s="1117">
        <f t="shared" si="81"/>
        <v>2018</v>
      </c>
      <c r="I1764" s="1118"/>
      <c r="J1764" s="1063" t="s">
        <v>925</v>
      </c>
      <c r="K1764" s="1063" t="s">
        <v>924</v>
      </c>
      <c r="L1764" s="1063" t="s">
        <v>827</v>
      </c>
      <c r="M1764" s="1063">
        <v>2871.1280000000011</v>
      </c>
      <c r="N1764" s="1063">
        <v>0.98800000000000021</v>
      </c>
      <c r="O1764" s="1062">
        <f>VLOOKUP(C1764,'A. Rate Class Allocations'!$B$124:$J$128,6,FALSE)</f>
        <v>0.94261788524984402</v>
      </c>
      <c r="P1764" s="1061">
        <f>VLOOKUP(C1764,'A. Rate Class Allocations'!$B$124:$J$128,8,FALSE)</f>
        <v>0.86676492558695795</v>
      </c>
      <c r="Q1764" s="1061">
        <f>VLOOKUP(C1764,'A. Rate Class Allocations'!$B$124:$J$128,7,FALSE)</f>
        <v>0.93591420350510102</v>
      </c>
      <c r="R1764" s="1061">
        <f>VLOOKUP(C1764,'A. Rate Class Allocations'!$B$124:$J$128,9,FALSE)</f>
        <v>0.67326093337246795</v>
      </c>
      <c r="S1764" s="1060">
        <f t="shared" si="82"/>
        <v>2345.7923154657083</v>
      </c>
      <c r="T1764" s="1060">
        <f t="shared" si="83"/>
        <v>0.62255309656589364</v>
      </c>
    </row>
    <row r="1765" spans="1:20" s="1063" customFormat="1">
      <c r="A1765" s="1072" t="s">
        <v>846</v>
      </c>
      <c r="B1765" s="1063" t="s">
        <v>768</v>
      </c>
      <c r="C1765" s="1063" t="s">
        <v>806</v>
      </c>
      <c r="D1765" s="1063" t="s">
        <v>1676</v>
      </c>
      <c r="E1765" s="1066">
        <v>2019</v>
      </c>
      <c r="F1765" s="1066">
        <v>2019</v>
      </c>
      <c r="G1765" s="1064">
        <v>43455</v>
      </c>
      <c r="H1765" s="1117">
        <f t="shared" si="81"/>
        <v>2018</v>
      </c>
      <c r="I1765" s="1118"/>
      <c r="J1765" s="1063" t="s">
        <v>925</v>
      </c>
      <c r="K1765" s="1063" t="s">
        <v>924</v>
      </c>
      <c r="L1765" s="1063" t="s">
        <v>827</v>
      </c>
      <c r="M1765" s="1063">
        <v>84.273999999999987</v>
      </c>
      <c r="N1765" s="1063">
        <v>2.8999999999999998E-2</v>
      </c>
      <c r="O1765" s="1062">
        <f>VLOOKUP(C1765,'A. Rate Class Allocations'!$B$124:$J$128,6,FALSE)</f>
        <v>0.94261788524984402</v>
      </c>
      <c r="P1765" s="1061">
        <f>VLOOKUP(C1765,'A. Rate Class Allocations'!$B$124:$J$128,8,FALSE)</f>
        <v>0.86676492558695795</v>
      </c>
      <c r="Q1765" s="1061">
        <f>VLOOKUP(C1765,'A. Rate Class Allocations'!$B$124:$J$128,7,FALSE)</f>
        <v>0.93591420350510102</v>
      </c>
      <c r="R1765" s="1061">
        <f>VLOOKUP(C1765,'A. Rate Class Allocations'!$B$124:$J$128,9,FALSE)</f>
        <v>0.67326093337246795</v>
      </c>
      <c r="S1765" s="1060">
        <f t="shared" si="82"/>
        <v>68.854227883102752</v>
      </c>
      <c r="T1765" s="1060">
        <f t="shared" si="83"/>
        <v>1.8273319636043429E-2</v>
      </c>
    </row>
    <row r="1766" spans="1:20" s="1063" customFormat="1">
      <c r="A1766" s="1072" t="s">
        <v>846</v>
      </c>
      <c r="B1766" s="1063" t="s">
        <v>768</v>
      </c>
      <c r="C1766" s="1063" t="s">
        <v>806</v>
      </c>
      <c r="D1766" s="1063" t="s">
        <v>1675</v>
      </c>
      <c r="E1766" s="1066">
        <v>2019</v>
      </c>
      <c r="F1766" s="1066">
        <v>2019</v>
      </c>
      <c r="G1766" s="1064">
        <v>43455</v>
      </c>
      <c r="H1766" s="1117">
        <f t="shared" si="81"/>
        <v>2018</v>
      </c>
      <c r="I1766" s="1118"/>
      <c r="J1766" s="1063" t="s">
        <v>925</v>
      </c>
      <c r="K1766" s="1063" t="s">
        <v>924</v>
      </c>
      <c r="L1766" s="1063" t="s">
        <v>827</v>
      </c>
      <c r="M1766" s="1063">
        <v>2461.056</v>
      </c>
      <c r="N1766" s="1063">
        <v>0.83200000000000007</v>
      </c>
      <c r="O1766" s="1062">
        <f>VLOOKUP(C1766,'A. Rate Class Allocations'!$B$124:$J$128,6,FALSE)</f>
        <v>0.94261788524984402</v>
      </c>
      <c r="P1766" s="1061">
        <f>VLOOKUP(C1766,'A. Rate Class Allocations'!$B$124:$J$128,8,FALSE)</f>
        <v>0.86676492558695795</v>
      </c>
      <c r="Q1766" s="1061">
        <f>VLOOKUP(C1766,'A. Rate Class Allocations'!$B$124:$J$128,7,FALSE)</f>
        <v>0.93591420350510102</v>
      </c>
      <c r="R1766" s="1061">
        <f>VLOOKUP(C1766,'A. Rate Class Allocations'!$B$124:$J$128,9,FALSE)</f>
        <v>0.67326093337246795</v>
      </c>
      <c r="S1766" s="1060">
        <f t="shared" si="82"/>
        <v>2010.7519597631219</v>
      </c>
      <c r="T1766" s="1060">
        <f t="shared" si="83"/>
        <v>0.52425523921338413</v>
      </c>
    </row>
    <row r="1767" spans="1:20" s="1063" customFormat="1">
      <c r="A1767" s="1072" t="s">
        <v>846</v>
      </c>
      <c r="B1767" s="1063" t="s">
        <v>768</v>
      </c>
      <c r="C1767" s="1063" t="s">
        <v>806</v>
      </c>
      <c r="D1767" s="1063" t="s">
        <v>1675</v>
      </c>
      <c r="E1767" s="1066">
        <v>2019</v>
      </c>
      <c r="F1767" s="1066">
        <v>2019</v>
      </c>
      <c r="G1767" s="1064">
        <v>43455</v>
      </c>
      <c r="H1767" s="1117">
        <f t="shared" si="81"/>
        <v>2018</v>
      </c>
      <c r="I1767" s="1118"/>
      <c r="J1767" s="1063" t="s">
        <v>925</v>
      </c>
      <c r="K1767" s="1063" t="s">
        <v>924</v>
      </c>
      <c r="L1767" s="1063" t="s">
        <v>827</v>
      </c>
      <c r="M1767" s="1063">
        <v>600.47400000000005</v>
      </c>
      <c r="N1767" s="1063">
        <v>0.20299999999999999</v>
      </c>
      <c r="O1767" s="1062">
        <f>VLOOKUP(C1767,'A. Rate Class Allocations'!$B$124:$J$128,6,FALSE)</f>
        <v>0.94261788524984402</v>
      </c>
      <c r="P1767" s="1061">
        <f>VLOOKUP(C1767,'A. Rate Class Allocations'!$B$124:$J$128,8,FALSE)</f>
        <v>0.86676492558695795</v>
      </c>
      <c r="Q1767" s="1061">
        <f>VLOOKUP(C1767,'A. Rate Class Allocations'!$B$124:$J$128,7,FALSE)</f>
        <v>0.93591420350510102</v>
      </c>
      <c r="R1767" s="1061">
        <f>VLOOKUP(C1767,'A. Rate Class Allocations'!$B$124:$J$128,9,FALSE)</f>
        <v>0.67326093337246795</v>
      </c>
      <c r="S1767" s="1060">
        <f t="shared" si="82"/>
        <v>490.60414402874255</v>
      </c>
      <c r="T1767" s="1060">
        <f t="shared" si="83"/>
        <v>0.12791323745230401</v>
      </c>
    </row>
    <row r="1768" spans="1:20" s="1063" customFormat="1">
      <c r="A1768" s="1072" t="s">
        <v>846</v>
      </c>
      <c r="B1768" s="1063" t="s">
        <v>768</v>
      </c>
      <c r="C1768" s="1063" t="s">
        <v>806</v>
      </c>
      <c r="D1768" s="1063" t="s">
        <v>1675</v>
      </c>
      <c r="E1768" s="1066">
        <v>2019</v>
      </c>
      <c r="F1768" s="1066">
        <v>2019</v>
      </c>
      <c r="G1768" s="1064">
        <v>43455</v>
      </c>
      <c r="H1768" s="1117">
        <f t="shared" si="81"/>
        <v>2018</v>
      </c>
      <c r="I1768" s="1118"/>
      <c r="J1768" s="1063" t="s">
        <v>925</v>
      </c>
      <c r="K1768" s="1063" t="s">
        <v>924</v>
      </c>
      <c r="L1768" s="1063" t="s">
        <v>827</v>
      </c>
      <c r="M1768" s="1063">
        <v>452.57399999999996</v>
      </c>
      <c r="N1768" s="1063">
        <v>0.153</v>
      </c>
      <c r="O1768" s="1062">
        <f>VLOOKUP(C1768,'A. Rate Class Allocations'!$B$124:$J$128,6,FALSE)</f>
        <v>0.94261788524984402</v>
      </c>
      <c r="P1768" s="1061">
        <f>VLOOKUP(C1768,'A. Rate Class Allocations'!$B$124:$J$128,8,FALSE)</f>
        <v>0.86676492558695795</v>
      </c>
      <c r="Q1768" s="1061">
        <f>VLOOKUP(C1768,'A. Rate Class Allocations'!$B$124:$J$128,7,FALSE)</f>
        <v>0.93591420350510102</v>
      </c>
      <c r="R1768" s="1061">
        <f>VLOOKUP(C1768,'A. Rate Class Allocations'!$B$124:$J$128,9,FALSE)</f>
        <v>0.67326093337246795</v>
      </c>
      <c r="S1768" s="1060">
        <f t="shared" si="82"/>
        <v>369.76568490836252</v>
      </c>
      <c r="T1768" s="1060">
        <f t="shared" si="83"/>
        <v>9.6407513941884321E-2</v>
      </c>
    </row>
    <row r="1769" spans="1:20" s="1063" customFormat="1">
      <c r="A1769" s="1072" t="s">
        <v>846</v>
      </c>
      <c r="B1769" s="1063" t="s">
        <v>768</v>
      </c>
      <c r="C1769" s="1063" t="s">
        <v>806</v>
      </c>
      <c r="D1769" s="1063" t="s">
        <v>1674</v>
      </c>
      <c r="E1769" s="1066">
        <v>2019</v>
      </c>
      <c r="F1769" s="1066">
        <v>2019</v>
      </c>
      <c r="G1769" s="1064">
        <v>43449</v>
      </c>
      <c r="H1769" s="1117">
        <f t="shared" si="81"/>
        <v>2018</v>
      </c>
      <c r="I1769" s="1118"/>
      <c r="J1769" s="1063" t="s">
        <v>925</v>
      </c>
      <c r="K1769" s="1063" t="s">
        <v>924</v>
      </c>
      <c r="L1769" s="1063" t="s">
        <v>827</v>
      </c>
      <c r="M1769" s="1063">
        <v>6918.9120000000012</v>
      </c>
      <c r="N1769" s="1063">
        <v>1.2480000000000002</v>
      </c>
      <c r="O1769" s="1062">
        <f>VLOOKUP(C1769,'A. Rate Class Allocations'!$B$124:$J$128,6,FALSE)</f>
        <v>0.94261788524984402</v>
      </c>
      <c r="P1769" s="1061">
        <f>VLOOKUP(C1769,'A. Rate Class Allocations'!$B$124:$J$128,8,FALSE)</f>
        <v>0.86676492558695795</v>
      </c>
      <c r="Q1769" s="1061">
        <f>VLOOKUP(C1769,'A. Rate Class Allocations'!$B$124:$J$128,7,FALSE)</f>
        <v>0.93591420350510102</v>
      </c>
      <c r="R1769" s="1061">
        <f>VLOOKUP(C1769,'A. Rate Class Allocations'!$B$124:$J$128,9,FALSE)</f>
        <v>0.67326093337246795</v>
      </c>
      <c r="S1769" s="1060">
        <f t="shared" si="82"/>
        <v>5652.9456718695483</v>
      </c>
      <c r="T1769" s="1060">
        <f t="shared" si="83"/>
        <v>0.78638285882007619</v>
      </c>
    </row>
    <row r="1770" spans="1:20" s="1063" customFormat="1">
      <c r="A1770" s="1072" t="s">
        <v>846</v>
      </c>
      <c r="B1770" s="1063" t="s">
        <v>768</v>
      </c>
      <c r="C1770" s="1063" t="s">
        <v>806</v>
      </c>
      <c r="D1770" s="1063" t="s">
        <v>1674</v>
      </c>
      <c r="E1770" s="1066">
        <v>2019</v>
      </c>
      <c r="F1770" s="1066">
        <v>2019</v>
      </c>
      <c r="G1770" s="1064">
        <v>43449</v>
      </c>
      <c r="H1770" s="1117">
        <f t="shared" si="81"/>
        <v>2018</v>
      </c>
      <c r="I1770" s="1118"/>
      <c r="J1770" s="1063" t="s">
        <v>843</v>
      </c>
      <c r="K1770" s="1063" t="s">
        <v>924</v>
      </c>
      <c r="L1770" s="1063" t="s">
        <v>827</v>
      </c>
      <c r="M1770" s="1063">
        <v>1153.152</v>
      </c>
      <c r="N1770" s="1063">
        <v>0.20800000000000002</v>
      </c>
      <c r="O1770" s="1062">
        <f>VLOOKUP(C1770,'A. Rate Class Allocations'!$B$124:$J$128,6,FALSE)</f>
        <v>0.94261788524984402</v>
      </c>
      <c r="P1770" s="1061">
        <f>VLOOKUP(C1770,'A. Rate Class Allocations'!$B$124:$J$128,8,FALSE)</f>
        <v>0.86676492558695795</v>
      </c>
      <c r="Q1770" s="1061">
        <f>VLOOKUP(C1770,'A. Rate Class Allocations'!$B$124:$J$128,7,FALSE)</f>
        <v>0.93591420350510102</v>
      </c>
      <c r="R1770" s="1061">
        <f>VLOOKUP(C1770,'A. Rate Class Allocations'!$B$124:$J$128,9,FALSE)</f>
        <v>0.67326093337246795</v>
      </c>
      <c r="S1770" s="1060">
        <f t="shared" si="82"/>
        <v>942.15761197825793</v>
      </c>
      <c r="T1770" s="1060">
        <f t="shared" si="83"/>
        <v>0.13106380980334603</v>
      </c>
    </row>
    <row r="1771" spans="1:20" s="1063" customFormat="1">
      <c r="A1771" s="1072" t="s">
        <v>846</v>
      </c>
      <c r="B1771" s="1063" t="s">
        <v>768</v>
      </c>
      <c r="C1771" s="1063" t="s">
        <v>806</v>
      </c>
      <c r="D1771" s="1063" t="s">
        <v>1673</v>
      </c>
      <c r="E1771" s="1066">
        <v>2019</v>
      </c>
      <c r="F1771" s="1066">
        <v>2019</v>
      </c>
      <c r="G1771" s="1064">
        <v>43432</v>
      </c>
      <c r="H1771" s="1117">
        <f t="shared" si="81"/>
        <v>2018</v>
      </c>
      <c r="I1771" s="1118"/>
      <c r="J1771" s="1063" t="s">
        <v>925</v>
      </c>
      <c r="K1771" s="1063" t="s">
        <v>924</v>
      </c>
      <c r="L1771" s="1063" t="s">
        <v>827</v>
      </c>
      <c r="M1771" s="1063">
        <v>132.49600000000004</v>
      </c>
      <c r="N1771" s="1063">
        <v>5.2000000000000005E-2</v>
      </c>
      <c r="O1771" s="1062">
        <f>VLOOKUP(C1771,'A. Rate Class Allocations'!$B$124:$J$128,6,FALSE)</f>
        <v>0.94261788524984402</v>
      </c>
      <c r="P1771" s="1061">
        <f>VLOOKUP(C1771,'A. Rate Class Allocations'!$B$124:$J$128,8,FALSE)</f>
        <v>0.86676492558695795</v>
      </c>
      <c r="Q1771" s="1061">
        <f>VLOOKUP(C1771,'A. Rate Class Allocations'!$B$124:$J$128,7,FALSE)</f>
        <v>0.93591420350510102</v>
      </c>
      <c r="R1771" s="1061">
        <f>VLOOKUP(C1771,'A. Rate Class Allocations'!$B$124:$J$128,9,FALSE)</f>
        <v>0.67326093337246795</v>
      </c>
      <c r="S1771" s="1060">
        <f t="shared" si="82"/>
        <v>108.25295794194633</v>
      </c>
      <c r="T1771" s="1060">
        <f t="shared" si="83"/>
        <v>3.2765952450836508E-2</v>
      </c>
    </row>
    <row r="1772" spans="1:20" s="1063" customFormat="1">
      <c r="A1772" s="1072" t="s">
        <v>846</v>
      </c>
      <c r="B1772" s="1063" t="s">
        <v>768</v>
      </c>
      <c r="C1772" s="1063" t="s">
        <v>806</v>
      </c>
      <c r="D1772" s="1063" t="s">
        <v>1673</v>
      </c>
      <c r="E1772" s="1066">
        <v>2019</v>
      </c>
      <c r="F1772" s="1066">
        <v>2019</v>
      </c>
      <c r="G1772" s="1064">
        <v>43432</v>
      </c>
      <c r="H1772" s="1117">
        <f t="shared" si="81"/>
        <v>2018</v>
      </c>
      <c r="I1772" s="1118"/>
      <c r="J1772" s="1063" t="s">
        <v>925</v>
      </c>
      <c r="K1772" s="1063" t="s">
        <v>924</v>
      </c>
      <c r="L1772" s="1063" t="s">
        <v>827</v>
      </c>
      <c r="M1772" s="1063">
        <v>147.78399999999999</v>
      </c>
      <c r="N1772" s="1063">
        <v>5.7999999999999996E-2</v>
      </c>
      <c r="O1772" s="1062">
        <f>VLOOKUP(C1772,'A. Rate Class Allocations'!$B$124:$J$128,6,FALSE)</f>
        <v>0.94261788524984402</v>
      </c>
      <c r="P1772" s="1061">
        <f>VLOOKUP(C1772,'A. Rate Class Allocations'!$B$124:$J$128,8,FALSE)</f>
        <v>0.86676492558695795</v>
      </c>
      <c r="Q1772" s="1061">
        <f>VLOOKUP(C1772,'A. Rate Class Allocations'!$B$124:$J$128,7,FALSE)</f>
        <v>0.93591420350510102</v>
      </c>
      <c r="R1772" s="1061">
        <f>VLOOKUP(C1772,'A. Rate Class Allocations'!$B$124:$J$128,9,FALSE)</f>
        <v>0.67326093337246795</v>
      </c>
      <c r="S1772" s="1060">
        <f t="shared" si="82"/>
        <v>120.74368385832472</v>
      </c>
      <c r="T1772" s="1060">
        <f t="shared" si="83"/>
        <v>3.6546639272086859E-2</v>
      </c>
    </row>
    <row r="1773" spans="1:20" s="1063" customFormat="1">
      <c r="A1773" s="1072" t="s">
        <v>846</v>
      </c>
      <c r="B1773" s="1063" t="s">
        <v>768</v>
      </c>
      <c r="C1773" s="1063" t="s">
        <v>806</v>
      </c>
      <c r="D1773" s="1063" t="s">
        <v>1673</v>
      </c>
      <c r="E1773" s="1066">
        <v>2019</v>
      </c>
      <c r="F1773" s="1066">
        <v>2019</v>
      </c>
      <c r="G1773" s="1064">
        <v>43432</v>
      </c>
      <c r="H1773" s="1117">
        <f t="shared" si="81"/>
        <v>2018</v>
      </c>
      <c r="I1773" s="1118"/>
      <c r="J1773" s="1063" t="s">
        <v>925</v>
      </c>
      <c r="K1773" s="1063" t="s">
        <v>924</v>
      </c>
      <c r="L1773" s="1063" t="s">
        <v>827</v>
      </c>
      <c r="M1773" s="1063">
        <v>259.89600000000002</v>
      </c>
      <c r="N1773" s="1063">
        <v>0.10199999999999999</v>
      </c>
      <c r="O1773" s="1062">
        <f>VLOOKUP(C1773,'A. Rate Class Allocations'!$B$124:$J$128,6,FALSE)</f>
        <v>0.94261788524984402</v>
      </c>
      <c r="P1773" s="1061">
        <f>VLOOKUP(C1773,'A. Rate Class Allocations'!$B$124:$J$128,8,FALSE)</f>
        <v>0.86676492558695795</v>
      </c>
      <c r="Q1773" s="1061">
        <f>VLOOKUP(C1773,'A. Rate Class Allocations'!$B$124:$J$128,7,FALSE)</f>
        <v>0.93591420350510102</v>
      </c>
      <c r="R1773" s="1061">
        <f>VLOOKUP(C1773,'A. Rate Class Allocations'!$B$124:$J$128,9,FALSE)</f>
        <v>0.67326093337246795</v>
      </c>
      <c r="S1773" s="1060">
        <f t="shared" si="82"/>
        <v>212.34234057843315</v>
      </c>
      <c r="T1773" s="1060">
        <f t="shared" si="83"/>
        <v>6.42716759612562E-2</v>
      </c>
    </row>
    <row r="1774" spans="1:20" s="1063" customFormat="1">
      <c r="A1774" s="1072" t="s">
        <v>846</v>
      </c>
      <c r="B1774" s="1063" t="s">
        <v>768</v>
      </c>
      <c r="C1774" s="1063" t="s">
        <v>806</v>
      </c>
      <c r="D1774" s="1063" t="s">
        <v>1672</v>
      </c>
      <c r="E1774" s="1066">
        <v>2019</v>
      </c>
      <c r="F1774" s="1066">
        <v>2019</v>
      </c>
      <c r="G1774" s="1064">
        <v>43455</v>
      </c>
      <c r="H1774" s="1117">
        <f t="shared" si="81"/>
        <v>2018</v>
      </c>
      <c r="I1774" s="1118"/>
      <c r="J1774" s="1063" t="s">
        <v>925</v>
      </c>
      <c r="K1774" s="1063" t="s">
        <v>924</v>
      </c>
      <c r="L1774" s="1063" t="s">
        <v>827</v>
      </c>
      <c r="M1774" s="1063">
        <v>3744.6240000000007</v>
      </c>
      <c r="N1774" s="1063">
        <v>0.88400000000000012</v>
      </c>
      <c r="O1774" s="1062">
        <f>VLOOKUP(C1774,'A. Rate Class Allocations'!$B$124:$J$128,6,FALSE)</f>
        <v>0.94261788524984402</v>
      </c>
      <c r="P1774" s="1061">
        <f>VLOOKUP(C1774,'A. Rate Class Allocations'!$B$124:$J$128,8,FALSE)</f>
        <v>0.86676492558695795</v>
      </c>
      <c r="Q1774" s="1061">
        <f>VLOOKUP(C1774,'A. Rate Class Allocations'!$B$124:$J$128,7,FALSE)</f>
        <v>0.93591420350510102</v>
      </c>
      <c r="R1774" s="1061">
        <f>VLOOKUP(C1774,'A. Rate Class Allocations'!$B$124:$J$128,9,FALSE)</f>
        <v>0.67326093337246795</v>
      </c>
      <c r="S1774" s="1060">
        <f t="shared" si="82"/>
        <v>3059.4631111913027</v>
      </c>
      <c r="T1774" s="1060">
        <f t="shared" si="83"/>
        <v>0.55702119166422059</v>
      </c>
    </row>
    <row r="1775" spans="1:20" s="1063" customFormat="1">
      <c r="A1775" s="1072" t="s">
        <v>846</v>
      </c>
      <c r="B1775" s="1063" t="s">
        <v>768</v>
      </c>
      <c r="C1775" s="1063" t="s">
        <v>806</v>
      </c>
      <c r="D1775" s="1063" t="s">
        <v>1672</v>
      </c>
      <c r="E1775" s="1066">
        <v>2019</v>
      </c>
      <c r="F1775" s="1066">
        <v>2019</v>
      </c>
      <c r="G1775" s="1064">
        <v>43455</v>
      </c>
      <c r="H1775" s="1117">
        <f t="shared" si="81"/>
        <v>2018</v>
      </c>
      <c r="I1775" s="1118"/>
      <c r="J1775" s="1063" t="s">
        <v>925</v>
      </c>
      <c r="K1775" s="1063" t="s">
        <v>924</v>
      </c>
      <c r="L1775" s="1063" t="s">
        <v>827</v>
      </c>
      <c r="M1775" s="1063">
        <v>1596.9719999999998</v>
      </c>
      <c r="N1775" s="1063">
        <v>0.37699999999999989</v>
      </c>
      <c r="O1775" s="1062">
        <f>VLOOKUP(C1775,'A. Rate Class Allocations'!$B$124:$J$128,6,FALSE)</f>
        <v>0.94261788524984402</v>
      </c>
      <c r="P1775" s="1061">
        <f>VLOOKUP(C1775,'A. Rate Class Allocations'!$B$124:$J$128,8,FALSE)</f>
        <v>0.86676492558695795</v>
      </c>
      <c r="Q1775" s="1061">
        <f>VLOOKUP(C1775,'A. Rate Class Allocations'!$B$124:$J$128,7,FALSE)</f>
        <v>0.93591420350510102</v>
      </c>
      <c r="R1775" s="1061">
        <f>VLOOKUP(C1775,'A. Rate Class Allocations'!$B$124:$J$128,9,FALSE)</f>
        <v>0.67326093337246795</v>
      </c>
      <c r="S1775" s="1060">
        <f t="shared" si="82"/>
        <v>1304.7710327139375</v>
      </c>
      <c r="T1775" s="1060">
        <f t="shared" si="83"/>
        <v>0.23755315526856455</v>
      </c>
    </row>
    <row r="1776" spans="1:20" s="1063" customFormat="1">
      <c r="A1776" s="1072" t="s">
        <v>846</v>
      </c>
      <c r="B1776" s="1063" t="s">
        <v>768</v>
      </c>
      <c r="C1776" s="1063" t="s">
        <v>806</v>
      </c>
      <c r="D1776" s="1063" t="s">
        <v>1672</v>
      </c>
      <c r="E1776" s="1066">
        <v>2019</v>
      </c>
      <c r="F1776" s="1066">
        <v>2019</v>
      </c>
      <c r="G1776" s="1064">
        <v>43455</v>
      </c>
      <c r="H1776" s="1117">
        <f t="shared" si="81"/>
        <v>2018</v>
      </c>
      <c r="I1776" s="1118"/>
      <c r="J1776" s="1063" t="s">
        <v>843</v>
      </c>
      <c r="K1776" s="1063" t="s">
        <v>924</v>
      </c>
      <c r="L1776" s="1063" t="s">
        <v>827</v>
      </c>
      <c r="M1776" s="1063">
        <v>368.53199999999993</v>
      </c>
      <c r="N1776" s="1063">
        <v>8.6999999999999994E-2</v>
      </c>
      <c r="O1776" s="1062">
        <f>VLOOKUP(C1776,'A. Rate Class Allocations'!$B$124:$J$128,6,FALSE)</f>
        <v>0.94261788524984402</v>
      </c>
      <c r="P1776" s="1061">
        <f>VLOOKUP(C1776,'A. Rate Class Allocations'!$B$124:$J$128,8,FALSE)</f>
        <v>0.86676492558695795</v>
      </c>
      <c r="Q1776" s="1061">
        <f>VLOOKUP(C1776,'A. Rate Class Allocations'!$B$124:$J$128,7,FALSE)</f>
        <v>0.93591420350510102</v>
      </c>
      <c r="R1776" s="1061">
        <f>VLOOKUP(C1776,'A. Rate Class Allocations'!$B$124:$J$128,9,FALSE)</f>
        <v>0.67326093337246795</v>
      </c>
      <c r="S1776" s="1060">
        <f t="shared" si="82"/>
        <v>301.10100754937014</v>
      </c>
      <c r="T1776" s="1060">
        <f t="shared" si="83"/>
        <v>5.4819958908130288E-2</v>
      </c>
    </row>
    <row r="1777" spans="1:20" s="1063" customFormat="1">
      <c r="A1777" s="1072" t="s">
        <v>846</v>
      </c>
      <c r="B1777" s="1063" t="s">
        <v>768</v>
      </c>
      <c r="C1777" s="1063" t="s">
        <v>806</v>
      </c>
      <c r="D1777" s="1063" t="s">
        <v>1671</v>
      </c>
      <c r="E1777" s="1066">
        <v>2019</v>
      </c>
      <c r="F1777" s="1066">
        <v>2019</v>
      </c>
      <c r="G1777" s="1064">
        <v>43451</v>
      </c>
      <c r="H1777" s="1117">
        <f t="shared" si="81"/>
        <v>2018</v>
      </c>
      <c r="I1777" s="1118"/>
      <c r="J1777" s="1063" t="s">
        <v>925</v>
      </c>
      <c r="K1777" s="1063" t="s">
        <v>924</v>
      </c>
      <c r="L1777" s="1063" t="s">
        <v>827</v>
      </c>
      <c r="M1777" s="1063">
        <v>968.13600000000042</v>
      </c>
      <c r="N1777" s="1063">
        <v>0.31200000000000006</v>
      </c>
      <c r="O1777" s="1062">
        <f>VLOOKUP(C1777,'A. Rate Class Allocations'!$B$124:$J$128,6,FALSE)</f>
        <v>0.94261788524984402</v>
      </c>
      <c r="P1777" s="1061">
        <f>VLOOKUP(C1777,'A. Rate Class Allocations'!$B$124:$J$128,8,FALSE)</f>
        <v>0.86676492558695795</v>
      </c>
      <c r="Q1777" s="1061">
        <f>VLOOKUP(C1777,'A. Rate Class Allocations'!$B$124:$J$128,7,FALSE)</f>
        <v>0.93591420350510102</v>
      </c>
      <c r="R1777" s="1061">
        <f>VLOOKUP(C1777,'A. Rate Class Allocations'!$B$124:$J$128,9,FALSE)</f>
        <v>0.67326093337246795</v>
      </c>
      <c r="S1777" s="1060">
        <f t="shared" si="82"/>
        <v>790.9943371126991</v>
      </c>
      <c r="T1777" s="1060">
        <f t="shared" si="83"/>
        <v>0.19659571470501905</v>
      </c>
    </row>
    <row r="1778" spans="1:20" s="1063" customFormat="1">
      <c r="A1778" s="1072" t="s">
        <v>846</v>
      </c>
      <c r="B1778" s="1063" t="s">
        <v>768</v>
      </c>
      <c r="C1778" s="1063" t="s">
        <v>806</v>
      </c>
      <c r="D1778" s="1063" t="s">
        <v>1671</v>
      </c>
      <c r="E1778" s="1066">
        <v>2019</v>
      </c>
      <c r="F1778" s="1066">
        <v>2019</v>
      </c>
      <c r="G1778" s="1064">
        <v>43451</v>
      </c>
      <c r="H1778" s="1117">
        <f t="shared" si="81"/>
        <v>2018</v>
      </c>
      <c r="I1778" s="1118"/>
      <c r="J1778" s="1063" t="s">
        <v>925</v>
      </c>
      <c r="K1778" s="1063" t="s">
        <v>924</v>
      </c>
      <c r="L1778" s="1063" t="s">
        <v>827</v>
      </c>
      <c r="M1778" s="1063">
        <v>989.85700000000008</v>
      </c>
      <c r="N1778" s="1063">
        <v>0.31900000000000006</v>
      </c>
      <c r="O1778" s="1062">
        <f>VLOOKUP(C1778,'A. Rate Class Allocations'!$B$124:$J$128,6,FALSE)</f>
        <v>0.94261788524984402</v>
      </c>
      <c r="P1778" s="1061">
        <f>VLOOKUP(C1778,'A. Rate Class Allocations'!$B$124:$J$128,8,FALSE)</f>
        <v>0.86676492558695795</v>
      </c>
      <c r="Q1778" s="1061">
        <f>VLOOKUP(C1778,'A. Rate Class Allocations'!$B$124:$J$128,7,FALSE)</f>
        <v>0.93591420350510102</v>
      </c>
      <c r="R1778" s="1061">
        <f>VLOOKUP(C1778,'A. Rate Class Allocations'!$B$124:$J$128,9,FALSE)</f>
        <v>0.67326093337246795</v>
      </c>
      <c r="S1778" s="1060">
        <f t="shared" si="82"/>
        <v>808.74100493253491</v>
      </c>
      <c r="T1778" s="1060">
        <f t="shared" si="83"/>
        <v>0.20100651599647781</v>
      </c>
    </row>
    <row r="1779" spans="1:20" s="1063" customFormat="1">
      <c r="A1779" s="1072" t="s">
        <v>846</v>
      </c>
      <c r="B1779" s="1063" t="s">
        <v>768</v>
      </c>
      <c r="C1779" s="1063" t="s">
        <v>806</v>
      </c>
      <c r="D1779" s="1063" t="s">
        <v>1670</v>
      </c>
      <c r="E1779" s="1066">
        <v>2019</v>
      </c>
      <c r="F1779" s="1066">
        <v>2019</v>
      </c>
      <c r="G1779" s="1064">
        <v>43435</v>
      </c>
      <c r="H1779" s="1117">
        <f t="shared" si="81"/>
        <v>2018</v>
      </c>
      <c r="I1779" s="1118"/>
      <c r="J1779" s="1063" t="s">
        <v>925</v>
      </c>
      <c r="K1779" s="1063" t="s">
        <v>924</v>
      </c>
      <c r="L1779" s="1063" t="s">
        <v>827</v>
      </c>
      <c r="M1779" s="1063">
        <v>828.67200000000014</v>
      </c>
      <c r="N1779" s="1063">
        <v>0.41600000000000004</v>
      </c>
      <c r="O1779" s="1062">
        <f>VLOOKUP(C1779,'A. Rate Class Allocations'!$B$124:$J$128,6,FALSE)</f>
        <v>0.94261788524984402</v>
      </c>
      <c r="P1779" s="1061">
        <f>VLOOKUP(C1779,'A. Rate Class Allocations'!$B$124:$J$128,8,FALSE)</f>
        <v>0.86676492558695795</v>
      </c>
      <c r="Q1779" s="1061">
        <f>VLOOKUP(C1779,'A. Rate Class Allocations'!$B$124:$J$128,7,FALSE)</f>
        <v>0.93591420350510102</v>
      </c>
      <c r="R1779" s="1061">
        <f>VLOOKUP(C1779,'A. Rate Class Allocations'!$B$124:$J$128,9,FALSE)</f>
        <v>0.67326093337246795</v>
      </c>
      <c r="S1779" s="1060">
        <f t="shared" si="82"/>
        <v>677.04832722247113</v>
      </c>
      <c r="T1779" s="1060">
        <f t="shared" si="83"/>
        <v>0.26212761960669206</v>
      </c>
    </row>
    <row r="1780" spans="1:20" s="1063" customFormat="1">
      <c r="A1780" s="1072" t="s">
        <v>846</v>
      </c>
      <c r="B1780" s="1063" t="s">
        <v>768</v>
      </c>
      <c r="C1780" s="1063" t="s">
        <v>806</v>
      </c>
      <c r="D1780" s="1063" t="s">
        <v>1670</v>
      </c>
      <c r="E1780" s="1066">
        <v>2019</v>
      </c>
      <c r="F1780" s="1066">
        <v>2019</v>
      </c>
      <c r="G1780" s="1064">
        <v>43435</v>
      </c>
      <c r="H1780" s="1117">
        <f t="shared" si="81"/>
        <v>2018</v>
      </c>
      <c r="I1780" s="1118"/>
      <c r="J1780" s="1063" t="s">
        <v>925</v>
      </c>
      <c r="K1780" s="1063" t="s">
        <v>924</v>
      </c>
      <c r="L1780" s="1063" t="s">
        <v>827</v>
      </c>
      <c r="M1780" s="1063">
        <v>115.53599999999999</v>
      </c>
      <c r="N1780" s="1063">
        <v>5.7999999999999996E-2</v>
      </c>
      <c r="O1780" s="1062">
        <f>VLOOKUP(C1780,'A. Rate Class Allocations'!$B$124:$J$128,6,FALSE)</f>
        <v>0.94261788524984402</v>
      </c>
      <c r="P1780" s="1061">
        <f>VLOOKUP(C1780,'A. Rate Class Allocations'!$B$124:$J$128,8,FALSE)</f>
        <v>0.86676492558695795</v>
      </c>
      <c r="Q1780" s="1061">
        <f>VLOOKUP(C1780,'A. Rate Class Allocations'!$B$124:$J$128,7,FALSE)</f>
        <v>0.93591420350510102</v>
      </c>
      <c r="R1780" s="1061">
        <f>VLOOKUP(C1780,'A. Rate Class Allocations'!$B$124:$J$128,9,FALSE)</f>
        <v>0.67326093337246795</v>
      </c>
      <c r="S1780" s="1060">
        <f t="shared" si="82"/>
        <v>94.396161006979128</v>
      </c>
      <c r="T1780" s="1060">
        <f t="shared" si="83"/>
        <v>3.6546639272086859E-2</v>
      </c>
    </row>
    <row r="1781" spans="1:20" s="1063" customFormat="1">
      <c r="A1781" s="1072" t="s">
        <v>846</v>
      </c>
      <c r="B1781" s="1063" t="s">
        <v>768</v>
      </c>
      <c r="C1781" s="1063" t="s">
        <v>806</v>
      </c>
      <c r="D1781" s="1063" t="s">
        <v>1669</v>
      </c>
      <c r="E1781" s="1066">
        <v>2019</v>
      </c>
      <c r="F1781" s="1066">
        <v>2019</v>
      </c>
      <c r="G1781" s="1064">
        <v>43451</v>
      </c>
      <c r="H1781" s="1117">
        <f t="shared" si="81"/>
        <v>2018</v>
      </c>
      <c r="I1781" s="1118"/>
      <c r="J1781" s="1063" t="s">
        <v>925</v>
      </c>
      <c r="K1781" s="1063" t="s">
        <v>924</v>
      </c>
      <c r="L1781" s="1063" t="s">
        <v>827</v>
      </c>
      <c r="M1781" s="1063">
        <v>2671.3439999999996</v>
      </c>
      <c r="N1781" s="1063">
        <v>0.93599999999999994</v>
      </c>
      <c r="O1781" s="1062">
        <f>VLOOKUP(C1781,'A. Rate Class Allocations'!$B$124:$J$128,6,FALSE)</f>
        <v>0.94261788524984402</v>
      </c>
      <c r="P1781" s="1061">
        <f>VLOOKUP(C1781,'A. Rate Class Allocations'!$B$124:$J$128,8,FALSE)</f>
        <v>0.86676492558695795</v>
      </c>
      <c r="Q1781" s="1061">
        <f>VLOOKUP(C1781,'A. Rate Class Allocations'!$B$124:$J$128,7,FALSE)</f>
        <v>0.93591420350510102</v>
      </c>
      <c r="R1781" s="1061">
        <f>VLOOKUP(C1781,'A. Rate Class Allocations'!$B$124:$J$128,9,FALSE)</f>
        <v>0.67326093337246795</v>
      </c>
      <c r="S1781" s="1060">
        <f t="shared" si="82"/>
        <v>2182.5631693067758</v>
      </c>
      <c r="T1781" s="1060">
        <f t="shared" si="83"/>
        <v>0.58978714411505695</v>
      </c>
    </row>
    <row r="1782" spans="1:20" s="1063" customFormat="1">
      <c r="A1782" s="1072" t="s">
        <v>846</v>
      </c>
      <c r="B1782" s="1063" t="s">
        <v>768</v>
      </c>
      <c r="C1782" s="1063" t="s">
        <v>806</v>
      </c>
      <c r="D1782" s="1063" t="s">
        <v>1668</v>
      </c>
      <c r="E1782" s="1066">
        <v>2019</v>
      </c>
      <c r="F1782" s="1066">
        <v>2019</v>
      </c>
      <c r="G1782" s="1064">
        <v>43433</v>
      </c>
      <c r="H1782" s="1117">
        <f t="shared" si="81"/>
        <v>2018</v>
      </c>
      <c r="I1782" s="1118"/>
      <c r="J1782" s="1063" t="s">
        <v>925</v>
      </c>
      <c r="K1782" s="1063" t="s">
        <v>924</v>
      </c>
      <c r="L1782" s="1063" t="s">
        <v>827</v>
      </c>
      <c r="M1782" s="1063">
        <v>1972.1520000000005</v>
      </c>
      <c r="N1782" s="1063">
        <v>0.72800000000000009</v>
      </c>
      <c r="O1782" s="1062">
        <f>VLOOKUP(C1782,'A. Rate Class Allocations'!$B$124:$J$128,6,FALSE)</f>
        <v>0.94261788524984402</v>
      </c>
      <c r="P1782" s="1061">
        <f>VLOOKUP(C1782,'A. Rate Class Allocations'!$B$124:$J$128,8,FALSE)</f>
        <v>0.86676492558695795</v>
      </c>
      <c r="Q1782" s="1061">
        <f>VLOOKUP(C1782,'A. Rate Class Allocations'!$B$124:$J$128,7,FALSE)</f>
        <v>0.93591420350510102</v>
      </c>
      <c r="R1782" s="1061">
        <f>VLOOKUP(C1782,'A. Rate Class Allocations'!$B$124:$J$128,9,FALSE)</f>
        <v>0.67326093337246795</v>
      </c>
      <c r="S1782" s="1060">
        <f t="shared" si="82"/>
        <v>1611.3036432128165</v>
      </c>
      <c r="T1782" s="1060">
        <f t="shared" si="83"/>
        <v>0.45872333431171108</v>
      </c>
    </row>
    <row r="1783" spans="1:20" s="1063" customFormat="1">
      <c r="A1783" s="1072" t="s">
        <v>846</v>
      </c>
      <c r="B1783" s="1063" t="s">
        <v>768</v>
      </c>
      <c r="C1783" s="1063" t="s">
        <v>806</v>
      </c>
      <c r="D1783" s="1063" t="s">
        <v>1668</v>
      </c>
      <c r="E1783" s="1066">
        <v>2019</v>
      </c>
      <c r="F1783" s="1066">
        <v>2019</v>
      </c>
      <c r="G1783" s="1064">
        <v>43433</v>
      </c>
      <c r="H1783" s="1117">
        <f t="shared" si="81"/>
        <v>2018</v>
      </c>
      <c r="I1783" s="1118"/>
      <c r="J1783" s="1063" t="s">
        <v>925</v>
      </c>
      <c r="K1783" s="1063" t="s">
        <v>924</v>
      </c>
      <c r="L1783" s="1063" t="s">
        <v>827</v>
      </c>
      <c r="M1783" s="1063">
        <v>520.12799999999993</v>
      </c>
      <c r="N1783" s="1063">
        <v>0.192</v>
      </c>
      <c r="O1783" s="1062">
        <f>VLOOKUP(C1783,'A. Rate Class Allocations'!$B$124:$J$128,6,FALSE)</f>
        <v>0.94261788524984402</v>
      </c>
      <c r="P1783" s="1061">
        <f>VLOOKUP(C1783,'A. Rate Class Allocations'!$B$124:$J$128,8,FALSE)</f>
        <v>0.86676492558695795</v>
      </c>
      <c r="Q1783" s="1061">
        <f>VLOOKUP(C1783,'A. Rate Class Allocations'!$B$124:$J$128,7,FALSE)</f>
        <v>0.93591420350510102</v>
      </c>
      <c r="R1783" s="1061">
        <f>VLOOKUP(C1783,'A. Rate Class Allocations'!$B$124:$J$128,9,FALSE)</f>
        <v>0.67326093337246795</v>
      </c>
      <c r="S1783" s="1060">
        <f t="shared" si="82"/>
        <v>424.95920260557784</v>
      </c>
      <c r="T1783" s="1060">
        <f t="shared" si="83"/>
        <v>0.12098197828001168</v>
      </c>
    </row>
    <row r="1784" spans="1:20" s="1063" customFormat="1">
      <c r="A1784" s="1072" t="s">
        <v>846</v>
      </c>
      <c r="B1784" s="1063" t="s">
        <v>768</v>
      </c>
      <c r="C1784" s="1063" t="s">
        <v>806</v>
      </c>
      <c r="D1784" s="1063" t="s">
        <v>1667</v>
      </c>
      <c r="E1784" s="1066">
        <v>2019</v>
      </c>
      <c r="F1784" s="1066">
        <v>2019</v>
      </c>
      <c r="G1784" s="1064">
        <v>43451</v>
      </c>
      <c r="H1784" s="1117">
        <f t="shared" si="81"/>
        <v>2018</v>
      </c>
      <c r="I1784" s="1118"/>
      <c r="J1784" s="1063" t="s">
        <v>925</v>
      </c>
      <c r="K1784" s="1063" t="s">
        <v>924</v>
      </c>
      <c r="L1784" s="1063" t="s">
        <v>827</v>
      </c>
      <c r="M1784" s="1063">
        <v>1398.384</v>
      </c>
      <c r="N1784" s="1063">
        <v>0.62400000000000011</v>
      </c>
      <c r="O1784" s="1062">
        <f>VLOOKUP(C1784,'A. Rate Class Allocations'!$B$124:$J$128,6,FALSE)</f>
        <v>0.94261788524984402</v>
      </c>
      <c r="P1784" s="1061">
        <f>VLOOKUP(C1784,'A. Rate Class Allocations'!$B$124:$J$128,8,FALSE)</f>
        <v>0.86676492558695795</v>
      </c>
      <c r="Q1784" s="1061">
        <f>VLOOKUP(C1784,'A. Rate Class Allocations'!$B$124:$J$128,7,FALSE)</f>
        <v>0.93591420350510102</v>
      </c>
      <c r="R1784" s="1061">
        <f>VLOOKUP(C1784,'A. Rate Class Allocations'!$B$124:$J$128,9,FALSE)</f>
        <v>0.67326093337246795</v>
      </c>
      <c r="S1784" s="1060">
        <f t="shared" si="82"/>
        <v>1142.5190521879199</v>
      </c>
      <c r="T1784" s="1060">
        <f t="shared" si="83"/>
        <v>0.3931914294100381</v>
      </c>
    </row>
    <row r="1785" spans="1:20" s="1063" customFormat="1">
      <c r="A1785" s="1072" t="s">
        <v>846</v>
      </c>
      <c r="B1785" s="1063" t="s">
        <v>768</v>
      </c>
      <c r="C1785" s="1063" t="s">
        <v>806</v>
      </c>
      <c r="D1785" s="1063" t="s">
        <v>1667</v>
      </c>
      <c r="E1785" s="1066">
        <v>2019</v>
      </c>
      <c r="F1785" s="1066">
        <v>2019</v>
      </c>
      <c r="G1785" s="1064">
        <v>43451</v>
      </c>
      <c r="H1785" s="1117">
        <f t="shared" si="81"/>
        <v>2018</v>
      </c>
      <c r="I1785" s="1118"/>
      <c r="J1785" s="1063" t="s">
        <v>925</v>
      </c>
      <c r="K1785" s="1063" t="s">
        <v>924</v>
      </c>
      <c r="L1785" s="1063" t="s">
        <v>827</v>
      </c>
      <c r="M1785" s="1063">
        <v>2151.36</v>
      </c>
      <c r="N1785" s="1063">
        <v>0.96000000000000008</v>
      </c>
      <c r="O1785" s="1062">
        <f>VLOOKUP(C1785,'A. Rate Class Allocations'!$B$124:$J$128,6,FALSE)</f>
        <v>0.94261788524984402</v>
      </c>
      <c r="P1785" s="1061">
        <f>VLOOKUP(C1785,'A. Rate Class Allocations'!$B$124:$J$128,8,FALSE)</f>
        <v>0.86676492558695795</v>
      </c>
      <c r="Q1785" s="1061">
        <f>VLOOKUP(C1785,'A. Rate Class Allocations'!$B$124:$J$128,7,FALSE)</f>
        <v>0.93591420350510102</v>
      </c>
      <c r="R1785" s="1061">
        <f>VLOOKUP(C1785,'A. Rate Class Allocations'!$B$124:$J$128,9,FALSE)</f>
        <v>0.67326093337246795</v>
      </c>
      <c r="S1785" s="1060">
        <f t="shared" si="82"/>
        <v>1757.7216187506463</v>
      </c>
      <c r="T1785" s="1060">
        <f t="shared" si="83"/>
        <v>0.60490989140005846</v>
      </c>
    </row>
    <row r="1786" spans="1:20" s="1063" customFormat="1">
      <c r="A1786" s="1072" t="s">
        <v>846</v>
      </c>
      <c r="B1786" s="1063" t="s">
        <v>768</v>
      </c>
      <c r="C1786" s="1063" t="s">
        <v>806</v>
      </c>
      <c r="D1786" s="1063" t="s">
        <v>1666</v>
      </c>
      <c r="E1786" s="1066">
        <v>2019</v>
      </c>
      <c r="F1786" s="1066">
        <v>2019</v>
      </c>
      <c r="G1786" s="1064">
        <v>43454</v>
      </c>
      <c r="H1786" s="1117">
        <f t="shared" si="81"/>
        <v>2018</v>
      </c>
      <c r="I1786" s="1118"/>
      <c r="J1786" s="1063" t="s">
        <v>925</v>
      </c>
      <c r="K1786" s="1063" t="s">
        <v>924</v>
      </c>
      <c r="L1786" s="1063" t="s">
        <v>827</v>
      </c>
      <c r="M1786" s="1063">
        <v>1835.6000000000004</v>
      </c>
      <c r="N1786" s="1063">
        <v>0.52000000000000013</v>
      </c>
      <c r="O1786" s="1062">
        <f>VLOOKUP(C1786,'A. Rate Class Allocations'!$B$124:$J$128,6,FALSE)</f>
        <v>0.94261788524984402</v>
      </c>
      <c r="P1786" s="1061">
        <f>VLOOKUP(C1786,'A. Rate Class Allocations'!$B$124:$J$128,8,FALSE)</f>
        <v>0.86676492558695795</v>
      </c>
      <c r="Q1786" s="1061">
        <f>VLOOKUP(C1786,'A. Rate Class Allocations'!$B$124:$J$128,7,FALSE)</f>
        <v>0.93591420350510102</v>
      </c>
      <c r="R1786" s="1061">
        <f>VLOOKUP(C1786,'A. Rate Class Allocations'!$B$124:$J$128,9,FALSE)</f>
        <v>0.67326093337246795</v>
      </c>
      <c r="S1786" s="1060">
        <f t="shared" si="82"/>
        <v>1499.7368192114227</v>
      </c>
      <c r="T1786" s="1060">
        <f t="shared" si="83"/>
        <v>0.32765952450836505</v>
      </c>
    </row>
    <row r="1787" spans="1:20" s="1063" customFormat="1">
      <c r="A1787" s="1072" t="s">
        <v>846</v>
      </c>
      <c r="B1787" s="1063" t="s">
        <v>768</v>
      </c>
      <c r="C1787" s="1063" t="s">
        <v>806</v>
      </c>
      <c r="D1787" s="1063" t="s">
        <v>1666</v>
      </c>
      <c r="E1787" s="1066">
        <v>2019</v>
      </c>
      <c r="F1787" s="1066">
        <v>2019</v>
      </c>
      <c r="G1787" s="1064">
        <v>43454</v>
      </c>
      <c r="H1787" s="1117">
        <f t="shared" si="81"/>
        <v>2018</v>
      </c>
      <c r="I1787" s="1118"/>
      <c r="J1787" s="1063" t="s">
        <v>925</v>
      </c>
      <c r="K1787" s="1063" t="s">
        <v>924</v>
      </c>
      <c r="L1787" s="1063" t="s">
        <v>827</v>
      </c>
      <c r="M1787" s="1063">
        <v>917.80000000000018</v>
      </c>
      <c r="N1787" s="1063">
        <v>0.26000000000000006</v>
      </c>
      <c r="O1787" s="1062">
        <f>VLOOKUP(C1787,'A. Rate Class Allocations'!$B$124:$J$128,6,FALSE)</f>
        <v>0.94261788524984402</v>
      </c>
      <c r="P1787" s="1061">
        <f>VLOOKUP(C1787,'A. Rate Class Allocations'!$B$124:$J$128,8,FALSE)</f>
        <v>0.86676492558695795</v>
      </c>
      <c r="Q1787" s="1061">
        <f>VLOOKUP(C1787,'A. Rate Class Allocations'!$B$124:$J$128,7,FALSE)</f>
        <v>0.93591420350510102</v>
      </c>
      <c r="R1787" s="1061">
        <f>VLOOKUP(C1787,'A. Rate Class Allocations'!$B$124:$J$128,9,FALSE)</f>
        <v>0.67326093337246795</v>
      </c>
      <c r="S1787" s="1060">
        <f t="shared" si="82"/>
        <v>749.86840960571135</v>
      </c>
      <c r="T1787" s="1060">
        <f t="shared" si="83"/>
        <v>0.16382976225418253</v>
      </c>
    </row>
    <row r="1788" spans="1:20" s="1063" customFormat="1">
      <c r="A1788" s="1072" t="s">
        <v>846</v>
      </c>
      <c r="B1788" s="1063" t="s">
        <v>768</v>
      </c>
      <c r="C1788" s="1063" t="s">
        <v>806</v>
      </c>
      <c r="D1788" s="1063" t="s">
        <v>1665</v>
      </c>
      <c r="E1788" s="1066">
        <v>2019</v>
      </c>
      <c r="F1788" s="1066">
        <v>2019</v>
      </c>
      <c r="G1788" s="1064">
        <v>43480</v>
      </c>
      <c r="H1788" s="1117">
        <f t="shared" si="81"/>
        <v>2019</v>
      </c>
      <c r="I1788" s="1118"/>
      <c r="J1788" s="1063" t="s">
        <v>925</v>
      </c>
      <c r="K1788" s="1063" t="s">
        <v>924</v>
      </c>
      <c r="L1788" s="1063" t="s">
        <v>827</v>
      </c>
      <c r="M1788" s="1063">
        <v>41.832000000000008</v>
      </c>
      <c r="N1788" s="1063">
        <v>1.4E-2</v>
      </c>
      <c r="O1788" s="1062">
        <f>VLOOKUP(C1788,'A. Rate Class Allocations'!$B$124:$J$128,6,FALSE)</f>
        <v>0.94261788524984402</v>
      </c>
      <c r="P1788" s="1061">
        <f>VLOOKUP(C1788,'A. Rate Class Allocations'!$B$124:$J$128,8,FALSE)</f>
        <v>0.86676492558695795</v>
      </c>
      <c r="Q1788" s="1061">
        <f>VLOOKUP(C1788,'A. Rate Class Allocations'!$B$124:$J$128,7,FALSE)</f>
        <v>0.93591420350510102</v>
      </c>
      <c r="R1788" s="1061">
        <f>VLOOKUP(C1788,'A. Rate Class Allocations'!$B$124:$J$128,9,FALSE)</f>
        <v>0.67326093337246795</v>
      </c>
      <c r="S1788" s="1060">
        <f t="shared" si="82"/>
        <v>34.177920364595899</v>
      </c>
      <c r="T1788" s="1060">
        <f t="shared" si="83"/>
        <v>8.8216025829175194E-3</v>
      </c>
    </row>
    <row r="1789" spans="1:20" s="1063" customFormat="1">
      <c r="A1789" s="1072" t="s">
        <v>846</v>
      </c>
      <c r="B1789" s="1063" t="s">
        <v>768</v>
      </c>
      <c r="C1789" s="1063" t="s">
        <v>806</v>
      </c>
      <c r="D1789" s="1063" t="s">
        <v>1665</v>
      </c>
      <c r="E1789" s="1066">
        <v>2019</v>
      </c>
      <c r="F1789" s="1066">
        <v>2019</v>
      </c>
      <c r="G1789" s="1064">
        <v>43480</v>
      </c>
      <c r="H1789" s="1117">
        <f t="shared" si="81"/>
        <v>2019</v>
      </c>
      <c r="I1789" s="1118"/>
      <c r="J1789" s="1063" t="s">
        <v>925</v>
      </c>
      <c r="K1789" s="1063" t="s">
        <v>924</v>
      </c>
      <c r="L1789" s="1063" t="s">
        <v>827</v>
      </c>
      <c r="M1789" s="1063">
        <v>776.88000000000022</v>
      </c>
      <c r="N1789" s="1063">
        <v>0.26000000000000006</v>
      </c>
      <c r="O1789" s="1062">
        <f>VLOOKUP(C1789,'A. Rate Class Allocations'!$B$124:$J$128,6,FALSE)</f>
        <v>0.94261788524984402</v>
      </c>
      <c r="P1789" s="1061">
        <f>VLOOKUP(C1789,'A. Rate Class Allocations'!$B$124:$J$128,8,FALSE)</f>
        <v>0.86676492558695795</v>
      </c>
      <c r="Q1789" s="1061">
        <f>VLOOKUP(C1789,'A. Rate Class Allocations'!$B$124:$J$128,7,FALSE)</f>
        <v>0.93591420350510102</v>
      </c>
      <c r="R1789" s="1061">
        <f>VLOOKUP(C1789,'A. Rate Class Allocations'!$B$124:$J$128,9,FALSE)</f>
        <v>0.67326093337246795</v>
      </c>
      <c r="S1789" s="1060">
        <f t="shared" si="82"/>
        <v>634.73280677106686</v>
      </c>
      <c r="T1789" s="1060">
        <f t="shared" si="83"/>
        <v>0.16382976225418253</v>
      </c>
    </row>
    <row r="1790" spans="1:20" s="1063" customFormat="1">
      <c r="A1790" s="1072" t="s">
        <v>846</v>
      </c>
      <c r="B1790" s="1063" t="s">
        <v>768</v>
      </c>
      <c r="C1790" s="1063" t="s">
        <v>806</v>
      </c>
      <c r="D1790" s="1063" t="s">
        <v>1665</v>
      </c>
      <c r="E1790" s="1066">
        <v>2019</v>
      </c>
      <c r="F1790" s="1066">
        <v>2019</v>
      </c>
      <c r="G1790" s="1064">
        <v>43480</v>
      </c>
      <c r="H1790" s="1117">
        <f t="shared" si="81"/>
        <v>2019</v>
      </c>
      <c r="I1790" s="1118"/>
      <c r="J1790" s="1063" t="s">
        <v>925</v>
      </c>
      <c r="K1790" s="1063" t="s">
        <v>924</v>
      </c>
      <c r="L1790" s="1063" t="s">
        <v>827</v>
      </c>
      <c r="M1790" s="1063">
        <v>155.376</v>
      </c>
      <c r="N1790" s="1063">
        <v>5.2000000000000005E-2</v>
      </c>
      <c r="O1790" s="1062">
        <f>VLOOKUP(C1790,'A. Rate Class Allocations'!$B$124:$J$128,6,FALSE)</f>
        <v>0.94261788524984402</v>
      </c>
      <c r="P1790" s="1061">
        <f>VLOOKUP(C1790,'A. Rate Class Allocations'!$B$124:$J$128,8,FALSE)</f>
        <v>0.86676492558695795</v>
      </c>
      <c r="Q1790" s="1061">
        <f>VLOOKUP(C1790,'A. Rate Class Allocations'!$B$124:$J$128,7,FALSE)</f>
        <v>0.93591420350510102</v>
      </c>
      <c r="R1790" s="1061">
        <f>VLOOKUP(C1790,'A. Rate Class Allocations'!$B$124:$J$128,9,FALSE)</f>
        <v>0.67326093337246795</v>
      </c>
      <c r="S1790" s="1060">
        <f t="shared" si="82"/>
        <v>126.94656135421333</v>
      </c>
      <c r="T1790" s="1060">
        <f t="shared" si="83"/>
        <v>3.2765952450836508E-2</v>
      </c>
    </row>
    <row r="1791" spans="1:20" s="1063" customFormat="1">
      <c r="A1791" s="1072" t="s">
        <v>846</v>
      </c>
      <c r="B1791" s="1063" t="s">
        <v>768</v>
      </c>
      <c r="C1791" s="1063" t="s">
        <v>806</v>
      </c>
      <c r="D1791" s="1063" t="s">
        <v>1665</v>
      </c>
      <c r="E1791" s="1066">
        <v>2019</v>
      </c>
      <c r="F1791" s="1066">
        <v>2019</v>
      </c>
      <c r="G1791" s="1064">
        <v>43480</v>
      </c>
      <c r="H1791" s="1117">
        <f t="shared" si="81"/>
        <v>2019</v>
      </c>
      <c r="I1791" s="1118"/>
      <c r="J1791" s="1063" t="s">
        <v>925</v>
      </c>
      <c r="K1791" s="1063" t="s">
        <v>924</v>
      </c>
      <c r="L1791" s="1063" t="s">
        <v>827</v>
      </c>
      <c r="M1791" s="1063">
        <v>2486.0160000000001</v>
      </c>
      <c r="N1791" s="1063">
        <v>0.83200000000000007</v>
      </c>
      <c r="O1791" s="1062">
        <f>VLOOKUP(C1791,'A. Rate Class Allocations'!$B$124:$J$128,6,FALSE)</f>
        <v>0.94261788524984402</v>
      </c>
      <c r="P1791" s="1061">
        <f>VLOOKUP(C1791,'A. Rate Class Allocations'!$B$124:$J$128,8,FALSE)</f>
        <v>0.86676492558695795</v>
      </c>
      <c r="Q1791" s="1061">
        <f>VLOOKUP(C1791,'A. Rate Class Allocations'!$B$124:$J$128,7,FALSE)</f>
        <v>0.93591420350510102</v>
      </c>
      <c r="R1791" s="1061">
        <f>VLOOKUP(C1791,'A. Rate Class Allocations'!$B$124:$J$128,9,FALSE)</f>
        <v>0.67326093337246795</v>
      </c>
      <c r="S1791" s="1060">
        <f t="shared" si="82"/>
        <v>2031.1449816674133</v>
      </c>
      <c r="T1791" s="1060">
        <f t="shared" si="83"/>
        <v>0.52425523921338413</v>
      </c>
    </row>
    <row r="1792" spans="1:20" s="1063" customFormat="1">
      <c r="A1792" s="1072" t="s">
        <v>846</v>
      </c>
      <c r="B1792" s="1063" t="s">
        <v>768</v>
      </c>
      <c r="C1792" s="1063" t="s">
        <v>806</v>
      </c>
      <c r="D1792" s="1063" t="s">
        <v>1665</v>
      </c>
      <c r="E1792" s="1066">
        <v>2019</v>
      </c>
      <c r="F1792" s="1066">
        <v>2019</v>
      </c>
      <c r="G1792" s="1064">
        <v>43480</v>
      </c>
      <c r="H1792" s="1117">
        <f t="shared" si="81"/>
        <v>2019</v>
      </c>
      <c r="I1792" s="1118"/>
      <c r="J1792" s="1063" t="s">
        <v>925</v>
      </c>
      <c r="K1792" s="1063" t="s">
        <v>924</v>
      </c>
      <c r="L1792" s="1063" t="s">
        <v>827</v>
      </c>
      <c r="M1792" s="1063">
        <v>286.84799999999996</v>
      </c>
      <c r="N1792" s="1063">
        <v>9.6000000000000002E-2</v>
      </c>
      <c r="O1792" s="1062">
        <f>VLOOKUP(C1792,'A. Rate Class Allocations'!$B$124:$J$128,6,FALSE)</f>
        <v>0.94261788524984402</v>
      </c>
      <c r="P1792" s="1061">
        <f>VLOOKUP(C1792,'A. Rate Class Allocations'!$B$124:$J$128,8,FALSE)</f>
        <v>0.86676492558695795</v>
      </c>
      <c r="Q1792" s="1061">
        <f>VLOOKUP(C1792,'A. Rate Class Allocations'!$B$124:$J$128,7,FALSE)</f>
        <v>0.93591420350510102</v>
      </c>
      <c r="R1792" s="1061">
        <f>VLOOKUP(C1792,'A. Rate Class Allocations'!$B$124:$J$128,9,FALSE)</f>
        <v>0.67326093337246795</v>
      </c>
      <c r="S1792" s="1060">
        <f t="shared" si="82"/>
        <v>234.3628825000861</v>
      </c>
      <c r="T1792" s="1060">
        <f t="shared" si="83"/>
        <v>6.0490989140005842E-2</v>
      </c>
    </row>
    <row r="1793" spans="1:20" s="1063" customFormat="1">
      <c r="A1793" s="1072" t="s">
        <v>846</v>
      </c>
      <c r="B1793" s="1063" t="s">
        <v>768</v>
      </c>
      <c r="C1793" s="1063" t="s">
        <v>806</v>
      </c>
      <c r="D1793" s="1063" t="s">
        <v>1665</v>
      </c>
      <c r="E1793" s="1066">
        <v>2019</v>
      </c>
      <c r="F1793" s="1066">
        <v>2019</v>
      </c>
      <c r="G1793" s="1064">
        <v>43480</v>
      </c>
      <c r="H1793" s="1117">
        <f t="shared" si="81"/>
        <v>2019</v>
      </c>
      <c r="I1793" s="1118"/>
      <c r="J1793" s="1063" t="s">
        <v>843</v>
      </c>
      <c r="K1793" s="1063" t="s">
        <v>924</v>
      </c>
      <c r="L1793" s="1063" t="s">
        <v>827</v>
      </c>
      <c r="M1793" s="1063">
        <v>1243.008</v>
      </c>
      <c r="N1793" s="1063">
        <v>0.41600000000000004</v>
      </c>
      <c r="O1793" s="1062">
        <f>VLOOKUP(C1793,'A. Rate Class Allocations'!$B$124:$J$128,6,FALSE)</f>
        <v>0.94261788524984402</v>
      </c>
      <c r="P1793" s="1061">
        <f>VLOOKUP(C1793,'A. Rate Class Allocations'!$B$124:$J$128,8,FALSE)</f>
        <v>0.86676492558695795</v>
      </c>
      <c r="Q1793" s="1061">
        <f>VLOOKUP(C1793,'A. Rate Class Allocations'!$B$124:$J$128,7,FALSE)</f>
        <v>0.93591420350510102</v>
      </c>
      <c r="R1793" s="1061">
        <f>VLOOKUP(C1793,'A. Rate Class Allocations'!$B$124:$J$128,9,FALSE)</f>
        <v>0.67326093337246795</v>
      </c>
      <c r="S1793" s="1060">
        <f t="shared" si="82"/>
        <v>1015.5724908337066</v>
      </c>
      <c r="T1793" s="1060">
        <f t="shared" si="83"/>
        <v>0.26212761960669206</v>
      </c>
    </row>
    <row r="1794" spans="1:20" s="1063" customFormat="1">
      <c r="A1794" s="1072" t="s">
        <v>846</v>
      </c>
      <c r="B1794" s="1063" t="s">
        <v>768</v>
      </c>
      <c r="C1794" s="1063" t="s">
        <v>806</v>
      </c>
      <c r="D1794" s="1063" t="s">
        <v>1665</v>
      </c>
      <c r="E1794" s="1066">
        <v>2019</v>
      </c>
      <c r="F1794" s="1066">
        <v>2019</v>
      </c>
      <c r="G1794" s="1064">
        <v>43480</v>
      </c>
      <c r="H1794" s="1117">
        <f t="shared" si="81"/>
        <v>2019</v>
      </c>
      <c r="I1794" s="1118"/>
      <c r="J1794" s="1063" t="s">
        <v>843</v>
      </c>
      <c r="K1794" s="1063" t="s">
        <v>924</v>
      </c>
      <c r="L1794" s="1063" t="s">
        <v>827</v>
      </c>
      <c r="M1794" s="1063">
        <v>564.73199999999974</v>
      </c>
      <c r="N1794" s="1063">
        <v>0.18899999999999995</v>
      </c>
      <c r="O1794" s="1062">
        <f>VLOOKUP(C1794,'A. Rate Class Allocations'!$B$124:$J$128,6,FALSE)</f>
        <v>0.94261788524984402</v>
      </c>
      <c r="P1794" s="1061">
        <f>VLOOKUP(C1794,'A. Rate Class Allocations'!$B$124:$J$128,8,FALSE)</f>
        <v>0.86676492558695795</v>
      </c>
      <c r="Q1794" s="1061">
        <f>VLOOKUP(C1794,'A. Rate Class Allocations'!$B$124:$J$128,7,FALSE)</f>
        <v>0.93591420350510102</v>
      </c>
      <c r="R1794" s="1061">
        <f>VLOOKUP(C1794,'A. Rate Class Allocations'!$B$124:$J$128,9,FALSE)</f>
        <v>0.67326093337246795</v>
      </c>
      <c r="S1794" s="1060">
        <f t="shared" si="82"/>
        <v>461.40192492204437</v>
      </c>
      <c r="T1794" s="1060">
        <f t="shared" si="83"/>
        <v>0.11909163486938647</v>
      </c>
    </row>
    <row r="1795" spans="1:20" s="1063" customFormat="1">
      <c r="A1795" s="1072" t="s">
        <v>846</v>
      </c>
      <c r="B1795" s="1063" t="s">
        <v>768</v>
      </c>
      <c r="C1795" s="1063" t="s">
        <v>806</v>
      </c>
      <c r="D1795" s="1063" t="s">
        <v>1665</v>
      </c>
      <c r="E1795" s="1066">
        <v>2019</v>
      </c>
      <c r="F1795" s="1066">
        <v>2019</v>
      </c>
      <c r="G1795" s="1064">
        <v>43480</v>
      </c>
      <c r="H1795" s="1117">
        <f t="shared" si="81"/>
        <v>2019</v>
      </c>
      <c r="I1795" s="1118"/>
      <c r="J1795" s="1063" t="s">
        <v>843</v>
      </c>
      <c r="K1795" s="1063" t="s">
        <v>924</v>
      </c>
      <c r="L1795" s="1063" t="s">
        <v>827</v>
      </c>
      <c r="M1795" s="1063">
        <v>304.77600000000007</v>
      </c>
      <c r="N1795" s="1063">
        <v>0.10200000000000001</v>
      </c>
      <c r="O1795" s="1062">
        <f>VLOOKUP(C1795,'A. Rate Class Allocations'!$B$124:$J$128,6,FALSE)</f>
        <v>0.94261788524984402</v>
      </c>
      <c r="P1795" s="1061">
        <f>VLOOKUP(C1795,'A. Rate Class Allocations'!$B$124:$J$128,8,FALSE)</f>
        <v>0.86676492558695795</v>
      </c>
      <c r="Q1795" s="1061">
        <f>VLOOKUP(C1795,'A. Rate Class Allocations'!$B$124:$J$128,7,FALSE)</f>
        <v>0.93591420350510102</v>
      </c>
      <c r="R1795" s="1061">
        <f>VLOOKUP(C1795,'A. Rate Class Allocations'!$B$124:$J$128,9,FALSE)</f>
        <v>0.67326093337246795</v>
      </c>
      <c r="S1795" s="1060">
        <f t="shared" si="82"/>
        <v>249.01056265634156</v>
      </c>
      <c r="T1795" s="1060">
        <f t="shared" si="83"/>
        <v>6.4271675961256214E-2</v>
      </c>
    </row>
    <row r="1796" spans="1:20" s="1063" customFormat="1">
      <c r="A1796" s="1072" t="s">
        <v>846</v>
      </c>
      <c r="B1796" s="1063" t="s">
        <v>768</v>
      </c>
      <c r="C1796" s="1063" t="s">
        <v>806</v>
      </c>
      <c r="D1796" s="1063" t="s">
        <v>1665</v>
      </c>
      <c r="E1796" s="1066">
        <v>2019</v>
      </c>
      <c r="F1796" s="1066">
        <v>2019</v>
      </c>
      <c r="G1796" s="1064">
        <v>43480</v>
      </c>
      <c r="H1796" s="1117">
        <f t="shared" ref="H1796:H1859" si="84">YEAR(G1796)</f>
        <v>2019</v>
      </c>
      <c r="I1796" s="1118"/>
      <c r="J1796" s="1063" t="s">
        <v>843</v>
      </c>
      <c r="K1796" s="1063" t="s">
        <v>924</v>
      </c>
      <c r="L1796" s="1063" t="s">
        <v>827</v>
      </c>
      <c r="M1796" s="1063">
        <v>2294.7839999999997</v>
      </c>
      <c r="N1796" s="1063">
        <v>0.76800000000000002</v>
      </c>
      <c r="O1796" s="1062">
        <f>VLOOKUP(C1796,'A. Rate Class Allocations'!$B$124:$J$128,6,FALSE)</f>
        <v>0.94261788524984402</v>
      </c>
      <c r="P1796" s="1061">
        <f>VLOOKUP(C1796,'A. Rate Class Allocations'!$B$124:$J$128,8,FALSE)</f>
        <v>0.86676492558695795</v>
      </c>
      <c r="Q1796" s="1061">
        <f>VLOOKUP(C1796,'A. Rate Class Allocations'!$B$124:$J$128,7,FALSE)</f>
        <v>0.93591420350510102</v>
      </c>
      <c r="R1796" s="1061">
        <f>VLOOKUP(C1796,'A. Rate Class Allocations'!$B$124:$J$128,9,FALSE)</f>
        <v>0.67326093337246795</v>
      </c>
      <c r="S1796" s="1060">
        <f t="shared" ref="S1796:S1859" si="85">M1796*O1796*P1796</f>
        <v>1874.9030600006888</v>
      </c>
      <c r="T1796" s="1060">
        <f t="shared" ref="T1796:T1859" si="86">N1796*Q1796*R1796</f>
        <v>0.48392791312004674</v>
      </c>
    </row>
    <row r="1797" spans="1:20" s="1063" customFormat="1">
      <c r="A1797" s="1072" t="s">
        <v>846</v>
      </c>
      <c r="B1797" s="1063" t="s">
        <v>768</v>
      </c>
      <c r="C1797" s="1063" t="s">
        <v>806</v>
      </c>
      <c r="D1797" s="1063" t="s">
        <v>1665</v>
      </c>
      <c r="E1797" s="1066">
        <v>2019</v>
      </c>
      <c r="F1797" s="1066">
        <v>2019</v>
      </c>
      <c r="G1797" s="1064">
        <v>43480</v>
      </c>
      <c r="H1797" s="1117">
        <f t="shared" si="84"/>
        <v>2019</v>
      </c>
      <c r="I1797" s="1118"/>
      <c r="J1797" s="1063" t="s">
        <v>843</v>
      </c>
      <c r="K1797" s="1063" t="s">
        <v>924</v>
      </c>
      <c r="L1797" s="1063" t="s">
        <v>827</v>
      </c>
      <c r="M1797" s="1063">
        <v>466.12800000000004</v>
      </c>
      <c r="N1797" s="1063">
        <v>0.15600000000000003</v>
      </c>
      <c r="O1797" s="1062">
        <f>VLOOKUP(C1797,'A. Rate Class Allocations'!$B$124:$J$128,6,FALSE)</f>
        <v>0.94261788524984402</v>
      </c>
      <c r="P1797" s="1061">
        <f>VLOOKUP(C1797,'A. Rate Class Allocations'!$B$124:$J$128,8,FALSE)</f>
        <v>0.86676492558695795</v>
      </c>
      <c r="Q1797" s="1061">
        <f>VLOOKUP(C1797,'A. Rate Class Allocations'!$B$124:$J$128,7,FALSE)</f>
        <v>0.93591420350510102</v>
      </c>
      <c r="R1797" s="1061">
        <f>VLOOKUP(C1797,'A. Rate Class Allocations'!$B$124:$J$128,9,FALSE)</f>
        <v>0.67326093337246795</v>
      </c>
      <c r="S1797" s="1060">
        <f t="shared" si="85"/>
        <v>380.83968406264</v>
      </c>
      <c r="T1797" s="1060">
        <f t="shared" si="86"/>
        <v>9.8297857352509524E-2</v>
      </c>
    </row>
    <row r="1798" spans="1:20" s="1063" customFormat="1">
      <c r="A1798" s="1072" t="s">
        <v>846</v>
      </c>
      <c r="B1798" s="1063" t="s">
        <v>768</v>
      </c>
      <c r="C1798" s="1063" t="s">
        <v>806</v>
      </c>
      <c r="D1798" s="1063" t="s">
        <v>1665</v>
      </c>
      <c r="E1798" s="1066">
        <v>2019</v>
      </c>
      <c r="F1798" s="1066">
        <v>2019</v>
      </c>
      <c r="G1798" s="1064">
        <v>43480</v>
      </c>
      <c r="H1798" s="1117">
        <f t="shared" si="84"/>
        <v>2019</v>
      </c>
      <c r="I1798" s="1118"/>
      <c r="J1798" s="1063" t="s">
        <v>843</v>
      </c>
      <c r="K1798" s="1063" t="s">
        <v>924</v>
      </c>
      <c r="L1798" s="1063" t="s">
        <v>827</v>
      </c>
      <c r="M1798" s="1063">
        <v>155.376</v>
      </c>
      <c r="N1798" s="1063">
        <v>5.2000000000000005E-2</v>
      </c>
      <c r="O1798" s="1062">
        <f>VLOOKUP(C1798,'A. Rate Class Allocations'!$B$124:$J$128,6,FALSE)</f>
        <v>0.94261788524984402</v>
      </c>
      <c r="P1798" s="1061">
        <f>VLOOKUP(C1798,'A. Rate Class Allocations'!$B$124:$J$128,8,FALSE)</f>
        <v>0.86676492558695795</v>
      </c>
      <c r="Q1798" s="1061">
        <f>VLOOKUP(C1798,'A. Rate Class Allocations'!$B$124:$J$128,7,FALSE)</f>
        <v>0.93591420350510102</v>
      </c>
      <c r="R1798" s="1061">
        <f>VLOOKUP(C1798,'A. Rate Class Allocations'!$B$124:$J$128,9,FALSE)</f>
        <v>0.67326093337246795</v>
      </c>
      <c r="S1798" s="1060">
        <f t="shared" si="85"/>
        <v>126.94656135421333</v>
      </c>
      <c r="T1798" s="1060">
        <f t="shared" si="86"/>
        <v>3.2765952450836508E-2</v>
      </c>
    </row>
    <row r="1799" spans="1:20" s="1063" customFormat="1">
      <c r="A1799" s="1072" t="s">
        <v>846</v>
      </c>
      <c r="B1799" s="1063" t="s">
        <v>768</v>
      </c>
      <c r="C1799" s="1063" t="s">
        <v>806</v>
      </c>
      <c r="D1799" s="1063" t="s">
        <v>1664</v>
      </c>
      <c r="E1799" s="1066">
        <v>2019</v>
      </c>
      <c r="F1799" s="1066">
        <v>2019</v>
      </c>
      <c r="G1799" s="1064">
        <v>43461</v>
      </c>
      <c r="H1799" s="1117">
        <f t="shared" si="84"/>
        <v>2018</v>
      </c>
      <c r="I1799" s="1118"/>
      <c r="J1799" s="1063" t="s">
        <v>925</v>
      </c>
      <c r="K1799" s="1063" t="s">
        <v>924</v>
      </c>
      <c r="L1799" s="1063" t="s">
        <v>827</v>
      </c>
      <c r="M1799" s="1063">
        <v>2848.5600000000009</v>
      </c>
      <c r="N1799" s="1063">
        <v>1.0400000000000003</v>
      </c>
      <c r="O1799" s="1062">
        <f>VLOOKUP(C1799,'A. Rate Class Allocations'!$B$124:$J$128,6,FALSE)</f>
        <v>0.94261788524984402</v>
      </c>
      <c r="P1799" s="1061">
        <f>VLOOKUP(C1799,'A. Rate Class Allocations'!$B$124:$J$128,8,FALSE)</f>
        <v>0.86676492558695795</v>
      </c>
      <c r="Q1799" s="1061">
        <f>VLOOKUP(C1799,'A. Rate Class Allocations'!$B$124:$J$128,7,FALSE)</f>
        <v>0.93591420350510102</v>
      </c>
      <c r="R1799" s="1061">
        <f>VLOOKUP(C1799,'A. Rate Class Allocations'!$B$124:$J$128,9,FALSE)</f>
        <v>0.67326093337246795</v>
      </c>
      <c r="S1799" s="1060">
        <f t="shared" si="85"/>
        <v>2327.3536248272453</v>
      </c>
      <c r="T1799" s="1060">
        <f t="shared" si="86"/>
        <v>0.6553190490167301</v>
      </c>
    </row>
    <row r="1800" spans="1:20" s="1063" customFormat="1">
      <c r="A1800" s="1072" t="s">
        <v>846</v>
      </c>
      <c r="B1800" s="1063" t="s">
        <v>768</v>
      </c>
      <c r="C1800" s="1063" t="s">
        <v>806</v>
      </c>
      <c r="D1800" s="1063" t="s">
        <v>1664</v>
      </c>
      <c r="E1800" s="1066">
        <v>2019</v>
      </c>
      <c r="F1800" s="1066">
        <v>2019</v>
      </c>
      <c r="G1800" s="1064">
        <v>43461</v>
      </c>
      <c r="H1800" s="1117">
        <f t="shared" si="84"/>
        <v>2018</v>
      </c>
      <c r="I1800" s="1118"/>
      <c r="J1800" s="1063" t="s">
        <v>925</v>
      </c>
      <c r="K1800" s="1063" t="s">
        <v>924</v>
      </c>
      <c r="L1800" s="1063" t="s">
        <v>827</v>
      </c>
      <c r="M1800" s="1063">
        <v>635.44799999999998</v>
      </c>
      <c r="N1800" s="1063">
        <v>0.23199999999999998</v>
      </c>
      <c r="O1800" s="1062">
        <f>VLOOKUP(C1800,'A. Rate Class Allocations'!$B$124:$J$128,6,FALSE)</f>
        <v>0.94261788524984402</v>
      </c>
      <c r="P1800" s="1061">
        <f>VLOOKUP(C1800,'A. Rate Class Allocations'!$B$124:$J$128,8,FALSE)</f>
        <v>0.86676492558695795</v>
      </c>
      <c r="Q1800" s="1061">
        <f>VLOOKUP(C1800,'A. Rate Class Allocations'!$B$124:$J$128,7,FALSE)</f>
        <v>0.93591420350510102</v>
      </c>
      <c r="R1800" s="1061">
        <f>VLOOKUP(C1800,'A. Rate Class Allocations'!$B$124:$J$128,9,FALSE)</f>
        <v>0.67326093337246795</v>
      </c>
      <c r="S1800" s="1060">
        <f t="shared" si="85"/>
        <v>519.1788855383852</v>
      </c>
      <c r="T1800" s="1060">
        <f t="shared" si="86"/>
        <v>0.14618655708834744</v>
      </c>
    </row>
    <row r="1801" spans="1:20" s="1063" customFormat="1">
      <c r="A1801" s="1072" t="s">
        <v>846</v>
      </c>
      <c r="B1801" s="1063" t="s">
        <v>768</v>
      </c>
      <c r="C1801" s="1063" t="s">
        <v>806</v>
      </c>
      <c r="D1801" s="1063" t="s">
        <v>1664</v>
      </c>
      <c r="E1801" s="1066">
        <v>2019</v>
      </c>
      <c r="F1801" s="1066">
        <v>2019</v>
      </c>
      <c r="G1801" s="1064">
        <v>43461</v>
      </c>
      <c r="H1801" s="1117">
        <f t="shared" si="84"/>
        <v>2018</v>
      </c>
      <c r="I1801" s="1118"/>
      <c r="J1801" s="1063" t="s">
        <v>843</v>
      </c>
      <c r="K1801" s="1063" t="s">
        <v>924</v>
      </c>
      <c r="L1801" s="1063" t="s">
        <v>827</v>
      </c>
      <c r="M1801" s="1063">
        <v>317.72399999999999</v>
      </c>
      <c r="N1801" s="1063">
        <v>0.11599999999999999</v>
      </c>
      <c r="O1801" s="1062">
        <f>VLOOKUP(C1801,'A. Rate Class Allocations'!$B$124:$J$128,6,FALSE)</f>
        <v>0.94261788524984402</v>
      </c>
      <c r="P1801" s="1061">
        <f>VLOOKUP(C1801,'A. Rate Class Allocations'!$B$124:$J$128,8,FALSE)</f>
        <v>0.86676492558695795</v>
      </c>
      <c r="Q1801" s="1061">
        <f>VLOOKUP(C1801,'A. Rate Class Allocations'!$B$124:$J$128,7,FALSE)</f>
        <v>0.93591420350510102</v>
      </c>
      <c r="R1801" s="1061">
        <f>VLOOKUP(C1801,'A. Rate Class Allocations'!$B$124:$J$128,9,FALSE)</f>
        <v>0.67326093337246795</v>
      </c>
      <c r="S1801" s="1060">
        <f t="shared" si="85"/>
        <v>259.5894427691926</v>
      </c>
      <c r="T1801" s="1060">
        <f t="shared" si="86"/>
        <v>7.3093278544173718E-2</v>
      </c>
    </row>
    <row r="1802" spans="1:20" s="1063" customFormat="1">
      <c r="A1802" s="1072" t="s">
        <v>846</v>
      </c>
      <c r="B1802" s="1063" t="s">
        <v>768</v>
      </c>
      <c r="C1802" s="1063" t="s">
        <v>806</v>
      </c>
      <c r="D1802" s="1063" t="s">
        <v>1664</v>
      </c>
      <c r="E1802" s="1066">
        <v>2019</v>
      </c>
      <c r="F1802" s="1066">
        <v>2019</v>
      </c>
      <c r="G1802" s="1064">
        <v>43461</v>
      </c>
      <c r="H1802" s="1117">
        <f t="shared" si="84"/>
        <v>2018</v>
      </c>
      <c r="I1802" s="1118"/>
      <c r="J1802" s="1063" t="s">
        <v>843</v>
      </c>
      <c r="K1802" s="1063" t="s">
        <v>924</v>
      </c>
      <c r="L1802" s="1063" t="s">
        <v>827</v>
      </c>
      <c r="M1802" s="1063">
        <v>1424.2800000000004</v>
      </c>
      <c r="N1802" s="1063">
        <v>0.52000000000000013</v>
      </c>
      <c r="O1802" s="1062">
        <f>VLOOKUP(C1802,'A. Rate Class Allocations'!$B$124:$J$128,6,FALSE)</f>
        <v>0.94261788524984402</v>
      </c>
      <c r="P1802" s="1061">
        <f>VLOOKUP(C1802,'A. Rate Class Allocations'!$B$124:$J$128,8,FALSE)</f>
        <v>0.86676492558695795</v>
      </c>
      <c r="Q1802" s="1061">
        <f>VLOOKUP(C1802,'A. Rate Class Allocations'!$B$124:$J$128,7,FALSE)</f>
        <v>0.93591420350510102</v>
      </c>
      <c r="R1802" s="1061">
        <f>VLOOKUP(C1802,'A. Rate Class Allocations'!$B$124:$J$128,9,FALSE)</f>
        <v>0.67326093337246795</v>
      </c>
      <c r="S1802" s="1060">
        <f t="shared" si="85"/>
        <v>1163.6768124136227</v>
      </c>
      <c r="T1802" s="1060">
        <f t="shared" si="86"/>
        <v>0.32765952450836505</v>
      </c>
    </row>
    <row r="1803" spans="1:20" s="1063" customFormat="1">
      <c r="A1803" s="1072" t="s">
        <v>846</v>
      </c>
      <c r="B1803" s="1063" t="s">
        <v>768</v>
      </c>
      <c r="C1803" s="1063" t="s">
        <v>806</v>
      </c>
      <c r="D1803" s="1063" t="s">
        <v>1664</v>
      </c>
      <c r="E1803" s="1066">
        <v>2019</v>
      </c>
      <c r="F1803" s="1066">
        <v>2019</v>
      </c>
      <c r="G1803" s="1064">
        <v>43461</v>
      </c>
      <c r="H1803" s="1117">
        <f t="shared" si="84"/>
        <v>2018</v>
      </c>
      <c r="I1803" s="1118"/>
      <c r="J1803" s="1063" t="s">
        <v>843</v>
      </c>
      <c r="K1803" s="1063" t="s">
        <v>924</v>
      </c>
      <c r="L1803" s="1063" t="s">
        <v>827</v>
      </c>
      <c r="M1803" s="1063">
        <v>873.74100000000021</v>
      </c>
      <c r="N1803" s="1063">
        <v>0.31900000000000006</v>
      </c>
      <c r="O1803" s="1062">
        <f>VLOOKUP(C1803,'A. Rate Class Allocations'!$B$124:$J$128,6,FALSE)</f>
        <v>0.94261788524984402</v>
      </c>
      <c r="P1803" s="1061">
        <f>VLOOKUP(C1803,'A. Rate Class Allocations'!$B$124:$J$128,8,FALSE)</f>
        <v>0.86676492558695795</v>
      </c>
      <c r="Q1803" s="1061">
        <f>VLOOKUP(C1803,'A. Rate Class Allocations'!$B$124:$J$128,7,FALSE)</f>
        <v>0.93591420350510102</v>
      </c>
      <c r="R1803" s="1061">
        <f>VLOOKUP(C1803,'A. Rate Class Allocations'!$B$124:$J$128,9,FALSE)</f>
        <v>0.67326093337246795</v>
      </c>
      <c r="S1803" s="1060">
        <f t="shared" si="85"/>
        <v>713.87096761527982</v>
      </c>
      <c r="T1803" s="1060">
        <f t="shared" si="86"/>
        <v>0.20100651599647781</v>
      </c>
    </row>
    <row r="1804" spans="1:20" s="1063" customFormat="1">
      <c r="A1804" s="1072" t="s">
        <v>846</v>
      </c>
      <c r="B1804" s="1063" t="s">
        <v>768</v>
      </c>
      <c r="C1804" s="1063" t="s">
        <v>806</v>
      </c>
      <c r="D1804" s="1063" t="s">
        <v>1663</v>
      </c>
      <c r="E1804" s="1066">
        <v>2019</v>
      </c>
      <c r="F1804" s="1066">
        <v>2019</v>
      </c>
      <c r="G1804" s="1064">
        <v>43461</v>
      </c>
      <c r="H1804" s="1117">
        <f t="shared" si="84"/>
        <v>2018</v>
      </c>
      <c r="I1804" s="1118"/>
      <c r="J1804" s="1063" t="s">
        <v>925</v>
      </c>
      <c r="K1804" s="1063" t="s">
        <v>924</v>
      </c>
      <c r="L1804" s="1063" t="s">
        <v>827</v>
      </c>
      <c r="M1804" s="1063">
        <v>1314.72</v>
      </c>
      <c r="N1804" s="1063">
        <v>0.48</v>
      </c>
      <c r="O1804" s="1062">
        <f>VLOOKUP(C1804,'A. Rate Class Allocations'!$B$124:$J$128,6,FALSE)</f>
        <v>0.94261788524984402</v>
      </c>
      <c r="P1804" s="1061">
        <f>VLOOKUP(C1804,'A. Rate Class Allocations'!$B$124:$J$128,8,FALSE)</f>
        <v>0.86676492558695795</v>
      </c>
      <c r="Q1804" s="1061">
        <f>VLOOKUP(C1804,'A. Rate Class Allocations'!$B$124:$J$128,7,FALSE)</f>
        <v>0.93591420350510102</v>
      </c>
      <c r="R1804" s="1061">
        <f>VLOOKUP(C1804,'A. Rate Class Allocations'!$B$124:$J$128,9,FALSE)</f>
        <v>0.67326093337246795</v>
      </c>
      <c r="S1804" s="1060">
        <f t="shared" si="85"/>
        <v>1074.163211458728</v>
      </c>
      <c r="T1804" s="1060">
        <f t="shared" si="86"/>
        <v>0.30245494570002923</v>
      </c>
    </row>
    <row r="1805" spans="1:20" s="1063" customFormat="1">
      <c r="A1805" s="1072" t="s">
        <v>846</v>
      </c>
      <c r="B1805" s="1063" t="s">
        <v>768</v>
      </c>
      <c r="C1805" s="1063" t="s">
        <v>806</v>
      </c>
      <c r="D1805" s="1063" t="s">
        <v>1663</v>
      </c>
      <c r="E1805" s="1066">
        <v>2019</v>
      </c>
      <c r="F1805" s="1066">
        <v>2019</v>
      </c>
      <c r="G1805" s="1064">
        <v>43461</v>
      </c>
      <c r="H1805" s="1117">
        <f t="shared" si="84"/>
        <v>2018</v>
      </c>
      <c r="I1805" s="1118"/>
      <c r="J1805" s="1063" t="s">
        <v>925</v>
      </c>
      <c r="K1805" s="1063" t="s">
        <v>924</v>
      </c>
      <c r="L1805" s="1063" t="s">
        <v>827</v>
      </c>
      <c r="M1805" s="1063">
        <v>1985.7749999999996</v>
      </c>
      <c r="N1805" s="1063">
        <v>0.72499999999999987</v>
      </c>
      <c r="O1805" s="1062">
        <f>VLOOKUP(C1805,'A. Rate Class Allocations'!$B$124:$J$128,6,FALSE)</f>
        <v>0.94261788524984402</v>
      </c>
      <c r="P1805" s="1061">
        <f>VLOOKUP(C1805,'A. Rate Class Allocations'!$B$124:$J$128,8,FALSE)</f>
        <v>0.86676492558695795</v>
      </c>
      <c r="Q1805" s="1061">
        <f>VLOOKUP(C1805,'A. Rate Class Allocations'!$B$124:$J$128,7,FALSE)</f>
        <v>0.93591420350510102</v>
      </c>
      <c r="R1805" s="1061">
        <f>VLOOKUP(C1805,'A. Rate Class Allocations'!$B$124:$J$128,9,FALSE)</f>
        <v>0.67326093337246795</v>
      </c>
      <c r="S1805" s="1060">
        <f t="shared" si="85"/>
        <v>1622.4340173074538</v>
      </c>
      <c r="T1805" s="1060">
        <f t="shared" si="86"/>
        <v>0.45683299090108576</v>
      </c>
    </row>
    <row r="1806" spans="1:20" s="1063" customFormat="1">
      <c r="A1806" s="1072" t="s">
        <v>846</v>
      </c>
      <c r="B1806" s="1063" t="s">
        <v>768</v>
      </c>
      <c r="C1806" s="1063" t="s">
        <v>806</v>
      </c>
      <c r="D1806" s="1063" t="s">
        <v>1663</v>
      </c>
      <c r="E1806" s="1066">
        <v>2019</v>
      </c>
      <c r="F1806" s="1066">
        <v>2019</v>
      </c>
      <c r="G1806" s="1064">
        <v>43461</v>
      </c>
      <c r="H1806" s="1117">
        <f t="shared" si="84"/>
        <v>2018</v>
      </c>
      <c r="I1806" s="1118"/>
      <c r="J1806" s="1063" t="s">
        <v>925</v>
      </c>
      <c r="K1806" s="1063" t="s">
        <v>924</v>
      </c>
      <c r="L1806" s="1063" t="s">
        <v>827</v>
      </c>
      <c r="M1806" s="1063">
        <v>635.44799999999998</v>
      </c>
      <c r="N1806" s="1063">
        <v>0.23199999999999998</v>
      </c>
      <c r="O1806" s="1062">
        <f>VLOOKUP(C1806,'A. Rate Class Allocations'!$B$124:$J$128,6,FALSE)</f>
        <v>0.94261788524984402</v>
      </c>
      <c r="P1806" s="1061">
        <f>VLOOKUP(C1806,'A. Rate Class Allocations'!$B$124:$J$128,8,FALSE)</f>
        <v>0.86676492558695795</v>
      </c>
      <c r="Q1806" s="1061">
        <f>VLOOKUP(C1806,'A. Rate Class Allocations'!$B$124:$J$128,7,FALSE)</f>
        <v>0.93591420350510102</v>
      </c>
      <c r="R1806" s="1061">
        <f>VLOOKUP(C1806,'A. Rate Class Allocations'!$B$124:$J$128,9,FALSE)</f>
        <v>0.67326093337246795</v>
      </c>
      <c r="S1806" s="1060">
        <f t="shared" si="85"/>
        <v>519.1788855383852</v>
      </c>
      <c r="T1806" s="1060">
        <f t="shared" si="86"/>
        <v>0.14618655708834744</v>
      </c>
    </row>
    <row r="1807" spans="1:20" s="1063" customFormat="1">
      <c r="A1807" s="1072" t="s">
        <v>846</v>
      </c>
      <c r="B1807" s="1063" t="s">
        <v>768</v>
      </c>
      <c r="C1807" s="1063" t="s">
        <v>806</v>
      </c>
      <c r="D1807" s="1063" t="s">
        <v>1662</v>
      </c>
      <c r="E1807" s="1066">
        <v>2019</v>
      </c>
      <c r="F1807" s="1066">
        <v>2019</v>
      </c>
      <c r="G1807" s="1064">
        <v>43461</v>
      </c>
      <c r="H1807" s="1117">
        <f t="shared" si="84"/>
        <v>2018</v>
      </c>
      <c r="I1807" s="1118"/>
      <c r="J1807" s="1063" t="s">
        <v>925</v>
      </c>
      <c r="K1807" s="1063" t="s">
        <v>924</v>
      </c>
      <c r="L1807" s="1063" t="s">
        <v>827</v>
      </c>
      <c r="M1807" s="1063">
        <v>43.824000000000005</v>
      </c>
      <c r="N1807" s="1063">
        <v>1.6E-2</v>
      </c>
      <c r="O1807" s="1062">
        <f>VLOOKUP(C1807,'A. Rate Class Allocations'!$B$124:$J$128,6,FALSE)</f>
        <v>0.94261788524984402</v>
      </c>
      <c r="P1807" s="1061">
        <f>VLOOKUP(C1807,'A. Rate Class Allocations'!$B$124:$J$128,8,FALSE)</f>
        <v>0.86676492558695795</v>
      </c>
      <c r="Q1807" s="1061">
        <f>VLOOKUP(C1807,'A. Rate Class Allocations'!$B$124:$J$128,7,FALSE)</f>
        <v>0.93591420350510102</v>
      </c>
      <c r="R1807" s="1061">
        <f>VLOOKUP(C1807,'A. Rate Class Allocations'!$B$124:$J$128,9,FALSE)</f>
        <v>0.67326093337246795</v>
      </c>
      <c r="S1807" s="1060">
        <f t="shared" si="85"/>
        <v>35.805440381957609</v>
      </c>
      <c r="T1807" s="1060">
        <f t="shared" si="86"/>
        <v>1.0081831523334308E-2</v>
      </c>
    </row>
    <row r="1808" spans="1:20" s="1063" customFormat="1">
      <c r="A1808" s="1072" t="s">
        <v>846</v>
      </c>
      <c r="B1808" s="1063" t="s">
        <v>768</v>
      </c>
      <c r="C1808" s="1063" t="s">
        <v>806</v>
      </c>
      <c r="D1808" s="1063" t="s">
        <v>1662</v>
      </c>
      <c r="E1808" s="1066">
        <v>2019</v>
      </c>
      <c r="F1808" s="1066">
        <v>2019</v>
      </c>
      <c r="G1808" s="1064">
        <v>43461</v>
      </c>
      <c r="H1808" s="1117">
        <f t="shared" si="84"/>
        <v>2018</v>
      </c>
      <c r="I1808" s="1118"/>
      <c r="J1808" s="1063" t="s">
        <v>925</v>
      </c>
      <c r="K1808" s="1063" t="s">
        <v>924</v>
      </c>
      <c r="L1808" s="1063" t="s">
        <v>827</v>
      </c>
      <c r="M1808" s="1063">
        <v>1429.7579999999996</v>
      </c>
      <c r="N1808" s="1063">
        <v>0.5219999999999998</v>
      </c>
      <c r="O1808" s="1062">
        <f>VLOOKUP(C1808,'A. Rate Class Allocations'!$B$124:$J$128,6,FALSE)</f>
        <v>0.94261788524984402</v>
      </c>
      <c r="P1808" s="1061">
        <f>VLOOKUP(C1808,'A. Rate Class Allocations'!$B$124:$J$128,8,FALSE)</f>
        <v>0.86676492558695795</v>
      </c>
      <c r="Q1808" s="1061">
        <f>VLOOKUP(C1808,'A. Rate Class Allocations'!$B$124:$J$128,7,FALSE)</f>
        <v>0.93591420350510102</v>
      </c>
      <c r="R1808" s="1061">
        <f>VLOOKUP(C1808,'A. Rate Class Allocations'!$B$124:$J$128,9,FALSE)</f>
        <v>0.67326093337246795</v>
      </c>
      <c r="S1808" s="1060">
        <f t="shared" si="85"/>
        <v>1168.1524924613666</v>
      </c>
      <c r="T1808" s="1060">
        <f t="shared" si="86"/>
        <v>0.32891975344878166</v>
      </c>
    </row>
    <row r="1809" spans="1:20" s="1063" customFormat="1">
      <c r="A1809" s="1072" t="s">
        <v>846</v>
      </c>
      <c r="B1809" s="1063" t="s">
        <v>768</v>
      </c>
      <c r="C1809" s="1063" t="s">
        <v>806</v>
      </c>
      <c r="D1809" s="1063" t="s">
        <v>1661</v>
      </c>
      <c r="E1809" s="1066">
        <v>2019</v>
      </c>
      <c r="F1809" s="1066">
        <v>2019</v>
      </c>
      <c r="G1809" s="1064">
        <v>43461</v>
      </c>
      <c r="H1809" s="1117">
        <f t="shared" si="84"/>
        <v>2018</v>
      </c>
      <c r="I1809" s="1118"/>
      <c r="J1809" s="1063" t="s">
        <v>925</v>
      </c>
      <c r="K1809" s="1063" t="s">
        <v>924</v>
      </c>
      <c r="L1809" s="1063" t="s">
        <v>827</v>
      </c>
      <c r="M1809" s="1063">
        <v>1588.6200000000001</v>
      </c>
      <c r="N1809" s="1063">
        <v>0.57999999999999996</v>
      </c>
      <c r="O1809" s="1062">
        <f>VLOOKUP(C1809,'A. Rate Class Allocations'!$B$124:$J$128,6,FALSE)</f>
        <v>0.94261788524984402</v>
      </c>
      <c r="P1809" s="1061">
        <f>VLOOKUP(C1809,'A. Rate Class Allocations'!$B$124:$J$128,8,FALSE)</f>
        <v>0.86676492558695795</v>
      </c>
      <c r="Q1809" s="1061">
        <f>VLOOKUP(C1809,'A. Rate Class Allocations'!$B$124:$J$128,7,FALSE)</f>
        <v>0.93591420350510102</v>
      </c>
      <c r="R1809" s="1061">
        <f>VLOOKUP(C1809,'A. Rate Class Allocations'!$B$124:$J$128,9,FALSE)</f>
        <v>0.67326093337246795</v>
      </c>
      <c r="S1809" s="1060">
        <f t="shared" si="85"/>
        <v>1297.9472138459632</v>
      </c>
      <c r="T1809" s="1060">
        <f t="shared" si="86"/>
        <v>0.36546639272086867</v>
      </c>
    </row>
    <row r="1810" spans="1:20" s="1063" customFormat="1">
      <c r="A1810" s="1072" t="s">
        <v>846</v>
      </c>
      <c r="B1810" s="1063" t="s">
        <v>768</v>
      </c>
      <c r="C1810" s="1063" t="s">
        <v>806</v>
      </c>
      <c r="D1810" s="1063" t="s">
        <v>1661</v>
      </c>
      <c r="E1810" s="1066">
        <v>2019</v>
      </c>
      <c r="F1810" s="1066">
        <v>2019</v>
      </c>
      <c r="G1810" s="1064">
        <v>43461</v>
      </c>
      <c r="H1810" s="1117">
        <f t="shared" si="84"/>
        <v>2018</v>
      </c>
      <c r="I1810" s="1118"/>
      <c r="J1810" s="1063" t="s">
        <v>925</v>
      </c>
      <c r="K1810" s="1063" t="s">
        <v>924</v>
      </c>
      <c r="L1810" s="1063" t="s">
        <v>827</v>
      </c>
      <c r="M1810" s="1063">
        <v>673.79399999999998</v>
      </c>
      <c r="N1810" s="1063">
        <v>0.246</v>
      </c>
      <c r="O1810" s="1062">
        <f>VLOOKUP(C1810,'A. Rate Class Allocations'!$B$124:$J$128,6,FALSE)</f>
        <v>0.94261788524984402</v>
      </c>
      <c r="P1810" s="1061">
        <f>VLOOKUP(C1810,'A. Rate Class Allocations'!$B$124:$J$128,8,FALSE)</f>
        <v>0.86676492558695795</v>
      </c>
      <c r="Q1810" s="1061">
        <f>VLOOKUP(C1810,'A. Rate Class Allocations'!$B$124:$J$128,7,FALSE)</f>
        <v>0.93591420350510102</v>
      </c>
      <c r="R1810" s="1061">
        <f>VLOOKUP(C1810,'A. Rate Class Allocations'!$B$124:$J$128,9,FALSE)</f>
        <v>0.67326093337246795</v>
      </c>
      <c r="S1810" s="1060">
        <f t="shared" si="85"/>
        <v>550.50864587259821</v>
      </c>
      <c r="T1810" s="1060">
        <f t="shared" si="86"/>
        <v>0.15500815967126497</v>
      </c>
    </row>
    <row r="1811" spans="1:20" s="1063" customFormat="1">
      <c r="A1811" s="1072" t="s">
        <v>846</v>
      </c>
      <c r="B1811" s="1063" t="s">
        <v>768</v>
      </c>
      <c r="C1811" s="1063" t="s">
        <v>806</v>
      </c>
      <c r="D1811" s="1063" t="s">
        <v>1661</v>
      </c>
      <c r="E1811" s="1066">
        <v>2019</v>
      </c>
      <c r="F1811" s="1066">
        <v>2019</v>
      </c>
      <c r="G1811" s="1064">
        <v>43461</v>
      </c>
      <c r="H1811" s="1117">
        <f t="shared" si="84"/>
        <v>2018</v>
      </c>
      <c r="I1811" s="1118"/>
      <c r="J1811" s="1063" t="s">
        <v>925</v>
      </c>
      <c r="K1811" s="1063" t="s">
        <v>924</v>
      </c>
      <c r="L1811" s="1063" t="s">
        <v>827</v>
      </c>
      <c r="M1811" s="1063">
        <v>219.12000000000003</v>
      </c>
      <c r="N1811" s="1063">
        <v>0.08</v>
      </c>
      <c r="O1811" s="1062">
        <f>VLOOKUP(C1811,'A. Rate Class Allocations'!$B$124:$J$128,6,FALSE)</f>
        <v>0.94261788524984402</v>
      </c>
      <c r="P1811" s="1061">
        <f>VLOOKUP(C1811,'A. Rate Class Allocations'!$B$124:$J$128,8,FALSE)</f>
        <v>0.86676492558695795</v>
      </c>
      <c r="Q1811" s="1061">
        <f>VLOOKUP(C1811,'A. Rate Class Allocations'!$B$124:$J$128,7,FALSE)</f>
        <v>0.93591420350510102</v>
      </c>
      <c r="R1811" s="1061">
        <f>VLOOKUP(C1811,'A. Rate Class Allocations'!$B$124:$J$128,9,FALSE)</f>
        <v>0.67326093337246795</v>
      </c>
      <c r="S1811" s="1060">
        <f t="shared" si="85"/>
        <v>179.02720190978803</v>
      </c>
      <c r="T1811" s="1060">
        <f t="shared" si="86"/>
        <v>5.0409157616671536E-2</v>
      </c>
    </row>
    <row r="1812" spans="1:20" s="1063" customFormat="1">
      <c r="A1812" s="1072" t="s">
        <v>846</v>
      </c>
      <c r="B1812" s="1063" t="s">
        <v>768</v>
      </c>
      <c r="C1812" s="1063" t="s">
        <v>806</v>
      </c>
      <c r="D1812" s="1063" t="s">
        <v>1661</v>
      </c>
      <c r="E1812" s="1066">
        <v>2019</v>
      </c>
      <c r="F1812" s="1066">
        <v>2019</v>
      </c>
      <c r="G1812" s="1064">
        <v>43461</v>
      </c>
      <c r="H1812" s="1117">
        <f t="shared" si="84"/>
        <v>2018</v>
      </c>
      <c r="I1812" s="1118"/>
      <c r="J1812" s="1063" t="s">
        <v>925</v>
      </c>
      <c r="K1812" s="1063" t="s">
        <v>924</v>
      </c>
      <c r="L1812" s="1063" t="s">
        <v>827</v>
      </c>
      <c r="M1812" s="1063">
        <v>1350.3269999999995</v>
      </c>
      <c r="N1812" s="1063">
        <v>0.49299999999999988</v>
      </c>
      <c r="O1812" s="1062">
        <f>VLOOKUP(C1812,'A. Rate Class Allocations'!$B$124:$J$128,6,FALSE)</f>
        <v>0.94261788524984402</v>
      </c>
      <c r="P1812" s="1061">
        <f>VLOOKUP(C1812,'A. Rate Class Allocations'!$B$124:$J$128,8,FALSE)</f>
        <v>0.86676492558695795</v>
      </c>
      <c r="Q1812" s="1061">
        <f>VLOOKUP(C1812,'A. Rate Class Allocations'!$B$124:$J$128,7,FALSE)</f>
        <v>0.93591420350510102</v>
      </c>
      <c r="R1812" s="1061">
        <f>VLOOKUP(C1812,'A. Rate Class Allocations'!$B$124:$J$128,9,FALSE)</f>
        <v>0.67326093337246795</v>
      </c>
      <c r="S1812" s="1060">
        <f t="shared" si="85"/>
        <v>1103.2551317690684</v>
      </c>
      <c r="T1812" s="1060">
        <f t="shared" si="86"/>
        <v>0.31064643381273827</v>
      </c>
    </row>
    <row r="1813" spans="1:20" s="1063" customFormat="1">
      <c r="A1813" s="1072" t="s">
        <v>846</v>
      </c>
      <c r="B1813" s="1063" t="s">
        <v>768</v>
      </c>
      <c r="C1813" s="1063" t="s">
        <v>806</v>
      </c>
      <c r="D1813" s="1063" t="s">
        <v>1661</v>
      </c>
      <c r="E1813" s="1066">
        <v>2019</v>
      </c>
      <c r="F1813" s="1066">
        <v>2019</v>
      </c>
      <c r="G1813" s="1064">
        <v>43461</v>
      </c>
      <c r="H1813" s="1117">
        <f t="shared" si="84"/>
        <v>2018</v>
      </c>
      <c r="I1813" s="1118"/>
      <c r="J1813" s="1063" t="s">
        <v>843</v>
      </c>
      <c r="K1813" s="1063" t="s">
        <v>924</v>
      </c>
      <c r="L1813" s="1063" t="s">
        <v>827</v>
      </c>
      <c r="M1813" s="1063">
        <v>635.44799999999998</v>
      </c>
      <c r="N1813" s="1063">
        <v>0.23199999999999998</v>
      </c>
      <c r="O1813" s="1062">
        <f>VLOOKUP(C1813,'A. Rate Class Allocations'!$B$124:$J$128,6,FALSE)</f>
        <v>0.94261788524984402</v>
      </c>
      <c r="P1813" s="1061">
        <f>VLOOKUP(C1813,'A. Rate Class Allocations'!$B$124:$J$128,8,FALSE)</f>
        <v>0.86676492558695795</v>
      </c>
      <c r="Q1813" s="1061">
        <f>VLOOKUP(C1813,'A. Rate Class Allocations'!$B$124:$J$128,7,FALSE)</f>
        <v>0.93591420350510102</v>
      </c>
      <c r="R1813" s="1061">
        <f>VLOOKUP(C1813,'A. Rate Class Allocations'!$B$124:$J$128,9,FALSE)</f>
        <v>0.67326093337246795</v>
      </c>
      <c r="S1813" s="1060">
        <f t="shared" si="85"/>
        <v>519.1788855383852</v>
      </c>
      <c r="T1813" s="1060">
        <f t="shared" si="86"/>
        <v>0.14618655708834744</v>
      </c>
    </row>
    <row r="1814" spans="1:20" s="1063" customFormat="1">
      <c r="A1814" s="1072" t="s">
        <v>846</v>
      </c>
      <c r="B1814" s="1063" t="s">
        <v>768</v>
      </c>
      <c r="C1814" s="1063" t="s">
        <v>806</v>
      </c>
      <c r="D1814" s="1063" t="s">
        <v>1660</v>
      </c>
      <c r="E1814" s="1066">
        <v>2019</v>
      </c>
      <c r="F1814" s="1066">
        <v>2019</v>
      </c>
      <c r="G1814" s="1064">
        <v>43535</v>
      </c>
      <c r="H1814" s="1117">
        <f t="shared" si="84"/>
        <v>2019</v>
      </c>
      <c r="I1814" s="1118"/>
      <c r="J1814" s="1063" t="s">
        <v>925</v>
      </c>
      <c r="K1814" s="1063" t="s">
        <v>924</v>
      </c>
      <c r="L1814" s="1063" t="s">
        <v>827</v>
      </c>
      <c r="M1814" s="1063">
        <v>10780.704000000002</v>
      </c>
      <c r="N1814" s="1063">
        <v>3.9360000000000004</v>
      </c>
      <c r="O1814" s="1062">
        <f>VLOOKUP(C1814,'A. Rate Class Allocations'!$B$124:$J$128,6,FALSE)</f>
        <v>0.94261788524984402</v>
      </c>
      <c r="P1814" s="1061">
        <f>VLOOKUP(C1814,'A. Rate Class Allocations'!$B$124:$J$128,8,FALSE)</f>
        <v>0.86676492558695795</v>
      </c>
      <c r="Q1814" s="1061">
        <f>VLOOKUP(C1814,'A. Rate Class Allocations'!$B$124:$J$128,7,FALSE)</f>
        <v>0.93591420350510102</v>
      </c>
      <c r="R1814" s="1061">
        <f>VLOOKUP(C1814,'A. Rate Class Allocations'!$B$124:$J$128,9,FALSE)</f>
        <v>0.67326093337246795</v>
      </c>
      <c r="S1814" s="1060">
        <f t="shared" si="85"/>
        <v>8808.1383339615732</v>
      </c>
      <c r="T1814" s="1060">
        <f t="shared" si="86"/>
        <v>2.4801305547402399</v>
      </c>
    </row>
    <row r="1815" spans="1:20" s="1063" customFormat="1">
      <c r="A1815" s="1072" t="s">
        <v>846</v>
      </c>
      <c r="B1815" s="1063" t="s">
        <v>768</v>
      </c>
      <c r="C1815" s="1063" t="s">
        <v>806</v>
      </c>
      <c r="D1815" s="1063" t="s">
        <v>1660</v>
      </c>
      <c r="E1815" s="1066">
        <v>2019</v>
      </c>
      <c r="F1815" s="1066">
        <v>2019</v>
      </c>
      <c r="G1815" s="1064">
        <v>43535</v>
      </c>
      <c r="H1815" s="1117">
        <f t="shared" si="84"/>
        <v>2019</v>
      </c>
      <c r="I1815" s="1118"/>
      <c r="J1815" s="1063" t="s">
        <v>843</v>
      </c>
      <c r="K1815" s="1063" t="s">
        <v>924</v>
      </c>
      <c r="L1815" s="1063" t="s">
        <v>827</v>
      </c>
      <c r="M1815" s="1063">
        <v>898.39199999999983</v>
      </c>
      <c r="N1815" s="1063">
        <v>0.32799999999999996</v>
      </c>
      <c r="O1815" s="1062">
        <f>VLOOKUP(C1815,'A. Rate Class Allocations'!$B$124:$J$128,6,FALSE)</f>
        <v>0.94261788524984402</v>
      </c>
      <c r="P1815" s="1061">
        <f>VLOOKUP(C1815,'A. Rate Class Allocations'!$B$124:$J$128,8,FALSE)</f>
        <v>0.86676492558695795</v>
      </c>
      <c r="Q1815" s="1061">
        <f>VLOOKUP(C1815,'A. Rate Class Allocations'!$B$124:$J$128,7,FALSE)</f>
        <v>0.93591420350510102</v>
      </c>
      <c r="R1815" s="1061">
        <f>VLOOKUP(C1815,'A. Rate Class Allocations'!$B$124:$J$128,9,FALSE)</f>
        <v>0.67326093337246795</v>
      </c>
      <c r="S1815" s="1060">
        <f t="shared" si="85"/>
        <v>734.01152783013083</v>
      </c>
      <c r="T1815" s="1060">
        <f t="shared" si="86"/>
        <v>0.20667754622835327</v>
      </c>
    </row>
    <row r="1816" spans="1:20" s="1063" customFormat="1">
      <c r="A1816" s="1072" t="s">
        <v>846</v>
      </c>
      <c r="B1816" s="1063" t="s">
        <v>768</v>
      </c>
      <c r="C1816" s="1063" t="s">
        <v>806</v>
      </c>
      <c r="D1816" s="1063" t="s">
        <v>1660</v>
      </c>
      <c r="E1816" s="1066">
        <v>2019</v>
      </c>
      <c r="F1816" s="1066">
        <v>2019</v>
      </c>
      <c r="G1816" s="1064">
        <v>43535</v>
      </c>
      <c r="H1816" s="1117">
        <f t="shared" si="84"/>
        <v>2019</v>
      </c>
      <c r="I1816" s="1118"/>
      <c r="J1816" s="1063" t="s">
        <v>843</v>
      </c>
      <c r="K1816" s="1063" t="s">
        <v>924</v>
      </c>
      <c r="L1816" s="1063" t="s">
        <v>827</v>
      </c>
      <c r="M1816" s="1063">
        <v>794.31000000000006</v>
      </c>
      <c r="N1816" s="1063">
        <v>0.28999999999999998</v>
      </c>
      <c r="O1816" s="1062">
        <f>VLOOKUP(C1816,'A. Rate Class Allocations'!$B$124:$J$128,6,FALSE)</f>
        <v>0.94261788524984402</v>
      </c>
      <c r="P1816" s="1061">
        <f>VLOOKUP(C1816,'A. Rate Class Allocations'!$B$124:$J$128,8,FALSE)</f>
        <v>0.86676492558695795</v>
      </c>
      <c r="Q1816" s="1061">
        <f>VLOOKUP(C1816,'A. Rate Class Allocations'!$B$124:$J$128,7,FALSE)</f>
        <v>0.93591420350510102</v>
      </c>
      <c r="R1816" s="1061">
        <f>VLOOKUP(C1816,'A. Rate Class Allocations'!$B$124:$J$128,9,FALSE)</f>
        <v>0.67326093337246795</v>
      </c>
      <c r="S1816" s="1060">
        <f t="shared" si="85"/>
        <v>648.97360692298162</v>
      </c>
      <c r="T1816" s="1060">
        <f t="shared" si="86"/>
        <v>0.18273319636043434</v>
      </c>
    </row>
    <row r="1817" spans="1:20" s="1063" customFormat="1">
      <c r="A1817" s="1072" t="s">
        <v>846</v>
      </c>
      <c r="B1817" s="1063" t="s">
        <v>768</v>
      </c>
      <c r="C1817" s="1063" t="s">
        <v>806</v>
      </c>
      <c r="D1817" s="1063" t="s">
        <v>1659</v>
      </c>
      <c r="E1817" s="1066">
        <v>2019</v>
      </c>
      <c r="F1817" s="1066">
        <v>2019</v>
      </c>
      <c r="G1817" s="1064">
        <v>43461</v>
      </c>
      <c r="H1817" s="1117">
        <f t="shared" si="84"/>
        <v>2018</v>
      </c>
      <c r="I1817" s="1118"/>
      <c r="J1817" s="1063" t="s">
        <v>925</v>
      </c>
      <c r="K1817" s="1063" t="s">
        <v>924</v>
      </c>
      <c r="L1817" s="1063" t="s">
        <v>827</v>
      </c>
      <c r="M1817" s="1063">
        <v>2563.7039999999993</v>
      </c>
      <c r="N1817" s="1063">
        <v>0.93599999999999994</v>
      </c>
      <c r="O1817" s="1062">
        <f>VLOOKUP(C1817,'A. Rate Class Allocations'!$B$124:$J$128,6,FALSE)</f>
        <v>0.94261788524984402</v>
      </c>
      <c r="P1817" s="1061">
        <f>VLOOKUP(C1817,'A. Rate Class Allocations'!$B$124:$J$128,8,FALSE)</f>
        <v>0.86676492558695795</v>
      </c>
      <c r="Q1817" s="1061">
        <f>VLOOKUP(C1817,'A. Rate Class Allocations'!$B$124:$J$128,7,FALSE)</f>
        <v>0.93591420350510102</v>
      </c>
      <c r="R1817" s="1061">
        <f>VLOOKUP(C1817,'A. Rate Class Allocations'!$B$124:$J$128,9,FALSE)</f>
        <v>0.67326093337246795</v>
      </c>
      <c r="S1817" s="1060">
        <f t="shared" si="85"/>
        <v>2094.6182623445193</v>
      </c>
      <c r="T1817" s="1060">
        <f t="shared" si="86"/>
        <v>0.58978714411505695</v>
      </c>
    </row>
    <row r="1818" spans="1:20" s="1063" customFormat="1">
      <c r="A1818" s="1072" t="s">
        <v>846</v>
      </c>
      <c r="B1818" s="1063" t="s">
        <v>768</v>
      </c>
      <c r="C1818" s="1063" t="s">
        <v>806</v>
      </c>
      <c r="D1818" s="1063" t="s">
        <v>1659</v>
      </c>
      <c r="E1818" s="1066">
        <v>2019</v>
      </c>
      <c r="F1818" s="1066">
        <v>2019</v>
      </c>
      <c r="G1818" s="1064">
        <v>43461</v>
      </c>
      <c r="H1818" s="1117">
        <f t="shared" si="84"/>
        <v>2018</v>
      </c>
      <c r="I1818" s="1118"/>
      <c r="J1818" s="1063" t="s">
        <v>925</v>
      </c>
      <c r="K1818" s="1063" t="s">
        <v>924</v>
      </c>
      <c r="L1818" s="1063" t="s">
        <v>827</v>
      </c>
      <c r="M1818" s="1063">
        <v>953.17200000000003</v>
      </c>
      <c r="N1818" s="1063">
        <v>0.34799999999999998</v>
      </c>
      <c r="O1818" s="1062">
        <f>VLOOKUP(C1818,'A. Rate Class Allocations'!$B$124:$J$128,6,FALSE)</f>
        <v>0.94261788524984402</v>
      </c>
      <c r="P1818" s="1061">
        <f>VLOOKUP(C1818,'A. Rate Class Allocations'!$B$124:$J$128,8,FALSE)</f>
        <v>0.86676492558695795</v>
      </c>
      <c r="Q1818" s="1061">
        <f>VLOOKUP(C1818,'A. Rate Class Allocations'!$B$124:$J$128,7,FALSE)</f>
        <v>0.93591420350510102</v>
      </c>
      <c r="R1818" s="1061">
        <f>VLOOKUP(C1818,'A. Rate Class Allocations'!$B$124:$J$128,9,FALSE)</f>
        <v>0.67326093337246795</v>
      </c>
      <c r="S1818" s="1060">
        <f t="shared" si="85"/>
        <v>778.76832830757792</v>
      </c>
      <c r="T1818" s="1060">
        <f t="shared" si="86"/>
        <v>0.21927983563252115</v>
      </c>
    </row>
    <row r="1819" spans="1:20" s="1063" customFormat="1">
      <c r="A1819" s="1072" t="s">
        <v>846</v>
      </c>
      <c r="B1819" s="1063" t="s">
        <v>768</v>
      </c>
      <c r="C1819" s="1063" t="s">
        <v>806</v>
      </c>
      <c r="D1819" s="1063" t="s">
        <v>1659</v>
      </c>
      <c r="E1819" s="1066">
        <v>2019</v>
      </c>
      <c r="F1819" s="1066">
        <v>2019</v>
      </c>
      <c r="G1819" s="1064">
        <v>43461</v>
      </c>
      <c r="H1819" s="1117">
        <f t="shared" si="84"/>
        <v>2018</v>
      </c>
      <c r="I1819" s="1118"/>
      <c r="J1819" s="1063" t="s">
        <v>843</v>
      </c>
      <c r="K1819" s="1063" t="s">
        <v>924</v>
      </c>
      <c r="L1819" s="1063" t="s">
        <v>827</v>
      </c>
      <c r="M1819" s="1063">
        <v>4209.8429999999998</v>
      </c>
      <c r="N1819" s="1063">
        <v>1.5369999999999999</v>
      </c>
      <c r="O1819" s="1062">
        <f>VLOOKUP(C1819,'A. Rate Class Allocations'!$B$124:$J$128,6,FALSE)</f>
        <v>0.94261788524984402</v>
      </c>
      <c r="P1819" s="1061">
        <f>VLOOKUP(C1819,'A. Rate Class Allocations'!$B$124:$J$128,8,FALSE)</f>
        <v>0.86676492558695795</v>
      </c>
      <c r="Q1819" s="1061">
        <f>VLOOKUP(C1819,'A. Rate Class Allocations'!$B$124:$J$128,7,FALSE)</f>
        <v>0.93591420350510102</v>
      </c>
      <c r="R1819" s="1061">
        <f>VLOOKUP(C1819,'A. Rate Class Allocations'!$B$124:$J$128,9,FALSE)</f>
        <v>0.67326093337246795</v>
      </c>
      <c r="S1819" s="1060">
        <f t="shared" si="85"/>
        <v>3439.5601166918022</v>
      </c>
      <c r="T1819" s="1060">
        <f t="shared" si="86"/>
        <v>0.96848594071030192</v>
      </c>
    </row>
    <row r="1820" spans="1:20" s="1063" customFormat="1">
      <c r="A1820" s="1072" t="s">
        <v>846</v>
      </c>
      <c r="B1820" s="1063" t="s">
        <v>768</v>
      </c>
      <c r="C1820" s="1063" t="s">
        <v>806</v>
      </c>
      <c r="D1820" s="1063" t="s">
        <v>1658</v>
      </c>
      <c r="E1820" s="1066">
        <v>2019</v>
      </c>
      <c r="F1820" s="1066">
        <v>2019</v>
      </c>
      <c r="G1820" s="1064">
        <v>43461</v>
      </c>
      <c r="H1820" s="1117">
        <f t="shared" si="84"/>
        <v>2018</v>
      </c>
      <c r="I1820" s="1118"/>
      <c r="J1820" s="1063" t="s">
        <v>925</v>
      </c>
      <c r="K1820" s="1063" t="s">
        <v>924</v>
      </c>
      <c r="L1820" s="1063" t="s">
        <v>827</v>
      </c>
      <c r="M1820" s="1063">
        <v>1840.6080000000004</v>
      </c>
      <c r="N1820" s="1063">
        <v>0.67200000000000015</v>
      </c>
      <c r="O1820" s="1062">
        <f>VLOOKUP(C1820,'A. Rate Class Allocations'!$B$124:$J$128,6,FALSE)</f>
        <v>0.94261788524984402</v>
      </c>
      <c r="P1820" s="1061">
        <f>VLOOKUP(C1820,'A. Rate Class Allocations'!$B$124:$J$128,8,FALSE)</f>
        <v>0.86676492558695795</v>
      </c>
      <c r="Q1820" s="1061">
        <f>VLOOKUP(C1820,'A. Rate Class Allocations'!$B$124:$J$128,7,FALSE)</f>
        <v>0.93591420350510102</v>
      </c>
      <c r="R1820" s="1061">
        <f>VLOOKUP(C1820,'A. Rate Class Allocations'!$B$124:$J$128,9,FALSE)</f>
        <v>0.67326093337246795</v>
      </c>
      <c r="S1820" s="1060">
        <f t="shared" si="85"/>
        <v>1503.8284960422197</v>
      </c>
      <c r="T1820" s="1060">
        <f t="shared" si="86"/>
        <v>0.42343692398004096</v>
      </c>
    </row>
    <row r="1821" spans="1:20" s="1063" customFormat="1">
      <c r="A1821" s="1072" t="s">
        <v>846</v>
      </c>
      <c r="B1821" s="1063" t="s">
        <v>768</v>
      </c>
      <c r="C1821" s="1063" t="s">
        <v>806</v>
      </c>
      <c r="D1821" s="1063" t="s">
        <v>1658</v>
      </c>
      <c r="E1821" s="1066">
        <v>2019</v>
      </c>
      <c r="F1821" s="1066">
        <v>2019</v>
      </c>
      <c r="G1821" s="1064">
        <v>43461</v>
      </c>
      <c r="H1821" s="1117">
        <f t="shared" si="84"/>
        <v>2018</v>
      </c>
      <c r="I1821" s="1118"/>
      <c r="J1821" s="1063" t="s">
        <v>925</v>
      </c>
      <c r="K1821" s="1063" t="s">
        <v>924</v>
      </c>
      <c r="L1821" s="1063" t="s">
        <v>827</v>
      </c>
      <c r="M1821" s="1063">
        <v>794.31000000000006</v>
      </c>
      <c r="N1821" s="1063">
        <v>0.28999999999999998</v>
      </c>
      <c r="O1821" s="1062">
        <f>VLOOKUP(C1821,'A. Rate Class Allocations'!$B$124:$J$128,6,FALSE)</f>
        <v>0.94261788524984402</v>
      </c>
      <c r="P1821" s="1061">
        <f>VLOOKUP(C1821,'A. Rate Class Allocations'!$B$124:$J$128,8,FALSE)</f>
        <v>0.86676492558695795</v>
      </c>
      <c r="Q1821" s="1061">
        <f>VLOOKUP(C1821,'A. Rate Class Allocations'!$B$124:$J$128,7,FALSE)</f>
        <v>0.93591420350510102</v>
      </c>
      <c r="R1821" s="1061">
        <f>VLOOKUP(C1821,'A. Rate Class Allocations'!$B$124:$J$128,9,FALSE)</f>
        <v>0.67326093337246795</v>
      </c>
      <c r="S1821" s="1060">
        <f t="shared" si="85"/>
        <v>648.97360692298162</v>
      </c>
      <c r="T1821" s="1060">
        <f t="shared" si="86"/>
        <v>0.18273319636043434</v>
      </c>
    </row>
    <row r="1822" spans="1:20" s="1063" customFormat="1">
      <c r="A1822" s="1072" t="s">
        <v>846</v>
      </c>
      <c r="B1822" s="1063" t="s">
        <v>768</v>
      </c>
      <c r="C1822" s="1063" t="s">
        <v>806</v>
      </c>
      <c r="D1822" s="1063" t="s">
        <v>1658</v>
      </c>
      <c r="E1822" s="1066">
        <v>2019</v>
      </c>
      <c r="F1822" s="1066">
        <v>2019</v>
      </c>
      <c r="G1822" s="1064">
        <v>43461</v>
      </c>
      <c r="H1822" s="1117">
        <f t="shared" si="84"/>
        <v>2018</v>
      </c>
      <c r="I1822" s="1118"/>
      <c r="J1822" s="1063" t="s">
        <v>925</v>
      </c>
      <c r="K1822" s="1063" t="s">
        <v>924</v>
      </c>
      <c r="L1822" s="1063" t="s">
        <v>827</v>
      </c>
      <c r="M1822" s="1063">
        <v>112.29899999999998</v>
      </c>
      <c r="N1822" s="1063">
        <v>4.0999999999999995E-2</v>
      </c>
      <c r="O1822" s="1062">
        <f>VLOOKUP(C1822,'A. Rate Class Allocations'!$B$124:$J$128,6,FALSE)</f>
        <v>0.94261788524984402</v>
      </c>
      <c r="P1822" s="1061">
        <f>VLOOKUP(C1822,'A. Rate Class Allocations'!$B$124:$J$128,8,FALSE)</f>
        <v>0.86676492558695795</v>
      </c>
      <c r="Q1822" s="1061">
        <f>VLOOKUP(C1822,'A. Rate Class Allocations'!$B$124:$J$128,7,FALSE)</f>
        <v>0.93591420350510102</v>
      </c>
      <c r="R1822" s="1061">
        <f>VLOOKUP(C1822,'A. Rate Class Allocations'!$B$124:$J$128,9,FALSE)</f>
        <v>0.67326093337246795</v>
      </c>
      <c r="S1822" s="1060">
        <f t="shared" si="85"/>
        <v>91.751440978766354</v>
      </c>
      <c r="T1822" s="1060">
        <f t="shared" si="86"/>
        <v>2.5834693278544159E-2</v>
      </c>
    </row>
    <row r="1823" spans="1:20" s="1063" customFormat="1">
      <c r="A1823" s="1072" t="s">
        <v>846</v>
      </c>
      <c r="B1823" s="1063" t="s">
        <v>768</v>
      </c>
      <c r="C1823" s="1063" t="s">
        <v>806</v>
      </c>
      <c r="D1823" s="1063" t="s">
        <v>1657</v>
      </c>
      <c r="E1823" s="1066">
        <v>2019</v>
      </c>
      <c r="F1823" s="1066">
        <v>2019</v>
      </c>
      <c r="G1823" s="1064">
        <v>43452</v>
      </c>
      <c r="H1823" s="1117">
        <f t="shared" si="84"/>
        <v>2018</v>
      </c>
      <c r="I1823" s="1118"/>
      <c r="J1823" s="1063" t="s">
        <v>925</v>
      </c>
      <c r="K1823" s="1063" t="s">
        <v>924</v>
      </c>
      <c r="L1823" s="1063" t="s">
        <v>827</v>
      </c>
      <c r="M1823" s="1063">
        <v>4786.496000000001</v>
      </c>
      <c r="N1823" s="1063">
        <v>1.1440000000000001</v>
      </c>
      <c r="O1823" s="1062">
        <f>VLOOKUP(C1823,'A. Rate Class Allocations'!$B$124:$J$128,6,FALSE)</f>
        <v>0.94261788524984402</v>
      </c>
      <c r="P1823" s="1061">
        <f>VLOOKUP(C1823,'A. Rate Class Allocations'!$B$124:$J$128,8,FALSE)</f>
        <v>0.86676492558695795</v>
      </c>
      <c r="Q1823" s="1061">
        <f>VLOOKUP(C1823,'A. Rate Class Allocations'!$B$124:$J$128,7,FALSE)</f>
        <v>0.93591420350510102</v>
      </c>
      <c r="R1823" s="1061">
        <f>VLOOKUP(C1823,'A. Rate Class Allocations'!$B$124:$J$128,9,FALSE)</f>
        <v>0.67326093337246795</v>
      </c>
      <c r="S1823" s="1060">
        <f t="shared" si="85"/>
        <v>3910.7018338462617</v>
      </c>
      <c r="T1823" s="1060">
        <f t="shared" si="86"/>
        <v>0.72085095391840304</v>
      </c>
    </row>
    <row r="1824" spans="1:20" s="1063" customFormat="1">
      <c r="A1824" s="1072" t="s">
        <v>846</v>
      </c>
      <c r="B1824" s="1063" t="s">
        <v>768</v>
      </c>
      <c r="C1824" s="1063" t="s">
        <v>806</v>
      </c>
      <c r="D1824" s="1063" t="s">
        <v>1656</v>
      </c>
      <c r="E1824" s="1066">
        <v>2019</v>
      </c>
      <c r="F1824" s="1066">
        <v>2019</v>
      </c>
      <c r="G1824" s="1064">
        <v>43452</v>
      </c>
      <c r="H1824" s="1117">
        <f t="shared" si="84"/>
        <v>2018</v>
      </c>
      <c r="I1824" s="1118"/>
      <c r="J1824" s="1063" t="s">
        <v>925</v>
      </c>
      <c r="K1824" s="1063" t="s">
        <v>924</v>
      </c>
      <c r="L1824" s="1063" t="s">
        <v>827</v>
      </c>
      <c r="M1824" s="1063">
        <v>142.42800000000003</v>
      </c>
      <c r="N1824" s="1063">
        <v>5.2000000000000005E-2</v>
      </c>
      <c r="O1824" s="1062">
        <f>VLOOKUP(C1824,'A. Rate Class Allocations'!$B$124:$J$128,6,FALSE)</f>
        <v>0.94261788524984402</v>
      </c>
      <c r="P1824" s="1061">
        <f>VLOOKUP(C1824,'A. Rate Class Allocations'!$B$124:$J$128,8,FALSE)</f>
        <v>0.86676492558695795</v>
      </c>
      <c r="Q1824" s="1061">
        <f>VLOOKUP(C1824,'A. Rate Class Allocations'!$B$124:$J$128,7,FALSE)</f>
        <v>0.93591420350510102</v>
      </c>
      <c r="R1824" s="1061">
        <f>VLOOKUP(C1824,'A. Rate Class Allocations'!$B$124:$J$128,9,FALSE)</f>
        <v>0.67326093337246795</v>
      </c>
      <c r="S1824" s="1060">
        <f t="shared" si="85"/>
        <v>116.36768124136223</v>
      </c>
      <c r="T1824" s="1060">
        <f t="shared" si="86"/>
        <v>3.2765952450836508E-2</v>
      </c>
    </row>
    <row r="1825" spans="1:20" s="1063" customFormat="1">
      <c r="A1825" s="1072" t="s">
        <v>846</v>
      </c>
      <c r="B1825" s="1063" t="s">
        <v>768</v>
      </c>
      <c r="C1825" s="1063" t="s">
        <v>806</v>
      </c>
      <c r="D1825" s="1063" t="s">
        <v>1656</v>
      </c>
      <c r="E1825" s="1066">
        <v>2019</v>
      </c>
      <c r="F1825" s="1066">
        <v>2019</v>
      </c>
      <c r="G1825" s="1064">
        <v>43452</v>
      </c>
      <c r="H1825" s="1117">
        <f t="shared" si="84"/>
        <v>2018</v>
      </c>
      <c r="I1825" s="1118"/>
      <c r="J1825" s="1063" t="s">
        <v>925</v>
      </c>
      <c r="K1825" s="1063" t="s">
        <v>924</v>
      </c>
      <c r="L1825" s="1063" t="s">
        <v>827</v>
      </c>
      <c r="M1825" s="1063">
        <v>79.430999999999997</v>
      </c>
      <c r="N1825" s="1063">
        <v>2.8999999999999998E-2</v>
      </c>
      <c r="O1825" s="1062">
        <f>VLOOKUP(C1825,'A. Rate Class Allocations'!$B$124:$J$128,6,FALSE)</f>
        <v>0.94261788524984402</v>
      </c>
      <c r="P1825" s="1061">
        <f>VLOOKUP(C1825,'A. Rate Class Allocations'!$B$124:$J$128,8,FALSE)</f>
        <v>0.86676492558695795</v>
      </c>
      <c r="Q1825" s="1061">
        <f>VLOOKUP(C1825,'A. Rate Class Allocations'!$B$124:$J$128,7,FALSE)</f>
        <v>0.93591420350510102</v>
      </c>
      <c r="R1825" s="1061">
        <f>VLOOKUP(C1825,'A. Rate Class Allocations'!$B$124:$J$128,9,FALSE)</f>
        <v>0.67326093337246795</v>
      </c>
      <c r="S1825" s="1060">
        <f t="shared" si="85"/>
        <v>64.89736069229815</v>
      </c>
      <c r="T1825" s="1060">
        <f t="shared" si="86"/>
        <v>1.8273319636043429E-2</v>
      </c>
    </row>
    <row r="1826" spans="1:20" s="1063" customFormat="1">
      <c r="A1826" s="1072" t="s">
        <v>846</v>
      </c>
      <c r="B1826" s="1063" t="s">
        <v>768</v>
      </c>
      <c r="C1826" s="1063" t="s">
        <v>806</v>
      </c>
      <c r="D1826" s="1063" t="s">
        <v>1655</v>
      </c>
      <c r="E1826" s="1066">
        <v>2019</v>
      </c>
      <c r="F1826" s="1066">
        <v>2019</v>
      </c>
      <c r="G1826" s="1064">
        <v>43461</v>
      </c>
      <c r="H1826" s="1117">
        <f t="shared" si="84"/>
        <v>2018</v>
      </c>
      <c r="I1826" s="1118"/>
      <c r="J1826" s="1063" t="s">
        <v>925</v>
      </c>
      <c r="K1826" s="1063" t="s">
        <v>924</v>
      </c>
      <c r="L1826" s="1063" t="s">
        <v>827</v>
      </c>
      <c r="M1826" s="1063">
        <v>712.14000000000021</v>
      </c>
      <c r="N1826" s="1063">
        <v>0.26000000000000006</v>
      </c>
      <c r="O1826" s="1062">
        <f>VLOOKUP(C1826,'A. Rate Class Allocations'!$B$124:$J$128,6,FALSE)</f>
        <v>0.94261788524984402</v>
      </c>
      <c r="P1826" s="1061">
        <f>VLOOKUP(C1826,'A. Rate Class Allocations'!$B$124:$J$128,8,FALSE)</f>
        <v>0.86676492558695795</v>
      </c>
      <c r="Q1826" s="1061">
        <f>VLOOKUP(C1826,'A. Rate Class Allocations'!$B$124:$J$128,7,FALSE)</f>
        <v>0.93591420350510102</v>
      </c>
      <c r="R1826" s="1061">
        <f>VLOOKUP(C1826,'A. Rate Class Allocations'!$B$124:$J$128,9,FALSE)</f>
        <v>0.67326093337246795</v>
      </c>
      <c r="S1826" s="1060">
        <f t="shared" si="85"/>
        <v>581.83840620681133</v>
      </c>
      <c r="T1826" s="1060">
        <f t="shared" si="86"/>
        <v>0.16382976225418253</v>
      </c>
    </row>
    <row r="1827" spans="1:20" s="1063" customFormat="1">
      <c r="A1827" s="1072" t="s">
        <v>846</v>
      </c>
      <c r="B1827" s="1063" t="s">
        <v>768</v>
      </c>
      <c r="C1827" s="1063" t="s">
        <v>806</v>
      </c>
      <c r="D1827" s="1063" t="s">
        <v>1654</v>
      </c>
      <c r="E1827" s="1066">
        <v>2019</v>
      </c>
      <c r="F1827" s="1066">
        <v>2019</v>
      </c>
      <c r="G1827" s="1064">
        <v>43452</v>
      </c>
      <c r="H1827" s="1117">
        <f t="shared" si="84"/>
        <v>2018</v>
      </c>
      <c r="I1827" s="1118"/>
      <c r="J1827" s="1063" t="s">
        <v>925</v>
      </c>
      <c r="K1827" s="1063" t="s">
        <v>924</v>
      </c>
      <c r="L1827" s="1063" t="s">
        <v>827</v>
      </c>
      <c r="M1827" s="1063">
        <v>1281.8519999999996</v>
      </c>
      <c r="N1827" s="1063">
        <v>0.46799999999999997</v>
      </c>
      <c r="O1827" s="1062">
        <f>VLOOKUP(C1827,'A. Rate Class Allocations'!$B$124:$J$128,6,FALSE)</f>
        <v>0.94261788524984402</v>
      </c>
      <c r="P1827" s="1061">
        <f>VLOOKUP(C1827,'A. Rate Class Allocations'!$B$124:$J$128,8,FALSE)</f>
        <v>0.86676492558695795</v>
      </c>
      <c r="Q1827" s="1061">
        <f>VLOOKUP(C1827,'A. Rate Class Allocations'!$B$124:$J$128,7,FALSE)</f>
        <v>0.93591420350510102</v>
      </c>
      <c r="R1827" s="1061">
        <f>VLOOKUP(C1827,'A. Rate Class Allocations'!$B$124:$J$128,9,FALSE)</f>
        <v>0.67326093337246795</v>
      </c>
      <c r="S1827" s="1060">
        <f t="shared" si="85"/>
        <v>1047.3091311722596</v>
      </c>
      <c r="T1827" s="1060">
        <f t="shared" si="86"/>
        <v>0.29489357205752847</v>
      </c>
    </row>
    <row r="1828" spans="1:20" s="1063" customFormat="1">
      <c r="A1828" s="1072" t="s">
        <v>846</v>
      </c>
      <c r="B1828" s="1063" t="s">
        <v>768</v>
      </c>
      <c r="C1828" s="1063" t="s">
        <v>806</v>
      </c>
      <c r="D1828" s="1063" t="s">
        <v>1653</v>
      </c>
      <c r="E1828" s="1066">
        <v>2019</v>
      </c>
      <c r="F1828" s="1066">
        <v>2019</v>
      </c>
      <c r="G1828" s="1064">
        <v>43452</v>
      </c>
      <c r="H1828" s="1117">
        <f t="shared" si="84"/>
        <v>2018</v>
      </c>
      <c r="I1828" s="1118"/>
      <c r="J1828" s="1063" t="s">
        <v>925</v>
      </c>
      <c r="K1828" s="1063" t="s">
        <v>924</v>
      </c>
      <c r="L1828" s="1063" t="s">
        <v>827</v>
      </c>
      <c r="M1828" s="1063">
        <v>1709.1360000000004</v>
      </c>
      <c r="N1828" s="1063">
        <v>0.62400000000000011</v>
      </c>
      <c r="O1828" s="1062">
        <f>VLOOKUP(C1828,'A. Rate Class Allocations'!$B$124:$J$128,6,FALSE)</f>
        <v>0.94261788524984402</v>
      </c>
      <c r="P1828" s="1061">
        <f>VLOOKUP(C1828,'A. Rate Class Allocations'!$B$124:$J$128,8,FALSE)</f>
        <v>0.86676492558695795</v>
      </c>
      <c r="Q1828" s="1061">
        <f>VLOOKUP(C1828,'A. Rate Class Allocations'!$B$124:$J$128,7,FALSE)</f>
        <v>0.93591420350510102</v>
      </c>
      <c r="R1828" s="1061">
        <f>VLOOKUP(C1828,'A. Rate Class Allocations'!$B$124:$J$128,9,FALSE)</f>
        <v>0.67326093337246795</v>
      </c>
      <c r="S1828" s="1060">
        <f t="shared" si="85"/>
        <v>1396.4121748963469</v>
      </c>
      <c r="T1828" s="1060">
        <f t="shared" si="86"/>
        <v>0.3931914294100381</v>
      </c>
    </row>
    <row r="1829" spans="1:20" s="1063" customFormat="1">
      <c r="A1829" s="1072" t="s">
        <v>846</v>
      </c>
      <c r="B1829" s="1063" t="s">
        <v>768</v>
      </c>
      <c r="C1829" s="1063" t="s">
        <v>806</v>
      </c>
      <c r="D1829" s="1063" t="s">
        <v>1652</v>
      </c>
      <c r="E1829" s="1066">
        <v>2019</v>
      </c>
      <c r="F1829" s="1066">
        <v>2019</v>
      </c>
      <c r="G1829" s="1064">
        <v>43452</v>
      </c>
      <c r="H1829" s="1117">
        <f t="shared" si="84"/>
        <v>2018</v>
      </c>
      <c r="I1829" s="1118"/>
      <c r="J1829" s="1063" t="s">
        <v>925</v>
      </c>
      <c r="K1829" s="1063" t="s">
        <v>924</v>
      </c>
      <c r="L1829" s="1063" t="s">
        <v>827</v>
      </c>
      <c r="M1829" s="1063">
        <v>1851.5639999999999</v>
      </c>
      <c r="N1829" s="1063">
        <v>0.67599999999999993</v>
      </c>
      <c r="O1829" s="1062">
        <f>VLOOKUP(C1829,'A. Rate Class Allocations'!$B$124:$J$128,6,FALSE)</f>
        <v>0.94261788524984402</v>
      </c>
      <c r="P1829" s="1061">
        <f>VLOOKUP(C1829,'A. Rate Class Allocations'!$B$124:$J$128,8,FALSE)</f>
        <v>0.86676492558695795</v>
      </c>
      <c r="Q1829" s="1061">
        <f>VLOOKUP(C1829,'A. Rate Class Allocations'!$B$124:$J$128,7,FALSE)</f>
        <v>0.93591420350510102</v>
      </c>
      <c r="R1829" s="1061">
        <f>VLOOKUP(C1829,'A. Rate Class Allocations'!$B$124:$J$128,9,FALSE)</f>
        <v>0.67326093337246795</v>
      </c>
      <c r="S1829" s="1060">
        <f t="shared" si="85"/>
        <v>1512.7798561377085</v>
      </c>
      <c r="T1829" s="1060">
        <f t="shared" si="86"/>
        <v>0.42595738186087445</v>
      </c>
    </row>
    <row r="1830" spans="1:20" s="1063" customFormat="1">
      <c r="A1830" s="1072" t="s">
        <v>846</v>
      </c>
      <c r="B1830" s="1063" t="s">
        <v>768</v>
      </c>
      <c r="C1830" s="1063" t="s">
        <v>806</v>
      </c>
      <c r="D1830" s="1063" t="s">
        <v>1652</v>
      </c>
      <c r="E1830" s="1066">
        <v>2019</v>
      </c>
      <c r="F1830" s="1066">
        <v>2019</v>
      </c>
      <c r="G1830" s="1064">
        <v>43452</v>
      </c>
      <c r="H1830" s="1117">
        <f t="shared" si="84"/>
        <v>2018</v>
      </c>
      <c r="I1830" s="1118"/>
      <c r="J1830" s="1063" t="s">
        <v>925</v>
      </c>
      <c r="K1830" s="1063" t="s">
        <v>924</v>
      </c>
      <c r="L1830" s="1063" t="s">
        <v>827</v>
      </c>
      <c r="M1830" s="1063">
        <v>79.430999999999997</v>
      </c>
      <c r="N1830" s="1063">
        <v>2.8999999999999998E-2</v>
      </c>
      <c r="O1830" s="1062">
        <f>VLOOKUP(C1830,'A. Rate Class Allocations'!$B$124:$J$128,6,FALSE)</f>
        <v>0.94261788524984402</v>
      </c>
      <c r="P1830" s="1061">
        <f>VLOOKUP(C1830,'A. Rate Class Allocations'!$B$124:$J$128,8,FALSE)</f>
        <v>0.86676492558695795</v>
      </c>
      <c r="Q1830" s="1061">
        <f>VLOOKUP(C1830,'A. Rate Class Allocations'!$B$124:$J$128,7,FALSE)</f>
        <v>0.93591420350510102</v>
      </c>
      <c r="R1830" s="1061">
        <f>VLOOKUP(C1830,'A. Rate Class Allocations'!$B$124:$J$128,9,FALSE)</f>
        <v>0.67326093337246795</v>
      </c>
      <c r="S1830" s="1060">
        <f t="shared" si="85"/>
        <v>64.89736069229815</v>
      </c>
      <c r="T1830" s="1060">
        <f t="shared" si="86"/>
        <v>1.8273319636043429E-2</v>
      </c>
    </row>
    <row r="1831" spans="1:20" s="1063" customFormat="1">
      <c r="A1831" s="1072" t="s">
        <v>846</v>
      </c>
      <c r="B1831" s="1063" t="s">
        <v>768</v>
      </c>
      <c r="C1831" s="1063" t="s">
        <v>806</v>
      </c>
      <c r="D1831" s="1063" t="s">
        <v>1651</v>
      </c>
      <c r="E1831" s="1066">
        <v>2019</v>
      </c>
      <c r="F1831" s="1066">
        <v>2019</v>
      </c>
      <c r="G1831" s="1064">
        <v>43452</v>
      </c>
      <c r="H1831" s="1117">
        <f t="shared" si="84"/>
        <v>2018</v>
      </c>
      <c r="I1831" s="1118"/>
      <c r="J1831" s="1063" t="s">
        <v>925</v>
      </c>
      <c r="K1831" s="1063" t="s">
        <v>924</v>
      </c>
      <c r="L1831" s="1063" t="s">
        <v>827</v>
      </c>
      <c r="M1831" s="1063">
        <v>2563.7039999999997</v>
      </c>
      <c r="N1831" s="1063">
        <v>0.93599999999999994</v>
      </c>
      <c r="O1831" s="1062">
        <f>VLOOKUP(C1831,'A. Rate Class Allocations'!$B$124:$J$128,6,FALSE)</f>
        <v>0.94261788524984402</v>
      </c>
      <c r="P1831" s="1061">
        <f>VLOOKUP(C1831,'A. Rate Class Allocations'!$B$124:$J$128,8,FALSE)</f>
        <v>0.86676492558695795</v>
      </c>
      <c r="Q1831" s="1061">
        <f>VLOOKUP(C1831,'A. Rate Class Allocations'!$B$124:$J$128,7,FALSE)</f>
        <v>0.93591420350510102</v>
      </c>
      <c r="R1831" s="1061">
        <f>VLOOKUP(C1831,'A. Rate Class Allocations'!$B$124:$J$128,9,FALSE)</f>
        <v>0.67326093337246795</v>
      </c>
      <c r="S1831" s="1060">
        <f t="shared" si="85"/>
        <v>2094.6182623445197</v>
      </c>
      <c r="T1831" s="1060">
        <f t="shared" si="86"/>
        <v>0.58978714411505695</v>
      </c>
    </row>
    <row r="1832" spans="1:20" s="1063" customFormat="1">
      <c r="A1832" s="1072" t="s">
        <v>846</v>
      </c>
      <c r="B1832" s="1063" t="s">
        <v>768</v>
      </c>
      <c r="C1832" s="1063" t="s">
        <v>806</v>
      </c>
      <c r="D1832" s="1063" t="s">
        <v>1651</v>
      </c>
      <c r="E1832" s="1066">
        <v>2019</v>
      </c>
      <c r="F1832" s="1066">
        <v>2019</v>
      </c>
      <c r="G1832" s="1064">
        <v>43452</v>
      </c>
      <c r="H1832" s="1117">
        <f t="shared" si="84"/>
        <v>2018</v>
      </c>
      <c r="I1832" s="1118"/>
      <c r="J1832" s="1063" t="s">
        <v>925</v>
      </c>
      <c r="K1832" s="1063" t="s">
        <v>924</v>
      </c>
      <c r="L1832" s="1063" t="s">
        <v>827</v>
      </c>
      <c r="M1832" s="1063">
        <v>854.56800000000021</v>
      </c>
      <c r="N1832" s="1063">
        <v>0.31200000000000006</v>
      </c>
      <c r="O1832" s="1062">
        <f>VLOOKUP(C1832,'A. Rate Class Allocations'!$B$124:$J$128,6,FALSE)</f>
        <v>0.94261788524984402</v>
      </c>
      <c r="P1832" s="1061">
        <f>VLOOKUP(C1832,'A. Rate Class Allocations'!$B$124:$J$128,8,FALSE)</f>
        <v>0.86676492558695795</v>
      </c>
      <c r="Q1832" s="1061">
        <f>VLOOKUP(C1832,'A. Rate Class Allocations'!$B$124:$J$128,7,FALSE)</f>
        <v>0.93591420350510102</v>
      </c>
      <c r="R1832" s="1061">
        <f>VLOOKUP(C1832,'A. Rate Class Allocations'!$B$124:$J$128,9,FALSE)</f>
        <v>0.67326093337246795</v>
      </c>
      <c r="S1832" s="1060">
        <f t="shared" si="85"/>
        <v>698.20608744817343</v>
      </c>
      <c r="T1832" s="1060">
        <f t="shared" si="86"/>
        <v>0.19659571470501905</v>
      </c>
    </row>
    <row r="1833" spans="1:20" s="1063" customFormat="1">
      <c r="A1833" s="1072" t="s">
        <v>846</v>
      </c>
      <c r="B1833" s="1063" t="s">
        <v>768</v>
      </c>
      <c r="C1833" s="1063" t="s">
        <v>806</v>
      </c>
      <c r="D1833" s="1063" t="s">
        <v>1650</v>
      </c>
      <c r="E1833" s="1066">
        <v>2019</v>
      </c>
      <c r="F1833" s="1066">
        <v>2019</v>
      </c>
      <c r="G1833" s="1064">
        <v>43452</v>
      </c>
      <c r="H1833" s="1117">
        <f t="shared" si="84"/>
        <v>2018</v>
      </c>
      <c r="I1833" s="1118"/>
      <c r="J1833" s="1063" t="s">
        <v>925</v>
      </c>
      <c r="K1833" s="1063" t="s">
        <v>924</v>
      </c>
      <c r="L1833" s="1063" t="s">
        <v>827</v>
      </c>
      <c r="M1833" s="1063">
        <v>284.85600000000005</v>
      </c>
      <c r="N1833" s="1063">
        <v>0.10400000000000001</v>
      </c>
      <c r="O1833" s="1062">
        <f>VLOOKUP(C1833,'A. Rate Class Allocations'!$B$124:$J$128,6,FALSE)</f>
        <v>0.94261788524984402</v>
      </c>
      <c r="P1833" s="1061">
        <f>VLOOKUP(C1833,'A. Rate Class Allocations'!$B$124:$J$128,8,FALSE)</f>
        <v>0.86676492558695795</v>
      </c>
      <c r="Q1833" s="1061">
        <f>VLOOKUP(C1833,'A. Rate Class Allocations'!$B$124:$J$128,7,FALSE)</f>
        <v>0.93591420350510102</v>
      </c>
      <c r="R1833" s="1061">
        <f>VLOOKUP(C1833,'A. Rate Class Allocations'!$B$124:$J$128,9,FALSE)</f>
        <v>0.67326093337246795</v>
      </c>
      <c r="S1833" s="1060">
        <f t="shared" si="85"/>
        <v>232.73536248272447</v>
      </c>
      <c r="T1833" s="1060">
        <f t="shared" si="86"/>
        <v>6.5531904901673016E-2</v>
      </c>
    </row>
    <row r="1834" spans="1:20" s="1063" customFormat="1">
      <c r="A1834" s="1072" t="s">
        <v>846</v>
      </c>
      <c r="B1834" s="1063" t="s">
        <v>768</v>
      </c>
      <c r="C1834" s="1063" t="s">
        <v>806</v>
      </c>
      <c r="D1834" s="1063" t="s">
        <v>1649</v>
      </c>
      <c r="E1834" s="1066">
        <v>2019</v>
      </c>
      <c r="F1834" s="1066">
        <v>2019</v>
      </c>
      <c r="G1834" s="1064">
        <v>43453</v>
      </c>
      <c r="H1834" s="1117">
        <f t="shared" si="84"/>
        <v>2018</v>
      </c>
      <c r="I1834" s="1118"/>
      <c r="J1834" s="1063" t="s">
        <v>925</v>
      </c>
      <c r="K1834" s="1063" t="s">
        <v>924</v>
      </c>
      <c r="L1834" s="1063" t="s">
        <v>827</v>
      </c>
      <c r="M1834" s="1063">
        <v>1424.2800000000004</v>
      </c>
      <c r="N1834" s="1063">
        <v>0.52000000000000013</v>
      </c>
      <c r="O1834" s="1062">
        <f>VLOOKUP(C1834,'A. Rate Class Allocations'!$B$124:$J$128,6,FALSE)</f>
        <v>0.94261788524984402</v>
      </c>
      <c r="P1834" s="1061">
        <f>VLOOKUP(C1834,'A. Rate Class Allocations'!$B$124:$J$128,8,FALSE)</f>
        <v>0.86676492558695795</v>
      </c>
      <c r="Q1834" s="1061">
        <f>VLOOKUP(C1834,'A. Rate Class Allocations'!$B$124:$J$128,7,FALSE)</f>
        <v>0.93591420350510102</v>
      </c>
      <c r="R1834" s="1061">
        <f>VLOOKUP(C1834,'A. Rate Class Allocations'!$B$124:$J$128,9,FALSE)</f>
        <v>0.67326093337246795</v>
      </c>
      <c r="S1834" s="1060">
        <f t="shared" si="85"/>
        <v>1163.6768124136227</v>
      </c>
      <c r="T1834" s="1060">
        <f t="shared" si="86"/>
        <v>0.32765952450836505</v>
      </c>
    </row>
    <row r="1835" spans="1:20" s="1063" customFormat="1">
      <c r="A1835" s="1072" t="s">
        <v>846</v>
      </c>
      <c r="B1835" s="1063" t="s">
        <v>768</v>
      </c>
      <c r="C1835" s="1063" t="s">
        <v>806</v>
      </c>
      <c r="D1835" s="1063" t="s">
        <v>1648</v>
      </c>
      <c r="E1835" s="1066">
        <v>2019</v>
      </c>
      <c r="F1835" s="1066">
        <v>2019</v>
      </c>
      <c r="G1835" s="1064">
        <v>43461</v>
      </c>
      <c r="H1835" s="1117">
        <f t="shared" si="84"/>
        <v>2018</v>
      </c>
      <c r="I1835" s="1118"/>
      <c r="J1835" s="1063" t="s">
        <v>925</v>
      </c>
      <c r="K1835" s="1063" t="s">
        <v>924</v>
      </c>
      <c r="L1835" s="1063" t="s">
        <v>827</v>
      </c>
      <c r="M1835" s="1063">
        <v>2884.1669999999995</v>
      </c>
      <c r="N1835" s="1063">
        <v>1.0529999999999999</v>
      </c>
      <c r="O1835" s="1062">
        <f>VLOOKUP(C1835,'A. Rate Class Allocations'!$B$124:$J$128,6,FALSE)</f>
        <v>0.94261788524984402</v>
      </c>
      <c r="P1835" s="1061">
        <f>VLOOKUP(C1835,'A. Rate Class Allocations'!$B$124:$J$128,8,FALSE)</f>
        <v>0.86676492558695795</v>
      </c>
      <c r="Q1835" s="1061">
        <f>VLOOKUP(C1835,'A. Rate Class Allocations'!$B$124:$J$128,7,FALSE)</f>
        <v>0.93591420350510102</v>
      </c>
      <c r="R1835" s="1061">
        <f>VLOOKUP(C1835,'A. Rate Class Allocations'!$B$124:$J$128,9,FALSE)</f>
        <v>0.67326093337246795</v>
      </c>
      <c r="S1835" s="1060">
        <f t="shared" si="85"/>
        <v>2356.4455451375843</v>
      </c>
      <c r="T1835" s="1060">
        <f t="shared" si="86"/>
        <v>0.66351053712943908</v>
      </c>
    </row>
    <row r="1836" spans="1:20" s="1063" customFormat="1">
      <c r="A1836" s="1072" t="s">
        <v>846</v>
      </c>
      <c r="B1836" s="1063" t="s">
        <v>768</v>
      </c>
      <c r="C1836" s="1063" t="s">
        <v>806</v>
      </c>
      <c r="D1836" s="1063" t="s">
        <v>1647</v>
      </c>
      <c r="E1836" s="1066">
        <v>2019</v>
      </c>
      <c r="F1836" s="1066">
        <v>2019</v>
      </c>
      <c r="G1836" s="1064">
        <v>43453</v>
      </c>
      <c r="H1836" s="1117">
        <f t="shared" si="84"/>
        <v>2018</v>
      </c>
      <c r="I1836" s="1118"/>
      <c r="J1836" s="1063" t="s">
        <v>925</v>
      </c>
      <c r="K1836" s="1063" t="s">
        <v>924</v>
      </c>
      <c r="L1836" s="1063" t="s">
        <v>827</v>
      </c>
      <c r="M1836" s="1063">
        <v>558.75600000000009</v>
      </c>
      <c r="N1836" s="1063">
        <v>0.20400000000000001</v>
      </c>
      <c r="O1836" s="1062">
        <f>VLOOKUP(C1836,'A. Rate Class Allocations'!$B$124:$J$128,6,FALSE)</f>
        <v>0.94261788524984402</v>
      </c>
      <c r="P1836" s="1061">
        <f>VLOOKUP(C1836,'A. Rate Class Allocations'!$B$124:$J$128,8,FALSE)</f>
        <v>0.86676492558695795</v>
      </c>
      <c r="Q1836" s="1061">
        <f>VLOOKUP(C1836,'A. Rate Class Allocations'!$B$124:$J$128,7,FALSE)</f>
        <v>0.93591420350510102</v>
      </c>
      <c r="R1836" s="1061">
        <f>VLOOKUP(C1836,'A. Rate Class Allocations'!$B$124:$J$128,9,FALSE)</f>
        <v>0.67326093337246795</v>
      </c>
      <c r="S1836" s="1060">
        <f t="shared" si="85"/>
        <v>456.51936486995953</v>
      </c>
      <c r="T1836" s="1060">
        <f t="shared" si="86"/>
        <v>0.12854335192251243</v>
      </c>
    </row>
    <row r="1837" spans="1:20" s="1063" customFormat="1">
      <c r="A1837" s="1072" t="s">
        <v>846</v>
      </c>
      <c r="B1837" s="1063" t="s">
        <v>768</v>
      </c>
      <c r="C1837" s="1063" t="s">
        <v>806</v>
      </c>
      <c r="D1837" s="1063" t="s">
        <v>1646</v>
      </c>
      <c r="E1837" s="1066">
        <v>2019</v>
      </c>
      <c r="F1837" s="1066">
        <v>2019</v>
      </c>
      <c r="G1837" s="1064">
        <v>43453</v>
      </c>
      <c r="H1837" s="1117">
        <f t="shared" si="84"/>
        <v>2018</v>
      </c>
      <c r="I1837" s="1118"/>
      <c r="J1837" s="1063" t="s">
        <v>925</v>
      </c>
      <c r="K1837" s="1063" t="s">
        <v>924</v>
      </c>
      <c r="L1837" s="1063" t="s">
        <v>827</v>
      </c>
      <c r="M1837" s="1063">
        <v>558.75600000000009</v>
      </c>
      <c r="N1837" s="1063">
        <v>0.20400000000000001</v>
      </c>
      <c r="O1837" s="1062">
        <f>VLOOKUP(C1837,'A. Rate Class Allocations'!$B$124:$J$128,6,FALSE)</f>
        <v>0.94261788524984402</v>
      </c>
      <c r="P1837" s="1061">
        <f>VLOOKUP(C1837,'A. Rate Class Allocations'!$B$124:$J$128,8,FALSE)</f>
        <v>0.86676492558695795</v>
      </c>
      <c r="Q1837" s="1061">
        <f>VLOOKUP(C1837,'A. Rate Class Allocations'!$B$124:$J$128,7,FALSE)</f>
        <v>0.93591420350510102</v>
      </c>
      <c r="R1837" s="1061">
        <f>VLOOKUP(C1837,'A. Rate Class Allocations'!$B$124:$J$128,9,FALSE)</f>
        <v>0.67326093337246795</v>
      </c>
      <c r="S1837" s="1060">
        <f t="shared" si="85"/>
        <v>456.51936486995953</v>
      </c>
      <c r="T1837" s="1060">
        <f t="shared" si="86"/>
        <v>0.12854335192251243</v>
      </c>
    </row>
    <row r="1838" spans="1:20" s="1063" customFormat="1">
      <c r="A1838" s="1072" t="s">
        <v>846</v>
      </c>
      <c r="B1838" s="1063" t="s">
        <v>768</v>
      </c>
      <c r="C1838" s="1063" t="s">
        <v>806</v>
      </c>
      <c r="D1838" s="1063" t="s">
        <v>1645</v>
      </c>
      <c r="E1838" s="1066">
        <v>2019</v>
      </c>
      <c r="F1838" s="1066">
        <v>2019</v>
      </c>
      <c r="G1838" s="1064">
        <v>43453</v>
      </c>
      <c r="H1838" s="1117">
        <f t="shared" si="84"/>
        <v>2018</v>
      </c>
      <c r="I1838" s="1118"/>
      <c r="J1838" s="1063" t="s">
        <v>925</v>
      </c>
      <c r="K1838" s="1063" t="s">
        <v>924</v>
      </c>
      <c r="L1838" s="1063" t="s">
        <v>827</v>
      </c>
      <c r="M1838" s="1063">
        <v>712.14000000000021</v>
      </c>
      <c r="N1838" s="1063">
        <v>0.26000000000000006</v>
      </c>
      <c r="O1838" s="1062">
        <f>VLOOKUP(C1838,'A. Rate Class Allocations'!$B$124:$J$128,6,FALSE)</f>
        <v>0.94261788524984402</v>
      </c>
      <c r="P1838" s="1061">
        <f>VLOOKUP(C1838,'A. Rate Class Allocations'!$B$124:$J$128,8,FALSE)</f>
        <v>0.86676492558695795</v>
      </c>
      <c r="Q1838" s="1061">
        <f>VLOOKUP(C1838,'A. Rate Class Allocations'!$B$124:$J$128,7,FALSE)</f>
        <v>0.93591420350510102</v>
      </c>
      <c r="R1838" s="1061">
        <f>VLOOKUP(C1838,'A. Rate Class Allocations'!$B$124:$J$128,9,FALSE)</f>
        <v>0.67326093337246795</v>
      </c>
      <c r="S1838" s="1060">
        <f t="shared" si="85"/>
        <v>581.83840620681133</v>
      </c>
      <c r="T1838" s="1060">
        <f t="shared" si="86"/>
        <v>0.16382976225418253</v>
      </c>
    </row>
    <row r="1839" spans="1:20" s="1063" customFormat="1">
      <c r="A1839" s="1072" t="s">
        <v>846</v>
      </c>
      <c r="B1839" s="1063" t="s">
        <v>768</v>
      </c>
      <c r="C1839" s="1063" t="s">
        <v>806</v>
      </c>
      <c r="D1839" s="1063" t="s">
        <v>1645</v>
      </c>
      <c r="E1839" s="1066">
        <v>2019</v>
      </c>
      <c r="F1839" s="1066">
        <v>2019</v>
      </c>
      <c r="G1839" s="1064">
        <v>43453</v>
      </c>
      <c r="H1839" s="1117">
        <f t="shared" si="84"/>
        <v>2018</v>
      </c>
      <c r="I1839" s="1118"/>
      <c r="J1839" s="1063" t="s">
        <v>925</v>
      </c>
      <c r="K1839" s="1063" t="s">
        <v>924</v>
      </c>
      <c r="L1839" s="1063" t="s">
        <v>827</v>
      </c>
      <c r="M1839" s="1063">
        <v>79.430999999999997</v>
      </c>
      <c r="N1839" s="1063">
        <v>2.8999999999999998E-2</v>
      </c>
      <c r="O1839" s="1062">
        <f>VLOOKUP(C1839,'A. Rate Class Allocations'!$B$124:$J$128,6,FALSE)</f>
        <v>0.94261788524984402</v>
      </c>
      <c r="P1839" s="1061">
        <f>VLOOKUP(C1839,'A. Rate Class Allocations'!$B$124:$J$128,8,FALSE)</f>
        <v>0.86676492558695795</v>
      </c>
      <c r="Q1839" s="1061">
        <f>VLOOKUP(C1839,'A. Rate Class Allocations'!$B$124:$J$128,7,FALSE)</f>
        <v>0.93591420350510102</v>
      </c>
      <c r="R1839" s="1061">
        <f>VLOOKUP(C1839,'A. Rate Class Allocations'!$B$124:$J$128,9,FALSE)</f>
        <v>0.67326093337246795</v>
      </c>
      <c r="S1839" s="1060">
        <f t="shared" si="85"/>
        <v>64.89736069229815</v>
      </c>
      <c r="T1839" s="1060">
        <f t="shared" si="86"/>
        <v>1.8273319636043429E-2</v>
      </c>
    </row>
    <row r="1840" spans="1:20" s="1063" customFormat="1">
      <c r="A1840" s="1072" t="s">
        <v>846</v>
      </c>
      <c r="B1840" s="1063" t="s">
        <v>768</v>
      </c>
      <c r="C1840" s="1063" t="s">
        <v>806</v>
      </c>
      <c r="D1840" s="1063" t="s">
        <v>1645</v>
      </c>
      <c r="E1840" s="1066">
        <v>2019</v>
      </c>
      <c r="F1840" s="1066">
        <v>2019</v>
      </c>
      <c r="G1840" s="1064">
        <v>43453</v>
      </c>
      <c r="H1840" s="1117">
        <f t="shared" si="84"/>
        <v>2018</v>
      </c>
      <c r="I1840" s="1118"/>
      <c r="J1840" s="1063" t="s">
        <v>925</v>
      </c>
      <c r="K1840" s="1063" t="s">
        <v>924</v>
      </c>
      <c r="L1840" s="1063" t="s">
        <v>827</v>
      </c>
      <c r="M1840" s="1063">
        <v>862.78499999999997</v>
      </c>
      <c r="N1840" s="1063">
        <v>0.315</v>
      </c>
      <c r="O1840" s="1062">
        <f>VLOOKUP(C1840,'A. Rate Class Allocations'!$B$124:$J$128,6,FALSE)</f>
        <v>0.94261788524984402</v>
      </c>
      <c r="P1840" s="1061">
        <f>VLOOKUP(C1840,'A. Rate Class Allocations'!$B$124:$J$128,8,FALSE)</f>
        <v>0.86676492558695795</v>
      </c>
      <c r="Q1840" s="1061">
        <f>VLOOKUP(C1840,'A. Rate Class Allocations'!$B$124:$J$128,7,FALSE)</f>
        <v>0.93591420350510102</v>
      </c>
      <c r="R1840" s="1061">
        <f>VLOOKUP(C1840,'A. Rate Class Allocations'!$B$124:$J$128,9,FALSE)</f>
        <v>0.67326093337246795</v>
      </c>
      <c r="S1840" s="1060">
        <f t="shared" si="85"/>
        <v>704.91960751979036</v>
      </c>
      <c r="T1840" s="1060">
        <f t="shared" si="86"/>
        <v>0.19848605811564418</v>
      </c>
    </row>
    <row r="1841" spans="1:20" s="1063" customFormat="1">
      <c r="A1841" s="1072" t="s">
        <v>846</v>
      </c>
      <c r="B1841" s="1063" t="s">
        <v>768</v>
      </c>
      <c r="C1841" s="1063" t="s">
        <v>806</v>
      </c>
      <c r="D1841" s="1063" t="s">
        <v>1645</v>
      </c>
      <c r="E1841" s="1066">
        <v>2019</v>
      </c>
      <c r="F1841" s="1066">
        <v>2019</v>
      </c>
      <c r="G1841" s="1064">
        <v>43453</v>
      </c>
      <c r="H1841" s="1117">
        <f t="shared" si="84"/>
        <v>2018</v>
      </c>
      <c r="I1841" s="1118"/>
      <c r="J1841" s="1063" t="s">
        <v>925</v>
      </c>
      <c r="K1841" s="1063" t="s">
        <v>924</v>
      </c>
      <c r="L1841" s="1063" t="s">
        <v>827</v>
      </c>
      <c r="M1841" s="1063">
        <v>65.736000000000004</v>
      </c>
      <c r="N1841" s="1063">
        <v>2.4E-2</v>
      </c>
      <c r="O1841" s="1062">
        <f>VLOOKUP(C1841,'A. Rate Class Allocations'!$B$124:$J$128,6,FALSE)</f>
        <v>0.94261788524984402</v>
      </c>
      <c r="P1841" s="1061">
        <f>VLOOKUP(C1841,'A. Rate Class Allocations'!$B$124:$J$128,8,FALSE)</f>
        <v>0.86676492558695795</v>
      </c>
      <c r="Q1841" s="1061">
        <f>VLOOKUP(C1841,'A. Rate Class Allocations'!$B$124:$J$128,7,FALSE)</f>
        <v>0.93591420350510102</v>
      </c>
      <c r="R1841" s="1061">
        <f>VLOOKUP(C1841,'A. Rate Class Allocations'!$B$124:$J$128,9,FALSE)</f>
        <v>0.67326093337246795</v>
      </c>
      <c r="S1841" s="1060">
        <f t="shared" si="85"/>
        <v>53.708160572936414</v>
      </c>
      <c r="T1841" s="1060">
        <f t="shared" si="86"/>
        <v>1.5122747285001461E-2</v>
      </c>
    </row>
    <row r="1842" spans="1:20" s="1063" customFormat="1">
      <c r="A1842" s="1072" t="s">
        <v>846</v>
      </c>
      <c r="B1842" s="1063" t="s">
        <v>768</v>
      </c>
      <c r="C1842" s="1063" t="s">
        <v>806</v>
      </c>
      <c r="D1842" s="1063" t="s">
        <v>1645</v>
      </c>
      <c r="E1842" s="1066">
        <v>2019</v>
      </c>
      <c r="F1842" s="1066">
        <v>2019</v>
      </c>
      <c r="G1842" s="1064">
        <v>43453</v>
      </c>
      <c r="H1842" s="1117">
        <f t="shared" si="84"/>
        <v>2018</v>
      </c>
      <c r="I1842" s="1118"/>
      <c r="J1842" s="1063" t="s">
        <v>925</v>
      </c>
      <c r="K1842" s="1063" t="s">
        <v>924</v>
      </c>
      <c r="L1842" s="1063" t="s">
        <v>827</v>
      </c>
      <c r="M1842" s="1063">
        <v>38.346000000000004</v>
      </c>
      <c r="N1842" s="1063">
        <v>1.4E-2</v>
      </c>
      <c r="O1842" s="1062">
        <f>VLOOKUP(C1842,'A. Rate Class Allocations'!$B$124:$J$128,6,FALSE)</f>
        <v>0.94261788524984402</v>
      </c>
      <c r="P1842" s="1061">
        <f>VLOOKUP(C1842,'A. Rate Class Allocations'!$B$124:$J$128,8,FALSE)</f>
        <v>0.86676492558695795</v>
      </c>
      <c r="Q1842" s="1061">
        <f>VLOOKUP(C1842,'A. Rate Class Allocations'!$B$124:$J$128,7,FALSE)</f>
        <v>0.93591420350510102</v>
      </c>
      <c r="R1842" s="1061">
        <f>VLOOKUP(C1842,'A. Rate Class Allocations'!$B$124:$J$128,9,FALSE)</f>
        <v>0.67326093337246795</v>
      </c>
      <c r="S1842" s="1060">
        <f t="shared" si="85"/>
        <v>31.329760334212907</v>
      </c>
      <c r="T1842" s="1060">
        <f t="shared" si="86"/>
        <v>8.8216025829175194E-3</v>
      </c>
    </row>
    <row r="1843" spans="1:20" s="1063" customFormat="1">
      <c r="A1843" s="1072" t="s">
        <v>846</v>
      </c>
      <c r="B1843" s="1063" t="s">
        <v>768</v>
      </c>
      <c r="C1843" s="1063" t="s">
        <v>806</v>
      </c>
      <c r="D1843" s="1063" t="s">
        <v>1644</v>
      </c>
      <c r="E1843" s="1066">
        <v>2019</v>
      </c>
      <c r="F1843" s="1066">
        <v>2019</v>
      </c>
      <c r="G1843" s="1064">
        <v>43453</v>
      </c>
      <c r="H1843" s="1117">
        <f t="shared" si="84"/>
        <v>2018</v>
      </c>
      <c r="I1843" s="1118"/>
      <c r="J1843" s="1063" t="s">
        <v>925</v>
      </c>
      <c r="K1843" s="1063" t="s">
        <v>924</v>
      </c>
      <c r="L1843" s="1063" t="s">
        <v>827</v>
      </c>
      <c r="M1843" s="1063">
        <v>996.99600000000032</v>
      </c>
      <c r="N1843" s="1063">
        <v>0.36400000000000005</v>
      </c>
      <c r="O1843" s="1062">
        <f>VLOOKUP(C1843,'A. Rate Class Allocations'!$B$124:$J$128,6,FALSE)</f>
        <v>0.94261788524984402</v>
      </c>
      <c r="P1843" s="1061">
        <f>VLOOKUP(C1843,'A. Rate Class Allocations'!$B$124:$J$128,8,FALSE)</f>
        <v>0.86676492558695795</v>
      </c>
      <c r="Q1843" s="1061">
        <f>VLOOKUP(C1843,'A. Rate Class Allocations'!$B$124:$J$128,7,FALSE)</f>
        <v>0.93591420350510102</v>
      </c>
      <c r="R1843" s="1061">
        <f>VLOOKUP(C1843,'A. Rate Class Allocations'!$B$124:$J$128,9,FALSE)</f>
        <v>0.67326093337246795</v>
      </c>
      <c r="S1843" s="1060">
        <f t="shared" si="85"/>
        <v>814.57376868953577</v>
      </c>
      <c r="T1843" s="1060">
        <f t="shared" si="86"/>
        <v>0.22936166715585554</v>
      </c>
    </row>
    <row r="1844" spans="1:20" s="1063" customFormat="1">
      <c r="A1844" s="1072" t="s">
        <v>846</v>
      </c>
      <c r="B1844" s="1063" t="s">
        <v>768</v>
      </c>
      <c r="C1844" s="1063" t="s">
        <v>806</v>
      </c>
      <c r="D1844" s="1063" t="s">
        <v>1644</v>
      </c>
      <c r="E1844" s="1066">
        <v>2019</v>
      </c>
      <c r="F1844" s="1066">
        <v>2019</v>
      </c>
      <c r="G1844" s="1064">
        <v>43453</v>
      </c>
      <c r="H1844" s="1117">
        <f t="shared" si="84"/>
        <v>2018</v>
      </c>
      <c r="I1844" s="1118"/>
      <c r="J1844" s="1063" t="s">
        <v>925</v>
      </c>
      <c r="K1844" s="1063" t="s">
        <v>924</v>
      </c>
      <c r="L1844" s="1063" t="s">
        <v>827</v>
      </c>
      <c r="M1844" s="1063">
        <v>1342.1100000000001</v>
      </c>
      <c r="N1844" s="1063">
        <v>0.49000000000000005</v>
      </c>
      <c r="O1844" s="1062">
        <f>VLOOKUP(C1844,'A. Rate Class Allocations'!$B$124:$J$128,6,FALSE)</f>
        <v>0.94261788524984402</v>
      </c>
      <c r="P1844" s="1061">
        <f>VLOOKUP(C1844,'A. Rate Class Allocations'!$B$124:$J$128,8,FALSE)</f>
        <v>0.86676492558695795</v>
      </c>
      <c r="Q1844" s="1061">
        <f>VLOOKUP(C1844,'A. Rate Class Allocations'!$B$124:$J$128,7,FALSE)</f>
        <v>0.93591420350510102</v>
      </c>
      <c r="R1844" s="1061">
        <f>VLOOKUP(C1844,'A. Rate Class Allocations'!$B$124:$J$128,9,FALSE)</f>
        <v>0.67326093337246795</v>
      </c>
      <c r="S1844" s="1060">
        <f t="shared" si="85"/>
        <v>1096.5416116974518</v>
      </c>
      <c r="T1844" s="1060">
        <f t="shared" si="86"/>
        <v>0.30875609040211321</v>
      </c>
    </row>
    <row r="1845" spans="1:20" s="1063" customFormat="1">
      <c r="A1845" s="1072" t="s">
        <v>846</v>
      </c>
      <c r="B1845" s="1063" t="s">
        <v>768</v>
      </c>
      <c r="C1845" s="1063" t="s">
        <v>806</v>
      </c>
      <c r="D1845" s="1063" t="s">
        <v>1643</v>
      </c>
      <c r="E1845" s="1066">
        <v>2019</v>
      </c>
      <c r="F1845" s="1066">
        <v>2019</v>
      </c>
      <c r="G1845" s="1064">
        <v>43453</v>
      </c>
      <c r="H1845" s="1117">
        <f t="shared" si="84"/>
        <v>2018</v>
      </c>
      <c r="I1845" s="1118"/>
      <c r="J1845" s="1063" t="s">
        <v>925</v>
      </c>
      <c r="K1845" s="1063" t="s">
        <v>924</v>
      </c>
      <c r="L1845" s="1063" t="s">
        <v>827</v>
      </c>
      <c r="M1845" s="1063">
        <v>1281.8519999999996</v>
      </c>
      <c r="N1845" s="1063">
        <v>0.46799999999999997</v>
      </c>
      <c r="O1845" s="1062">
        <f>VLOOKUP(C1845,'A. Rate Class Allocations'!$B$124:$J$128,6,FALSE)</f>
        <v>0.94261788524984402</v>
      </c>
      <c r="P1845" s="1061">
        <f>VLOOKUP(C1845,'A. Rate Class Allocations'!$B$124:$J$128,8,FALSE)</f>
        <v>0.86676492558695795</v>
      </c>
      <c r="Q1845" s="1061">
        <f>VLOOKUP(C1845,'A. Rate Class Allocations'!$B$124:$J$128,7,FALSE)</f>
        <v>0.93591420350510102</v>
      </c>
      <c r="R1845" s="1061">
        <f>VLOOKUP(C1845,'A. Rate Class Allocations'!$B$124:$J$128,9,FALSE)</f>
        <v>0.67326093337246795</v>
      </c>
      <c r="S1845" s="1060">
        <f t="shared" si="85"/>
        <v>1047.3091311722596</v>
      </c>
      <c r="T1845" s="1060">
        <f t="shared" si="86"/>
        <v>0.29489357205752847</v>
      </c>
    </row>
    <row r="1846" spans="1:20" s="1063" customFormat="1">
      <c r="A1846" s="1072" t="s">
        <v>846</v>
      </c>
      <c r="B1846" s="1063" t="s">
        <v>768</v>
      </c>
      <c r="C1846" s="1063" t="s">
        <v>806</v>
      </c>
      <c r="D1846" s="1063" t="s">
        <v>1642</v>
      </c>
      <c r="E1846" s="1066">
        <v>2019</v>
      </c>
      <c r="F1846" s="1066">
        <v>2019</v>
      </c>
      <c r="G1846" s="1064">
        <v>43453</v>
      </c>
      <c r="H1846" s="1117">
        <f t="shared" si="84"/>
        <v>2018</v>
      </c>
      <c r="I1846" s="1118"/>
      <c r="J1846" s="1063" t="s">
        <v>925</v>
      </c>
      <c r="K1846" s="1063" t="s">
        <v>924</v>
      </c>
      <c r="L1846" s="1063" t="s">
        <v>827</v>
      </c>
      <c r="M1846" s="1063">
        <v>854.56800000000021</v>
      </c>
      <c r="N1846" s="1063">
        <v>0.31200000000000006</v>
      </c>
      <c r="O1846" s="1062">
        <f>VLOOKUP(C1846,'A. Rate Class Allocations'!$B$124:$J$128,6,FALSE)</f>
        <v>0.94261788524984402</v>
      </c>
      <c r="P1846" s="1061">
        <f>VLOOKUP(C1846,'A. Rate Class Allocations'!$B$124:$J$128,8,FALSE)</f>
        <v>0.86676492558695795</v>
      </c>
      <c r="Q1846" s="1061">
        <f>VLOOKUP(C1846,'A. Rate Class Allocations'!$B$124:$J$128,7,FALSE)</f>
        <v>0.93591420350510102</v>
      </c>
      <c r="R1846" s="1061">
        <f>VLOOKUP(C1846,'A. Rate Class Allocations'!$B$124:$J$128,9,FALSE)</f>
        <v>0.67326093337246795</v>
      </c>
      <c r="S1846" s="1060">
        <f t="shared" si="85"/>
        <v>698.20608744817343</v>
      </c>
      <c r="T1846" s="1060">
        <f t="shared" si="86"/>
        <v>0.19659571470501905</v>
      </c>
    </row>
    <row r="1847" spans="1:20" s="1063" customFormat="1">
      <c r="A1847" s="1072" t="s">
        <v>846</v>
      </c>
      <c r="B1847" s="1063" t="s">
        <v>768</v>
      </c>
      <c r="C1847" s="1063" t="s">
        <v>806</v>
      </c>
      <c r="D1847" s="1063" t="s">
        <v>1641</v>
      </c>
      <c r="E1847" s="1066">
        <v>2019</v>
      </c>
      <c r="F1847" s="1066">
        <v>2019</v>
      </c>
      <c r="G1847" s="1064">
        <v>43453</v>
      </c>
      <c r="H1847" s="1117">
        <f t="shared" si="84"/>
        <v>2018</v>
      </c>
      <c r="I1847" s="1118"/>
      <c r="J1847" s="1063" t="s">
        <v>925</v>
      </c>
      <c r="K1847" s="1063" t="s">
        <v>924</v>
      </c>
      <c r="L1847" s="1063" t="s">
        <v>827</v>
      </c>
      <c r="M1847" s="1063">
        <v>996.99600000000032</v>
      </c>
      <c r="N1847" s="1063">
        <v>0.36400000000000005</v>
      </c>
      <c r="O1847" s="1062">
        <f>VLOOKUP(C1847,'A. Rate Class Allocations'!$B$124:$J$128,6,FALSE)</f>
        <v>0.94261788524984402</v>
      </c>
      <c r="P1847" s="1061">
        <f>VLOOKUP(C1847,'A. Rate Class Allocations'!$B$124:$J$128,8,FALSE)</f>
        <v>0.86676492558695795</v>
      </c>
      <c r="Q1847" s="1061">
        <f>VLOOKUP(C1847,'A. Rate Class Allocations'!$B$124:$J$128,7,FALSE)</f>
        <v>0.93591420350510102</v>
      </c>
      <c r="R1847" s="1061">
        <f>VLOOKUP(C1847,'A. Rate Class Allocations'!$B$124:$J$128,9,FALSE)</f>
        <v>0.67326093337246795</v>
      </c>
      <c r="S1847" s="1060">
        <f t="shared" si="85"/>
        <v>814.57376868953577</v>
      </c>
      <c r="T1847" s="1060">
        <f t="shared" si="86"/>
        <v>0.22936166715585554</v>
      </c>
    </row>
    <row r="1848" spans="1:20" s="1063" customFormat="1">
      <c r="A1848" s="1072" t="s">
        <v>846</v>
      </c>
      <c r="B1848" s="1063" t="s">
        <v>768</v>
      </c>
      <c r="C1848" s="1063" t="s">
        <v>806</v>
      </c>
      <c r="D1848" s="1063" t="s">
        <v>1640</v>
      </c>
      <c r="E1848" s="1066">
        <v>2019</v>
      </c>
      <c r="F1848" s="1066">
        <v>2019</v>
      </c>
      <c r="G1848" s="1064">
        <v>43452</v>
      </c>
      <c r="H1848" s="1117">
        <f t="shared" si="84"/>
        <v>2018</v>
      </c>
      <c r="I1848" s="1118"/>
      <c r="J1848" s="1063" t="s">
        <v>925</v>
      </c>
      <c r="K1848" s="1063" t="s">
        <v>924</v>
      </c>
      <c r="L1848" s="1063" t="s">
        <v>827</v>
      </c>
      <c r="M1848" s="1063">
        <v>2917.2000000000007</v>
      </c>
      <c r="N1848" s="1063">
        <v>0.88400000000000012</v>
      </c>
      <c r="O1848" s="1062">
        <f>VLOOKUP(C1848,'A. Rate Class Allocations'!$B$124:$J$128,6,FALSE)</f>
        <v>0.94261788524984402</v>
      </c>
      <c r="P1848" s="1061">
        <f>VLOOKUP(C1848,'A. Rate Class Allocations'!$B$124:$J$128,8,FALSE)</f>
        <v>0.86676492558695795</v>
      </c>
      <c r="Q1848" s="1061">
        <f>VLOOKUP(C1848,'A. Rate Class Allocations'!$B$124:$J$128,7,FALSE)</f>
        <v>0.93591420350510102</v>
      </c>
      <c r="R1848" s="1061">
        <f>VLOOKUP(C1848,'A. Rate Class Allocations'!$B$124:$J$128,9,FALSE)</f>
        <v>0.67326093337246795</v>
      </c>
      <c r="S1848" s="1060">
        <f t="shared" si="85"/>
        <v>2383.4344350640463</v>
      </c>
      <c r="T1848" s="1060">
        <f t="shared" si="86"/>
        <v>0.55702119166422059</v>
      </c>
    </row>
    <row r="1849" spans="1:20" s="1063" customFormat="1">
      <c r="A1849" s="1072" t="s">
        <v>846</v>
      </c>
      <c r="B1849" s="1063" t="s">
        <v>768</v>
      </c>
      <c r="C1849" s="1063" t="s">
        <v>806</v>
      </c>
      <c r="D1849" s="1063" t="s">
        <v>1639</v>
      </c>
      <c r="E1849" s="1066">
        <v>2019</v>
      </c>
      <c r="F1849" s="1066">
        <v>2019</v>
      </c>
      <c r="G1849" s="1064">
        <v>43451</v>
      </c>
      <c r="H1849" s="1117">
        <f t="shared" si="84"/>
        <v>2018</v>
      </c>
      <c r="I1849" s="1118"/>
      <c r="J1849" s="1063" t="s">
        <v>925</v>
      </c>
      <c r="K1849" s="1063" t="s">
        <v>924</v>
      </c>
      <c r="L1849" s="1063" t="s">
        <v>827</v>
      </c>
      <c r="M1849" s="1063">
        <v>1274.2600000000004</v>
      </c>
      <c r="N1849" s="1063">
        <v>0.26000000000000006</v>
      </c>
      <c r="O1849" s="1062">
        <f>VLOOKUP(C1849,'A. Rate Class Allocations'!$B$124:$J$128,6,FALSE)</f>
        <v>0.94261788524984402</v>
      </c>
      <c r="P1849" s="1061">
        <f>VLOOKUP(C1849,'A. Rate Class Allocations'!$B$124:$J$128,8,FALSE)</f>
        <v>0.86676492558695795</v>
      </c>
      <c r="Q1849" s="1061">
        <f>VLOOKUP(C1849,'A. Rate Class Allocations'!$B$124:$J$128,7,FALSE)</f>
        <v>0.93591420350510102</v>
      </c>
      <c r="R1849" s="1061">
        <f>VLOOKUP(C1849,'A. Rate Class Allocations'!$B$124:$J$128,9,FALSE)</f>
        <v>0.67326093337246795</v>
      </c>
      <c r="S1849" s="1060">
        <f t="shared" si="85"/>
        <v>1041.1062536763716</v>
      </c>
      <c r="T1849" s="1060">
        <f t="shared" si="86"/>
        <v>0.16382976225418253</v>
      </c>
    </row>
    <row r="1850" spans="1:20" s="1063" customFormat="1">
      <c r="A1850" s="1072" t="s">
        <v>846</v>
      </c>
      <c r="B1850" s="1063" t="s">
        <v>768</v>
      </c>
      <c r="C1850" s="1063" t="s">
        <v>806</v>
      </c>
      <c r="D1850" s="1063" t="s">
        <v>1639</v>
      </c>
      <c r="E1850" s="1066">
        <v>2019</v>
      </c>
      <c r="F1850" s="1066">
        <v>2019</v>
      </c>
      <c r="G1850" s="1064">
        <v>43451</v>
      </c>
      <c r="H1850" s="1117">
        <f t="shared" si="84"/>
        <v>2018</v>
      </c>
      <c r="I1850" s="1118"/>
      <c r="J1850" s="1063" t="s">
        <v>925</v>
      </c>
      <c r="K1850" s="1063" t="s">
        <v>924</v>
      </c>
      <c r="L1850" s="1063" t="s">
        <v>827</v>
      </c>
      <c r="M1850" s="1063">
        <v>1406.587</v>
      </c>
      <c r="N1850" s="1063">
        <v>0.28699999999999998</v>
      </c>
      <c r="O1850" s="1062">
        <f>VLOOKUP(C1850,'A. Rate Class Allocations'!$B$124:$J$128,6,FALSE)</f>
        <v>0.94261788524984402</v>
      </c>
      <c r="P1850" s="1061">
        <f>VLOOKUP(C1850,'A. Rate Class Allocations'!$B$124:$J$128,8,FALSE)</f>
        <v>0.86676492558695795</v>
      </c>
      <c r="Q1850" s="1061">
        <f>VLOOKUP(C1850,'A. Rate Class Allocations'!$B$124:$J$128,7,FALSE)</f>
        <v>0.93591420350510102</v>
      </c>
      <c r="R1850" s="1061">
        <f>VLOOKUP(C1850,'A. Rate Class Allocations'!$B$124:$J$128,9,FALSE)</f>
        <v>0.67326093337246795</v>
      </c>
      <c r="S1850" s="1060">
        <f t="shared" si="85"/>
        <v>1149.2211338658406</v>
      </c>
      <c r="T1850" s="1060">
        <f t="shared" si="86"/>
        <v>0.18084285294980915</v>
      </c>
    </row>
    <row r="1851" spans="1:20" s="1063" customFormat="1">
      <c r="A1851" s="1072" t="s">
        <v>846</v>
      </c>
      <c r="B1851" s="1063" t="s">
        <v>768</v>
      </c>
      <c r="C1851" s="1063" t="s">
        <v>806</v>
      </c>
      <c r="D1851" s="1063" t="s">
        <v>1638</v>
      </c>
      <c r="E1851" s="1066">
        <v>2019</v>
      </c>
      <c r="F1851" s="1066">
        <v>2019</v>
      </c>
      <c r="G1851" s="1064">
        <v>43445</v>
      </c>
      <c r="H1851" s="1117">
        <f t="shared" si="84"/>
        <v>2018</v>
      </c>
      <c r="I1851" s="1118"/>
      <c r="J1851" s="1063" t="s">
        <v>925</v>
      </c>
      <c r="K1851" s="1063" t="s">
        <v>924</v>
      </c>
      <c r="L1851" s="1063" t="s">
        <v>827</v>
      </c>
      <c r="M1851" s="1063">
        <v>1208.896</v>
      </c>
      <c r="N1851" s="1063">
        <v>0.41600000000000004</v>
      </c>
      <c r="O1851" s="1062">
        <f>VLOOKUP(C1851,'A. Rate Class Allocations'!$B$124:$J$128,6,FALSE)</f>
        <v>0.94261788524984402</v>
      </c>
      <c r="P1851" s="1061">
        <f>VLOOKUP(C1851,'A. Rate Class Allocations'!$B$124:$J$128,8,FALSE)</f>
        <v>0.86676492558695795</v>
      </c>
      <c r="Q1851" s="1061">
        <f>VLOOKUP(C1851,'A. Rate Class Allocations'!$B$124:$J$128,7,FALSE)</f>
        <v>0.93591420350510102</v>
      </c>
      <c r="R1851" s="1061">
        <f>VLOOKUP(C1851,'A. Rate Class Allocations'!$B$124:$J$128,9,FALSE)</f>
        <v>0.67326093337246795</v>
      </c>
      <c r="S1851" s="1060">
        <f t="shared" si="85"/>
        <v>987.7020275645084</v>
      </c>
      <c r="T1851" s="1060">
        <f t="shared" si="86"/>
        <v>0.26212761960669206</v>
      </c>
    </row>
    <row r="1852" spans="1:20" s="1063" customFormat="1">
      <c r="A1852" s="1072" t="s">
        <v>846</v>
      </c>
      <c r="B1852" s="1063" t="s">
        <v>768</v>
      </c>
      <c r="C1852" s="1063" t="s">
        <v>806</v>
      </c>
      <c r="D1852" s="1063" t="s">
        <v>1638</v>
      </c>
      <c r="E1852" s="1066">
        <v>2019</v>
      </c>
      <c r="F1852" s="1066">
        <v>2019</v>
      </c>
      <c r="G1852" s="1064">
        <v>43445</v>
      </c>
      <c r="H1852" s="1117">
        <f t="shared" si="84"/>
        <v>2018</v>
      </c>
      <c r="I1852" s="1118"/>
      <c r="J1852" s="1063" t="s">
        <v>925</v>
      </c>
      <c r="K1852" s="1063" t="s">
        <v>924</v>
      </c>
      <c r="L1852" s="1063" t="s">
        <v>827</v>
      </c>
      <c r="M1852" s="1063">
        <v>148.20600000000002</v>
      </c>
      <c r="N1852" s="1063">
        <v>5.1000000000000004E-2</v>
      </c>
      <c r="O1852" s="1062">
        <f>VLOOKUP(C1852,'A. Rate Class Allocations'!$B$124:$J$128,6,FALSE)</f>
        <v>0.94261788524984402</v>
      </c>
      <c r="P1852" s="1061">
        <f>VLOOKUP(C1852,'A. Rate Class Allocations'!$B$124:$J$128,8,FALSE)</f>
        <v>0.86676492558695795</v>
      </c>
      <c r="Q1852" s="1061">
        <f>VLOOKUP(C1852,'A. Rate Class Allocations'!$B$124:$J$128,7,FALSE)</f>
        <v>0.93591420350510102</v>
      </c>
      <c r="R1852" s="1061">
        <f>VLOOKUP(C1852,'A. Rate Class Allocations'!$B$124:$J$128,9,FALSE)</f>
        <v>0.67326093337246795</v>
      </c>
      <c r="S1852" s="1060">
        <f t="shared" si="85"/>
        <v>121.08846972545658</v>
      </c>
      <c r="T1852" s="1060">
        <f t="shared" si="86"/>
        <v>3.2135837980628107E-2</v>
      </c>
    </row>
    <row r="1853" spans="1:20" s="1063" customFormat="1">
      <c r="A1853" s="1072" t="s">
        <v>846</v>
      </c>
      <c r="B1853" s="1063" t="s">
        <v>768</v>
      </c>
      <c r="C1853" s="1063" t="s">
        <v>806</v>
      </c>
      <c r="D1853" s="1063" t="s">
        <v>1638</v>
      </c>
      <c r="E1853" s="1066">
        <v>2019</v>
      </c>
      <c r="F1853" s="1066">
        <v>2019</v>
      </c>
      <c r="G1853" s="1064">
        <v>43445</v>
      </c>
      <c r="H1853" s="1117">
        <f t="shared" si="84"/>
        <v>2018</v>
      </c>
      <c r="I1853" s="1118"/>
      <c r="J1853" s="1063" t="s">
        <v>925</v>
      </c>
      <c r="K1853" s="1063" t="s">
        <v>924</v>
      </c>
      <c r="L1853" s="1063" t="s">
        <v>827</v>
      </c>
      <c r="M1853" s="1063">
        <v>1115.904</v>
      </c>
      <c r="N1853" s="1063">
        <v>0.38400000000000001</v>
      </c>
      <c r="O1853" s="1062">
        <f>VLOOKUP(C1853,'A. Rate Class Allocations'!$B$124:$J$128,6,FALSE)</f>
        <v>0.94261788524984402</v>
      </c>
      <c r="P1853" s="1061">
        <f>VLOOKUP(C1853,'A. Rate Class Allocations'!$B$124:$J$128,8,FALSE)</f>
        <v>0.86676492558695795</v>
      </c>
      <c r="Q1853" s="1061">
        <f>VLOOKUP(C1853,'A. Rate Class Allocations'!$B$124:$J$128,7,FALSE)</f>
        <v>0.93591420350510102</v>
      </c>
      <c r="R1853" s="1061">
        <f>VLOOKUP(C1853,'A. Rate Class Allocations'!$B$124:$J$128,9,FALSE)</f>
        <v>0.67326093337246795</v>
      </c>
      <c r="S1853" s="1060">
        <f t="shared" si="85"/>
        <v>911.7249485210848</v>
      </c>
      <c r="T1853" s="1060">
        <f t="shared" si="86"/>
        <v>0.24196395656002337</v>
      </c>
    </row>
    <row r="1854" spans="1:20" s="1063" customFormat="1">
      <c r="A1854" s="1072" t="s">
        <v>846</v>
      </c>
      <c r="B1854" s="1063" t="s">
        <v>768</v>
      </c>
      <c r="C1854" s="1063" t="s">
        <v>806</v>
      </c>
      <c r="D1854" s="1063" t="s">
        <v>1637</v>
      </c>
      <c r="E1854" s="1066">
        <v>2019</v>
      </c>
      <c r="F1854" s="1066">
        <v>2019</v>
      </c>
      <c r="G1854" s="1064">
        <v>43445</v>
      </c>
      <c r="H1854" s="1117">
        <f t="shared" si="84"/>
        <v>2018</v>
      </c>
      <c r="I1854" s="1118"/>
      <c r="J1854" s="1063" t="s">
        <v>925</v>
      </c>
      <c r="K1854" s="1063" t="s">
        <v>924</v>
      </c>
      <c r="L1854" s="1063" t="s">
        <v>827</v>
      </c>
      <c r="M1854" s="1063">
        <v>4328.4280000000008</v>
      </c>
      <c r="N1854" s="1063">
        <v>0.98800000000000021</v>
      </c>
      <c r="O1854" s="1062">
        <f>VLOOKUP(C1854,'A. Rate Class Allocations'!$B$124:$J$128,6,FALSE)</f>
        <v>0.94261788524984402</v>
      </c>
      <c r="P1854" s="1061">
        <f>VLOOKUP(C1854,'A. Rate Class Allocations'!$B$124:$J$128,8,FALSE)</f>
        <v>0.86676492558695795</v>
      </c>
      <c r="Q1854" s="1061">
        <f>VLOOKUP(C1854,'A. Rate Class Allocations'!$B$124:$J$128,7,FALSE)</f>
        <v>0.93591420350510102</v>
      </c>
      <c r="R1854" s="1061">
        <f>VLOOKUP(C1854,'A. Rate Class Allocations'!$B$124:$J$128,9,FALSE)</f>
        <v>0.67326093337246795</v>
      </c>
      <c r="S1854" s="1060">
        <f t="shared" si="85"/>
        <v>3536.4473964402159</v>
      </c>
      <c r="T1854" s="1060">
        <f t="shared" si="86"/>
        <v>0.62255309656589364</v>
      </c>
    </row>
    <row r="1855" spans="1:20" s="1063" customFormat="1">
      <c r="A1855" s="1072" t="s">
        <v>846</v>
      </c>
      <c r="B1855" s="1063" t="s">
        <v>768</v>
      </c>
      <c r="C1855" s="1063" t="s">
        <v>806</v>
      </c>
      <c r="D1855" s="1063" t="s">
        <v>1637</v>
      </c>
      <c r="E1855" s="1066">
        <v>2019</v>
      </c>
      <c r="F1855" s="1066">
        <v>2019</v>
      </c>
      <c r="G1855" s="1064">
        <v>43445</v>
      </c>
      <c r="H1855" s="1117">
        <f t="shared" si="84"/>
        <v>2018</v>
      </c>
      <c r="I1855" s="1118"/>
      <c r="J1855" s="1063" t="s">
        <v>925</v>
      </c>
      <c r="K1855" s="1063" t="s">
        <v>924</v>
      </c>
      <c r="L1855" s="1063" t="s">
        <v>827</v>
      </c>
      <c r="M1855" s="1063">
        <v>122.66800000000002</v>
      </c>
      <c r="N1855" s="1063">
        <v>2.8000000000000001E-2</v>
      </c>
      <c r="O1855" s="1062">
        <f>VLOOKUP(C1855,'A. Rate Class Allocations'!$B$124:$J$128,6,FALSE)</f>
        <v>0.94261788524984402</v>
      </c>
      <c r="P1855" s="1061">
        <f>VLOOKUP(C1855,'A. Rate Class Allocations'!$B$124:$J$128,8,FALSE)</f>
        <v>0.86676492558695795</v>
      </c>
      <c r="Q1855" s="1061">
        <f>VLOOKUP(C1855,'A. Rate Class Allocations'!$B$124:$J$128,7,FALSE)</f>
        <v>0.93591420350510102</v>
      </c>
      <c r="R1855" s="1061">
        <f>VLOOKUP(C1855,'A. Rate Class Allocations'!$B$124:$J$128,9,FALSE)</f>
        <v>0.67326093337246795</v>
      </c>
      <c r="S1855" s="1060">
        <f t="shared" si="85"/>
        <v>100.22320556713163</v>
      </c>
      <c r="T1855" s="1060">
        <f t="shared" si="86"/>
        <v>1.7643205165835039E-2</v>
      </c>
    </row>
    <row r="1856" spans="1:20" s="1063" customFormat="1">
      <c r="A1856" s="1072" t="s">
        <v>846</v>
      </c>
      <c r="B1856" s="1063" t="s">
        <v>768</v>
      </c>
      <c r="C1856" s="1063" t="s">
        <v>806</v>
      </c>
      <c r="D1856" s="1063" t="s">
        <v>1636</v>
      </c>
      <c r="E1856" s="1066">
        <v>2019</v>
      </c>
      <c r="F1856" s="1066">
        <v>2019</v>
      </c>
      <c r="G1856" s="1064">
        <v>43446</v>
      </c>
      <c r="H1856" s="1117">
        <f t="shared" si="84"/>
        <v>2018</v>
      </c>
      <c r="I1856" s="1118"/>
      <c r="J1856" s="1063" t="s">
        <v>925</v>
      </c>
      <c r="K1856" s="1063" t="s">
        <v>924</v>
      </c>
      <c r="L1856" s="1063" t="s">
        <v>827</v>
      </c>
      <c r="M1856" s="1063">
        <v>233.06400000000002</v>
      </c>
      <c r="N1856" s="1063">
        <v>0.10400000000000001</v>
      </c>
      <c r="O1856" s="1062">
        <f>VLOOKUP(C1856,'A. Rate Class Allocations'!$B$124:$J$128,6,FALSE)</f>
        <v>0.94261788524984402</v>
      </c>
      <c r="P1856" s="1061">
        <f>VLOOKUP(C1856,'A. Rate Class Allocations'!$B$124:$J$128,8,FALSE)</f>
        <v>0.86676492558695795</v>
      </c>
      <c r="Q1856" s="1061">
        <f>VLOOKUP(C1856,'A. Rate Class Allocations'!$B$124:$J$128,7,FALSE)</f>
        <v>0.93591420350510102</v>
      </c>
      <c r="R1856" s="1061">
        <f>VLOOKUP(C1856,'A. Rate Class Allocations'!$B$124:$J$128,9,FALSE)</f>
        <v>0.67326093337246795</v>
      </c>
      <c r="S1856" s="1060">
        <f t="shared" si="85"/>
        <v>190.41984203132</v>
      </c>
      <c r="T1856" s="1060">
        <f t="shared" si="86"/>
        <v>6.5531904901673016E-2</v>
      </c>
    </row>
    <row r="1857" spans="1:20" s="1063" customFormat="1">
      <c r="A1857" s="1072" t="s">
        <v>846</v>
      </c>
      <c r="B1857" s="1063" t="s">
        <v>768</v>
      </c>
      <c r="C1857" s="1063" t="s">
        <v>806</v>
      </c>
      <c r="D1857" s="1063" t="s">
        <v>1636</v>
      </c>
      <c r="E1857" s="1066">
        <v>2019</v>
      </c>
      <c r="F1857" s="1066">
        <v>2019</v>
      </c>
      <c r="G1857" s="1064">
        <v>43446</v>
      </c>
      <c r="H1857" s="1117">
        <f t="shared" si="84"/>
        <v>2018</v>
      </c>
      <c r="I1857" s="1118"/>
      <c r="J1857" s="1063" t="s">
        <v>925</v>
      </c>
      <c r="K1857" s="1063" t="s">
        <v>924</v>
      </c>
      <c r="L1857" s="1063" t="s">
        <v>827</v>
      </c>
      <c r="M1857" s="1063">
        <v>454.92299999999994</v>
      </c>
      <c r="N1857" s="1063">
        <v>0.20299999999999999</v>
      </c>
      <c r="O1857" s="1062">
        <f>VLOOKUP(C1857,'A. Rate Class Allocations'!$B$124:$J$128,6,FALSE)</f>
        <v>0.94261788524984402</v>
      </c>
      <c r="P1857" s="1061">
        <f>VLOOKUP(C1857,'A. Rate Class Allocations'!$B$124:$J$128,8,FALSE)</f>
        <v>0.86676492558695795</v>
      </c>
      <c r="Q1857" s="1061">
        <f>VLOOKUP(C1857,'A. Rate Class Allocations'!$B$124:$J$128,7,FALSE)</f>
        <v>0.93591420350510102</v>
      </c>
      <c r="R1857" s="1061">
        <f>VLOOKUP(C1857,'A. Rate Class Allocations'!$B$124:$J$128,9,FALSE)</f>
        <v>0.67326093337246795</v>
      </c>
      <c r="S1857" s="1060">
        <f t="shared" si="85"/>
        <v>371.68488396498032</v>
      </c>
      <c r="T1857" s="1060">
        <f t="shared" si="86"/>
        <v>0.12791323745230401</v>
      </c>
    </row>
    <row r="1858" spans="1:20" s="1063" customFormat="1">
      <c r="A1858" s="1072" t="s">
        <v>846</v>
      </c>
      <c r="B1858" s="1063" t="s">
        <v>768</v>
      </c>
      <c r="C1858" s="1063" t="s">
        <v>806</v>
      </c>
      <c r="D1858" s="1063" t="s">
        <v>1635</v>
      </c>
      <c r="E1858" s="1066">
        <v>2019</v>
      </c>
      <c r="F1858" s="1066">
        <v>2019</v>
      </c>
      <c r="G1858" s="1064">
        <v>43451</v>
      </c>
      <c r="H1858" s="1117">
        <f t="shared" si="84"/>
        <v>2018</v>
      </c>
      <c r="I1858" s="1118"/>
      <c r="J1858" s="1063" t="s">
        <v>925</v>
      </c>
      <c r="K1858" s="1063" t="s">
        <v>924</v>
      </c>
      <c r="L1858" s="1063" t="s">
        <v>827</v>
      </c>
      <c r="M1858" s="1063">
        <v>3854.76</v>
      </c>
      <c r="N1858" s="1063">
        <v>0.78</v>
      </c>
      <c r="O1858" s="1062">
        <f>VLOOKUP(C1858,'A. Rate Class Allocations'!$B$124:$J$128,6,FALSE)</f>
        <v>0.94261788524984402</v>
      </c>
      <c r="P1858" s="1061">
        <f>VLOOKUP(C1858,'A. Rate Class Allocations'!$B$124:$J$128,8,FALSE)</f>
        <v>0.86676492558695795</v>
      </c>
      <c r="Q1858" s="1061">
        <f>VLOOKUP(C1858,'A. Rate Class Allocations'!$B$124:$J$128,7,FALSE)</f>
        <v>0.93591420350510102</v>
      </c>
      <c r="R1858" s="1061">
        <f>VLOOKUP(C1858,'A. Rate Class Allocations'!$B$124:$J$128,9,FALSE)</f>
        <v>0.67326093337246795</v>
      </c>
      <c r="S1858" s="1060">
        <f t="shared" si="85"/>
        <v>3149.4473203439875</v>
      </c>
      <c r="T1858" s="1060">
        <f t="shared" si="86"/>
        <v>0.49148928676254749</v>
      </c>
    </row>
    <row r="1859" spans="1:20" s="1063" customFormat="1">
      <c r="A1859" s="1072" t="s">
        <v>846</v>
      </c>
      <c r="B1859" s="1063" t="s">
        <v>768</v>
      </c>
      <c r="C1859" s="1063" t="s">
        <v>806</v>
      </c>
      <c r="D1859" s="1063" t="s">
        <v>1634</v>
      </c>
      <c r="E1859" s="1066">
        <v>2019</v>
      </c>
      <c r="F1859" s="1066">
        <v>2019</v>
      </c>
      <c r="G1859" s="1064">
        <v>43451</v>
      </c>
      <c r="H1859" s="1117">
        <f t="shared" si="84"/>
        <v>2018</v>
      </c>
      <c r="I1859" s="1118"/>
      <c r="J1859" s="1063" t="s">
        <v>925</v>
      </c>
      <c r="K1859" s="1063" t="s">
        <v>924</v>
      </c>
      <c r="L1859" s="1063" t="s">
        <v>827</v>
      </c>
      <c r="M1859" s="1063">
        <v>1993.9920000000006</v>
      </c>
      <c r="N1859" s="1063">
        <v>0.72800000000000009</v>
      </c>
      <c r="O1859" s="1062">
        <f>VLOOKUP(C1859,'A. Rate Class Allocations'!$B$124:$J$128,6,FALSE)</f>
        <v>0.94261788524984402</v>
      </c>
      <c r="P1859" s="1061">
        <f>VLOOKUP(C1859,'A. Rate Class Allocations'!$B$124:$J$128,8,FALSE)</f>
        <v>0.86676492558695795</v>
      </c>
      <c r="Q1859" s="1061">
        <f>VLOOKUP(C1859,'A. Rate Class Allocations'!$B$124:$J$128,7,FALSE)</f>
        <v>0.93591420350510102</v>
      </c>
      <c r="R1859" s="1061">
        <f>VLOOKUP(C1859,'A. Rate Class Allocations'!$B$124:$J$128,9,FALSE)</f>
        <v>0.67326093337246795</v>
      </c>
      <c r="S1859" s="1060">
        <f t="shared" si="85"/>
        <v>1629.1475373790715</v>
      </c>
      <c r="T1859" s="1060">
        <f t="shared" si="86"/>
        <v>0.45872333431171108</v>
      </c>
    </row>
    <row r="1860" spans="1:20" s="1063" customFormat="1">
      <c r="A1860" s="1072" t="s">
        <v>846</v>
      </c>
      <c r="B1860" s="1063" t="s">
        <v>768</v>
      </c>
      <c r="C1860" s="1063" t="s">
        <v>806</v>
      </c>
      <c r="D1860" s="1063" t="s">
        <v>1634</v>
      </c>
      <c r="E1860" s="1066">
        <v>2019</v>
      </c>
      <c r="F1860" s="1066">
        <v>2019</v>
      </c>
      <c r="G1860" s="1064">
        <v>43451</v>
      </c>
      <c r="H1860" s="1117">
        <f t="shared" ref="H1860:H1923" si="87">YEAR(G1860)</f>
        <v>2018</v>
      </c>
      <c r="I1860" s="1118"/>
      <c r="J1860" s="1063" t="s">
        <v>925</v>
      </c>
      <c r="K1860" s="1063" t="s">
        <v>924</v>
      </c>
      <c r="L1860" s="1063" t="s">
        <v>827</v>
      </c>
      <c r="M1860" s="1063">
        <v>79.430999999999997</v>
      </c>
      <c r="N1860" s="1063">
        <v>2.8999999999999998E-2</v>
      </c>
      <c r="O1860" s="1062">
        <f>VLOOKUP(C1860,'A. Rate Class Allocations'!$B$124:$J$128,6,FALSE)</f>
        <v>0.94261788524984402</v>
      </c>
      <c r="P1860" s="1061">
        <f>VLOOKUP(C1860,'A. Rate Class Allocations'!$B$124:$J$128,8,FALSE)</f>
        <v>0.86676492558695795</v>
      </c>
      <c r="Q1860" s="1061">
        <f>VLOOKUP(C1860,'A. Rate Class Allocations'!$B$124:$J$128,7,FALSE)</f>
        <v>0.93591420350510102</v>
      </c>
      <c r="R1860" s="1061">
        <f>VLOOKUP(C1860,'A. Rate Class Allocations'!$B$124:$J$128,9,FALSE)</f>
        <v>0.67326093337246795</v>
      </c>
      <c r="S1860" s="1060">
        <f t="shared" ref="S1860:S1923" si="88">M1860*O1860*P1860</f>
        <v>64.89736069229815</v>
      </c>
      <c r="T1860" s="1060">
        <f t="shared" ref="T1860:T1923" si="89">N1860*Q1860*R1860</f>
        <v>1.8273319636043429E-2</v>
      </c>
    </row>
    <row r="1861" spans="1:20" s="1063" customFormat="1">
      <c r="A1861" s="1072" t="s">
        <v>846</v>
      </c>
      <c r="B1861" s="1063" t="s">
        <v>768</v>
      </c>
      <c r="C1861" s="1063" t="s">
        <v>806</v>
      </c>
      <c r="D1861" s="1063" t="s">
        <v>1633</v>
      </c>
      <c r="E1861" s="1066">
        <v>2019</v>
      </c>
      <c r="F1861" s="1066">
        <v>2019</v>
      </c>
      <c r="G1861" s="1064">
        <v>43451</v>
      </c>
      <c r="H1861" s="1117">
        <f t="shared" si="87"/>
        <v>2018</v>
      </c>
      <c r="I1861" s="1118"/>
      <c r="J1861" s="1063" t="s">
        <v>925</v>
      </c>
      <c r="K1861" s="1063" t="s">
        <v>924</v>
      </c>
      <c r="L1861" s="1063" t="s">
        <v>827</v>
      </c>
      <c r="M1861" s="1063">
        <v>1896.4400000000005</v>
      </c>
      <c r="N1861" s="1063">
        <v>0.72800000000000009</v>
      </c>
      <c r="O1861" s="1062">
        <f>VLOOKUP(C1861,'A. Rate Class Allocations'!$B$124:$J$128,6,FALSE)</f>
        <v>0.94261788524984402</v>
      </c>
      <c r="P1861" s="1061">
        <f>VLOOKUP(C1861,'A. Rate Class Allocations'!$B$124:$J$128,8,FALSE)</f>
        <v>0.86676492558695795</v>
      </c>
      <c r="Q1861" s="1061">
        <f>VLOOKUP(C1861,'A. Rate Class Allocations'!$B$124:$J$128,7,FALSE)</f>
        <v>0.93591420350510102</v>
      </c>
      <c r="R1861" s="1061">
        <f>VLOOKUP(C1861,'A. Rate Class Allocations'!$B$124:$J$128,9,FALSE)</f>
        <v>0.67326093337246795</v>
      </c>
      <c r="S1861" s="1060">
        <f t="shared" si="88"/>
        <v>1549.4448101031328</v>
      </c>
      <c r="T1861" s="1060">
        <f t="shared" si="89"/>
        <v>0.45872333431171108</v>
      </c>
    </row>
    <row r="1862" spans="1:20" s="1063" customFormat="1">
      <c r="A1862" s="1072" t="s">
        <v>846</v>
      </c>
      <c r="B1862" s="1063" t="s">
        <v>768</v>
      </c>
      <c r="C1862" s="1063" t="s">
        <v>806</v>
      </c>
      <c r="D1862" s="1063" t="s">
        <v>1633</v>
      </c>
      <c r="E1862" s="1066">
        <v>2019</v>
      </c>
      <c r="F1862" s="1066">
        <v>2019</v>
      </c>
      <c r="G1862" s="1064">
        <v>43451</v>
      </c>
      <c r="H1862" s="1117">
        <f t="shared" si="87"/>
        <v>2018</v>
      </c>
      <c r="I1862" s="1118"/>
      <c r="J1862" s="1063" t="s">
        <v>925</v>
      </c>
      <c r="K1862" s="1063" t="s">
        <v>924</v>
      </c>
      <c r="L1862" s="1063" t="s">
        <v>827</v>
      </c>
      <c r="M1862" s="1063">
        <v>226.63499999999999</v>
      </c>
      <c r="N1862" s="1063">
        <v>8.6999999999999994E-2</v>
      </c>
      <c r="O1862" s="1062">
        <f>VLOOKUP(C1862,'A. Rate Class Allocations'!$B$124:$J$128,6,FALSE)</f>
        <v>0.94261788524984402</v>
      </c>
      <c r="P1862" s="1061">
        <f>VLOOKUP(C1862,'A. Rate Class Allocations'!$B$124:$J$128,8,FALSE)</f>
        <v>0.86676492558695795</v>
      </c>
      <c r="Q1862" s="1061">
        <f>VLOOKUP(C1862,'A. Rate Class Allocations'!$B$124:$J$128,7,FALSE)</f>
        <v>0.93591420350510102</v>
      </c>
      <c r="R1862" s="1061">
        <f>VLOOKUP(C1862,'A. Rate Class Allocations'!$B$124:$J$128,9,FALSE)</f>
        <v>0.67326093337246795</v>
      </c>
      <c r="S1862" s="1060">
        <f t="shared" si="88"/>
        <v>185.16716824034688</v>
      </c>
      <c r="T1862" s="1060">
        <f t="shared" si="89"/>
        <v>5.4819958908130288E-2</v>
      </c>
    </row>
    <row r="1863" spans="1:20" s="1063" customFormat="1">
      <c r="A1863" s="1072" t="s">
        <v>846</v>
      </c>
      <c r="B1863" s="1063" t="s">
        <v>768</v>
      </c>
      <c r="C1863" s="1063" t="s">
        <v>806</v>
      </c>
      <c r="D1863" s="1063" t="s">
        <v>1633</v>
      </c>
      <c r="E1863" s="1066">
        <v>2019</v>
      </c>
      <c r="F1863" s="1066">
        <v>2019</v>
      </c>
      <c r="G1863" s="1064">
        <v>43451</v>
      </c>
      <c r="H1863" s="1117">
        <f t="shared" si="87"/>
        <v>2018</v>
      </c>
      <c r="I1863" s="1118"/>
      <c r="J1863" s="1063" t="s">
        <v>925</v>
      </c>
      <c r="K1863" s="1063" t="s">
        <v>924</v>
      </c>
      <c r="L1863" s="1063" t="s">
        <v>827</v>
      </c>
      <c r="M1863" s="1063">
        <v>62.52</v>
      </c>
      <c r="N1863" s="1063">
        <v>2.4E-2</v>
      </c>
      <c r="O1863" s="1062">
        <f>VLOOKUP(C1863,'A. Rate Class Allocations'!$B$124:$J$128,6,FALSE)</f>
        <v>0.94261788524984402</v>
      </c>
      <c r="P1863" s="1061">
        <f>VLOOKUP(C1863,'A. Rate Class Allocations'!$B$124:$J$128,8,FALSE)</f>
        <v>0.86676492558695795</v>
      </c>
      <c r="Q1863" s="1061">
        <f>VLOOKUP(C1863,'A. Rate Class Allocations'!$B$124:$J$128,7,FALSE)</f>
        <v>0.93591420350510102</v>
      </c>
      <c r="R1863" s="1061">
        <f>VLOOKUP(C1863,'A. Rate Class Allocations'!$B$124:$J$128,9,FALSE)</f>
        <v>0.67326093337246795</v>
      </c>
      <c r="S1863" s="1060">
        <f t="shared" si="88"/>
        <v>51.080598135268104</v>
      </c>
      <c r="T1863" s="1060">
        <f t="shared" si="89"/>
        <v>1.5122747285001461E-2</v>
      </c>
    </row>
    <row r="1864" spans="1:20" s="1063" customFormat="1">
      <c r="A1864" s="1072" t="s">
        <v>846</v>
      </c>
      <c r="B1864" s="1063" t="s">
        <v>768</v>
      </c>
      <c r="C1864" s="1063" t="s">
        <v>806</v>
      </c>
      <c r="D1864" s="1063" t="s">
        <v>1633</v>
      </c>
      <c r="E1864" s="1066">
        <v>2019</v>
      </c>
      <c r="F1864" s="1066">
        <v>2019</v>
      </c>
      <c r="G1864" s="1064">
        <v>43451</v>
      </c>
      <c r="H1864" s="1117">
        <f t="shared" si="87"/>
        <v>2018</v>
      </c>
      <c r="I1864" s="1118"/>
      <c r="J1864" s="1063" t="s">
        <v>925</v>
      </c>
      <c r="K1864" s="1063" t="s">
        <v>924</v>
      </c>
      <c r="L1864" s="1063" t="s">
        <v>827</v>
      </c>
      <c r="M1864" s="1063">
        <v>250.08</v>
      </c>
      <c r="N1864" s="1063">
        <v>9.6000000000000002E-2</v>
      </c>
      <c r="O1864" s="1062">
        <f>VLOOKUP(C1864,'A. Rate Class Allocations'!$B$124:$J$128,6,FALSE)</f>
        <v>0.94261788524984402</v>
      </c>
      <c r="P1864" s="1061">
        <f>VLOOKUP(C1864,'A. Rate Class Allocations'!$B$124:$J$128,8,FALSE)</f>
        <v>0.86676492558695795</v>
      </c>
      <c r="Q1864" s="1061">
        <f>VLOOKUP(C1864,'A. Rate Class Allocations'!$B$124:$J$128,7,FALSE)</f>
        <v>0.93591420350510102</v>
      </c>
      <c r="R1864" s="1061">
        <f>VLOOKUP(C1864,'A. Rate Class Allocations'!$B$124:$J$128,9,FALSE)</f>
        <v>0.67326093337246795</v>
      </c>
      <c r="S1864" s="1060">
        <f t="shared" si="88"/>
        <v>204.32239254107242</v>
      </c>
      <c r="T1864" s="1060">
        <f t="shared" si="89"/>
        <v>6.0490989140005842E-2</v>
      </c>
    </row>
    <row r="1865" spans="1:20" s="1063" customFormat="1">
      <c r="A1865" s="1072" t="s">
        <v>846</v>
      </c>
      <c r="B1865" s="1063" t="s">
        <v>768</v>
      </c>
      <c r="C1865" s="1063" t="s">
        <v>806</v>
      </c>
      <c r="D1865" s="1063" t="s">
        <v>1633</v>
      </c>
      <c r="E1865" s="1066">
        <v>2019</v>
      </c>
      <c r="F1865" s="1066">
        <v>2019</v>
      </c>
      <c r="G1865" s="1064">
        <v>43451</v>
      </c>
      <c r="H1865" s="1117">
        <f t="shared" si="87"/>
        <v>2018</v>
      </c>
      <c r="I1865" s="1118"/>
      <c r="J1865" s="1063" t="s">
        <v>925</v>
      </c>
      <c r="K1865" s="1063" t="s">
        <v>924</v>
      </c>
      <c r="L1865" s="1063" t="s">
        <v>827</v>
      </c>
      <c r="M1865" s="1063">
        <v>531.42000000000007</v>
      </c>
      <c r="N1865" s="1063">
        <v>0.20400000000000001</v>
      </c>
      <c r="O1865" s="1062">
        <f>VLOOKUP(C1865,'A. Rate Class Allocations'!$B$124:$J$128,6,FALSE)</f>
        <v>0.94261788524984402</v>
      </c>
      <c r="P1865" s="1061">
        <f>VLOOKUP(C1865,'A. Rate Class Allocations'!$B$124:$J$128,8,FALSE)</f>
        <v>0.86676492558695795</v>
      </c>
      <c r="Q1865" s="1061">
        <f>VLOOKUP(C1865,'A. Rate Class Allocations'!$B$124:$J$128,7,FALSE)</f>
        <v>0.93591420350510102</v>
      </c>
      <c r="R1865" s="1061">
        <f>VLOOKUP(C1865,'A. Rate Class Allocations'!$B$124:$J$128,9,FALSE)</f>
        <v>0.67326093337246795</v>
      </c>
      <c r="S1865" s="1060">
        <f t="shared" si="88"/>
        <v>434.18508414977896</v>
      </c>
      <c r="T1865" s="1060">
        <f t="shared" si="89"/>
        <v>0.12854335192251243</v>
      </c>
    </row>
    <row r="1866" spans="1:20" s="1063" customFormat="1">
      <c r="A1866" s="1072" t="s">
        <v>846</v>
      </c>
      <c r="B1866" s="1063" t="s">
        <v>768</v>
      </c>
      <c r="C1866" s="1063" t="s">
        <v>806</v>
      </c>
      <c r="D1866" s="1063" t="s">
        <v>1632</v>
      </c>
      <c r="E1866" s="1066">
        <v>2019</v>
      </c>
      <c r="F1866" s="1066">
        <v>2019</v>
      </c>
      <c r="G1866" s="1064">
        <v>43446</v>
      </c>
      <c r="H1866" s="1117">
        <f t="shared" si="87"/>
        <v>2018</v>
      </c>
      <c r="I1866" s="1118"/>
      <c r="J1866" s="1063" t="s">
        <v>925</v>
      </c>
      <c r="K1866" s="1063" t="s">
        <v>924</v>
      </c>
      <c r="L1866" s="1063" t="s">
        <v>827</v>
      </c>
      <c r="M1866" s="1063">
        <v>1565.2000000000003</v>
      </c>
      <c r="N1866" s="1063">
        <v>0.52000000000000013</v>
      </c>
      <c r="O1866" s="1062">
        <f>VLOOKUP(C1866,'A. Rate Class Allocations'!$B$124:$J$128,6,FALSE)</f>
        <v>0.94261788524984402</v>
      </c>
      <c r="P1866" s="1061">
        <f>VLOOKUP(C1866,'A. Rate Class Allocations'!$B$124:$J$128,8,FALSE)</f>
        <v>0.86676492558695795</v>
      </c>
      <c r="Q1866" s="1061">
        <f>VLOOKUP(C1866,'A. Rate Class Allocations'!$B$124:$J$128,7,FALSE)</f>
        <v>0.93591420350510102</v>
      </c>
      <c r="R1866" s="1061">
        <f>VLOOKUP(C1866,'A. Rate Class Allocations'!$B$124:$J$128,9,FALSE)</f>
        <v>0.67326093337246795</v>
      </c>
      <c r="S1866" s="1060">
        <f t="shared" si="88"/>
        <v>1278.8124152482669</v>
      </c>
      <c r="T1866" s="1060">
        <f t="shared" si="89"/>
        <v>0.32765952450836505</v>
      </c>
    </row>
    <row r="1867" spans="1:20" s="1063" customFormat="1">
      <c r="A1867" s="1072" t="s">
        <v>846</v>
      </c>
      <c r="B1867" s="1063" t="s">
        <v>768</v>
      </c>
      <c r="C1867" s="1063" t="s">
        <v>806</v>
      </c>
      <c r="D1867" s="1063" t="s">
        <v>1632</v>
      </c>
      <c r="E1867" s="1066">
        <v>2019</v>
      </c>
      <c r="F1867" s="1066">
        <v>2019</v>
      </c>
      <c r="G1867" s="1064">
        <v>43446</v>
      </c>
      <c r="H1867" s="1117">
        <f t="shared" si="87"/>
        <v>2018</v>
      </c>
      <c r="I1867" s="1118"/>
      <c r="J1867" s="1063" t="s">
        <v>925</v>
      </c>
      <c r="K1867" s="1063" t="s">
        <v>924</v>
      </c>
      <c r="L1867" s="1063" t="s">
        <v>827</v>
      </c>
      <c r="M1867" s="1063">
        <v>288.95999999999998</v>
      </c>
      <c r="N1867" s="1063">
        <v>9.6000000000000002E-2</v>
      </c>
      <c r="O1867" s="1062">
        <f>VLOOKUP(C1867,'A. Rate Class Allocations'!$B$124:$J$128,6,FALSE)</f>
        <v>0.94261788524984402</v>
      </c>
      <c r="P1867" s="1061">
        <f>VLOOKUP(C1867,'A. Rate Class Allocations'!$B$124:$J$128,8,FALSE)</f>
        <v>0.86676492558695795</v>
      </c>
      <c r="Q1867" s="1061">
        <f>VLOOKUP(C1867,'A. Rate Class Allocations'!$B$124:$J$128,7,FALSE)</f>
        <v>0.93591420350510102</v>
      </c>
      <c r="R1867" s="1061">
        <f>VLOOKUP(C1867,'A. Rate Class Allocations'!$B$124:$J$128,9,FALSE)</f>
        <v>0.67326093337246795</v>
      </c>
      <c r="S1867" s="1060">
        <f t="shared" si="88"/>
        <v>236.08844589198767</v>
      </c>
      <c r="T1867" s="1060">
        <f t="shared" si="89"/>
        <v>6.0490989140005842E-2</v>
      </c>
    </row>
    <row r="1868" spans="1:20" s="1063" customFormat="1">
      <c r="A1868" s="1072" t="s">
        <v>846</v>
      </c>
      <c r="B1868" s="1063" t="s">
        <v>768</v>
      </c>
      <c r="C1868" s="1063" t="s">
        <v>806</v>
      </c>
      <c r="D1868" s="1063" t="s">
        <v>1631</v>
      </c>
      <c r="E1868" s="1066">
        <v>2019</v>
      </c>
      <c r="F1868" s="1066">
        <v>2019</v>
      </c>
      <c r="G1868" s="1064">
        <v>43474</v>
      </c>
      <c r="H1868" s="1117">
        <f t="shared" si="87"/>
        <v>2019</v>
      </c>
      <c r="I1868" s="1118"/>
      <c r="J1868" s="1063" t="s">
        <v>925</v>
      </c>
      <c r="K1868" s="1063" t="s">
        <v>924</v>
      </c>
      <c r="L1868" s="1063" t="s">
        <v>827</v>
      </c>
      <c r="M1868" s="1063">
        <v>2778.9839999999995</v>
      </c>
      <c r="N1868" s="1063">
        <v>0.93599999999999994</v>
      </c>
      <c r="O1868" s="1062">
        <f>VLOOKUP(C1868,'A. Rate Class Allocations'!$B$124:$J$128,6,FALSE)</f>
        <v>0.94261788524984402</v>
      </c>
      <c r="P1868" s="1061">
        <f>VLOOKUP(C1868,'A. Rate Class Allocations'!$B$124:$J$128,8,FALSE)</f>
        <v>0.86676492558695795</v>
      </c>
      <c r="Q1868" s="1061">
        <f>VLOOKUP(C1868,'A. Rate Class Allocations'!$B$124:$J$128,7,FALSE)</f>
        <v>0.93591420350510102</v>
      </c>
      <c r="R1868" s="1061">
        <f>VLOOKUP(C1868,'A. Rate Class Allocations'!$B$124:$J$128,9,FALSE)</f>
        <v>0.67326093337246795</v>
      </c>
      <c r="S1868" s="1060">
        <f t="shared" si="88"/>
        <v>2270.5080762690318</v>
      </c>
      <c r="T1868" s="1060">
        <f t="shared" si="89"/>
        <v>0.58978714411505695</v>
      </c>
    </row>
    <row r="1869" spans="1:20" s="1063" customFormat="1">
      <c r="A1869" s="1072" t="s">
        <v>846</v>
      </c>
      <c r="B1869" s="1063" t="s">
        <v>768</v>
      </c>
      <c r="C1869" s="1063" t="s">
        <v>806</v>
      </c>
      <c r="D1869" s="1063" t="s">
        <v>1630</v>
      </c>
      <c r="E1869" s="1066">
        <v>2019</v>
      </c>
      <c r="F1869" s="1066">
        <v>2019</v>
      </c>
      <c r="G1869" s="1064">
        <v>43452</v>
      </c>
      <c r="H1869" s="1117">
        <f t="shared" si="87"/>
        <v>2018</v>
      </c>
      <c r="I1869" s="1118"/>
      <c r="J1869" s="1063" t="s">
        <v>925</v>
      </c>
      <c r="K1869" s="1063" t="s">
        <v>924</v>
      </c>
      <c r="L1869" s="1063" t="s">
        <v>827</v>
      </c>
      <c r="M1869" s="1063">
        <v>1631.4480000000001</v>
      </c>
      <c r="N1869" s="1063">
        <v>0.72800000000000009</v>
      </c>
      <c r="O1869" s="1062">
        <f>VLOOKUP(C1869,'A. Rate Class Allocations'!$B$124:$J$128,6,FALSE)</f>
        <v>0.94261788524984402</v>
      </c>
      <c r="P1869" s="1061">
        <f>VLOOKUP(C1869,'A. Rate Class Allocations'!$B$124:$J$128,8,FALSE)</f>
        <v>0.86676492558695795</v>
      </c>
      <c r="Q1869" s="1061">
        <f>VLOOKUP(C1869,'A. Rate Class Allocations'!$B$124:$J$128,7,FALSE)</f>
        <v>0.93591420350510102</v>
      </c>
      <c r="R1869" s="1061">
        <f>VLOOKUP(C1869,'A. Rate Class Allocations'!$B$124:$J$128,9,FALSE)</f>
        <v>0.67326093337246795</v>
      </c>
      <c r="S1869" s="1060">
        <f t="shared" si="88"/>
        <v>1332.9388942192402</v>
      </c>
      <c r="T1869" s="1060">
        <f t="shared" si="89"/>
        <v>0.45872333431171108</v>
      </c>
    </row>
    <row r="1870" spans="1:20" s="1063" customFormat="1">
      <c r="A1870" s="1072" t="s">
        <v>846</v>
      </c>
      <c r="B1870" s="1063" t="s">
        <v>768</v>
      </c>
      <c r="C1870" s="1063" t="s">
        <v>806</v>
      </c>
      <c r="D1870" s="1063" t="s">
        <v>1629</v>
      </c>
      <c r="E1870" s="1066">
        <v>2019</v>
      </c>
      <c r="F1870" s="1066">
        <v>2019</v>
      </c>
      <c r="G1870" s="1064">
        <v>43452</v>
      </c>
      <c r="H1870" s="1117">
        <f t="shared" si="87"/>
        <v>2018</v>
      </c>
      <c r="I1870" s="1118"/>
      <c r="J1870" s="1063" t="s">
        <v>925</v>
      </c>
      <c r="K1870" s="1063" t="s">
        <v>924</v>
      </c>
      <c r="L1870" s="1063" t="s">
        <v>827</v>
      </c>
      <c r="M1870" s="1063">
        <v>484.06800000000021</v>
      </c>
      <c r="N1870" s="1063">
        <v>0.15600000000000003</v>
      </c>
      <c r="O1870" s="1062">
        <f>VLOOKUP(C1870,'A. Rate Class Allocations'!$B$124:$J$128,6,FALSE)</f>
        <v>0.94261788524984402</v>
      </c>
      <c r="P1870" s="1061">
        <f>VLOOKUP(C1870,'A. Rate Class Allocations'!$B$124:$J$128,8,FALSE)</f>
        <v>0.86676492558695795</v>
      </c>
      <c r="Q1870" s="1061">
        <f>VLOOKUP(C1870,'A. Rate Class Allocations'!$B$124:$J$128,7,FALSE)</f>
        <v>0.93591420350510102</v>
      </c>
      <c r="R1870" s="1061">
        <f>VLOOKUP(C1870,'A. Rate Class Allocations'!$B$124:$J$128,9,FALSE)</f>
        <v>0.67326093337246795</v>
      </c>
      <c r="S1870" s="1060">
        <f t="shared" si="88"/>
        <v>395.49716855634955</v>
      </c>
      <c r="T1870" s="1060">
        <f t="shared" si="89"/>
        <v>9.8297857352509524E-2</v>
      </c>
    </row>
    <row r="1871" spans="1:20" s="1063" customFormat="1">
      <c r="A1871" s="1072" t="s">
        <v>846</v>
      </c>
      <c r="B1871" s="1063" t="s">
        <v>768</v>
      </c>
      <c r="C1871" s="1063" t="s">
        <v>806</v>
      </c>
      <c r="D1871" s="1063" t="s">
        <v>1629</v>
      </c>
      <c r="E1871" s="1066">
        <v>2019</v>
      </c>
      <c r="F1871" s="1066">
        <v>2019</v>
      </c>
      <c r="G1871" s="1064">
        <v>43452</v>
      </c>
      <c r="H1871" s="1117">
        <f t="shared" si="87"/>
        <v>2018</v>
      </c>
      <c r="I1871" s="1118"/>
      <c r="J1871" s="1063" t="s">
        <v>925</v>
      </c>
      <c r="K1871" s="1063" t="s">
        <v>924</v>
      </c>
      <c r="L1871" s="1063" t="s">
        <v>827</v>
      </c>
      <c r="M1871" s="1063">
        <v>3419.5060000000008</v>
      </c>
      <c r="N1871" s="1063">
        <v>1.1020000000000001</v>
      </c>
      <c r="O1871" s="1062">
        <f>VLOOKUP(C1871,'A. Rate Class Allocations'!$B$124:$J$128,6,FALSE)</f>
        <v>0.94261788524984402</v>
      </c>
      <c r="P1871" s="1061">
        <f>VLOOKUP(C1871,'A. Rate Class Allocations'!$B$124:$J$128,8,FALSE)</f>
        <v>0.86676492558695795</v>
      </c>
      <c r="Q1871" s="1061">
        <f>VLOOKUP(C1871,'A. Rate Class Allocations'!$B$124:$J$128,7,FALSE)</f>
        <v>0.93591420350510102</v>
      </c>
      <c r="R1871" s="1061">
        <f>VLOOKUP(C1871,'A. Rate Class Allocations'!$B$124:$J$128,9,FALSE)</f>
        <v>0.67326093337246795</v>
      </c>
      <c r="S1871" s="1060">
        <f t="shared" si="88"/>
        <v>2793.8325624942122</v>
      </c>
      <c r="T1871" s="1060">
        <f t="shared" si="89"/>
        <v>0.69438614616965044</v>
      </c>
    </row>
    <row r="1872" spans="1:20" s="1063" customFormat="1">
      <c r="A1872" s="1072" t="s">
        <v>846</v>
      </c>
      <c r="B1872" s="1063" t="s">
        <v>768</v>
      </c>
      <c r="C1872" s="1063" t="s">
        <v>806</v>
      </c>
      <c r="D1872" s="1063" t="s">
        <v>1628</v>
      </c>
      <c r="E1872" s="1066">
        <v>2019</v>
      </c>
      <c r="F1872" s="1066">
        <v>2019</v>
      </c>
      <c r="G1872" s="1064">
        <v>43522</v>
      </c>
      <c r="H1872" s="1117">
        <f t="shared" si="87"/>
        <v>2019</v>
      </c>
      <c r="I1872" s="1118"/>
      <c r="J1872" s="1063" t="s">
        <v>925</v>
      </c>
      <c r="K1872" s="1063" t="s">
        <v>924</v>
      </c>
      <c r="L1872" s="1063" t="s">
        <v>827</v>
      </c>
      <c r="M1872" s="1063">
        <v>582.66000000000008</v>
      </c>
      <c r="N1872" s="1063">
        <v>0.26000000000000006</v>
      </c>
      <c r="O1872" s="1062">
        <f>VLOOKUP(C1872,'A. Rate Class Allocations'!$B$124:$J$128,6,FALSE)</f>
        <v>0.94261788524984402</v>
      </c>
      <c r="P1872" s="1061">
        <f>VLOOKUP(C1872,'A. Rate Class Allocations'!$B$124:$J$128,8,FALSE)</f>
        <v>0.86676492558695795</v>
      </c>
      <c r="Q1872" s="1061">
        <f>VLOOKUP(C1872,'A. Rate Class Allocations'!$B$124:$J$128,7,FALSE)</f>
        <v>0.93591420350510102</v>
      </c>
      <c r="R1872" s="1061">
        <f>VLOOKUP(C1872,'A. Rate Class Allocations'!$B$124:$J$128,9,FALSE)</f>
        <v>0.67326093337246795</v>
      </c>
      <c r="S1872" s="1060">
        <f t="shared" si="88"/>
        <v>476.04960507830003</v>
      </c>
      <c r="T1872" s="1060">
        <f t="shared" si="89"/>
        <v>0.16382976225418253</v>
      </c>
    </row>
    <row r="1873" spans="1:20" s="1063" customFormat="1">
      <c r="A1873" s="1072" t="s">
        <v>846</v>
      </c>
      <c r="B1873" s="1063" t="s">
        <v>768</v>
      </c>
      <c r="C1873" s="1063" t="s">
        <v>806</v>
      </c>
      <c r="D1873" s="1063" t="s">
        <v>1628</v>
      </c>
      <c r="E1873" s="1066">
        <v>2019</v>
      </c>
      <c r="F1873" s="1066">
        <v>2019</v>
      </c>
      <c r="G1873" s="1064">
        <v>43522</v>
      </c>
      <c r="H1873" s="1117">
        <f t="shared" si="87"/>
        <v>2019</v>
      </c>
      <c r="I1873" s="1118"/>
      <c r="J1873" s="1063" t="s">
        <v>925</v>
      </c>
      <c r="K1873" s="1063" t="s">
        <v>924</v>
      </c>
      <c r="L1873" s="1063" t="s">
        <v>827</v>
      </c>
      <c r="M1873" s="1063">
        <v>194.96699999999998</v>
      </c>
      <c r="N1873" s="1063">
        <v>8.6999999999999994E-2</v>
      </c>
      <c r="O1873" s="1062">
        <f>VLOOKUP(C1873,'A. Rate Class Allocations'!$B$124:$J$128,6,FALSE)</f>
        <v>0.94261788524984402</v>
      </c>
      <c r="P1873" s="1061">
        <f>VLOOKUP(C1873,'A. Rate Class Allocations'!$B$124:$J$128,8,FALSE)</f>
        <v>0.86676492558695795</v>
      </c>
      <c r="Q1873" s="1061">
        <f>VLOOKUP(C1873,'A. Rate Class Allocations'!$B$124:$J$128,7,FALSE)</f>
        <v>0.93591420350510102</v>
      </c>
      <c r="R1873" s="1061">
        <f>VLOOKUP(C1873,'A. Rate Class Allocations'!$B$124:$J$128,9,FALSE)</f>
        <v>0.67326093337246795</v>
      </c>
      <c r="S1873" s="1060">
        <f t="shared" si="88"/>
        <v>159.29352169927728</v>
      </c>
      <c r="T1873" s="1060">
        <f t="shared" si="89"/>
        <v>5.4819958908130288E-2</v>
      </c>
    </row>
    <row r="1874" spans="1:20" s="1063" customFormat="1">
      <c r="A1874" s="1072" t="s">
        <v>846</v>
      </c>
      <c r="B1874" s="1063" t="s">
        <v>768</v>
      </c>
      <c r="C1874" s="1063" t="s">
        <v>806</v>
      </c>
      <c r="D1874" s="1063" t="s">
        <v>1627</v>
      </c>
      <c r="E1874" s="1066">
        <v>2019</v>
      </c>
      <c r="F1874" s="1066">
        <v>2019</v>
      </c>
      <c r="G1874" s="1064">
        <v>43453</v>
      </c>
      <c r="H1874" s="1117">
        <f t="shared" si="87"/>
        <v>2018</v>
      </c>
      <c r="I1874" s="1118"/>
      <c r="J1874" s="1063" t="s">
        <v>925</v>
      </c>
      <c r="K1874" s="1063" t="s">
        <v>924</v>
      </c>
      <c r="L1874" s="1063" t="s">
        <v>827</v>
      </c>
      <c r="M1874" s="1063">
        <v>132.75599999999997</v>
      </c>
      <c r="N1874" s="1063">
        <v>5.2000000000000005E-2</v>
      </c>
      <c r="O1874" s="1062">
        <f>VLOOKUP(C1874,'A. Rate Class Allocations'!$B$124:$J$128,6,FALSE)</f>
        <v>0.94261788524984402</v>
      </c>
      <c r="P1874" s="1061">
        <f>VLOOKUP(C1874,'A. Rate Class Allocations'!$B$124:$J$128,8,FALSE)</f>
        <v>0.86676492558695795</v>
      </c>
      <c r="Q1874" s="1061">
        <f>VLOOKUP(C1874,'A. Rate Class Allocations'!$B$124:$J$128,7,FALSE)</f>
        <v>0.93591420350510102</v>
      </c>
      <c r="R1874" s="1061">
        <f>VLOOKUP(C1874,'A. Rate Class Allocations'!$B$124:$J$128,9,FALSE)</f>
        <v>0.67326093337246795</v>
      </c>
      <c r="S1874" s="1060">
        <f t="shared" si="88"/>
        <v>108.46538525344931</v>
      </c>
      <c r="T1874" s="1060">
        <f t="shared" si="89"/>
        <v>3.2765952450836508E-2</v>
      </c>
    </row>
    <row r="1875" spans="1:20" s="1063" customFormat="1">
      <c r="A1875" s="1072" t="s">
        <v>846</v>
      </c>
      <c r="B1875" s="1063" t="s">
        <v>768</v>
      </c>
      <c r="C1875" s="1063" t="s">
        <v>806</v>
      </c>
      <c r="D1875" s="1063" t="s">
        <v>1627</v>
      </c>
      <c r="E1875" s="1066">
        <v>2019</v>
      </c>
      <c r="F1875" s="1066">
        <v>2019</v>
      </c>
      <c r="G1875" s="1064">
        <v>43453</v>
      </c>
      <c r="H1875" s="1117">
        <f t="shared" si="87"/>
        <v>2018</v>
      </c>
      <c r="I1875" s="1118"/>
      <c r="J1875" s="1063" t="s">
        <v>925</v>
      </c>
      <c r="K1875" s="1063" t="s">
        <v>924</v>
      </c>
      <c r="L1875" s="1063" t="s">
        <v>827</v>
      </c>
      <c r="M1875" s="1063">
        <v>296.14799999999991</v>
      </c>
      <c r="N1875" s="1063">
        <v>0.11599999999999999</v>
      </c>
      <c r="O1875" s="1062">
        <f>VLOOKUP(C1875,'A. Rate Class Allocations'!$B$124:$J$128,6,FALSE)</f>
        <v>0.94261788524984402</v>
      </c>
      <c r="P1875" s="1061">
        <f>VLOOKUP(C1875,'A. Rate Class Allocations'!$B$124:$J$128,8,FALSE)</f>
        <v>0.86676492558695795</v>
      </c>
      <c r="Q1875" s="1061">
        <f>VLOOKUP(C1875,'A. Rate Class Allocations'!$B$124:$J$128,7,FALSE)</f>
        <v>0.93591420350510102</v>
      </c>
      <c r="R1875" s="1061">
        <f>VLOOKUP(C1875,'A. Rate Class Allocations'!$B$124:$J$128,9,FALSE)</f>
        <v>0.67326093337246795</v>
      </c>
      <c r="S1875" s="1060">
        <f t="shared" si="88"/>
        <v>241.96124402692536</v>
      </c>
      <c r="T1875" s="1060">
        <f t="shared" si="89"/>
        <v>7.3093278544173718E-2</v>
      </c>
    </row>
    <row r="1876" spans="1:20" s="1063" customFormat="1">
      <c r="A1876" s="1072" t="s">
        <v>846</v>
      </c>
      <c r="B1876" s="1063" t="s">
        <v>768</v>
      </c>
      <c r="C1876" s="1063" t="s">
        <v>806</v>
      </c>
      <c r="D1876" s="1063" t="s">
        <v>1626</v>
      </c>
      <c r="E1876" s="1066">
        <v>2019</v>
      </c>
      <c r="F1876" s="1066">
        <v>2019</v>
      </c>
      <c r="G1876" s="1064">
        <v>43454</v>
      </c>
      <c r="H1876" s="1117">
        <f t="shared" si="87"/>
        <v>2018</v>
      </c>
      <c r="I1876" s="1118"/>
      <c r="J1876" s="1063" t="s">
        <v>925</v>
      </c>
      <c r="K1876" s="1063" t="s">
        <v>924</v>
      </c>
      <c r="L1876" s="1063" t="s">
        <v>827</v>
      </c>
      <c r="M1876" s="1063">
        <v>2790.5280000000007</v>
      </c>
      <c r="N1876" s="1063">
        <v>0.62400000000000011</v>
      </c>
      <c r="O1876" s="1062">
        <f>VLOOKUP(C1876,'A. Rate Class Allocations'!$B$124:$J$128,6,FALSE)</f>
        <v>0.94261788524984402</v>
      </c>
      <c r="P1876" s="1061">
        <f>VLOOKUP(C1876,'A. Rate Class Allocations'!$B$124:$J$128,8,FALSE)</f>
        <v>0.86676492558695795</v>
      </c>
      <c r="Q1876" s="1061">
        <f>VLOOKUP(C1876,'A. Rate Class Allocations'!$B$124:$J$128,7,FALSE)</f>
        <v>0.93591420350510102</v>
      </c>
      <c r="R1876" s="1061">
        <f>VLOOKUP(C1876,'A. Rate Class Allocations'!$B$124:$J$128,9,FALSE)</f>
        <v>0.67326093337246795</v>
      </c>
      <c r="S1876" s="1060">
        <f t="shared" si="88"/>
        <v>2279.9398488997676</v>
      </c>
      <c r="T1876" s="1060">
        <f t="shared" si="89"/>
        <v>0.3931914294100381</v>
      </c>
    </row>
    <row r="1877" spans="1:20" s="1063" customFormat="1">
      <c r="A1877" s="1072" t="s">
        <v>846</v>
      </c>
      <c r="B1877" s="1063" t="s">
        <v>768</v>
      </c>
      <c r="C1877" s="1063" t="s">
        <v>806</v>
      </c>
      <c r="D1877" s="1063" t="s">
        <v>1626</v>
      </c>
      <c r="E1877" s="1066">
        <v>2019</v>
      </c>
      <c r="F1877" s="1066">
        <v>2019</v>
      </c>
      <c r="G1877" s="1064">
        <v>43454</v>
      </c>
      <c r="H1877" s="1117">
        <f t="shared" si="87"/>
        <v>2018</v>
      </c>
      <c r="I1877" s="1118"/>
      <c r="J1877" s="1063" t="s">
        <v>925</v>
      </c>
      <c r="K1877" s="1063" t="s">
        <v>924</v>
      </c>
      <c r="L1877" s="1063" t="s">
        <v>827</v>
      </c>
      <c r="M1877" s="1063">
        <v>129.68800000000002</v>
      </c>
      <c r="N1877" s="1063">
        <v>2.8999999999999998E-2</v>
      </c>
      <c r="O1877" s="1062">
        <f>VLOOKUP(C1877,'A. Rate Class Allocations'!$B$124:$J$128,6,FALSE)</f>
        <v>0.94261788524984402</v>
      </c>
      <c r="P1877" s="1061">
        <f>VLOOKUP(C1877,'A. Rate Class Allocations'!$B$124:$J$128,8,FALSE)</f>
        <v>0.86676492558695795</v>
      </c>
      <c r="Q1877" s="1061">
        <f>VLOOKUP(C1877,'A. Rate Class Allocations'!$B$124:$J$128,7,FALSE)</f>
        <v>0.93591420350510102</v>
      </c>
      <c r="R1877" s="1061">
        <f>VLOOKUP(C1877,'A. Rate Class Allocations'!$B$124:$J$128,9,FALSE)</f>
        <v>0.67326093337246795</v>
      </c>
      <c r="S1877" s="1060">
        <f t="shared" si="88"/>
        <v>105.95874297771356</v>
      </c>
      <c r="T1877" s="1060">
        <f t="shared" si="89"/>
        <v>1.8273319636043429E-2</v>
      </c>
    </row>
    <row r="1878" spans="1:20" s="1063" customFormat="1">
      <c r="A1878" s="1072" t="s">
        <v>846</v>
      </c>
      <c r="B1878" s="1063" t="s">
        <v>768</v>
      </c>
      <c r="C1878" s="1063" t="s">
        <v>806</v>
      </c>
      <c r="D1878" s="1063" t="s">
        <v>1626</v>
      </c>
      <c r="E1878" s="1066">
        <v>2019</v>
      </c>
      <c r="F1878" s="1066">
        <v>2019</v>
      </c>
      <c r="G1878" s="1064">
        <v>43454</v>
      </c>
      <c r="H1878" s="1117">
        <f t="shared" si="87"/>
        <v>2018</v>
      </c>
      <c r="I1878" s="1118"/>
      <c r="J1878" s="1063" t="s">
        <v>925</v>
      </c>
      <c r="K1878" s="1063" t="s">
        <v>924</v>
      </c>
      <c r="L1878" s="1063" t="s">
        <v>827</v>
      </c>
      <c r="M1878" s="1063">
        <v>71.552000000000007</v>
      </c>
      <c r="N1878" s="1063">
        <v>1.6E-2</v>
      </c>
      <c r="O1878" s="1062">
        <f>VLOOKUP(C1878,'A. Rate Class Allocations'!$B$124:$J$128,6,FALSE)</f>
        <v>0.94261788524984402</v>
      </c>
      <c r="P1878" s="1061">
        <f>VLOOKUP(C1878,'A. Rate Class Allocations'!$B$124:$J$128,8,FALSE)</f>
        <v>0.86676492558695795</v>
      </c>
      <c r="Q1878" s="1061">
        <f>VLOOKUP(C1878,'A. Rate Class Allocations'!$B$124:$J$128,7,FALSE)</f>
        <v>0.93591420350510102</v>
      </c>
      <c r="R1878" s="1061">
        <f>VLOOKUP(C1878,'A. Rate Class Allocations'!$B$124:$J$128,9,FALSE)</f>
        <v>0.67326093337246795</v>
      </c>
      <c r="S1878" s="1060">
        <f t="shared" si="88"/>
        <v>58.459996125635065</v>
      </c>
      <c r="T1878" s="1060">
        <f t="shared" si="89"/>
        <v>1.0081831523334308E-2</v>
      </c>
    </row>
    <row r="1879" spans="1:20" s="1063" customFormat="1">
      <c r="A1879" s="1072" t="s">
        <v>846</v>
      </c>
      <c r="B1879" s="1063" t="s">
        <v>768</v>
      </c>
      <c r="C1879" s="1063" t="s">
        <v>806</v>
      </c>
      <c r="D1879" s="1063" t="s">
        <v>1625</v>
      </c>
      <c r="E1879" s="1066">
        <v>2019</v>
      </c>
      <c r="F1879" s="1066">
        <v>2019</v>
      </c>
      <c r="G1879" s="1064">
        <v>43446</v>
      </c>
      <c r="H1879" s="1117">
        <f t="shared" si="87"/>
        <v>2018</v>
      </c>
      <c r="I1879" s="1118"/>
      <c r="J1879" s="1063" t="s">
        <v>925</v>
      </c>
      <c r="K1879" s="1063" t="s">
        <v>924</v>
      </c>
      <c r="L1879" s="1063" t="s">
        <v>827</v>
      </c>
      <c r="M1879" s="1063">
        <v>531.02399999999989</v>
      </c>
      <c r="N1879" s="1063">
        <v>0.20800000000000002</v>
      </c>
      <c r="O1879" s="1062">
        <f>VLOOKUP(C1879,'A. Rate Class Allocations'!$B$124:$J$128,6,FALSE)</f>
        <v>0.94261788524984402</v>
      </c>
      <c r="P1879" s="1061">
        <f>VLOOKUP(C1879,'A. Rate Class Allocations'!$B$124:$J$128,8,FALSE)</f>
        <v>0.86676492558695795</v>
      </c>
      <c r="Q1879" s="1061">
        <f>VLOOKUP(C1879,'A. Rate Class Allocations'!$B$124:$J$128,7,FALSE)</f>
        <v>0.93591420350510102</v>
      </c>
      <c r="R1879" s="1061">
        <f>VLOOKUP(C1879,'A. Rate Class Allocations'!$B$124:$J$128,9,FALSE)</f>
        <v>0.67326093337246795</v>
      </c>
      <c r="S1879" s="1060">
        <f t="shared" si="88"/>
        <v>433.86154101379725</v>
      </c>
      <c r="T1879" s="1060">
        <f t="shared" si="89"/>
        <v>0.13106380980334603</v>
      </c>
    </row>
    <row r="1880" spans="1:20" s="1063" customFormat="1">
      <c r="A1880" s="1072" t="s">
        <v>846</v>
      </c>
      <c r="B1880" s="1063" t="s">
        <v>768</v>
      </c>
      <c r="C1880" s="1063" t="s">
        <v>806</v>
      </c>
      <c r="D1880" s="1063" t="s">
        <v>1625</v>
      </c>
      <c r="E1880" s="1066">
        <v>2019</v>
      </c>
      <c r="F1880" s="1066">
        <v>2019</v>
      </c>
      <c r="G1880" s="1064">
        <v>43446</v>
      </c>
      <c r="H1880" s="1117">
        <f t="shared" si="87"/>
        <v>2018</v>
      </c>
      <c r="I1880" s="1118"/>
      <c r="J1880" s="1063" t="s">
        <v>925</v>
      </c>
      <c r="K1880" s="1063" t="s">
        <v>924</v>
      </c>
      <c r="L1880" s="1063" t="s">
        <v>827</v>
      </c>
      <c r="M1880" s="1063">
        <v>214.45200000000003</v>
      </c>
      <c r="N1880" s="1063">
        <v>8.4000000000000019E-2</v>
      </c>
      <c r="O1880" s="1062">
        <f>VLOOKUP(C1880,'A. Rate Class Allocations'!$B$124:$J$128,6,FALSE)</f>
        <v>0.94261788524984402</v>
      </c>
      <c r="P1880" s="1061">
        <f>VLOOKUP(C1880,'A. Rate Class Allocations'!$B$124:$J$128,8,FALSE)</f>
        <v>0.86676492558695795</v>
      </c>
      <c r="Q1880" s="1061">
        <f>VLOOKUP(C1880,'A. Rate Class Allocations'!$B$124:$J$128,7,FALSE)</f>
        <v>0.93591420350510102</v>
      </c>
      <c r="R1880" s="1061">
        <f>VLOOKUP(C1880,'A. Rate Class Allocations'!$B$124:$J$128,9,FALSE)</f>
        <v>0.67326093337246795</v>
      </c>
      <c r="S1880" s="1060">
        <f t="shared" si="88"/>
        <v>175.21331464018741</v>
      </c>
      <c r="T1880" s="1060">
        <f t="shared" si="89"/>
        <v>5.292961549750512E-2</v>
      </c>
    </row>
    <row r="1881" spans="1:20" s="1063" customFormat="1">
      <c r="A1881" s="1072" t="s">
        <v>846</v>
      </c>
      <c r="B1881" s="1063" t="s">
        <v>768</v>
      </c>
      <c r="C1881" s="1063" t="s">
        <v>806</v>
      </c>
      <c r="D1881" s="1063" t="s">
        <v>1624</v>
      </c>
      <c r="E1881" s="1066">
        <v>2019</v>
      </c>
      <c r="F1881" s="1066">
        <v>2019</v>
      </c>
      <c r="G1881" s="1064">
        <v>43446</v>
      </c>
      <c r="H1881" s="1117">
        <f t="shared" si="87"/>
        <v>2018</v>
      </c>
      <c r="I1881" s="1118"/>
      <c r="J1881" s="1063" t="s">
        <v>925</v>
      </c>
      <c r="K1881" s="1063" t="s">
        <v>924</v>
      </c>
      <c r="L1881" s="1063" t="s">
        <v>827</v>
      </c>
      <c r="M1881" s="1063">
        <v>1899.5600000000009</v>
      </c>
      <c r="N1881" s="1063">
        <v>0.52000000000000013</v>
      </c>
      <c r="O1881" s="1062">
        <f>VLOOKUP(C1881,'A. Rate Class Allocations'!$B$124:$J$128,6,FALSE)</f>
        <v>0.94261788524984402</v>
      </c>
      <c r="P1881" s="1061">
        <f>VLOOKUP(C1881,'A. Rate Class Allocations'!$B$124:$J$128,8,FALSE)</f>
        <v>0.86676492558695795</v>
      </c>
      <c r="Q1881" s="1061">
        <f>VLOOKUP(C1881,'A. Rate Class Allocations'!$B$124:$J$128,7,FALSE)</f>
        <v>0.93591420350510102</v>
      </c>
      <c r="R1881" s="1061">
        <f>VLOOKUP(C1881,'A. Rate Class Allocations'!$B$124:$J$128,9,FALSE)</f>
        <v>0.67326093337246795</v>
      </c>
      <c r="S1881" s="1060">
        <f t="shared" si="88"/>
        <v>1551.9939378411696</v>
      </c>
      <c r="T1881" s="1060">
        <f t="shared" si="89"/>
        <v>0.32765952450836505</v>
      </c>
    </row>
    <row r="1882" spans="1:20" s="1063" customFormat="1">
      <c r="A1882" s="1072" t="s">
        <v>846</v>
      </c>
      <c r="B1882" s="1063" t="s">
        <v>768</v>
      </c>
      <c r="C1882" s="1063" t="s">
        <v>806</v>
      </c>
      <c r="D1882" s="1063" t="s">
        <v>1624</v>
      </c>
      <c r="E1882" s="1066">
        <v>2019</v>
      </c>
      <c r="F1882" s="1066">
        <v>2019</v>
      </c>
      <c r="G1882" s="1064">
        <v>43446</v>
      </c>
      <c r="H1882" s="1117">
        <f t="shared" si="87"/>
        <v>2018</v>
      </c>
      <c r="I1882" s="1118"/>
      <c r="J1882" s="1063" t="s">
        <v>925</v>
      </c>
      <c r="K1882" s="1063" t="s">
        <v>924</v>
      </c>
      <c r="L1882" s="1063" t="s">
        <v>827</v>
      </c>
      <c r="M1882" s="1063">
        <v>562.56200000000013</v>
      </c>
      <c r="N1882" s="1063">
        <v>0.15400000000000003</v>
      </c>
      <c r="O1882" s="1062">
        <f>VLOOKUP(C1882,'A. Rate Class Allocations'!$B$124:$J$128,6,FALSE)</f>
        <v>0.94261788524984402</v>
      </c>
      <c r="P1882" s="1061">
        <f>VLOOKUP(C1882,'A. Rate Class Allocations'!$B$124:$J$128,8,FALSE)</f>
        <v>0.86676492558695795</v>
      </c>
      <c r="Q1882" s="1061">
        <f>VLOOKUP(C1882,'A. Rate Class Allocations'!$B$124:$J$128,7,FALSE)</f>
        <v>0.93591420350510102</v>
      </c>
      <c r="R1882" s="1061">
        <f>VLOOKUP(C1882,'A. Rate Class Allocations'!$B$124:$J$128,9,FALSE)</f>
        <v>0.67326093337246795</v>
      </c>
      <c r="S1882" s="1060">
        <f t="shared" si="88"/>
        <v>459.62897389911552</v>
      </c>
      <c r="T1882" s="1060">
        <f t="shared" si="89"/>
        <v>9.7037628412092722E-2</v>
      </c>
    </row>
    <row r="1883" spans="1:20" s="1063" customFormat="1">
      <c r="A1883" s="1072" t="s">
        <v>846</v>
      </c>
      <c r="B1883" s="1063" t="s">
        <v>768</v>
      </c>
      <c r="C1883" s="1063" t="s">
        <v>806</v>
      </c>
      <c r="D1883" s="1063" t="s">
        <v>1623</v>
      </c>
      <c r="E1883" s="1066">
        <v>2019</v>
      </c>
      <c r="F1883" s="1066">
        <v>2019</v>
      </c>
      <c r="G1883" s="1064">
        <v>43447</v>
      </c>
      <c r="H1883" s="1117">
        <f t="shared" si="87"/>
        <v>2018</v>
      </c>
      <c r="I1883" s="1118"/>
      <c r="J1883" s="1063" t="s">
        <v>925</v>
      </c>
      <c r="K1883" s="1063" t="s">
        <v>924</v>
      </c>
      <c r="L1883" s="1063" t="s">
        <v>827</v>
      </c>
      <c r="M1883" s="1063">
        <v>2114.1119999999996</v>
      </c>
      <c r="N1883" s="1063">
        <v>0.41600000000000004</v>
      </c>
      <c r="O1883" s="1062">
        <f>VLOOKUP(C1883,'A. Rate Class Allocations'!$B$124:$J$128,6,FALSE)</f>
        <v>0.94261788524984402</v>
      </c>
      <c r="P1883" s="1061">
        <f>VLOOKUP(C1883,'A. Rate Class Allocations'!$B$124:$J$128,8,FALSE)</f>
        <v>0.86676492558695795</v>
      </c>
      <c r="Q1883" s="1061">
        <f>VLOOKUP(C1883,'A. Rate Class Allocations'!$B$124:$J$128,7,FALSE)</f>
        <v>0.93591420350510102</v>
      </c>
      <c r="R1883" s="1061">
        <f>VLOOKUP(C1883,'A. Rate Class Allocations'!$B$124:$J$128,9,FALSE)</f>
        <v>0.67326093337246795</v>
      </c>
      <c r="S1883" s="1060">
        <f t="shared" si="88"/>
        <v>1727.2889552934726</v>
      </c>
      <c r="T1883" s="1060">
        <f t="shared" si="89"/>
        <v>0.26212761960669206</v>
      </c>
    </row>
    <row r="1884" spans="1:20" s="1063" customFormat="1">
      <c r="A1884" s="1072" t="s">
        <v>846</v>
      </c>
      <c r="B1884" s="1063" t="s">
        <v>768</v>
      </c>
      <c r="C1884" s="1063" t="s">
        <v>806</v>
      </c>
      <c r="D1884" s="1063" t="s">
        <v>1622</v>
      </c>
      <c r="E1884" s="1066">
        <v>2019</v>
      </c>
      <c r="F1884" s="1066">
        <v>2019</v>
      </c>
      <c r="G1884" s="1064">
        <v>43447</v>
      </c>
      <c r="H1884" s="1117">
        <f t="shared" si="87"/>
        <v>2018</v>
      </c>
      <c r="I1884" s="1118"/>
      <c r="J1884" s="1063" t="s">
        <v>925</v>
      </c>
      <c r="K1884" s="1063" t="s">
        <v>924</v>
      </c>
      <c r="L1884" s="1063" t="s">
        <v>827</v>
      </c>
      <c r="M1884" s="1063">
        <v>1095.5619999999994</v>
      </c>
      <c r="N1884" s="1063">
        <v>0.37699999999999989</v>
      </c>
      <c r="O1884" s="1062">
        <f>VLOOKUP(C1884,'A. Rate Class Allocations'!$B$124:$J$128,6,FALSE)</f>
        <v>0.94261788524984402</v>
      </c>
      <c r="P1884" s="1061">
        <f>VLOOKUP(C1884,'A. Rate Class Allocations'!$B$124:$J$128,8,FALSE)</f>
        <v>0.86676492558695795</v>
      </c>
      <c r="Q1884" s="1061">
        <f>VLOOKUP(C1884,'A. Rate Class Allocations'!$B$124:$J$128,7,FALSE)</f>
        <v>0.93591420350510102</v>
      </c>
      <c r="R1884" s="1061">
        <f>VLOOKUP(C1884,'A. Rate Class Allocations'!$B$124:$J$128,9,FALSE)</f>
        <v>0.67326093337246795</v>
      </c>
      <c r="S1884" s="1060">
        <f t="shared" si="88"/>
        <v>895.1049624803353</v>
      </c>
      <c r="T1884" s="1060">
        <f t="shared" si="89"/>
        <v>0.23755315526856455</v>
      </c>
    </row>
    <row r="1885" spans="1:20" s="1063" customFormat="1">
      <c r="A1885" s="1072" t="s">
        <v>846</v>
      </c>
      <c r="B1885" s="1063" t="s">
        <v>768</v>
      </c>
      <c r="C1885" s="1063" t="s">
        <v>806</v>
      </c>
      <c r="D1885" s="1063" t="s">
        <v>1622</v>
      </c>
      <c r="E1885" s="1066">
        <v>2019</v>
      </c>
      <c r="F1885" s="1066">
        <v>2019</v>
      </c>
      <c r="G1885" s="1064">
        <v>43447</v>
      </c>
      <c r="H1885" s="1117">
        <f t="shared" si="87"/>
        <v>2018</v>
      </c>
      <c r="I1885" s="1118"/>
      <c r="J1885" s="1063" t="s">
        <v>925</v>
      </c>
      <c r="K1885" s="1063" t="s">
        <v>924</v>
      </c>
      <c r="L1885" s="1063" t="s">
        <v>827</v>
      </c>
      <c r="M1885" s="1063">
        <v>868.89400000000023</v>
      </c>
      <c r="N1885" s="1063">
        <v>0.29900000000000004</v>
      </c>
      <c r="O1885" s="1062">
        <f>VLOOKUP(C1885,'A. Rate Class Allocations'!$B$124:$J$128,6,FALSE)</f>
        <v>0.94261788524984402</v>
      </c>
      <c r="P1885" s="1061">
        <f>VLOOKUP(C1885,'A. Rate Class Allocations'!$B$124:$J$128,8,FALSE)</f>
        <v>0.86676492558695795</v>
      </c>
      <c r="Q1885" s="1061">
        <f>VLOOKUP(C1885,'A. Rate Class Allocations'!$B$124:$J$128,7,FALSE)</f>
        <v>0.93591420350510102</v>
      </c>
      <c r="R1885" s="1061">
        <f>VLOOKUP(C1885,'A. Rate Class Allocations'!$B$124:$J$128,9,FALSE)</f>
        <v>0.67326093337246795</v>
      </c>
      <c r="S1885" s="1060">
        <f t="shared" si="88"/>
        <v>709.9108323119907</v>
      </c>
      <c r="T1885" s="1060">
        <f t="shared" si="89"/>
        <v>0.18840422659230988</v>
      </c>
    </row>
    <row r="1886" spans="1:20" s="1063" customFormat="1">
      <c r="A1886" s="1072" t="s">
        <v>846</v>
      </c>
      <c r="B1886" s="1063" t="s">
        <v>768</v>
      </c>
      <c r="C1886" s="1063" t="s">
        <v>806</v>
      </c>
      <c r="D1886" s="1063" t="s">
        <v>1621</v>
      </c>
      <c r="E1886" s="1066">
        <v>2019</v>
      </c>
      <c r="F1886" s="1066">
        <v>2019</v>
      </c>
      <c r="G1886" s="1064">
        <v>43447</v>
      </c>
      <c r="H1886" s="1117">
        <f t="shared" si="87"/>
        <v>2018</v>
      </c>
      <c r="I1886" s="1118"/>
      <c r="J1886" s="1063" t="s">
        <v>925</v>
      </c>
      <c r="K1886" s="1063" t="s">
        <v>924</v>
      </c>
      <c r="L1886" s="1063" t="s">
        <v>827</v>
      </c>
      <c r="M1886" s="1063">
        <v>3139.2</v>
      </c>
      <c r="N1886" s="1063">
        <v>0.96000000000000008</v>
      </c>
      <c r="O1886" s="1062">
        <f>VLOOKUP(C1886,'A. Rate Class Allocations'!$B$124:$J$128,6,FALSE)</f>
        <v>0.94261788524984402</v>
      </c>
      <c r="P1886" s="1061">
        <f>VLOOKUP(C1886,'A. Rate Class Allocations'!$B$124:$J$128,8,FALSE)</f>
        <v>0.86676492558695795</v>
      </c>
      <c r="Q1886" s="1061">
        <f>VLOOKUP(C1886,'A. Rate Class Allocations'!$B$124:$J$128,7,FALSE)</f>
        <v>0.93591420350510102</v>
      </c>
      <c r="R1886" s="1061">
        <f>VLOOKUP(C1886,'A. Rate Class Allocations'!$B$124:$J$128,9,FALSE)</f>
        <v>0.67326093337246795</v>
      </c>
      <c r="S1886" s="1060">
        <f t="shared" si="88"/>
        <v>2564.81467796279</v>
      </c>
      <c r="T1886" s="1060">
        <f t="shared" si="89"/>
        <v>0.60490989140005846</v>
      </c>
    </row>
    <row r="1887" spans="1:20" s="1063" customFormat="1">
      <c r="A1887" s="1072" t="s">
        <v>846</v>
      </c>
      <c r="B1887" s="1063" t="s">
        <v>768</v>
      </c>
      <c r="C1887" s="1063" t="s">
        <v>806</v>
      </c>
      <c r="D1887" s="1063" t="s">
        <v>1620</v>
      </c>
      <c r="E1887" s="1066">
        <v>2019</v>
      </c>
      <c r="F1887" s="1066">
        <v>2019</v>
      </c>
      <c r="G1887" s="1064">
        <v>43446</v>
      </c>
      <c r="H1887" s="1117">
        <f t="shared" si="87"/>
        <v>2018</v>
      </c>
      <c r="I1887" s="1118"/>
      <c r="J1887" s="1063" t="s">
        <v>925</v>
      </c>
      <c r="K1887" s="1063" t="s">
        <v>924</v>
      </c>
      <c r="L1887" s="1063" t="s">
        <v>827</v>
      </c>
      <c r="M1887" s="1063">
        <v>4373.4600000000009</v>
      </c>
      <c r="N1887" s="1063">
        <v>0.78</v>
      </c>
      <c r="O1887" s="1062">
        <f>VLOOKUP(C1887,'A. Rate Class Allocations'!$B$124:$J$128,6,FALSE)</f>
        <v>0.94261788524984402</v>
      </c>
      <c r="P1887" s="1061">
        <f>VLOOKUP(C1887,'A. Rate Class Allocations'!$B$124:$J$128,8,FALSE)</f>
        <v>0.86676492558695795</v>
      </c>
      <c r="Q1887" s="1061">
        <f>VLOOKUP(C1887,'A. Rate Class Allocations'!$B$124:$J$128,7,FALSE)</f>
        <v>0.93591420350510102</v>
      </c>
      <c r="R1887" s="1061">
        <f>VLOOKUP(C1887,'A. Rate Class Allocations'!$B$124:$J$128,9,FALSE)</f>
        <v>0.67326093337246795</v>
      </c>
      <c r="S1887" s="1060">
        <f t="shared" si="88"/>
        <v>3573.2398067925415</v>
      </c>
      <c r="T1887" s="1060">
        <f t="shared" si="89"/>
        <v>0.49148928676254749</v>
      </c>
    </row>
    <row r="1888" spans="1:20" s="1063" customFormat="1">
      <c r="A1888" s="1072" t="s">
        <v>846</v>
      </c>
      <c r="B1888" s="1063" t="s">
        <v>768</v>
      </c>
      <c r="C1888" s="1063" t="s">
        <v>806</v>
      </c>
      <c r="D1888" s="1063" t="s">
        <v>1620</v>
      </c>
      <c r="E1888" s="1066">
        <v>2019</v>
      </c>
      <c r="F1888" s="1066">
        <v>2019</v>
      </c>
      <c r="G1888" s="1064">
        <v>43446</v>
      </c>
      <c r="H1888" s="1117">
        <f t="shared" si="87"/>
        <v>2018</v>
      </c>
      <c r="I1888" s="1118"/>
      <c r="J1888" s="1063" t="s">
        <v>925</v>
      </c>
      <c r="K1888" s="1063" t="s">
        <v>924</v>
      </c>
      <c r="L1888" s="1063" t="s">
        <v>827</v>
      </c>
      <c r="M1888" s="1063">
        <v>325.20599999999996</v>
      </c>
      <c r="N1888" s="1063">
        <v>5.7999999999999996E-2</v>
      </c>
      <c r="O1888" s="1062">
        <f>VLOOKUP(C1888,'A. Rate Class Allocations'!$B$124:$J$128,6,FALSE)</f>
        <v>0.94261788524984402</v>
      </c>
      <c r="P1888" s="1061">
        <f>VLOOKUP(C1888,'A. Rate Class Allocations'!$B$124:$J$128,8,FALSE)</f>
        <v>0.86676492558695795</v>
      </c>
      <c r="Q1888" s="1061">
        <f>VLOOKUP(C1888,'A. Rate Class Allocations'!$B$124:$J$128,7,FALSE)</f>
        <v>0.93591420350510102</v>
      </c>
      <c r="R1888" s="1061">
        <f>VLOOKUP(C1888,'A. Rate Class Allocations'!$B$124:$J$128,9,FALSE)</f>
        <v>0.67326093337246795</v>
      </c>
      <c r="S1888" s="1060">
        <f t="shared" si="88"/>
        <v>265.70244717175297</v>
      </c>
      <c r="T1888" s="1060">
        <f t="shared" si="89"/>
        <v>3.6546639272086859E-2</v>
      </c>
    </row>
    <row r="1889" spans="1:20" s="1063" customFormat="1">
      <c r="A1889" s="1072" t="s">
        <v>846</v>
      </c>
      <c r="B1889" s="1063" t="s">
        <v>768</v>
      </c>
      <c r="C1889" s="1063" t="s">
        <v>806</v>
      </c>
      <c r="D1889" s="1063" t="s">
        <v>1620</v>
      </c>
      <c r="E1889" s="1066">
        <v>2019</v>
      </c>
      <c r="F1889" s="1066">
        <v>2019</v>
      </c>
      <c r="G1889" s="1064">
        <v>43446</v>
      </c>
      <c r="H1889" s="1117">
        <f t="shared" si="87"/>
        <v>2018</v>
      </c>
      <c r="I1889" s="1118"/>
      <c r="J1889" s="1063" t="s">
        <v>925</v>
      </c>
      <c r="K1889" s="1063" t="s">
        <v>924</v>
      </c>
      <c r="L1889" s="1063" t="s">
        <v>827</v>
      </c>
      <c r="M1889" s="1063">
        <v>403.70400000000006</v>
      </c>
      <c r="N1889" s="1063">
        <v>7.2000000000000008E-2</v>
      </c>
      <c r="O1889" s="1062">
        <f>VLOOKUP(C1889,'A. Rate Class Allocations'!$B$124:$J$128,6,FALSE)</f>
        <v>0.94261788524984402</v>
      </c>
      <c r="P1889" s="1061">
        <f>VLOOKUP(C1889,'A. Rate Class Allocations'!$B$124:$J$128,8,FALSE)</f>
        <v>0.86676492558695795</v>
      </c>
      <c r="Q1889" s="1061">
        <f>VLOOKUP(C1889,'A. Rate Class Allocations'!$B$124:$J$128,7,FALSE)</f>
        <v>0.93591420350510102</v>
      </c>
      <c r="R1889" s="1061">
        <f>VLOOKUP(C1889,'A. Rate Class Allocations'!$B$124:$J$128,9,FALSE)</f>
        <v>0.67326093337246795</v>
      </c>
      <c r="S1889" s="1060">
        <f t="shared" si="88"/>
        <v>329.83752062700381</v>
      </c>
      <c r="T1889" s="1060">
        <f t="shared" si="89"/>
        <v>4.536824185500439E-2</v>
      </c>
    </row>
    <row r="1890" spans="1:20" s="1063" customFormat="1">
      <c r="A1890" s="1072" t="s">
        <v>846</v>
      </c>
      <c r="B1890" s="1063" t="s">
        <v>768</v>
      </c>
      <c r="C1890" s="1063" t="s">
        <v>806</v>
      </c>
      <c r="D1890" s="1063" t="s">
        <v>1619</v>
      </c>
      <c r="E1890" s="1066">
        <v>2019</v>
      </c>
      <c r="F1890" s="1066">
        <v>2019</v>
      </c>
      <c r="G1890" s="1064">
        <v>43448</v>
      </c>
      <c r="H1890" s="1117">
        <f t="shared" si="87"/>
        <v>2018</v>
      </c>
      <c r="I1890" s="1118"/>
      <c r="J1890" s="1063" t="s">
        <v>925</v>
      </c>
      <c r="K1890" s="1063" t="s">
        <v>924</v>
      </c>
      <c r="L1890" s="1063" t="s">
        <v>827</v>
      </c>
      <c r="M1890" s="1063">
        <v>2195.8560000000002</v>
      </c>
      <c r="N1890" s="1063">
        <v>0.62400000000000011</v>
      </c>
      <c r="O1890" s="1062">
        <f>VLOOKUP(C1890,'A. Rate Class Allocations'!$B$124:$J$128,6,FALSE)</f>
        <v>0.94261788524984402</v>
      </c>
      <c r="P1890" s="1061">
        <f>VLOOKUP(C1890,'A. Rate Class Allocations'!$B$124:$J$128,8,FALSE)</f>
        <v>0.86676492558695795</v>
      </c>
      <c r="Q1890" s="1061">
        <f>VLOOKUP(C1890,'A. Rate Class Allocations'!$B$124:$J$128,7,FALSE)</f>
        <v>0.93591420350510102</v>
      </c>
      <c r="R1890" s="1061">
        <f>VLOOKUP(C1890,'A. Rate Class Allocations'!$B$124:$J$128,9,FALSE)</f>
        <v>0.67326093337246795</v>
      </c>
      <c r="S1890" s="1060">
        <f t="shared" si="88"/>
        <v>1794.0761020300272</v>
      </c>
      <c r="T1890" s="1060">
        <f t="shared" si="89"/>
        <v>0.3931914294100381</v>
      </c>
    </row>
    <row r="1891" spans="1:20" s="1063" customFormat="1">
      <c r="A1891" s="1072" t="s">
        <v>846</v>
      </c>
      <c r="B1891" s="1063" t="s">
        <v>768</v>
      </c>
      <c r="C1891" s="1063" t="s">
        <v>806</v>
      </c>
      <c r="D1891" s="1063" t="s">
        <v>1619</v>
      </c>
      <c r="E1891" s="1066">
        <v>2019</v>
      </c>
      <c r="F1891" s="1066">
        <v>2019</v>
      </c>
      <c r="G1891" s="1064">
        <v>43448</v>
      </c>
      <c r="H1891" s="1117">
        <f t="shared" si="87"/>
        <v>2018</v>
      </c>
      <c r="I1891" s="1118"/>
      <c r="J1891" s="1063" t="s">
        <v>925</v>
      </c>
      <c r="K1891" s="1063" t="s">
        <v>924</v>
      </c>
      <c r="L1891" s="1063" t="s">
        <v>827</v>
      </c>
      <c r="M1891" s="1063">
        <v>144.27899999999997</v>
      </c>
      <c r="N1891" s="1063">
        <v>4.0999999999999995E-2</v>
      </c>
      <c r="O1891" s="1062">
        <f>VLOOKUP(C1891,'A. Rate Class Allocations'!$B$124:$J$128,6,FALSE)</f>
        <v>0.94261788524984402</v>
      </c>
      <c r="P1891" s="1061">
        <f>VLOOKUP(C1891,'A. Rate Class Allocations'!$B$124:$J$128,8,FALSE)</f>
        <v>0.86676492558695795</v>
      </c>
      <c r="Q1891" s="1061">
        <f>VLOOKUP(C1891,'A. Rate Class Allocations'!$B$124:$J$128,7,FALSE)</f>
        <v>0.93591420350510102</v>
      </c>
      <c r="R1891" s="1061">
        <f>VLOOKUP(C1891,'A. Rate Class Allocations'!$B$124:$J$128,9,FALSE)</f>
        <v>0.67326093337246795</v>
      </c>
      <c r="S1891" s="1060">
        <f t="shared" si="88"/>
        <v>117.88000029363957</v>
      </c>
      <c r="T1891" s="1060">
        <f t="shared" si="89"/>
        <v>2.5834693278544159E-2</v>
      </c>
    </row>
    <row r="1892" spans="1:20" s="1063" customFormat="1">
      <c r="A1892" s="1072" t="s">
        <v>846</v>
      </c>
      <c r="B1892" s="1063" t="s">
        <v>768</v>
      </c>
      <c r="C1892" s="1063" t="s">
        <v>806</v>
      </c>
      <c r="D1892" s="1063" t="s">
        <v>1618</v>
      </c>
      <c r="E1892" s="1066">
        <v>2019</v>
      </c>
      <c r="F1892" s="1066">
        <v>2019</v>
      </c>
      <c r="G1892" s="1064">
        <v>43454</v>
      </c>
      <c r="H1892" s="1117">
        <f t="shared" si="87"/>
        <v>2018</v>
      </c>
      <c r="I1892" s="1118"/>
      <c r="J1892" s="1063" t="s">
        <v>925</v>
      </c>
      <c r="K1892" s="1063" t="s">
        <v>924</v>
      </c>
      <c r="L1892" s="1063" t="s">
        <v>827</v>
      </c>
      <c r="M1892" s="1063">
        <v>2812.1600000000012</v>
      </c>
      <c r="N1892" s="1063">
        <v>0.52000000000000013</v>
      </c>
      <c r="O1892" s="1062">
        <f>VLOOKUP(C1892,'A. Rate Class Allocations'!$B$124:$J$128,6,FALSE)</f>
        <v>0.94261788524984402</v>
      </c>
      <c r="P1892" s="1061">
        <f>VLOOKUP(C1892,'A. Rate Class Allocations'!$B$124:$J$128,8,FALSE)</f>
        <v>0.86676492558695795</v>
      </c>
      <c r="Q1892" s="1061">
        <f>VLOOKUP(C1892,'A. Rate Class Allocations'!$B$124:$J$128,7,FALSE)</f>
        <v>0.93591420350510102</v>
      </c>
      <c r="R1892" s="1061">
        <f>VLOOKUP(C1892,'A. Rate Class Allocations'!$B$124:$J$128,9,FALSE)</f>
        <v>0.67326093337246795</v>
      </c>
      <c r="S1892" s="1060">
        <f t="shared" si="88"/>
        <v>2297.6138012168208</v>
      </c>
      <c r="T1892" s="1060">
        <f t="shared" si="89"/>
        <v>0.32765952450836505</v>
      </c>
    </row>
    <row r="1893" spans="1:20" s="1063" customFormat="1">
      <c r="A1893" s="1072" t="s">
        <v>846</v>
      </c>
      <c r="B1893" s="1063" t="s">
        <v>768</v>
      </c>
      <c r="C1893" s="1063" t="s">
        <v>806</v>
      </c>
      <c r="D1893" s="1063" t="s">
        <v>1618</v>
      </c>
      <c r="E1893" s="1066">
        <v>2019</v>
      </c>
      <c r="F1893" s="1066">
        <v>2019</v>
      </c>
      <c r="G1893" s="1064">
        <v>43454</v>
      </c>
      <c r="H1893" s="1117">
        <f t="shared" si="87"/>
        <v>2018</v>
      </c>
      <c r="I1893" s="1118"/>
      <c r="J1893" s="1063" t="s">
        <v>925</v>
      </c>
      <c r="K1893" s="1063" t="s">
        <v>924</v>
      </c>
      <c r="L1893" s="1063" t="s">
        <v>827</v>
      </c>
      <c r="M1893" s="1063">
        <v>313.66400000000004</v>
      </c>
      <c r="N1893" s="1063">
        <v>5.7999999999999996E-2</v>
      </c>
      <c r="O1893" s="1062">
        <f>VLOOKUP(C1893,'A. Rate Class Allocations'!$B$124:$J$128,6,FALSE)</f>
        <v>0.94261788524984402</v>
      </c>
      <c r="P1893" s="1061">
        <f>VLOOKUP(C1893,'A. Rate Class Allocations'!$B$124:$J$128,8,FALSE)</f>
        <v>0.86676492558695795</v>
      </c>
      <c r="Q1893" s="1061">
        <f>VLOOKUP(C1893,'A. Rate Class Allocations'!$B$124:$J$128,7,FALSE)</f>
        <v>0.93591420350510102</v>
      </c>
      <c r="R1893" s="1061">
        <f>VLOOKUP(C1893,'A. Rate Class Allocations'!$B$124:$J$128,9,FALSE)</f>
        <v>0.67326093337246795</v>
      </c>
      <c r="S1893" s="1060">
        <f t="shared" si="88"/>
        <v>256.27230859726069</v>
      </c>
      <c r="T1893" s="1060">
        <f t="shared" si="89"/>
        <v>3.6546639272086859E-2</v>
      </c>
    </row>
    <row r="1894" spans="1:20" s="1063" customFormat="1">
      <c r="A1894" s="1072" t="s">
        <v>846</v>
      </c>
      <c r="B1894" s="1063" t="s">
        <v>768</v>
      </c>
      <c r="C1894" s="1063" t="s">
        <v>806</v>
      </c>
      <c r="D1894" s="1063" t="s">
        <v>1618</v>
      </c>
      <c r="E1894" s="1066">
        <v>2019</v>
      </c>
      <c r="F1894" s="1066">
        <v>2019</v>
      </c>
      <c r="G1894" s="1064">
        <v>43454</v>
      </c>
      <c r="H1894" s="1117">
        <f t="shared" si="87"/>
        <v>2018</v>
      </c>
      <c r="I1894" s="1118"/>
      <c r="J1894" s="1063" t="s">
        <v>925</v>
      </c>
      <c r="K1894" s="1063" t="s">
        <v>924</v>
      </c>
      <c r="L1894" s="1063" t="s">
        <v>827</v>
      </c>
      <c r="M1894" s="1063">
        <v>519.16799999999989</v>
      </c>
      <c r="N1894" s="1063">
        <v>9.6000000000000002E-2</v>
      </c>
      <c r="O1894" s="1062">
        <f>VLOOKUP(C1894,'A. Rate Class Allocations'!$B$124:$J$128,6,FALSE)</f>
        <v>0.94261788524984402</v>
      </c>
      <c r="P1894" s="1061">
        <f>VLOOKUP(C1894,'A. Rate Class Allocations'!$B$124:$J$128,8,FALSE)</f>
        <v>0.86676492558695795</v>
      </c>
      <c r="Q1894" s="1061">
        <f>VLOOKUP(C1894,'A. Rate Class Allocations'!$B$124:$J$128,7,FALSE)</f>
        <v>0.93591420350510102</v>
      </c>
      <c r="R1894" s="1061">
        <f>VLOOKUP(C1894,'A. Rate Class Allocations'!$B$124:$J$128,9,FALSE)</f>
        <v>0.67326093337246795</v>
      </c>
      <c r="S1894" s="1060">
        <f t="shared" si="88"/>
        <v>424.17485560925888</v>
      </c>
      <c r="T1894" s="1060">
        <f t="shared" si="89"/>
        <v>6.0490989140005842E-2</v>
      </c>
    </row>
    <row r="1895" spans="1:20" s="1063" customFormat="1">
      <c r="A1895" s="1072" t="s">
        <v>846</v>
      </c>
      <c r="B1895" s="1063" t="s">
        <v>768</v>
      </c>
      <c r="C1895" s="1063" t="s">
        <v>806</v>
      </c>
      <c r="D1895" s="1063" t="s">
        <v>1617</v>
      </c>
      <c r="E1895" s="1066">
        <v>2019</v>
      </c>
      <c r="F1895" s="1066">
        <v>2019</v>
      </c>
      <c r="G1895" s="1064">
        <v>43454</v>
      </c>
      <c r="H1895" s="1117">
        <f t="shared" si="87"/>
        <v>2018</v>
      </c>
      <c r="I1895" s="1118"/>
      <c r="J1895" s="1063" t="s">
        <v>925</v>
      </c>
      <c r="K1895" s="1063" t="s">
        <v>924</v>
      </c>
      <c r="L1895" s="1063" t="s">
        <v>827</v>
      </c>
      <c r="M1895" s="1063">
        <v>2844.66</v>
      </c>
      <c r="N1895" s="1063">
        <v>1.0919999999999999</v>
      </c>
      <c r="O1895" s="1062">
        <f>VLOOKUP(C1895,'A. Rate Class Allocations'!$B$124:$J$128,6,FALSE)</f>
        <v>0.94261788524984402</v>
      </c>
      <c r="P1895" s="1061">
        <f>VLOOKUP(C1895,'A. Rate Class Allocations'!$B$124:$J$128,8,FALSE)</f>
        <v>0.86676492558695795</v>
      </c>
      <c r="Q1895" s="1061">
        <f>VLOOKUP(C1895,'A. Rate Class Allocations'!$B$124:$J$128,7,FALSE)</f>
        <v>0.93591420350510102</v>
      </c>
      <c r="R1895" s="1061">
        <f>VLOOKUP(C1895,'A. Rate Class Allocations'!$B$124:$J$128,9,FALSE)</f>
        <v>0.67326093337246795</v>
      </c>
      <c r="S1895" s="1060">
        <f t="shared" si="88"/>
        <v>2324.1672151546986</v>
      </c>
      <c r="T1895" s="1060">
        <f t="shared" si="89"/>
        <v>0.68808500146756635</v>
      </c>
    </row>
    <row r="1896" spans="1:20" s="1063" customFormat="1">
      <c r="A1896" s="1072" t="s">
        <v>846</v>
      </c>
      <c r="B1896" s="1063" t="s">
        <v>768</v>
      </c>
      <c r="C1896" s="1063" t="s">
        <v>806</v>
      </c>
      <c r="D1896" s="1063" t="s">
        <v>1616</v>
      </c>
      <c r="E1896" s="1066">
        <v>2019</v>
      </c>
      <c r="F1896" s="1066">
        <v>2019</v>
      </c>
      <c r="G1896" s="1064">
        <v>43454</v>
      </c>
      <c r="H1896" s="1117">
        <f t="shared" si="87"/>
        <v>2018</v>
      </c>
      <c r="I1896" s="1118"/>
      <c r="J1896" s="1063" t="s">
        <v>925</v>
      </c>
      <c r="K1896" s="1063" t="s">
        <v>924</v>
      </c>
      <c r="L1896" s="1063" t="s">
        <v>827</v>
      </c>
      <c r="M1896" s="1063">
        <v>2172.0159999999996</v>
      </c>
      <c r="N1896" s="1063">
        <v>0.65599999999999992</v>
      </c>
      <c r="O1896" s="1062">
        <f>VLOOKUP(C1896,'A. Rate Class Allocations'!$B$124:$J$128,6,FALSE)</f>
        <v>0.94261788524984402</v>
      </c>
      <c r="P1896" s="1061">
        <f>VLOOKUP(C1896,'A. Rate Class Allocations'!$B$124:$J$128,8,FALSE)</f>
        <v>0.86676492558695795</v>
      </c>
      <c r="Q1896" s="1061">
        <f>VLOOKUP(C1896,'A. Rate Class Allocations'!$B$124:$J$128,7,FALSE)</f>
        <v>0.93591420350510102</v>
      </c>
      <c r="R1896" s="1061">
        <f>VLOOKUP(C1896,'A. Rate Class Allocations'!$B$124:$J$128,9,FALSE)</f>
        <v>0.67326093337246795</v>
      </c>
      <c r="S1896" s="1060">
        <f t="shared" si="88"/>
        <v>1774.5981516214406</v>
      </c>
      <c r="T1896" s="1060">
        <f t="shared" si="89"/>
        <v>0.41335509245670654</v>
      </c>
    </row>
    <row r="1897" spans="1:20" s="1063" customFormat="1">
      <c r="A1897" s="1072" t="s">
        <v>846</v>
      </c>
      <c r="B1897" s="1063" t="s">
        <v>768</v>
      </c>
      <c r="C1897" s="1063" t="s">
        <v>806</v>
      </c>
      <c r="D1897" s="1063" t="s">
        <v>1616</v>
      </c>
      <c r="E1897" s="1066">
        <v>2019</v>
      </c>
      <c r="F1897" s="1066">
        <v>2019</v>
      </c>
      <c r="G1897" s="1064">
        <v>43454</v>
      </c>
      <c r="H1897" s="1117">
        <f t="shared" si="87"/>
        <v>2018</v>
      </c>
      <c r="I1897" s="1118"/>
      <c r="J1897" s="1063" t="s">
        <v>925</v>
      </c>
      <c r="K1897" s="1063" t="s">
        <v>924</v>
      </c>
      <c r="L1897" s="1063" t="s">
        <v>827</v>
      </c>
      <c r="M1897" s="1063">
        <v>576.11400000000003</v>
      </c>
      <c r="N1897" s="1063">
        <v>0.17399999999999999</v>
      </c>
      <c r="O1897" s="1062">
        <f>VLOOKUP(C1897,'A. Rate Class Allocations'!$B$124:$J$128,6,FALSE)</f>
        <v>0.94261788524984402</v>
      </c>
      <c r="P1897" s="1061">
        <f>VLOOKUP(C1897,'A. Rate Class Allocations'!$B$124:$J$128,8,FALSE)</f>
        <v>0.86676492558695795</v>
      </c>
      <c r="Q1897" s="1061">
        <f>VLOOKUP(C1897,'A. Rate Class Allocations'!$B$124:$J$128,7,FALSE)</f>
        <v>0.93591420350510102</v>
      </c>
      <c r="R1897" s="1061">
        <f>VLOOKUP(C1897,'A. Rate Class Allocations'!$B$124:$J$128,9,FALSE)</f>
        <v>0.67326093337246795</v>
      </c>
      <c r="S1897" s="1060">
        <f t="shared" si="88"/>
        <v>470.70133899715051</v>
      </c>
      <c r="T1897" s="1060">
        <f t="shared" si="89"/>
        <v>0.10963991781626058</v>
      </c>
    </row>
    <row r="1898" spans="1:20" s="1063" customFormat="1">
      <c r="A1898" s="1072" t="s">
        <v>846</v>
      </c>
      <c r="B1898" s="1063" t="s">
        <v>768</v>
      </c>
      <c r="C1898" s="1063" t="s">
        <v>806</v>
      </c>
      <c r="D1898" s="1063" t="s">
        <v>1615</v>
      </c>
      <c r="E1898" s="1066">
        <v>2019</v>
      </c>
      <c r="F1898" s="1066">
        <v>2019</v>
      </c>
      <c r="G1898" s="1064">
        <v>43468</v>
      </c>
      <c r="H1898" s="1117">
        <f t="shared" si="87"/>
        <v>2019</v>
      </c>
      <c r="I1898" s="1118"/>
      <c r="J1898" s="1063" t="s">
        <v>925</v>
      </c>
      <c r="K1898" s="1063" t="s">
        <v>924</v>
      </c>
      <c r="L1898" s="1063" t="s">
        <v>827</v>
      </c>
      <c r="M1898" s="1063">
        <v>1301.0400000000002</v>
      </c>
      <c r="N1898" s="1063">
        <v>0.62400000000000011</v>
      </c>
      <c r="O1898" s="1062">
        <f>VLOOKUP(C1898,'A. Rate Class Allocations'!$B$124:$J$128,6,FALSE)</f>
        <v>0.94261788524984402</v>
      </c>
      <c r="P1898" s="1061">
        <f>VLOOKUP(C1898,'A. Rate Class Allocations'!$B$124:$J$128,8,FALSE)</f>
        <v>0.86676492558695795</v>
      </c>
      <c r="Q1898" s="1061">
        <f>VLOOKUP(C1898,'A. Rate Class Allocations'!$B$124:$J$128,7,FALSE)</f>
        <v>0.93591420350510102</v>
      </c>
      <c r="R1898" s="1061">
        <f>VLOOKUP(C1898,'A. Rate Class Allocations'!$B$124:$J$128,9,FALSE)</f>
        <v>0.67326093337246795</v>
      </c>
      <c r="S1898" s="1060">
        <f t="shared" si="88"/>
        <v>1062.986266761184</v>
      </c>
      <c r="T1898" s="1060">
        <f t="shared" si="89"/>
        <v>0.3931914294100381</v>
      </c>
    </row>
    <row r="1899" spans="1:20" s="1063" customFormat="1">
      <c r="A1899" s="1072" t="s">
        <v>846</v>
      </c>
      <c r="B1899" s="1063" t="s">
        <v>768</v>
      </c>
      <c r="C1899" s="1063" t="s">
        <v>806</v>
      </c>
      <c r="D1899" s="1063" t="s">
        <v>1615</v>
      </c>
      <c r="E1899" s="1066">
        <v>2019</v>
      </c>
      <c r="F1899" s="1066">
        <v>2019</v>
      </c>
      <c r="G1899" s="1064">
        <v>43468</v>
      </c>
      <c r="H1899" s="1117">
        <f t="shared" si="87"/>
        <v>2019</v>
      </c>
      <c r="I1899" s="1118"/>
      <c r="J1899" s="1063" t="s">
        <v>925</v>
      </c>
      <c r="K1899" s="1063" t="s">
        <v>924</v>
      </c>
      <c r="L1899" s="1063" t="s">
        <v>827</v>
      </c>
      <c r="M1899" s="1063">
        <v>423.25499999999994</v>
      </c>
      <c r="N1899" s="1063">
        <v>0.20299999999999999</v>
      </c>
      <c r="O1899" s="1062">
        <f>VLOOKUP(C1899,'A. Rate Class Allocations'!$B$124:$J$128,6,FALSE)</f>
        <v>0.94261788524984402</v>
      </c>
      <c r="P1899" s="1061">
        <f>VLOOKUP(C1899,'A. Rate Class Allocations'!$B$124:$J$128,8,FALSE)</f>
        <v>0.86676492558695795</v>
      </c>
      <c r="Q1899" s="1061">
        <f>VLOOKUP(C1899,'A. Rate Class Allocations'!$B$124:$J$128,7,FALSE)</f>
        <v>0.93591420350510102</v>
      </c>
      <c r="R1899" s="1061">
        <f>VLOOKUP(C1899,'A. Rate Class Allocations'!$B$124:$J$128,9,FALSE)</f>
        <v>0.67326093337246795</v>
      </c>
      <c r="S1899" s="1060">
        <f t="shared" si="88"/>
        <v>345.81123742391071</v>
      </c>
      <c r="T1899" s="1060">
        <f t="shared" si="89"/>
        <v>0.12791323745230401</v>
      </c>
    </row>
    <row r="1900" spans="1:20" s="1063" customFormat="1">
      <c r="A1900" s="1072" t="s">
        <v>846</v>
      </c>
      <c r="B1900" s="1063" t="s">
        <v>768</v>
      </c>
      <c r="C1900" s="1063" t="s">
        <v>806</v>
      </c>
      <c r="D1900" s="1063" t="s">
        <v>1615</v>
      </c>
      <c r="E1900" s="1066">
        <v>2019</v>
      </c>
      <c r="F1900" s="1066">
        <v>2019</v>
      </c>
      <c r="G1900" s="1064">
        <v>43468</v>
      </c>
      <c r="H1900" s="1117">
        <f t="shared" si="87"/>
        <v>2019</v>
      </c>
      <c r="I1900" s="1118"/>
      <c r="J1900" s="1063" t="s">
        <v>925</v>
      </c>
      <c r="K1900" s="1063" t="s">
        <v>924</v>
      </c>
      <c r="L1900" s="1063" t="s">
        <v>827</v>
      </c>
      <c r="M1900" s="1063">
        <v>58.38</v>
      </c>
      <c r="N1900" s="1063">
        <v>2.8000000000000001E-2</v>
      </c>
      <c r="O1900" s="1062">
        <f>VLOOKUP(C1900,'A. Rate Class Allocations'!$B$124:$J$128,6,FALSE)</f>
        <v>0.94261788524984402</v>
      </c>
      <c r="P1900" s="1061">
        <f>VLOOKUP(C1900,'A. Rate Class Allocations'!$B$124:$J$128,8,FALSE)</f>
        <v>0.86676492558695795</v>
      </c>
      <c r="Q1900" s="1061">
        <f>VLOOKUP(C1900,'A. Rate Class Allocations'!$B$124:$J$128,7,FALSE)</f>
        <v>0.93591420350510102</v>
      </c>
      <c r="R1900" s="1061">
        <f>VLOOKUP(C1900,'A. Rate Class Allocations'!$B$124:$J$128,9,FALSE)</f>
        <v>0.67326093337246795</v>
      </c>
      <c r="S1900" s="1060">
        <f t="shared" si="88"/>
        <v>47.698101713642863</v>
      </c>
      <c r="T1900" s="1060">
        <f t="shared" si="89"/>
        <v>1.7643205165835039E-2</v>
      </c>
    </row>
    <row r="1901" spans="1:20" s="1063" customFormat="1">
      <c r="A1901" s="1072" t="s">
        <v>846</v>
      </c>
      <c r="B1901" s="1063" t="s">
        <v>768</v>
      </c>
      <c r="C1901" s="1063" t="s">
        <v>806</v>
      </c>
      <c r="D1901" s="1063" t="s">
        <v>1614</v>
      </c>
      <c r="E1901" s="1066">
        <v>2019</v>
      </c>
      <c r="F1901" s="1066">
        <v>2019</v>
      </c>
      <c r="G1901" s="1064">
        <v>43494</v>
      </c>
      <c r="H1901" s="1117">
        <f t="shared" si="87"/>
        <v>2019</v>
      </c>
      <c r="I1901" s="1118"/>
      <c r="J1901" s="1063" t="s">
        <v>925</v>
      </c>
      <c r="K1901" s="1063" t="s">
        <v>924</v>
      </c>
      <c r="L1901" s="1063" t="s">
        <v>827</v>
      </c>
      <c r="M1901" s="1063">
        <v>2214.1080000000002</v>
      </c>
      <c r="N1901" s="1063">
        <v>0.98800000000000021</v>
      </c>
      <c r="O1901" s="1062">
        <f>VLOOKUP(C1901,'A. Rate Class Allocations'!$B$124:$J$128,6,FALSE)</f>
        <v>0.94261788524984402</v>
      </c>
      <c r="P1901" s="1061">
        <f>VLOOKUP(C1901,'A. Rate Class Allocations'!$B$124:$J$128,8,FALSE)</f>
        <v>0.86676492558695795</v>
      </c>
      <c r="Q1901" s="1061">
        <f>VLOOKUP(C1901,'A. Rate Class Allocations'!$B$124:$J$128,7,FALSE)</f>
        <v>0.93591420350510102</v>
      </c>
      <c r="R1901" s="1061">
        <f>VLOOKUP(C1901,'A. Rate Class Allocations'!$B$124:$J$128,9,FALSE)</f>
        <v>0.67326093337246795</v>
      </c>
      <c r="S1901" s="1060">
        <f t="shared" si="88"/>
        <v>1808.9884992975401</v>
      </c>
      <c r="T1901" s="1060">
        <f t="shared" si="89"/>
        <v>0.62255309656589364</v>
      </c>
    </row>
    <row r="1902" spans="1:20" s="1063" customFormat="1">
      <c r="A1902" s="1072" t="s">
        <v>846</v>
      </c>
      <c r="B1902" s="1063" t="s">
        <v>768</v>
      </c>
      <c r="C1902" s="1063" t="s">
        <v>806</v>
      </c>
      <c r="D1902" s="1063" t="s">
        <v>1614</v>
      </c>
      <c r="E1902" s="1066">
        <v>2019</v>
      </c>
      <c r="F1902" s="1066">
        <v>2019</v>
      </c>
      <c r="G1902" s="1064">
        <v>43494</v>
      </c>
      <c r="H1902" s="1117">
        <f t="shared" si="87"/>
        <v>2019</v>
      </c>
      <c r="I1902" s="1118"/>
      <c r="J1902" s="1063" t="s">
        <v>925</v>
      </c>
      <c r="K1902" s="1063" t="s">
        <v>924</v>
      </c>
      <c r="L1902" s="1063" t="s">
        <v>827</v>
      </c>
      <c r="M1902" s="1063">
        <v>194.96699999999998</v>
      </c>
      <c r="N1902" s="1063">
        <v>8.6999999999999994E-2</v>
      </c>
      <c r="O1902" s="1062">
        <f>VLOOKUP(C1902,'A. Rate Class Allocations'!$B$124:$J$128,6,FALSE)</f>
        <v>0.94261788524984402</v>
      </c>
      <c r="P1902" s="1061">
        <f>VLOOKUP(C1902,'A. Rate Class Allocations'!$B$124:$J$128,8,FALSE)</f>
        <v>0.86676492558695795</v>
      </c>
      <c r="Q1902" s="1061">
        <f>VLOOKUP(C1902,'A. Rate Class Allocations'!$B$124:$J$128,7,FALSE)</f>
        <v>0.93591420350510102</v>
      </c>
      <c r="R1902" s="1061">
        <f>VLOOKUP(C1902,'A. Rate Class Allocations'!$B$124:$J$128,9,FALSE)</f>
        <v>0.67326093337246795</v>
      </c>
      <c r="S1902" s="1060">
        <f t="shared" si="88"/>
        <v>159.29352169927728</v>
      </c>
      <c r="T1902" s="1060">
        <f t="shared" si="89"/>
        <v>5.4819958908130288E-2</v>
      </c>
    </row>
    <row r="1903" spans="1:20" s="1063" customFormat="1">
      <c r="A1903" s="1072" t="s">
        <v>846</v>
      </c>
      <c r="B1903" s="1063" t="s">
        <v>768</v>
      </c>
      <c r="C1903" s="1063" t="s">
        <v>806</v>
      </c>
      <c r="D1903" s="1063" t="s">
        <v>1613</v>
      </c>
      <c r="E1903" s="1066">
        <v>2019</v>
      </c>
      <c r="F1903" s="1066">
        <v>2019</v>
      </c>
      <c r="G1903" s="1064">
        <v>43462</v>
      </c>
      <c r="H1903" s="1117">
        <f t="shared" si="87"/>
        <v>2018</v>
      </c>
      <c r="I1903" s="1118"/>
      <c r="J1903" s="1063" t="s">
        <v>925</v>
      </c>
      <c r="K1903" s="1063" t="s">
        <v>924</v>
      </c>
      <c r="L1903" s="1063" t="s">
        <v>827</v>
      </c>
      <c r="M1903" s="1063">
        <v>2495.7449999999999</v>
      </c>
      <c r="N1903" s="1063">
        <v>1.1970000000000001</v>
      </c>
      <c r="O1903" s="1062">
        <f>VLOOKUP(C1903,'A. Rate Class Allocations'!$B$124:$J$128,6,FALSE)</f>
        <v>0.94261788524984402</v>
      </c>
      <c r="P1903" s="1061">
        <f>VLOOKUP(C1903,'A. Rate Class Allocations'!$B$124:$J$128,8,FALSE)</f>
        <v>0.86676492558695795</v>
      </c>
      <c r="Q1903" s="1061">
        <f>VLOOKUP(C1903,'A. Rate Class Allocations'!$B$124:$J$128,7,FALSE)</f>
        <v>0.93591420350510102</v>
      </c>
      <c r="R1903" s="1061">
        <f>VLOOKUP(C1903,'A. Rate Class Allocations'!$B$124:$J$128,9,FALSE)</f>
        <v>0.67326093337246795</v>
      </c>
      <c r="S1903" s="1060">
        <f t="shared" si="88"/>
        <v>2039.0938482582324</v>
      </c>
      <c r="T1903" s="1060">
        <f t="shared" si="89"/>
        <v>0.75424702083944783</v>
      </c>
    </row>
    <row r="1904" spans="1:20" s="1063" customFormat="1">
      <c r="A1904" s="1072" t="s">
        <v>846</v>
      </c>
      <c r="B1904" s="1063" t="s">
        <v>768</v>
      </c>
      <c r="C1904" s="1063" t="s">
        <v>806</v>
      </c>
      <c r="D1904" s="1063" t="s">
        <v>1613</v>
      </c>
      <c r="E1904" s="1066">
        <v>2019</v>
      </c>
      <c r="F1904" s="1066">
        <v>2019</v>
      </c>
      <c r="G1904" s="1064">
        <v>43462</v>
      </c>
      <c r="H1904" s="1117">
        <f t="shared" si="87"/>
        <v>2018</v>
      </c>
      <c r="I1904" s="1118"/>
      <c r="J1904" s="1063" t="s">
        <v>925</v>
      </c>
      <c r="K1904" s="1063" t="s">
        <v>924</v>
      </c>
      <c r="L1904" s="1063" t="s">
        <v>827</v>
      </c>
      <c r="M1904" s="1063">
        <v>1148.835</v>
      </c>
      <c r="N1904" s="1063">
        <v>0.55100000000000005</v>
      </c>
      <c r="O1904" s="1062">
        <f>VLOOKUP(C1904,'A. Rate Class Allocations'!$B$124:$J$128,6,FALSE)</f>
        <v>0.94261788524984402</v>
      </c>
      <c r="P1904" s="1061">
        <f>VLOOKUP(C1904,'A. Rate Class Allocations'!$B$124:$J$128,8,FALSE)</f>
        <v>0.86676492558695795</v>
      </c>
      <c r="Q1904" s="1061">
        <f>VLOOKUP(C1904,'A. Rate Class Allocations'!$B$124:$J$128,7,FALSE)</f>
        <v>0.93591420350510102</v>
      </c>
      <c r="R1904" s="1061">
        <f>VLOOKUP(C1904,'A. Rate Class Allocations'!$B$124:$J$128,9,FALSE)</f>
        <v>0.67326093337246795</v>
      </c>
      <c r="S1904" s="1060">
        <f t="shared" si="88"/>
        <v>938.63050157918644</v>
      </c>
      <c r="T1904" s="1060">
        <f t="shared" si="89"/>
        <v>0.34719307308482522</v>
      </c>
    </row>
    <row r="1905" spans="1:20" s="1063" customFormat="1">
      <c r="A1905" s="1072" t="s">
        <v>846</v>
      </c>
      <c r="B1905" s="1063" t="s">
        <v>768</v>
      </c>
      <c r="C1905" s="1063" t="s">
        <v>806</v>
      </c>
      <c r="D1905" s="1063" t="s">
        <v>1613</v>
      </c>
      <c r="E1905" s="1066">
        <v>2019</v>
      </c>
      <c r="F1905" s="1066">
        <v>2019</v>
      </c>
      <c r="G1905" s="1064">
        <v>43462</v>
      </c>
      <c r="H1905" s="1117">
        <f t="shared" si="87"/>
        <v>2018</v>
      </c>
      <c r="I1905" s="1118"/>
      <c r="J1905" s="1063" t="s">
        <v>843</v>
      </c>
      <c r="K1905" s="1063" t="s">
        <v>924</v>
      </c>
      <c r="L1905" s="1063" t="s">
        <v>827</v>
      </c>
      <c r="M1905" s="1063">
        <v>362.78999999999991</v>
      </c>
      <c r="N1905" s="1063">
        <v>0.17399999999999999</v>
      </c>
      <c r="O1905" s="1062">
        <f>VLOOKUP(C1905,'A. Rate Class Allocations'!$B$124:$J$128,6,FALSE)</f>
        <v>0.94261788524984402</v>
      </c>
      <c r="P1905" s="1061">
        <f>VLOOKUP(C1905,'A. Rate Class Allocations'!$B$124:$J$128,8,FALSE)</f>
        <v>0.86676492558695795</v>
      </c>
      <c r="Q1905" s="1061">
        <f>VLOOKUP(C1905,'A. Rate Class Allocations'!$B$124:$J$128,7,FALSE)</f>
        <v>0.93591420350510102</v>
      </c>
      <c r="R1905" s="1061">
        <f>VLOOKUP(C1905,'A. Rate Class Allocations'!$B$124:$J$128,9,FALSE)</f>
        <v>0.67326093337246795</v>
      </c>
      <c r="S1905" s="1060">
        <f t="shared" si="88"/>
        <v>296.4096320776377</v>
      </c>
      <c r="T1905" s="1060">
        <f t="shared" si="89"/>
        <v>0.10963991781626058</v>
      </c>
    </row>
    <row r="1906" spans="1:20" s="1063" customFormat="1">
      <c r="A1906" s="1072" t="s">
        <v>846</v>
      </c>
      <c r="B1906" s="1063" t="s">
        <v>768</v>
      </c>
      <c r="C1906" s="1063" t="s">
        <v>806</v>
      </c>
      <c r="D1906" s="1063" t="s">
        <v>1612</v>
      </c>
      <c r="E1906" s="1066">
        <v>2019</v>
      </c>
      <c r="F1906" s="1066">
        <v>2019</v>
      </c>
      <c r="G1906" s="1064">
        <v>43468</v>
      </c>
      <c r="H1906" s="1117">
        <f t="shared" si="87"/>
        <v>2019</v>
      </c>
      <c r="I1906" s="1118"/>
      <c r="J1906" s="1063" t="s">
        <v>925</v>
      </c>
      <c r="K1906" s="1063" t="s">
        <v>924</v>
      </c>
      <c r="L1906" s="1063" t="s">
        <v>827</v>
      </c>
      <c r="M1906" s="1063">
        <v>2455.1399999999994</v>
      </c>
      <c r="N1906" s="1063">
        <v>0.98599999999999977</v>
      </c>
      <c r="O1906" s="1062">
        <f>VLOOKUP(C1906,'A. Rate Class Allocations'!$B$124:$J$128,6,FALSE)</f>
        <v>0.94261788524984402</v>
      </c>
      <c r="P1906" s="1061">
        <f>VLOOKUP(C1906,'A. Rate Class Allocations'!$B$124:$J$128,8,FALSE)</f>
        <v>0.86676492558695795</v>
      </c>
      <c r="Q1906" s="1061">
        <f>VLOOKUP(C1906,'A. Rate Class Allocations'!$B$124:$J$128,7,FALSE)</f>
        <v>0.93591420350510102</v>
      </c>
      <c r="R1906" s="1061">
        <f>VLOOKUP(C1906,'A. Rate Class Allocations'!$B$124:$J$128,9,FALSE)</f>
        <v>0.67326093337246795</v>
      </c>
      <c r="S1906" s="1060">
        <f t="shared" si="88"/>
        <v>2005.9184213983062</v>
      </c>
      <c r="T1906" s="1060">
        <f t="shared" si="89"/>
        <v>0.62129286762547653</v>
      </c>
    </row>
    <row r="1907" spans="1:20" s="1063" customFormat="1">
      <c r="A1907" s="1072" t="s">
        <v>846</v>
      </c>
      <c r="B1907" s="1063" t="s">
        <v>768</v>
      </c>
      <c r="C1907" s="1063" t="s">
        <v>806</v>
      </c>
      <c r="D1907" s="1063" t="s">
        <v>1611</v>
      </c>
      <c r="E1907" s="1066">
        <v>2019</v>
      </c>
      <c r="F1907" s="1066">
        <v>2019</v>
      </c>
      <c r="G1907" s="1064">
        <v>43457</v>
      </c>
      <c r="H1907" s="1117">
        <f t="shared" si="87"/>
        <v>2018</v>
      </c>
      <c r="I1907" s="1118"/>
      <c r="J1907" s="1063" t="s">
        <v>925</v>
      </c>
      <c r="K1907" s="1063" t="s">
        <v>924</v>
      </c>
      <c r="L1907" s="1063" t="s">
        <v>827</v>
      </c>
      <c r="M1907" s="1063">
        <v>1126.9440000000002</v>
      </c>
      <c r="N1907" s="1063">
        <v>0.41600000000000004</v>
      </c>
      <c r="O1907" s="1062">
        <f>VLOOKUP(C1907,'A. Rate Class Allocations'!$B$124:$J$128,6,FALSE)</f>
        <v>0.94261788524984402</v>
      </c>
      <c r="P1907" s="1061">
        <f>VLOOKUP(C1907,'A. Rate Class Allocations'!$B$124:$J$128,8,FALSE)</f>
        <v>0.86676492558695795</v>
      </c>
      <c r="Q1907" s="1061">
        <f>VLOOKUP(C1907,'A. Rate Class Allocations'!$B$124:$J$128,7,FALSE)</f>
        <v>0.93591420350510102</v>
      </c>
      <c r="R1907" s="1061">
        <f>VLOOKUP(C1907,'A. Rate Class Allocations'!$B$124:$J$128,9,FALSE)</f>
        <v>0.67326093337246795</v>
      </c>
      <c r="S1907" s="1060">
        <f t="shared" si="88"/>
        <v>920.7449389787522</v>
      </c>
      <c r="T1907" s="1060">
        <f t="shared" si="89"/>
        <v>0.26212761960669206</v>
      </c>
    </row>
    <row r="1908" spans="1:20" s="1063" customFormat="1">
      <c r="A1908" s="1072" t="s">
        <v>846</v>
      </c>
      <c r="B1908" s="1063" t="s">
        <v>768</v>
      </c>
      <c r="C1908" s="1063" t="s">
        <v>806</v>
      </c>
      <c r="D1908" s="1063" t="s">
        <v>1611</v>
      </c>
      <c r="E1908" s="1066">
        <v>2019</v>
      </c>
      <c r="F1908" s="1066">
        <v>2019</v>
      </c>
      <c r="G1908" s="1064">
        <v>43457</v>
      </c>
      <c r="H1908" s="1117">
        <f t="shared" si="87"/>
        <v>2018</v>
      </c>
      <c r="I1908" s="1118"/>
      <c r="J1908" s="1063" t="s">
        <v>925</v>
      </c>
      <c r="K1908" s="1063" t="s">
        <v>924</v>
      </c>
      <c r="L1908" s="1063" t="s">
        <v>827</v>
      </c>
      <c r="M1908" s="1063">
        <v>704.34000000000026</v>
      </c>
      <c r="N1908" s="1063">
        <v>0.26000000000000006</v>
      </c>
      <c r="O1908" s="1062">
        <f>VLOOKUP(C1908,'A. Rate Class Allocations'!$B$124:$J$128,6,FALSE)</f>
        <v>0.94261788524984402</v>
      </c>
      <c r="P1908" s="1061">
        <f>VLOOKUP(C1908,'A. Rate Class Allocations'!$B$124:$J$128,8,FALSE)</f>
        <v>0.86676492558695795</v>
      </c>
      <c r="Q1908" s="1061">
        <f>VLOOKUP(C1908,'A. Rate Class Allocations'!$B$124:$J$128,7,FALSE)</f>
        <v>0.93591420350510102</v>
      </c>
      <c r="R1908" s="1061">
        <f>VLOOKUP(C1908,'A. Rate Class Allocations'!$B$124:$J$128,9,FALSE)</f>
        <v>0.67326093337246795</v>
      </c>
      <c r="S1908" s="1060">
        <f t="shared" si="88"/>
        <v>575.46558686172023</v>
      </c>
      <c r="T1908" s="1060">
        <f t="shared" si="89"/>
        <v>0.16382976225418253</v>
      </c>
    </row>
    <row r="1909" spans="1:20" s="1063" customFormat="1">
      <c r="A1909" s="1072" t="s">
        <v>846</v>
      </c>
      <c r="B1909" s="1063" t="s">
        <v>768</v>
      </c>
      <c r="C1909" s="1063" t="s">
        <v>806</v>
      </c>
      <c r="D1909" s="1063" t="s">
        <v>1610</v>
      </c>
      <c r="E1909" s="1066">
        <v>2019</v>
      </c>
      <c r="F1909" s="1066">
        <v>2019</v>
      </c>
      <c r="G1909" s="1064">
        <v>43458</v>
      </c>
      <c r="H1909" s="1117">
        <f t="shared" si="87"/>
        <v>2018</v>
      </c>
      <c r="I1909" s="1118"/>
      <c r="J1909" s="1063" t="s">
        <v>925</v>
      </c>
      <c r="K1909" s="1063" t="s">
        <v>924</v>
      </c>
      <c r="L1909" s="1063" t="s">
        <v>827</v>
      </c>
      <c r="M1909" s="1063">
        <v>1398.384</v>
      </c>
      <c r="N1909" s="1063">
        <v>0.62400000000000011</v>
      </c>
      <c r="O1909" s="1062">
        <f>VLOOKUP(C1909,'A. Rate Class Allocations'!$B$124:$J$128,6,FALSE)</f>
        <v>0.94261788524984402</v>
      </c>
      <c r="P1909" s="1061">
        <f>VLOOKUP(C1909,'A. Rate Class Allocations'!$B$124:$J$128,8,FALSE)</f>
        <v>0.86676492558695795</v>
      </c>
      <c r="Q1909" s="1061">
        <f>VLOOKUP(C1909,'A. Rate Class Allocations'!$B$124:$J$128,7,FALSE)</f>
        <v>0.93591420350510102</v>
      </c>
      <c r="R1909" s="1061">
        <f>VLOOKUP(C1909,'A. Rate Class Allocations'!$B$124:$J$128,9,FALSE)</f>
        <v>0.67326093337246795</v>
      </c>
      <c r="S1909" s="1060">
        <f t="shared" si="88"/>
        <v>1142.5190521879199</v>
      </c>
      <c r="T1909" s="1060">
        <f t="shared" si="89"/>
        <v>0.3931914294100381</v>
      </c>
    </row>
    <row r="1910" spans="1:20" s="1063" customFormat="1">
      <c r="A1910" s="1072" t="s">
        <v>846</v>
      </c>
      <c r="B1910" s="1063" t="s">
        <v>768</v>
      </c>
      <c r="C1910" s="1063" t="s">
        <v>806</v>
      </c>
      <c r="D1910" s="1063" t="s">
        <v>1609</v>
      </c>
      <c r="E1910" s="1066">
        <v>2019</v>
      </c>
      <c r="F1910" s="1066">
        <v>2019</v>
      </c>
      <c r="G1910" s="1064">
        <v>43455</v>
      </c>
      <c r="H1910" s="1117">
        <f t="shared" si="87"/>
        <v>2018</v>
      </c>
      <c r="I1910" s="1118"/>
      <c r="J1910" s="1063" t="s">
        <v>925</v>
      </c>
      <c r="K1910" s="1063" t="s">
        <v>924</v>
      </c>
      <c r="L1910" s="1063" t="s">
        <v>827</v>
      </c>
      <c r="M1910" s="1063">
        <v>5396.6639999999989</v>
      </c>
      <c r="N1910" s="1063">
        <v>1.0919999999999999</v>
      </c>
      <c r="O1910" s="1062">
        <f>VLOOKUP(C1910,'A. Rate Class Allocations'!$B$124:$J$128,6,FALSE)</f>
        <v>0.94261788524984402</v>
      </c>
      <c r="P1910" s="1061">
        <f>VLOOKUP(C1910,'A. Rate Class Allocations'!$B$124:$J$128,8,FALSE)</f>
        <v>0.86676492558695795</v>
      </c>
      <c r="Q1910" s="1061">
        <f>VLOOKUP(C1910,'A. Rate Class Allocations'!$B$124:$J$128,7,FALSE)</f>
        <v>0.93591420350510102</v>
      </c>
      <c r="R1910" s="1061">
        <f>VLOOKUP(C1910,'A. Rate Class Allocations'!$B$124:$J$128,9,FALSE)</f>
        <v>0.67326093337246795</v>
      </c>
      <c r="S1910" s="1060">
        <f t="shared" si="88"/>
        <v>4409.226248481581</v>
      </c>
      <c r="T1910" s="1060">
        <f t="shared" si="89"/>
        <v>0.68808500146756635</v>
      </c>
    </row>
    <row r="1911" spans="1:20" s="1063" customFormat="1">
      <c r="A1911" s="1072" t="s">
        <v>846</v>
      </c>
      <c r="B1911" s="1063" t="s">
        <v>768</v>
      </c>
      <c r="C1911" s="1063" t="s">
        <v>806</v>
      </c>
      <c r="D1911" s="1063" t="s">
        <v>1609</v>
      </c>
      <c r="E1911" s="1066">
        <v>2019</v>
      </c>
      <c r="F1911" s="1066">
        <v>2019</v>
      </c>
      <c r="G1911" s="1064">
        <v>43455</v>
      </c>
      <c r="H1911" s="1117">
        <f t="shared" si="87"/>
        <v>2018</v>
      </c>
      <c r="I1911" s="1118"/>
      <c r="J1911" s="1063" t="s">
        <v>925</v>
      </c>
      <c r="K1911" s="1063" t="s">
        <v>924</v>
      </c>
      <c r="L1911" s="1063" t="s">
        <v>827</v>
      </c>
      <c r="M1911" s="1063">
        <v>143.31799999999998</v>
      </c>
      <c r="N1911" s="1063">
        <v>2.8999999999999998E-2</v>
      </c>
      <c r="O1911" s="1062">
        <f>VLOOKUP(C1911,'A. Rate Class Allocations'!$B$124:$J$128,6,FALSE)</f>
        <v>0.94261788524984402</v>
      </c>
      <c r="P1911" s="1061">
        <f>VLOOKUP(C1911,'A. Rate Class Allocations'!$B$124:$J$128,8,FALSE)</f>
        <v>0.86676492558695795</v>
      </c>
      <c r="Q1911" s="1061">
        <f>VLOOKUP(C1911,'A. Rate Class Allocations'!$B$124:$J$128,7,FALSE)</f>
        <v>0.93591420350510102</v>
      </c>
      <c r="R1911" s="1061">
        <f>VLOOKUP(C1911,'A. Rate Class Allocations'!$B$124:$J$128,9,FALSE)</f>
        <v>0.67326093337246795</v>
      </c>
      <c r="S1911" s="1060">
        <f t="shared" si="88"/>
        <v>117.0948362691995</v>
      </c>
      <c r="T1911" s="1060">
        <f t="shared" si="89"/>
        <v>1.8273319636043429E-2</v>
      </c>
    </row>
    <row r="1912" spans="1:20" s="1063" customFormat="1">
      <c r="A1912" s="1072" t="s">
        <v>846</v>
      </c>
      <c r="B1912" s="1063" t="s">
        <v>768</v>
      </c>
      <c r="C1912" s="1063" t="s">
        <v>806</v>
      </c>
      <c r="D1912" s="1063" t="s">
        <v>1608</v>
      </c>
      <c r="E1912" s="1066">
        <v>2019</v>
      </c>
      <c r="F1912" s="1066">
        <v>2019</v>
      </c>
      <c r="G1912" s="1064">
        <v>43455</v>
      </c>
      <c r="H1912" s="1117">
        <f t="shared" si="87"/>
        <v>2018</v>
      </c>
      <c r="I1912" s="1118"/>
      <c r="J1912" s="1063" t="s">
        <v>925</v>
      </c>
      <c r="K1912" s="1063" t="s">
        <v>924</v>
      </c>
      <c r="L1912" s="1063" t="s">
        <v>827</v>
      </c>
      <c r="M1912" s="1063">
        <v>1709.1360000000002</v>
      </c>
      <c r="N1912" s="1063">
        <v>0.57200000000000006</v>
      </c>
      <c r="O1912" s="1062">
        <f>VLOOKUP(C1912,'A. Rate Class Allocations'!$B$124:$J$128,6,FALSE)</f>
        <v>0.94261788524984402</v>
      </c>
      <c r="P1912" s="1061">
        <f>VLOOKUP(C1912,'A. Rate Class Allocations'!$B$124:$J$128,8,FALSE)</f>
        <v>0.86676492558695795</v>
      </c>
      <c r="Q1912" s="1061">
        <f>VLOOKUP(C1912,'A. Rate Class Allocations'!$B$124:$J$128,7,FALSE)</f>
        <v>0.93591420350510102</v>
      </c>
      <c r="R1912" s="1061">
        <f>VLOOKUP(C1912,'A. Rate Class Allocations'!$B$124:$J$128,9,FALSE)</f>
        <v>0.67326093337246795</v>
      </c>
      <c r="S1912" s="1060">
        <f t="shared" si="88"/>
        <v>1396.4121748963466</v>
      </c>
      <c r="T1912" s="1060">
        <f t="shared" si="89"/>
        <v>0.36042547695920152</v>
      </c>
    </row>
    <row r="1913" spans="1:20" s="1063" customFormat="1">
      <c r="A1913" s="1072" t="s">
        <v>846</v>
      </c>
      <c r="B1913" s="1063" t="s">
        <v>768</v>
      </c>
      <c r="C1913" s="1063" t="s">
        <v>806</v>
      </c>
      <c r="D1913" s="1063" t="s">
        <v>1608</v>
      </c>
      <c r="E1913" s="1066">
        <v>2019</v>
      </c>
      <c r="F1913" s="1066">
        <v>2019</v>
      </c>
      <c r="G1913" s="1064">
        <v>43455</v>
      </c>
      <c r="H1913" s="1117">
        <f t="shared" si="87"/>
        <v>2018</v>
      </c>
      <c r="I1913" s="1118"/>
      <c r="J1913" s="1063" t="s">
        <v>925</v>
      </c>
      <c r="K1913" s="1063" t="s">
        <v>924</v>
      </c>
      <c r="L1913" s="1063" t="s">
        <v>827</v>
      </c>
      <c r="M1913" s="1063">
        <v>86.652000000000001</v>
      </c>
      <c r="N1913" s="1063">
        <v>2.8999999999999998E-2</v>
      </c>
      <c r="O1913" s="1062">
        <f>VLOOKUP(C1913,'A. Rate Class Allocations'!$B$124:$J$128,6,FALSE)</f>
        <v>0.94261788524984402</v>
      </c>
      <c r="P1913" s="1061">
        <f>VLOOKUP(C1913,'A. Rate Class Allocations'!$B$124:$J$128,8,FALSE)</f>
        <v>0.86676492558695795</v>
      </c>
      <c r="Q1913" s="1061">
        <f>VLOOKUP(C1913,'A. Rate Class Allocations'!$B$124:$J$128,7,FALSE)</f>
        <v>0.93591420350510102</v>
      </c>
      <c r="R1913" s="1061">
        <f>VLOOKUP(C1913,'A. Rate Class Allocations'!$B$124:$J$128,9,FALSE)</f>
        <v>0.67326093337246795</v>
      </c>
      <c r="S1913" s="1060">
        <f t="shared" si="88"/>
        <v>70.79712075523436</v>
      </c>
      <c r="T1913" s="1060">
        <f t="shared" si="89"/>
        <v>1.8273319636043429E-2</v>
      </c>
    </row>
    <row r="1914" spans="1:20" s="1063" customFormat="1">
      <c r="A1914" s="1072" t="s">
        <v>846</v>
      </c>
      <c r="B1914" s="1063" t="s">
        <v>768</v>
      </c>
      <c r="C1914" s="1063" t="s">
        <v>806</v>
      </c>
      <c r="D1914" s="1063" t="s">
        <v>1608</v>
      </c>
      <c r="E1914" s="1066">
        <v>2019</v>
      </c>
      <c r="F1914" s="1066">
        <v>2019</v>
      </c>
      <c r="G1914" s="1064">
        <v>43455</v>
      </c>
      <c r="H1914" s="1117">
        <f t="shared" si="87"/>
        <v>2018</v>
      </c>
      <c r="I1914" s="1118"/>
      <c r="J1914" s="1063" t="s">
        <v>925</v>
      </c>
      <c r="K1914" s="1063" t="s">
        <v>924</v>
      </c>
      <c r="L1914" s="1063" t="s">
        <v>827</v>
      </c>
      <c r="M1914" s="1063">
        <v>125.49600000000004</v>
      </c>
      <c r="N1914" s="1063">
        <v>4.200000000000001E-2</v>
      </c>
      <c r="O1914" s="1062">
        <f>VLOOKUP(C1914,'A. Rate Class Allocations'!$B$124:$J$128,6,FALSE)</f>
        <v>0.94261788524984402</v>
      </c>
      <c r="P1914" s="1061">
        <f>VLOOKUP(C1914,'A. Rate Class Allocations'!$B$124:$J$128,8,FALSE)</f>
        <v>0.86676492558695795</v>
      </c>
      <c r="Q1914" s="1061">
        <f>VLOOKUP(C1914,'A. Rate Class Allocations'!$B$124:$J$128,7,FALSE)</f>
        <v>0.93591420350510102</v>
      </c>
      <c r="R1914" s="1061">
        <f>VLOOKUP(C1914,'A. Rate Class Allocations'!$B$124:$J$128,9,FALSE)</f>
        <v>0.67326093337246795</v>
      </c>
      <c r="S1914" s="1060">
        <f t="shared" si="88"/>
        <v>102.53376109378772</v>
      </c>
      <c r="T1914" s="1060">
        <f t="shared" si="89"/>
        <v>2.646480774875256E-2</v>
      </c>
    </row>
    <row r="1915" spans="1:20" s="1063" customFormat="1">
      <c r="A1915" s="1072" t="s">
        <v>846</v>
      </c>
      <c r="B1915" s="1063" t="s">
        <v>768</v>
      </c>
      <c r="C1915" s="1063" t="s">
        <v>806</v>
      </c>
      <c r="D1915" s="1063" t="s">
        <v>1607</v>
      </c>
      <c r="E1915" s="1066">
        <v>2019</v>
      </c>
      <c r="F1915" s="1066">
        <v>2019</v>
      </c>
      <c r="G1915" s="1064">
        <v>43455</v>
      </c>
      <c r="H1915" s="1117">
        <f t="shared" si="87"/>
        <v>2018</v>
      </c>
      <c r="I1915" s="1118"/>
      <c r="J1915" s="1063" t="s">
        <v>925</v>
      </c>
      <c r="K1915" s="1063" t="s">
        <v>924</v>
      </c>
      <c r="L1915" s="1063" t="s">
        <v>827</v>
      </c>
      <c r="M1915" s="1063">
        <v>2486.0160000000001</v>
      </c>
      <c r="N1915" s="1063">
        <v>1.2480000000000002</v>
      </c>
      <c r="O1915" s="1062">
        <f>VLOOKUP(C1915,'A. Rate Class Allocations'!$B$124:$J$128,6,FALSE)</f>
        <v>0.94261788524984402</v>
      </c>
      <c r="P1915" s="1061">
        <f>VLOOKUP(C1915,'A. Rate Class Allocations'!$B$124:$J$128,8,FALSE)</f>
        <v>0.86676492558695795</v>
      </c>
      <c r="Q1915" s="1061">
        <f>VLOOKUP(C1915,'A. Rate Class Allocations'!$B$124:$J$128,7,FALSE)</f>
        <v>0.93591420350510102</v>
      </c>
      <c r="R1915" s="1061">
        <f>VLOOKUP(C1915,'A. Rate Class Allocations'!$B$124:$J$128,9,FALSE)</f>
        <v>0.67326093337246795</v>
      </c>
      <c r="S1915" s="1060">
        <f t="shared" si="88"/>
        <v>2031.1449816674133</v>
      </c>
      <c r="T1915" s="1060">
        <f t="shared" si="89"/>
        <v>0.78638285882007619</v>
      </c>
    </row>
    <row r="1916" spans="1:20" s="1063" customFormat="1">
      <c r="A1916" s="1072" t="s">
        <v>846</v>
      </c>
      <c r="B1916" s="1063" t="s">
        <v>768</v>
      </c>
      <c r="C1916" s="1063" t="s">
        <v>806</v>
      </c>
      <c r="D1916" s="1063" t="s">
        <v>1606</v>
      </c>
      <c r="E1916" s="1066">
        <v>2019</v>
      </c>
      <c r="F1916" s="1066">
        <v>2019</v>
      </c>
      <c r="G1916" s="1064">
        <v>43501</v>
      </c>
      <c r="H1916" s="1117">
        <f t="shared" si="87"/>
        <v>2019</v>
      </c>
      <c r="I1916" s="1118"/>
      <c r="J1916" s="1063" t="s">
        <v>925</v>
      </c>
      <c r="K1916" s="1063" t="s">
        <v>924</v>
      </c>
      <c r="L1916" s="1063" t="s">
        <v>827</v>
      </c>
      <c r="M1916" s="1063">
        <v>4623.8400000000011</v>
      </c>
      <c r="N1916" s="1063">
        <v>1.2480000000000002</v>
      </c>
      <c r="O1916" s="1062">
        <f>VLOOKUP(C1916,'A. Rate Class Allocations'!$B$124:$J$128,6,FALSE)</f>
        <v>0.94261788524984402</v>
      </c>
      <c r="P1916" s="1061">
        <f>VLOOKUP(C1916,'A. Rate Class Allocations'!$B$124:$J$128,8,FALSE)</f>
        <v>0.86676492558695795</v>
      </c>
      <c r="Q1916" s="1061">
        <f>VLOOKUP(C1916,'A. Rate Class Allocations'!$B$124:$J$128,7,FALSE)</f>
        <v>0.93591420350510102</v>
      </c>
      <c r="R1916" s="1061">
        <f>VLOOKUP(C1916,'A. Rate Class Allocations'!$B$124:$J$128,9,FALSE)</f>
        <v>0.67326093337246795</v>
      </c>
      <c r="S1916" s="1060">
        <f t="shared" si="88"/>
        <v>3777.8073077699637</v>
      </c>
      <c r="T1916" s="1060">
        <f t="shared" si="89"/>
        <v>0.78638285882007619</v>
      </c>
    </row>
    <row r="1917" spans="1:20" s="1063" customFormat="1">
      <c r="A1917" s="1072" t="s">
        <v>846</v>
      </c>
      <c r="B1917" s="1063" t="s">
        <v>768</v>
      </c>
      <c r="C1917" s="1063" t="s">
        <v>806</v>
      </c>
      <c r="D1917" s="1063" t="s">
        <v>1605</v>
      </c>
      <c r="E1917" s="1066">
        <v>2019</v>
      </c>
      <c r="F1917" s="1066">
        <v>2019</v>
      </c>
      <c r="G1917" s="1064">
        <v>43578</v>
      </c>
      <c r="H1917" s="1117">
        <f t="shared" si="87"/>
        <v>2019</v>
      </c>
      <c r="I1917" s="1118"/>
      <c r="J1917" s="1063" t="s">
        <v>925</v>
      </c>
      <c r="K1917" s="1063" t="s">
        <v>924</v>
      </c>
      <c r="L1917" s="1063" t="s">
        <v>827</v>
      </c>
      <c r="M1917" s="1063">
        <v>13677.846000000001</v>
      </c>
      <c r="N1917" s="1063">
        <v>3.1980000000000004</v>
      </c>
      <c r="O1917" s="1062">
        <f>VLOOKUP(C1917,'A. Rate Class Allocations'!$B$124:$J$128,6,FALSE)</f>
        <v>0.94261788524984402</v>
      </c>
      <c r="P1917" s="1061">
        <f>VLOOKUP(C1917,'A. Rate Class Allocations'!$B$124:$J$128,8,FALSE)</f>
        <v>0.86676492558695795</v>
      </c>
      <c r="Q1917" s="1061">
        <f>VLOOKUP(C1917,'A. Rate Class Allocations'!$B$124:$J$128,7,FALSE)</f>
        <v>0.93591420350510102</v>
      </c>
      <c r="R1917" s="1061">
        <f>VLOOKUP(C1917,'A. Rate Class Allocations'!$B$124:$J$128,9,FALSE)</f>
        <v>0.67326093337246795</v>
      </c>
      <c r="S1917" s="1060">
        <f t="shared" si="88"/>
        <v>11175.18481897128</v>
      </c>
      <c r="T1917" s="1060">
        <f t="shared" si="89"/>
        <v>2.015106075726445</v>
      </c>
    </row>
    <row r="1918" spans="1:20" s="1063" customFormat="1">
      <c r="A1918" s="1072" t="s">
        <v>846</v>
      </c>
      <c r="B1918" s="1063" t="s">
        <v>768</v>
      </c>
      <c r="C1918" s="1063" t="s">
        <v>806</v>
      </c>
      <c r="D1918" s="1063" t="s">
        <v>1605</v>
      </c>
      <c r="E1918" s="1066">
        <v>2019</v>
      </c>
      <c r="F1918" s="1066">
        <v>2019</v>
      </c>
      <c r="G1918" s="1064">
        <v>43578</v>
      </c>
      <c r="H1918" s="1117">
        <f t="shared" si="87"/>
        <v>2019</v>
      </c>
      <c r="I1918" s="1118"/>
      <c r="J1918" s="1063" t="s">
        <v>925</v>
      </c>
      <c r="K1918" s="1063" t="s">
        <v>924</v>
      </c>
      <c r="L1918" s="1063" t="s">
        <v>827</v>
      </c>
      <c r="M1918" s="1063">
        <v>1231.7760000000003</v>
      </c>
      <c r="N1918" s="1063">
        <v>0.28800000000000003</v>
      </c>
      <c r="O1918" s="1062">
        <f>VLOOKUP(C1918,'A. Rate Class Allocations'!$B$124:$J$128,6,FALSE)</f>
        <v>0.94261788524984402</v>
      </c>
      <c r="P1918" s="1061">
        <f>VLOOKUP(C1918,'A. Rate Class Allocations'!$B$124:$J$128,8,FALSE)</f>
        <v>0.86676492558695795</v>
      </c>
      <c r="Q1918" s="1061">
        <f>VLOOKUP(C1918,'A. Rate Class Allocations'!$B$124:$J$128,7,FALSE)</f>
        <v>0.93591420350510102</v>
      </c>
      <c r="R1918" s="1061">
        <f>VLOOKUP(C1918,'A. Rate Class Allocations'!$B$124:$J$128,9,FALSE)</f>
        <v>0.67326093337246795</v>
      </c>
      <c r="S1918" s="1060">
        <f t="shared" si="88"/>
        <v>1006.3956309767757</v>
      </c>
      <c r="T1918" s="1060">
        <f t="shared" si="89"/>
        <v>0.18147296742001756</v>
      </c>
    </row>
    <row r="1919" spans="1:20" s="1063" customFormat="1">
      <c r="A1919" s="1072" t="s">
        <v>846</v>
      </c>
      <c r="B1919" s="1063" t="s">
        <v>768</v>
      </c>
      <c r="C1919" s="1063" t="s">
        <v>806</v>
      </c>
      <c r="D1919" s="1063" t="s">
        <v>1604</v>
      </c>
      <c r="E1919" s="1066">
        <v>2019</v>
      </c>
      <c r="F1919" s="1066">
        <v>2019</v>
      </c>
      <c r="G1919" s="1064">
        <v>43439</v>
      </c>
      <c r="H1919" s="1117">
        <f t="shared" si="87"/>
        <v>2018</v>
      </c>
      <c r="I1919" s="1118"/>
      <c r="J1919" s="1063" t="s">
        <v>925</v>
      </c>
      <c r="K1919" s="1063" t="s">
        <v>924</v>
      </c>
      <c r="L1919" s="1063" t="s">
        <v>827</v>
      </c>
      <c r="M1919" s="1063">
        <v>1281.8520000000001</v>
      </c>
      <c r="N1919" s="1063">
        <v>0.57200000000000006</v>
      </c>
      <c r="O1919" s="1062">
        <f>VLOOKUP(C1919,'A. Rate Class Allocations'!$B$124:$J$128,6,FALSE)</f>
        <v>0.94261788524984402</v>
      </c>
      <c r="P1919" s="1061">
        <f>VLOOKUP(C1919,'A. Rate Class Allocations'!$B$124:$J$128,8,FALSE)</f>
        <v>0.86676492558695795</v>
      </c>
      <c r="Q1919" s="1061">
        <f>VLOOKUP(C1919,'A. Rate Class Allocations'!$B$124:$J$128,7,FALSE)</f>
        <v>0.93591420350510102</v>
      </c>
      <c r="R1919" s="1061">
        <f>VLOOKUP(C1919,'A. Rate Class Allocations'!$B$124:$J$128,9,FALSE)</f>
        <v>0.67326093337246795</v>
      </c>
      <c r="S1919" s="1060">
        <f t="shared" si="88"/>
        <v>1047.3091311722601</v>
      </c>
      <c r="T1919" s="1060">
        <f t="shared" si="89"/>
        <v>0.36042547695920152</v>
      </c>
    </row>
    <row r="1920" spans="1:20" s="1063" customFormat="1">
      <c r="A1920" s="1072" t="s">
        <v>846</v>
      </c>
      <c r="B1920" s="1063" t="s">
        <v>768</v>
      </c>
      <c r="C1920" s="1063" t="s">
        <v>806</v>
      </c>
      <c r="D1920" s="1063" t="s">
        <v>1604</v>
      </c>
      <c r="E1920" s="1066">
        <v>2019</v>
      </c>
      <c r="F1920" s="1066">
        <v>2019</v>
      </c>
      <c r="G1920" s="1064">
        <v>43439</v>
      </c>
      <c r="H1920" s="1117">
        <f t="shared" si="87"/>
        <v>2018</v>
      </c>
      <c r="I1920" s="1118"/>
      <c r="J1920" s="1063" t="s">
        <v>925</v>
      </c>
      <c r="K1920" s="1063" t="s">
        <v>924</v>
      </c>
      <c r="L1920" s="1063" t="s">
        <v>827</v>
      </c>
      <c r="M1920" s="1063">
        <v>94.121999999999957</v>
      </c>
      <c r="N1920" s="1063">
        <v>4.1999999999999982E-2</v>
      </c>
      <c r="O1920" s="1062">
        <f>VLOOKUP(C1920,'A. Rate Class Allocations'!$B$124:$J$128,6,FALSE)</f>
        <v>0.94261788524984402</v>
      </c>
      <c r="P1920" s="1061">
        <f>VLOOKUP(C1920,'A. Rate Class Allocations'!$B$124:$J$128,8,FALSE)</f>
        <v>0.86676492558695795</v>
      </c>
      <c r="Q1920" s="1061">
        <f>VLOOKUP(C1920,'A. Rate Class Allocations'!$B$124:$J$128,7,FALSE)</f>
        <v>0.93591420350510102</v>
      </c>
      <c r="R1920" s="1061">
        <f>VLOOKUP(C1920,'A. Rate Class Allocations'!$B$124:$J$128,9,FALSE)</f>
        <v>0.67326093337246795</v>
      </c>
      <c r="S1920" s="1060">
        <f t="shared" si="88"/>
        <v>76.900320820340724</v>
      </c>
      <c r="T1920" s="1060">
        <f t="shared" si="89"/>
        <v>2.6464807748752546E-2</v>
      </c>
    </row>
    <row r="1921" spans="1:20" s="1063" customFormat="1">
      <c r="A1921" s="1072" t="s">
        <v>846</v>
      </c>
      <c r="B1921" s="1063" t="s">
        <v>768</v>
      </c>
      <c r="C1921" s="1063" t="s">
        <v>806</v>
      </c>
      <c r="D1921" s="1063" t="s">
        <v>1604</v>
      </c>
      <c r="E1921" s="1066">
        <v>2019</v>
      </c>
      <c r="F1921" s="1066">
        <v>2019</v>
      </c>
      <c r="G1921" s="1064">
        <v>43439</v>
      </c>
      <c r="H1921" s="1117">
        <f t="shared" si="87"/>
        <v>2018</v>
      </c>
      <c r="I1921" s="1118"/>
      <c r="J1921" s="1063" t="s">
        <v>925</v>
      </c>
      <c r="K1921" s="1063" t="s">
        <v>924</v>
      </c>
      <c r="L1921" s="1063" t="s">
        <v>827</v>
      </c>
      <c r="M1921" s="1063">
        <v>94.122000000000028</v>
      </c>
      <c r="N1921" s="1063">
        <v>4.200000000000001E-2</v>
      </c>
      <c r="O1921" s="1062">
        <f>VLOOKUP(C1921,'A. Rate Class Allocations'!$B$124:$J$128,6,FALSE)</f>
        <v>0.94261788524984402</v>
      </c>
      <c r="P1921" s="1061">
        <f>VLOOKUP(C1921,'A. Rate Class Allocations'!$B$124:$J$128,8,FALSE)</f>
        <v>0.86676492558695795</v>
      </c>
      <c r="Q1921" s="1061">
        <f>VLOOKUP(C1921,'A. Rate Class Allocations'!$B$124:$J$128,7,FALSE)</f>
        <v>0.93591420350510102</v>
      </c>
      <c r="R1921" s="1061">
        <f>VLOOKUP(C1921,'A. Rate Class Allocations'!$B$124:$J$128,9,FALSE)</f>
        <v>0.67326093337246795</v>
      </c>
      <c r="S1921" s="1060">
        <f t="shared" si="88"/>
        <v>76.900320820340781</v>
      </c>
      <c r="T1921" s="1060">
        <f t="shared" si="89"/>
        <v>2.646480774875256E-2</v>
      </c>
    </row>
    <row r="1922" spans="1:20" s="1063" customFormat="1">
      <c r="A1922" s="1072" t="s">
        <v>846</v>
      </c>
      <c r="B1922" s="1063" t="s">
        <v>768</v>
      </c>
      <c r="C1922" s="1063" t="s">
        <v>806</v>
      </c>
      <c r="D1922" s="1063" t="s">
        <v>1603</v>
      </c>
      <c r="E1922" s="1066">
        <v>2019</v>
      </c>
      <c r="F1922" s="1066">
        <v>2019</v>
      </c>
      <c r="G1922" s="1064">
        <v>43465</v>
      </c>
      <c r="H1922" s="1117">
        <f t="shared" si="87"/>
        <v>2018</v>
      </c>
      <c r="I1922" s="1118"/>
      <c r="J1922" s="1063" t="s">
        <v>925</v>
      </c>
      <c r="K1922" s="1063" t="s">
        <v>924</v>
      </c>
      <c r="L1922" s="1063" t="s">
        <v>827</v>
      </c>
      <c r="M1922" s="1063">
        <v>873.99</v>
      </c>
      <c r="N1922" s="1063">
        <v>0.35099999999999998</v>
      </c>
      <c r="O1922" s="1062">
        <f>VLOOKUP(C1922,'A. Rate Class Allocations'!$B$124:$J$128,6,FALSE)</f>
        <v>0.94261788524984402</v>
      </c>
      <c r="P1922" s="1061">
        <f>VLOOKUP(C1922,'A. Rate Class Allocations'!$B$124:$J$128,8,FALSE)</f>
        <v>0.86676492558695795</v>
      </c>
      <c r="Q1922" s="1061">
        <f>VLOOKUP(C1922,'A. Rate Class Allocations'!$B$124:$J$128,7,FALSE)</f>
        <v>0.93591420350510102</v>
      </c>
      <c r="R1922" s="1061">
        <f>VLOOKUP(C1922,'A. Rate Class Allocations'!$B$124:$J$128,9,FALSE)</f>
        <v>0.67326093337246795</v>
      </c>
      <c r="S1922" s="1060">
        <f t="shared" si="88"/>
        <v>714.07440761744988</v>
      </c>
      <c r="T1922" s="1060">
        <f t="shared" si="89"/>
        <v>0.22117017904314634</v>
      </c>
    </row>
    <row r="1923" spans="1:20" s="1063" customFormat="1">
      <c r="A1923" s="1072" t="s">
        <v>846</v>
      </c>
      <c r="B1923" s="1063" t="s">
        <v>768</v>
      </c>
      <c r="C1923" s="1063" t="s">
        <v>806</v>
      </c>
      <c r="D1923" s="1063" t="s">
        <v>1603</v>
      </c>
      <c r="E1923" s="1066">
        <v>2019</v>
      </c>
      <c r="F1923" s="1066">
        <v>2019</v>
      </c>
      <c r="G1923" s="1064">
        <v>43465</v>
      </c>
      <c r="H1923" s="1117">
        <f t="shared" si="87"/>
        <v>2018</v>
      </c>
      <c r="I1923" s="1118"/>
      <c r="J1923" s="1063" t="s">
        <v>925</v>
      </c>
      <c r="K1923" s="1063" t="s">
        <v>924</v>
      </c>
      <c r="L1923" s="1063" t="s">
        <v>827</v>
      </c>
      <c r="M1923" s="1063">
        <v>253.98</v>
      </c>
      <c r="N1923" s="1063">
        <v>0.10200000000000001</v>
      </c>
      <c r="O1923" s="1062">
        <f>VLOOKUP(C1923,'A. Rate Class Allocations'!$B$124:$J$128,6,FALSE)</f>
        <v>0.94261788524984402</v>
      </c>
      <c r="P1923" s="1061">
        <f>VLOOKUP(C1923,'A. Rate Class Allocations'!$B$124:$J$128,8,FALSE)</f>
        <v>0.86676492558695795</v>
      </c>
      <c r="Q1923" s="1061">
        <f>VLOOKUP(C1923,'A. Rate Class Allocations'!$B$124:$J$128,7,FALSE)</f>
        <v>0.93591420350510102</v>
      </c>
      <c r="R1923" s="1061">
        <f>VLOOKUP(C1923,'A. Rate Class Allocations'!$B$124:$J$128,9,FALSE)</f>
        <v>0.67326093337246795</v>
      </c>
      <c r="S1923" s="1060">
        <f t="shared" si="88"/>
        <v>207.50880221361791</v>
      </c>
      <c r="T1923" s="1060">
        <f t="shared" si="89"/>
        <v>6.4271675961256214E-2</v>
      </c>
    </row>
    <row r="1924" spans="1:20" s="1063" customFormat="1">
      <c r="A1924" s="1072" t="s">
        <v>846</v>
      </c>
      <c r="B1924" s="1063" t="s">
        <v>768</v>
      </c>
      <c r="C1924" s="1063" t="s">
        <v>806</v>
      </c>
      <c r="D1924" s="1063" t="s">
        <v>1603</v>
      </c>
      <c r="E1924" s="1066">
        <v>2019</v>
      </c>
      <c r="F1924" s="1066">
        <v>2019</v>
      </c>
      <c r="G1924" s="1064">
        <v>43465</v>
      </c>
      <c r="H1924" s="1117">
        <f t="shared" ref="H1924:H1987" si="90">YEAR(G1924)</f>
        <v>2018</v>
      </c>
      <c r="I1924" s="1118"/>
      <c r="J1924" s="1063" t="s">
        <v>925</v>
      </c>
      <c r="K1924" s="1063" t="s">
        <v>924</v>
      </c>
      <c r="L1924" s="1063" t="s">
        <v>827</v>
      </c>
      <c r="M1924" s="1063">
        <v>776.88000000000022</v>
      </c>
      <c r="N1924" s="1063">
        <v>0.31200000000000006</v>
      </c>
      <c r="O1924" s="1062">
        <f>VLOOKUP(C1924,'A. Rate Class Allocations'!$B$124:$J$128,6,FALSE)</f>
        <v>0.94261788524984402</v>
      </c>
      <c r="P1924" s="1061">
        <f>VLOOKUP(C1924,'A. Rate Class Allocations'!$B$124:$J$128,8,FALSE)</f>
        <v>0.86676492558695795</v>
      </c>
      <c r="Q1924" s="1061">
        <f>VLOOKUP(C1924,'A. Rate Class Allocations'!$B$124:$J$128,7,FALSE)</f>
        <v>0.93591420350510102</v>
      </c>
      <c r="R1924" s="1061">
        <f>VLOOKUP(C1924,'A. Rate Class Allocations'!$B$124:$J$128,9,FALSE)</f>
        <v>0.67326093337246795</v>
      </c>
      <c r="S1924" s="1060">
        <f t="shared" ref="S1924:S1987" si="91">M1924*O1924*P1924</f>
        <v>634.73280677106686</v>
      </c>
      <c r="T1924" s="1060">
        <f t="shared" ref="T1924:T1987" si="92">N1924*Q1924*R1924</f>
        <v>0.19659571470501905</v>
      </c>
    </row>
    <row r="1925" spans="1:20" s="1063" customFormat="1">
      <c r="A1925" s="1072" t="s">
        <v>846</v>
      </c>
      <c r="B1925" s="1063" t="s">
        <v>768</v>
      </c>
      <c r="C1925" s="1063" t="s">
        <v>806</v>
      </c>
      <c r="D1925" s="1063" t="s">
        <v>1602</v>
      </c>
      <c r="E1925" s="1066">
        <v>2019</v>
      </c>
      <c r="F1925" s="1066">
        <v>2019</v>
      </c>
      <c r="G1925" s="1064">
        <v>43467</v>
      </c>
      <c r="H1925" s="1117">
        <f t="shared" si="90"/>
        <v>2019</v>
      </c>
      <c r="I1925" s="1118"/>
      <c r="J1925" s="1063" t="s">
        <v>925</v>
      </c>
      <c r="K1925" s="1063" t="s">
        <v>924</v>
      </c>
      <c r="L1925" s="1063" t="s">
        <v>827</v>
      </c>
      <c r="M1925" s="1063">
        <v>4773.6000000000004</v>
      </c>
      <c r="N1925" s="1063">
        <v>1.17</v>
      </c>
      <c r="O1925" s="1062">
        <f>VLOOKUP(C1925,'A. Rate Class Allocations'!$B$124:$J$128,6,FALSE)</f>
        <v>0.94261788524984402</v>
      </c>
      <c r="P1925" s="1061">
        <f>VLOOKUP(C1925,'A. Rate Class Allocations'!$B$124:$J$128,8,FALSE)</f>
        <v>0.86676492558695795</v>
      </c>
      <c r="Q1925" s="1061">
        <f>VLOOKUP(C1925,'A. Rate Class Allocations'!$B$124:$J$128,7,FALSE)</f>
        <v>0.93591420350510102</v>
      </c>
      <c r="R1925" s="1061">
        <f>VLOOKUP(C1925,'A. Rate Class Allocations'!$B$124:$J$128,9,FALSE)</f>
        <v>0.67326093337246795</v>
      </c>
      <c r="S1925" s="1060">
        <f t="shared" si="91"/>
        <v>3900.1654391957113</v>
      </c>
      <c r="T1925" s="1060">
        <f t="shared" si="92"/>
        <v>0.73723393014382121</v>
      </c>
    </row>
    <row r="1926" spans="1:20" s="1063" customFormat="1">
      <c r="A1926" s="1072" t="s">
        <v>846</v>
      </c>
      <c r="B1926" s="1063" t="s">
        <v>768</v>
      </c>
      <c r="C1926" s="1063" t="s">
        <v>806</v>
      </c>
      <c r="D1926" s="1063" t="s">
        <v>1601</v>
      </c>
      <c r="E1926" s="1066">
        <v>2019</v>
      </c>
      <c r="F1926" s="1066">
        <v>2019</v>
      </c>
      <c r="G1926" s="1064">
        <v>43531</v>
      </c>
      <c r="H1926" s="1117">
        <f t="shared" si="90"/>
        <v>2019</v>
      </c>
      <c r="I1926" s="1118"/>
      <c r="J1926" s="1063" t="s">
        <v>925</v>
      </c>
      <c r="K1926" s="1063" t="s">
        <v>924</v>
      </c>
      <c r="L1926" s="1063" t="s">
        <v>827</v>
      </c>
      <c r="M1926" s="1063">
        <v>4159.4279999999999</v>
      </c>
      <c r="N1926" s="1063">
        <v>1.0919999999999999</v>
      </c>
      <c r="O1926" s="1062">
        <f>VLOOKUP(C1926,'A. Rate Class Allocations'!$B$124:$J$128,6,FALSE)</f>
        <v>0.94261788524984402</v>
      </c>
      <c r="P1926" s="1061">
        <f>VLOOKUP(C1926,'A. Rate Class Allocations'!$B$124:$J$128,8,FALSE)</f>
        <v>0.86676492558695795</v>
      </c>
      <c r="Q1926" s="1061">
        <f>VLOOKUP(C1926,'A. Rate Class Allocations'!$B$124:$J$128,7,FALSE)</f>
        <v>0.93591420350510102</v>
      </c>
      <c r="R1926" s="1061">
        <f>VLOOKUP(C1926,'A. Rate Class Allocations'!$B$124:$J$128,9,FALSE)</f>
        <v>0.67326093337246795</v>
      </c>
      <c r="S1926" s="1060">
        <f t="shared" si="91"/>
        <v>3398.3696439632427</v>
      </c>
      <c r="T1926" s="1060">
        <f t="shared" si="92"/>
        <v>0.68808500146756635</v>
      </c>
    </row>
    <row r="1927" spans="1:20" s="1063" customFormat="1">
      <c r="A1927" s="1072" t="s">
        <v>846</v>
      </c>
      <c r="B1927" s="1063" t="s">
        <v>768</v>
      </c>
      <c r="C1927" s="1063" t="s">
        <v>806</v>
      </c>
      <c r="D1927" s="1063" t="s">
        <v>1601</v>
      </c>
      <c r="E1927" s="1066">
        <v>2019</v>
      </c>
      <c r="F1927" s="1066">
        <v>2019</v>
      </c>
      <c r="G1927" s="1064">
        <v>43531</v>
      </c>
      <c r="H1927" s="1117">
        <f t="shared" si="90"/>
        <v>2019</v>
      </c>
      <c r="I1927" s="1118"/>
      <c r="J1927" s="1063" t="s">
        <v>925</v>
      </c>
      <c r="K1927" s="1063" t="s">
        <v>924</v>
      </c>
      <c r="L1927" s="1063" t="s">
        <v>827</v>
      </c>
      <c r="M1927" s="1063">
        <v>198.06800000000001</v>
      </c>
      <c r="N1927" s="1063">
        <v>5.2000000000000005E-2</v>
      </c>
      <c r="O1927" s="1062">
        <f>VLOOKUP(C1927,'A. Rate Class Allocations'!$B$124:$J$128,6,FALSE)</f>
        <v>0.94261788524984402</v>
      </c>
      <c r="P1927" s="1061">
        <f>VLOOKUP(C1927,'A. Rate Class Allocations'!$B$124:$J$128,8,FALSE)</f>
        <v>0.86676492558695795</v>
      </c>
      <c r="Q1927" s="1061">
        <f>VLOOKUP(C1927,'A. Rate Class Allocations'!$B$124:$J$128,7,FALSE)</f>
        <v>0.93591420350510102</v>
      </c>
      <c r="R1927" s="1061">
        <f>VLOOKUP(C1927,'A. Rate Class Allocations'!$B$124:$J$128,9,FALSE)</f>
        <v>0.67326093337246795</v>
      </c>
      <c r="S1927" s="1060">
        <f t="shared" si="91"/>
        <v>161.82712590301159</v>
      </c>
      <c r="T1927" s="1060">
        <f t="shared" si="92"/>
        <v>3.2765952450836508E-2</v>
      </c>
    </row>
    <row r="1928" spans="1:20" s="1063" customFormat="1">
      <c r="A1928" s="1072" t="s">
        <v>846</v>
      </c>
      <c r="B1928" s="1063" t="s">
        <v>768</v>
      </c>
      <c r="C1928" s="1063" t="s">
        <v>806</v>
      </c>
      <c r="D1928" s="1063" t="s">
        <v>1601</v>
      </c>
      <c r="E1928" s="1066">
        <v>2019</v>
      </c>
      <c r="F1928" s="1066">
        <v>2019</v>
      </c>
      <c r="G1928" s="1064">
        <v>43531</v>
      </c>
      <c r="H1928" s="1117">
        <f t="shared" si="90"/>
        <v>2019</v>
      </c>
      <c r="I1928" s="1118"/>
      <c r="J1928" s="1063" t="s">
        <v>925</v>
      </c>
      <c r="K1928" s="1063" t="s">
        <v>924</v>
      </c>
      <c r="L1928" s="1063" t="s">
        <v>827</v>
      </c>
      <c r="M1928" s="1063">
        <v>331.38299999999998</v>
      </c>
      <c r="N1928" s="1063">
        <v>8.6999999999999994E-2</v>
      </c>
      <c r="O1928" s="1062">
        <f>VLOOKUP(C1928,'A. Rate Class Allocations'!$B$124:$J$128,6,FALSE)</f>
        <v>0.94261788524984402</v>
      </c>
      <c r="P1928" s="1061">
        <f>VLOOKUP(C1928,'A. Rate Class Allocations'!$B$124:$J$128,8,FALSE)</f>
        <v>0.86676492558695795</v>
      </c>
      <c r="Q1928" s="1061">
        <f>VLOOKUP(C1928,'A. Rate Class Allocations'!$B$124:$J$128,7,FALSE)</f>
        <v>0.93591420350510102</v>
      </c>
      <c r="R1928" s="1061">
        <f>VLOOKUP(C1928,'A. Rate Class Allocations'!$B$124:$J$128,9,FALSE)</f>
        <v>0.67326093337246795</v>
      </c>
      <c r="S1928" s="1060">
        <f t="shared" si="91"/>
        <v>270.74922987619243</v>
      </c>
      <c r="T1928" s="1060">
        <f t="shared" si="92"/>
        <v>5.4819958908130288E-2</v>
      </c>
    </row>
    <row r="1929" spans="1:20" s="1063" customFormat="1">
      <c r="A1929" s="1072" t="s">
        <v>846</v>
      </c>
      <c r="B1929" s="1063" t="s">
        <v>768</v>
      </c>
      <c r="C1929" s="1063" t="s">
        <v>806</v>
      </c>
      <c r="D1929" s="1063" t="s">
        <v>1601</v>
      </c>
      <c r="E1929" s="1066">
        <v>2019</v>
      </c>
      <c r="F1929" s="1066">
        <v>2019</v>
      </c>
      <c r="G1929" s="1064">
        <v>43531</v>
      </c>
      <c r="H1929" s="1117">
        <f t="shared" si="90"/>
        <v>2019</v>
      </c>
      <c r="I1929" s="1118"/>
      <c r="J1929" s="1063" t="s">
        <v>843</v>
      </c>
      <c r="K1929" s="1063" t="s">
        <v>924</v>
      </c>
      <c r="L1929" s="1063" t="s">
        <v>827</v>
      </c>
      <c r="M1929" s="1063">
        <v>1980.6800000000007</v>
      </c>
      <c r="N1929" s="1063">
        <v>0.52000000000000013</v>
      </c>
      <c r="O1929" s="1062">
        <f>VLOOKUP(C1929,'A. Rate Class Allocations'!$B$124:$J$128,6,FALSE)</f>
        <v>0.94261788524984402</v>
      </c>
      <c r="P1929" s="1061">
        <f>VLOOKUP(C1929,'A. Rate Class Allocations'!$B$124:$J$128,8,FALSE)</f>
        <v>0.86676492558695795</v>
      </c>
      <c r="Q1929" s="1061">
        <f>VLOOKUP(C1929,'A. Rate Class Allocations'!$B$124:$J$128,7,FALSE)</f>
        <v>0.93591420350510102</v>
      </c>
      <c r="R1929" s="1061">
        <f>VLOOKUP(C1929,'A. Rate Class Allocations'!$B$124:$J$128,9,FALSE)</f>
        <v>0.67326093337246795</v>
      </c>
      <c r="S1929" s="1060">
        <f t="shared" si="91"/>
        <v>1618.2712590301162</v>
      </c>
      <c r="T1929" s="1060">
        <f t="shared" si="92"/>
        <v>0.32765952450836505</v>
      </c>
    </row>
    <row r="1930" spans="1:20" s="1063" customFormat="1">
      <c r="A1930" s="1072" t="s">
        <v>846</v>
      </c>
      <c r="B1930" s="1063" t="s">
        <v>768</v>
      </c>
      <c r="C1930" s="1063" t="s">
        <v>806</v>
      </c>
      <c r="D1930" s="1063" t="s">
        <v>1601</v>
      </c>
      <c r="E1930" s="1066">
        <v>2019</v>
      </c>
      <c r="F1930" s="1066">
        <v>2019</v>
      </c>
      <c r="G1930" s="1064">
        <v>43531</v>
      </c>
      <c r="H1930" s="1117">
        <f t="shared" si="90"/>
        <v>2019</v>
      </c>
      <c r="I1930" s="1118"/>
      <c r="J1930" s="1063" t="s">
        <v>843</v>
      </c>
      <c r="K1930" s="1063" t="s">
        <v>924</v>
      </c>
      <c r="L1930" s="1063" t="s">
        <v>827</v>
      </c>
      <c r="M1930" s="1063">
        <v>365.66399999999999</v>
      </c>
      <c r="N1930" s="1063">
        <v>9.6000000000000002E-2</v>
      </c>
      <c r="O1930" s="1062">
        <f>VLOOKUP(C1930,'A. Rate Class Allocations'!$B$124:$J$128,6,FALSE)</f>
        <v>0.94261788524984402</v>
      </c>
      <c r="P1930" s="1061">
        <f>VLOOKUP(C1930,'A. Rate Class Allocations'!$B$124:$J$128,8,FALSE)</f>
        <v>0.86676492558695795</v>
      </c>
      <c r="Q1930" s="1061">
        <f>VLOOKUP(C1930,'A. Rate Class Allocations'!$B$124:$J$128,7,FALSE)</f>
        <v>0.93591420350510102</v>
      </c>
      <c r="R1930" s="1061">
        <f>VLOOKUP(C1930,'A. Rate Class Allocations'!$B$124:$J$128,9,FALSE)</f>
        <v>0.67326093337246795</v>
      </c>
      <c r="S1930" s="1060">
        <f t="shared" si="91"/>
        <v>298.75777089786749</v>
      </c>
      <c r="T1930" s="1060">
        <f t="shared" si="92"/>
        <v>6.0490989140005842E-2</v>
      </c>
    </row>
    <row r="1931" spans="1:20" s="1063" customFormat="1">
      <c r="A1931" s="1072" t="s">
        <v>846</v>
      </c>
      <c r="B1931" s="1063" t="s">
        <v>768</v>
      </c>
      <c r="C1931" s="1063" t="s">
        <v>806</v>
      </c>
      <c r="D1931" s="1063" t="s">
        <v>1600</v>
      </c>
      <c r="E1931" s="1066">
        <v>2019</v>
      </c>
      <c r="F1931" s="1066">
        <v>2019</v>
      </c>
      <c r="G1931" s="1064">
        <v>43468</v>
      </c>
      <c r="H1931" s="1117">
        <f t="shared" si="90"/>
        <v>2019</v>
      </c>
      <c r="I1931" s="1118"/>
      <c r="J1931" s="1063" t="s">
        <v>925</v>
      </c>
      <c r="K1931" s="1063" t="s">
        <v>924</v>
      </c>
      <c r="L1931" s="1063" t="s">
        <v>827</v>
      </c>
      <c r="M1931" s="1063">
        <v>3740.88</v>
      </c>
      <c r="N1931" s="1063">
        <v>1.1440000000000001</v>
      </c>
      <c r="O1931" s="1062">
        <f>VLOOKUP(C1931,'A. Rate Class Allocations'!$B$124:$J$128,6,FALSE)</f>
        <v>0.94261788524984402</v>
      </c>
      <c r="P1931" s="1061">
        <f>VLOOKUP(C1931,'A. Rate Class Allocations'!$B$124:$J$128,8,FALSE)</f>
        <v>0.86676492558695795</v>
      </c>
      <c r="Q1931" s="1061">
        <f>VLOOKUP(C1931,'A. Rate Class Allocations'!$B$124:$J$128,7,FALSE)</f>
        <v>0.93591420350510102</v>
      </c>
      <c r="R1931" s="1061">
        <f>VLOOKUP(C1931,'A. Rate Class Allocations'!$B$124:$J$128,9,FALSE)</f>
        <v>0.67326093337246795</v>
      </c>
      <c r="S1931" s="1060">
        <f t="shared" si="91"/>
        <v>3056.4041579056584</v>
      </c>
      <c r="T1931" s="1060">
        <f t="shared" si="92"/>
        <v>0.72085095391840304</v>
      </c>
    </row>
    <row r="1932" spans="1:20" s="1063" customFormat="1">
      <c r="A1932" s="1072" t="s">
        <v>846</v>
      </c>
      <c r="B1932" s="1063" t="s">
        <v>768</v>
      </c>
      <c r="C1932" s="1063" t="s">
        <v>806</v>
      </c>
      <c r="D1932" s="1063" t="s">
        <v>1600</v>
      </c>
      <c r="E1932" s="1066">
        <v>2019</v>
      </c>
      <c r="F1932" s="1066">
        <v>2019</v>
      </c>
      <c r="G1932" s="1064">
        <v>43468</v>
      </c>
      <c r="H1932" s="1117">
        <f t="shared" si="90"/>
        <v>2019</v>
      </c>
      <c r="I1932" s="1118"/>
      <c r="J1932" s="1063" t="s">
        <v>925</v>
      </c>
      <c r="K1932" s="1063" t="s">
        <v>924</v>
      </c>
      <c r="L1932" s="1063" t="s">
        <v>827</v>
      </c>
      <c r="M1932" s="1063">
        <v>379.31999999999994</v>
      </c>
      <c r="N1932" s="1063">
        <v>0.11599999999999999</v>
      </c>
      <c r="O1932" s="1062">
        <f>VLOOKUP(C1932,'A. Rate Class Allocations'!$B$124:$J$128,6,FALSE)</f>
        <v>0.94261788524984402</v>
      </c>
      <c r="P1932" s="1061">
        <f>VLOOKUP(C1932,'A. Rate Class Allocations'!$B$124:$J$128,8,FALSE)</f>
        <v>0.86676492558695795</v>
      </c>
      <c r="Q1932" s="1061">
        <f>VLOOKUP(C1932,'A. Rate Class Allocations'!$B$124:$J$128,7,FALSE)</f>
        <v>0.93591420350510102</v>
      </c>
      <c r="R1932" s="1061">
        <f>VLOOKUP(C1932,'A. Rate Class Allocations'!$B$124:$J$128,9,FALSE)</f>
        <v>0.67326093337246795</v>
      </c>
      <c r="S1932" s="1060">
        <f t="shared" si="91"/>
        <v>309.91510692050377</v>
      </c>
      <c r="T1932" s="1060">
        <f t="shared" si="92"/>
        <v>7.3093278544173718E-2</v>
      </c>
    </row>
    <row r="1933" spans="1:20" s="1063" customFormat="1">
      <c r="A1933" s="1072" t="s">
        <v>846</v>
      </c>
      <c r="B1933" s="1063" t="s">
        <v>768</v>
      </c>
      <c r="C1933" s="1063" t="s">
        <v>806</v>
      </c>
      <c r="D1933" s="1063" t="s">
        <v>1599</v>
      </c>
      <c r="E1933" s="1066">
        <v>2019</v>
      </c>
      <c r="F1933" s="1066">
        <v>2019</v>
      </c>
      <c r="G1933" s="1064">
        <v>43462</v>
      </c>
      <c r="H1933" s="1117">
        <f t="shared" si="90"/>
        <v>2018</v>
      </c>
      <c r="I1933" s="1118"/>
      <c r="J1933" s="1063" t="s">
        <v>925</v>
      </c>
      <c r="K1933" s="1063" t="s">
        <v>924</v>
      </c>
      <c r="L1933" s="1063" t="s">
        <v>827</v>
      </c>
      <c r="M1933" s="1063">
        <v>1762.1760000000002</v>
      </c>
      <c r="N1933" s="1063">
        <v>0.62400000000000011</v>
      </c>
      <c r="O1933" s="1062">
        <f>VLOOKUP(C1933,'A. Rate Class Allocations'!$B$124:$J$128,6,FALSE)</f>
        <v>0.94261788524984402</v>
      </c>
      <c r="P1933" s="1061">
        <f>VLOOKUP(C1933,'A. Rate Class Allocations'!$B$124:$J$128,8,FALSE)</f>
        <v>0.86676492558695795</v>
      </c>
      <c r="Q1933" s="1061">
        <f>VLOOKUP(C1933,'A. Rate Class Allocations'!$B$124:$J$128,7,FALSE)</f>
        <v>0.93591420350510102</v>
      </c>
      <c r="R1933" s="1061">
        <f>VLOOKUP(C1933,'A. Rate Class Allocations'!$B$124:$J$128,9,FALSE)</f>
        <v>0.67326093337246795</v>
      </c>
      <c r="S1933" s="1060">
        <f t="shared" si="91"/>
        <v>1439.7473464429659</v>
      </c>
      <c r="T1933" s="1060">
        <f t="shared" si="92"/>
        <v>0.3931914294100381</v>
      </c>
    </row>
    <row r="1934" spans="1:20" s="1063" customFormat="1">
      <c r="A1934" s="1072" t="s">
        <v>846</v>
      </c>
      <c r="B1934" s="1063" t="s">
        <v>768</v>
      </c>
      <c r="C1934" s="1063" t="s">
        <v>806</v>
      </c>
      <c r="D1934" s="1063" t="s">
        <v>1599</v>
      </c>
      <c r="E1934" s="1066">
        <v>2019</v>
      </c>
      <c r="F1934" s="1066">
        <v>2019</v>
      </c>
      <c r="G1934" s="1064">
        <v>43462</v>
      </c>
      <c r="H1934" s="1117">
        <f t="shared" si="90"/>
        <v>2018</v>
      </c>
      <c r="I1934" s="1118"/>
      <c r="J1934" s="1063" t="s">
        <v>925</v>
      </c>
      <c r="K1934" s="1063" t="s">
        <v>924</v>
      </c>
      <c r="L1934" s="1063" t="s">
        <v>827</v>
      </c>
      <c r="M1934" s="1063">
        <v>158.14400000000001</v>
      </c>
      <c r="N1934" s="1063">
        <v>5.6000000000000001E-2</v>
      </c>
      <c r="O1934" s="1062">
        <f>VLOOKUP(C1934,'A. Rate Class Allocations'!$B$124:$J$128,6,FALSE)</f>
        <v>0.94261788524984402</v>
      </c>
      <c r="P1934" s="1061">
        <f>VLOOKUP(C1934,'A. Rate Class Allocations'!$B$124:$J$128,8,FALSE)</f>
        <v>0.86676492558695795</v>
      </c>
      <c r="Q1934" s="1061">
        <f>VLOOKUP(C1934,'A. Rate Class Allocations'!$B$124:$J$128,7,FALSE)</f>
        <v>0.93591420350510102</v>
      </c>
      <c r="R1934" s="1061">
        <f>VLOOKUP(C1934,'A. Rate Class Allocations'!$B$124:$J$128,9,FALSE)</f>
        <v>0.67326093337246795</v>
      </c>
      <c r="S1934" s="1060">
        <f t="shared" si="91"/>
        <v>129.20809519359949</v>
      </c>
      <c r="T1934" s="1060">
        <f t="shared" si="92"/>
        <v>3.5286410331670078E-2</v>
      </c>
    </row>
    <row r="1935" spans="1:20" s="1063" customFormat="1">
      <c r="A1935" s="1072" t="s">
        <v>846</v>
      </c>
      <c r="B1935" s="1063" t="s">
        <v>768</v>
      </c>
      <c r="C1935" s="1063" t="s">
        <v>806</v>
      </c>
      <c r="D1935" s="1063" t="s">
        <v>1598</v>
      </c>
      <c r="E1935" s="1066">
        <v>2019</v>
      </c>
      <c r="F1935" s="1066">
        <v>2019</v>
      </c>
      <c r="G1935" s="1064">
        <v>43439</v>
      </c>
      <c r="H1935" s="1117">
        <f t="shared" si="90"/>
        <v>2018</v>
      </c>
      <c r="I1935" s="1118"/>
      <c r="J1935" s="1063" t="s">
        <v>925</v>
      </c>
      <c r="K1935" s="1063" t="s">
        <v>924</v>
      </c>
      <c r="L1935" s="1063" t="s">
        <v>827</v>
      </c>
      <c r="M1935" s="1063">
        <v>3198.1560000000004</v>
      </c>
      <c r="N1935" s="1063">
        <v>0.98800000000000021</v>
      </c>
      <c r="O1935" s="1062">
        <f>VLOOKUP(C1935,'A. Rate Class Allocations'!$B$124:$J$128,6,FALSE)</f>
        <v>0.94261788524984402</v>
      </c>
      <c r="P1935" s="1061">
        <f>VLOOKUP(C1935,'A. Rate Class Allocations'!$B$124:$J$128,8,FALSE)</f>
        <v>0.86676492558695795</v>
      </c>
      <c r="Q1935" s="1061">
        <f>VLOOKUP(C1935,'A. Rate Class Allocations'!$B$124:$J$128,7,FALSE)</f>
        <v>0.93591420350510102</v>
      </c>
      <c r="R1935" s="1061">
        <f>VLOOKUP(C1935,'A. Rate Class Allocations'!$B$124:$J$128,9,FALSE)</f>
        <v>0.67326093337246795</v>
      </c>
      <c r="S1935" s="1060">
        <f t="shared" si="91"/>
        <v>2612.9833878742247</v>
      </c>
      <c r="T1935" s="1060">
        <f t="shared" si="92"/>
        <v>0.62255309656589364</v>
      </c>
    </row>
    <row r="1936" spans="1:20" s="1063" customFormat="1">
      <c r="A1936" s="1072" t="s">
        <v>846</v>
      </c>
      <c r="B1936" s="1063" t="s">
        <v>768</v>
      </c>
      <c r="C1936" s="1063" t="s">
        <v>806</v>
      </c>
      <c r="D1936" s="1063" t="s">
        <v>1598</v>
      </c>
      <c r="E1936" s="1066">
        <v>2019</v>
      </c>
      <c r="F1936" s="1066">
        <v>2019</v>
      </c>
      <c r="G1936" s="1064">
        <v>43439</v>
      </c>
      <c r="H1936" s="1117">
        <f t="shared" si="90"/>
        <v>2018</v>
      </c>
      <c r="I1936" s="1118"/>
      <c r="J1936" s="1063" t="s">
        <v>925</v>
      </c>
      <c r="K1936" s="1063" t="s">
        <v>924</v>
      </c>
      <c r="L1936" s="1063" t="s">
        <v>827</v>
      </c>
      <c r="M1936" s="1063">
        <v>93.873000000000005</v>
      </c>
      <c r="N1936" s="1063">
        <v>2.8999999999999998E-2</v>
      </c>
      <c r="O1936" s="1062">
        <f>VLOOKUP(C1936,'A. Rate Class Allocations'!$B$124:$J$128,6,FALSE)</f>
        <v>0.94261788524984402</v>
      </c>
      <c r="P1936" s="1061">
        <f>VLOOKUP(C1936,'A. Rate Class Allocations'!$B$124:$J$128,8,FALSE)</f>
        <v>0.86676492558695795</v>
      </c>
      <c r="Q1936" s="1061">
        <f>VLOOKUP(C1936,'A. Rate Class Allocations'!$B$124:$J$128,7,FALSE)</f>
        <v>0.93591420350510102</v>
      </c>
      <c r="R1936" s="1061">
        <f>VLOOKUP(C1936,'A. Rate Class Allocations'!$B$124:$J$128,9,FALSE)</f>
        <v>0.67326093337246795</v>
      </c>
      <c r="S1936" s="1060">
        <f t="shared" si="91"/>
        <v>76.696880818170555</v>
      </c>
      <c r="T1936" s="1060">
        <f t="shared" si="92"/>
        <v>1.8273319636043429E-2</v>
      </c>
    </row>
    <row r="1937" spans="1:20" s="1063" customFormat="1">
      <c r="A1937" s="1072" t="s">
        <v>846</v>
      </c>
      <c r="B1937" s="1063" t="s">
        <v>768</v>
      </c>
      <c r="C1937" s="1063" t="s">
        <v>806</v>
      </c>
      <c r="D1937" s="1063" t="s">
        <v>1597</v>
      </c>
      <c r="E1937" s="1066">
        <v>2019</v>
      </c>
      <c r="F1937" s="1066">
        <v>2019</v>
      </c>
      <c r="G1937" s="1064">
        <v>43439</v>
      </c>
      <c r="H1937" s="1117">
        <f t="shared" si="90"/>
        <v>2018</v>
      </c>
      <c r="I1937" s="1118"/>
      <c r="J1937" s="1063" t="s">
        <v>925</v>
      </c>
      <c r="K1937" s="1063" t="s">
        <v>924</v>
      </c>
      <c r="L1937" s="1063" t="s">
        <v>827</v>
      </c>
      <c r="M1937" s="1063">
        <v>986.07600000000025</v>
      </c>
      <c r="N1937" s="1063">
        <v>0.36400000000000005</v>
      </c>
      <c r="O1937" s="1062">
        <f>VLOOKUP(C1937,'A. Rate Class Allocations'!$B$124:$J$128,6,FALSE)</f>
        <v>0.94261788524984402</v>
      </c>
      <c r="P1937" s="1061">
        <f>VLOOKUP(C1937,'A. Rate Class Allocations'!$B$124:$J$128,8,FALSE)</f>
        <v>0.86676492558695795</v>
      </c>
      <c r="Q1937" s="1061">
        <f>VLOOKUP(C1937,'A. Rate Class Allocations'!$B$124:$J$128,7,FALSE)</f>
        <v>0.93591420350510102</v>
      </c>
      <c r="R1937" s="1061">
        <f>VLOOKUP(C1937,'A. Rate Class Allocations'!$B$124:$J$128,9,FALSE)</f>
        <v>0.67326093337246795</v>
      </c>
      <c r="S1937" s="1060">
        <f t="shared" si="91"/>
        <v>805.65182160640825</v>
      </c>
      <c r="T1937" s="1060">
        <f t="shared" si="92"/>
        <v>0.22936166715585554</v>
      </c>
    </row>
    <row r="1938" spans="1:20" s="1063" customFormat="1">
      <c r="A1938" s="1072" t="s">
        <v>846</v>
      </c>
      <c r="B1938" s="1063" t="s">
        <v>768</v>
      </c>
      <c r="C1938" s="1063" t="s">
        <v>806</v>
      </c>
      <c r="D1938" s="1063" t="s">
        <v>1597</v>
      </c>
      <c r="E1938" s="1066">
        <v>2019</v>
      </c>
      <c r="F1938" s="1066">
        <v>2019</v>
      </c>
      <c r="G1938" s="1064">
        <v>43439</v>
      </c>
      <c r="H1938" s="1117">
        <f t="shared" si="90"/>
        <v>2018</v>
      </c>
      <c r="I1938" s="1118"/>
      <c r="J1938" s="1063" t="s">
        <v>925</v>
      </c>
      <c r="K1938" s="1063" t="s">
        <v>924</v>
      </c>
      <c r="L1938" s="1063" t="s">
        <v>827</v>
      </c>
      <c r="M1938" s="1063">
        <v>1806.903</v>
      </c>
      <c r="N1938" s="1063">
        <v>0.66700000000000004</v>
      </c>
      <c r="O1938" s="1062">
        <f>VLOOKUP(C1938,'A. Rate Class Allocations'!$B$124:$J$128,6,FALSE)</f>
        <v>0.94261788524984402</v>
      </c>
      <c r="P1938" s="1061">
        <f>VLOOKUP(C1938,'A. Rate Class Allocations'!$B$124:$J$128,8,FALSE)</f>
        <v>0.86676492558695795</v>
      </c>
      <c r="Q1938" s="1061">
        <f>VLOOKUP(C1938,'A. Rate Class Allocations'!$B$124:$J$128,7,FALSE)</f>
        <v>0.93591420350510102</v>
      </c>
      <c r="R1938" s="1061">
        <f>VLOOKUP(C1938,'A. Rate Class Allocations'!$B$124:$J$128,9,FALSE)</f>
        <v>0.67326093337246795</v>
      </c>
      <c r="S1938" s="1060">
        <f t="shared" si="91"/>
        <v>1476.2905632183356</v>
      </c>
      <c r="T1938" s="1060">
        <f t="shared" si="92"/>
        <v>0.42028635162899897</v>
      </c>
    </row>
    <row r="1939" spans="1:20" s="1063" customFormat="1">
      <c r="A1939" s="1072" t="s">
        <v>846</v>
      </c>
      <c r="B1939" s="1063" t="s">
        <v>768</v>
      </c>
      <c r="C1939" s="1063" t="s">
        <v>806</v>
      </c>
      <c r="D1939" s="1063" t="s">
        <v>1596</v>
      </c>
      <c r="E1939" s="1066">
        <v>2019</v>
      </c>
      <c r="F1939" s="1066">
        <v>2019</v>
      </c>
      <c r="G1939" s="1064">
        <v>43469</v>
      </c>
      <c r="H1939" s="1117">
        <f t="shared" si="90"/>
        <v>2019</v>
      </c>
      <c r="I1939" s="1118"/>
      <c r="J1939" s="1063" t="s">
        <v>925</v>
      </c>
      <c r="K1939" s="1063" t="s">
        <v>924</v>
      </c>
      <c r="L1939" s="1063" t="s">
        <v>827</v>
      </c>
      <c r="M1939" s="1063">
        <v>1264.2839999999999</v>
      </c>
      <c r="N1939" s="1063">
        <v>0.40599999999999997</v>
      </c>
      <c r="O1939" s="1062">
        <f>VLOOKUP(C1939,'A. Rate Class Allocations'!$B$124:$J$128,6,FALSE)</f>
        <v>0.94261788524984402</v>
      </c>
      <c r="P1939" s="1061">
        <f>VLOOKUP(C1939,'A. Rate Class Allocations'!$B$124:$J$128,8,FALSE)</f>
        <v>0.86676492558695795</v>
      </c>
      <c r="Q1939" s="1061">
        <f>VLOOKUP(C1939,'A. Rate Class Allocations'!$B$124:$J$128,7,FALSE)</f>
        <v>0.93591420350510102</v>
      </c>
      <c r="R1939" s="1061">
        <f>VLOOKUP(C1939,'A. Rate Class Allocations'!$B$124:$J$128,9,FALSE)</f>
        <v>0.67326093337246795</v>
      </c>
      <c r="S1939" s="1060">
        <f t="shared" si="91"/>
        <v>1032.955581139624</v>
      </c>
      <c r="T1939" s="1060">
        <f t="shared" si="92"/>
        <v>0.25582647490460803</v>
      </c>
    </row>
    <row r="1940" spans="1:20" s="1063" customFormat="1">
      <c r="A1940" s="1072" t="s">
        <v>846</v>
      </c>
      <c r="B1940" s="1063" t="s">
        <v>768</v>
      </c>
      <c r="C1940" s="1063" t="s">
        <v>806</v>
      </c>
      <c r="D1940" s="1063" t="s">
        <v>1596</v>
      </c>
      <c r="E1940" s="1066">
        <v>2019</v>
      </c>
      <c r="F1940" s="1066">
        <v>2019</v>
      </c>
      <c r="G1940" s="1064">
        <v>43469</v>
      </c>
      <c r="H1940" s="1117">
        <f t="shared" si="90"/>
        <v>2019</v>
      </c>
      <c r="I1940" s="1118"/>
      <c r="J1940" s="1063" t="s">
        <v>925</v>
      </c>
      <c r="K1940" s="1063" t="s">
        <v>924</v>
      </c>
      <c r="L1940" s="1063" t="s">
        <v>827</v>
      </c>
      <c r="M1940" s="1063">
        <v>161.92800000000003</v>
      </c>
      <c r="N1940" s="1063">
        <v>5.2000000000000005E-2</v>
      </c>
      <c r="O1940" s="1062">
        <f>VLOOKUP(C1940,'A. Rate Class Allocations'!$B$124:$J$128,6,FALSE)</f>
        <v>0.94261788524984402</v>
      </c>
      <c r="P1940" s="1061">
        <f>VLOOKUP(C1940,'A. Rate Class Allocations'!$B$124:$J$128,8,FALSE)</f>
        <v>0.86676492558695795</v>
      </c>
      <c r="Q1940" s="1061">
        <f>VLOOKUP(C1940,'A. Rate Class Allocations'!$B$124:$J$128,7,FALSE)</f>
        <v>0.93591420350510102</v>
      </c>
      <c r="R1940" s="1061">
        <f>VLOOKUP(C1940,'A. Rate Class Allocations'!$B$124:$J$128,9,FALSE)</f>
        <v>0.67326093337246795</v>
      </c>
      <c r="S1940" s="1060">
        <f t="shared" si="91"/>
        <v>132.2997296040898</v>
      </c>
      <c r="T1940" s="1060">
        <f t="shared" si="92"/>
        <v>3.2765952450836508E-2</v>
      </c>
    </row>
    <row r="1941" spans="1:20" s="1063" customFormat="1">
      <c r="A1941" s="1072" t="s">
        <v>846</v>
      </c>
      <c r="B1941" s="1063" t="s">
        <v>768</v>
      </c>
      <c r="C1941" s="1063" t="s">
        <v>806</v>
      </c>
      <c r="D1941" s="1063" t="s">
        <v>1595</v>
      </c>
      <c r="E1941" s="1066">
        <v>2019</v>
      </c>
      <c r="F1941" s="1066">
        <v>2019</v>
      </c>
      <c r="G1941" s="1064">
        <v>43469</v>
      </c>
      <c r="H1941" s="1117">
        <f t="shared" si="90"/>
        <v>2019</v>
      </c>
      <c r="I1941" s="1118"/>
      <c r="J1941" s="1063" t="s">
        <v>925</v>
      </c>
      <c r="K1941" s="1063" t="s">
        <v>924</v>
      </c>
      <c r="L1941" s="1063" t="s">
        <v>827</v>
      </c>
      <c r="M1941" s="1063">
        <v>3315.9360000000006</v>
      </c>
      <c r="N1941" s="1063">
        <v>1.2480000000000002</v>
      </c>
      <c r="O1941" s="1062">
        <f>VLOOKUP(C1941,'A. Rate Class Allocations'!$B$124:$J$128,6,FALSE)</f>
        <v>0.94261788524984402</v>
      </c>
      <c r="P1941" s="1061">
        <f>VLOOKUP(C1941,'A. Rate Class Allocations'!$B$124:$J$128,8,FALSE)</f>
        <v>0.86676492558695795</v>
      </c>
      <c r="Q1941" s="1061">
        <f>VLOOKUP(C1941,'A. Rate Class Allocations'!$B$124:$J$128,7,FALSE)</f>
        <v>0.93591420350510102</v>
      </c>
      <c r="R1941" s="1061">
        <f>VLOOKUP(C1941,'A. Rate Class Allocations'!$B$124:$J$128,9,FALSE)</f>
        <v>0.67326093337246795</v>
      </c>
      <c r="S1941" s="1060">
        <f t="shared" si="91"/>
        <v>2709.2129599850996</v>
      </c>
      <c r="T1941" s="1060">
        <f t="shared" si="92"/>
        <v>0.78638285882007619</v>
      </c>
    </row>
    <row r="1942" spans="1:20" s="1063" customFormat="1">
      <c r="A1942" s="1072" t="s">
        <v>846</v>
      </c>
      <c r="B1942" s="1063" t="s">
        <v>768</v>
      </c>
      <c r="C1942" s="1063" t="s">
        <v>806</v>
      </c>
      <c r="D1942" s="1063" t="s">
        <v>1594</v>
      </c>
      <c r="E1942" s="1066">
        <v>2019</v>
      </c>
      <c r="F1942" s="1066">
        <v>2019</v>
      </c>
      <c r="G1942" s="1064">
        <v>43472</v>
      </c>
      <c r="H1942" s="1117">
        <f t="shared" si="90"/>
        <v>2019</v>
      </c>
      <c r="I1942" s="1118"/>
      <c r="J1942" s="1063" t="s">
        <v>925</v>
      </c>
      <c r="K1942" s="1063" t="s">
        <v>924</v>
      </c>
      <c r="L1942" s="1063" t="s">
        <v>827</v>
      </c>
      <c r="M1942" s="1063">
        <v>2863.5360000000001</v>
      </c>
      <c r="N1942" s="1063">
        <v>0.62400000000000011</v>
      </c>
      <c r="O1942" s="1062">
        <f>VLOOKUP(C1942,'A. Rate Class Allocations'!$B$124:$J$128,6,FALSE)</f>
        <v>0.94261788524984402</v>
      </c>
      <c r="P1942" s="1061">
        <f>VLOOKUP(C1942,'A. Rate Class Allocations'!$B$124:$J$128,8,FALSE)</f>
        <v>0.86676492558695795</v>
      </c>
      <c r="Q1942" s="1061">
        <f>VLOOKUP(C1942,'A. Rate Class Allocations'!$B$124:$J$128,7,FALSE)</f>
        <v>0.93591420350510102</v>
      </c>
      <c r="R1942" s="1061">
        <f>VLOOKUP(C1942,'A. Rate Class Allocations'!$B$124:$J$128,9,FALSE)</f>
        <v>0.67326093337246795</v>
      </c>
      <c r="S1942" s="1060">
        <f t="shared" si="91"/>
        <v>2339.5894379698193</v>
      </c>
      <c r="T1942" s="1060">
        <f t="shared" si="92"/>
        <v>0.3931914294100381</v>
      </c>
    </row>
    <row r="1943" spans="1:20" s="1063" customFormat="1">
      <c r="A1943" s="1072" t="s">
        <v>846</v>
      </c>
      <c r="B1943" s="1063" t="s">
        <v>768</v>
      </c>
      <c r="C1943" s="1063" t="s">
        <v>806</v>
      </c>
      <c r="D1943" s="1063" t="s">
        <v>1593</v>
      </c>
      <c r="E1943" s="1066">
        <v>2019</v>
      </c>
      <c r="F1943" s="1066">
        <v>2019</v>
      </c>
      <c r="G1943" s="1064">
        <v>43472</v>
      </c>
      <c r="H1943" s="1117">
        <f t="shared" si="90"/>
        <v>2019</v>
      </c>
      <c r="I1943" s="1118"/>
      <c r="J1943" s="1063" t="s">
        <v>925</v>
      </c>
      <c r="K1943" s="1063" t="s">
        <v>924</v>
      </c>
      <c r="L1943" s="1063" t="s">
        <v>827</v>
      </c>
      <c r="M1943" s="1063">
        <v>3937.0240000000003</v>
      </c>
      <c r="N1943" s="1063">
        <v>0.72800000000000009</v>
      </c>
      <c r="O1943" s="1062">
        <f>VLOOKUP(C1943,'A. Rate Class Allocations'!$B$124:$J$128,6,FALSE)</f>
        <v>0.94261788524984402</v>
      </c>
      <c r="P1943" s="1061">
        <f>VLOOKUP(C1943,'A. Rate Class Allocations'!$B$124:$J$128,8,FALSE)</f>
        <v>0.86676492558695795</v>
      </c>
      <c r="Q1943" s="1061">
        <f>VLOOKUP(C1943,'A. Rate Class Allocations'!$B$124:$J$128,7,FALSE)</f>
        <v>0.93591420350510102</v>
      </c>
      <c r="R1943" s="1061">
        <f>VLOOKUP(C1943,'A. Rate Class Allocations'!$B$124:$J$128,9,FALSE)</f>
        <v>0.67326093337246795</v>
      </c>
      <c r="S1943" s="1060">
        <f t="shared" si="91"/>
        <v>3216.6593217035474</v>
      </c>
      <c r="T1943" s="1060">
        <f t="shared" si="92"/>
        <v>0.45872333431171108</v>
      </c>
    </row>
    <row r="1944" spans="1:20" s="1063" customFormat="1">
      <c r="A1944" s="1072" t="s">
        <v>846</v>
      </c>
      <c r="B1944" s="1063" t="s">
        <v>768</v>
      </c>
      <c r="C1944" s="1063" t="s">
        <v>806</v>
      </c>
      <c r="D1944" s="1063" t="s">
        <v>1593</v>
      </c>
      <c r="E1944" s="1066">
        <v>2019</v>
      </c>
      <c r="F1944" s="1066">
        <v>2019</v>
      </c>
      <c r="G1944" s="1064">
        <v>43472</v>
      </c>
      <c r="H1944" s="1117">
        <f t="shared" si="90"/>
        <v>2019</v>
      </c>
      <c r="I1944" s="1118"/>
      <c r="J1944" s="1063" t="s">
        <v>925</v>
      </c>
      <c r="K1944" s="1063" t="s">
        <v>924</v>
      </c>
      <c r="L1944" s="1063" t="s">
        <v>827</v>
      </c>
      <c r="M1944" s="1063">
        <v>313.66400000000004</v>
      </c>
      <c r="N1944" s="1063">
        <v>5.7999999999999996E-2</v>
      </c>
      <c r="O1944" s="1062">
        <f>VLOOKUP(C1944,'A. Rate Class Allocations'!$B$124:$J$128,6,FALSE)</f>
        <v>0.94261788524984402</v>
      </c>
      <c r="P1944" s="1061">
        <f>VLOOKUP(C1944,'A. Rate Class Allocations'!$B$124:$J$128,8,FALSE)</f>
        <v>0.86676492558695795</v>
      </c>
      <c r="Q1944" s="1061">
        <f>VLOOKUP(C1944,'A. Rate Class Allocations'!$B$124:$J$128,7,FALSE)</f>
        <v>0.93591420350510102</v>
      </c>
      <c r="R1944" s="1061">
        <f>VLOOKUP(C1944,'A. Rate Class Allocations'!$B$124:$J$128,9,FALSE)</f>
        <v>0.67326093337246795</v>
      </c>
      <c r="S1944" s="1060">
        <f t="shared" si="91"/>
        <v>256.27230859726069</v>
      </c>
      <c r="T1944" s="1060">
        <f t="shared" si="92"/>
        <v>3.6546639272086859E-2</v>
      </c>
    </row>
    <row r="1945" spans="1:20" s="1063" customFormat="1">
      <c r="A1945" s="1072" t="s">
        <v>846</v>
      </c>
      <c r="B1945" s="1063" t="s">
        <v>768</v>
      </c>
      <c r="C1945" s="1063" t="s">
        <v>806</v>
      </c>
      <c r="D1945" s="1063" t="s">
        <v>1592</v>
      </c>
      <c r="E1945" s="1066">
        <v>2019</v>
      </c>
      <c r="F1945" s="1066">
        <v>2019</v>
      </c>
      <c r="G1945" s="1064">
        <v>43403</v>
      </c>
      <c r="H1945" s="1117">
        <f t="shared" si="90"/>
        <v>2018</v>
      </c>
      <c r="I1945" s="1118"/>
      <c r="J1945" s="1063" t="s">
        <v>925</v>
      </c>
      <c r="K1945" s="1063" t="s">
        <v>924</v>
      </c>
      <c r="L1945" s="1063" t="s">
        <v>827</v>
      </c>
      <c r="M1945" s="1063">
        <v>1139.4240000000002</v>
      </c>
      <c r="N1945" s="1063">
        <v>0.41600000000000004</v>
      </c>
      <c r="O1945" s="1062">
        <f>VLOOKUP(C1945,'A. Rate Class Allocations'!$B$124:$J$128,6,FALSE)</f>
        <v>0.94261788524984402</v>
      </c>
      <c r="P1945" s="1061">
        <f>VLOOKUP(C1945,'A. Rate Class Allocations'!$B$124:$J$128,8,FALSE)</f>
        <v>0.86676492558695795</v>
      </c>
      <c r="Q1945" s="1061">
        <f>VLOOKUP(C1945,'A. Rate Class Allocations'!$B$124:$J$128,7,FALSE)</f>
        <v>0.93591420350510102</v>
      </c>
      <c r="R1945" s="1061">
        <f>VLOOKUP(C1945,'A. Rate Class Allocations'!$B$124:$J$128,9,FALSE)</f>
        <v>0.67326093337246795</v>
      </c>
      <c r="S1945" s="1060">
        <f t="shared" si="91"/>
        <v>930.94144993089787</v>
      </c>
      <c r="T1945" s="1060">
        <f t="shared" si="92"/>
        <v>0.26212761960669206</v>
      </c>
    </row>
    <row r="1946" spans="1:20" s="1063" customFormat="1">
      <c r="A1946" s="1072" t="s">
        <v>846</v>
      </c>
      <c r="B1946" s="1063" t="s">
        <v>768</v>
      </c>
      <c r="C1946" s="1063" t="s">
        <v>806</v>
      </c>
      <c r="D1946" s="1063" t="s">
        <v>1592</v>
      </c>
      <c r="E1946" s="1066">
        <v>2019</v>
      </c>
      <c r="F1946" s="1066">
        <v>2019</v>
      </c>
      <c r="G1946" s="1064">
        <v>43403</v>
      </c>
      <c r="H1946" s="1117">
        <f t="shared" si="90"/>
        <v>2018</v>
      </c>
      <c r="I1946" s="1118"/>
      <c r="J1946" s="1063" t="s">
        <v>925</v>
      </c>
      <c r="K1946" s="1063" t="s">
        <v>924</v>
      </c>
      <c r="L1946" s="1063" t="s">
        <v>827</v>
      </c>
      <c r="M1946" s="1063">
        <v>476.58600000000001</v>
      </c>
      <c r="N1946" s="1063">
        <v>0.17399999999999999</v>
      </c>
      <c r="O1946" s="1062">
        <f>VLOOKUP(C1946,'A. Rate Class Allocations'!$B$124:$J$128,6,FALSE)</f>
        <v>0.94261788524984402</v>
      </c>
      <c r="P1946" s="1061">
        <f>VLOOKUP(C1946,'A. Rate Class Allocations'!$B$124:$J$128,8,FALSE)</f>
        <v>0.86676492558695795</v>
      </c>
      <c r="Q1946" s="1061">
        <f>VLOOKUP(C1946,'A. Rate Class Allocations'!$B$124:$J$128,7,FALSE)</f>
        <v>0.93591420350510102</v>
      </c>
      <c r="R1946" s="1061">
        <f>VLOOKUP(C1946,'A. Rate Class Allocations'!$B$124:$J$128,9,FALSE)</f>
        <v>0.67326093337246795</v>
      </c>
      <c r="S1946" s="1060">
        <f t="shared" si="91"/>
        <v>389.38416415378896</v>
      </c>
      <c r="T1946" s="1060">
        <f t="shared" si="92"/>
        <v>0.10963991781626058</v>
      </c>
    </row>
    <row r="1947" spans="1:20" s="1063" customFormat="1">
      <c r="A1947" s="1072" t="s">
        <v>846</v>
      </c>
      <c r="B1947" s="1063" t="s">
        <v>768</v>
      </c>
      <c r="C1947" s="1063" t="s">
        <v>806</v>
      </c>
      <c r="D1947" s="1063" t="s">
        <v>1591</v>
      </c>
      <c r="E1947" s="1066">
        <v>2019</v>
      </c>
      <c r="F1947" s="1066">
        <v>2019</v>
      </c>
      <c r="G1947" s="1064">
        <v>43473</v>
      </c>
      <c r="H1947" s="1117">
        <f t="shared" si="90"/>
        <v>2019</v>
      </c>
      <c r="I1947" s="1118"/>
      <c r="J1947" s="1063" t="s">
        <v>925</v>
      </c>
      <c r="K1947" s="1063" t="s">
        <v>924</v>
      </c>
      <c r="L1947" s="1063" t="s">
        <v>827</v>
      </c>
      <c r="M1947" s="1063">
        <v>4405.4400000000014</v>
      </c>
      <c r="N1947" s="1063">
        <v>1.2480000000000002</v>
      </c>
      <c r="O1947" s="1062">
        <f>VLOOKUP(C1947,'A. Rate Class Allocations'!$B$124:$J$128,6,FALSE)</f>
        <v>0.94261788524984402</v>
      </c>
      <c r="P1947" s="1061">
        <f>VLOOKUP(C1947,'A. Rate Class Allocations'!$B$124:$J$128,8,FALSE)</f>
        <v>0.86676492558695795</v>
      </c>
      <c r="Q1947" s="1061">
        <f>VLOOKUP(C1947,'A. Rate Class Allocations'!$B$124:$J$128,7,FALSE)</f>
        <v>0.93591420350510102</v>
      </c>
      <c r="R1947" s="1061">
        <f>VLOOKUP(C1947,'A. Rate Class Allocations'!$B$124:$J$128,9,FALSE)</f>
        <v>0.67326093337246795</v>
      </c>
      <c r="S1947" s="1060">
        <f t="shared" si="91"/>
        <v>3599.3683661074147</v>
      </c>
      <c r="T1947" s="1060">
        <f t="shared" si="92"/>
        <v>0.78638285882007619</v>
      </c>
    </row>
    <row r="1948" spans="1:20" s="1063" customFormat="1">
      <c r="A1948" s="1072" t="s">
        <v>846</v>
      </c>
      <c r="B1948" s="1063" t="s">
        <v>768</v>
      </c>
      <c r="C1948" s="1063" t="s">
        <v>806</v>
      </c>
      <c r="D1948" s="1063" t="s">
        <v>1590</v>
      </c>
      <c r="E1948" s="1066">
        <v>2019</v>
      </c>
      <c r="F1948" s="1066">
        <v>2019</v>
      </c>
      <c r="G1948" s="1064">
        <v>43473</v>
      </c>
      <c r="H1948" s="1117">
        <f t="shared" si="90"/>
        <v>2019</v>
      </c>
      <c r="I1948" s="1118"/>
      <c r="J1948" s="1063" t="s">
        <v>925</v>
      </c>
      <c r="K1948" s="1063" t="s">
        <v>924</v>
      </c>
      <c r="L1948" s="1063" t="s">
        <v>827</v>
      </c>
      <c r="M1948" s="1063">
        <v>755.56000000000017</v>
      </c>
      <c r="N1948" s="1063">
        <v>0.26000000000000006</v>
      </c>
      <c r="O1948" s="1062">
        <f>VLOOKUP(C1948,'A. Rate Class Allocations'!$B$124:$J$128,6,FALSE)</f>
        <v>0.94261788524984402</v>
      </c>
      <c r="P1948" s="1061">
        <f>VLOOKUP(C1948,'A. Rate Class Allocations'!$B$124:$J$128,8,FALSE)</f>
        <v>0.86676492558695795</v>
      </c>
      <c r="Q1948" s="1061">
        <f>VLOOKUP(C1948,'A. Rate Class Allocations'!$B$124:$J$128,7,FALSE)</f>
        <v>0.93591420350510102</v>
      </c>
      <c r="R1948" s="1061">
        <f>VLOOKUP(C1948,'A. Rate Class Allocations'!$B$124:$J$128,9,FALSE)</f>
        <v>0.67326093337246795</v>
      </c>
      <c r="S1948" s="1060">
        <f t="shared" si="91"/>
        <v>617.31376722781795</v>
      </c>
      <c r="T1948" s="1060">
        <f t="shared" si="92"/>
        <v>0.16382976225418253</v>
      </c>
    </row>
    <row r="1949" spans="1:20" s="1063" customFormat="1">
      <c r="A1949" s="1072" t="s">
        <v>846</v>
      </c>
      <c r="B1949" s="1063" t="s">
        <v>768</v>
      </c>
      <c r="C1949" s="1063" t="s">
        <v>806</v>
      </c>
      <c r="D1949" s="1063" t="s">
        <v>1590</v>
      </c>
      <c r="E1949" s="1066">
        <v>2019</v>
      </c>
      <c r="F1949" s="1066">
        <v>2019</v>
      </c>
      <c r="G1949" s="1064">
        <v>43473</v>
      </c>
      <c r="H1949" s="1117">
        <f t="shared" si="90"/>
        <v>2019</v>
      </c>
      <c r="I1949" s="1118"/>
      <c r="J1949" s="1063" t="s">
        <v>925</v>
      </c>
      <c r="K1949" s="1063" t="s">
        <v>924</v>
      </c>
      <c r="L1949" s="1063" t="s">
        <v>827</v>
      </c>
      <c r="M1949" s="1063">
        <v>505.64400000000001</v>
      </c>
      <c r="N1949" s="1063">
        <v>0.17399999999999999</v>
      </c>
      <c r="O1949" s="1062">
        <f>VLOOKUP(C1949,'A. Rate Class Allocations'!$B$124:$J$128,6,FALSE)</f>
        <v>0.94261788524984402</v>
      </c>
      <c r="P1949" s="1061">
        <f>VLOOKUP(C1949,'A. Rate Class Allocations'!$B$124:$J$128,8,FALSE)</f>
        <v>0.86676492558695795</v>
      </c>
      <c r="Q1949" s="1061">
        <f>VLOOKUP(C1949,'A. Rate Class Allocations'!$B$124:$J$128,7,FALSE)</f>
        <v>0.93591420350510102</v>
      </c>
      <c r="R1949" s="1061">
        <f>VLOOKUP(C1949,'A. Rate Class Allocations'!$B$124:$J$128,9,FALSE)</f>
        <v>0.67326093337246795</v>
      </c>
      <c r="S1949" s="1060">
        <f t="shared" si="91"/>
        <v>413.12536729861654</v>
      </c>
      <c r="T1949" s="1060">
        <f t="shared" si="92"/>
        <v>0.10963991781626058</v>
      </c>
    </row>
    <row r="1950" spans="1:20" s="1063" customFormat="1">
      <c r="A1950" s="1072" t="s">
        <v>846</v>
      </c>
      <c r="B1950" s="1063" t="s">
        <v>768</v>
      </c>
      <c r="C1950" s="1063" t="s">
        <v>806</v>
      </c>
      <c r="D1950" s="1063" t="s">
        <v>1589</v>
      </c>
      <c r="E1950" s="1066">
        <v>2019</v>
      </c>
      <c r="F1950" s="1066">
        <v>2019</v>
      </c>
      <c r="G1950" s="1064">
        <v>43474</v>
      </c>
      <c r="H1950" s="1117">
        <f t="shared" si="90"/>
        <v>2019</v>
      </c>
      <c r="I1950" s="1118"/>
      <c r="J1950" s="1063" t="s">
        <v>925</v>
      </c>
      <c r="K1950" s="1063" t="s">
        <v>924</v>
      </c>
      <c r="L1950" s="1063" t="s">
        <v>827</v>
      </c>
      <c r="M1950" s="1063">
        <v>1828.7360000000003</v>
      </c>
      <c r="N1950" s="1063">
        <v>0.72800000000000009</v>
      </c>
      <c r="O1950" s="1062">
        <f>VLOOKUP(C1950,'A. Rate Class Allocations'!$B$124:$J$128,6,FALSE)</f>
        <v>0.94261788524984402</v>
      </c>
      <c r="P1950" s="1061">
        <f>VLOOKUP(C1950,'A. Rate Class Allocations'!$B$124:$J$128,8,FALSE)</f>
        <v>0.86676492558695795</v>
      </c>
      <c r="Q1950" s="1061">
        <f>VLOOKUP(C1950,'A. Rate Class Allocations'!$B$124:$J$128,7,FALSE)</f>
        <v>0.93591420350510102</v>
      </c>
      <c r="R1950" s="1061">
        <f>VLOOKUP(C1950,'A. Rate Class Allocations'!$B$124:$J$128,9,FALSE)</f>
        <v>0.67326093337246795</v>
      </c>
      <c r="S1950" s="1060">
        <f t="shared" si="91"/>
        <v>1494.1287381877428</v>
      </c>
      <c r="T1950" s="1060">
        <f t="shared" si="92"/>
        <v>0.45872333431171108</v>
      </c>
    </row>
    <row r="1951" spans="1:20" s="1063" customFormat="1">
      <c r="A1951" s="1072" t="s">
        <v>846</v>
      </c>
      <c r="B1951" s="1063" t="s">
        <v>768</v>
      </c>
      <c r="C1951" s="1063" t="s">
        <v>806</v>
      </c>
      <c r="D1951" s="1063" t="s">
        <v>1589</v>
      </c>
      <c r="E1951" s="1066">
        <v>2019</v>
      </c>
      <c r="F1951" s="1066">
        <v>2019</v>
      </c>
      <c r="G1951" s="1064">
        <v>43474</v>
      </c>
      <c r="H1951" s="1117">
        <f t="shared" si="90"/>
        <v>2019</v>
      </c>
      <c r="I1951" s="1118"/>
      <c r="J1951" s="1063" t="s">
        <v>925</v>
      </c>
      <c r="K1951" s="1063" t="s">
        <v>924</v>
      </c>
      <c r="L1951" s="1063" t="s">
        <v>827</v>
      </c>
      <c r="M1951" s="1063">
        <v>1105.28</v>
      </c>
      <c r="N1951" s="1063">
        <v>0.44</v>
      </c>
      <c r="O1951" s="1062">
        <f>VLOOKUP(C1951,'A. Rate Class Allocations'!$B$124:$J$128,6,FALSE)</f>
        <v>0.94261788524984402</v>
      </c>
      <c r="P1951" s="1061">
        <f>VLOOKUP(C1951,'A. Rate Class Allocations'!$B$124:$J$128,8,FALSE)</f>
        <v>0.86676492558695795</v>
      </c>
      <c r="Q1951" s="1061">
        <f>VLOOKUP(C1951,'A. Rate Class Allocations'!$B$124:$J$128,7,FALSE)</f>
        <v>0.93591420350510102</v>
      </c>
      <c r="R1951" s="1061">
        <f>VLOOKUP(C1951,'A. Rate Class Allocations'!$B$124:$J$128,9,FALSE)</f>
        <v>0.67326093337246795</v>
      </c>
      <c r="S1951" s="1060">
        <f t="shared" si="91"/>
        <v>903.04484176182234</v>
      </c>
      <c r="T1951" s="1060">
        <f t="shared" si="92"/>
        <v>0.27725036689169347</v>
      </c>
    </row>
    <row r="1952" spans="1:20" s="1063" customFormat="1">
      <c r="A1952" s="1072" t="s">
        <v>846</v>
      </c>
      <c r="B1952" s="1063" t="s">
        <v>768</v>
      </c>
      <c r="C1952" s="1063" t="s">
        <v>806</v>
      </c>
      <c r="D1952" s="1063" t="s">
        <v>1588</v>
      </c>
      <c r="E1952" s="1066">
        <v>2019</v>
      </c>
      <c r="F1952" s="1066">
        <v>2019</v>
      </c>
      <c r="G1952" s="1064">
        <v>43473</v>
      </c>
      <c r="H1952" s="1117">
        <f t="shared" si="90"/>
        <v>2019</v>
      </c>
      <c r="I1952" s="1118"/>
      <c r="J1952" s="1063" t="s">
        <v>925</v>
      </c>
      <c r="K1952" s="1063" t="s">
        <v>924</v>
      </c>
      <c r="L1952" s="1063" t="s">
        <v>827</v>
      </c>
      <c r="M1952" s="1063">
        <v>1193.1400000000001</v>
      </c>
      <c r="N1952" s="1063">
        <v>0.26000000000000006</v>
      </c>
      <c r="O1952" s="1062">
        <f>VLOOKUP(C1952,'A. Rate Class Allocations'!$B$124:$J$128,6,FALSE)</f>
        <v>0.94261788524984402</v>
      </c>
      <c r="P1952" s="1061">
        <f>VLOOKUP(C1952,'A. Rate Class Allocations'!$B$124:$J$128,8,FALSE)</f>
        <v>0.86676492558695795</v>
      </c>
      <c r="Q1952" s="1061">
        <f>VLOOKUP(C1952,'A. Rate Class Allocations'!$B$124:$J$128,7,FALSE)</f>
        <v>0.93591420350510102</v>
      </c>
      <c r="R1952" s="1061">
        <f>VLOOKUP(C1952,'A. Rate Class Allocations'!$B$124:$J$128,9,FALSE)</f>
        <v>0.67326093337246795</v>
      </c>
      <c r="S1952" s="1060">
        <f t="shared" si="91"/>
        <v>974.82893248742482</v>
      </c>
      <c r="T1952" s="1060">
        <f t="shared" si="92"/>
        <v>0.16382976225418253</v>
      </c>
    </row>
    <row r="1953" spans="1:20" s="1063" customFormat="1">
      <c r="A1953" s="1072" t="s">
        <v>846</v>
      </c>
      <c r="B1953" s="1063" t="s">
        <v>768</v>
      </c>
      <c r="C1953" s="1063" t="s">
        <v>806</v>
      </c>
      <c r="D1953" s="1063" t="s">
        <v>1588</v>
      </c>
      <c r="E1953" s="1066">
        <v>2019</v>
      </c>
      <c r="F1953" s="1066">
        <v>2019</v>
      </c>
      <c r="G1953" s="1064">
        <v>43473</v>
      </c>
      <c r="H1953" s="1117">
        <f t="shared" si="90"/>
        <v>2019</v>
      </c>
      <c r="I1953" s="1118"/>
      <c r="J1953" s="1063" t="s">
        <v>925</v>
      </c>
      <c r="K1953" s="1063" t="s">
        <v>924</v>
      </c>
      <c r="L1953" s="1063" t="s">
        <v>827</v>
      </c>
      <c r="M1953" s="1063">
        <v>266.16199999999998</v>
      </c>
      <c r="N1953" s="1063">
        <v>5.7999999999999996E-2</v>
      </c>
      <c r="O1953" s="1062">
        <f>VLOOKUP(C1953,'A. Rate Class Allocations'!$B$124:$J$128,6,FALSE)</f>
        <v>0.94261788524984402</v>
      </c>
      <c r="P1953" s="1061">
        <f>VLOOKUP(C1953,'A. Rate Class Allocations'!$B$124:$J$128,8,FALSE)</f>
        <v>0.86676492558695795</v>
      </c>
      <c r="Q1953" s="1061">
        <f>VLOOKUP(C1953,'A. Rate Class Allocations'!$B$124:$J$128,7,FALSE)</f>
        <v>0.93591420350510102</v>
      </c>
      <c r="R1953" s="1061">
        <f>VLOOKUP(C1953,'A. Rate Class Allocations'!$B$124:$J$128,9,FALSE)</f>
        <v>0.67326093337246795</v>
      </c>
      <c r="S1953" s="1060">
        <f t="shared" si="91"/>
        <v>217.46183878565623</v>
      </c>
      <c r="T1953" s="1060">
        <f t="shared" si="92"/>
        <v>3.6546639272086859E-2</v>
      </c>
    </row>
    <row r="1954" spans="1:20" s="1063" customFormat="1">
      <c r="A1954" s="1072" t="s">
        <v>846</v>
      </c>
      <c r="B1954" s="1063" t="s">
        <v>768</v>
      </c>
      <c r="C1954" s="1063" t="s">
        <v>806</v>
      </c>
      <c r="D1954" s="1063" t="s">
        <v>1587</v>
      </c>
      <c r="E1954" s="1066">
        <v>2019</v>
      </c>
      <c r="F1954" s="1066">
        <v>2019</v>
      </c>
      <c r="G1954" s="1064">
        <v>43473</v>
      </c>
      <c r="H1954" s="1117">
        <f t="shared" si="90"/>
        <v>2019</v>
      </c>
      <c r="I1954" s="1118"/>
      <c r="J1954" s="1063" t="s">
        <v>925</v>
      </c>
      <c r="K1954" s="1063" t="s">
        <v>924</v>
      </c>
      <c r="L1954" s="1063" t="s">
        <v>827</v>
      </c>
      <c r="M1954" s="1063">
        <v>1760.9280000000003</v>
      </c>
      <c r="N1954" s="1063">
        <v>0.88400000000000012</v>
      </c>
      <c r="O1954" s="1062">
        <f>VLOOKUP(C1954,'A. Rate Class Allocations'!$B$124:$J$128,6,FALSE)</f>
        <v>0.94261788524984402</v>
      </c>
      <c r="P1954" s="1061">
        <f>VLOOKUP(C1954,'A. Rate Class Allocations'!$B$124:$J$128,8,FALSE)</f>
        <v>0.86676492558695795</v>
      </c>
      <c r="Q1954" s="1061">
        <f>VLOOKUP(C1954,'A. Rate Class Allocations'!$B$124:$J$128,7,FALSE)</f>
        <v>0.93591420350510102</v>
      </c>
      <c r="R1954" s="1061">
        <f>VLOOKUP(C1954,'A. Rate Class Allocations'!$B$124:$J$128,9,FALSE)</f>
        <v>0.67326093337246795</v>
      </c>
      <c r="S1954" s="1060">
        <f t="shared" si="91"/>
        <v>1438.7276953477513</v>
      </c>
      <c r="T1954" s="1060">
        <f t="shared" si="92"/>
        <v>0.55702119166422059</v>
      </c>
    </row>
    <row r="1955" spans="1:20" s="1063" customFormat="1">
      <c r="A1955" s="1072" t="s">
        <v>846</v>
      </c>
      <c r="B1955" s="1063" t="s">
        <v>768</v>
      </c>
      <c r="C1955" s="1063" t="s">
        <v>806</v>
      </c>
      <c r="D1955" s="1063" t="s">
        <v>1586</v>
      </c>
      <c r="E1955" s="1066">
        <v>2019</v>
      </c>
      <c r="F1955" s="1066">
        <v>2019</v>
      </c>
      <c r="G1955" s="1064">
        <v>43473</v>
      </c>
      <c r="H1955" s="1117">
        <f t="shared" si="90"/>
        <v>2019</v>
      </c>
      <c r="I1955" s="1118"/>
      <c r="J1955" s="1063" t="s">
        <v>925</v>
      </c>
      <c r="K1955" s="1063" t="s">
        <v>924</v>
      </c>
      <c r="L1955" s="1063" t="s">
        <v>827</v>
      </c>
      <c r="M1955" s="1063">
        <v>3020.1600000000003</v>
      </c>
      <c r="N1955" s="1063">
        <v>0.78</v>
      </c>
      <c r="O1955" s="1062">
        <f>VLOOKUP(C1955,'A. Rate Class Allocations'!$B$124:$J$128,6,FALSE)</f>
        <v>0.94261788524984402</v>
      </c>
      <c r="P1955" s="1061">
        <f>VLOOKUP(C1955,'A. Rate Class Allocations'!$B$124:$J$128,8,FALSE)</f>
        <v>0.86676492558695795</v>
      </c>
      <c r="Q1955" s="1061">
        <f>VLOOKUP(C1955,'A. Rate Class Allocations'!$B$124:$J$128,7,FALSE)</f>
        <v>0.93591420350510102</v>
      </c>
      <c r="R1955" s="1061">
        <f>VLOOKUP(C1955,'A. Rate Class Allocations'!$B$124:$J$128,9,FALSE)</f>
        <v>0.67326093337246795</v>
      </c>
      <c r="S1955" s="1060">
        <f t="shared" si="91"/>
        <v>2467.5556504192473</v>
      </c>
      <c r="T1955" s="1060">
        <f t="shared" si="92"/>
        <v>0.49148928676254749</v>
      </c>
    </row>
    <row r="1956" spans="1:20" s="1063" customFormat="1">
      <c r="A1956" s="1072" t="s">
        <v>846</v>
      </c>
      <c r="B1956" s="1063" t="s">
        <v>768</v>
      </c>
      <c r="C1956" s="1063" t="s">
        <v>806</v>
      </c>
      <c r="D1956" s="1063" t="s">
        <v>1585</v>
      </c>
      <c r="E1956" s="1066">
        <v>2019</v>
      </c>
      <c r="F1956" s="1066">
        <v>2019</v>
      </c>
      <c r="G1956" s="1064">
        <v>43578</v>
      </c>
      <c r="H1956" s="1117">
        <f t="shared" si="90"/>
        <v>2019</v>
      </c>
      <c r="I1956" s="1118"/>
      <c r="J1956" s="1063" t="s">
        <v>925</v>
      </c>
      <c r="K1956" s="1063" t="s">
        <v>924</v>
      </c>
      <c r="L1956" s="1063" t="s">
        <v>827</v>
      </c>
      <c r="M1956" s="1063">
        <v>16683.966</v>
      </c>
      <c r="N1956" s="1063">
        <v>3.8540000000000001</v>
      </c>
      <c r="O1956" s="1062">
        <f>VLOOKUP(C1956,'A. Rate Class Allocations'!$B$124:$J$128,6,FALSE)</f>
        <v>0.94261788524984402</v>
      </c>
      <c r="P1956" s="1061">
        <f>VLOOKUP(C1956,'A. Rate Class Allocations'!$B$124:$J$128,8,FALSE)</f>
        <v>0.86676492558695795</v>
      </c>
      <c r="Q1956" s="1061">
        <f>VLOOKUP(C1956,'A. Rate Class Allocations'!$B$124:$J$128,7,FALSE)</f>
        <v>0.93591420350510102</v>
      </c>
      <c r="R1956" s="1061">
        <f>VLOOKUP(C1956,'A. Rate Class Allocations'!$B$124:$J$128,9,FALSE)</f>
        <v>0.67326093337246795</v>
      </c>
      <c r="S1956" s="1060">
        <f t="shared" si="91"/>
        <v>13631.269394569363</v>
      </c>
      <c r="T1956" s="1060">
        <f t="shared" si="92"/>
        <v>2.4284611681831514</v>
      </c>
    </row>
    <row r="1957" spans="1:20" s="1063" customFormat="1">
      <c r="A1957" s="1072" t="s">
        <v>846</v>
      </c>
      <c r="B1957" s="1063" t="s">
        <v>768</v>
      </c>
      <c r="C1957" s="1063" t="s">
        <v>806</v>
      </c>
      <c r="D1957" s="1063" t="s">
        <v>1585</v>
      </c>
      <c r="E1957" s="1066">
        <v>2019</v>
      </c>
      <c r="F1957" s="1066">
        <v>2019</v>
      </c>
      <c r="G1957" s="1064">
        <v>43578</v>
      </c>
      <c r="H1957" s="1117">
        <f t="shared" si="90"/>
        <v>2019</v>
      </c>
      <c r="I1957" s="1118"/>
      <c r="J1957" s="1063" t="s">
        <v>925</v>
      </c>
      <c r="K1957" s="1063" t="s">
        <v>924</v>
      </c>
      <c r="L1957" s="1063" t="s">
        <v>827</v>
      </c>
      <c r="M1957" s="1063">
        <v>125.54099999999997</v>
      </c>
      <c r="N1957" s="1063">
        <v>2.8999999999999998E-2</v>
      </c>
      <c r="O1957" s="1062">
        <f>VLOOKUP(C1957,'A. Rate Class Allocations'!$B$124:$J$128,6,FALSE)</f>
        <v>0.94261788524984402</v>
      </c>
      <c r="P1957" s="1061">
        <f>VLOOKUP(C1957,'A. Rate Class Allocations'!$B$124:$J$128,8,FALSE)</f>
        <v>0.86676492558695795</v>
      </c>
      <c r="Q1957" s="1061">
        <f>VLOOKUP(C1957,'A. Rate Class Allocations'!$B$124:$J$128,7,FALSE)</f>
        <v>0.93591420350510102</v>
      </c>
      <c r="R1957" s="1061">
        <f>VLOOKUP(C1957,'A. Rate Class Allocations'!$B$124:$J$128,9,FALSE)</f>
        <v>0.67326093337246795</v>
      </c>
      <c r="S1957" s="1060">
        <f t="shared" si="91"/>
        <v>102.57052735924012</v>
      </c>
      <c r="T1957" s="1060">
        <f t="shared" si="92"/>
        <v>1.8273319636043429E-2</v>
      </c>
    </row>
    <row r="1958" spans="1:20" s="1063" customFormat="1">
      <c r="A1958" s="1072" t="s">
        <v>846</v>
      </c>
      <c r="B1958" s="1063" t="s">
        <v>768</v>
      </c>
      <c r="C1958" s="1063" t="s">
        <v>806</v>
      </c>
      <c r="D1958" s="1063" t="s">
        <v>1584</v>
      </c>
      <c r="E1958" s="1066">
        <v>2019</v>
      </c>
      <c r="F1958" s="1066">
        <v>2019</v>
      </c>
      <c r="G1958" s="1064">
        <v>43486</v>
      </c>
      <c r="H1958" s="1117">
        <f t="shared" si="90"/>
        <v>2019</v>
      </c>
      <c r="I1958" s="1118"/>
      <c r="J1958" s="1063" t="s">
        <v>925</v>
      </c>
      <c r="K1958" s="1063" t="s">
        <v>924</v>
      </c>
      <c r="L1958" s="1063" t="s">
        <v>827</v>
      </c>
      <c r="M1958" s="1063">
        <v>2523.9760000000006</v>
      </c>
      <c r="N1958" s="1063">
        <v>0.72800000000000009</v>
      </c>
      <c r="O1958" s="1062">
        <f>VLOOKUP(C1958,'A. Rate Class Allocations'!$B$124:$J$128,6,FALSE)</f>
        <v>0.94261788524984402</v>
      </c>
      <c r="P1958" s="1061">
        <f>VLOOKUP(C1958,'A. Rate Class Allocations'!$B$124:$J$128,8,FALSE)</f>
        <v>0.86676492558695795</v>
      </c>
      <c r="Q1958" s="1061">
        <f>VLOOKUP(C1958,'A. Rate Class Allocations'!$B$124:$J$128,7,FALSE)</f>
        <v>0.93591420350510102</v>
      </c>
      <c r="R1958" s="1061">
        <f>VLOOKUP(C1958,'A. Rate Class Allocations'!$B$124:$J$128,9,FALSE)</f>
        <v>0.67326093337246795</v>
      </c>
      <c r="S1958" s="1060">
        <f t="shared" si="91"/>
        <v>2062.1593691468565</v>
      </c>
      <c r="T1958" s="1060">
        <f t="shared" si="92"/>
        <v>0.45872333431171108</v>
      </c>
    </row>
    <row r="1959" spans="1:20" s="1063" customFormat="1">
      <c r="A1959" s="1072" t="s">
        <v>846</v>
      </c>
      <c r="B1959" s="1063" t="s">
        <v>768</v>
      </c>
      <c r="C1959" s="1063" t="s">
        <v>806</v>
      </c>
      <c r="D1959" s="1063" t="s">
        <v>1584</v>
      </c>
      <c r="E1959" s="1066">
        <v>2019</v>
      </c>
      <c r="F1959" s="1066">
        <v>2019</v>
      </c>
      <c r="G1959" s="1064">
        <v>43486</v>
      </c>
      <c r="H1959" s="1117">
        <f t="shared" si="90"/>
        <v>2019</v>
      </c>
      <c r="I1959" s="1118"/>
      <c r="J1959" s="1063" t="s">
        <v>925</v>
      </c>
      <c r="K1959" s="1063" t="s">
        <v>924</v>
      </c>
      <c r="L1959" s="1063" t="s">
        <v>827</v>
      </c>
      <c r="M1959" s="1063">
        <v>485.38</v>
      </c>
      <c r="N1959" s="1063">
        <v>0.13999999999999999</v>
      </c>
      <c r="O1959" s="1062">
        <f>VLOOKUP(C1959,'A. Rate Class Allocations'!$B$124:$J$128,6,FALSE)</f>
        <v>0.94261788524984402</v>
      </c>
      <c r="P1959" s="1061">
        <f>VLOOKUP(C1959,'A. Rate Class Allocations'!$B$124:$J$128,8,FALSE)</f>
        <v>0.86676492558695795</v>
      </c>
      <c r="Q1959" s="1061">
        <f>VLOOKUP(C1959,'A. Rate Class Allocations'!$B$124:$J$128,7,FALSE)</f>
        <v>0.93591420350510102</v>
      </c>
      <c r="R1959" s="1061">
        <f>VLOOKUP(C1959,'A. Rate Class Allocations'!$B$124:$J$128,9,FALSE)</f>
        <v>0.67326093337246795</v>
      </c>
      <c r="S1959" s="1060">
        <f t="shared" si="91"/>
        <v>396.56910945131847</v>
      </c>
      <c r="T1959" s="1060">
        <f t="shared" si="92"/>
        <v>8.8216025829175176E-2</v>
      </c>
    </row>
    <row r="1960" spans="1:20" s="1063" customFormat="1">
      <c r="A1960" s="1072" t="s">
        <v>846</v>
      </c>
      <c r="B1960" s="1063" t="s">
        <v>768</v>
      </c>
      <c r="C1960" s="1063" t="s">
        <v>806</v>
      </c>
      <c r="D1960" s="1063" t="s">
        <v>1583</v>
      </c>
      <c r="E1960" s="1066">
        <v>2019</v>
      </c>
      <c r="F1960" s="1066">
        <v>2019</v>
      </c>
      <c r="G1960" s="1064">
        <v>43475</v>
      </c>
      <c r="H1960" s="1117">
        <f t="shared" si="90"/>
        <v>2019</v>
      </c>
      <c r="I1960" s="1118"/>
      <c r="J1960" s="1063" t="s">
        <v>925</v>
      </c>
      <c r="K1960" s="1063" t="s">
        <v>924</v>
      </c>
      <c r="L1960" s="1063" t="s">
        <v>827</v>
      </c>
      <c r="M1960" s="1063">
        <v>730.10400000000004</v>
      </c>
      <c r="N1960" s="1063">
        <v>0.17399999999999999</v>
      </c>
      <c r="O1960" s="1062">
        <f>VLOOKUP(C1960,'A. Rate Class Allocations'!$B$124:$J$128,6,FALSE)</f>
        <v>0.94261788524984402</v>
      </c>
      <c r="P1960" s="1061">
        <f>VLOOKUP(C1960,'A. Rate Class Allocations'!$B$124:$J$128,8,FALSE)</f>
        <v>0.86676492558695795</v>
      </c>
      <c r="Q1960" s="1061">
        <f>VLOOKUP(C1960,'A. Rate Class Allocations'!$B$124:$J$128,7,FALSE)</f>
        <v>0.93591420350510102</v>
      </c>
      <c r="R1960" s="1061">
        <f>VLOOKUP(C1960,'A. Rate Class Allocations'!$B$124:$J$128,9,FALSE)</f>
        <v>0.67326093337246795</v>
      </c>
      <c r="S1960" s="1060">
        <f t="shared" si="91"/>
        <v>596.51549937542836</v>
      </c>
      <c r="T1960" s="1060">
        <f t="shared" si="92"/>
        <v>0.10963991781626058</v>
      </c>
    </row>
    <row r="1961" spans="1:20" s="1063" customFormat="1">
      <c r="A1961" s="1072" t="s">
        <v>846</v>
      </c>
      <c r="B1961" s="1063" t="s">
        <v>768</v>
      </c>
      <c r="C1961" s="1063" t="s">
        <v>806</v>
      </c>
      <c r="D1961" s="1063" t="s">
        <v>1583</v>
      </c>
      <c r="E1961" s="1066">
        <v>2019</v>
      </c>
      <c r="F1961" s="1066">
        <v>2019</v>
      </c>
      <c r="G1961" s="1064">
        <v>43475</v>
      </c>
      <c r="H1961" s="1117">
        <f t="shared" si="90"/>
        <v>2019</v>
      </c>
      <c r="I1961" s="1118"/>
      <c r="J1961" s="1063" t="s">
        <v>925</v>
      </c>
      <c r="K1961" s="1063" t="s">
        <v>924</v>
      </c>
      <c r="L1961" s="1063" t="s">
        <v>827</v>
      </c>
      <c r="M1961" s="1063">
        <v>3784.7919999999995</v>
      </c>
      <c r="N1961" s="1063">
        <v>0.90199999999999991</v>
      </c>
      <c r="O1961" s="1062">
        <f>VLOOKUP(C1961,'A. Rate Class Allocations'!$B$124:$J$128,6,FALSE)</f>
        <v>0.94261788524984402</v>
      </c>
      <c r="P1961" s="1061">
        <f>VLOOKUP(C1961,'A. Rate Class Allocations'!$B$124:$J$128,8,FALSE)</f>
        <v>0.86676492558695795</v>
      </c>
      <c r="Q1961" s="1061">
        <f>VLOOKUP(C1961,'A. Rate Class Allocations'!$B$124:$J$128,7,FALSE)</f>
        <v>0.93591420350510102</v>
      </c>
      <c r="R1961" s="1061">
        <f>VLOOKUP(C1961,'A. Rate Class Allocations'!$B$124:$J$128,9,FALSE)</f>
        <v>0.67326093337246795</v>
      </c>
      <c r="S1961" s="1060">
        <f t="shared" si="91"/>
        <v>3092.281496762278</v>
      </c>
      <c r="T1961" s="1060">
        <f t="shared" si="92"/>
        <v>0.56836325212797156</v>
      </c>
    </row>
    <row r="1962" spans="1:20" s="1063" customFormat="1">
      <c r="A1962" s="1072" t="s">
        <v>846</v>
      </c>
      <c r="B1962" s="1063" t="s">
        <v>768</v>
      </c>
      <c r="C1962" s="1063" t="s">
        <v>806</v>
      </c>
      <c r="D1962" s="1063" t="s">
        <v>1583</v>
      </c>
      <c r="E1962" s="1066">
        <v>2019</v>
      </c>
      <c r="F1962" s="1066">
        <v>2019</v>
      </c>
      <c r="G1962" s="1064">
        <v>43475</v>
      </c>
      <c r="H1962" s="1117">
        <f t="shared" si="90"/>
        <v>2019</v>
      </c>
      <c r="I1962" s="1118"/>
      <c r="J1962" s="1063" t="s">
        <v>925</v>
      </c>
      <c r="K1962" s="1063" t="s">
        <v>924</v>
      </c>
      <c r="L1962" s="1063" t="s">
        <v>827</v>
      </c>
      <c r="M1962" s="1063">
        <v>6847.8719999999994</v>
      </c>
      <c r="N1962" s="1063">
        <v>1.6319999999999999</v>
      </c>
      <c r="O1962" s="1062">
        <f>VLOOKUP(C1962,'A. Rate Class Allocations'!$B$124:$J$128,6,FALSE)</f>
        <v>0.94261788524984402</v>
      </c>
      <c r="P1962" s="1061">
        <f>VLOOKUP(C1962,'A. Rate Class Allocations'!$B$124:$J$128,8,FALSE)</f>
        <v>0.86676492558695795</v>
      </c>
      <c r="Q1962" s="1061">
        <f>VLOOKUP(C1962,'A. Rate Class Allocations'!$B$124:$J$128,7,FALSE)</f>
        <v>0.93591420350510102</v>
      </c>
      <c r="R1962" s="1061">
        <f>VLOOKUP(C1962,'A. Rate Class Allocations'!$B$124:$J$128,9,FALSE)</f>
        <v>0.67326093337246795</v>
      </c>
      <c r="S1962" s="1060">
        <f t="shared" si="91"/>
        <v>5594.9039941419487</v>
      </c>
      <c r="T1962" s="1060">
        <f t="shared" si="92"/>
        <v>1.0283468153800992</v>
      </c>
    </row>
    <row r="1963" spans="1:20" s="1063" customFormat="1">
      <c r="A1963" s="1072" t="s">
        <v>846</v>
      </c>
      <c r="B1963" s="1063" t="s">
        <v>768</v>
      </c>
      <c r="C1963" s="1063" t="s">
        <v>806</v>
      </c>
      <c r="D1963" s="1063" t="s">
        <v>1583</v>
      </c>
      <c r="E1963" s="1066">
        <v>2019</v>
      </c>
      <c r="F1963" s="1066">
        <v>2019</v>
      </c>
      <c r="G1963" s="1064">
        <v>43475</v>
      </c>
      <c r="H1963" s="1117">
        <f t="shared" si="90"/>
        <v>2019</v>
      </c>
      <c r="I1963" s="1118"/>
      <c r="J1963" s="1063" t="s">
        <v>843</v>
      </c>
      <c r="K1963" s="1063" t="s">
        <v>924</v>
      </c>
      <c r="L1963" s="1063" t="s">
        <v>827</v>
      </c>
      <c r="M1963" s="1063">
        <v>570.65599999999995</v>
      </c>
      <c r="N1963" s="1063">
        <v>0.13599999999999998</v>
      </c>
      <c r="O1963" s="1062">
        <f>VLOOKUP(C1963,'A. Rate Class Allocations'!$B$124:$J$128,6,FALSE)</f>
        <v>0.94261788524984402</v>
      </c>
      <c r="P1963" s="1061">
        <f>VLOOKUP(C1963,'A. Rate Class Allocations'!$B$124:$J$128,8,FALSE)</f>
        <v>0.86676492558695795</v>
      </c>
      <c r="Q1963" s="1061">
        <f>VLOOKUP(C1963,'A. Rate Class Allocations'!$B$124:$J$128,7,FALSE)</f>
        <v>0.93591420350510102</v>
      </c>
      <c r="R1963" s="1061">
        <f>VLOOKUP(C1963,'A. Rate Class Allocations'!$B$124:$J$128,9,FALSE)</f>
        <v>0.67326093337246795</v>
      </c>
      <c r="S1963" s="1060">
        <f t="shared" si="91"/>
        <v>466.24199951182914</v>
      </c>
      <c r="T1963" s="1060">
        <f t="shared" si="92"/>
        <v>8.5695567948341614E-2</v>
      </c>
    </row>
    <row r="1964" spans="1:20" s="1063" customFormat="1">
      <c r="A1964" s="1072" t="s">
        <v>846</v>
      </c>
      <c r="B1964" s="1063" t="s">
        <v>768</v>
      </c>
      <c r="C1964" s="1063" t="s">
        <v>806</v>
      </c>
      <c r="D1964" s="1063" t="s">
        <v>1582</v>
      </c>
      <c r="E1964" s="1066">
        <v>2019</v>
      </c>
      <c r="F1964" s="1066">
        <v>2019</v>
      </c>
      <c r="G1964" s="1064">
        <v>43474</v>
      </c>
      <c r="H1964" s="1117">
        <f t="shared" si="90"/>
        <v>2019</v>
      </c>
      <c r="I1964" s="1118"/>
      <c r="J1964" s="1063" t="s">
        <v>925</v>
      </c>
      <c r="K1964" s="1063" t="s">
        <v>924</v>
      </c>
      <c r="L1964" s="1063" t="s">
        <v>827</v>
      </c>
      <c r="M1964" s="1063">
        <v>4093.4400000000014</v>
      </c>
      <c r="N1964" s="1063">
        <v>1.0400000000000003</v>
      </c>
      <c r="O1964" s="1062">
        <f>VLOOKUP(C1964,'A. Rate Class Allocations'!$B$124:$J$128,6,FALSE)</f>
        <v>0.94261788524984402</v>
      </c>
      <c r="P1964" s="1061">
        <f>VLOOKUP(C1964,'A. Rate Class Allocations'!$B$124:$J$128,8,FALSE)</f>
        <v>0.86676492558695795</v>
      </c>
      <c r="Q1964" s="1061">
        <f>VLOOKUP(C1964,'A. Rate Class Allocations'!$B$124:$J$128,7,FALSE)</f>
        <v>0.93591420350510102</v>
      </c>
      <c r="R1964" s="1061">
        <f>VLOOKUP(C1964,'A. Rate Class Allocations'!$B$124:$J$128,9,FALSE)</f>
        <v>0.67326093337246795</v>
      </c>
      <c r="S1964" s="1060">
        <f t="shared" si="91"/>
        <v>3344.4555923037738</v>
      </c>
      <c r="T1964" s="1060">
        <f t="shared" si="92"/>
        <v>0.6553190490167301</v>
      </c>
    </row>
    <row r="1965" spans="1:20" s="1063" customFormat="1">
      <c r="A1965" s="1072" t="s">
        <v>846</v>
      </c>
      <c r="B1965" s="1063" t="s">
        <v>768</v>
      </c>
      <c r="C1965" s="1063" t="s">
        <v>806</v>
      </c>
      <c r="D1965" s="1063" t="s">
        <v>1582</v>
      </c>
      <c r="E1965" s="1066">
        <v>2019</v>
      </c>
      <c r="F1965" s="1066">
        <v>2019</v>
      </c>
      <c r="G1965" s="1064">
        <v>43474</v>
      </c>
      <c r="H1965" s="1117">
        <f t="shared" si="90"/>
        <v>2019</v>
      </c>
      <c r="I1965" s="1118"/>
      <c r="J1965" s="1063" t="s">
        <v>925</v>
      </c>
      <c r="K1965" s="1063" t="s">
        <v>924</v>
      </c>
      <c r="L1965" s="1063" t="s">
        <v>827</v>
      </c>
      <c r="M1965" s="1063">
        <v>802.94400000000019</v>
      </c>
      <c r="N1965" s="1063">
        <v>0.20400000000000001</v>
      </c>
      <c r="O1965" s="1062">
        <f>VLOOKUP(C1965,'A. Rate Class Allocations'!$B$124:$J$128,6,FALSE)</f>
        <v>0.94261788524984402</v>
      </c>
      <c r="P1965" s="1061">
        <f>VLOOKUP(C1965,'A. Rate Class Allocations'!$B$124:$J$128,8,FALSE)</f>
        <v>0.86676492558695795</v>
      </c>
      <c r="Q1965" s="1061">
        <f>VLOOKUP(C1965,'A. Rate Class Allocations'!$B$124:$J$128,7,FALSE)</f>
        <v>0.93591420350510102</v>
      </c>
      <c r="R1965" s="1061">
        <f>VLOOKUP(C1965,'A. Rate Class Allocations'!$B$124:$J$128,9,FALSE)</f>
        <v>0.67326093337246795</v>
      </c>
      <c r="S1965" s="1060">
        <f t="shared" si="91"/>
        <v>656.02782772112482</v>
      </c>
      <c r="T1965" s="1060">
        <f t="shared" si="92"/>
        <v>0.12854335192251243</v>
      </c>
    </row>
    <row r="1966" spans="1:20" s="1063" customFormat="1">
      <c r="A1966" s="1072" t="s">
        <v>846</v>
      </c>
      <c r="B1966" s="1063" t="s">
        <v>768</v>
      </c>
      <c r="C1966" s="1063" t="s">
        <v>806</v>
      </c>
      <c r="D1966" s="1063" t="s">
        <v>1582</v>
      </c>
      <c r="E1966" s="1066">
        <v>2019</v>
      </c>
      <c r="F1966" s="1066">
        <v>2019</v>
      </c>
      <c r="G1966" s="1064">
        <v>43474</v>
      </c>
      <c r="H1966" s="1117">
        <f t="shared" si="90"/>
        <v>2019</v>
      </c>
      <c r="I1966" s="1118"/>
      <c r="J1966" s="1063" t="s">
        <v>925</v>
      </c>
      <c r="K1966" s="1063" t="s">
        <v>924</v>
      </c>
      <c r="L1966" s="1063" t="s">
        <v>827</v>
      </c>
      <c r="M1966" s="1063">
        <v>661.24800000000005</v>
      </c>
      <c r="N1966" s="1063">
        <v>0.16800000000000004</v>
      </c>
      <c r="O1966" s="1062">
        <f>VLOOKUP(C1966,'A. Rate Class Allocations'!$B$124:$J$128,6,FALSE)</f>
        <v>0.94261788524984402</v>
      </c>
      <c r="P1966" s="1061">
        <f>VLOOKUP(C1966,'A. Rate Class Allocations'!$B$124:$J$128,8,FALSE)</f>
        <v>0.86676492558695795</v>
      </c>
      <c r="Q1966" s="1061">
        <f>VLOOKUP(C1966,'A. Rate Class Allocations'!$B$124:$J$128,7,FALSE)</f>
        <v>0.93591420350510102</v>
      </c>
      <c r="R1966" s="1061">
        <f>VLOOKUP(C1966,'A. Rate Class Allocations'!$B$124:$J$128,9,FALSE)</f>
        <v>0.67326093337246795</v>
      </c>
      <c r="S1966" s="1060">
        <f t="shared" si="91"/>
        <v>540.25821106445562</v>
      </c>
      <c r="T1966" s="1060">
        <f t="shared" si="92"/>
        <v>0.10585923099501024</v>
      </c>
    </row>
    <row r="1967" spans="1:20" s="1063" customFormat="1">
      <c r="A1967" s="1072" t="s">
        <v>846</v>
      </c>
      <c r="B1967" s="1063" t="s">
        <v>768</v>
      </c>
      <c r="C1967" s="1063" t="s">
        <v>806</v>
      </c>
      <c r="D1967" s="1063" t="s">
        <v>1581</v>
      </c>
      <c r="E1967" s="1066">
        <v>2019</v>
      </c>
      <c r="F1967" s="1066">
        <v>2019</v>
      </c>
      <c r="G1967" s="1064">
        <v>43474</v>
      </c>
      <c r="H1967" s="1117">
        <f t="shared" si="90"/>
        <v>2019</v>
      </c>
      <c r="I1967" s="1118"/>
      <c r="J1967" s="1063" t="s">
        <v>925</v>
      </c>
      <c r="K1967" s="1063" t="s">
        <v>924</v>
      </c>
      <c r="L1967" s="1063" t="s">
        <v>827</v>
      </c>
      <c r="M1967" s="1063">
        <v>2038.8160000000003</v>
      </c>
      <c r="N1967" s="1063">
        <v>0.67599999999999993</v>
      </c>
      <c r="O1967" s="1062">
        <f>VLOOKUP(C1967,'A. Rate Class Allocations'!$B$124:$J$128,6,FALSE)</f>
        <v>0.94261788524984402</v>
      </c>
      <c r="P1967" s="1061">
        <f>VLOOKUP(C1967,'A. Rate Class Allocations'!$B$124:$J$128,8,FALSE)</f>
        <v>0.86676492558695795</v>
      </c>
      <c r="Q1967" s="1061">
        <f>VLOOKUP(C1967,'A. Rate Class Allocations'!$B$124:$J$128,7,FALSE)</f>
        <v>0.93591420350510102</v>
      </c>
      <c r="R1967" s="1061">
        <f>VLOOKUP(C1967,'A. Rate Class Allocations'!$B$124:$J$128,9,FALSE)</f>
        <v>0.67326093337246795</v>
      </c>
      <c r="S1967" s="1060">
        <f t="shared" si="91"/>
        <v>1665.7700058821943</v>
      </c>
      <c r="T1967" s="1060">
        <f t="shared" si="92"/>
        <v>0.42595738186087445</v>
      </c>
    </row>
    <row r="1968" spans="1:20" s="1063" customFormat="1">
      <c r="A1968" s="1072" t="s">
        <v>846</v>
      </c>
      <c r="B1968" s="1063" t="s">
        <v>768</v>
      </c>
      <c r="C1968" s="1063" t="s">
        <v>806</v>
      </c>
      <c r="D1968" s="1063" t="s">
        <v>1581</v>
      </c>
      <c r="E1968" s="1066">
        <v>2019</v>
      </c>
      <c r="F1968" s="1066">
        <v>2019</v>
      </c>
      <c r="G1968" s="1064">
        <v>43474</v>
      </c>
      <c r="H1968" s="1117">
        <f t="shared" si="90"/>
        <v>2019</v>
      </c>
      <c r="I1968" s="1118"/>
      <c r="J1968" s="1063" t="s">
        <v>925</v>
      </c>
      <c r="K1968" s="1063" t="s">
        <v>924</v>
      </c>
      <c r="L1968" s="1063" t="s">
        <v>827</v>
      </c>
      <c r="M1968" s="1063">
        <v>174.928</v>
      </c>
      <c r="N1968" s="1063">
        <v>5.7999999999999996E-2</v>
      </c>
      <c r="O1968" s="1062">
        <f>VLOOKUP(C1968,'A. Rate Class Allocations'!$B$124:$J$128,6,FALSE)</f>
        <v>0.94261788524984402</v>
      </c>
      <c r="P1968" s="1061">
        <f>VLOOKUP(C1968,'A. Rate Class Allocations'!$B$124:$J$128,8,FALSE)</f>
        <v>0.86676492558695795</v>
      </c>
      <c r="Q1968" s="1061">
        <f>VLOOKUP(C1968,'A. Rate Class Allocations'!$B$124:$J$128,7,FALSE)</f>
        <v>0.93591420350510102</v>
      </c>
      <c r="R1968" s="1061">
        <f>VLOOKUP(C1968,'A. Rate Class Allocations'!$B$124:$J$128,9,FALSE)</f>
        <v>0.67326093337246795</v>
      </c>
      <c r="S1968" s="1060">
        <f t="shared" si="91"/>
        <v>142.92109517924149</v>
      </c>
      <c r="T1968" s="1060">
        <f t="shared" si="92"/>
        <v>3.6546639272086859E-2</v>
      </c>
    </row>
    <row r="1969" spans="1:20" s="1063" customFormat="1">
      <c r="A1969" s="1072" t="s">
        <v>846</v>
      </c>
      <c r="B1969" s="1063" t="s">
        <v>768</v>
      </c>
      <c r="C1969" s="1063" t="s">
        <v>806</v>
      </c>
      <c r="D1969" s="1063" t="s">
        <v>1581</v>
      </c>
      <c r="E1969" s="1066">
        <v>2019</v>
      </c>
      <c r="F1969" s="1066">
        <v>2019</v>
      </c>
      <c r="G1969" s="1064">
        <v>43474</v>
      </c>
      <c r="H1969" s="1117">
        <f t="shared" si="90"/>
        <v>2019</v>
      </c>
      <c r="I1969" s="1118"/>
      <c r="J1969" s="1063" t="s">
        <v>925</v>
      </c>
      <c r="K1969" s="1063" t="s">
        <v>924</v>
      </c>
      <c r="L1969" s="1063" t="s">
        <v>827</v>
      </c>
      <c r="M1969" s="1063">
        <v>1411.4879999999998</v>
      </c>
      <c r="N1969" s="1063">
        <v>0.46799999999999997</v>
      </c>
      <c r="O1969" s="1062">
        <f>VLOOKUP(C1969,'A. Rate Class Allocations'!$B$124:$J$128,6,FALSE)</f>
        <v>0.94261788524984402</v>
      </c>
      <c r="P1969" s="1061">
        <f>VLOOKUP(C1969,'A. Rate Class Allocations'!$B$124:$J$128,8,FALSE)</f>
        <v>0.86676492558695795</v>
      </c>
      <c r="Q1969" s="1061">
        <f>VLOOKUP(C1969,'A. Rate Class Allocations'!$B$124:$J$128,7,FALSE)</f>
        <v>0.93591420350510102</v>
      </c>
      <c r="R1969" s="1061">
        <f>VLOOKUP(C1969,'A. Rate Class Allocations'!$B$124:$J$128,9,FALSE)</f>
        <v>0.67326093337246795</v>
      </c>
      <c r="S1969" s="1060">
        <f t="shared" si="91"/>
        <v>1153.2253886876726</v>
      </c>
      <c r="T1969" s="1060">
        <f t="shared" si="92"/>
        <v>0.29489357205752847</v>
      </c>
    </row>
    <row r="1970" spans="1:20" s="1063" customFormat="1">
      <c r="A1970" s="1072" t="s">
        <v>846</v>
      </c>
      <c r="B1970" s="1063" t="s">
        <v>768</v>
      </c>
      <c r="C1970" s="1063" t="s">
        <v>806</v>
      </c>
      <c r="D1970" s="1063" t="s">
        <v>1580</v>
      </c>
      <c r="E1970" s="1066">
        <v>2019</v>
      </c>
      <c r="F1970" s="1066">
        <v>2019</v>
      </c>
      <c r="G1970" s="1064">
        <v>43474</v>
      </c>
      <c r="H1970" s="1117">
        <f t="shared" si="90"/>
        <v>2019</v>
      </c>
      <c r="I1970" s="1118"/>
      <c r="J1970" s="1063" t="s">
        <v>925</v>
      </c>
      <c r="K1970" s="1063" t="s">
        <v>924</v>
      </c>
      <c r="L1970" s="1063" t="s">
        <v>827</v>
      </c>
      <c r="M1970" s="1063">
        <v>2649.9200000000005</v>
      </c>
      <c r="N1970" s="1063">
        <v>0.52000000000000013</v>
      </c>
      <c r="O1970" s="1062">
        <f>VLOOKUP(C1970,'A. Rate Class Allocations'!$B$124:$J$128,6,FALSE)</f>
        <v>0.94261788524984402</v>
      </c>
      <c r="P1970" s="1061">
        <f>VLOOKUP(C1970,'A. Rate Class Allocations'!$B$124:$J$128,8,FALSE)</f>
        <v>0.86676492558695795</v>
      </c>
      <c r="Q1970" s="1061">
        <f>VLOOKUP(C1970,'A. Rate Class Allocations'!$B$124:$J$128,7,FALSE)</f>
        <v>0.93591420350510102</v>
      </c>
      <c r="R1970" s="1061">
        <f>VLOOKUP(C1970,'A. Rate Class Allocations'!$B$124:$J$128,9,FALSE)</f>
        <v>0.67326093337246795</v>
      </c>
      <c r="S1970" s="1060">
        <f t="shared" si="91"/>
        <v>2165.0591588389266</v>
      </c>
      <c r="T1970" s="1060">
        <f t="shared" si="92"/>
        <v>0.32765952450836505</v>
      </c>
    </row>
    <row r="1971" spans="1:20" s="1063" customFormat="1">
      <c r="A1971" s="1072" t="s">
        <v>846</v>
      </c>
      <c r="B1971" s="1063" t="s">
        <v>768</v>
      </c>
      <c r="C1971" s="1063" t="s">
        <v>806</v>
      </c>
      <c r="D1971" s="1063" t="s">
        <v>1580</v>
      </c>
      <c r="E1971" s="1066">
        <v>2019</v>
      </c>
      <c r="F1971" s="1066">
        <v>2019</v>
      </c>
      <c r="G1971" s="1064">
        <v>43474</v>
      </c>
      <c r="H1971" s="1117">
        <f t="shared" si="90"/>
        <v>2019</v>
      </c>
      <c r="I1971" s="1118"/>
      <c r="J1971" s="1063" t="s">
        <v>925</v>
      </c>
      <c r="K1971" s="1063" t="s">
        <v>924</v>
      </c>
      <c r="L1971" s="1063" t="s">
        <v>827</v>
      </c>
      <c r="M1971" s="1063">
        <v>443.35200000000003</v>
      </c>
      <c r="N1971" s="1063">
        <v>8.7000000000000008E-2</v>
      </c>
      <c r="O1971" s="1062">
        <f>VLOOKUP(C1971,'A. Rate Class Allocations'!$B$124:$J$128,6,FALSE)</f>
        <v>0.94261788524984402</v>
      </c>
      <c r="P1971" s="1061">
        <f>VLOOKUP(C1971,'A. Rate Class Allocations'!$B$124:$J$128,8,FALSE)</f>
        <v>0.86676492558695795</v>
      </c>
      <c r="Q1971" s="1061">
        <f>VLOOKUP(C1971,'A. Rate Class Allocations'!$B$124:$J$128,7,FALSE)</f>
        <v>0.93591420350510102</v>
      </c>
      <c r="R1971" s="1061">
        <f>VLOOKUP(C1971,'A. Rate Class Allocations'!$B$124:$J$128,9,FALSE)</f>
        <v>0.67326093337246795</v>
      </c>
      <c r="S1971" s="1060">
        <f t="shared" si="91"/>
        <v>362.23105157497417</v>
      </c>
      <c r="T1971" s="1060">
        <f t="shared" si="92"/>
        <v>5.4819958908130302E-2</v>
      </c>
    </row>
    <row r="1972" spans="1:20" s="1063" customFormat="1">
      <c r="A1972" s="1072" t="s">
        <v>846</v>
      </c>
      <c r="B1972" s="1063" t="s">
        <v>768</v>
      </c>
      <c r="C1972" s="1063" t="s">
        <v>806</v>
      </c>
      <c r="D1972" s="1063" t="s">
        <v>1580</v>
      </c>
      <c r="E1972" s="1066">
        <v>2019</v>
      </c>
      <c r="F1972" s="1066">
        <v>2019</v>
      </c>
      <c r="G1972" s="1064">
        <v>43474</v>
      </c>
      <c r="H1972" s="1117">
        <f t="shared" si="90"/>
        <v>2019</v>
      </c>
      <c r="I1972" s="1118"/>
      <c r="J1972" s="1063" t="s">
        <v>925</v>
      </c>
      <c r="K1972" s="1063" t="s">
        <v>924</v>
      </c>
      <c r="L1972" s="1063" t="s">
        <v>827</v>
      </c>
      <c r="M1972" s="1063">
        <v>315.952</v>
      </c>
      <c r="N1972" s="1063">
        <v>6.2E-2</v>
      </c>
      <c r="O1972" s="1062">
        <f>VLOOKUP(C1972,'A. Rate Class Allocations'!$B$124:$J$128,6,FALSE)</f>
        <v>0.94261788524984402</v>
      </c>
      <c r="P1972" s="1061">
        <f>VLOOKUP(C1972,'A. Rate Class Allocations'!$B$124:$J$128,8,FALSE)</f>
        <v>0.86676492558695795</v>
      </c>
      <c r="Q1972" s="1061">
        <f>VLOOKUP(C1972,'A. Rate Class Allocations'!$B$124:$J$128,7,FALSE)</f>
        <v>0.93591420350510102</v>
      </c>
      <c r="R1972" s="1061">
        <f>VLOOKUP(C1972,'A. Rate Class Allocations'!$B$124:$J$128,9,FALSE)</f>
        <v>0.67326093337246795</v>
      </c>
      <c r="S1972" s="1060">
        <f t="shared" si="91"/>
        <v>258.14166893848733</v>
      </c>
      <c r="T1972" s="1060">
        <f t="shared" si="92"/>
        <v>3.9067097152920442E-2</v>
      </c>
    </row>
    <row r="1973" spans="1:20" s="1063" customFormat="1">
      <c r="A1973" s="1072" t="s">
        <v>846</v>
      </c>
      <c r="B1973" s="1063" t="s">
        <v>768</v>
      </c>
      <c r="C1973" s="1063" t="s">
        <v>806</v>
      </c>
      <c r="D1973" s="1063" t="s">
        <v>1579</v>
      </c>
      <c r="E1973" s="1066">
        <v>2019</v>
      </c>
      <c r="F1973" s="1066">
        <v>2019</v>
      </c>
      <c r="G1973" s="1064">
        <v>43474</v>
      </c>
      <c r="H1973" s="1117">
        <f t="shared" si="90"/>
        <v>2019</v>
      </c>
      <c r="I1973" s="1118"/>
      <c r="J1973" s="1063" t="s">
        <v>925</v>
      </c>
      <c r="K1973" s="1063" t="s">
        <v>924</v>
      </c>
      <c r="L1973" s="1063" t="s">
        <v>827</v>
      </c>
      <c r="M1973" s="1063">
        <v>140.86800000000002</v>
      </c>
      <c r="N1973" s="1063">
        <v>5.2000000000000005E-2</v>
      </c>
      <c r="O1973" s="1062">
        <f>VLOOKUP(C1973,'A. Rate Class Allocations'!$B$124:$J$128,6,FALSE)</f>
        <v>0.94261788524984402</v>
      </c>
      <c r="P1973" s="1061">
        <f>VLOOKUP(C1973,'A. Rate Class Allocations'!$B$124:$J$128,8,FALSE)</f>
        <v>0.86676492558695795</v>
      </c>
      <c r="Q1973" s="1061">
        <f>VLOOKUP(C1973,'A. Rate Class Allocations'!$B$124:$J$128,7,FALSE)</f>
        <v>0.93591420350510102</v>
      </c>
      <c r="R1973" s="1061">
        <f>VLOOKUP(C1973,'A. Rate Class Allocations'!$B$124:$J$128,9,FALSE)</f>
        <v>0.67326093337246795</v>
      </c>
      <c r="S1973" s="1060">
        <f t="shared" si="91"/>
        <v>115.09311737234403</v>
      </c>
      <c r="T1973" s="1060">
        <f t="shared" si="92"/>
        <v>3.2765952450836508E-2</v>
      </c>
    </row>
    <row r="1974" spans="1:20" s="1063" customFormat="1">
      <c r="A1974" s="1072" t="s">
        <v>846</v>
      </c>
      <c r="B1974" s="1063" t="s">
        <v>768</v>
      </c>
      <c r="C1974" s="1063" t="s">
        <v>806</v>
      </c>
      <c r="D1974" s="1063" t="s">
        <v>1579</v>
      </c>
      <c r="E1974" s="1066">
        <v>2019</v>
      </c>
      <c r="F1974" s="1066">
        <v>2019</v>
      </c>
      <c r="G1974" s="1064">
        <v>43474</v>
      </c>
      <c r="H1974" s="1117">
        <f t="shared" si="90"/>
        <v>2019</v>
      </c>
      <c r="I1974" s="1118"/>
      <c r="J1974" s="1063" t="s">
        <v>925</v>
      </c>
      <c r="K1974" s="1063" t="s">
        <v>924</v>
      </c>
      <c r="L1974" s="1063" t="s">
        <v>827</v>
      </c>
      <c r="M1974" s="1063">
        <v>3613.806</v>
      </c>
      <c r="N1974" s="1063">
        <v>1.3340000000000001</v>
      </c>
      <c r="O1974" s="1062">
        <f>VLOOKUP(C1974,'A. Rate Class Allocations'!$B$124:$J$128,6,FALSE)</f>
        <v>0.94261788524984402</v>
      </c>
      <c r="P1974" s="1061">
        <f>VLOOKUP(C1974,'A. Rate Class Allocations'!$B$124:$J$128,8,FALSE)</f>
        <v>0.86676492558695795</v>
      </c>
      <c r="Q1974" s="1061">
        <f>VLOOKUP(C1974,'A. Rate Class Allocations'!$B$124:$J$128,7,FALSE)</f>
        <v>0.93591420350510102</v>
      </c>
      <c r="R1974" s="1061">
        <f>VLOOKUP(C1974,'A. Rate Class Allocations'!$B$124:$J$128,9,FALSE)</f>
        <v>0.67326093337246795</v>
      </c>
      <c r="S1974" s="1060">
        <f t="shared" si="91"/>
        <v>2952.5811264366712</v>
      </c>
      <c r="T1974" s="1060">
        <f t="shared" si="92"/>
        <v>0.84057270325799793</v>
      </c>
    </row>
    <row r="1975" spans="1:20" s="1063" customFormat="1">
      <c r="A1975" s="1072" t="s">
        <v>846</v>
      </c>
      <c r="B1975" s="1063" t="s">
        <v>768</v>
      </c>
      <c r="C1975" s="1063" t="s">
        <v>806</v>
      </c>
      <c r="D1975" s="1063" t="s">
        <v>1578</v>
      </c>
      <c r="E1975" s="1066">
        <v>2019</v>
      </c>
      <c r="F1975" s="1066">
        <v>2019</v>
      </c>
      <c r="G1975" s="1064">
        <v>43474</v>
      </c>
      <c r="H1975" s="1117">
        <f t="shared" si="90"/>
        <v>2019</v>
      </c>
      <c r="I1975" s="1118"/>
      <c r="J1975" s="1063" t="s">
        <v>925</v>
      </c>
      <c r="K1975" s="1063" t="s">
        <v>924</v>
      </c>
      <c r="L1975" s="1063" t="s">
        <v>827</v>
      </c>
      <c r="M1975" s="1063">
        <v>1139.4240000000002</v>
      </c>
      <c r="N1975" s="1063">
        <v>0.41600000000000004</v>
      </c>
      <c r="O1975" s="1062">
        <f>VLOOKUP(C1975,'A. Rate Class Allocations'!$B$124:$J$128,6,FALSE)</f>
        <v>0.94261788524984402</v>
      </c>
      <c r="P1975" s="1061">
        <f>VLOOKUP(C1975,'A. Rate Class Allocations'!$B$124:$J$128,8,FALSE)</f>
        <v>0.86676492558695795</v>
      </c>
      <c r="Q1975" s="1061">
        <f>VLOOKUP(C1975,'A. Rate Class Allocations'!$B$124:$J$128,7,FALSE)</f>
        <v>0.93591420350510102</v>
      </c>
      <c r="R1975" s="1061">
        <f>VLOOKUP(C1975,'A. Rate Class Allocations'!$B$124:$J$128,9,FALSE)</f>
        <v>0.67326093337246795</v>
      </c>
      <c r="S1975" s="1060">
        <f t="shared" si="91"/>
        <v>930.94144993089787</v>
      </c>
      <c r="T1975" s="1060">
        <f t="shared" si="92"/>
        <v>0.26212761960669206</v>
      </c>
    </row>
    <row r="1976" spans="1:20" s="1063" customFormat="1">
      <c r="A1976" s="1072" t="s">
        <v>846</v>
      </c>
      <c r="B1976" s="1063" t="s">
        <v>768</v>
      </c>
      <c r="C1976" s="1063" t="s">
        <v>806</v>
      </c>
      <c r="D1976" s="1063" t="s">
        <v>1578</v>
      </c>
      <c r="E1976" s="1066">
        <v>2019</v>
      </c>
      <c r="F1976" s="1066">
        <v>2019</v>
      </c>
      <c r="G1976" s="1064">
        <v>43474</v>
      </c>
      <c r="H1976" s="1117">
        <f t="shared" si="90"/>
        <v>2019</v>
      </c>
      <c r="I1976" s="1118"/>
      <c r="J1976" s="1063" t="s">
        <v>925</v>
      </c>
      <c r="K1976" s="1063" t="s">
        <v>924</v>
      </c>
      <c r="L1976" s="1063" t="s">
        <v>827</v>
      </c>
      <c r="M1976" s="1063">
        <v>476.58600000000001</v>
      </c>
      <c r="N1976" s="1063">
        <v>0.17399999999999999</v>
      </c>
      <c r="O1976" s="1062">
        <f>VLOOKUP(C1976,'A. Rate Class Allocations'!$B$124:$J$128,6,FALSE)</f>
        <v>0.94261788524984402</v>
      </c>
      <c r="P1976" s="1061">
        <f>VLOOKUP(C1976,'A. Rate Class Allocations'!$B$124:$J$128,8,FALSE)</f>
        <v>0.86676492558695795</v>
      </c>
      <c r="Q1976" s="1061">
        <f>VLOOKUP(C1976,'A. Rate Class Allocations'!$B$124:$J$128,7,FALSE)</f>
        <v>0.93591420350510102</v>
      </c>
      <c r="R1976" s="1061">
        <f>VLOOKUP(C1976,'A. Rate Class Allocations'!$B$124:$J$128,9,FALSE)</f>
        <v>0.67326093337246795</v>
      </c>
      <c r="S1976" s="1060">
        <f t="shared" si="91"/>
        <v>389.38416415378896</v>
      </c>
      <c r="T1976" s="1060">
        <f t="shared" si="92"/>
        <v>0.10963991781626058</v>
      </c>
    </row>
    <row r="1977" spans="1:20" s="1063" customFormat="1">
      <c r="A1977" s="1072" t="s">
        <v>846</v>
      </c>
      <c r="B1977" s="1063" t="s">
        <v>768</v>
      </c>
      <c r="C1977" s="1063" t="s">
        <v>806</v>
      </c>
      <c r="D1977" s="1063" t="s">
        <v>1577</v>
      </c>
      <c r="E1977" s="1066">
        <v>2019</v>
      </c>
      <c r="F1977" s="1066">
        <v>2019</v>
      </c>
      <c r="G1977" s="1064">
        <v>43474</v>
      </c>
      <c r="H1977" s="1117">
        <f t="shared" si="90"/>
        <v>2019</v>
      </c>
      <c r="I1977" s="1118"/>
      <c r="J1977" s="1063" t="s">
        <v>925</v>
      </c>
      <c r="K1977" s="1063" t="s">
        <v>924</v>
      </c>
      <c r="L1977" s="1063" t="s">
        <v>827</v>
      </c>
      <c r="M1977" s="1063">
        <v>2542.02</v>
      </c>
      <c r="N1977" s="1063">
        <v>0.78</v>
      </c>
      <c r="O1977" s="1062">
        <f>VLOOKUP(C1977,'A. Rate Class Allocations'!$B$124:$J$128,6,FALSE)</f>
        <v>0.94261788524984402</v>
      </c>
      <c r="P1977" s="1061">
        <f>VLOOKUP(C1977,'A. Rate Class Allocations'!$B$124:$J$128,8,FALSE)</f>
        <v>0.86676492558695795</v>
      </c>
      <c r="Q1977" s="1061">
        <f>VLOOKUP(C1977,'A. Rate Class Allocations'!$B$124:$J$128,7,FALSE)</f>
        <v>0.93591420350510102</v>
      </c>
      <c r="R1977" s="1061">
        <f>VLOOKUP(C1977,'A. Rate Class Allocations'!$B$124:$J$128,9,FALSE)</f>
        <v>0.67326093337246795</v>
      </c>
      <c r="S1977" s="1060">
        <f t="shared" si="91"/>
        <v>2076.9018245651669</v>
      </c>
      <c r="T1977" s="1060">
        <f t="shared" si="92"/>
        <v>0.49148928676254749</v>
      </c>
    </row>
    <row r="1978" spans="1:20" s="1063" customFormat="1">
      <c r="A1978" s="1072" t="s">
        <v>846</v>
      </c>
      <c r="B1978" s="1063" t="s">
        <v>768</v>
      </c>
      <c r="C1978" s="1063" t="s">
        <v>806</v>
      </c>
      <c r="D1978" s="1063" t="s">
        <v>1577</v>
      </c>
      <c r="E1978" s="1066">
        <v>2019</v>
      </c>
      <c r="F1978" s="1066">
        <v>2019</v>
      </c>
      <c r="G1978" s="1064">
        <v>43474</v>
      </c>
      <c r="H1978" s="1117">
        <f t="shared" si="90"/>
        <v>2019</v>
      </c>
      <c r="I1978" s="1118"/>
      <c r="J1978" s="1063" t="s">
        <v>925</v>
      </c>
      <c r="K1978" s="1063" t="s">
        <v>924</v>
      </c>
      <c r="L1978" s="1063" t="s">
        <v>827</v>
      </c>
      <c r="M1978" s="1063">
        <v>283.53299999999996</v>
      </c>
      <c r="N1978" s="1063">
        <v>8.6999999999999994E-2</v>
      </c>
      <c r="O1978" s="1062">
        <f>VLOOKUP(C1978,'A. Rate Class Allocations'!$B$124:$J$128,6,FALSE)</f>
        <v>0.94261788524984402</v>
      </c>
      <c r="P1978" s="1061">
        <f>VLOOKUP(C1978,'A. Rate Class Allocations'!$B$124:$J$128,8,FALSE)</f>
        <v>0.86676492558695795</v>
      </c>
      <c r="Q1978" s="1061">
        <f>VLOOKUP(C1978,'A. Rate Class Allocations'!$B$124:$J$128,7,FALSE)</f>
        <v>0.93591420350510102</v>
      </c>
      <c r="R1978" s="1061">
        <f>VLOOKUP(C1978,'A. Rate Class Allocations'!$B$124:$J$128,9,FALSE)</f>
        <v>0.67326093337246795</v>
      </c>
      <c r="S1978" s="1060">
        <f t="shared" si="91"/>
        <v>231.6544342784224</v>
      </c>
      <c r="T1978" s="1060">
        <f t="shared" si="92"/>
        <v>5.4819958908130288E-2</v>
      </c>
    </row>
    <row r="1979" spans="1:20" s="1063" customFormat="1">
      <c r="A1979" s="1072" t="s">
        <v>846</v>
      </c>
      <c r="B1979" s="1063" t="s">
        <v>768</v>
      </c>
      <c r="C1979" s="1063" t="s">
        <v>806</v>
      </c>
      <c r="D1979" s="1063" t="s">
        <v>1576</v>
      </c>
      <c r="E1979" s="1066">
        <v>2019</v>
      </c>
      <c r="F1979" s="1066">
        <v>2019</v>
      </c>
      <c r="G1979" s="1064">
        <v>43474</v>
      </c>
      <c r="H1979" s="1117">
        <f t="shared" si="90"/>
        <v>2019</v>
      </c>
      <c r="I1979" s="1118"/>
      <c r="J1979" s="1063" t="s">
        <v>925</v>
      </c>
      <c r="K1979" s="1063" t="s">
        <v>924</v>
      </c>
      <c r="L1979" s="1063" t="s">
        <v>827</v>
      </c>
      <c r="M1979" s="1063">
        <v>7722.6240000000016</v>
      </c>
      <c r="N1979" s="1063">
        <v>1.2480000000000002</v>
      </c>
      <c r="O1979" s="1062">
        <f>VLOOKUP(C1979,'A. Rate Class Allocations'!$B$124:$J$128,6,FALSE)</f>
        <v>0.94261788524984402</v>
      </c>
      <c r="P1979" s="1061">
        <f>VLOOKUP(C1979,'A. Rate Class Allocations'!$B$124:$J$128,8,FALSE)</f>
        <v>0.86676492558695795</v>
      </c>
      <c r="Q1979" s="1061">
        <f>VLOOKUP(C1979,'A. Rate Class Allocations'!$B$124:$J$128,7,FALSE)</f>
        <v>0.93591420350510102</v>
      </c>
      <c r="R1979" s="1061">
        <f>VLOOKUP(C1979,'A. Rate Class Allocations'!$B$124:$J$128,9,FALSE)</f>
        <v>0.67326093337246795</v>
      </c>
      <c r="S1979" s="1060">
        <f t="shared" si="91"/>
        <v>6309.6009771877289</v>
      </c>
      <c r="T1979" s="1060">
        <f t="shared" si="92"/>
        <v>0.78638285882007619</v>
      </c>
    </row>
    <row r="1980" spans="1:20" s="1063" customFormat="1">
      <c r="A1980" s="1072" t="s">
        <v>846</v>
      </c>
      <c r="B1980" s="1063" t="s">
        <v>768</v>
      </c>
      <c r="C1980" s="1063" t="s">
        <v>806</v>
      </c>
      <c r="D1980" s="1063" t="s">
        <v>1575</v>
      </c>
      <c r="E1980" s="1066">
        <v>2019</v>
      </c>
      <c r="F1980" s="1066">
        <v>2019</v>
      </c>
      <c r="G1980" s="1064">
        <v>43473</v>
      </c>
      <c r="H1980" s="1117">
        <f t="shared" si="90"/>
        <v>2019</v>
      </c>
      <c r="I1980" s="1118"/>
      <c r="J1980" s="1063" t="s">
        <v>925</v>
      </c>
      <c r="K1980" s="1063" t="s">
        <v>924</v>
      </c>
      <c r="L1980" s="1063" t="s">
        <v>827</v>
      </c>
      <c r="M1980" s="1063">
        <v>1662.2320000000002</v>
      </c>
      <c r="N1980" s="1063">
        <v>0.57200000000000006</v>
      </c>
      <c r="O1980" s="1062">
        <f>VLOOKUP(C1980,'A. Rate Class Allocations'!$B$124:$J$128,6,FALSE)</f>
        <v>0.94261788524984402</v>
      </c>
      <c r="P1980" s="1061">
        <f>VLOOKUP(C1980,'A. Rate Class Allocations'!$B$124:$J$128,8,FALSE)</f>
        <v>0.86676492558695795</v>
      </c>
      <c r="Q1980" s="1061">
        <f>VLOOKUP(C1980,'A. Rate Class Allocations'!$B$124:$J$128,7,FALSE)</f>
        <v>0.93591420350510102</v>
      </c>
      <c r="R1980" s="1061">
        <f>VLOOKUP(C1980,'A. Rate Class Allocations'!$B$124:$J$128,9,FALSE)</f>
        <v>0.67326093337246795</v>
      </c>
      <c r="S1980" s="1060">
        <f t="shared" si="91"/>
        <v>1358.0902879011994</v>
      </c>
      <c r="T1980" s="1060">
        <f t="shared" si="92"/>
        <v>0.36042547695920152</v>
      </c>
    </row>
    <row r="1981" spans="1:20" s="1063" customFormat="1">
      <c r="A1981" s="1072" t="s">
        <v>846</v>
      </c>
      <c r="B1981" s="1063" t="s">
        <v>768</v>
      </c>
      <c r="C1981" s="1063" t="s">
        <v>806</v>
      </c>
      <c r="D1981" s="1063" t="s">
        <v>1574</v>
      </c>
      <c r="E1981" s="1066">
        <v>2019</v>
      </c>
      <c r="F1981" s="1066">
        <v>2019</v>
      </c>
      <c r="G1981" s="1064">
        <v>43488</v>
      </c>
      <c r="H1981" s="1117">
        <f t="shared" si="90"/>
        <v>2019</v>
      </c>
      <c r="I1981" s="1118"/>
      <c r="J1981" s="1063" t="s">
        <v>925</v>
      </c>
      <c r="K1981" s="1063" t="s">
        <v>924</v>
      </c>
      <c r="L1981" s="1063" t="s">
        <v>827</v>
      </c>
      <c r="M1981" s="1063">
        <v>1334.3399999999997</v>
      </c>
      <c r="N1981" s="1063">
        <v>0.42</v>
      </c>
      <c r="O1981" s="1062">
        <f>VLOOKUP(C1981,'A. Rate Class Allocations'!$B$124:$J$128,6,FALSE)</f>
        <v>0.94261788524984402</v>
      </c>
      <c r="P1981" s="1061">
        <f>VLOOKUP(C1981,'A. Rate Class Allocations'!$B$124:$J$128,8,FALSE)</f>
        <v>0.86676492558695795</v>
      </c>
      <c r="Q1981" s="1061">
        <f>VLOOKUP(C1981,'A. Rate Class Allocations'!$B$124:$J$128,7,FALSE)</f>
        <v>0.93591420350510102</v>
      </c>
      <c r="R1981" s="1061">
        <f>VLOOKUP(C1981,'A. Rate Class Allocations'!$B$124:$J$128,9,FALSE)</f>
        <v>0.67326093337246795</v>
      </c>
      <c r="S1981" s="1060">
        <f t="shared" si="91"/>
        <v>1090.1933031959954</v>
      </c>
      <c r="T1981" s="1060">
        <f t="shared" si="92"/>
        <v>0.26464807748752556</v>
      </c>
    </row>
    <row r="1982" spans="1:20" s="1063" customFormat="1">
      <c r="A1982" s="1072" t="s">
        <v>846</v>
      </c>
      <c r="B1982" s="1063" t="s">
        <v>768</v>
      </c>
      <c r="C1982" s="1063" t="s">
        <v>806</v>
      </c>
      <c r="D1982" s="1063" t="s">
        <v>1574</v>
      </c>
      <c r="E1982" s="1066">
        <v>2019</v>
      </c>
      <c r="F1982" s="1066">
        <v>2019</v>
      </c>
      <c r="G1982" s="1064">
        <v>43488</v>
      </c>
      <c r="H1982" s="1117">
        <f t="shared" si="90"/>
        <v>2019</v>
      </c>
      <c r="I1982" s="1118"/>
      <c r="J1982" s="1063" t="s">
        <v>925</v>
      </c>
      <c r="K1982" s="1063" t="s">
        <v>924</v>
      </c>
      <c r="L1982" s="1063" t="s">
        <v>827</v>
      </c>
      <c r="M1982" s="1063">
        <v>1677.4560000000001</v>
      </c>
      <c r="N1982" s="1063">
        <v>0.52800000000000002</v>
      </c>
      <c r="O1982" s="1062">
        <f>VLOOKUP(C1982,'A. Rate Class Allocations'!$B$124:$J$128,6,FALSE)</f>
        <v>0.94261788524984402</v>
      </c>
      <c r="P1982" s="1061">
        <f>VLOOKUP(C1982,'A. Rate Class Allocations'!$B$124:$J$128,8,FALSE)</f>
        <v>0.86676492558695795</v>
      </c>
      <c r="Q1982" s="1061">
        <f>VLOOKUP(C1982,'A. Rate Class Allocations'!$B$124:$J$128,7,FALSE)</f>
        <v>0.93591420350510102</v>
      </c>
      <c r="R1982" s="1061">
        <f>VLOOKUP(C1982,'A. Rate Class Allocations'!$B$124:$J$128,9,FALSE)</f>
        <v>0.67326093337246795</v>
      </c>
      <c r="S1982" s="1060">
        <f t="shared" si="91"/>
        <v>1370.5287240178232</v>
      </c>
      <c r="T1982" s="1060">
        <f t="shared" si="92"/>
        <v>0.33270044027003215</v>
      </c>
    </row>
    <row r="1983" spans="1:20" s="1063" customFormat="1">
      <c r="A1983" s="1072" t="s">
        <v>846</v>
      </c>
      <c r="B1983" s="1063" t="s">
        <v>768</v>
      </c>
      <c r="C1983" s="1063" t="s">
        <v>806</v>
      </c>
      <c r="D1983" s="1063" t="s">
        <v>1574</v>
      </c>
      <c r="E1983" s="1066">
        <v>2019</v>
      </c>
      <c r="F1983" s="1066">
        <v>2019</v>
      </c>
      <c r="G1983" s="1064">
        <v>43488</v>
      </c>
      <c r="H1983" s="1117">
        <f t="shared" si="90"/>
        <v>2019</v>
      </c>
      <c r="I1983" s="1118"/>
      <c r="J1983" s="1063" t="s">
        <v>925</v>
      </c>
      <c r="K1983" s="1063" t="s">
        <v>924</v>
      </c>
      <c r="L1983" s="1063" t="s">
        <v>827</v>
      </c>
      <c r="M1983" s="1063">
        <v>587.74499999999989</v>
      </c>
      <c r="N1983" s="1063">
        <v>0.18499999999999997</v>
      </c>
      <c r="O1983" s="1062">
        <f>VLOOKUP(C1983,'A. Rate Class Allocations'!$B$124:$J$128,6,FALSE)</f>
        <v>0.94261788524984402</v>
      </c>
      <c r="P1983" s="1061">
        <f>VLOOKUP(C1983,'A. Rate Class Allocations'!$B$124:$J$128,8,FALSE)</f>
        <v>0.86676492558695795</v>
      </c>
      <c r="Q1983" s="1061">
        <f>VLOOKUP(C1983,'A. Rate Class Allocations'!$B$124:$J$128,7,FALSE)</f>
        <v>0.93591420350510102</v>
      </c>
      <c r="R1983" s="1061">
        <f>VLOOKUP(C1983,'A. Rate Class Allocations'!$B$124:$J$128,9,FALSE)</f>
        <v>0.67326093337246795</v>
      </c>
      <c r="S1983" s="1060">
        <f t="shared" si="91"/>
        <v>480.20419307442648</v>
      </c>
      <c r="T1983" s="1060">
        <f t="shared" si="92"/>
        <v>0.11657117698855292</v>
      </c>
    </row>
    <row r="1984" spans="1:20" s="1063" customFormat="1">
      <c r="A1984" s="1072" t="s">
        <v>846</v>
      </c>
      <c r="B1984" s="1063" t="s">
        <v>768</v>
      </c>
      <c r="C1984" s="1063" t="s">
        <v>806</v>
      </c>
      <c r="D1984" s="1063" t="s">
        <v>1573</v>
      </c>
      <c r="E1984" s="1066">
        <v>2019</v>
      </c>
      <c r="F1984" s="1066">
        <v>2019</v>
      </c>
      <c r="G1984" s="1064">
        <v>43475</v>
      </c>
      <c r="H1984" s="1117">
        <f t="shared" si="90"/>
        <v>2019</v>
      </c>
      <c r="I1984" s="1118"/>
      <c r="J1984" s="1063" t="s">
        <v>925</v>
      </c>
      <c r="K1984" s="1063" t="s">
        <v>924</v>
      </c>
      <c r="L1984" s="1063" t="s">
        <v>827</v>
      </c>
      <c r="M1984" s="1063">
        <v>4132.1280000000006</v>
      </c>
      <c r="N1984" s="1063">
        <v>1.2480000000000002</v>
      </c>
      <c r="O1984" s="1062">
        <f>VLOOKUP(C1984,'A. Rate Class Allocations'!$B$124:$J$128,6,FALSE)</f>
        <v>0.94261788524984402</v>
      </c>
      <c r="P1984" s="1061">
        <f>VLOOKUP(C1984,'A. Rate Class Allocations'!$B$124:$J$128,8,FALSE)</f>
        <v>0.86676492558695795</v>
      </c>
      <c r="Q1984" s="1061">
        <f>VLOOKUP(C1984,'A. Rate Class Allocations'!$B$124:$J$128,7,FALSE)</f>
        <v>0.93591420350510102</v>
      </c>
      <c r="R1984" s="1061">
        <f>VLOOKUP(C1984,'A. Rate Class Allocations'!$B$124:$J$128,9,FALSE)</f>
        <v>0.67326093337246795</v>
      </c>
      <c r="S1984" s="1060">
        <f t="shared" si="91"/>
        <v>3376.0647762554249</v>
      </c>
      <c r="T1984" s="1060">
        <f t="shared" si="92"/>
        <v>0.78638285882007619</v>
      </c>
    </row>
    <row r="1985" spans="1:20" s="1063" customFormat="1">
      <c r="A1985" s="1072" t="s">
        <v>846</v>
      </c>
      <c r="B1985" s="1063" t="s">
        <v>768</v>
      </c>
      <c r="C1985" s="1063" t="s">
        <v>806</v>
      </c>
      <c r="D1985" s="1063" t="s">
        <v>1572</v>
      </c>
      <c r="E1985" s="1066">
        <v>2019</v>
      </c>
      <c r="F1985" s="1066">
        <v>2019</v>
      </c>
      <c r="G1985" s="1064">
        <v>43480</v>
      </c>
      <c r="H1985" s="1117">
        <f t="shared" si="90"/>
        <v>2019</v>
      </c>
      <c r="I1985" s="1118"/>
      <c r="J1985" s="1063" t="s">
        <v>925</v>
      </c>
      <c r="K1985" s="1063" t="s">
        <v>924</v>
      </c>
      <c r="L1985" s="1063" t="s">
        <v>827</v>
      </c>
      <c r="M1985" s="1063">
        <v>4326.8160000000007</v>
      </c>
      <c r="N1985" s="1063">
        <v>1.2480000000000002</v>
      </c>
      <c r="O1985" s="1062">
        <f>VLOOKUP(C1985,'A. Rate Class Allocations'!$B$124:$J$128,6,FALSE)</f>
        <v>0.94261788524984402</v>
      </c>
      <c r="P1985" s="1061">
        <f>VLOOKUP(C1985,'A. Rate Class Allocations'!$B$124:$J$128,8,FALSE)</f>
        <v>0.86676492558695795</v>
      </c>
      <c r="Q1985" s="1061">
        <f>VLOOKUP(C1985,'A. Rate Class Allocations'!$B$124:$J$128,7,FALSE)</f>
        <v>0.93591420350510102</v>
      </c>
      <c r="R1985" s="1061">
        <f>VLOOKUP(C1985,'A. Rate Class Allocations'!$B$124:$J$128,9,FALSE)</f>
        <v>0.67326093337246795</v>
      </c>
      <c r="S1985" s="1060">
        <f t="shared" si="91"/>
        <v>3535.1303471088968</v>
      </c>
      <c r="T1985" s="1060">
        <f t="shared" si="92"/>
        <v>0.78638285882007619</v>
      </c>
    </row>
    <row r="1986" spans="1:20" s="1063" customFormat="1">
      <c r="A1986" s="1072" t="s">
        <v>846</v>
      </c>
      <c r="B1986" s="1063" t="s">
        <v>768</v>
      </c>
      <c r="C1986" s="1063" t="s">
        <v>806</v>
      </c>
      <c r="D1986" s="1063" t="s">
        <v>1571</v>
      </c>
      <c r="E1986" s="1066">
        <v>2019</v>
      </c>
      <c r="F1986" s="1066">
        <v>2019</v>
      </c>
      <c r="G1986" s="1064">
        <v>43479</v>
      </c>
      <c r="H1986" s="1117">
        <f t="shared" si="90"/>
        <v>2019</v>
      </c>
      <c r="I1986" s="1118"/>
      <c r="J1986" s="1063" t="s">
        <v>925</v>
      </c>
      <c r="K1986" s="1063" t="s">
        <v>924</v>
      </c>
      <c r="L1986" s="1063" t="s">
        <v>827</v>
      </c>
      <c r="M1986" s="1063">
        <v>2932.3840000000005</v>
      </c>
      <c r="N1986" s="1063">
        <v>0.72800000000000009</v>
      </c>
      <c r="O1986" s="1062">
        <f>VLOOKUP(C1986,'A. Rate Class Allocations'!$B$124:$J$128,6,FALSE)</f>
        <v>0.94261788524984402</v>
      </c>
      <c r="P1986" s="1061">
        <f>VLOOKUP(C1986,'A. Rate Class Allocations'!$B$124:$J$128,8,FALSE)</f>
        <v>0.86676492558695795</v>
      </c>
      <c r="Q1986" s="1061">
        <f>VLOOKUP(C1986,'A. Rate Class Allocations'!$B$124:$J$128,7,FALSE)</f>
        <v>0.93591420350510102</v>
      </c>
      <c r="R1986" s="1061">
        <f>VLOOKUP(C1986,'A. Rate Class Allocations'!$B$124:$J$128,9,FALSE)</f>
        <v>0.67326093337246795</v>
      </c>
      <c r="S1986" s="1060">
        <f t="shared" si="91"/>
        <v>2395.8401900558229</v>
      </c>
      <c r="T1986" s="1060">
        <f t="shared" si="92"/>
        <v>0.45872333431171108</v>
      </c>
    </row>
    <row r="1987" spans="1:20" s="1063" customFormat="1">
      <c r="A1987" s="1072" t="s">
        <v>846</v>
      </c>
      <c r="B1987" s="1063" t="s">
        <v>768</v>
      </c>
      <c r="C1987" s="1063" t="s">
        <v>806</v>
      </c>
      <c r="D1987" s="1063" t="s">
        <v>1571</v>
      </c>
      <c r="E1987" s="1066">
        <v>2019</v>
      </c>
      <c r="F1987" s="1066">
        <v>2019</v>
      </c>
      <c r="G1987" s="1064">
        <v>43479</v>
      </c>
      <c r="H1987" s="1117">
        <f t="shared" si="90"/>
        <v>2019</v>
      </c>
      <c r="I1987" s="1118"/>
      <c r="J1987" s="1063" t="s">
        <v>925</v>
      </c>
      <c r="K1987" s="1063" t="s">
        <v>924</v>
      </c>
      <c r="L1987" s="1063" t="s">
        <v>827</v>
      </c>
      <c r="M1987" s="1063">
        <v>1051.3079999999993</v>
      </c>
      <c r="N1987" s="1063">
        <v>0.2609999999999999</v>
      </c>
      <c r="O1987" s="1062">
        <f>VLOOKUP(C1987,'A. Rate Class Allocations'!$B$124:$J$128,6,FALSE)</f>
        <v>0.94261788524984402</v>
      </c>
      <c r="P1987" s="1061">
        <f>VLOOKUP(C1987,'A. Rate Class Allocations'!$B$124:$J$128,8,FALSE)</f>
        <v>0.86676492558695795</v>
      </c>
      <c r="Q1987" s="1061">
        <f>VLOOKUP(C1987,'A. Rate Class Allocations'!$B$124:$J$128,7,FALSE)</f>
        <v>0.93591420350510102</v>
      </c>
      <c r="R1987" s="1061">
        <f>VLOOKUP(C1987,'A. Rate Class Allocations'!$B$124:$J$128,9,FALSE)</f>
        <v>0.67326093337246795</v>
      </c>
      <c r="S1987" s="1060">
        <f t="shared" si="91"/>
        <v>858.94820000627647</v>
      </c>
      <c r="T1987" s="1060">
        <f t="shared" si="92"/>
        <v>0.16445987672439083</v>
      </c>
    </row>
    <row r="1988" spans="1:20" s="1063" customFormat="1">
      <c r="A1988" s="1072" t="s">
        <v>846</v>
      </c>
      <c r="B1988" s="1063" t="s">
        <v>768</v>
      </c>
      <c r="C1988" s="1063" t="s">
        <v>806</v>
      </c>
      <c r="D1988" s="1063" t="s">
        <v>1570</v>
      </c>
      <c r="E1988" s="1066">
        <v>2019</v>
      </c>
      <c r="F1988" s="1066">
        <v>2019</v>
      </c>
      <c r="G1988" s="1064">
        <v>43479</v>
      </c>
      <c r="H1988" s="1117">
        <f t="shared" ref="H1988:H2051" si="93">YEAR(G1988)</f>
        <v>2019</v>
      </c>
      <c r="I1988" s="1118"/>
      <c r="J1988" s="1063" t="s">
        <v>925</v>
      </c>
      <c r="K1988" s="1063" t="s">
        <v>924</v>
      </c>
      <c r="L1988" s="1063" t="s">
        <v>827</v>
      </c>
      <c r="M1988" s="1063">
        <v>2033.6160000000004</v>
      </c>
      <c r="N1988" s="1063">
        <v>0.62400000000000011</v>
      </c>
      <c r="O1988" s="1062">
        <f>VLOOKUP(C1988,'A. Rate Class Allocations'!$B$124:$J$128,6,FALSE)</f>
        <v>0.94261788524984402</v>
      </c>
      <c r="P1988" s="1061">
        <f>VLOOKUP(C1988,'A. Rate Class Allocations'!$B$124:$J$128,8,FALSE)</f>
        <v>0.86676492558695795</v>
      </c>
      <c r="Q1988" s="1061">
        <f>VLOOKUP(C1988,'A. Rate Class Allocations'!$B$124:$J$128,7,FALSE)</f>
        <v>0.93591420350510102</v>
      </c>
      <c r="R1988" s="1061">
        <f>VLOOKUP(C1988,'A. Rate Class Allocations'!$B$124:$J$128,9,FALSE)</f>
        <v>0.67326093337246795</v>
      </c>
      <c r="S1988" s="1060">
        <f t="shared" ref="S1988:S2051" si="94">M1988*O1988*P1988</f>
        <v>1661.5214596521339</v>
      </c>
      <c r="T1988" s="1060">
        <f t="shared" ref="T1988:T2051" si="95">N1988*Q1988*R1988</f>
        <v>0.3931914294100381</v>
      </c>
    </row>
    <row r="1989" spans="1:20" s="1063" customFormat="1">
      <c r="A1989" s="1072" t="s">
        <v>846</v>
      </c>
      <c r="B1989" s="1063" t="s">
        <v>768</v>
      </c>
      <c r="C1989" s="1063" t="s">
        <v>806</v>
      </c>
      <c r="D1989" s="1063" t="s">
        <v>1570</v>
      </c>
      <c r="E1989" s="1066">
        <v>2019</v>
      </c>
      <c r="F1989" s="1066">
        <v>2019</v>
      </c>
      <c r="G1989" s="1064">
        <v>43479</v>
      </c>
      <c r="H1989" s="1117">
        <f t="shared" si="93"/>
        <v>2019</v>
      </c>
      <c r="I1989" s="1118"/>
      <c r="J1989" s="1063" t="s">
        <v>925</v>
      </c>
      <c r="K1989" s="1063" t="s">
        <v>924</v>
      </c>
      <c r="L1989" s="1063" t="s">
        <v>827</v>
      </c>
      <c r="M1989" s="1063">
        <v>332.41800000000001</v>
      </c>
      <c r="N1989" s="1063">
        <v>0.10199999999999999</v>
      </c>
      <c r="O1989" s="1062">
        <f>VLOOKUP(C1989,'A. Rate Class Allocations'!$B$124:$J$128,6,FALSE)</f>
        <v>0.94261788524984402</v>
      </c>
      <c r="P1989" s="1061">
        <f>VLOOKUP(C1989,'A. Rate Class Allocations'!$B$124:$J$128,8,FALSE)</f>
        <v>0.86676492558695795</v>
      </c>
      <c r="Q1989" s="1061">
        <f>VLOOKUP(C1989,'A. Rate Class Allocations'!$B$124:$J$128,7,FALSE)</f>
        <v>0.93591420350510102</v>
      </c>
      <c r="R1989" s="1061">
        <f>VLOOKUP(C1989,'A. Rate Class Allocations'!$B$124:$J$128,9,FALSE)</f>
        <v>0.67326093337246795</v>
      </c>
      <c r="S1989" s="1060">
        <f t="shared" si="94"/>
        <v>271.59485398159876</v>
      </c>
      <c r="T1989" s="1060">
        <f t="shared" si="95"/>
        <v>6.42716759612562E-2</v>
      </c>
    </row>
    <row r="1990" spans="1:20" s="1063" customFormat="1">
      <c r="A1990" s="1072" t="s">
        <v>846</v>
      </c>
      <c r="B1990" s="1063" t="s">
        <v>768</v>
      </c>
      <c r="C1990" s="1063" t="s">
        <v>806</v>
      </c>
      <c r="D1990" s="1063" t="s">
        <v>1569</v>
      </c>
      <c r="E1990" s="1066">
        <v>2019</v>
      </c>
      <c r="F1990" s="1066">
        <v>2019</v>
      </c>
      <c r="G1990" s="1064">
        <v>43481</v>
      </c>
      <c r="H1990" s="1117">
        <f t="shared" si="93"/>
        <v>2019</v>
      </c>
      <c r="I1990" s="1118"/>
      <c r="J1990" s="1063" t="s">
        <v>925</v>
      </c>
      <c r="K1990" s="1063" t="s">
        <v>924</v>
      </c>
      <c r="L1990" s="1063" t="s">
        <v>827</v>
      </c>
      <c r="M1990" s="1063">
        <v>690.82</v>
      </c>
      <c r="N1990" s="1063">
        <v>0.26000000000000006</v>
      </c>
      <c r="O1990" s="1062">
        <f>VLOOKUP(C1990,'A. Rate Class Allocations'!$B$124:$J$128,6,FALSE)</f>
        <v>0.94261788524984402</v>
      </c>
      <c r="P1990" s="1061">
        <f>VLOOKUP(C1990,'A. Rate Class Allocations'!$B$124:$J$128,8,FALSE)</f>
        <v>0.86676492558695795</v>
      </c>
      <c r="Q1990" s="1061">
        <f>VLOOKUP(C1990,'A. Rate Class Allocations'!$B$124:$J$128,7,FALSE)</f>
        <v>0.93591420350510102</v>
      </c>
      <c r="R1990" s="1061">
        <f>VLOOKUP(C1990,'A. Rate Class Allocations'!$B$124:$J$128,9,FALSE)</f>
        <v>0.67326093337246795</v>
      </c>
      <c r="S1990" s="1060">
        <f t="shared" si="94"/>
        <v>564.4193666635623</v>
      </c>
      <c r="T1990" s="1060">
        <f t="shared" si="95"/>
        <v>0.16382976225418253</v>
      </c>
    </row>
    <row r="1991" spans="1:20" s="1063" customFormat="1">
      <c r="A1991" s="1072" t="s">
        <v>846</v>
      </c>
      <c r="B1991" s="1063" t="s">
        <v>768</v>
      </c>
      <c r="C1991" s="1063" t="s">
        <v>806</v>
      </c>
      <c r="D1991" s="1063" t="s">
        <v>1569</v>
      </c>
      <c r="E1991" s="1066">
        <v>2019</v>
      </c>
      <c r="F1991" s="1066">
        <v>2019</v>
      </c>
      <c r="G1991" s="1064">
        <v>43481</v>
      </c>
      <c r="H1991" s="1117">
        <f t="shared" si="93"/>
        <v>2019</v>
      </c>
      <c r="I1991" s="1118"/>
      <c r="J1991" s="1063" t="s">
        <v>925</v>
      </c>
      <c r="K1991" s="1063" t="s">
        <v>924</v>
      </c>
      <c r="L1991" s="1063" t="s">
        <v>827</v>
      </c>
      <c r="M1991" s="1063">
        <v>2625.1160000000009</v>
      </c>
      <c r="N1991" s="1063">
        <v>0.98800000000000021</v>
      </c>
      <c r="O1991" s="1062">
        <f>VLOOKUP(C1991,'A. Rate Class Allocations'!$B$124:$J$128,6,FALSE)</f>
        <v>0.94261788524984402</v>
      </c>
      <c r="P1991" s="1061">
        <f>VLOOKUP(C1991,'A. Rate Class Allocations'!$B$124:$J$128,8,FALSE)</f>
        <v>0.86676492558695795</v>
      </c>
      <c r="Q1991" s="1061">
        <f>VLOOKUP(C1991,'A. Rate Class Allocations'!$B$124:$J$128,7,FALSE)</f>
        <v>0.93591420350510102</v>
      </c>
      <c r="R1991" s="1061">
        <f>VLOOKUP(C1991,'A. Rate Class Allocations'!$B$124:$J$128,9,FALSE)</f>
        <v>0.67326093337246795</v>
      </c>
      <c r="S1991" s="1060">
        <f t="shared" si="94"/>
        <v>2144.7935933215372</v>
      </c>
      <c r="T1991" s="1060">
        <f t="shared" si="95"/>
        <v>0.62255309656589364</v>
      </c>
    </row>
    <row r="1992" spans="1:20" s="1063" customFormat="1">
      <c r="A1992" s="1072" t="s">
        <v>846</v>
      </c>
      <c r="B1992" s="1063" t="s">
        <v>768</v>
      </c>
      <c r="C1992" s="1063" t="s">
        <v>806</v>
      </c>
      <c r="D1992" s="1063" t="s">
        <v>1569</v>
      </c>
      <c r="E1992" s="1066">
        <v>2019</v>
      </c>
      <c r="F1992" s="1066">
        <v>2019</v>
      </c>
      <c r="G1992" s="1064">
        <v>43481</v>
      </c>
      <c r="H1992" s="1117">
        <f t="shared" si="93"/>
        <v>2019</v>
      </c>
      <c r="I1992" s="1118"/>
      <c r="J1992" s="1063" t="s">
        <v>843</v>
      </c>
      <c r="K1992" s="1063" t="s">
        <v>924</v>
      </c>
      <c r="L1992" s="1063" t="s">
        <v>827</v>
      </c>
      <c r="M1992" s="1063">
        <v>138.16400000000002</v>
      </c>
      <c r="N1992" s="1063">
        <v>5.2000000000000005E-2</v>
      </c>
      <c r="O1992" s="1062">
        <f>VLOOKUP(C1992,'A. Rate Class Allocations'!$B$124:$J$128,6,FALSE)</f>
        <v>0.94261788524984402</v>
      </c>
      <c r="P1992" s="1061">
        <f>VLOOKUP(C1992,'A. Rate Class Allocations'!$B$124:$J$128,8,FALSE)</f>
        <v>0.86676492558695795</v>
      </c>
      <c r="Q1992" s="1061">
        <f>VLOOKUP(C1992,'A. Rate Class Allocations'!$B$124:$J$128,7,FALSE)</f>
        <v>0.93591420350510102</v>
      </c>
      <c r="R1992" s="1061">
        <f>VLOOKUP(C1992,'A. Rate Class Allocations'!$B$124:$J$128,9,FALSE)</f>
        <v>0.67326093337246795</v>
      </c>
      <c r="S1992" s="1060">
        <f t="shared" si="94"/>
        <v>112.88387333271245</v>
      </c>
      <c r="T1992" s="1060">
        <f t="shared" si="95"/>
        <v>3.2765952450836508E-2</v>
      </c>
    </row>
    <row r="1993" spans="1:20" s="1063" customFormat="1">
      <c r="A1993" s="1072" t="s">
        <v>846</v>
      </c>
      <c r="B1993" s="1063" t="s">
        <v>768</v>
      </c>
      <c r="C1993" s="1063" t="s">
        <v>806</v>
      </c>
      <c r="D1993" s="1063" t="s">
        <v>1569</v>
      </c>
      <c r="E1993" s="1066">
        <v>2019</v>
      </c>
      <c r="F1993" s="1066">
        <v>2019</v>
      </c>
      <c r="G1993" s="1064">
        <v>43481</v>
      </c>
      <c r="H1993" s="1117">
        <f t="shared" si="93"/>
        <v>2019</v>
      </c>
      <c r="I1993" s="1118"/>
      <c r="J1993" s="1063" t="s">
        <v>843</v>
      </c>
      <c r="K1993" s="1063" t="s">
        <v>924</v>
      </c>
      <c r="L1993" s="1063" t="s">
        <v>827</v>
      </c>
      <c r="M1993" s="1063">
        <v>276.32800000000003</v>
      </c>
      <c r="N1993" s="1063">
        <v>0.10400000000000001</v>
      </c>
      <c r="O1993" s="1062">
        <f>VLOOKUP(C1993,'A. Rate Class Allocations'!$B$124:$J$128,6,FALSE)</f>
        <v>0.94261788524984402</v>
      </c>
      <c r="P1993" s="1061">
        <f>VLOOKUP(C1993,'A. Rate Class Allocations'!$B$124:$J$128,8,FALSE)</f>
        <v>0.86676492558695795</v>
      </c>
      <c r="Q1993" s="1061">
        <f>VLOOKUP(C1993,'A. Rate Class Allocations'!$B$124:$J$128,7,FALSE)</f>
        <v>0.93591420350510102</v>
      </c>
      <c r="R1993" s="1061">
        <f>VLOOKUP(C1993,'A. Rate Class Allocations'!$B$124:$J$128,9,FALSE)</f>
        <v>0.67326093337246795</v>
      </c>
      <c r="S1993" s="1060">
        <f t="shared" si="94"/>
        <v>225.76774666542491</v>
      </c>
      <c r="T1993" s="1060">
        <f t="shared" si="95"/>
        <v>6.5531904901673016E-2</v>
      </c>
    </row>
    <row r="1994" spans="1:20" s="1063" customFormat="1">
      <c r="A1994" s="1072" t="s">
        <v>846</v>
      </c>
      <c r="B1994" s="1063" t="s">
        <v>768</v>
      </c>
      <c r="C1994" s="1063" t="s">
        <v>806</v>
      </c>
      <c r="D1994" s="1063" t="s">
        <v>1569</v>
      </c>
      <c r="E1994" s="1066">
        <v>2019</v>
      </c>
      <c r="F1994" s="1066">
        <v>2019</v>
      </c>
      <c r="G1994" s="1064">
        <v>43481</v>
      </c>
      <c r="H1994" s="1117">
        <f t="shared" si="93"/>
        <v>2019</v>
      </c>
      <c r="I1994" s="1118"/>
      <c r="J1994" s="1063" t="s">
        <v>843</v>
      </c>
      <c r="K1994" s="1063" t="s">
        <v>924</v>
      </c>
      <c r="L1994" s="1063" t="s">
        <v>827</v>
      </c>
      <c r="M1994" s="1063">
        <v>552.65600000000006</v>
      </c>
      <c r="N1994" s="1063">
        <v>0.20800000000000002</v>
      </c>
      <c r="O1994" s="1062">
        <f>VLOOKUP(C1994,'A. Rate Class Allocations'!$B$124:$J$128,6,FALSE)</f>
        <v>0.94261788524984402</v>
      </c>
      <c r="P1994" s="1061">
        <f>VLOOKUP(C1994,'A. Rate Class Allocations'!$B$124:$J$128,8,FALSE)</f>
        <v>0.86676492558695795</v>
      </c>
      <c r="Q1994" s="1061">
        <f>VLOOKUP(C1994,'A. Rate Class Allocations'!$B$124:$J$128,7,FALSE)</f>
        <v>0.93591420350510102</v>
      </c>
      <c r="R1994" s="1061">
        <f>VLOOKUP(C1994,'A. Rate Class Allocations'!$B$124:$J$128,9,FALSE)</f>
        <v>0.67326093337246795</v>
      </c>
      <c r="S1994" s="1060">
        <f t="shared" si="94"/>
        <v>451.53549333084982</v>
      </c>
      <c r="T1994" s="1060">
        <f t="shared" si="95"/>
        <v>0.13106380980334603</v>
      </c>
    </row>
    <row r="1995" spans="1:20" s="1063" customFormat="1">
      <c r="A1995" s="1072" t="s">
        <v>846</v>
      </c>
      <c r="B1995" s="1063" t="s">
        <v>768</v>
      </c>
      <c r="C1995" s="1063" t="s">
        <v>806</v>
      </c>
      <c r="D1995" s="1063" t="s">
        <v>1568</v>
      </c>
      <c r="E1995" s="1066">
        <v>2019</v>
      </c>
      <c r="F1995" s="1066">
        <v>2019</v>
      </c>
      <c r="G1995" s="1064">
        <v>43480</v>
      </c>
      <c r="H1995" s="1117">
        <f t="shared" si="93"/>
        <v>2019</v>
      </c>
      <c r="I1995" s="1118"/>
      <c r="J1995" s="1063" t="s">
        <v>925</v>
      </c>
      <c r="K1995" s="1063" t="s">
        <v>924</v>
      </c>
      <c r="L1995" s="1063" t="s">
        <v>827</v>
      </c>
      <c r="M1995" s="1063">
        <v>6709.2480000000005</v>
      </c>
      <c r="N1995" s="1063">
        <v>0.76800000000000002</v>
      </c>
      <c r="O1995" s="1062">
        <f>VLOOKUP(C1995,'A. Rate Class Allocations'!$B$124:$J$128,6,FALSE)</f>
        <v>0.94261788524984402</v>
      </c>
      <c r="P1995" s="1061">
        <f>VLOOKUP(C1995,'A. Rate Class Allocations'!$B$124:$J$128,8,FALSE)</f>
        <v>0.86676492558695795</v>
      </c>
      <c r="Q1995" s="1061">
        <f>VLOOKUP(C1995,'A. Rate Class Allocations'!$B$124:$J$128,7,FALSE)</f>
        <v>0.93591420350510102</v>
      </c>
      <c r="R1995" s="1061">
        <f>VLOOKUP(C1995,'A. Rate Class Allocations'!$B$124:$J$128,9,FALSE)</f>
        <v>0.67326093337246795</v>
      </c>
      <c r="S1995" s="1060">
        <f t="shared" si="94"/>
        <v>5481.6442878735006</v>
      </c>
      <c r="T1995" s="1060">
        <f t="shared" si="95"/>
        <v>0.48392791312004674</v>
      </c>
    </row>
    <row r="1996" spans="1:20" s="1063" customFormat="1">
      <c r="A1996" s="1072" t="s">
        <v>846</v>
      </c>
      <c r="B1996" s="1063" t="s">
        <v>768</v>
      </c>
      <c r="C1996" s="1063" t="s">
        <v>806</v>
      </c>
      <c r="D1996" s="1063" t="s">
        <v>1568</v>
      </c>
      <c r="E1996" s="1066">
        <v>2019</v>
      </c>
      <c r="F1996" s="1066">
        <v>2019</v>
      </c>
      <c r="G1996" s="1064">
        <v>43480</v>
      </c>
      <c r="H1996" s="1117">
        <f t="shared" si="93"/>
        <v>2019</v>
      </c>
      <c r="I1996" s="1118"/>
      <c r="J1996" s="1063" t="s">
        <v>925</v>
      </c>
      <c r="K1996" s="1063" t="s">
        <v>924</v>
      </c>
      <c r="L1996" s="1063" t="s">
        <v>827</v>
      </c>
      <c r="M1996" s="1063">
        <v>253.34399999999999</v>
      </c>
      <c r="N1996" s="1063">
        <v>2.8999999999999998E-2</v>
      </c>
      <c r="O1996" s="1062">
        <f>VLOOKUP(C1996,'A. Rate Class Allocations'!$B$124:$J$128,6,FALSE)</f>
        <v>0.94261788524984402</v>
      </c>
      <c r="P1996" s="1061">
        <f>VLOOKUP(C1996,'A. Rate Class Allocations'!$B$124:$J$128,8,FALSE)</f>
        <v>0.86676492558695795</v>
      </c>
      <c r="Q1996" s="1061">
        <f>VLOOKUP(C1996,'A. Rate Class Allocations'!$B$124:$J$128,7,FALSE)</f>
        <v>0.93591420350510102</v>
      </c>
      <c r="R1996" s="1061">
        <f>VLOOKUP(C1996,'A. Rate Class Allocations'!$B$124:$J$128,9,FALSE)</f>
        <v>0.67326093337246795</v>
      </c>
      <c r="S1996" s="1060">
        <f t="shared" si="94"/>
        <v>206.98917232855666</v>
      </c>
      <c r="T1996" s="1060">
        <f t="shared" si="95"/>
        <v>1.8273319636043429E-2</v>
      </c>
    </row>
    <row r="1997" spans="1:20" s="1063" customFormat="1">
      <c r="A1997" s="1072" t="s">
        <v>846</v>
      </c>
      <c r="B1997" s="1063" t="s">
        <v>768</v>
      </c>
      <c r="C1997" s="1063" t="s">
        <v>806</v>
      </c>
      <c r="D1997" s="1063" t="s">
        <v>1568</v>
      </c>
      <c r="E1997" s="1066">
        <v>2019</v>
      </c>
      <c r="F1997" s="1066">
        <v>2019</v>
      </c>
      <c r="G1997" s="1064">
        <v>43480</v>
      </c>
      <c r="H1997" s="1117">
        <f t="shared" si="93"/>
        <v>2019</v>
      </c>
      <c r="I1997" s="1118"/>
      <c r="J1997" s="1063" t="s">
        <v>925</v>
      </c>
      <c r="K1997" s="1063" t="s">
        <v>924</v>
      </c>
      <c r="L1997" s="1063" t="s">
        <v>827</v>
      </c>
      <c r="M1997" s="1063">
        <v>6814.08</v>
      </c>
      <c r="N1997" s="1063">
        <v>0.78</v>
      </c>
      <c r="O1997" s="1062">
        <f>VLOOKUP(C1997,'A. Rate Class Allocations'!$B$124:$J$128,6,FALSE)</f>
        <v>0.94261788524984402</v>
      </c>
      <c r="P1997" s="1061">
        <f>VLOOKUP(C1997,'A. Rate Class Allocations'!$B$124:$J$128,8,FALSE)</f>
        <v>0.86676492558695795</v>
      </c>
      <c r="Q1997" s="1061">
        <f>VLOOKUP(C1997,'A. Rate Class Allocations'!$B$124:$J$128,7,FALSE)</f>
        <v>0.93591420350510102</v>
      </c>
      <c r="R1997" s="1061">
        <f>VLOOKUP(C1997,'A. Rate Class Allocations'!$B$124:$J$128,9,FALSE)</f>
        <v>0.67326093337246795</v>
      </c>
      <c r="S1997" s="1060">
        <f t="shared" si="94"/>
        <v>5567.2949798715235</v>
      </c>
      <c r="T1997" s="1060">
        <f t="shared" si="95"/>
        <v>0.49148928676254749</v>
      </c>
    </row>
    <row r="1998" spans="1:20" s="1063" customFormat="1">
      <c r="A1998" s="1072" t="s">
        <v>846</v>
      </c>
      <c r="B1998" s="1063" t="s">
        <v>768</v>
      </c>
      <c r="C1998" s="1063" t="s">
        <v>806</v>
      </c>
      <c r="D1998" s="1063" t="s">
        <v>1567</v>
      </c>
      <c r="E1998" s="1066">
        <v>2019</v>
      </c>
      <c r="F1998" s="1066">
        <v>2019</v>
      </c>
      <c r="G1998" s="1064">
        <v>43476</v>
      </c>
      <c r="H1998" s="1117">
        <f t="shared" si="93"/>
        <v>2019</v>
      </c>
      <c r="I1998" s="1118"/>
      <c r="J1998" s="1063" t="s">
        <v>925</v>
      </c>
      <c r="K1998" s="1063" t="s">
        <v>924</v>
      </c>
      <c r="L1998" s="1063" t="s">
        <v>827</v>
      </c>
      <c r="M1998" s="1063">
        <v>1402.9600000000003</v>
      </c>
      <c r="N1998" s="1063">
        <v>0.52000000000000013</v>
      </c>
      <c r="O1998" s="1062">
        <f>VLOOKUP(C1998,'A. Rate Class Allocations'!$B$124:$J$128,6,FALSE)</f>
        <v>0.94261788524984402</v>
      </c>
      <c r="P1998" s="1061">
        <f>VLOOKUP(C1998,'A. Rate Class Allocations'!$B$124:$J$128,8,FALSE)</f>
        <v>0.86676492558695795</v>
      </c>
      <c r="Q1998" s="1061">
        <f>VLOOKUP(C1998,'A. Rate Class Allocations'!$B$124:$J$128,7,FALSE)</f>
        <v>0.93591420350510102</v>
      </c>
      <c r="R1998" s="1061">
        <f>VLOOKUP(C1998,'A. Rate Class Allocations'!$B$124:$J$128,9,FALSE)</f>
        <v>0.67326093337246795</v>
      </c>
      <c r="S1998" s="1060">
        <f t="shared" si="94"/>
        <v>1146.2577728703736</v>
      </c>
      <c r="T1998" s="1060">
        <f t="shared" si="95"/>
        <v>0.32765952450836505</v>
      </c>
    </row>
    <row r="1999" spans="1:20" s="1063" customFormat="1">
      <c r="A1999" s="1072" t="s">
        <v>846</v>
      </c>
      <c r="B1999" s="1063" t="s">
        <v>768</v>
      </c>
      <c r="C1999" s="1063" t="s">
        <v>806</v>
      </c>
      <c r="D1999" s="1063" t="s">
        <v>1567</v>
      </c>
      <c r="E1999" s="1066">
        <v>2019</v>
      </c>
      <c r="F1999" s="1066">
        <v>2019</v>
      </c>
      <c r="G1999" s="1064">
        <v>43476</v>
      </c>
      <c r="H1999" s="1117">
        <f t="shared" si="93"/>
        <v>2019</v>
      </c>
      <c r="I1999" s="1118"/>
      <c r="J1999" s="1063" t="s">
        <v>925</v>
      </c>
      <c r="K1999" s="1063" t="s">
        <v>924</v>
      </c>
      <c r="L1999" s="1063" t="s">
        <v>827</v>
      </c>
      <c r="M1999" s="1063">
        <v>938.904</v>
      </c>
      <c r="N1999" s="1063">
        <v>0.34799999999999998</v>
      </c>
      <c r="O1999" s="1062">
        <f>VLOOKUP(C1999,'A. Rate Class Allocations'!$B$124:$J$128,6,FALSE)</f>
        <v>0.94261788524984402</v>
      </c>
      <c r="P1999" s="1061">
        <f>VLOOKUP(C1999,'A. Rate Class Allocations'!$B$124:$J$128,8,FALSE)</f>
        <v>0.86676492558695795</v>
      </c>
      <c r="Q1999" s="1061">
        <f>VLOOKUP(C1999,'A. Rate Class Allocations'!$B$124:$J$128,7,FALSE)</f>
        <v>0.93591420350510102</v>
      </c>
      <c r="R1999" s="1061">
        <f>VLOOKUP(C1999,'A. Rate Class Allocations'!$B$124:$J$128,9,FALSE)</f>
        <v>0.67326093337246795</v>
      </c>
      <c r="S1999" s="1060">
        <f t="shared" si="94"/>
        <v>767.11097107478838</v>
      </c>
      <c r="T1999" s="1060">
        <f t="shared" si="95"/>
        <v>0.21927983563252115</v>
      </c>
    </row>
    <row r="2000" spans="1:20" s="1063" customFormat="1">
      <c r="A2000" s="1072" t="s">
        <v>846</v>
      </c>
      <c r="B2000" s="1063" t="s">
        <v>768</v>
      </c>
      <c r="C2000" s="1063" t="s">
        <v>806</v>
      </c>
      <c r="D2000" s="1063" t="s">
        <v>1567</v>
      </c>
      <c r="E2000" s="1066">
        <v>2019</v>
      </c>
      <c r="F2000" s="1066">
        <v>2019</v>
      </c>
      <c r="G2000" s="1064">
        <v>43476</v>
      </c>
      <c r="H2000" s="1117">
        <f t="shared" si="93"/>
        <v>2019</v>
      </c>
      <c r="I2000" s="1118"/>
      <c r="J2000" s="1063" t="s">
        <v>925</v>
      </c>
      <c r="K2000" s="1063" t="s">
        <v>924</v>
      </c>
      <c r="L2000" s="1063" t="s">
        <v>827</v>
      </c>
      <c r="M2000" s="1063">
        <v>420.88800000000003</v>
      </c>
      <c r="N2000" s="1063">
        <v>0.15600000000000003</v>
      </c>
      <c r="O2000" s="1062">
        <f>VLOOKUP(C2000,'A. Rate Class Allocations'!$B$124:$J$128,6,FALSE)</f>
        <v>0.94261788524984402</v>
      </c>
      <c r="P2000" s="1061">
        <f>VLOOKUP(C2000,'A. Rate Class Allocations'!$B$124:$J$128,8,FALSE)</f>
        <v>0.86676492558695795</v>
      </c>
      <c r="Q2000" s="1061">
        <f>VLOOKUP(C2000,'A. Rate Class Allocations'!$B$124:$J$128,7,FALSE)</f>
        <v>0.93591420350510102</v>
      </c>
      <c r="R2000" s="1061">
        <f>VLOOKUP(C2000,'A. Rate Class Allocations'!$B$124:$J$128,9,FALSE)</f>
        <v>0.67326093337246795</v>
      </c>
      <c r="S2000" s="1060">
        <f t="shared" si="94"/>
        <v>343.87733186111205</v>
      </c>
      <c r="T2000" s="1060">
        <f t="shared" si="95"/>
        <v>9.8297857352509524E-2</v>
      </c>
    </row>
    <row r="2001" spans="1:20" s="1063" customFormat="1">
      <c r="A2001" s="1072" t="s">
        <v>846</v>
      </c>
      <c r="B2001" s="1063" t="s">
        <v>768</v>
      </c>
      <c r="C2001" s="1063" t="s">
        <v>806</v>
      </c>
      <c r="D2001" s="1063" t="s">
        <v>1567</v>
      </c>
      <c r="E2001" s="1066">
        <v>2019</v>
      </c>
      <c r="F2001" s="1066">
        <v>2019</v>
      </c>
      <c r="G2001" s="1064">
        <v>43476</v>
      </c>
      <c r="H2001" s="1117">
        <f t="shared" si="93"/>
        <v>2019</v>
      </c>
      <c r="I2001" s="1118"/>
      <c r="J2001" s="1063" t="s">
        <v>925</v>
      </c>
      <c r="K2001" s="1063" t="s">
        <v>924</v>
      </c>
      <c r="L2001" s="1063" t="s">
        <v>827</v>
      </c>
      <c r="M2001" s="1063">
        <v>312.96799999999996</v>
      </c>
      <c r="N2001" s="1063">
        <v>0.11599999999999999</v>
      </c>
      <c r="O2001" s="1062">
        <f>VLOOKUP(C2001,'A. Rate Class Allocations'!$B$124:$J$128,6,FALSE)</f>
        <v>0.94261788524984402</v>
      </c>
      <c r="P2001" s="1061">
        <f>VLOOKUP(C2001,'A. Rate Class Allocations'!$B$124:$J$128,8,FALSE)</f>
        <v>0.86676492558695795</v>
      </c>
      <c r="Q2001" s="1061">
        <f>VLOOKUP(C2001,'A. Rate Class Allocations'!$B$124:$J$128,7,FALSE)</f>
        <v>0.93591420350510102</v>
      </c>
      <c r="R2001" s="1061">
        <f>VLOOKUP(C2001,'A. Rate Class Allocations'!$B$124:$J$128,9,FALSE)</f>
        <v>0.67326093337246795</v>
      </c>
      <c r="S2001" s="1060">
        <f t="shared" si="94"/>
        <v>255.70365702492938</v>
      </c>
      <c r="T2001" s="1060">
        <f t="shared" si="95"/>
        <v>7.3093278544173718E-2</v>
      </c>
    </row>
    <row r="2002" spans="1:20" s="1063" customFormat="1">
      <c r="A2002" s="1072" t="s">
        <v>846</v>
      </c>
      <c r="B2002" s="1063" t="s">
        <v>768</v>
      </c>
      <c r="C2002" s="1063" t="s">
        <v>806</v>
      </c>
      <c r="D2002" s="1063" t="s">
        <v>1567</v>
      </c>
      <c r="E2002" s="1066">
        <v>2019</v>
      </c>
      <c r="F2002" s="1066">
        <v>2019</v>
      </c>
      <c r="G2002" s="1064">
        <v>43476</v>
      </c>
      <c r="H2002" s="1117">
        <f t="shared" si="93"/>
        <v>2019</v>
      </c>
      <c r="I2002" s="1118"/>
      <c r="J2002" s="1063" t="s">
        <v>925</v>
      </c>
      <c r="K2002" s="1063" t="s">
        <v>924</v>
      </c>
      <c r="L2002" s="1063" t="s">
        <v>827</v>
      </c>
      <c r="M2002" s="1063">
        <v>280.59199999999998</v>
      </c>
      <c r="N2002" s="1063">
        <v>0.10400000000000001</v>
      </c>
      <c r="O2002" s="1062">
        <f>VLOOKUP(C2002,'A. Rate Class Allocations'!$B$124:$J$128,6,FALSE)</f>
        <v>0.94261788524984402</v>
      </c>
      <c r="P2002" s="1061">
        <f>VLOOKUP(C2002,'A. Rate Class Allocations'!$B$124:$J$128,8,FALSE)</f>
        <v>0.86676492558695795</v>
      </c>
      <c r="Q2002" s="1061">
        <f>VLOOKUP(C2002,'A. Rate Class Allocations'!$B$124:$J$128,7,FALSE)</f>
        <v>0.93591420350510102</v>
      </c>
      <c r="R2002" s="1061">
        <f>VLOOKUP(C2002,'A. Rate Class Allocations'!$B$124:$J$128,9,FALSE)</f>
        <v>0.67326093337246795</v>
      </c>
      <c r="S2002" s="1060">
        <f t="shared" si="94"/>
        <v>229.25155457407465</v>
      </c>
      <c r="T2002" s="1060">
        <f t="shared" si="95"/>
        <v>6.5531904901673016E-2</v>
      </c>
    </row>
    <row r="2003" spans="1:20" s="1063" customFormat="1">
      <c r="A2003" s="1072" t="s">
        <v>846</v>
      </c>
      <c r="B2003" s="1063" t="s">
        <v>768</v>
      </c>
      <c r="C2003" s="1063" t="s">
        <v>806</v>
      </c>
      <c r="D2003" s="1063" t="s">
        <v>1566</v>
      </c>
      <c r="E2003" s="1066">
        <v>2019</v>
      </c>
      <c r="F2003" s="1066">
        <v>2019</v>
      </c>
      <c r="G2003" s="1064">
        <v>43489</v>
      </c>
      <c r="H2003" s="1117">
        <f t="shared" si="93"/>
        <v>2019</v>
      </c>
      <c r="I2003" s="1118"/>
      <c r="J2003" s="1063" t="s">
        <v>925</v>
      </c>
      <c r="K2003" s="1063" t="s">
        <v>924</v>
      </c>
      <c r="L2003" s="1063" t="s">
        <v>827</v>
      </c>
      <c r="M2003" s="1063">
        <v>3036.1240000000003</v>
      </c>
      <c r="N2003" s="1063">
        <v>0.98800000000000021</v>
      </c>
      <c r="O2003" s="1062">
        <f>VLOOKUP(C2003,'A. Rate Class Allocations'!$B$124:$J$128,6,FALSE)</f>
        <v>0.94261788524984402</v>
      </c>
      <c r="P2003" s="1061">
        <f>VLOOKUP(C2003,'A. Rate Class Allocations'!$B$124:$J$128,8,FALSE)</f>
        <v>0.86676492558695795</v>
      </c>
      <c r="Q2003" s="1061">
        <f>VLOOKUP(C2003,'A. Rate Class Allocations'!$B$124:$J$128,7,FALSE)</f>
        <v>0.93591420350510102</v>
      </c>
      <c r="R2003" s="1061">
        <f>VLOOKUP(C2003,'A. Rate Class Allocations'!$B$124:$J$128,9,FALSE)</f>
        <v>0.67326093337246795</v>
      </c>
      <c r="S2003" s="1060">
        <f t="shared" si="94"/>
        <v>2480.5986873455331</v>
      </c>
      <c r="T2003" s="1060">
        <f t="shared" si="95"/>
        <v>0.62255309656589364</v>
      </c>
    </row>
    <row r="2004" spans="1:20" s="1063" customFormat="1">
      <c r="A2004" s="1072" t="s">
        <v>846</v>
      </c>
      <c r="B2004" s="1063" t="s">
        <v>768</v>
      </c>
      <c r="C2004" s="1063" t="s">
        <v>806</v>
      </c>
      <c r="D2004" s="1063" t="s">
        <v>1566</v>
      </c>
      <c r="E2004" s="1066">
        <v>2019</v>
      </c>
      <c r="F2004" s="1066">
        <v>2019</v>
      </c>
      <c r="G2004" s="1064">
        <v>43489</v>
      </c>
      <c r="H2004" s="1117">
        <f t="shared" si="93"/>
        <v>2019</v>
      </c>
      <c r="I2004" s="1118"/>
      <c r="J2004" s="1063" t="s">
        <v>925</v>
      </c>
      <c r="K2004" s="1063" t="s">
        <v>924</v>
      </c>
      <c r="L2004" s="1063" t="s">
        <v>827</v>
      </c>
      <c r="M2004" s="1063">
        <v>445.58499999999998</v>
      </c>
      <c r="N2004" s="1063">
        <v>0.14499999999999999</v>
      </c>
      <c r="O2004" s="1062">
        <f>VLOOKUP(C2004,'A. Rate Class Allocations'!$B$124:$J$128,6,FALSE)</f>
        <v>0.94261788524984402</v>
      </c>
      <c r="P2004" s="1061">
        <f>VLOOKUP(C2004,'A. Rate Class Allocations'!$B$124:$J$128,8,FALSE)</f>
        <v>0.86676492558695795</v>
      </c>
      <c r="Q2004" s="1061">
        <f>VLOOKUP(C2004,'A. Rate Class Allocations'!$B$124:$J$128,7,FALSE)</f>
        <v>0.93591420350510102</v>
      </c>
      <c r="R2004" s="1061">
        <f>VLOOKUP(C2004,'A. Rate Class Allocations'!$B$124:$J$128,9,FALSE)</f>
        <v>0.67326093337246795</v>
      </c>
      <c r="S2004" s="1060">
        <f t="shared" si="94"/>
        <v>364.05547536953674</v>
      </c>
      <c r="T2004" s="1060">
        <f t="shared" si="95"/>
        <v>9.1366598180217168E-2</v>
      </c>
    </row>
    <row r="2005" spans="1:20" s="1063" customFormat="1">
      <c r="A2005" s="1072" t="s">
        <v>846</v>
      </c>
      <c r="B2005" s="1063" t="s">
        <v>768</v>
      </c>
      <c r="C2005" s="1063" t="s">
        <v>806</v>
      </c>
      <c r="D2005" s="1063" t="s">
        <v>1565</v>
      </c>
      <c r="E2005" s="1066">
        <v>2019</v>
      </c>
      <c r="F2005" s="1066">
        <v>2019</v>
      </c>
      <c r="G2005" s="1064">
        <v>43483</v>
      </c>
      <c r="H2005" s="1117">
        <f t="shared" si="93"/>
        <v>2019</v>
      </c>
      <c r="I2005" s="1118"/>
      <c r="J2005" s="1063" t="s">
        <v>925</v>
      </c>
      <c r="K2005" s="1063" t="s">
        <v>924</v>
      </c>
      <c r="L2005" s="1063" t="s">
        <v>827</v>
      </c>
      <c r="M2005" s="1063">
        <v>1000.5840000000003</v>
      </c>
      <c r="N2005" s="1063">
        <v>0.31200000000000006</v>
      </c>
      <c r="O2005" s="1062">
        <f>VLOOKUP(C2005,'A. Rate Class Allocations'!$B$124:$J$128,6,FALSE)</f>
        <v>0.94261788524984402</v>
      </c>
      <c r="P2005" s="1061">
        <f>VLOOKUP(C2005,'A. Rate Class Allocations'!$B$124:$J$128,8,FALSE)</f>
        <v>0.86676492558695795</v>
      </c>
      <c r="Q2005" s="1061">
        <f>VLOOKUP(C2005,'A. Rate Class Allocations'!$B$124:$J$128,7,FALSE)</f>
        <v>0.93591420350510102</v>
      </c>
      <c r="R2005" s="1061">
        <f>VLOOKUP(C2005,'A. Rate Class Allocations'!$B$124:$J$128,9,FALSE)</f>
        <v>0.67326093337246795</v>
      </c>
      <c r="S2005" s="1060">
        <f t="shared" si="94"/>
        <v>817.50526558827767</v>
      </c>
      <c r="T2005" s="1060">
        <f t="shared" si="95"/>
        <v>0.19659571470501905</v>
      </c>
    </row>
    <row r="2006" spans="1:20" s="1063" customFormat="1">
      <c r="A2006" s="1072" t="s">
        <v>846</v>
      </c>
      <c r="B2006" s="1063" t="s">
        <v>768</v>
      </c>
      <c r="C2006" s="1063" t="s">
        <v>806</v>
      </c>
      <c r="D2006" s="1063" t="s">
        <v>1565</v>
      </c>
      <c r="E2006" s="1066">
        <v>2019</v>
      </c>
      <c r="F2006" s="1066">
        <v>2019</v>
      </c>
      <c r="G2006" s="1064">
        <v>43483</v>
      </c>
      <c r="H2006" s="1117">
        <f t="shared" si="93"/>
        <v>2019</v>
      </c>
      <c r="I2006" s="1118"/>
      <c r="J2006" s="1063" t="s">
        <v>925</v>
      </c>
      <c r="K2006" s="1063" t="s">
        <v>924</v>
      </c>
      <c r="L2006" s="1063" t="s">
        <v>827</v>
      </c>
      <c r="M2006" s="1063">
        <v>93.003</v>
      </c>
      <c r="N2006" s="1063">
        <v>2.8999999999999998E-2</v>
      </c>
      <c r="O2006" s="1062">
        <f>VLOOKUP(C2006,'A. Rate Class Allocations'!$B$124:$J$128,6,FALSE)</f>
        <v>0.94261788524984402</v>
      </c>
      <c r="P2006" s="1061">
        <f>VLOOKUP(C2006,'A. Rate Class Allocations'!$B$124:$J$128,8,FALSE)</f>
        <v>0.86676492558695795</v>
      </c>
      <c r="Q2006" s="1061">
        <f>VLOOKUP(C2006,'A. Rate Class Allocations'!$B$124:$J$128,7,FALSE)</f>
        <v>0.93591420350510102</v>
      </c>
      <c r="R2006" s="1061">
        <f>VLOOKUP(C2006,'A. Rate Class Allocations'!$B$124:$J$128,9,FALSE)</f>
        <v>0.67326093337246795</v>
      </c>
      <c r="S2006" s="1060">
        <f t="shared" si="94"/>
        <v>75.986066352756552</v>
      </c>
      <c r="T2006" s="1060">
        <f t="shared" si="95"/>
        <v>1.8273319636043429E-2</v>
      </c>
    </row>
    <row r="2007" spans="1:20" s="1063" customFormat="1">
      <c r="A2007" s="1072" t="s">
        <v>846</v>
      </c>
      <c r="B2007" s="1063" t="s">
        <v>768</v>
      </c>
      <c r="C2007" s="1063" t="s">
        <v>806</v>
      </c>
      <c r="D2007" s="1063" t="s">
        <v>1564</v>
      </c>
      <c r="E2007" s="1066">
        <v>2019</v>
      </c>
      <c r="F2007" s="1066">
        <v>2019</v>
      </c>
      <c r="G2007" s="1064">
        <v>43489</v>
      </c>
      <c r="H2007" s="1117">
        <f t="shared" si="93"/>
        <v>2019</v>
      </c>
      <c r="I2007" s="1118"/>
      <c r="J2007" s="1063" t="s">
        <v>925</v>
      </c>
      <c r="K2007" s="1063" t="s">
        <v>924</v>
      </c>
      <c r="L2007" s="1063" t="s">
        <v>827</v>
      </c>
      <c r="M2007" s="1063">
        <v>951.91200000000003</v>
      </c>
      <c r="N2007" s="1063">
        <v>0.31200000000000006</v>
      </c>
      <c r="O2007" s="1062">
        <f>VLOOKUP(C2007,'A. Rate Class Allocations'!$B$124:$J$128,6,FALSE)</f>
        <v>0.94261788524984402</v>
      </c>
      <c r="P2007" s="1061">
        <f>VLOOKUP(C2007,'A. Rate Class Allocations'!$B$124:$J$128,8,FALSE)</f>
        <v>0.86676492558695795</v>
      </c>
      <c r="Q2007" s="1061">
        <f>VLOOKUP(C2007,'A. Rate Class Allocations'!$B$124:$J$128,7,FALSE)</f>
        <v>0.93591420350510102</v>
      </c>
      <c r="R2007" s="1061">
        <f>VLOOKUP(C2007,'A. Rate Class Allocations'!$B$124:$J$128,9,FALSE)</f>
        <v>0.67326093337246795</v>
      </c>
      <c r="S2007" s="1060">
        <f t="shared" si="94"/>
        <v>777.73887287490936</v>
      </c>
      <c r="T2007" s="1060">
        <f t="shared" si="95"/>
        <v>0.19659571470501905</v>
      </c>
    </row>
    <row r="2008" spans="1:20" s="1063" customFormat="1">
      <c r="A2008" s="1072" t="s">
        <v>846</v>
      </c>
      <c r="B2008" s="1063" t="s">
        <v>768</v>
      </c>
      <c r="C2008" s="1063" t="s">
        <v>806</v>
      </c>
      <c r="D2008" s="1063" t="s">
        <v>1564</v>
      </c>
      <c r="E2008" s="1066">
        <v>2019</v>
      </c>
      <c r="F2008" s="1066">
        <v>2019</v>
      </c>
      <c r="G2008" s="1064">
        <v>43489</v>
      </c>
      <c r="H2008" s="1117">
        <f t="shared" si="93"/>
        <v>2019</v>
      </c>
      <c r="I2008" s="1118"/>
      <c r="J2008" s="1063" t="s">
        <v>925</v>
      </c>
      <c r="K2008" s="1063" t="s">
        <v>924</v>
      </c>
      <c r="L2008" s="1063" t="s">
        <v>827</v>
      </c>
      <c r="M2008" s="1063">
        <v>1427.8679999999997</v>
      </c>
      <c r="N2008" s="1063">
        <v>0.46799999999999997</v>
      </c>
      <c r="O2008" s="1062">
        <f>VLOOKUP(C2008,'A. Rate Class Allocations'!$B$124:$J$128,6,FALSE)</f>
        <v>0.94261788524984402</v>
      </c>
      <c r="P2008" s="1061">
        <f>VLOOKUP(C2008,'A. Rate Class Allocations'!$B$124:$J$128,8,FALSE)</f>
        <v>0.86676492558695795</v>
      </c>
      <c r="Q2008" s="1061">
        <f>VLOOKUP(C2008,'A. Rate Class Allocations'!$B$124:$J$128,7,FALSE)</f>
        <v>0.93591420350510102</v>
      </c>
      <c r="R2008" s="1061">
        <f>VLOOKUP(C2008,'A. Rate Class Allocations'!$B$124:$J$128,9,FALSE)</f>
        <v>0.67326093337246795</v>
      </c>
      <c r="S2008" s="1060">
        <f t="shared" si="94"/>
        <v>1166.6083093123639</v>
      </c>
      <c r="T2008" s="1060">
        <f t="shared" si="95"/>
        <v>0.29489357205752847</v>
      </c>
    </row>
    <row r="2009" spans="1:20" s="1063" customFormat="1">
      <c r="A2009" s="1072" t="s">
        <v>846</v>
      </c>
      <c r="B2009" s="1063" t="s">
        <v>768</v>
      </c>
      <c r="C2009" s="1063" t="s">
        <v>806</v>
      </c>
      <c r="D2009" s="1063" t="s">
        <v>1564</v>
      </c>
      <c r="E2009" s="1066">
        <v>2019</v>
      </c>
      <c r="F2009" s="1066">
        <v>2019</v>
      </c>
      <c r="G2009" s="1064">
        <v>43489</v>
      </c>
      <c r="H2009" s="1117">
        <f t="shared" si="93"/>
        <v>2019</v>
      </c>
      <c r="I2009" s="1118"/>
      <c r="J2009" s="1063" t="s">
        <v>925</v>
      </c>
      <c r="K2009" s="1063" t="s">
        <v>924</v>
      </c>
      <c r="L2009" s="1063" t="s">
        <v>827</v>
      </c>
      <c r="M2009" s="1063">
        <v>155.601</v>
      </c>
      <c r="N2009" s="1063">
        <v>5.0999999999999997E-2</v>
      </c>
      <c r="O2009" s="1062">
        <f>VLOOKUP(C2009,'A. Rate Class Allocations'!$B$124:$J$128,6,FALSE)</f>
        <v>0.94261788524984402</v>
      </c>
      <c r="P2009" s="1061">
        <f>VLOOKUP(C2009,'A. Rate Class Allocations'!$B$124:$J$128,8,FALSE)</f>
        <v>0.86676492558695795</v>
      </c>
      <c r="Q2009" s="1061">
        <f>VLOOKUP(C2009,'A. Rate Class Allocations'!$B$124:$J$128,7,FALSE)</f>
        <v>0.93591420350510102</v>
      </c>
      <c r="R2009" s="1061">
        <f>VLOOKUP(C2009,'A. Rate Class Allocations'!$B$124:$J$128,9,FALSE)</f>
        <v>0.67326093337246795</v>
      </c>
      <c r="S2009" s="1060">
        <f t="shared" si="94"/>
        <v>127.13039268147557</v>
      </c>
      <c r="T2009" s="1060">
        <f t="shared" si="95"/>
        <v>3.21358379806281E-2</v>
      </c>
    </row>
    <row r="2010" spans="1:20" s="1063" customFormat="1">
      <c r="A2010" s="1072" t="s">
        <v>846</v>
      </c>
      <c r="B2010" s="1063" t="s">
        <v>768</v>
      </c>
      <c r="C2010" s="1063" t="s">
        <v>806</v>
      </c>
      <c r="D2010" s="1063" t="s">
        <v>1564</v>
      </c>
      <c r="E2010" s="1066">
        <v>2019</v>
      </c>
      <c r="F2010" s="1066">
        <v>2019</v>
      </c>
      <c r="G2010" s="1064">
        <v>43489</v>
      </c>
      <c r="H2010" s="1117">
        <f t="shared" si="93"/>
        <v>2019</v>
      </c>
      <c r="I2010" s="1118"/>
      <c r="J2010" s="1063" t="s">
        <v>925</v>
      </c>
      <c r="K2010" s="1063" t="s">
        <v>924</v>
      </c>
      <c r="L2010" s="1063" t="s">
        <v>827</v>
      </c>
      <c r="M2010" s="1063">
        <v>1015.9829999999999</v>
      </c>
      <c r="N2010" s="1063">
        <v>0.33299999999999996</v>
      </c>
      <c r="O2010" s="1062">
        <f>VLOOKUP(C2010,'A. Rate Class Allocations'!$B$124:$J$128,6,FALSE)</f>
        <v>0.94261788524984402</v>
      </c>
      <c r="P2010" s="1061">
        <f>VLOOKUP(C2010,'A. Rate Class Allocations'!$B$124:$J$128,8,FALSE)</f>
        <v>0.86676492558695795</v>
      </c>
      <c r="Q2010" s="1061">
        <f>VLOOKUP(C2010,'A. Rate Class Allocations'!$B$124:$J$128,7,FALSE)</f>
        <v>0.93591420350510102</v>
      </c>
      <c r="R2010" s="1061">
        <f>VLOOKUP(C2010,'A. Rate Class Allocations'!$B$124:$J$128,9,FALSE)</f>
        <v>0.67326093337246795</v>
      </c>
      <c r="S2010" s="1060">
        <f t="shared" si="94"/>
        <v>830.08668162610513</v>
      </c>
      <c r="T2010" s="1060">
        <f t="shared" si="95"/>
        <v>0.20982811857939526</v>
      </c>
    </row>
    <row r="2011" spans="1:20" s="1063" customFormat="1">
      <c r="A2011" s="1072" t="s">
        <v>846</v>
      </c>
      <c r="B2011" s="1063" t="s">
        <v>768</v>
      </c>
      <c r="C2011" s="1063" t="s">
        <v>806</v>
      </c>
      <c r="D2011" s="1063" t="s">
        <v>1563</v>
      </c>
      <c r="E2011" s="1066">
        <v>2019</v>
      </c>
      <c r="F2011" s="1066">
        <v>2019</v>
      </c>
      <c r="G2011" s="1064">
        <v>43480</v>
      </c>
      <c r="H2011" s="1117">
        <f t="shared" si="93"/>
        <v>2019</v>
      </c>
      <c r="I2011" s="1118"/>
      <c r="J2011" s="1063" t="s">
        <v>925</v>
      </c>
      <c r="K2011" s="1063" t="s">
        <v>924</v>
      </c>
      <c r="L2011" s="1063" t="s">
        <v>827</v>
      </c>
      <c r="M2011" s="1063">
        <v>1299.7799999999997</v>
      </c>
      <c r="N2011" s="1063">
        <v>0.57999999999999996</v>
      </c>
      <c r="O2011" s="1062">
        <f>VLOOKUP(C2011,'A. Rate Class Allocations'!$B$124:$J$128,6,FALSE)</f>
        <v>0.94261788524984402</v>
      </c>
      <c r="P2011" s="1061">
        <f>VLOOKUP(C2011,'A. Rate Class Allocations'!$B$124:$J$128,8,FALSE)</f>
        <v>0.86676492558695795</v>
      </c>
      <c r="Q2011" s="1061">
        <f>VLOOKUP(C2011,'A. Rate Class Allocations'!$B$124:$J$128,7,FALSE)</f>
        <v>0.93591420350510102</v>
      </c>
      <c r="R2011" s="1061">
        <f>VLOOKUP(C2011,'A. Rate Class Allocations'!$B$124:$J$128,9,FALSE)</f>
        <v>0.67326093337246795</v>
      </c>
      <c r="S2011" s="1060">
        <f t="shared" si="94"/>
        <v>1061.956811328515</v>
      </c>
      <c r="T2011" s="1060">
        <f t="shared" si="95"/>
        <v>0.36546639272086867</v>
      </c>
    </row>
    <row r="2012" spans="1:20" s="1063" customFormat="1">
      <c r="A2012" s="1072" t="s">
        <v>846</v>
      </c>
      <c r="B2012" s="1063" t="s">
        <v>768</v>
      </c>
      <c r="C2012" s="1063" t="s">
        <v>806</v>
      </c>
      <c r="D2012" s="1063" t="s">
        <v>1562</v>
      </c>
      <c r="E2012" s="1066">
        <v>2019</v>
      </c>
      <c r="F2012" s="1066">
        <v>2019</v>
      </c>
      <c r="G2012" s="1064">
        <v>43480</v>
      </c>
      <c r="H2012" s="1117">
        <f t="shared" si="93"/>
        <v>2019</v>
      </c>
      <c r="I2012" s="1118"/>
      <c r="J2012" s="1063" t="s">
        <v>925</v>
      </c>
      <c r="K2012" s="1063" t="s">
        <v>924</v>
      </c>
      <c r="L2012" s="1063" t="s">
        <v>827</v>
      </c>
      <c r="M2012" s="1063">
        <v>161.92800000000003</v>
      </c>
      <c r="N2012" s="1063">
        <v>5.2000000000000005E-2</v>
      </c>
      <c r="O2012" s="1062">
        <f>VLOOKUP(C2012,'A. Rate Class Allocations'!$B$124:$J$128,6,FALSE)</f>
        <v>0.94261788524984402</v>
      </c>
      <c r="P2012" s="1061">
        <f>VLOOKUP(C2012,'A. Rate Class Allocations'!$B$124:$J$128,8,FALSE)</f>
        <v>0.86676492558695795</v>
      </c>
      <c r="Q2012" s="1061">
        <f>VLOOKUP(C2012,'A. Rate Class Allocations'!$B$124:$J$128,7,FALSE)</f>
        <v>0.93591420350510102</v>
      </c>
      <c r="R2012" s="1061">
        <f>VLOOKUP(C2012,'A. Rate Class Allocations'!$B$124:$J$128,9,FALSE)</f>
        <v>0.67326093337246795</v>
      </c>
      <c r="S2012" s="1060">
        <f t="shared" si="94"/>
        <v>132.2997296040898</v>
      </c>
      <c r="T2012" s="1060">
        <f t="shared" si="95"/>
        <v>3.2765952450836508E-2</v>
      </c>
    </row>
    <row r="2013" spans="1:20" s="1063" customFormat="1">
      <c r="A2013" s="1072" t="s">
        <v>846</v>
      </c>
      <c r="B2013" s="1063" t="s">
        <v>768</v>
      </c>
      <c r="C2013" s="1063" t="s">
        <v>806</v>
      </c>
      <c r="D2013" s="1063" t="s">
        <v>1562</v>
      </c>
      <c r="E2013" s="1066">
        <v>2019</v>
      </c>
      <c r="F2013" s="1066">
        <v>2019</v>
      </c>
      <c r="G2013" s="1064">
        <v>43480</v>
      </c>
      <c r="H2013" s="1117">
        <f t="shared" si="93"/>
        <v>2019</v>
      </c>
      <c r="I2013" s="1118"/>
      <c r="J2013" s="1063" t="s">
        <v>925</v>
      </c>
      <c r="K2013" s="1063" t="s">
        <v>924</v>
      </c>
      <c r="L2013" s="1063" t="s">
        <v>827</v>
      </c>
      <c r="M2013" s="1063">
        <v>1111.6979999999999</v>
      </c>
      <c r="N2013" s="1063">
        <v>0.35699999999999998</v>
      </c>
      <c r="O2013" s="1062">
        <f>VLOOKUP(C2013,'A. Rate Class Allocations'!$B$124:$J$128,6,FALSE)</f>
        <v>0.94261788524984402</v>
      </c>
      <c r="P2013" s="1061">
        <f>VLOOKUP(C2013,'A. Rate Class Allocations'!$B$124:$J$128,8,FALSE)</f>
        <v>0.86676492558695795</v>
      </c>
      <c r="Q2013" s="1061">
        <f>VLOOKUP(C2013,'A. Rate Class Allocations'!$B$124:$J$128,7,FALSE)</f>
        <v>0.93591420350510102</v>
      </c>
      <c r="R2013" s="1061">
        <f>VLOOKUP(C2013,'A. Rate Class Allocations'!$B$124:$J$128,9,FALSE)</f>
        <v>0.67326093337246795</v>
      </c>
      <c r="S2013" s="1060">
        <f t="shared" si="94"/>
        <v>908.28852824346257</v>
      </c>
      <c r="T2013" s="1060">
        <f t="shared" si="95"/>
        <v>0.22495086586439672</v>
      </c>
    </row>
    <row r="2014" spans="1:20" s="1063" customFormat="1">
      <c r="A2014" s="1072" t="s">
        <v>846</v>
      </c>
      <c r="B2014" s="1063" t="s">
        <v>768</v>
      </c>
      <c r="C2014" s="1063" t="s">
        <v>806</v>
      </c>
      <c r="D2014" s="1063" t="s">
        <v>1562</v>
      </c>
      <c r="E2014" s="1066">
        <v>2019</v>
      </c>
      <c r="F2014" s="1066">
        <v>2019</v>
      </c>
      <c r="G2014" s="1064">
        <v>43480</v>
      </c>
      <c r="H2014" s="1117">
        <f t="shared" si="93"/>
        <v>2019</v>
      </c>
      <c r="I2014" s="1118"/>
      <c r="J2014" s="1063" t="s">
        <v>925</v>
      </c>
      <c r="K2014" s="1063" t="s">
        <v>924</v>
      </c>
      <c r="L2014" s="1063" t="s">
        <v>827</v>
      </c>
      <c r="M2014" s="1063">
        <v>174.38400000000001</v>
      </c>
      <c r="N2014" s="1063">
        <v>5.6000000000000001E-2</v>
      </c>
      <c r="O2014" s="1062">
        <f>VLOOKUP(C2014,'A. Rate Class Allocations'!$B$124:$J$128,6,FALSE)</f>
        <v>0.94261788524984402</v>
      </c>
      <c r="P2014" s="1061">
        <f>VLOOKUP(C2014,'A. Rate Class Allocations'!$B$124:$J$128,8,FALSE)</f>
        <v>0.86676492558695795</v>
      </c>
      <c r="Q2014" s="1061">
        <f>VLOOKUP(C2014,'A. Rate Class Allocations'!$B$124:$J$128,7,FALSE)</f>
        <v>0.93591420350510102</v>
      </c>
      <c r="R2014" s="1061">
        <f>VLOOKUP(C2014,'A. Rate Class Allocations'!$B$124:$J$128,9,FALSE)</f>
        <v>0.67326093337246795</v>
      </c>
      <c r="S2014" s="1060">
        <f t="shared" si="94"/>
        <v>142.47663188132748</v>
      </c>
      <c r="T2014" s="1060">
        <f t="shared" si="95"/>
        <v>3.5286410331670078E-2</v>
      </c>
    </row>
    <row r="2015" spans="1:20" s="1063" customFormat="1">
      <c r="A2015" s="1072" t="s">
        <v>846</v>
      </c>
      <c r="B2015" s="1063" t="s">
        <v>768</v>
      </c>
      <c r="C2015" s="1063" t="s">
        <v>806</v>
      </c>
      <c r="D2015" s="1063" t="s">
        <v>1561</v>
      </c>
      <c r="E2015" s="1066">
        <v>2019</v>
      </c>
      <c r="F2015" s="1066">
        <v>2019</v>
      </c>
      <c r="G2015" s="1064">
        <v>43481</v>
      </c>
      <c r="H2015" s="1117">
        <f t="shared" si="93"/>
        <v>2019</v>
      </c>
      <c r="I2015" s="1118"/>
      <c r="J2015" s="1063" t="s">
        <v>925</v>
      </c>
      <c r="K2015" s="1063" t="s">
        <v>924</v>
      </c>
      <c r="L2015" s="1063" t="s">
        <v>827</v>
      </c>
      <c r="M2015" s="1063">
        <v>1160.0160000000003</v>
      </c>
      <c r="N2015" s="1063">
        <v>0.57200000000000006</v>
      </c>
      <c r="O2015" s="1062">
        <f>VLOOKUP(C2015,'A. Rate Class Allocations'!$B$124:$J$128,6,FALSE)</f>
        <v>0.94261788524984402</v>
      </c>
      <c r="P2015" s="1061">
        <f>VLOOKUP(C2015,'A. Rate Class Allocations'!$B$124:$J$128,8,FALSE)</f>
        <v>0.86676492558695795</v>
      </c>
      <c r="Q2015" s="1061">
        <f>VLOOKUP(C2015,'A. Rate Class Allocations'!$B$124:$J$128,7,FALSE)</f>
        <v>0.93591420350510102</v>
      </c>
      <c r="R2015" s="1061">
        <f>VLOOKUP(C2015,'A. Rate Class Allocations'!$B$124:$J$128,9,FALSE)</f>
        <v>0.67326093337246795</v>
      </c>
      <c r="S2015" s="1060">
        <f t="shared" si="94"/>
        <v>947.7656930019383</v>
      </c>
      <c r="T2015" s="1060">
        <f t="shared" si="95"/>
        <v>0.36042547695920152</v>
      </c>
    </row>
    <row r="2016" spans="1:20" s="1063" customFormat="1">
      <c r="A2016" s="1072" t="s">
        <v>846</v>
      </c>
      <c r="B2016" s="1063" t="s">
        <v>768</v>
      </c>
      <c r="C2016" s="1063" t="s">
        <v>806</v>
      </c>
      <c r="D2016" s="1063" t="s">
        <v>1561</v>
      </c>
      <c r="E2016" s="1066">
        <v>2019</v>
      </c>
      <c r="F2016" s="1066">
        <v>2019</v>
      </c>
      <c r="G2016" s="1064">
        <v>43481</v>
      </c>
      <c r="H2016" s="1117">
        <f t="shared" si="93"/>
        <v>2019</v>
      </c>
      <c r="I2016" s="1118"/>
      <c r="J2016" s="1063" t="s">
        <v>925</v>
      </c>
      <c r="K2016" s="1063" t="s">
        <v>924</v>
      </c>
      <c r="L2016" s="1063" t="s">
        <v>827</v>
      </c>
      <c r="M2016" s="1063">
        <v>206.85599999999999</v>
      </c>
      <c r="N2016" s="1063">
        <v>0.10199999999999999</v>
      </c>
      <c r="O2016" s="1062">
        <f>VLOOKUP(C2016,'A. Rate Class Allocations'!$B$124:$J$128,6,FALSE)</f>
        <v>0.94261788524984402</v>
      </c>
      <c r="P2016" s="1061">
        <f>VLOOKUP(C2016,'A. Rate Class Allocations'!$B$124:$J$128,8,FALSE)</f>
        <v>0.86676492558695795</v>
      </c>
      <c r="Q2016" s="1061">
        <f>VLOOKUP(C2016,'A. Rate Class Allocations'!$B$124:$J$128,7,FALSE)</f>
        <v>0.93591420350510102</v>
      </c>
      <c r="R2016" s="1061">
        <f>VLOOKUP(C2016,'A. Rate Class Allocations'!$B$124:$J$128,9,FALSE)</f>
        <v>0.67326093337246795</v>
      </c>
      <c r="S2016" s="1060">
        <f t="shared" si="94"/>
        <v>169.00716903181413</v>
      </c>
      <c r="T2016" s="1060">
        <f t="shared" si="95"/>
        <v>6.42716759612562E-2</v>
      </c>
    </row>
    <row r="2017" spans="1:20" s="1063" customFormat="1">
      <c r="A2017" s="1072" t="s">
        <v>846</v>
      </c>
      <c r="B2017" s="1063" t="s">
        <v>768</v>
      </c>
      <c r="C2017" s="1063" t="s">
        <v>806</v>
      </c>
      <c r="D2017" s="1063" t="s">
        <v>1560</v>
      </c>
      <c r="E2017" s="1066">
        <v>2019</v>
      </c>
      <c r="F2017" s="1066">
        <v>2019</v>
      </c>
      <c r="G2017" s="1064">
        <v>43480</v>
      </c>
      <c r="H2017" s="1117">
        <f t="shared" si="93"/>
        <v>2019</v>
      </c>
      <c r="I2017" s="1118"/>
      <c r="J2017" s="1063" t="s">
        <v>925</v>
      </c>
      <c r="K2017" s="1063" t="s">
        <v>924</v>
      </c>
      <c r="L2017" s="1063" t="s">
        <v>827</v>
      </c>
      <c r="M2017" s="1063">
        <v>932.25600000000009</v>
      </c>
      <c r="N2017" s="1063">
        <v>0.41600000000000004</v>
      </c>
      <c r="O2017" s="1062">
        <f>VLOOKUP(C2017,'A. Rate Class Allocations'!$B$124:$J$128,6,FALSE)</f>
        <v>0.94261788524984402</v>
      </c>
      <c r="P2017" s="1061">
        <f>VLOOKUP(C2017,'A. Rate Class Allocations'!$B$124:$J$128,8,FALSE)</f>
        <v>0.86676492558695795</v>
      </c>
      <c r="Q2017" s="1061">
        <f>VLOOKUP(C2017,'A. Rate Class Allocations'!$B$124:$J$128,7,FALSE)</f>
        <v>0.93591420350510102</v>
      </c>
      <c r="R2017" s="1061">
        <f>VLOOKUP(C2017,'A. Rate Class Allocations'!$B$124:$J$128,9,FALSE)</f>
        <v>0.67326093337246795</v>
      </c>
      <c r="S2017" s="1060">
        <f t="shared" si="94"/>
        <v>761.67936812528001</v>
      </c>
      <c r="T2017" s="1060">
        <f t="shared" si="95"/>
        <v>0.26212761960669206</v>
      </c>
    </row>
    <row r="2018" spans="1:20" s="1063" customFormat="1">
      <c r="A2018" s="1072" t="s">
        <v>846</v>
      </c>
      <c r="B2018" s="1063" t="s">
        <v>768</v>
      </c>
      <c r="C2018" s="1063" t="s">
        <v>806</v>
      </c>
      <c r="D2018" s="1063" t="s">
        <v>1560</v>
      </c>
      <c r="E2018" s="1066">
        <v>2019</v>
      </c>
      <c r="F2018" s="1066">
        <v>2019</v>
      </c>
      <c r="G2018" s="1064">
        <v>43480</v>
      </c>
      <c r="H2018" s="1117">
        <f t="shared" si="93"/>
        <v>2019</v>
      </c>
      <c r="I2018" s="1118"/>
      <c r="J2018" s="1063" t="s">
        <v>925</v>
      </c>
      <c r="K2018" s="1063" t="s">
        <v>924</v>
      </c>
      <c r="L2018" s="1063" t="s">
        <v>827</v>
      </c>
      <c r="M2018" s="1063">
        <v>64.98899999999999</v>
      </c>
      <c r="N2018" s="1063">
        <v>2.8999999999999998E-2</v>
      </c>
      <c r="O2018" s="1062">
        <f>VLOOKUP(C2018,'A. Rate Class Allocations'!$B$124:$J$128,6,FALSE)</f>
        <v>0.94261788524984402</v>
      </c>
      <c r="P2018" s="1061">
        <f>VLOOKUP(C2018,'A. Rate Class Allocations'!$B$124:$J$128,8,FALSE)</f>
        <v>0.86676492558695795</v>
      </c>
      <c r="Q2018" s="1061">
        <f>VLOOKUP(C2018,'A. Rate Class Allocations'!$B$124:$J$128,7,FALSE)</f>
        <v>0.93591420350510102</v>
      </c>
      <c r="R2018" s="1061">
        <f>VLOOKUP(C2018,'A. Rate Class Allocations'!$B$124:$J$128,9,FALSE)</f>
        <v>0.67326093337246795</v>
      </c>
      <c r="S2018" s="1060">
        <f t="shared" si="94"/>
        <v>53.097840566425759</v>
      </c>
      <c r="T2018" s="1060">
        <f t="shared" si="95"/>
        <v>1.8273319636043429E-2</v>
      </c>
    </row>
    <row r="2019" spans="1:20" s="1063" customFormat="1">
      <c r="A2019" s="1072" t="s">
        <v>846</v>
      </c>
      <c r="B2019" s="1063" t="s">
        <v>768</v>
      </c>
      <c r="C2019" s="1063" t="s">
        <v>806</v>
      </c>
      <c r="D2019" s="1063" t="s">
        <v>1559</v>
      </c>
      <c r="E2019" s="1066">
        <v>2019</v>
      </c>
      <c r="F2019" s="1066">
        <v>2019</v>
      </c>
      <c r="G2019" s="1064">
        <v>43475</v>
      </c>
      <c r="H2019" s="1117">
        <f t="shared" si="93"/>
        <v>2019</v>
      </c>
      <c r="I2019" s="1118"/>
      <c r="J2019" s="1063" t="s">
        <v>925</v>
      </c>
      <c r="K2019" s="1063" t="s">
        <v>924</v>
      </c>
      <c r="L2019" s="1063" t="s">
        <v>827</v>
      </c>
      <c r="M2019" s="1063">
        <v>2589.6000000000004</v>
      </c>
      <c r="N2019" s="1063">
        <v>1.0400000000000003</v>
      </c>
      <c r="O2019" s="1062">
        <f>VLOOKUP(C2019,'A. Rate Class Allocations'!$B$124:$J$128,6,FALSE)</f>
        <v>0.94261788524984402</v>
      </c>
      <c r="P2019" s="1061">
        <f>VLOOKUP(C2019,'A. Rate Class Allocations'!$B$124:$J$128,8,FALSE)</f>
        <v>0.86676492558695795</v>
      </c>
      <c r="Q2019" s="1061">
        <f>VLOOKUP(C2019,'A. Rate Class Allocations'!$B$124:$J$128,7,FALSE)</f>
        <v>0.93591420350510102</v>
      </c>
      <c r="R2019" s="1061">
        <f>VLOOKUP(C2019,'A. Rate Class Allocations'!$B$124:$J$128,9,FALSE)</f>
        <v>0.67326093337246795</v>
      </c>
      <c r="S2019" s="1060">
        <f t="shared" si="94"/>
        <v>2115.7760225702223</v>
      </c>
      <c r="T2019" s="1060">
        <f t="shared" si="95"/>
        <v>0.6553190490167301</v>
      </c>
    </row>
    <row r="2020" spans="1:20" s="1063" customFormat="1">
      <c r="A2020" s="1072" t="s">
        <v>846</v>
      </c>
      <c r="B2020" s="1063" t="s">
        <v>768</v>
      </c>
      <c r="C2020" s="1063" t="s">
        <v>806</v>
      </c>
      <c r="D2020" s="1063" t="s">
        <v>1559</v>
      </c>
      <c r="E2020" s="1066">
        <v>2019</v>
      </c>
      <c r="F2020" s="1066">
        <v>2019</v>
      </c>
      <c r="G2020" s="1064">
        <v>43475</v>
      </c>
      <c r="H2020" s="1117">
        <f t="shared" si="93"/>
        <v>2019</v>
      </c>
      <c r="I2020" s="1118"/>
      <c r="J2020" s="1063" t="s">
        <v>925</v>
      </c>
      <c r="K2020" s="1063" t="s">
        <v>924</v>
      </c>
      <c r="L2020" s="1063" t="s">
        <v>827</v>
      </c>
      <c r="M2020" s="1063">
        <v>72.209999999999994</v>
      </c>
      <c r="N2020" s="1063">
        <v>2.8999999999999998E-2</v>
      </c>
      <c r="O2020" s="1062">
        <f>VLOOKUP(C2020,'A. Rate Class Allocations'!$B$124:$J$128,6,FALSE)</f>
        <v>0.94261788524984402</v>
      </c>
      <c r="P2020" s="1061">
        <f>VLOOKUP(C2020,'A. Rate Class Allocations'!$B$124:$J$128,8,FALSE)</f>
        <v>0.86676492558695795</v>
      </c>
      <c r="Q2020" s="1061">
        <f>VLOOKUP(C2020,'A. Rate Class Allocations'!$B$124:$J$128,7,FALSE)</f>
        <v>0.93591420350510102</v>
      </c>
      <c r="R2020" s="1061">
        <f>VLOOKUP(C2020,'A. Rate Class Allocations'!$B$124:$J$128,9,FALSE)</f>
        <v>0.67326093337246795</v>
      </c>
      <c r="S2020" s="1060">
        <f t="shared" si="94"/>
        <v>58.997600629361955</v>
      </c>
      <c r="T2020" s="1060">
        <f t="shared" si="95"/>
        <v>1.8273319636043429E-2</v>
      </c>
    </row>
    <row r="2021" spans="1:20" s="1063" customFormat="1">
      <c r="A2021" s="1072" t="s">
        <v>846</v>
      </c>
      <c r="B2021" s="1063" t="s">
        <v>768</v>
      </c>
      <c r="C2021" s="1063" t="s">
        <v>806</v>
      </c>
      <c r="D2021" s="1063" t="s">
        <v>1559</v>
      </c>
      <c r="E2021" s="1066">
        <v>2019</v>
      </c>
      <c r="F2021" s="1066">
        <v>2019</v>
      </c>
      <c r="G2021" s="1064">
        <v>43475</v>
      </c>
      <c r="H2021" s="1117">
        <f t="shared" si="93"/>
        <v>2019</v>
      </c>
      <c r="I2021" s="1118"/>
      <c r="J2021" s="1063" t="s">
        <v>925</v>
      </c>
      <c r="K2021" s="1063" t="s">
        <v>924</v>
      </c>
      <c r="L2021" s="1063" t="s">
        <v>827</v>
      </c>
      <c r="M2021" s="1063">
        <v>114.54000000000002</v>
      </c>
      <c r="N2021" s="1063">
        <v>4.6000000000000006E-2</v>
      </c>
      <c r="O2021" s="1062">
        <f>VLOOKUP(C2021,'A. Rate Class Allocations'!$B$124:$J$128,6,FALSE)</f>
        <v>0.94261788524984402</v>
      </c>
      <c r="P2021" s="1061">
        <f>VLOOKUP(C2021,'A. Rate Class Allocations'!$B$124:$J$128,8,FALSE)</f>
        <v>0.86676492558695795</v>
      </c>
      <c r="Q2021" s="1061">
        <f>VLOOKUP(C2021,'A. Rate Class Allocations'!$B$124:$J$128,7,FALSE)</f>
        <v>0.93591420350510102</v>
      </c>
      <c r="R2021" s="1061">
        <f>VLOOKUP(C2021,'A. Rate Class Allocations'!$B$124:$J$128,9,FALSE)</f>
        <v>0.67326093337246795</v>
      </c>
      <c r="S2021" s="1060">
        <f t="shared" si="94"/>
        <v>93.582400998298297</v>
      </c>
      <c r="T2021" s="1060">
        <f t="shared" si="95"/>
        <v>2.898526562958614E-2</v>
      </c>
    </row>
    <row r="2022" spans="1:20" s="1063" customFormat="1">
      <c r="A2022" s="1072" t="s">
        <v>846</v>
      </c>
      <c r="B2022" s="1063" t="s">
        <v>768</v>
      </c>
      <c r="C2022" s="1063" t="s">
        <v>806</v>
      </c>
      <c r="D2022" s="1063" t="s">
        <v>1559</v>
      </c>
      <c r="E2022" s="1066">
        <v>2019</v>
      </c>
      <c r="F2022" s="1066">
        <v>2019</v>
      </c>
      <c r="G2022" s="1064">
        <v>43475</v>
      </c>
      <c r="H2022" s="1117">
        <f t="shared" si="93"/>
        <v>2019</v>
      </c>
      <c r="I2022" s="1118"/>
      <c r="J2022" s="1063" t="s">
        <v>925</v>
      </c>
      <c r="K2022" s="1063" t="s">
        <v>924</v>
      </c>
      <c r="L2022" s="1063" t="s">
        <v>827</v>
      </c>
      <c r="M2022" s="1063">
        <v>69.72</v>
      </c>
      <c r="N2022" s="1063">
        <v>2.8000000000000001E-2</v>
      </c>
      <c r="O2022" s="1062">
        <f>VLOOKUP(C2022,'A. Rate Class Allocations'!$B$124:$J$128,6,FALSE)</f>
        <v>0.94261788524984402</v>
      </c>
      <c r="P2022" s="1061">
        <f>VLOOKUP(C2022,'A. Rate Class Allocations'!$B$124:$J$128,8,FALSE)</f>
        <v>0.86676492558695795</v>
      </c>
      <c r="Q2022" s="1061">
        <f>VLOOKUP(C2022,'A. Rate Class Allocations'!$B$124:$J$128,7,FALSE)</f>
        <v>0.93591420350510102</v>
      </c>
      <c r="R2022" s="1061">
        <f>VLOOKUP(C2022,'A. Rate Class Allocations'!$B$124:$J$128,9,FALSE)</f>
        <v>0.67326093337246795</v>
      </c>
      <c r="S2022" s="1060">
        <f t="shared" si="94"/>
        <v>56.963200607659829</v>
      </c>
      <c r="T2022" s="1060">
        <f t="shared" si="95"/>
        <v>1.7643205165835039E-2</v>
      </c>
    </row>
    <row r="2023" spans="1:20" s="1063" customFormat="1">
      <c r="A2023" s="1072" t="s">
        <v>846</v>
      </c>
      <c r="B2023" s="1063" t="s">
        <v>768</v>
      </c>
      <c r="C2023" s="1063" t="s">
        <v>806</v>
      </c>
      <c r="D2023" s="1063" t="s">
        <v>1558</v>
      </c>
      <c r="E2023" s="1066">
        <v>2019</v>
      </c>
      <c r="F2023" s="1066">
        <v>2019</v>
      </c>
      <c r="G2023" s="1064">
        <v>43475</v>
      </c>
      <c r="H2023" s="1117">
        <f t="shared" si="93"/>
        <v>2019</v>
      </c>
      <c r="I2023" s="1118"/>
      <c r="J2023" s="1063" t="s">
        <v>925</v>
      </c>
      <c r="K2023" s="1063" t="s">
        <v>924</v>
      </c>
      <c r="L2023" s="1063" t="s">
        <v>827</v>
      </c>
      <c r="M2023" s="1063">
        <v>233.06400000000002</v>
      </c>
      <c r="N2023" s="1063">
        <v>0.10400000000000001</v>
      </c>
      <c r="O2023" s="1062">
        <f>VLOOKUP(C2023,'A. Rate Class Allocations'!$B$124:$J$128,6,FALSE)</f>
        <v>0.94261788524984402</v>
      </c>
      <c r="P2023" s="1061">
        <f>VLOOKUP(C2023,'A. Rate Class Allocations'!$B$124:$J$128,8,FALSE)</f>
        <v>0.86676492558695795</v>
      </c>
      <c r="Q2023" s="1061">
        <f>VLOOKUP(C2023,'A. Rate Class Allocations'!$B$124:$J$128,7,FALSE)</f>
        <v>0.93591420350510102</v>
      </c>
      <c r="R2023" s="1061">
        <f>VLOOKUP(C2023,'A. Rate Class Allocations'!$B$124:$J$128,9,FALSE)</f>
        <v>0.67326093337246795</v>
      </c>
      <c r="S2023" s="1060">
        <f t="shared" si="94"/>
        <v>190.41984203132</v>
      </c>
      <c r="T2023" s="1060">
        <f t="shared" si="95"/>
        <v>6.5531904901673016E-2</v>
      </c>
    </row>
    <row r="2024" spans="1:20" s="1063" customFormat="1">
      <c r="A2024" s="1072" t="s">
        <v>846</v>
      </c>
      <c r="B2024" s="1063" t="s">
        <v>768</v>
      </c>
      <c r="C2024" s="1063" t="s">
        <v>806</v>
      </c>
      <c r="D2024" s="1063" t="s">
        <v>1558</v>
      </c>
      <c r="E2024" s="1066">
        <v>2019</v>
      </c>
      <c r="F2024" s="1066">
        <v>2019</v>
      </c>
      <c r="G2024" s="1064">
        <v>43475</v>
      </c>
      <c r="H2024" s="1117">
        <f t="shared" si="93"/>
        <v>2019</v>
      </c>
      <c r="I2024" s="1118"/>
      <c r="J2024" s="1063" t="s">
        <v>925</v>
      </c>
      <c r="K2024" s="1063" t="s">
        <v>924</v>
      </c>
      <c r="L2024" s="1063" t="s">
        <v>827</v>
      </c>
      <c r="M2024" s="1063">
        <v>324.94499999999994</v>
      </c>
      <c r="N2024" s="1063">
        <v>0.14499999999999999</v>
      </c>
      <c r="O2024" s="1062">
        <f>VLOOKUP(C2024,'A. Rate Class Allocations'!$B$124:$J$128,6,FALSE)</f>
        <v>0.94261788524984402</v>
      </c>
      <c r="P2024" s="1061">
        <f>VLOOKUP(C2024,'A. Rate Class Allocations'!$B$124:$J$128,8,FALSE)</f>
        <v>0.86676492558695795</v>
      </c>
      <c r="Q2024" s="1061">
        <f>VLOOKUP(C2024,'A. Rate Class Allocations'!$B$124:$J$128,7,FALSE)</f>
        <v>0.93591420350510102</v>
      </c>
      <c r="R2024" s="1061">
        <f>VLOOKUP(C2024,'A. Rate Class Allocations'!$B$124:$J$128,9,FALSE)</f>
        <v>0.67326093337246795</v>
      </c>
      <c r="S2024" s="1060">
        <f t="shared" si="94"/>
        <v>265.48920283212874</v>
      </c>
      <c r="T2024" s="1060">
        <f t="shared" si="95"/>
        <v>9.1366598180217168E-2</v>
      </c>
    </row>
    <row r="2025" spans="1:20" s="1063" customFormat="1">
      <c r="A2025" s="1072" t="s">
        <v>846</v>
      </c>
      <c r="B2025" s="1063" t="s">
        <v>768</v>
      </c>
      <c r="C2025" s="1063" t="s">
        <v>806</v>
      </c>
      <c r="D2025" s="1063" t="s">
        <v>1558</v>
      </c>
      <c r="E2025" s="1066">
        <v>2019</v>
      </c>
      <c r="F2025" s="1066">
        <v>2019</v>
      </c>
      <c r="G2025" s="1064">
        <v>43475</v>
      </c>
      <c r="H2025" s="1117">
        <f t="shared" si="93"/>
        <v>2019</v>
      </c>
      <c r="I2025" s="1118"/>
      <c r="J2025" s="1063" t="s">
        <v>925</v>
      </c>
      <c r="K2025" s="1063" t="s">
        <v>924</v>
      </c>
      <c r="L2025" s="1063" t="s">
        <v>827</v>
      </c>
      <c r="M2025" s="1063">
        <v>31.374000000000002</v>
      </c>
      <c r="N2025" s="1063">
        <v>1.4E-2</v>
      </c>
      <c r="O2025" s="1062">
        <f>VLOOKUP(C2025,'A. Rate Class Allocations'!$B$124:$J$128,6,FALSE)</f>
        <v>0.94261788524984402</v>
      </c>
      <c r="P2025" s="1061">
        <f>VLOOKUP(C2025,'A. Rate Class Allocations'!$B$124:$J$128,8,FALSE)</f>
        <v>0.86676492558695795</v>
      </c>
      <c r="Q2025" s="1061">
        <f>VLOOKUP(C2025,'A. Rate Class Allocations'!$B$124:$J$128,7,FALSE)</f>
        <v>0.93591420350510102</v>
      </c>
      <c r="R2025" s="1061">
        <f>VLOOKUP(C2025,'A. Rate Class Allocations'!$B$124:$J$128,9,FALSE)</f>
        <v>0.67326093337246795</v>
      </c>
      <c r="S2025" s="1060">
        <f t="shared" si="94"/>
        <v>25.633440273446926</v>
      </c>
      <c r="T2025" s="1060">
        <f t="shared" si="95"/>
        <v>8.8216025829175194E-3</v>
      </c>
    </row>
    <row r="2026" spans="1:20" s="1063" customFormat="1">
      <c r="A2026" s="1072" t="s">
        <v>846</v>
      </c>
      <c r="B2026" s="1063" t="s">
        <v>768</v>
      </c>
      <c r="C2026" s="1063" t="s">
        <v>806</v>
      </c>
      <c r="D2026" s="1063" t="s">
        <v>1558</v>
      </c>
      <c r="E2026" s="1066">
        <v>2019</v>
      </c>
      <c r="F2026" s="1066">
        <v>2019</v>
      </c>
      <c r="G2026" s="1064">
        <v>43475</v>
      </c>
      <c r="H2026" s="1117">
        <f t="shared" si="93"/>
        <v>2019</v>
      </c>
      <c r="I2026" s="1118"/>
      <c r="J2026" s="1063" t="s">
        <v>925</v>
      </c>
      <c r="K2026" s="1063" t="s">
        <v>924</v>
      </c>
      <c r="L2026" s="1063" t="s">
        <v>827</v>
      </c>
      <c r="M2026" s="1063">
        <v>103.08600000000001</v>
      </c>
      <c r="N2026" s="1063">
        <v>4.6000000000000006E-2</v>
      </c>
      <c r="O2026" s="1062">
        <f>VLOOKUP(C2026,'A. Rate Class Allocations'!$B$124:$J$128,6,FALSE)</f>
        <v>0.94261788524984402</v>
      </c>
      <c r="P2026" s="1061">
        <f>VLOOKUP(C2026,'A. Rate Class Allocations'!$B$124:$J$128,8,FALSE)</f>
        <v>0.86676492558695795</v>
      </c>
      <c r="Q2026" s="1061">
        <f>VLOOKUP(C2026,'A. Rate Class Allocations'!$B$124:$J$128,7,FALSE)</f>
        <v>0.93591420350510102</v>
      </c>
      <c r="R2026" s="1061">
        <f>VLOOKUP(C2026,'A. Rate Class Allocations'!$B$124:$J$128,9,FALSE)</f>
        <v>0.67326093337246795</v>
      </c>
      <c r="S2026" s="1060">
        <f t="shared" si="94"/>
        <v>84.224160898468469</v>
      </c>
      <c r="T2026" s="1060">
        <f t="shared" si="95"/>
        <v>2.898526562958614E-2</v>
      </c>
    </row>
    <row r="2027" spans="1:20" s="1063" customFormat="1">
      <c r="A2027" s="1072" t="s">
        <v>846</v>
      </c>
      <c r="B2027" s="1063" t="s">
        <v>768</v>
      </c>
      <c r="C2027" s="1063" t="s">
        <v>806</v>
      </c>
      <c r="D2027" s="1063" t="s">
        <v>1558</v>
      </c>
      <c r="E2027" s="1066">
        <v>2019</v>
      </c>
      <c r="F2027" s="1066">
        <v>2019</v>
      </c>
      <c r="G2027" s="1064">
        <v>43475</v>
      </c>
      <c r="H2027" s="1117">
        <f t="shared" si="93"/>
        <v>2019</v>
      </c>
      <c r="I2027" s="1118"/>
      <c r="J2027" s="1063" t="s">
        <v>925</v>
      </c>
      <c r="K2027" s="1063" t="s">
        <v>924</v>
      </c>
      <c r="L2027" s="1063" t="s">
        <v>827</v>
      </c>
      <c r="M2027" s="1063">
        <v>179.28000000000003</v>
      </c>
      <c r="N2027" s="1063">
        <v>0.08</v>
      </c>
      <c r="O2027" s="1062">
        <f>VLOOKUP(C2027,'A. Rate Class Allocations'!$B$124:$J$128,6,FALSE)</f>
        <v>0.94261788524984402</v>
      </c>
      <c r="P2027" s="1061">
        <f>VLOOKUP(C2027,'A. Rate Class Allocations'!$B$124:$J$128,8,FALSE)</f>
        <v>0.86676492558695795</v>
      </c>
      <c r="Q2027" s="1061">
        <f>VLOOKUP(C2027,'A. Rate Class Allocations'!$B$124:$J$128,7,FALSE)</f>
        <v>0.93591420350510102</v>
      </c>
      <c r="R2027" s="1061">
        <f>VLOOKUP(C2027,'A. Rate Class Allocations'!$B$124:$J$128,9,FALSE)</f>
        <v>0.67326093337246795</v>
      </c>
      <c r="S2027" s="1060">
        <f t="shared" si="94"/>
        <v>146.47680156255387</v>
      </c>
      <c r="T2027" s="1060">
        <f t="shared" si="95"/>
        <v>5.0409157616671536E-2</v>
      </c>
    </row>
    <row r="2028" spans="1:20" s="1063" customFormat="1">
      <c r="A2028" s="1072" t="s">
        <v>846</v>
      </c>
      <c r="B2028" s="1063" t="s">
        <v>768</v>
      </c>
      <c r="C2028" s="1063" t="s">
        <v>806</v>
      </c>
      <c r="D2028" s="1063" t="s">
        <v>1557</v>
      </c>
      <c r="E2028" s="1066">
        <v>2019</v>
      </c>
      <c r="F2028" s="1066">
        <v>2019</v>
      </c>
      <c r="G2028" s="1064">
        <v>43475</v>
      </c>
      <c r="H2028" s="1117">
        <f t="shared" si="93"/>
        <v>2019</v>
      </c>
      <c r="I2028" s="1118"/>
      <c r="J2028" s="1063" t="s">
        <v>925</v>
      </c>
      <c r="K2028" s="1063" t="s">
        <v>924</v>
      </c>
      <c r="L2028" s="1063" t="s">
        <v>827</v>
      </c>
      <c r="M2028" s="1063">
        <v>259.95599999999996</v>
      </c>
      <c r="N2028" s="1063">
        <v>0.11599999999999999</v>
      </c>
      <c r="O2028" s="1062">
        <f>VLOOKUP(C2028,'A. Rate Class Allocations'!$B$124:$J$128,6,FALSE)</f>
        <v>0.94261788524984402</v>
      </c>
      <c r="P2028" s="1061">
        <f>VLOOKUP(C2028,'A. Rate Class Allocations'!$B$124:$J$128,8,FALSE)</f>
        <v>0.86676492558695795</v>
      </c>
      <c r="Q2028" s="1061">
        <f>VLOOKUP(C2028,'A. Rate Class Allocations'!$B$124:$J$128,7,FALSE)</f>
        <v>0.93591420350510102</v>
      </c>
      <c r="R2028" s="1061">
        <f>VLOOKUP(C2028,'A. Rate Class Allocations'!$B$124:$J$128,9,FALSE)</f>
        <v>0.67326093337246795</v>
      </c>
      <c r="S2028" s="1060">
        <f t="shared" si="94"/>
        <v>212.39136226570304</v>
      </c>
      <c r="T2028" s="1060">
        <f t="shared" si="95"/>
        <v>7.3093278544173718E-2</v>
      </c>
    </row>
    <row r="2029" spans="1:20" s="1063" customFormat="1">
      <c r="A2029" s="1072" t="s">
        <v>846</v>
      </c>
      <c r="B2029" s="1063" t="s">
        <v>768</v>
      </c>
      <c r="C2029" s="1063" t="s">
        <v>806</v>
      </c>
      <c r="D2029" s="1063" t="s">
        <v>1557</v>
      </c>
      <c r="E2029" s="1066">
        <v>2019</v>
      </c>
      <c r="F2029" s="1066">
        <v>2019</v>
      </c>
      <c r="G2029" s="1064">
        <v>43475</v>
      </c>
      <c r="H2029" s="1117">
        <f t="shared" si="93"/>
        <v>2019</v>
      </c>
      <c r="I2029" s="1118"/>
      <c r="J2029" s="1063" t="s">
        <v>925</v>
      </c>
      <c r="K2029" s="1063" t="s">
        <v>924</v>
      </c>
      <c r="L2029" s="1063" t="s">
        <v>827</v>
      </c>
      <c r="M2029" s="1063">
        <v>389.93400000000008</v>
      </c>
      <c r="N2029" s="1063">
        <v>0.17400000000000002</v>
      </c>
      <c r="O2029" s="1062">
        <f>VLOOKUP(C2029,'A. Rate Class Allocations'!$B$124:$J$128,6,FALSE)</f>
        <v>0.94261788524984402</v>
      </c>
      <c r="P2029" s="1061">
        <f>VLOOKUP(C2029,'A. Rate Class Allocations'!$B$124:$J$128,8,FALSE)</f>
        <v>0.86676492558695795</v>
      </c>
      <c r="Q2029" s="1061">
        <f>VLOOKUP(C2029,'A. Rate Class Allocations'!$B$124:$J$128,7,FALSE)</f>
        <v>0.93591420350510102</v>
      </c>
      <c r="R2029" s="1061">
        <f>VLOOKUP(C2029,'A. Rate Class Allocations'!$B$124:$J$128,9,FALSE)</f>
        <v>0.67326093337246795</v>
      </c>
      <c r="S2029" s="1060">
        <f t="shared" si="94"/>
        <v>318.58704339855467</v>
      </c>
      <c r="T2029" s="1060">
        <f t="shared" si="95"/>
        <v>0.1096399178162606</v>
      </c>
    </row>
    <row r="2030" spans="1:20" s="1063" customFormat="1">
      <c r="A2030" s="1072" t="s">
        <v>846</v>
      </c>
      <c r="B2030" s="1063" t="s">
        <v>768</v>
      </c>
      <c r="C2030" s="1063" t="s">
        <v>806</v>
      </c>
      <c r="D2030" s="1063" t="s">
        <v>1556</v>
      </c>
      <c r="E2030" s="1066">
        <v>2019</v>
      </c>
      <c r="F2030" s="1066">
        <v>2019</v>
      </c>
      <c r="G2030" s="1064">
        <v>43469</v>
      </c>
      <c r="H2030" s="1117">
        <f t="shared" si="93"/>
        <v>2019</v>
      </c>
      <c r="I2030" s="1118"/>
      <c r="J2030" s="1063" t="s">
        <v>925</v>
      </c>
      <c r="K2030" s="1063" t="s">
        <v>924</v>
      </c>
      <c r="L2030" s="1063" t="s">
        <v>827</v>
      </c>
      <c r="M2030" s="1063">
        <v>1757.6</v>
      </c>
      <c r="N2030" s="1063">
        <v>0.67599999999999993</v>
      </c>
      <c r="O2030" s="1062">
        <f>VLOOKUP(C2030,'A. Rate Class Allocations'!$B$124:$J$128,6,FALSE)</f>
        <v>0.94261788524984402</v>
      </c>
      <c r="P2030" s="1061">
        <f>VLOOKUP(C2030,'A. Rate Class Allocations'!$B$124:$J$128,8,FALSE)</f>
        <v>0.86676492558695795</v>
      </c>
      <c r="Q2030" s="1061">
        <f>VLOOKUP(C2030,'A. Rate Class Allocations'!$B$124:$J$128,7,FALSE)</f>
        <v>0.93591420350510102</v>
      </c>
      <c r="R2030" s="1061">
        <f>VLOOKUP(C2030,'A. Rate Class Allocations'!$B$124:$J$128,9,FALSE)</f>
        <v>0.67326093337246795</v>
      </c>
      <c r="S2030" s="1060">
        <f t="shared" si="94"/>
        <v>1436.0086257605121</v>
      </c>
      <c r="T2030" s="1060">
        <f t="shared" si="95"/>
        <v>0.42595738186087445</v>
      </c>
    </row>
    <row r="2031" spans="1:20" s="1063" customFormat="1">
      <c r="A2031" s="1072" t="s">
        <v>846</v>
      </c>
      <c r="B2031" s="1063" t="s">
        <v>768</v>
      </c>
      <c r="C2031" s="1063" t="s">
        <v>806</v>
      </c>
      <c r="D2031" s="1063" t="s">
        <v>1556</v>
      </c>
      <c r="E2031" s="1066">
        <v>2019</v>
      </c>
      <c r="F2031" s="1066">
        <v>2019</v>
      </c>
      <c r="G2031" s="1064">
        <v>43469</v>
      </c>
      <c r="H2031" s="1117">
        <f t="shared" si="93"/>
        <v>2019</v>
      </c>
      <c r="I2031" s="1118"/>
      <c r="J2031" s="1063" t="s">
        <v>925</v>
      </c>
      <c r="K2031" s="1063" t="s">
        <v>924</v>
      </c>
      <c r="L2031" s="1063" t="s">
        <v>827</v>
      </c>
      <c r="M2031" s="1063">
        <v>452.4</v>
      </c>
      <c r="N2031" s="1063">
        <v>0.17399999999999999</v>
      </c>
      <c r="O2031" s="1062">
        <f>VLOOKUP(C2031,'A. Rate Class Allocations'!$B$124:$J$128,6,FALSE)</f>
        <v>0.94261788524984402</v>
      </c>
      <c r="P2031" s="1061">
        <f>VLOOKUP(C2031,'A. Rate Class Allocations'!$B$124:$J$128,8,FALSE)</f>
        <v>0.86676492558695795</v>
      </c>
      <c r="Q2031" s="1061">
        <f>VLOOKUP(C2031,'A. Rate Class Allocations'!$B$124:$J$128,7,FALSE)</f>
        <v>0.93591420350510102</v>
      </c>
      <c r="R2031" s="1061">
        <f>VLOOKUP(C2031,'A. Rate Class Allocations'!$B$124:$J$128,9,FALSE)</f>
        <v>0.67326093337246795</v>
      </c>
      <c r="S2031" s="1060">
        <f t="shared" si="94"/>
        <v>369.62352201527978</v>
      </c>
      <c r="T2031" s="1060">
        <f t="shared" si="95"/>
        <v>0.10963991781626058</v>
      </c>
    </row>
    <row r="2032" spans="1:20" s="1063" customFormat="1">
      <c r="A2032" s="1072" t="s">
        <v>846</v>
      </c>
      <c r="B2032" s="1063" t="s">
        <v>768</v>
      </c>
      <c r="C2032" s="1063" t="s">
        <v>806</v>
      </c>
      <c r="D2032" s="1063" t="s">
        <v>1556</v>
      </c>
      <c r="E2032" s="1066">
        <v>2019</v>
      </c>
      <c r="F2032" s="1066">
        <v>2019</v>
      </c>
      <c r="G2032" s="1064">
        <v>43469</v>
      </c>
      <c r="H2032" s="1117">
        <f t="shared" si="93"/>
        <v>2019</v>
      </c>
      <c r="I2032" s="1118"/>
      <c r="J2032" s="1063" t="s">
        <v>925</v>
      </c>
      <c r="K2032" s="1063" t="s">
        <v>924</v>
      </c>
      <c r="L2032" s="1063" t="s">
        <v>827</v>
      </c>
      <c r="M2032" s="1063">
        <v>530.4</v>
      </c>
      <c r="N2032" s="1063">
        <v>0.20400000000000001</v>
      </c>
      <c r="O2032" s="1062">
        <f>VLOOKUP(C2032,'A. Rate Class Allocations'!$B$124:$J$128,6,FALSE)</f>
        <v>0.94261788524984402</v>
      </c>
      <c r="P2032" s="1061">
        <f>VLOOKUP(C2032,'A. Rate Class Allocations'!$B$124:$J$128,8,FALSE)</f>
        <v>0.86676492558695795</v>
      </c>
      <c r="Q2032" s="1061">
        <f>VLOOKUP(C2032,'A. Rate Class Allocations'!$B$124:$J$128,7,FALSE)</f>
        <v>0.93591420350510102</v>
      </c>
      <c r="R2032" s="1061">
        <f>VLOOKUP(C2032,'A. Rate Class Allocations'!$B$124:$J$128,9,FALSE)</f>
        <v>0.67326093337246795</v>
      </c>
      <c r="S2032" s="1060">
        <f t="shared" si="94"/>
        <v>433.35171546619</v>
      </c>
      <c r="T2032" s="1060">
        <f t="shared" si="95"/>
        <v>0.12854335192251243</v>
      </c>
    </row>
    <row r="2033" spans="1:20" s="1063" customFormat="1">
      <c r="A2033" s="1072" t="s">
        <v>846</v>
      </c>
      <c r="B2033" s="1063" t="s">
        <v>768</v>
      </c>
      <c r="C2033" s="1063" t="s">
        <v>806</v>
      </c>
      <c r="D2033" s="1063" t="s">
        <v>1556</v>
      </c>
      <c r="E2033" s="1066">
        <v>2019</v>
      </c>
      <c r="F2033" s="1066">
        <v>2019</v>
      </c>
      <c r="G2033" s="1064">
        <v>43469</v>
      </c>
      <c r="H2033" s="1117">
        <f t="shared" si="93"/>
        <v>2019</v>
      </c>
      <c r="I2033" s="1118"/>
      <c r="J2033" s="1063" t="s">
        <v>925</v>
      </c>
      <c r="K2033" s="1063" t="s">
        <v>924</v>
      </c>
      <c r="L2033" s="1063" t="s">
        <v>827</v>
      </c>
      <c r="M2033" s="1063">
        <v>72.8</v>
      </c>
      <c r="N2033" s="1063">
        <v>2.8000000000000001E-2</v>
      </c>
      <c r="O2033" s="1062">
        <f>VLOOKUP(C2033,'A. Rate Class Allocations'!$B$124:$J$128,6,FALSE)</f>
        <v>0.94261788524984402</v>
      </c>
      <c r="P2033" s="1061">
        <f>VLOOKUP(C2033,'A. Rate Class Allocations'!$B$124:$J$128,8,FALSE)</f>
        <v>0.86676492558695795</v>
      </c>
      <c r="Q2033" s="1061">
        <f>VLOOKUP(C2033,'A. Rate Class Allocations'!$B$124:$J$128,7,FALSE)</f>
        <v>0.93591420350510102</v>
      </c>
      <c r="R2033" s="1061">
        <f>VLOOKUP(C2033,'A. Rate Class Allocations'!$B$124:$J$128,9,FALSE)</f>
        <v>0.67326093337246795</v>
      </c>
      <c r="S2033" s="1060">
        <f t="shared" si="94"/>
        <v>59.479647220849614</v>
      </c>
      <c r="T2033" s="1060">
        <f t="shared" si="95"/>
        <v>1.7643205165835039E-2</v>
      </c>
    </row>
    <row r="2034" spans="1:20" s="1063" customFormat="1">
      <c r="A2034" s="1072" t="s">
        <v>846</v>
      </c>
      <c r="B2034" s="1063" t="s">
        <v>768</v>
      </c>
      <c r="C2034" s="1063" t="s">
        <v>806</v>
      </c>
      <c r="D2034" s="1063" t="s">
        <v>1555</v>
      </c>
      <c r="E2034" s="1066">
        <v>2019</v>
      </c>
      <c r="F2034" s="1066">
        <v>2019</v>
      </c>
      <c r="G2034" s="1064">
        <v>43473</v>
      </c>
      <c r="H2034" s="1117">
        <f t="shared" si="93"/>
        <v>2019</v>
      </c>
      <c r="I2034" s="1118"/>
      <c r="J2034" s="1063" t="s">
        <v>925</v>
      </c>
      <c r="K2034" s="1063" t="s">
        <v>924</v>
      </c>
      <c r="L2034" s="1063" t="s">
        <v>827</v>
      </c>
      <c r="M2034" s="1063">
        <v>4680.7800000000007</v>
      </c>
      <c r="N2034" s="1063">
        <v>0.78</v>
      </c>
      <c r="O2034" s="1062">
        <f>VLOOKUP(C2034,'A. Rate Class Allocations'!$B$124:$J$128,6,FALSE)</f>
        <v>0.94261788524984402</v>
      </c>
      <c r="P2034" s="1061">
        <f>VLOOKUP(C2034,'A. Rate Class Allocations'!$B$124:$J$128,8,FALSE)</f>
        <v>0.86676492558695795</v>
      </c>
      <c r="Q2034" s="1061">
        <f>VLOOKUP(C2034,'A. Rate Class Allocations'!$B$124:$J$128,7,FALSE)</f>
        <v>0.93591420350510102</v>
      </c>
      <c r="R2034" s="1061">
        <f>VLOOKUP(C2034,'A. Rate Class Allocations'!$B$124:$J$128,9,FALSE)</f>
        <v>0.67326093337246795</v>
      </c>
      <c r="S2034" s="1060">
        <f t="shared" si="94"/>
        <v>3824.3288889891278</v>
      </c>
      <c r="T2034" s="1060">
        <f t="shared" si="95"/>
        <v>0.49148928676254749</v>
      </c>
    </row>
    <row r="2035" spans="1:20" s="1063" customFormat="1">
      <c r="A2035" s="1072" t="s">
        <v>846</v>
      </c>
      <c r="B2035" s="1063" t="s">
        <v>768</v>
      </c>
      <c r="C2035" s="1063" t="s">
        <v>806</v>
      </c>
      <c r="D2035" s="1063" t="s">
        <v>1555</v>
      </c>
      <c r="E2035" s="1066">
        <v>2019</v>
      </c>
      <c r="F2035" s="1066">
        <v>2019</v>
      </c>
      <c r="G2035" s="1064">
        <v>43473</v>
      </c>
      <c r="H2035" s="1117">
        <f t="shared" si="93"/>
        <v>2019</v>
      </c>
      <c r="I2035" s="1118"/>
      <c r="J2035" s="1063" t="s">
        <v>925</v>
      </c>
      <c r="K2035" s="1063" t="s">
        <v>924</v>
      </c>
      <c r="L2035" s="1063" t="s">
        <v>827</v>
      </c>
      <c r="M2035" s="1063">
        <v>2088.3479999999995</v>
      </c>
      <c r="N2035" s="1063">
        <v>0.34799999999999998</v>
      </c>
      <c r="O2035" s="1062">
        <f>VLOOKUP(C2035,'A. Rate Class Allocations'!$B$124:$J$128,6,FALSE)</f>
        <v>0.94261788524984402</v>
      </c>
      <c r="P2035" s="1061">
        <f>VLOOKUP(C2035,'A. Rate Class Allocations'!$B$124:$J$128,8,FALSE)</f>
        <v>0.86676492558695795</v>
      </c>
      <c r="Q2035" s="1061">
        <f>VLOOKUP(C2035,'A. Rate Class Allocations'!$B$124:$J$128,7,FALSE)</f>
        <v>0.93591420350510102</v>
      </c>
      <c r="R2035" s="1061">
        <f>VLOOKUP(C2035,'A. Rate Class Allocations'!$B$124:$J$128,9,FALSE)</f>
        <v>0.67326093337246795</v>
      </c>
      <c r="S2035" s="1060">
        <f t="shared" si="94"/>
        <v>1706.2390427797641</v>
      </c>
      <c r="T2035" s="1060">
        <f t="shared" si="95"/>
        <v>0.21927983563252115</v>
      </c>
    </row>
    <row r="2036" spans="1:20" s="1063" customFormat="1">
      <c r="A2036" s="1072" t="s">
        <v>846</v>
      </c>
      <c r="B2036" s="1063" t="s">
        <v>768</v>
      </c>
      <c r="C2036" s="1063" t="s">
        <v>806</v>
      </c>
      <c r="D2036" s="1063" t="s">
        <v>1554</v>
      </c>
      <c r="E2036" s="1066">
        <v>2019</v>
      </c>
      <c r="F2036" s="1066">
        <v>2019</v>
      </c>
      <c r="G2036" s="1064">
        <v>43473</v>
      </c>
      <c r="H2036" s="1117">
        <f t="shared" si="93"/>
        <v>2019</v>
      </c>
      <c r="I2036" s="1118"/>
      <c r="J2036" s="1063" t="s">
        <v>925</v>
      </c>
      <c r="K2036" s="1063" t="s">
        <v>924</v>
      </c>
      <c r="L2036" s="1063" t="s">
        <v>827</v>
      </c>
      <c r="M2036" s="1063">
        <v>2380.5600000000009</v>
      </c>
      <c r="N2036" s="1063">
        <v>0.72800000000000009</v>
      </c>
      <c r="O2036" s="1062">
        <f>VLOOKUP(C2036,'A. Rate Class Allocations'!$B$124:$J$128,6,FALSE)</f>
        <v>0.94261788524984402</v>
      </c>
      <c r="P2036" s="1061">
        <f>VLOOKUP(C2036,'A. Rate Class Allocations'!$B$124:$J$128,8,FALSE)</f>
        <v>0.86676492558695795</v>
      </c>
      <c r="Q2036" s="1061">
        <f>VLOOKUP(C2036,'A. Rate Class Allocations'!$B$124:$J$128,7,FALSE)</f>
        <v>0.93591420350510102</v>
      </c>
      <c r="R2036" s="1061">
        <f>VLOOKUP(C2036,'A. Rate Class Allocations'!$B$124:$J$128,9,FALSE)</f>
        <v>0.67326093337246795</v>
      </c>
      <c r="S2036" s="1060">
        <f t="shared" si="94"/>
        <v>1944.9844641217833</v>
      </c>
      <c r="T2036" s="1060">
        <f t="shared" si="95"/>
        <v>0.45872333431171108</v>
      </c>
    </row>
    <row r="2037" spans="1:20" s="1063" customFormat="1">
      <c r="A2037" s="1072" t="s">
        <v>846</v>
      </c>
      <c r="B2037" s="1063" t="s">
        <v>768</v>
      </c>
      <c r="C2037" s="1063" t="s">
        <v>806</v>
      </c>
      <c r="D2037" s="1063" t="s">
        <v>1554</v>
      </c>
      <c r="E2037" s="1066">
        <v>2019</v>
      </c>
      <c r="F2037" s="1066">
        <v>2019</v>
      </c>
      <c r="G2037" s="1064">
        <v>43473</v>
      </c>
      <c r="H2037" s="1117">
        <f t="shared" si="93"/>
        <v>2019</v>
      </c>
      <c r="I2037" s="1118"/>
      <c r="J2037" s="1063" t="s">
        <v>925</v>
      </c>
      <c r="K2037" s="1063" t="s">
        <v>924</v>
      </c>
      <c r="L2037" s="1063" t="s">
        <v>827</v>
      </c>
      <c r="M2037" s="1063">
        <v>94.829999999999984</v>
      </c>
      <c r="N2037" s="1063">
        <v>2.8999999999999998E-2</v>
      </c>
      <c r="O2037" s="1062">
        <f>VLOOKUP(C2037,'A. Rate Class Allocations'!$B$124:$J$128,6,FALSE)</f>
        <v>0.94261788524984402</v>
      </c>
      <c r="P2037" s="1061">
        <f>VLOOKUP(C2037,'A. Rate Class Allocations'!$B$124:$J$128,8,FALSE)</f>
        <v>0.86676492558695795</v>
      </c>
      <c r="Q2037" s="1061">
        <f>VLOOKUP(C2037,'A. Rate Class Allocations'!$B$124:$J$128,7,FALSE)</f>
        <v>0.93591420350510102</v>
      </c>
      <c r="R2037" s="1061">
        <f>VLOOKUP(C2037,'A. Rate Class Allocations'!$B$124:$J$128,9,FALSE)</f>
        <v>0.67326093337246795</v>
      </c>
      <c r="S2037" s="1060">
        <f t="shared" si="94"/>
        <v>77.478776730125944</v>
      </c>
      <c r="T2037" s="1060">
        <f t="shared" si="95"/>
        <v>1.8273319636043429E-2</v>
      </c>
    </row>
    <row r="2038" spans="1:20" s="1063" customFormat="1">
      <c r="A2038" s="1072" t="s">
        <v>846</v>
      </c>
      <c r="B2038" s="1063" t="s">
        <v>768</v>
      </c>
      <c r="C2038" s="1063" t="s">
        <v>806</v>
      </c>
      <c r="D2038" s="1063" t="s">
        <v>1553</v>
      </c>
      <c r="E2038" s="1066">
        <v>2019</v>
      </c>
      <c r="F2038" s="1066">
        <v>2019</v>
      </c>
      <c r="G2038" s="1064">
        <v>43473</v>
      </c>
      <c r="H2038" s="1117">
        <f t="shared" si="93"/>
        <v>2019</v>
      </c>
      <c r="I2038" s="1118"/>
      <c r="J2038" s="1063" t="s">
        <v>925</v>
      </c>
      <c r="K2038" s="1063" t="s">
        <v>924</v>
      </c>
      <c r="L2038" s="1063" t="s">
        <v>827</v>
      </c>
      <c r="M2038" s="1063">
        <v>1599.9360000000001</v>
      </c>
      <c r="N2038" s="1063">
        <v>0.62400000000000011</v>
      </c>
      <c r="O2038" s="1062">
        <f>VLOOKUP(C2038,'A. Rate Class Allocations'!$B$124:$J$128,6,FALSE)</f>
        <v>0.94261788524984402</v>
      </c>
      <c r="P2038" s="1061">
        <f>VLOOKUP(C2038,'A. Rate Class Allocations'!$B$124:$J$128,8,FALSE)</f>
        <v>0.86676492558695795</v>
      </c>
      <c r="Q2038" s="1061">
        <f>VLOOKUP(C2038,'A. Rate Class Allocations'!$B$124:$J$128,7,FALSE)</f>
        <v>0.93591420350510102</v>
      </c>
      <c r="R2038" s="1061">
        <f>VLOOKUP(C2038,'A. Rate Class Allocations'!$B$124:$J$128,9,FALSE)</f>
        <v>0.67326093337246795</v>
      </c>
      <c r="S2038" s="1060">
        <f t="shared" si="94"/>
        <v>1307.1927040650721</v>
      </c>
      <c r="T2038" s="1060">
        <f t="shared" si="95"/>
        <v>0.3931914294100381</v>
      </c>
    </row>
    <row r="2039" spans="1:20" s="1063" customFormat="1">
      <c r="A2039" s="1072" t="s">
        <v>846</v>
      </c>
      <c r="B2039" s="1063" t="s">
        <v>768</v>
      </c>
      <c r="C2039" s="1063" t="s">
        <v>806</v>
      </c>
      <c r="D2039" s="1063" t="s">
        <v>1552</v>
      </c>
      <c r="E2039" s="1066">
        <v>2019</v>
      </c>
      <c r="F2039" s="1066">
        <v>2019</v>
      </c>
      <c r="G2039" s="1064">
        <v>43468</v>
      </c>
      <c r="H2039" s="1117">
        <f t="shared" si="93"/>
        <v>2019</v>
      </c>
      <c r="I2039" s="1118"/>
      <c r="J2039" s="1063" t="s">
        <v>925</v>
      </c>
      <c r="K2039" s="1063" t="s">
        <v>924</v>
      </c>
      <c r="L2039" s="1063" t="s">
        <v>827</v>
      </c>
      <c r="M2039" s="1063">
        <v>537.22499999999991</v>
      </c>
      <c r="N2039" s="1063">
        <v>0.14499999999999999</v>
      </c>
      <c r="O2039" s="1062">
        <f>VLOOKUP(C2039,'A. Rate Class Allocations'!$B$124:$J$128,6,FALSE)</f>
        <v>0.94261788524984402</v>
      </c>
      <c r="P2039" s="1061">
        <f>VLOOKUP(C2039,'A. Rate Class Allocations'!$B$124:$J$128,8,FALSE)</f>
        <v>0.86676492558695795</v>
      </c>
      <c r="Q2039" s="1061">
        <f>VLOOKUP(C2039,'A. Rate Class Allocations'!$B$124:$J$128,7,FALSE)</f>
        <v>0.93591420350510102</v>
      </c>
      <c r="R2039" s="1061">
        <f>VLOOKUP(C2039,'A. Rate Class Allocations'!$B$124:$J$128,9,FALSE)</f>
        <v>0.67326093337246795</v>
      </c>
      <c r="S2039" s="1060">
        <f t="shared" si="94"/>
        <v>438.92793239314466</v>
      </c>
      <c r="T2039" s="1060">
        <f t="shared" si="95"/>
        <v>9.1366598180217168E-2</v>
      </c>
    </row>
    <row r="2040" spans="1:20" s="1063" customFormat="1">
      <c r="A2040" s="1072" t="s">
        <v>846</v>
      </c>
      <c r="B2040" s="1063" t="s">
        <v>768</v>
      </c>
      <c r="C2040" s="1063" t="s">
        <v>806</v>
      </c>
      <c r="D2040" s="1063" t="s">
        <v>1551</v>
      </c>
      <c r="E2040" s="1066">
        <v>2019</v>
      </c>
      <c r="F2040" s="1066">
        <v>2019</v>
      </c>
      <c r="G2040" s="1064">
        <v>43469</v>
      </c>
      <c r="H2040" s="1117">
        <f t="shared" si="93"/>
        <v>2019</v>
      </c>
      <c r="I2040" s="1118"/>
      <c r="J2040" s="1063" t="s">
        <v>925</v>
      </c>
      <c r="K2040" s="1063" t="s">
        <v>924</v>
      </c>
      <c r="L2040" s="1063" t="s">
        <v>827</v>
      </c>
      <c r="M2040" s="1063">
        <v>3561.7920000000004</v>
      </c>
      <c r="N2040" s="1063">
        <v>1.2480000000000002</v>
      </c>
      <c r="O2040" s="1062">
        <f>VLOOKUP(C2040,'A. Rate Class Allocations'!$B$124:$J$128,6,FALSE)</f>
        <v>0.94261788524984402</v>
      </c>
      <c r="P2040" s="1061">
        <f>VLOOKUP(C2040,'A. Rate Class Allocations'!$B$124:$J$128,8,FALSE)</f>
        <v>0.86676492558695795</v>
      </c>
      <c r="Q2040" s="1061">
        <f>VLOOKUP(C2040,'A. Rate Class Allocations'!$B$124:$J$128,7,FALSE)</f>
        <v>0.93591420350510102</v>
      </c>
      <c r="R2040" s="1061">
        <f>VLOOKUP(C2040,'A. Rate Class Allocations'!$B$124:$J$128,9,FALSE)</f>
        <v>0.67326093337246795</v>
      </c>
      <c r="S2040" s="1060">
        <f t="shared" si="94"/>
        <v>2910.0842257423683</v>
      </c>
      <c r="T2040" s="1060">
        <f t="shared" si="95"/>
        <v>0.78638285882007619</v>
      </c>
    </row>
    <row r="2041" spans="1:20" s="1063" customFormat="1">
      <c r="A2041" s="1072" t="s">
        <v>846</v>
      </c>
      <c r="B2041" s="1063" t="s">
        <v>768</v>
      </c>
      <c r="C2041" s="1063" t="s">
        <v>806</v>
      </c>
      <c r="D2041" s="1063" t="s">
        <v>1550</v>
      </c>
      <c r="E2041" s="1066">
        <v>2019</v>
      </c>
      <c r="F2041" s="1066">
        <v>2019</v>
      </c>
      <c r="G2041" s="1064">
        <v>43469</v>
      </c>
      <c r="H2041" s="1117">
        <f t="shared" si="93"/>
        <v>2019</v>
      </c>
      <c r="I2041" s="1118"/>
      <c r="J2041" s="1063" t="s">
        <v>925</v>
      </c>
      <c r="K2041" s="1063" t="s">
        <v>924</v>
      </c>
      <c r="L2041" s="1063" t="s">
        <v>827</v>
      </c>
      <c r="M2041" s="1063">
        <v>735.07200000000023</v>
      </c>
      <c r="N2041" s="1063">
        <v>0.31200000000000006</v>
      </c>
      <c r="O2041" s="1062">
        <f>VLOOKUP(C2041,'A. Rate Class Allocations'!$B$124:$J$128,6,FALSE)</f>
        <v>0.94261788524984402</v>
      </c>
      <c r="P2041" s="1061">
        <f>VLOOKUP(C2041,'A. Rate Class Allocations'!$B$124:$J$128,8,FALSE)</f>
        <v>0.86676492558695795</v>
      </c>
      <c r="Q2041" s="1061">
        <f>VLOOKUP(C2041,'A. Rate Class Allocations'!$B$124:$J$128,7,FALSE)</f>
        <v>0.93591420350510102</v>
      </c>
      <c r="R2041" s="1061">
        <f>VLOOKUP(C2041,'A. Rate Class Allocations'!$B$124:$J$128,9,FALSE)</f>
        <v>0.67326093337246795</v>
      </c>
      <c r="S2041" s="1060">
        <f t="shared" si="94"/>
        <v>600.57449508137881</v>
      </c>
      <c r="T2041" s="1060">
        <f t="shared" si="95"/>
        <v>0.19659571470501905</v>
      </c>
    </row>
    <row r="2042" spans="1:20" s="1063" customFormat="1">
      <c r="A2042" s="1072" t="s">
        <v>846</v>
      </c>
      <c r="B2042" s="1063" t="s">
        <v>768</v>
      </c>
      <c r="C2042" s="1063" t="s">
        <v>806</v>
      </c>
      <c r="D2042" s="1063" t="s">
        <v>1549</v>
      </c>
      <c r="E2042" s="1066">
        <v>2019</v>
      </c>
      <c r="F2042" s="1066">
        <v>2019</v>
      </c>
      <c r="G2042" s="1064">
        <v>43474</v>
      </c>
      <c r="H2042" s="1117">
        <f t="shared" si="93"/>
        <v>2019</v>
      </c>
      <c r="I2042" s="1118"/>
      <c r="J2042" s="1063" t="s">
        <v>925</v>
      </c>
      <c r="K2042" s="1063" t="s">
        <v>924</v>
      </c>
      <c r="L2042" s="1063" t="s">
        <v>827</v>
      </c>
      <c r="M2042" s="1063">
        <v>129.47999999999999</v>
      </c>
      <c r="N2042" s="1063">
        <v>5.2000000000000005E-2</v>
      </c>
      <c r="O2042" s="1062">
        <f>VLOOKUP(C2042,'A. Rate Class Allocations'!$B$124:$J$128,6,FALSE)</f>
        <v>0.94261788524984402</v>
      </c>
      <c r="P2042" s="1061">
        <f>VLOOKUP(C2042,'A. Rate Class Allocations'!$B$124:$J$128,8,FALSE)</f>
        <v>0.86676492558695795</v>
      </c>
      <c r="Q2042" s="1061">
        <f>VLOOKUP(C2042,'A. Rate Class Allocations'!$B$124:$J$128,7,FALSE)</f>
        <v>0.93591420350510102</v>
      </c>
      <c r="R2042" s="1061">
        <f>VLOOKUP(C2042,'A. Rate Class Allocations'!$B$124:$J$128,9,FALSE)</f>
        <v>0.67326093337246795</v>
      </c>
      <c r="S2042" s="1060">
        <f t="shared" si="94"/>
        <v>105.7888011285111</v>
      </c>
      <c r="T2042" s="1060">
        <f t="shared" si="95"/>
        <v>3.2765952450836508E-2</v>
      </c>
    </row>
    <row r="2043" spans="1:20" s="1063" customFormat="1">
      <c r="A2043" s="1072" t="s">
        <v>846</v>
      </c>
      <c r="B2043" s="1063" t="s">
        <v>768</v>
      </c>
      <c r="C2043" s="1063" t="s">
        <v>806</v>
      </c>
      <c r="D2043" s="1063" t="s">
        <v>1549</v>
      </c>
      <c r="E2043" s="1066">
        <v>2019</v>
      </c>
      <c r="F2043" s="1066">
        <v>2019</v>
      </c>
      <c r="G2043" s="1064">
        <v>43474</v>
      </c>
      <c r="H2043" s="1117">
        <f t="shared" si="93"/>
        <v>2019</v>
      </c>
      <c r="I2043" s="1118"/>
      <c r="J2043" s="1063" t="s">
        <v>925</v>
      </c>
      <c r="K2043" s="1063" t="s">
        <v>924</v>
      </c>
      <c r="L2043" s="1063" t="s">
        <v>827</v>
      </c>
      <c r="M2043" s="1063">
        <v>1516.4099999999996</v>
      </c>
      <c r="N2043" s="1063">
        <v>0.60899999999999987</v>
      </c>
      <c r="O2043" s="1062">
        <f>VLOOKUP(C2043,'A. Rate Class Allocations'!$B$124:$J$128,6,FALSE)</f>
        <v>0.94261788524984402</v>
      </c>
      <c r="P2043" s="1061">
        <f>VLOOKUP(C2043,'A. Rate Class Allocations'!$B$124:$J$128,8,FALSE)</f>
        <v>0.86676492558695795</v>
      </c>
      <c r="Q2043" s="1061">
        <f>VLOOKUP(C2043,'A. Rate Class Allocations'!$B$124:$J$128,7,FALSE)</f>
        <v>0.93591420350510102</v>
      </c>
      <c r="R2043" s="1061">
        <f>VLOOKUP(C2043,'A. Rate Class Allocations'!$B$124:$J$128,9,FALSE)</f>
        <v>0.67326093337246795</v>
      </c>
      <c r="S2043" s="1060">
        <f t="shared" si="94"/>
        <v>1238.9496132166009</v>
      </c>
      <c r="T2043" s="1060">
        <f t="shared" si="95"/>
        <v>0.38373971235691201</v>
      </c>
    </row>
    <row r="2044" spans="1:20" s="1063" customFormat="1">
      <c r="A2044" s="1072" t="s">
        <v>846</v>
      </c>
      <c r="B2044" s="1063" t="s">
        <v>768</v>
      </c>
      <c r="C2044" s="1063" t="s">
        <v>806</v>
      </c>
      <c r="D2044" s="1063" t="s">
        <v>1548</v>
      </c>
      <c r="E2044" s="1066">
        <v>2019</v>
      </c>
      <c r="F2044" s="1066">
        <v>2019</v>
      </c>
      <c r="G2044" s="1064">
        <v>43476</v>
      </c>
      <c r="H2044" s="1117">
        <f t="shared" si="93"/>
        <v>2019</v>
      </c>
      <c r="I2044" s="1118"/>
      <c r="J2044" s="1063" t="s">
        <v>925</v>
      </c>
      <c r="K2044" s="1063" t="s">
        <v>924</v>
      </c>
      <c r="L2044" s="1063" t="s">
        <v>827</v>
      </c>
      <c r="M2044" s="1063">
        <v>598.20800000000008</v>
      </c>
      <c r="N2044" s="1063">
        <v>0.10400000000000001</v>
      </c>
      <c r="O2044" s="1062">
        <f>VLOOKUP(C2044,'A. Rate Class Allocations'!$B$124:$J$128,6,FALSE)</f>
        <v>0.94261788524984402</v>
      </c>
      <c r="P2044" s="1061">
        <f>VLOOKUP(C2044,'A. Rate Class Allocations'!$B$124:$J$128,8,FALSE)</f>
        <v>0.86676492558695795</v>
      </c>
      <c r="Q2044" s="1061">
        <f>VLOOKUP(C2044,'A. Rate Class Allocations'!$B$124:$J$128,7,FALSE)</f>
        <v>0.93591420350510102</v>
      </c>
      <c r="R2044" s="1061">
        <f>VLOOKUP(C2044,'A. Rate Class Allocations'!$B$124:$J$128,9,FALSE)</f>
        <v>0.67326093337246795</v>
      </c>
      <c r="S2044" s="1060">
        <f t="shared" si="94"/>
        <v>488.75275830618148</v>
      </c>
      <c r="T2044" s="1060">
        <f t="shared" si="95"/>
        <v>6.5531904901673016E-2</v>
      </c>
    </row>
    <row r="2045" spans="1:20" s="1063" customFormat="1">
      <c r="A2045" s="1072" t="s">
        <v>846</v>
      </c>
      <c r="B2045" s="1063" t="s">
        <v>768</v>
      </c>
      <c r="C2045" s="1063" t="s">
        <v>806</v>
      </c>
      <c r="D2045" s="1063" t="s">
        <v>1548</v>
      </c>
      <c r="E2045" s="1066">
        <v>2019</v>
      </c>
      <c r="F2045" s="1066">
        <v>2019</v>
      </c>
      <c r="G2045" s="1064">
        <v>43476</v>
      </c>
      <c r="H2045" s="1117">
        <f t="shared" si="93"/>
        <v>2019</v>
      </c>
      <c r="I2045" s="1118"/>
      <c r="J2045" s="1063" t="s">
        <v>925</v>
      </c>
      <c r="K2045" s="1063" t="s">
        <v>924</v>
      </c>
      <c r="L2045" s="1063" t="s">
        <v>827</v>
      </c>
      <c r="M2045" s="1063">
        <v>1000.848</v>
      </c>
      <c r="N2045" s="1063">
        <v>0.17399999999999999</v>
      </c>
      <c r="O2045" s="1062">
        <f>VLOOKUP(C2045,'A. Rate Class Allocations'!$B$124:$J$128,6,FALSE)</f>
        <v>0.94261788524984402</v>
      </c>
      <c r="P2045" s="1061">
        <f>VLOOKUP(C2045,'A. Rate Class Allocations'!$B$124:$J$128,8,FALSE)</f>
        <v>0.86676492558695795</v>
      </c>
      <c r="Q2045" s="1061">
        <f>VLOOKUP(C2045,'A. Rate Class Allocations'!$B$124:$J$128,7,FALSE)</f>
        <v>0.93591420350510102</v>
      </c>
      <c r="R2045" s="1061">
        <f>VLOOKUP(C2045,'A. Rate Class Allocations'!$B$124:$J$128,9,FALSE)</f>
        <v>0.67326093337246795</v>
      </c>
      <c r="S2045" s="1060">
        <f t="shared" si="94"/>
        <v>817.72096101226498</v>
      </c>
      <c r="T2045" s="1060">
        <f t="shared" si="95"/>
        <v>0.10963991781626058</v>
      </c>
    </row>
    <row r="2046" spans="1:20" s="1063" customFormat="1">
      <c r="A2046" s="1072" t="s">
        <v>846</v>
      </c>
      <c r="B2046" s="1063" t="s">
        <v>768</v>
      </c>
      <c r="C2046" s="1063" t="s">
        <v>806</v>
      </c>
      <c r="D2046" s="1063" t="s">
        <v>1547</v>
      </c>
      <c r="E2046" s="1066">
        <v>2019</v>
      </c>
      <c r="F2046" s="1066">
        <v>2019</v>
      </c>
      <c r="G2046" s="1064">
        <v>43473</v>
      </c>
      <c r="H2046" s="1117">
        <f t="shared" si="93"/>
        <v>2019</v>
      </c>
      <c r="I2046" s="1118"/>
      <c r="J2046" s="1063" t="s">
        <v>925</v>
      </c>
      <c r="K2046" s="1063" t="s">
        <v>924</v>
      </c>
      <c r="L2046" s="1063" t="s">
        <v>827</v>
      </c>
      <c r="M2046" s="1063">
        <v>1530.3599999999997</v>
      </c>
      <c r="N2046" s="1063">
        <v>0.46799999999999997</v>
      </c>
      <c r="O2046" s="1062">
        <f>VLOOKUP(C2046,'A. Rate Class Allocations'!$B$124:$J$128,6,FALSE)</f>
        <v>0.94261788524984402</v>
      </c>
      <c r="P2046" s="1061">
        <f>VLOOKUP(C2046,'A. Rate Class Allocations'!$B$124:$J$128,8,FALSE)</f>
        <v>0.86676492558695795</v>
      </c>
      <c r="Q2046" s="1061">
        <f>VLOOKUP(C2046,'A. Rate Class Allocations'!$B$124:$J$128,7,FALSE)</f>
        <v>0.93591420350510102</v>
      </c>
      <c r="R2046" s="1061">
        <f>VLOOKUP(C2046,'A. Rate Class Allocations'!$B$124:$J$128,9,FALSE)</f>
        <v>0.67326093337246795</v>
      </c>
      <c r="S2046" s="1060">
        <f t="shared" si="94"/>
        <v>1250.3471555068597</v>
      </c>
      <c r="T2046" s="1060">
        <f t="shared" si="95"/>
        <v>0.29489357205752847</v>
      </c>
    </row>
    <row r="2047" spans="1:20" s="1063" customFormat="1">
      <c r="A2047" s="1072" t="s">
        <v>846</v>
      </c>
      <c r="B2047" s="1063" t="s">
        <v>768</v>
      </c>
      <c r="C2047" s="1063" t="s">
        <v>806</v>
      </c>
      <c r="D2047" s="1063" t="s">
        <v>1547</v>
      </c>
      <c r="E2047" s="1066">
        <v>2019</v>
      </c>
      <c r="F2047" s="1066">
        <v>2019</v>
      </c>
      <c r="G2047" s="1064">
        <v>43473</v>
      </c>
      <c r="H2047" s="1117">
        <f t="shared" si="93"/>
        <v>2019</v>
      </c>
      <c r="I2047" s="1118"/>
      <c r="J2047" s="1063" t="s">
        <v>925</v>
      </c>
      <c r="K2047" s="1063" t="s">
        <v>924</v>
      </c>
      <c r="L2047" s="1063" t="s">
        <v>827</v>
      </c>
      <c r="M2047" s="1063">
        <v>189.65999999999997</v>
      </c>
      <c r="N2047" s="1063">
        <v>5.7999999999999996E-2</v>
      </c>
      <c r="O2047" s="1062">
        <f>VLOOKUP(C2047,'A. Rate Class Allocations'!$B$124:$J$128,6,FALSE)</f>
        <v>0.94261788524984402</v>
      </c>
      <c r="P2047" s="1061">
        <f>VLOOKUP(C2047,'A. Rate Class Allocations'!$B$124:$J$128,8,FALSE)</f>
        <v>0.86676492558695795</v>
      </c>
      <c r="Q2047" s="1061">
        <f>VLOOKUP(C2047,'A. Rate Class Allocations'!$B$124:$J$128,7,FALSE)</f>
        <v>0.93591420350510102</v>
      </c>
      <c r="R2047" s="1061">
        <f>VLOOKUP(C2047,'A. Rate Class Allocations'!$B$124:$J$128,9,FALSE)</f>
        <v>0.67326093337246795</v>
      </c>
      <c r="S2047" s="1060">
        <f t="shared" si="94"/>
        <v>154.95755346025189</v>
      </c>
      <c r="T2047" s="1060">
        <f t="shared" si="95"/>
        <v>3.6546639272086859E-2</v>
      </c>
    </row>
    <row r="2048" spans="1:20" s="1063" customFormat="1">
      <c r="A2048" s="1072" t="s">
        <v>846</v>
      </c>
      <c r="B2048" s="1063" t="s">
        <v>768</v>
      </c>
      <c r="C2048" s="1063" t="s">
        <v>806</v>
      </c>
      <c r="D2048" s="1063" t="s">
        <v>1546</v>
      </c>
      <c r="E2048" s="1066">
        <v>2019</v>
      </c>
      <c r="F2048" s="1066">
        <v>2019</v>
      </c>
      <c r="G2048" s="1064">
        <v>43480</v>
      </c>
      <c r="H2048" s="1117">
        <f t="shared" si="93"/>
        <v>2019</v>
      </c>
      <c r="I2048" s="1118"/>
      <c r="J2048" s="1063" t="s">
        <v>925</v>
      </c>
      <c r="K2048" s="1063" t="s">
        <v>924</v>
      </c>
      <c r="L2048" s="1063" t="s">
        <v>827</v>
      </c>
      <c r="M2048" s="1063">
        <v>3594.2400000000007</v>
      </c>
      <c r="N2048" s="1063">
        <v>1.0400000000000003</v>
      </c>
      <c r="O2048" s="1062">
        <f>VLOOKUP(C2048,'A. Rate Class Allocations'!$B$124:$J$128,6,FALSE)</f>
        <v>0.94261788524984402</v>
      </c>
      <c r="P2048" s="1061">
        <f>VLOOKUP(C2048,'A. Rate Class Allocations'!$B$124:$J$128,8,FALSE)</f>
        <v>0.86676492558695795</v>
      </c>
      <c r="Q2048" s="1061">
        <f>VLOOKUP(C2048,'A. Rate Class Allocations'!$B$124:$J$128,7,FALSE)</f>
        <v>0.93591420350510102</v>
      </c>
      <c r="R2048" s="1061">
        <f>VLOOKUP(C2048,'A. Rate Class Allocations'!$B$124:$J$128,9,FALSE)</f>
        <v>0.67326093337246795</v>
      </c>
      <c r="S2048" s="1060">
        <f t="shared" si="94"/>
        <v>2936.5951542179473</v>
      </c>
      <c r="T2048" s="1060">
        <f t="shared" si="95"/>
        <v>0.6553190490167301</v>
      </c>
    </row>
    <row r="2049" spans="1:20" s="1063" customFormat="1">
      <c r="A2049" s="1072" t="s">
        <v>846</v>
      </c>
      <c r="B2049" s="1063" t="s">
        <v>768</v>
      </c>
      <c r="C2049" s="1063" t="s">
        <v>806</v>
      </c>
      <c r="D2049" s="1063" t="s">
        <v>1545</v>
      </c>
      <c r="E2049" s="1066">
        <v>2019</v>
      </c>
      <c r="F2049" s="1066">
        <v>2019</v>
      </c>
      <c r="G2049" s="1064">
        <v>43473</v>
      </c>
      <c r="H2049" s="1117">
        <f t="shared" si="93"/>
        <v>2019</v>
      </c>
      <c r="I2049" s="1118"/>
      <c r="J2049" s="1063" t="s">
        <v>925</v>
      </c>
      <c r="K2049" s="1063" t="s">
        <v>924</v>
      </c>
      <c r="L2049" s="1063" t="s">
        <v>827</v>
      </c>
      <c r="M2049" s="1063">
        <v>1960.1920000000005</v>
      </c>
      <c r="N2049" s="1063">
        <v>0.83200000000000007</v>
      </c>
      <c r="O2049" s="1062">
        <f>VLOOKUP(C2049,'A. Rate Class Allocations'!$B$124:$J$128,6,FALSE)</f>
        <v>0.94261788524984402</v>
      </c>
      <c r="P2049" s="1061">
        <f>VLOOKUP(C2049,'A. Rate Class Allocations'!$B$124:$J$128,8,FALSE)</f>
        <v>0.86676492558695795</v>
      </c>
      <c r="Q2049" s="1061">
        <f>VLOOKUP(C2049,'A. Rate Class Allocations'!$B$124:$J$128,7,FALSE)</f>
        <v>0.93591420350510102</v>
      </c>
      <c r="R2049" s="1061">
        <f>VLOOKUP(C2049,'A. Rate Class Allocations'!$B$124:$J$128,9,FALSE)</f>
        <v>0.67326093337246795</v>
      </c>
      <c r="S2049" s="1060">
        <f t="shared" si="94"/>
        <v>1601.5319868836768</v>
      </c>
      <c r="T2049" s="1060">
        <f t="shared" si="95"/>
        <v>0.52425523921338413</v>
      </c>
    </row>
    <row r="2050" spans="1:20" s="1063" customFormat="1">
      <c r="A2050" s="1072" t="s">
        <v>846</v>
      </c>
      <c r="B2050" s="1063" t="s">
        <v>768</v>
      </c>
      <c r="C2050" s="1063" t="s">
        <v>806</v>
      </c>
      <c r="D2050" s="1063" t="s">
        <v>1544</v>
      </c>
      <c r="E2050" s="1066">
        <v>2019</v>
      </c>
      <c r="F2050" s="1066">
        <v>2019</v>
      </c>
      <c r="G2050" s="1064">
        <v>43476</v>
      </c>
      <c r="H2050" s="1117">
        <f t="shared" si="93"/>
        <v>2019</v>
      </c>
      <c r="I2050" s="1118"/>
      <c r="J2050" s="1063" t="s">
        <v>925</v>
      </c>
      <c r="K2050" s="1063" t="s">
        <v>924</v>
      </c>
      <c r="L2050" s="1063" t="s">
        <v>827</v>
      </c>
      <c r="M2050" s="1063">
        <v>1024.8600000000001</v>
      </c>
      <c r="N2050" s="1063">
        <v>0.43500000000000005</v>
      </c>
      <c r="O2050" s="1062">
        <f>VLOOKUP(C2050,'A. Rate Class Allocations'!$B$124:$J$128,6,FALSE)</f>
        <v>0.94261788524984402</v>
      </c>
      <c r="P2050" s="1061">
        <f>VLOOKUP(C2050,'A. Rate Class Allocations'!$B$124:$J$128,8,FALSE)</f>
        <v>0.86676492558695795</v>
      </c>
      <c r="Q2050" s="1061">
        <f>VLOOKUP(C2050,'A. Rate Class Allocations'!$B$124:$J$128,7,FALSE)</f>
        <v>0.93591420350510102</v>
      </c>
      <c r="R2050" s="1061">
        <f>VLOOKUP(C2050,'A. Rate Class Allocations'!$B$124:$J$128,9,FALSE)</f>
        <v>0.67326093337246795</v>
      </c>
      <c r="S2050" s="1060">
        <f t="shared" si="94"/>
        <v>837.33944025769154</v>
      </c>
      <c r="T2050" s="1060">
        <f t="shared" si="95"/>
        <v>0.27409979454065153</v>
      </c>
    </row>
    <row r="2051" spans="1:20" s="1063" customFormat="1">
      <c r="A2051" s="1072" t="s">
        <v>846</v>
      </c>
      <c r="B2051" s="1063" t="s">
        <v>768</v>
      </c>
      <c r="C2051" s="1063" t="s">
        <v>806</v>
      </c>
      <c r="D2051" s="1063" t="s">
        <v>1544</v>
      </c>
      <c r="E2051" s="1066">
        <v>2019</v>
      </c>
      <c r="F2051" s="1066">
        <v>2019</v>
      </c>
      <c r="G2051" s="1064">
        <v>43476</v>
      </c>
      <c r="H2051" s="1117">
        <f t="shared" si="93"/>
        <v>2019</v>
      </c>
      <c r="I2051" s="1118"/>
      <c r="J2051" s="1063" t="s">
        <v>925</v>
      </c>
      <c r="K2051" s="1063" t="s">
        <v>924</v>
      </c>
      <c r="L2051" s="1063" t="s">
        <v>827</v>
      </c>
      <c r="M2051" s="1063">
        <v>1321.7159999999999</v>
      </c>
      <c r="N2051" s="1063">
        <v>0.56100000000000005</v>
      </c>
      <c r="O2051" s="1062">
        <f>VLOOKUP(C2051,'A. Rate Class Allocations'!$B$124:$J$128,6,FALSE)</f>
        <v>0.94261788524984402</v>
      </c>
      <c r="P2051" s="1061">
        <f>VLOOKUP(C2051,'A. Rate Class Allocations'!$B$124:$J$128,8,FALSE)</f>
        <v>0.86676492558695795</v>
      </c>
      <c r="Q2051" s="1061">
        <f>VLOOKUP(C2051,'A. Rate Class Allocations'!$B$124:$J$128,7,FALSE)</f>
        <v>0.93591420350510102</v>
      </c>
      <c r="R2051" s="1061">
        <f>VLOOKUP(C2051,'A. Rate Class Allocations'!$B$124:$J$128,9,FALSE)</f>
        <v>0.67326093337246795</v>
      </c>
      <c r="S2051" s="1060">
        <f t="shared" si="94"/>
        <v>1079.879140194402</v>
      </c>
      <c r="T2051" s="1060">
        <f t="shared" si="95"/>
        <v>0.3534942177869092</v>
      </c>
    </row>
    <row r="2052" spans="1:20" s="1063" customFormat="1">
      <c r="A2052" s="1072" t="s">
        <v>846</v>
      </c>
      <c r="B2052" s="1063" t="s">
        <v>768</v>
      </c>
      <c r="C2052" s="1063" t="s">
        <v>806</v>
      </c>
      <c r="D2052" s="1063" t="s">
        <v>1544</v>
      </c>
      <c r="E2052" s="1066">
        <v>2019</v>
      </c>
      <c r="F2052" s="1066">
        <v>2019</v>
      </c>
      <c r="G2052" s="1064">
        <v>43476</v>
      </c>
      <c r="H2052" s="1117">
        <f t="shared" ref="H2052:H2115" si="96">YEAR(G2052)</f>
        <v>2019</v>
      </c>
      <c r="I2052" s="1118"/>
      <c r="J2052" s="1063" t="s">
        <v>925</v>
      </c>
      <c r="K2052" s="1063" t="s">
        <v>924</v>
      </c>
      <c r="L2052" s="1063" t="s">
        <v>827</v>
      </c>
      <c r="M2052" s="1063">
        <v>600.78</v>
      </c>
      <c r="N2052" s="1063">
        <v>0.255</v>
      </c>
      <c r="O2052" s="1062">
        <f>VLOOKUP(C2052,'A. Rate Class Allocations'!$B$124:$J$128,6,FALSE)</f>
        <v>0.94261788524984402</v>
      </c>
      <c r="P2052" s="1061">
        <f>VLOOKUP(C2052,'A. Rate Class Allocations'!$B$124:$J$128,8,FALSE)</f>
        <v>0.86676492558695795</v>
      </c>
      <c r="Q2052" s="1061">
        <f>VLOOKUP(C2052,'A. Rate Class Allocations'!$B$124:$J$128,7,FALSE)</f>
        <v>0.93591420350510102</v>
      </c>
      <c r="R2052" s="1061">
        <f>VLOOKUP(C2052,'A. Rate Class Allocations'!$B$124:$J$128,9,FALSE)</f>
        <v>0.67326093337246795</v>
      </c>
      <c r="S2052" s="1060">
        <f t="shared" ref="S2052:S2115" si="97">M2052*O2052*P2052</f>
        <v>490.85415463381912</v>
      </c>
      <c r="T2052" s="1060">
        <f t="shared" ref="T2052:T2115" si="98">N2052*Q2052*R2052</f>
        <v>0.16067918990314053</v>
      </c>
    </row>
    <row r="2053" spans="1:20" s="1063" customFormat="1">
      <c r="A2053" s="1072" t="s">
        <v>846</v>
      </c>
      <c r="B2053" s="1063" t="s">
        <v>768</v>
      </c>
      <c r="C2053" s="1063" t="s">
        <v>806</v>
      </c>
      <c r="D2053" s="1063" t="s">
        <v>1543</v>
      </c>
      <c r="E2053" s="1066">
        <v>2019</v>
      </c>
      <c r="F2053" s="1066">
        <v>2019</v>
      </c>
      <c r="G2053" s="1064">
        <v>43467</v>
      </c>
      <c r="H2053" s="1117">
        <f t="shared" si="96"/>
        <v>2019</v>
      </c>
      <c r="I2053" s="1118"/>
      <c r="J2053" s="1063" t="s">
        <v>925</v>
      </c>
      <c r="K2053" s="1063" t="s">
        <v>924</v>
      </c>
      <c r="L2053" s="1063" t="s">
        <v>827</v>
      </c>
      <c r="M2053" s="1063">
        <v>1000.5840000000003</v>
      </c>
      <c r="N2053" s="1063">
        <v>0.31200000000000006</v>
      </c>
      <c r="O2053" s="1062">
        <f>VLOOKUP(C2053,'A. Rate Class Allocations'!$B$124:$J$128,6,FALSE)</f>
        <v>0.94261788524984402</v>
      </c>
      <c r="P2053" s="1061">
        <f>VLOOKUP(C2053,'A. Rate Class Allocations'!$B$124:$J$128,8,FALSE)</f>
        <v>0.86676492558695795</v>
      </c>
      <c r="Q2053" s="1061">
        <f>VLOOKUP(C2053,'A. Rate Class Allocations'!$B$124:$J$128,7,FALSE)</f>
        <v>0.93591420350510102</v>
      </c>
      <c r="R2053" s="1061">
        <f>VLOOKUP(C2053,'A. Rate Class Allocations'!$B$124:$J$128,9,FALSE)</f>
        <v>0.67326093337246795</v>
      </c>
      <c r="S2053" s="1060">
        <f t="shared" si="97"/>
        <v>817.50526558827767</v>
      </c>
      <c r="T2053" s="1060">
        <f t="shared" si="98"/>
        <v>0.19659571470501905</v>
      </c>
    </row>
    <row r="2054" spans="1:20" s="1063" customFormat="1">
      <c r="A2054" s="1072" t="s">
        <v>846</v>
      </c>
      <c r="B2054" s="1063" t="s">
        <v>768</v>
      </c>
      <c r="C2054" s="1063" t="s">
        <v>806</v>
      </c>
      <c r="D2054" s="1063" t="s">
        <v>1543</v>
      </c>
      <c r="E2054" s="1066">
        <v>2019</v>
      </c>
      <c r="F2054" s="1066">
        <v>2019</v>
      </c>
      <c r="G2054" s="1064">
        <v>43467</v>
      </c>
      <c r="H2054" s="1117">
        <f t="shared" si="96"/>
        <v>2019</v>
      </c>
      <c r="I2054" s="1118"/>
      <c r="J2054" s="1063" t="s">
        <v>925</v>
      </c>
      <c r="K2054" s="1063" t="s">
        <v>924</v>
      </c>
      <c r="L2054" s="1063" t="s">
        <v>827</v>
      </c>
      <c r="M2054" s="1063">
        <v>89.795999999999992</v>
      </c>
      <c r="N2054" s="1063">
        <v>2.8000000000000001E-2</v>
      </c>
      <c r="O2054" s="1062">
        <f>VLOOKUP(C2054,'A. Rate Class Allocations'!$B$124:$J$128,6,FALSE)</f>
        <v>0.94261788524984402</v>
      </c>
      <c r="P2054" s="1061">
        <f>VLOOKUP(C2054,'A. Rate Class Allocations'!$B$124:$J$128,8,FALSE)</f>
        <v>0.86676492558695795</v>
      </c>
      <c r="Q2054" s="1061">
        <f>VLOOKUP(C2054,'A. Rate Class Allocations'!$B$124:$J$128,7,FALSE)</f>
        <v>0.93591420350510102</v>
      </c>
      <c r="R2054" s="1061">
        <f>VLOOKUP(C2054,'A. Rate Class Allocations'!$B$124:$J$128,9,FALSE)</f>
        <v>0.67326093337246795</v>
      </c>
      <c r="S2054" s="1060">
        <f t="shared" si="97"/>
        <v>73.365857168178735</v>
      </c>
      <c r="T2054" s="1060">
        <f t="shared" si="98"/>
        <v>1.7643205165835039E-2</v>
      </c>
    </row>
    <row r="2055" spans="1:20" s="1063" customFormat="1">
      <c r="A2055" s="1072" t="s">
        <v>846</v>
      </c>
      <c r="B2055" s="1063" t="s">
        <v>768</v>
      </c>
      <c r="C2055" s="1063" t="s">
        <v>806</v>
      </c>
      <c r="D2055" s="1063" t="s">
        <v>1542</v>
      </c>
      <c r="E2055" s="1066">
        <v>2019</v>
      </c>
      <c r="F2055" s="1066">
        <v>2019</v>
      </c>
      <c r="G2055" s="1064">
        <v>43467</v>
      </c>
      <c r="H2055" s="1117">
        <f t="shared" si="96"/>
        <v>2019</v>
      </c>
      <c r="I2055" s="1118"/>
      <c r="J2055" s="1063" t="s">
        <v>925</v>
      </c>
      <c r="K2055" s="1063" t="s">
        <v>924</v>
      </c>
      <c r="L2055" s="1063" t="s">
        <v>827</v>
      </c>
      <c r="M2055" s="1063">
        <v>2535.6239999999998</v>
      </c>
      <c r="N2055" s="1063">
        <v>0.93599999999999994</v>
      </c>
      <c r="O2055" s="1062">
        <f>VLOOKUP(C2055,'A. Rate Class Allocations'!$B$124:$J$128,6,FALSE)</f>
        <v>0.94261788524984402</v>
      </c>
      <c r="P2055" s="1061">
        <f>VLOOKUP(C2055,'A. Rate Class Allocations'!$B$124:$J$128,8,FALSE)</f>
        <v>0.86676492558695795</v>
      </c>
      <c r="Q2055" s="1061">
        <f>VLOOKUP(C2055,'A. Rate Class Allocations'!$B$124:$J$128,7,FALSE)</f>
        <v>0.93591420350510102</v>
      </c>
      <c r="R2055" s="1061">
        <f>VLOOKUP(C2055,'A. Rate Class Allocations'!$B$124:$J$128,9,FALSE)</f>
        <v>0.67326093337246795</v>
      </c>
      <c r="S2055" s="1060">
        <f t="shared" si="97"/>
        <v>2071.6761127021919</v>
      </c>
      <c r="T2055" s="1060">
        <f t="shared" si="98"/>
        <v>0.58978714411505695</v>
      </c>
    </row>
    <row r="2056" spans="1:20" s="1063" customFormat="1">
      <c r="A2056" s="1072" t="s">
        <v>846</v>
      </c>
      <c r="B2056" s="1063" t="s">
        <v>768</v>
      </c>
      <c r="C2056" s="1063" t="s">
        <v>806</v>
      </c>
      <c r="D2056" s="1063" t="s">
        <v>1542</v>
      </c>
      <c r="E2056" s="1066">
        <v>2019</v>
      </c>
      <c r="F2056" s="1066">
        <v>2019</v>
      </c>
      <c r="G2056" s="1064">
        <v>43467</v>
      </c>
      <c r="H2056" s="1117">
        <f t="shared" si="96"/>
        <v>2019</v>
      </c>
      <c r="I2056" s="1118"/>
      <c r="J2056" s="1063" t="s">
        <v>925</v>
      </c>
      <c r="K2056" s="1063" t="s">
        <v>924</v>
      </c>
      <c r="L2056" s="1063" t="s">
        <v>827</v>
      </c>
      <c r="M2056" s="1063">
        <v>157.12199999999999</v>
      </c>
      <c r="N2056" s="1063">
        <v>5.7999999999999996E-2</v>
      </c>
      <c r="O2056" s="1062">
        <f>VLOOKUP(C2056,'A. Rate Class Allocations'!$B$124:$J$128,6,FALSE)</f>
        <v>0.94261788524984402</v>
      </c>
      <c r="P2056" s="1061">
        <f>VLOOKUP(C2056,'A. Rate Class Allocations'!$B$124:$J$128,8,FALSE)</f>
        <v>0.86676492558695795</v>
      </c>
      <c r="Q2056" s="1061">
        <f>VLOOKUP(C2056,'A. Rate Class Allocations'!$B$124:$J$128,7,FALSE)</f>
        <v>0.93591420350510102</v>
      </c>
      <c r="R2056" s="1061">
        <f>VLOOKUP(C2056,'A. Rate Class Allocations'!$B$124:$J$128,9,FALSE)</f>
        <v>0.67326093337246795</v>
      </c>
      <c r="S2056" s="1060">
        <f t="shared" si="97"/>
        <v>128.37309245376829</v>
      </c>
      <c r="T2056" s="1060">
        <f t="shared" si="98"/>
        <v>3.6546639272086859E-2</v>
      </c>
    </row>
    <row r="2057" spans="1:20" s="1063" customFormat="1">
      <c r="A2057" s="1072" t="s">
        <v>846</v>
      </c>
      <c r="B2057" s="1063" t="s">
        <v>768</v>
      </c>
      <c r="C2057" s="1063" t="s">
        <v>806</v>
      </c>
      <c r="D2057" s="1063" t="s">
        <v>1542</v>
      </c>
      <c r="E2057" s="1066">
        <v>2019</v>
      </c>
      <c r="F2057" s="1066">
        <v>2019</v>
      </c>
      <c r="G2057" s="1064">
        <v>43467</v>
      </c>
      <c r="H2057" s="1117">
        <f t="shared" si="96"/>
        <v>2019</v>
      </c>
      <c r="I2057" s="1118"/>
      <c r="J2057" s="1063" t="s">
        <v>925</v>
      </c>
      <c r="K2057" s="1063" t="s">
        <v>924</v>
      </c>
      <c r="L2057" s="1063" t="s">
        <v>827</v>
      </c>
      <c r="M2057" s="1063">
        <v>1430.3519999999999</v>
      </c>
      <c r="N2057" s="1063">
        <v>0.52800000000000002</v>
      </c>
      <c r="O2057" s="1062">
        <f>VLOOKUP(C2057,'A. Rate Class Allocations'!$B$124:$J$128,6,FALSE)</f>
        <v>0.94261788524984402</v>
      </c>
      <c r="P2057" s="1061">
        <f>VLOOKUP(C2057,'A. Rate Class Allocations'!$B$124:$J$128,8,FALSE)</f>
        <v>0.86676492558695795</v>
      </c>
      <c r="Q2057" s="1061">
        <f>VLOOKUP(C2057,'A. Rate Class Allocations'!$B$124:$J$128,7,FALSE)</f>
        <v>0.93591420350510102</v>
      </c>
      <c r="R2057" s="1061">
        <f>VLOOKUP(C2057,'A. Rate Class Allocations'!$B$124:$J$128,9,FALSE)</f>
        <v>0.67326093337246795</v>
      </c>
      <c r="S2057" s="1060">
        <f t="shared" si="97"/>
        <v>1168.6378071653389</v>
      </c>
      <c r="T2057" s="1060">
        <f t="shared" si="98"/>
        <v>0.33270044027003215</v>
      </c>
    </row>
    <row r="2058" spans="1:20" s="1063" customFormat="1">
      <c r="A2058" s="1072" t="s">
        <v>846</v>
      </c>
      <c r="B2058" s="1063" t="s">
        <v>768</v>
      </c>
      <c r="C2058" s="1063" t="s">
        <v>806</v>
      </c>
      <c r="D2058" s="1063" t="s">
        <v>1541</v>
      </c>
      <c r="E2058" s="1066">
        <v>2019</v>
      </c>
      <c r="F2058" s="1066">
        <v>2019</v>
      </c>
      <c r="G2058" s="1064">
        <v>43467</v>
      </c>
      <c r="H2058" s="1117">
        <f t="shared" si="96"/>
        <v>2019</v>
      </c>
      <c r="I2058" s="1118"/>
      <c r="J2058" s="1063" t="s">
        <v>925</v>
      </c>
      <c r="K2058" s="1063" t="s">
        <v>924</v>
      </c>
      <c r="L2058" s="1063" t="s">
        <v>827</v>
      </c>
      <c r="M2058" s="1063">
        <v>1553.7600000000004</v>
      </c>
      <c r="N2058" s="1063">
        <v>0.62400000000000011</v>
      </c>
      <c r="O2058" s="1062">
        <f>VLOOKUP(C2058,'A. Rate Class Allocations'!$B$124:$J$128,6,FALSE)</f>
        <v>0.94261788524984402</v>
      </c>
      <c r="P2058" s="1061">
        <f>VLOOKUP(C2058,'A. Rate Class Allocations'!$B$124:$J$128,8,FALSE)</f>
        <v>0.86676492558695795</v>
      </c>
      <c r="Q2058" s="1061">
        <f>VLOOKUP(C2058,'A. Rate Class Allocations'!$B$124:$J$128,7,FALSE)</f>
        <v>0.93591420350510102</v>
      </c>
      <c r="R2058" s="1061">
        <f>VLOOKUP(C2058,'A. Rate Class Allocations'!$B$124:$J$128,9,FALSE)</f>
        <v>0.67326093337246795</v>
      </c>
      <c r="S2058" s="1060">
        <f t="shared" si="97"/>
        <v>1269.4656135421337</v>
      </c>
      <c r="T2058" s="1060">
        <f t="shared" si="98"/>
        <v>0.3931914294100381</v>
      </c>
    </row>
    <row r="2059" spans="1:20" s="1063" customFormat="1">
      <c r="A2059" s="1072" t="s">
        <v>846</v>
      </c>
      <c r="B2059" s="1063" t="s">
        <v>768</v>
      </c>
      <c r="C2059" s="1063" t="s">
        <v>806</v>
      </c>
      <c r="D2059" s="1063" t="s">
        <v>1541</v>
      </c>
      <c r="E2059" s="1066">
        <v>2019</v>
      </c>
      <c r="F2059" s="1066">
        <v>2019</v>
      </c>
      <c r="G2059" s="1064">
        <v>43467</v>
      </c>
      <c r="H2059" s="1117">
        <f t="shared" si="96"/>
        <v>2019</v>
      </c>
      <c r="I2059" s="1118"/>
      <c r="J2059" s="1063" t="s">
        <v>925</v>
      </c>
      <c r="K2059" s="1063" t="s">
        <v>924</v>
      </c>
      <c r="L2059" s="1063" t="s">
        <v>827</v>
      </c>
      <c r="M2059" s="1063">
        <v>72.209999999999994</v>
      </c>
      <c r="N2059" s="1063">
        <v>2.8999999999999998E-2</v>
      </c>
      <c r="O2059" s="1062">
        <f>VLOOKUP(C2059,'A. Rate Class Allocations'!$B$124:$J$128,6,FALSE)</f>
        <v>0.94261788524984402</v>
      </c>
      <c r="P2059" s="1061">
        <f>VLOOKUP(C2059,'A. Rate Class Allocations'!$B$124:$J$128,8,FALSE)</f>
        <v>0.86676492558695795</v>
      </c>
      <c r="Q2059" s="1061">
        <f>VLOOKUP(C2059,'A. Rate Class Allocations'!$B$124:$J$128,7,FALSE)</f>
        <v>0.93591420350510102</v>
      </c>
      <c r="R2059" s="1061">
        <f>VLOOKUP(C2059,'A. Rate Class Allocations'!$B$124:$J$128,9,FALSE)</f>
        <v>0.67326093337246795</v>
      </c>
      <c r="S2059" s="1060">
        <f t="shared" si="97"/>
        <v>58.997600629361955</v>
      </c>
      <c r="T2059" s="1060">
        <f t="shared" si="98"/>
        <v>1.8273319636043429E-2</v>
      </c>
    </row>
    <row r="2060" spans="1:20" s="1063" customFormat="1">
      <c r="A2060" s="1072" t="s">
        <v>846</v>
      </c>
      <c r="B2060" s="1063" t="s">
        <v>768</v>
      </c>
      <c r="C2060" s="1063" t="s">
        <v>806</v>
      </c>
      <c r="D2060" s="1063" t="s">
        <v>1540</v>
      </c>
      <c r="E2060" s="1066">
        <v>2019</v>
      </c>
      <c r="F2060" s="1066">
        <v>2019</v>
      </c>
      <c r="G2060" s="1064">
        <v>43467</v>
      </c>
      <c r="H2060" s="1117">
        <f t="shared" si="96"/>
        <v>2019</v>
      </c>
      <c r="I2060" s="1118"/>
      <c r="J2060" s="1063" t="s">
        <v>925</v>
      </c>
      <c r="K2060" s="1063" t="s">
        <v>924</v>
      </c>
      <c r="L2060" s="1063" t="s">
        <v>827</v>
      </c>
      <c r="M2060" s="1063">
        <v>900.43200000000002</v>
      </c>
      <c r="N2060" s="1063">
        <v>0.46799999999999997</v>
      </c>
      <c r="O2060" s="1062">
        <f>VLOOKUP(C2060,'A. Rate Class Allocations'!$B$124:$J$128,6,FALSE)</f>
        <v>0.94261788524984402</v>
      </c>
      <c r="P2060" s="1061">
        <f>VLOOKUP(C2060,'A. Rate Class Allocations'!$B$124:$J$128,8,FALSE)</f>
        <v>0.86676492558695795</v>
      </c>
      <c r="Q2060" s="1061">
        <f>VLOOKUP(C2060,'A. Rate Class Allocations'!$B$124:$J$128,7,FALSE)</f>
        <v>0.93591420350510102</v>
      </c>
      <c r="R2060" s="1061">
        <f>VLOOKUP(C2060,'A. Rate Class Allocations'!$B$124:$J$128,9,FALSE)</f>
        <v>0.67326093337246795</v>
      </c>
      <c r="S2060" s="1060">
        <f t="shared" si="97"/>
        <v>735.67826519730863</v>
      </c>
      <c r="T2060" s="1060">
        <f t="shared" si="98"/>
        <v>0.29489357205752847</v>
      </c>
    </row>
    <row r="2061" spans="1:20" s="1063" customFormat="1">
      <c r="A2061" s="1072" t="s">
        <v>846</v>
      </c>
      <c r="B2061" s="1063" t="s">
        <v>768</v>
      </c>
      <c r="C2061" s="1063" t="s">
        <v>806</v>
      </c>
      <c r="D2061" s="1063" t="s">
        <v>1540</v>
      </c>
      <c r="E2061" s="1066">
        <v>2019</v>
      </c>
      <c r="F2061" s="1066">
        <v>2019</v>
      </c>
      <c r="G2061" s="1064">
        <v>43467</v>
      </c>
      <c r="H2061" s="1117">
        <f t="shared" si="96"/>
        <v>2019</v>
      </c>
      <c r="I2061" s="1118"/>
      <c r="J2061" s="1063" t="s">
        <v>925</v>
      </c>
      <c r="K2061" s="1063" t="s">
        <v>924</v>
      </c>
      <c r="L2061" s="1063" t="s">
        <v>827</v>
      </c>
      <c r="M2061" s="1063">
        <v>400.19200000000001</v>
      </c>
      <c r="N2061" s="1063">
        <v>0.20800000000000002</v>
      </c>
      <c r="O2061" s="1062">
        <f>VLOOKUP(C2061,'A. Rate Class Allocations'!$B$124:$J$128,6,FALSE)</f>
        <v>0.94261788524984402</v>
      </c>
      <c r="P2061" s="1061">
        <f>VLOOKUP(C2061,'A. Rate Class Allocations'!$B$124:$J$128,8,FALSE)</f>
        <v>0.86676492558695795</v>
      </c>
      <c r="Q2061" s="1061">
        <f>VLOOKUP(C2061,'A. Rate Class Allocations'!$B$124:$J$128,7,FALSE)</f>
        <v>0.93591420350510102</v>
      </c>
      <c r="R2061" s="1061">
        <f>VLOOKUP(C2061,'A. Rate Class Allocations'!$B$124:$J$128,9,FALSE)</f>
        <v>0.67326093337246795</v>
      </c>
      <c r="S2061" s="1060">
        <f t="shared" si="97"/>
        <v>326.96811786547045</v>
      </c>
      <c r="T2061" s="1060">
        <f t="shared" si="98"/>
        <v>0.13106380980334603</v>
      </c>
    </row>
    <row r="2062" spans="1:20" s="1063" customFormat="1">
      <c r="A2062" s="1072" t="s">
        <v>846</v>
      </c>
      <c r="B2062" s="1063" t="s">
        <v>768</v>
      </c>
      <c r="C2062" s="1063" t="s">
        <v>806</v>
      </c>
      <c r="D2062" s="1063" t="s">
        <v>1540</v>
      </c>
      <c r="E2062" s="1066">
        <v>2019</v>
      </c>
      <c r="F2062" s="1066">
        <v>2019</v>
      </c>
      <c r="G2062" s="1064">
        <v>43467</v>
      </c>
      <c r="H2062" s="1117">
        <f t="shared" si="96"/>
        <v>2019</v>
      </c>
      <c r="I2062" s="1118"/>
      <c r="J2062" s="1063" t="s">
        <v>925</v>
      </c>
      <c r="K2062" s="1063" t="s">
        <v>924</v>
      </c>
      <c r="L2062" s="1063" t="s">
        <v>827</v>
      </c>
      <c r="M2062" s="1063">
        <v>161.61600000000001</v>
      </c>
      <c r="N2062" s="1063">
        <v>8.4000000000000019E-2</v>
      </c>
      <c r="O2062" s="1062">
        <f>VLOOKUP(C2062,'A. Rate Class Allocations'!$B$124:$J$128,6,FALSE)</f>
        <v>0.94261788524984402</v>
      </c>
      <c r="P2062" s="1061">
        <f>VLOOKUP(C2062,'A. Rate Class Allocations'!$B$124:$J$128,8,FALSE)</f>
        <v>0.86676492558695795</v>
      </c>
      <c r="Q2062" s="1061">
        <f>VLOOKUP(C2062,'A. Rate Class Allocations'!$B$124:$J$128,7,FALSE)</f>
        <v>0.93591420350510102</v>
      </c>
      <c r="R2062" s="1061">
        <f>VLOOKUP(C2062,'A. Rate Class Allocations'!$B$124:$J$128,9,FALSE)</f>
        <v>0.67326093337246795</v>
      </c>
      <c r="S2062" s="1060">
        <f t="shared" si="97"/>
        <v>132.04481683028618</v>
      </c>
      <c r="T2062" s="1060">
        <f t="shared" si="98"/>
        <v>5.292961549750512E-2</v>
      </c>
    </row>
    <row r="2063" spans="1:20" s="1063" customFormat="1">
      <c r="A2063" s="1072" t="s">
        <v>846</v>
      </c>
      <c r="B2063" s="1063" t="s">
        <v>768</v>
      </c>
      <c r="C2063" s="1063" t="s">
        <v>806</v>
      </c>
      <c r="D2063" s="1063" t="s">
        <v>1539</v>
      </c>
      <c r="E2063" s="1066">
        <v>2019</v>
      </c>
      <c r="F2063" s="1066">
        <v>2019</v>
      </c>
      <c r="G2063" s="1064">
        <v>43468</v>
      </c>
      <c r="H2063" s="1117">
        <f t="shared" si="96"/>
        <v>2019</v>
      </c>
      <c r="I2063" s="1118"/>
      <c r="J2063" s="1063" t="s">
        <v>925</v>
      </c>
      <c r="K2063" s="1063" t="s">
        <v>924</v>
      </c>
      <c r="L2063" s="1063" t="s">
        <v>827</v>
      </c>
      <c r="M2063" s="1063">
        <v>2754.752</v>
      </c>
      <c r="N2063" s="1063">
        <v>0.70399999999999996</v>
      </c>
      <c r="O2063" s="1062">
        <f>VLOOKUP(C2063,'A. Rate Class Allocations'!$B$124:$J$128,6,FALSE)</f>
        <v>0.94261788524984402</v>
      </c>
      <c r="P2063" s="1061">
        <f>VLOOKUP(C2063,'A. Rate Class Allocations'!$B$124:$J$128,8,FALSE)</f>
        <v>0.86676492558695795</v>
      </c>
      <c r="Q2063" s="1061">
        <f>VLOOKUP(C2063,'A. Rate Class Allocations'!$B$124:$J$128,7,FALSE)</f>
        <v>0.93591420350510102</v>
      </c>
      <c r="R2063" s="1061">
        <f>VLOOKUP(C2063,'A. Rate Class Allocations'!$B$124:$J$128,9,FALSE)</f>
        <v>0.67326093337246795</v>
      </c>
      <c r="S2063" s="1060">
        <f t="shared" si="97"/>
        <v>2250.7098508369495</v>
      </c>
      <c r="T2063" s="1060">
        <f t="shared" si="98"/>
        <v>0.44360058702670951</v>
      </c>
    </row>
    <row r="2064" spans="1:20" s="1063" customFormat="1">
      <c r="A2064" s="1072" t="s">
        <v>846</v>
      </c>
      <c r="B2064" s="1063" t="s">
        <v>768</v>
      </c>
      <c r="C2064" s="1063" t="s">
        <v>806</v>
      </c>
      <c r="D2064" s="1063" t="s">
        <v>1538</v>
      </c>
      <c r="E2064" s="1066">
        <v>2019</v>
      </c>
      <c r="F2064" s="1066">
        <v>2019</v>
      </c>
      <c r="G2064" s="1064">
        <v>43449</v>
      </c>
      <c r="H2064" s="1117">
        <f t="shared" si="96"/>
        <v>2018</v>
      </c>
      <c r="I2064" s="1118"/>
      <c r="J2064" s="1063" t="s">
        <v>925</v>
      </c>
      <c r="K2064" s="1063" t="s">
        <v>924</v>
      </c>
      <c r="L2064" s="1063" t="s">
        <v>827</v>
      </c>
      <c r="M2064" s="1063">
        <v>912.08000000000038</v>
      </c>
      <c r="N2064" s="1063">
        <v>0.26000000000000006</v>
      </c>
      <c r="O2064" s="1062">
        <f>VLOOKUP(C2064,'A. Rate Class Allocations'!$B$124:$J$128,6,FALSE)</f>
        <v>0.94261788524984402</v>
      </c>
      <c r="P2064" s="1061">
        <f>VLOOKUP(C2064,'A. Rate Class Allocations'!$B$124:$J$128,8,FALSE)</f>
        <v>0.86676492558695795</v>
      </c>
      <c r="Q2064" s="1061">
        <f>VLOOKUP(C2064,'A. Rate Class Allocations'!$B$124:$J$128,7,FALSE)</f>
        <v>0.93591420350510102</v>
      </c>
      <c r="R2064" s="1061">
        <f>VLOOKUP(C2064,'A. Rate Class Allocations'!$B$124:$J$128,9,FALSE)</f>
        <v>0.67326093337246795</v>
      </c>
      <c r="S2064" s="1060">
        <f t="shared" si="97"/>
        <v>745.19500875264487</v>
      </c>
      <c r="T2064" s="1060">
        <f t="shared" si="98"/>
        <v>0.16382976225418253</v>
      </c>
    </row>
    <row r="2065" spans="1:20" s="1063" customFormat="1">
      <c r="A2065" s="1072" t="s">
        <v>846</v>
      </c>
      <c r="B2065" s="1063" t="s">
        <v>768</v>
      </c>
      <c r="C2065" s="1063" t="s">
        <v>806</v>
      </c>
      <c r="D2065" s="1063" t="s">
        <v>1538</v>
      </c>
      <c r="E2065" s="1066">
        <v>2019</v>
      </c>
      <c r="F2065" s="1066">
        <v>2019</v>
      </c>
      <c r="G2065" s="1064">
        <v>43449</v>
      </c>
      <c r="H2065" s="1117">
        <f t="shared" si="96"/>
        <v>2018</v>
      </c>
      <c r="I2065" s="1118"/>
      <c r="J2065" s="1063" t="s">
        <v>925</v>
      </c>
      <c r="K2065" s="1063" t="s">
        <v>924</v>
      </c>
      <c r="L2065" s="1063" t="s">
        <v>827</v>
      </c>
      <c r="M2065" s="1063">
        <v>101.73199999999999</v>
      </c>
      <c r="N2065" s="1063">
        <v>2.8999999999999998E-2</v>
      </c>
      <c r="O2065" s="1062">
        <f>VLOOKUP(C2065,'A. Rate Class Allocations'!$B$124:$J$128,6,FALSE)</f>
        <v>0.94261788524984402</v>
      </c>
      <c r="P2065" s="1061">
        <f>VLOOKUP(C2065,'A. Rate Class Allocations'!$B$124:$J$128,8,FALSE)</f>
        <v>0.86676492558695795</v>
      </c>
      <c r="Q2065" s="1061">
        <f>VLOOKUP(C2065,'A. Rate Class Allocations'!$B$124:$J$128,7,FALSE)</f>
        <v>0.93591420350510102</v>
      </c>
      <c r="R2065" s="1061">
        <f>VLOOKUP(C2065,'A. Rate Class Allocations'!$B$124:$J$128,9,FALSE)</f>
        <v>0.67326093337246795</v>
      </c>
      <c r="S2065" s="1060">
        <f t="shared" si="97"/>
        <v>83.117904822410338</v>
      </c>
      <c r="T2065" s="1060">
        <f t="shared" si="98"/>
        <v>1.8273319636043429E-2</v>
      </c>
    </row>
    <row r="2066" spans="1:20" s="1063" customFormat="1">
      <c r="A2066" s="1072" t="s">
        <v>846</v>
      </c>
      <c r="B2066" s="1063" t="s">
        <v>768</v>
      </c>
      <c r="C2066" s="1063" t="s">
        <v>806</v>
      </c>
      <c r="D2066" s="1063" t="s">
        <v>1538</v>
      </c>
      <c r="E2066" s="1066">
        <v>2019</v>
      </c>
      <c r="F2066" s="1066">
        <v>2019</v>
      </c>
      <c r="G2066" s="1064">
        <v>43449</v>
      </c>
      <c r="H2066" s="1117">
        <f t="shared" si="96"/>
        <v>2018</v>
      </c>
      <c r="I2066" s="1118"/>
      <c r="J2066" s="1063" t="s">
        <v>925</v>
      </c>
      <c r="K2066" s="1063" t="s">
        <v>924</v>
      </c>
      <c r="L2066" s="1063" t="s">
        <v>827</v>
      </c>
      <c r="M2066" s="1063">
        <v>147.33600000000004</v>
      </c>
      <c r="N2066" s="1063">
        <v>4.200000000000001E-2</v>
      </c>
      <c r="O2066" s="1062">
        <f>VLOOKUP(C2066,'A. Rate Class Allocations'!$B$124:$J$128,6,FALSE)</f>
        <v>0.94261788524984402</v>
      </c>
      <c r="P2066" s="1061">
        <f>VLOOKUP(C2066,'A. Rate Class Allocations'!$B$124:$J$128,8,FALSE)</f>
        <v>0.86676492558695795</v>
      </c>
      <c r="Q2066" s="1061">
        <f>VLOOKUP(C2066,'A. Rate Class Allocations'!$B$124:$J$128,7,FALSE)</f>
        <v>0.93591420350510102</v>
      </c>
      <c r="R2066" s="1061">
        <f>VLOOKUP(C2066,'A. Rate Class Allocations'!$B$124:$J$128,9,FALSE)</f>
        <v>0.67326093337246795</v>
      </c>
      <c r="S2066" s="1060">
        <f t="shared" si="97"/>
        <v>120.3776552600426</v>
      </c>
      <c r="T2066" s="1060">
        <f t="shared" si="98"/>
        <v>2.646480774875256E-2</v>
      </c>
    </row>
    <row r="2067" spans="1:20" s="1063" customFormat="1">
      <c r="A2067" s="1072" t="s">
        <v>846</v>
      </c>
      <c r="B2067" s="1063" t="s">
        <v>768</v>
      </c>
      <c r="C2067" s="1063" t="s">
        <v>806</v>
      </c>
      <c r="D2067" s="1063" t="s">
        <v>1537</v>
      </c>
      <c r="E2067" s="1066">
        <v>2019</v>
      </c>
      <c r="F2067" s="1066">
        <v>2019</v>
      </c>
      <c r="G2067" s="1064">
        <v>43451</v>
      </c>
      <c r="H2067" s="1117">
        <f t="shared" si="96"/>
        <v>2018</v>
      </c>
      <c r="I2067" s="1118"/>
      <c r="J2067" s="1063" t="s">
        <v>925</v>
      </c>
      <c r="K2067" s="1063" t="s">
        <v>924</v>
      </c>
      <c r="L2067" s="1063" t="s">
        <v>827</v>
      </c>
      <c r="M2067" s="1063">
        <v>1309.9009999999996</v>
      </c>
      <c r="N2067" s="1063">
        <v>0.49299999999999988</v>
      </c>
      <c r="O2067" s="1062">
        <f>VLOOKUP(C2067,'A. Rate Class Allocations'!$B$124:$J$128,6,FALSE)</f>
        <v>0.94261788524984402</v>
      </c>
      <c r="P2067" s="1061">
        <f>VLOOKUP(C2067,'A. Rate Class Allocations'!$B$124:$J$128,8,FALSE)</f>
        <v>0.86676492558695795</v>
      </c>
      <c r="Q2067" s="1061">
        <f>VLOOKUP(C2067,'A. Rate Class Allocations'!$B$124:$J$128,7,FALSE)</f>
        <v>0.93591420350510102</v>
      </c>
      <c r="R2067" s="1061">
        <f>VLOOKUP(C2067,'A. Rate Class Allocations'!$B$124:$J$128,9,FALSE)</f>
        <v>0.67326093337246795</v>
      </c>
      <c r="S2067" s="1060">
        <f t="shared" si="97"/>
        <v>1070.2259529428313</v>
      </c>
      <c r="T2067" s="1060">
        <f t="shared" si="98"/>
        <v>0.31064643381273827</v>
      </c>
    </row>
    <row r="2068" spans="1:20" s="1063" customFormat="1">
      <c r="A2068" s="1072" t="s">
        <v>846</v>
      </c>
      <c r="B2068" s="1063" t="s">
        <v>768</v>
      </c>
      <c r="C2068" s="1063" t="s">
        <v>806</v>
      </c>
      <c r="D2068" s="1063" t="s">
        <v>1537</v>
      </c>
      <c r="E2068" s="1066">
        <v>2019</v>
      </c>
      <c r="F2068" s="1066">
        <v>2019</v>
      </c>
      <c r="G2068" s="1064">
        <v>43451</v>
      </c>
      <c r="H2068" s="1117">
        <f t="shared" si="96"/>
        <v>2018</v>
      </c>
      <c r="I2068" s="1118"/>
      <c r="J2068" s="1063" t="s">
        <v>925</v>
      </c>
      <c r="K2068" s="1063" t="s">
        <v>924</v>
      </c>
      <c r="L2068" s="1063" t="s">
        <v>827</v>
      </c>
      <c r="M2068" s="1063">
        <v>260.38599999999997</v>
      </c>
      <c r="N2068" s="1063">
        <v>9.8000000000000004E-2</v>
      </c>
      <c r="O2068" s="1062">
        <f>VLOOKUP(C2068,'A. Rate Class Allocations'!$B$124:$J$128,6,FALSE)</f>
        <v>0.94261788524984402</v>
      </c>
      <c r="P2068" s="1061">
        <f>VLOOKUP(C2068,'A. Rate Class Allocations'!$B$124:$J$128,8,FALSE)</f>
        <v>0.86676492558695795</v>
      </c>
      <c r="Q2068" s="1061">
        <f>VLOOKUP(C2068,'A. Rate Class Allocations'!$B$124:$J$128,7,FALSE)</f>
        <v>0.93591420350510102</v>
      </c>
      <c r="R2068" s="1061">
        <f>VLOOKUP(C2068,'A. Rate Class Allocations'!$B$124:$J$128,9,FALSE)</f>
        <v>0.67326093337246795</v>
      </c>
      <c r="S2068" s="1060">
        <f t="shared" si="97"/>
        <v>212.74268435780419</v>
      </c>
      <c r="T2068" s="1060">
        <f t="shared" si="98"/>
        <v>6.1751218080422637E-2</v>
      </c>
    </row>
    <row r="2069" spans="1:20" s="1063" customFormat="1">
      <c r="A2069" s="1072" t="s">
        <v>846</v>
      </c>
      <c r="B2069" s="1063" t="s">
        <v>768</v>
      </c>
      <c r="C2069" s="1063" t="s">
        <v>806</v>
      </c>
      <c r="D2069" s="1063" t="s">
        <v>1536</v>
      </c>
      <c r="E2069" s="1066">
        <v>2019</v>
      </c>
      <c r="F2069" s="1066">
        <v>2019</v>
      </c>
      <c r="G2069" s="1064">
        <v>43483</v>
      </c>
      <c r="H2069" s="1117">
        <f t="shared" si="96"/>
        <v>2019</v>
      </c>
      <c r="I2069" s="1118"/>
      <c r="J2069" s="1063" t="s">
        <v>925</v>
      </c>
      <c r="K2069" s="1063" t="s">
        <v>924</v>
      </c>
      <c r="L2069" s="1063" t="s">
        <v>827</v>
      </c>
      <c r="M2069" s="1063">
        <v>893.56799999999998</v>
      </c>
      <c r="N2069" s="1063">
        <v>0.41600000000000004</v>
      </c>
      <c r="O2069" s="1062">
        <f>VLOOKUP(C2069,'A. Rate Class Allocations'!$B$124:$J$128,6,FALSE)</f>
        <v>0.94261788524984402</v>
      </c>
      <c r="P2069" s="1061">
        <f>VLOOKUP(C2069,'A. Rate Class Allocations'!$B$124:$J$128,8,FALSE)</f>
        <v>0.86676492558695795</v>
      </c>
      <c r="Q2069" s="1061">
        <f>VLOOKUP(C2069,'A. Rate Class Allocations'!$B$124:$J$128,7,FALSE)</f>
        <v>0.93591420350510102</v>
      </c>
      <c r="R2069" s="1061">
        <f>VLOOKUP(C2069,'A. Rate Class Allocations'!$B$124:$J$128,9,FALSE)</f>
        <v>0.67326093337246795</v>
      </c>
      <c r="S2069" s="1060">
        <f t="shared" si="97"/>
        <v>730.07018417362838</v>
      </c>
      <c r="T2069" s="1060">
        <f t="shared" si="98"/>
        <v>0.26212761960669206</v>
      </c>
    </row>
    <row r="2070" spans="1:20" s="1063" customFormat="1">
      <c r="A2070" s="1072" t="s">
        <v>846</v>
      </c>
      <c r="B2070" s="1063" t="s">
        <v>768</v>
      </c>
      <c r="C2070" s="1063" t="s">
        <v>806</v>
      </c>
      <c r="D2070" s="1063" t="s">
        <v>1536</v>
      </c>
      <c r="E2070" s="1066">
        <v>2019</v>
      </c>
      <c r="F2070" s="1066">
        <v>2019</v>
      </c>
      <c r="G2070" s="1064">
        <v>43483</v>
      </c>
      <c r="H2070" s="1117">
        <f t="shared" si="96"/>
        <v>2019</v>
      </c>
      <c r="I2070" s="1118"/>
      <c r="J2070" s="1063" t="s">
        <v>925</v>
      </c>
      <c r="K2070" s="1063" t="s">
        <v>924</v>
      </c>
      <c r="L2070" s="1063" t="s">
        <v>827</v>
      </c>
      <c r="M2070" s="1063">
        <v>1314.576</v>
      </c>
      <c r="N2070" s="1063">
        <v>0.61199999999999999</v>
      </c>
      <c r="O2070" s="1062">
        <f>VLOOKUP(C2070,'A. Rate Class Allocations'!$B$124:$J$128,6,FALSE)</f>
        <v>0.94261788524984402</v>
      </c>
      <c r="P2070" s="1061">
        <f>VLOOKUP(C2070,'A. Rate Class Allocations'!$B$124:$J$128,8,FALSE)</f>
        <v>0.86676492558695795</v>
      </c>
      <c r="Q2070" s="1061">
        <f>VLOOKUP(C2070,'A. Rate Class Allocations'!$B$124:$J$128,7,FALSE)</f>
        <v>0.93591420350510102</v>
      </c>
      <c r="R2070" s="1061">
        <f>VLOOKUP(C2070,'A. Rate Class Allocations'!$B$124:$J$128,9,FALSE)</f>
        <v>0.67326093337246795</v>
      </c>
      <c r="S2070" s="1060">
        <f t="shared" si="97"/>
        <v>1074.0455594092803</v>
      </c>
      <c r="T2070" s="1060">
        <f t="shared" si="98"/>
        <v>0.38563005576753728</v>
      </c>
    </row>
    <row r="2071" spans="1:20" s="1063" customFormat="1">
      <c r="A2071" s="1072" t="s">
        <v>846</v>
      </c>
      <c r="B2071" s="1063" t="s">
        <v>768</v>
      </c>
      <c r="C2071" s="1063" t="s">
        <v>806</v>
      </c>
      <c r="D2071" s="1063" t="s">
        <v>1535</v>
      </c>
      <c r="E2071" s="1066">
        <v>2019</v>
      </c>
      <c r="F2071" s="1066">
        <v>2019</v>
      </c>
      <c r="G2071" s="1064">
        <v>43481</v>
      </c>
      <c r="H2071" s="1117">
        <f t="shared" si="96"/>
        <v>2019</v>
      </c>
      <c r="I2071" s="1118"/>
      <c r="J2071" s="1063" t="s">
        <v>925</v>
      </c>
      <c r="K2071" s="1063" t="s">
        <v>924</v>
      </c>
      <c r="L2071" s="1063" t="s">
        <v>827</v>
      </c>
      <c r="M2071" s="1063">
        <v>2578.6280000000006</v>
      </c>
      <c r="N2071" s="1063">
        <v>0.88400000000000012</v>
      </c>
      <c r="O2071" s="1062">
        <f>VLOOKUP(C2071,'A. Rate Class Allocations'!$B$124:$J$128,6,FALSE)</f>
        <v>0.94261788524984402</v>
      </c>
      <c r="P2071" s="1061">
        <f>VLOOKUP(C2071,'A. Rate Class Allocations'!$B$124:$J$128,8,FALSE)</f>
        <v>0.86676492558695795</v>
      </c>
      <c r="Q2071" s="1061">
        <f>VLOOKUP(C2071,'A. Rate Class Allocations'!$B$124:$J$128,7,FALSE)</f>
        <v>0.93591420350510102</v>
      </c>
      <c r="R2071" s="1061">
        <f>VLOOKUP(C2071,'A. Rate Class Allocations'!$B$124:$J$128,9,FALSE)</f>
        <v>0.67326093337246795</v>
      </c>
      <c r="S2071" s="1060">
        <f t="shared" si="97"/>
        <v>2106.8115900247944</v>
      </c>
      <c r="T2071" s="1060">
        <f t="shared" si="98"/>
        <v>0.55702119166422059</v>
      </c>
    </row>
    <row r="2072" spans="1:20" s="1063" customFormat="1">
      <c r="A2072" s="1072" t="s">
        <v>846</v>
      </c>
      <c r="B2072" s="1063" t="s">
        <v>768</v>
      </c>
      <c r="C2072" s="1063" t="s">
        <v>806</v>
      </c>
      <c r="D2072" s="1063" t="s">
        <v>1534</v>
      </c>
      <c r="E2072" s="1066">
        <v>2019</v>
      </c>
      <c r="F2072" s="1066">
        <v>2019</v>
      </c>
      <c r="G2072" s="1064">
        <v>43481</v>
      </c>
      <c r="H2072" s="1117">
        <f t="shared" si="96"/>
        <v>2019</v>
      </c>
      <c r="I2072" s="1118"/>
      <c r="J2072" s="1063" t="s">
        <v>925</v>
      </c>
      <c r="K2072" s="1063" t="s">
        <v>924</v>
      </c>
      <c r="L2072" s="1063" t="s">
        <v>827</v>
      </c>
      <c r="M2072" s="1063">
        <v>3069.3000000000006</v>
      </c>
      <c r="N2072" s="1063">
        <v>0.78</v>
      </c>
      <c r="O2072" s="1062">
        <f>VLOOKUP(C2072,'A. Rate Class Allocations'!$B$124:$J$128,6,FALSE)</f>
        <v>0.94261788524984402</v>
      </c>
      <c r="P2072" s="1061">
        <f>VLOOKUP(C2072,'A. Rate Class Allocations'!$B$124:$J$128,8,FALSE)</f>
        <v>0.86676492558695795</v>
      </c>
      <c r="Q2072" s="1061">
        <f>VLOOKUP(C2072,'A. Rate Class Allocations'!$B$124:$J$128,7,FALSE)</f>
        <v>0.93591420350510102</v>
      </c>
      <c r="R2072" s="1061">
        <f>VLOOKUP(C2072,'A. Rate Class Allocations'!$B$124:$J$128,9,FALSE)</f>
        <v>0.67326093337246795</v>
      </c>
      <c r="S2072" s="1060">
        <f t="shared" si="97"/>
        <v>2507.7044122933207</v>
      </c>
      <c r="T2072" s="1060">
        <f t="shared" si="98"/>
        <v>0.49148928676254749</v>
      </c>
    </row>
    <row r="2073" spans="1:20" s="1063" customFormat="1">
      <c r="A2073" s="1072" t="s">
        <v>846</v>
      </c>
      <c r="B2073" s="1063" t="s">
        <v>768</v>
      </c>
      <c r="C2073" s="1063" t="s">
        <v>806</v>
      </c>
      <c r="D2073" s="1063" t="s">
        <v>1534</v>
      </c>
      <c r="E2073" s="1066">
        <v>2019</v>
      </c>
      <c r="F2073" s="1066">
        <v>2019</v>
      </c>
      <c r="G2073" s="1064">
        <v>43481</v>
      </c>
      <c r="H2073" s="1117">
        <f t="shared" si="96"/>
        <v>2019</v>
      </c>
      <c r="I2073" s="1118"/>
      <c r="J2073" s="1063" t="s">
        <v>925</v>
      </c>
      <c r="K2073" s="1063" t="s">
        <v>924</v>
      </c>
      <c r="L2073" s="1063" t="s">
        <v>827</v>
      </c>
      <c r="M2073" s="1063">
        <v>228.23</v>
      </c>
      <c r="N2073" s="1063">
        <v>5.7999999999999996E-2</v>
      </c>
      <c r="O2073" s="1062">
        <f>VLOOKUP(C2073,'A. Rate Class Allocations'!$B$124:$J$128,6,FALSE)</f>
        <v>0.94261788524984402</v>
      </c>
      <c r="P2073" s="1061">
        <f>VLOOKUP(C2073,'A. Rate Class Allocations'!$B$124:$J$128,8,FALSE)</f>
        <v>0.86676492558695795</v>
      </c>
      <c r="Q2073" s="1061">
        <f>VLOOKUP(C2073,'A. Rate Class Allocations'!$B$124:$J$128,7,FALSE)</f>
        <v>0.93591420350510102</v>
      </c>
      <c r="R2073" s="1061">
        <f>VLOOKUP(C2073,'A. Rate Class Allocations'!$B$124:$J$128,9,FALSE)</f>
        <v>0.67326093337246795</v>
      </c>
      <c r="S2073" s="1060">
        <f t="shared" si="97"/>
        <v>186.47032809360587</v>
      </c>
      <c r="T2073" s="1060">
        <f t="shared" si="98"/>
        <v>3.6546639272086859E-2</v>
      </c>
    </row>
    <row r="2074" spans="1:20" s="1063" customFormat="1">
      <c r="A2074" s="1072" t="s">
        <v>846</v>
      </c>
      <c r="B2074" s="1063" t="s">
        <v>768</v>
      </c>
      <c r="C2074" s="1063" t="s">
        <v>806</v>
      </c>
      <c r="D2074" s="1063" t="s">
        <v>1533</v>
      </c>
      <c r="E2074" s="1066">
        <v>2019</v>
      </c>
      <c r="F2074" s="1066">
        <v>2019</v>
      </c>
      <c r="G2074" s="1064">
        <v>43479</v>
      </c>
      <c r="H2074" s="1117">
        <f t="shared" si="96"/>
        <v>2019</v>
      </c>
      <c r="I2074" s="1118"/>
      <c r="J2074" s="1063" t="s">
        <v>925</v>
      </c>
      <c r="K2074" s="1063" t="s">
        <v>924</v>
      </c>
      <c r="L2074" s="1063" t="s">
        <v>827</v>
      </c>
      <c r="M2074" s="1063">
        <v>3107.5200000000009</v>
      </c>
      <c r="N2074" s="1063">
        <v>1.2480000000000002</v>
      </c>
      <c r="O2074" s="1062">
        <f>VLOOKUP(C2074,'A. Rate Class Allocations'!$B$124:$J$128,6,FALSE)</f>
        <v>0.94261788524984402</v>
      </c>
      <c r="P2074" s="1061">
        <f>VLOOKUP(C2074,'A. Rate Class Allocations'!$B$124:$J$128,8,FALSE)</f>
        <v>0.86676492558695795</v>
      </c>
      <c r="Q2074" s="1061">
        <f>VLOOKUP(C2074,'A. Rate Class Allocations'!$B$124:$J$128,7,FALSE)</f>
        <v>0.93591420350510102</v>
      </c>
      <c r="R2074" s="1061">
        <f>VLOOKUP(C2074,'A. Rate Class Allocations'!$B$124:$J$128,9,FALSE)</f>
        <v>0.67326093337246795</v>
      </c>
      <c r="S2074" s="1060">
        <f t="shared" si="97"/>
        <v>2538.9312270842674</v>
      </c>
      <c r="T2074" s="1060">
        <f t="shared" si="98"/>
        <v>0.78638285882007619</v>
      </c>
    </row>
    <row r="2075" spans="1:20" s="1063" customFormat="1">
      <c r="A2075" s="1072" t="s">
        <v>846</v>
      </c>
      <c r="B2075" s="1063" t="s">
        <v>768</v>
      </c>
      <c r="C2075" s="1063" t="s">
        <v>806</v>
      </c>
      <c r="D2075" s="1063" t="s">
        <v>1532</v>
      </c>
      <c r="E2075" s="1066">
        <v>2019</v>
      </c>
      <c r="F2075" s="1066">
        <v>2019</v>
      </c>
      <c r="G2075" s="1064">
        <v>43479</v>
      </c>
      <c r="H2075" s="1117">
        <f t="shared" si="96"/>
        <v>2019</v>
      </c>
      <c r="I2075" s="1118"/>
      <c r="J2075" s="1063" t="s">
        <v>925</v>
      </c>
      <c r="K2075" s="1063" t="s">
        <v>924</v>
      </c>
      <c r="L2075" s="1063" t="s">
        <v>827</v>
      </c>
      <c r="M2075" s="1063">
        <v>517.92000000000019</v>
      </c>
      <c r="N2075" s="1063">
        <v>0.26000000000000006</v>
      </c>
      <c r="O2075" s="1062">
        <f>VLOOKUP(C2075,'A. Rate Class Allocations'!$B$124:$J$128,6,FALSE)</f>
        <v>0.94261788524984402</v>
      </c>
      <c r="P2075" s="1061">
        <f>VLOOKUP(C2075,'A. Rate Class Allocations'!$B$124:$J$128,8,FALSE)</f>
        <v>0.86676492558695795</v>
      </c>
      <c r="Q2075" s="1061">
        <f>VLOOKUP(C2075,'A. Rate Class Allocations'!$B$124:$J$128,7,FALSE)</f>
        <v>0.93591420350510102</v>
      </c>
      <c r="R2075" s="1061">
        <f>VLOOKUP(C2075,'A. Rate Class Allocations'!$B$124:$J$128,9,FALSE)</f>
        <v>0.67326093337246795</v>
      </c>
      <c r="S2075" s="1060">
        <f t="shared" si="97"/>
        <v>423.15520451404461</v>
      </c>
      <c r="T2075" s="1060">
        <f t="shared" si="98"/>
        <v>0.16382976225418253</v>
      </c>
    </row>
    <row r="2076" spans="1:20" s="1063" customFormat="1">
      <c r="A2076" s="1072" t="s">
        <v>846</v>
      </c>
      <c r="B2076" s="1063" t="s">
        <v>768</v>
      </c>
      <c r="C2076" s="1063" t="s">
        <v>806</v>
      </c>
      <c r="D2076" s="1063" t="s">
        <v>1532</v>
      </c>
      <c r="E2076" s="1066">
        <v>2019</v>
      </c>
      <c r="F2076" s="1066">
        <v>2019</v>
      </c>
      <c r="G2076" s="1064">
        <v>43479</v>
      </c>
      <c r="H2076" s="1117">
        <f t="shared" si="96"/>
        <v>2019</v>
      </c>
      <c r="I2076" s="1118"/>
      <c r="J2076" s="1063" t="s">
        <v>925</v>
      </c>
      <c r="K2076" s="1063" t="s">
        <v>924</v>
      </c>
      <c r="L2076" s="1063" t="s">
        <v>827</v>
      </c>
      <c r="M2076" s="1063">
        <v>55.77600000000001</v>
      </c>
      <c r="N2076" s="1063">
        <v>2.8000000000000001E-2</v>
      </c>
      <c r="O2076" s="1062">
        <f>VLOOKUP(C2076,'A. Rate Class Allocations'!$B$124:$J$128,6,FALSE)</f>
        <v>0.94261788524984402</v>
      </c>
      <c r="P2076" s="1061">
        <f>VLOOKUP(C2076,'A. Rate Class Allocations'!$B$124:$J$128,8,FALSE)</f>
        <v>0.86676492558695795</v>
      </c>
      <c r="Q2076" s="1061">
        <f>VLOOKUP(C2076,'A. Rate Class Allocations'!$B$124:$J$128,7,FALSE)</f>
        <v>0.93591420350510102</v>
      </c>
      <c r="R2076" s="1061">
        <f>VLOOKUP(C2076,'A. Rate Class Allocations'!$B$124:$J$128,9,FALSE)</f>
        <v>0.67326093337246795</v>
      </c>
      <c r="S2076" s="1060">
        <f t="shared" si="97"/>
        <v>45.570560486127867</v>
      </c>
      <c r="T2076" s="1060">
        <f t="shared" si="98"/>
        <v>1.7643205165835039E-2</v>
      </c>
    </row>
    <row r="2077" spans="1:20" s="1063" customFormat="1">
      <c r="A2077" s="1072" t="s">
        <v>846</v>
      </c>
      <c r="B2077" s="1063" t="s">
        <v>768</v>
      </c>
      <c r="C2077" s="1063" t="s">
        <v>806</v>
      </c>
      <c r="D2077" s="1063" t="s">
        <v>1531</v>
      </c>
      <c r="E2077" s="1066">
        <v>2019</v>
      </c>
      <c r="F2077" s="1066">
        <v>2019</v>
      </c>
      <c r="G2077" s="1064">
        <v>43479</v>
      </c>
      <c r="H2077" s="1117">
        <f t="shared" si="96"/>
        <v>2019</v>
      </c>
      <c r="I2077" s="1118"/>
      <c r="J2077" s="1063" t="s">
        <v>925</v>
      </c>
      <c r="K2077" s="1063" t="s">
        <v>924</v>
      </c>
      <c r="L2077" s="1063" t="s">
        <v>827</v>
      </c>
      <c r="M2077" s="1063">
        <v>1576.0050000000001</v>
      </c>
      <c r="N2077" s="1063">
        <v>0.43500000000000005</v>
      </c>
      <c r="O2077" s="1062">
        <f>VLOOKUP(C2077,'A. Rate Class Allocations'!$B$124:$J$128,6,FALSE)</f>
        <v>0.94261788524984402</v>
      </c>
      <c r="P2077" s="1061">
        <f>VLOOKUP(C2077,'A. Rate Class Allocations'!$B$124:$J$128,8,FALSE)</f>
        <v>0.86676492558695795</v>
      </c>
      <c r="Q2077" s="1061">
        <f>VLOOKUP(C2077,'A. Rate Class Allocations'!$B$124:$J$128,7,FALSE)</f>
        <v>0.93591420350510102</v>
      </c>
      <c r="R2077" s="1061">
        <f>VLOOKUP(C2077,'A. Rate Class Allocations'!$B$124:$J$128,9,FALSE)</f>
        <v>0.67326093337246795</v>
      </c>
      <c r="S2077" s="1060">
        <f t="shared" si="97"/>
        <v>1287.6404040974603</v>
      </c>
      <c r="T2077" s="1060">
        <f t="shared" si="98"/>
        <v>0.27409979454065153</v>
      </c>
    </row>
    <row r="2078" spans="1:20" s="1063" customFormat="1">
      <c r="A2078" s="1072" t="s">
        <v>846</v>
      </c>
      <c r="B2078" s="1063" t="s">
        <v>768</v>
      </c>
      <c r="C2078" s="1063" t="s">
        <v>806</v>
      </c>
      <c r="D2078" s="1063" t="s">
        <v>1531</v>
      </c>
      <c r="E2078" s="1066">
        <v>2019</v>
      </c>
      <c r="F2078" s="1066">
        <v>2019</v>
      </c>
      <c r="G2078" s="1064">
        <v>43479</v>
      </c>
      <c r="H2078" s="1117">
        <f t="shared" si="96"/>
        <v>2019</v>
      </c>
      <c r="I2078" s="1118"/>
      <c r="J2078" s="1063" t="s">
        <v>925</v>
      </c>
      <c r="K2078" s="1063" t="s">
        <v>924</v>
      </c>
      <c r="L2078" s="1063" t="s">
        <v>827</v>
      </c>
      <c r="M2078" s="1063">
        <v>742.71499999999992</v>
      </c>
      <c r="N2078" s="1063">
        <v>0.20499999999999996</v>
      </c>
      <c r="O2078" s="1062">
        <f>VLOOKUP(C2078,'A. Rate Class Allocations'!$B$124:$J$128,6,FALSE)</f>
        <v>0.94261788524984402</v>
      </c>
      <c r="P2078" s="1061">
        <f>VLOOKUP(C2078,'A. Rate Class Allocations'!$B$124:$J$128,8,FALSE)</f>
        <v>0.86676492558695795</v>
      </c>
      <c r="Q2078" s="1061">
        <f>VLOOKUP(C2078,'A. Rate Class Allocations'!$B$124:$J$128,7,FALSE)</f>
        <v>0.93591420350510102</v>
      </c>
      <c r="R2078" s="1061">
        <f>VLOOKUP(C2078,'A. Rate Class Allocations'!$B$124:$J$128,9,FALSE)</f>
        <v>0.67326093337246795</v>
      </c>
      <c r="S2078" s="1060">
        <f t="shared" si="97"/>
        <v>606.81904101144664</v>
      </c>
      <c r="T2078" s="1060">
        <f t="shared" si="98"/>
        <v>0.12917346639272079</v>
      </c>
    </row>
    <row r="2079" spans="1:20" s="1063" customFormat="1">
      <c r="A2079" s="1072" t="s">
        <v>846</v>
      </c>
      <c r="B2079" s="1063" t="s">
        <v>768</v>
      </c>
      <c r="C2079" s="1063" t="s">
        <v>806</v>
      </c>
      <c r="D2079" s="1063" t="s">
        <v>1531</v>
      </c>
      <c r="E2079" s="1066">
        <v>2019</v>
      </c>
      <c r="F2079" s="1066">
        <v>2019</v>
      </c>
      <c r="G2079" s="1064">
        <v>43479</v>
      </c>
      <c r="H2079" s="1117">
        <f t="shared" si="96"/>
        <v>2019</v>
      </c>
      <c r="I2079" s="1118"/>
      <c r="J2079" s="1063" t="s">
        <v>925</v>
      </c>
      <c r="K2079" s="1063" t="s">
        <v>924</v>
      </c>
      <c r="L2079" s="1063" t="s">
        <v>827</v>
      </c>
      <c r="M2079" s="1063">
        <v>159.41199999999998</v>
      </c>
      <c r="N2079" s="1063">
        <v>4.3999999999999997E-2</v>
      </c>
      <c r="O2079" s="1062">
        <f>VLOOKUP(C2079,'A. Rate Class Allocations'!$B$124:$J$128,6,FALSE)</f>
        <v>0.94261788524984402</v>
      </c>
      <c r="P2079" s="1061">
        <f>VLOOKUP(C2079,'A. Rate Class Allocations'!$B$124:$J$128,8,FALSE)</f>
        <v>0.86676492558695795</v>
      </c>
      <c r="Q2079" s="1061">
        <f>VLOOKUP(C2079,'A. Rate Class Allocations'!$B$124:$J$128,7,FALSE)</f>
        <v>0.93591420350510102</v>
      </c>
      <c r="R2079" s="1061">
        <f>VLOOKUP(C2079,'A. Rate Class Allocations'!$B$124:$J$128,9,FALSE)</f>
        <v>0.67326093337246795</v>
      </c>
      <c r="S2079" s="1060">
        <f t="shared" si="97"/>
        <v>130.24408685123734</v>
      </c>
      <c r="T2079" s="1060">
        <f t="shared" si="98"/>
        <v>2.7725036689169345E-2</v>
      </c>
    </row>
    <row r="2080" spans="1:20" s="1063" customFormat="1">
      <c r="A2080" s="1072" t="s">
        <v>846</v>
      </c>
      <c r="B2080" s="1063" t="s">
        <v>768</v>
      </c>
      <c r="C2080" s="1063" t="s">
        <v>806</v>
      </c>
      <c r="D2080" s="1063" t="s">
        <v>1530</v>
      </c>
      <c r="E2080" s="1066">
        <v>2019</v>
      </c>
      <c r="F2080" s="1066">
        <v>2019</v>
      </c>
      <c r="G2080" s="1064">
        <v>43483</v>
      </c>
      <c r="H2080" s="1117">
        <f t="shared" si="96"/>
        <v>2019</v>
      </c>
      <c r="I2080" s="1118"/>
      <c r="J2080" s="1063" t="s">
        <v>925</v>
      </c>
      <c r="K2080" s="1063" t="s">
        <v>924</v>
      </c>
      <c r="L2080" s="1063" t="s">
        <v>827</v>
      </c>
      <c r="M2080" s="1063">
        <v>2614.8720000000003</v>
      </c>
      <c r="N2080" s="1063">
        <v>0.88400000000000012</v>
      </c>
      <c r="O2080" s="1062">
        <f>VLOOKUP(C2080,'A. Rate Class Allocations'!$B$124:$J$128,6,FALSE)</f>
        <v>0.94261788524984402</v>
      </c>
      <c r="P2080" s="1061">
        <f>VLOOKUP(C2080,'A. Rate Class Allocations'!$B$124:$J$128,8,FALSE)</f>
        <v>0.86676492558695795</v>
      </c>
      <c r="Q2080" s="1061">
        <f>VLOOKUP(C2080,'A. Rate Class Allocations'!$B$124:$J$128,7,FALSE)</f>
        <v>0.93591420350510102</v>
      </c>
      <c r="R2080" s="1061">
        <f>VLOOKUP(C2080,'A. Rate Class Allocations'!$B$124:$J$128,9,FALSE)</f>
        <v>0.67326093337246795</v>
      </c>
      <c r="S2080" s="1060">
        <f t="shared" si="97"/>
        <v>2136.4239572483175</v>
      </c>
      <c r="T2080" s="1060">
        <f t="shared" si="98"/>
        <v>0.55702119166422059</v>
      </c>
    </row>
    <row r="2081" spans="1:20" s="1063" customFormat="1">
      <c r="A2081" s="1072" t="s">
        <v>846</v>
      </c>
      <c r="B2081" s="1063" t="s">
        <v>768</v>
      </c>
      <c r="C2081" s="1063" t="s">
        <v>806</v>
      </c>
      <c r="D2081" s="1063" t="s">
        <v>1529</v>
      </c>
      <c r="E2081" s="1066">
        <v>2019</v>
      </c>
      <c r="F2081" s="1066">
        <v>2019</v>
      </c>
      <c r="G2081" s="1064">
        <v>43487</v>
      </c>
      <c r="H2081" s="1117">
        <f t="shared" si="96"/>
        <v>2019</v>
      </c>
      <c r="I2081" s="1118"/>
      <c r="J2081" s="1063" t="s">
        <v>925</v>
      </c>
      <c r="K2081" s="1063" t="s">
        <v>924</v>
      </c>
      <c r="L2081" s="1063" t="s">
        <v>827</v>
      </c>
      <c r="M2081" s="1063">
        <v>711.98400000000015</v>
      </c>
      <c r="N2081" s="1063">
        <v>0.31200000000000006</v>
      </c>
      <c r="O2081" s="1062">
        <f>VLOOKUP(C2081,'A. Rate Class Allocations'!$B$124:$J$128,6,FALSE)</f>
        <v>0.94261788524984402</v>
      </c>
      <c r="P2081" s="1061">
        <f>VLOOKUP(C2081,'A. Rate Class Allocations'!$B$124:$J$128,8,FALSE)</f>
        <v>0.86676492558695795</v>
      </c>
      <c r="Q2081" s="1061">
        <f>VLOOKUP(C2081,'A. Rate Class Allocations'!$B$124:$J$128,7,FALSE)</f>
        <v>0.93591420350510102</v>
      </c>
      <c r="R2081" s="1061">
        <f>VLOOKUP(C2081,'A. Rate Class Allocations'!$B$124:$J$128,9,FALSE)</f>
        <v>0.67326093337246795</v>
      </c>
      <c r="S2081" s="1060">
        <f t="shared" si="97"/>
        <v>581.71094981990939</v>
      </c>
      <c r="T2081" s="1060">
        <f t="shared" si="98"/>
        <v>0.19659571470501905</v>
      </c>
    </row>
    <row r="2082" spans="1:20" s="1063" customFormat="1">
      <c r="A2082" s="1072" t="s">
        <v>846</v>
      </c>
      <c r="B2082" s="1063" t="s">
        <v>768</v>
      </c>
      <c r="C2082" s="1063" t="s">
        <v>806</v>
      </c>
      <c r="D2082" s="1063" t="s">
        <v>1529</v>
      </c>
      <c r="E2082" s="1066">
        <v>2019</v>
      </c>
      <c r="F2082" s="1066">
        <v>2019</v>
      </c>
      <c r="G2082" s="1064">
        <v>43487</v>
      </c>
      <c r="H2082" s="1117">
        <f t="shared" si="96"/>
        <v>2019</v>
      </c>
      <c r="I2082" s="1118"/>
      <c r="J2082" s="1063" t="s">
        <v>925</v>
      </c>
      <c r="K2082" s="1063" t="s">
        <v>924</v>
      </c>
      <c r="L2082" s="1063" t="s">
        <v>827</v>
      </c>
      <c r="M2082" s="1063">
        <v>349.14600000000002</v>
      </c>
      <c r="N2082" s="1063">
        <v>0.153</v>
      </c>
      <c r="O2082" s="1062">
        <f>VLOOKUP(C2082,'A. Rate Class Allocations'!$B$124:$J$128,6,FALSE)</f>
        <v>0.94261788524984402</v>
      </c>
      <c r="P2082" s="1061">
        <f>VLOOKUP(C2082,'A. Rate Class Allocations'!$B$124:$J$128,8,FALSE)</f>
        <v>0.86676492558695795</v>
      </c>
      <c r="Q2082" s="1061">
        <f>VLOOKUP(C2082,'A. Rate Class Allocations'!$B$124:$J$128,7,FALSE)</f>
        <v>0.93591420350510102</v>
      </c>
      <c r="R2082" s="1061">
        <f>VLOOKUP(C2082,'A. Rate Class Allocations'!$B$124:$J$128,9,FALSE)</f>
        <v>0.67326093337246795</v>
      </c>
      <c r="S2082" s="1060">
        <f t="shared" si="97"/>
        <v>285.26210039245552</v>
      </c>
      <c r="T2082" s="1060">
        <f t="shared" si="98"/>
        <v>9.6407513941884321E-2</v>
      </c>
    </row>
    <row r="2083" spans="1:20" s="1063" customFormat="1">
      <c r="A2083" s="1072" t="s">
        <v>846</v>
      </c>
      <c r="B2083" s="1063" t="s">
        <v>768</v>
      </c>
      <c r="C2083" s="1063" t="s">
        <v>806</v>
      </c>
      <c r="D2083" s="1063" t="s">
        <v>1528</v>
      </c>
      <c r="E2083" s="1066">
        <v>2019</v>
      </c>
      <c r="F2083" s="1066">
        <v>2019</v>
      </c>
      <c r="G2083" s="1064">
        <v>43482</v>
      </c>
      <c r="H2083" s="1117">
        <f t="shared" si="96"/>
        <v>2019</v>
      </c>
      <c r="I2083" s="1118"/>
      <c r="J2083" s="1063" t="s">
        <v>925</v>
      </c>
      <c r="K2083" s="1063" t="s">
        <v>924</v>
      </c>
      <c r="L2083" s="1063" t="s">
        <v>827</v>
      </c>
      <c r="M2083" s="1063">
        <v>2497.1439999999998</v>
      </c>
      <c r="N2083" s="1063">
        <v>0.67599999999999993</v>
      </c>
      <c r="O2083" s="1062">
        <f>VLOOKUP(C2083,'A. Rate Class Allocations'!$B$124:$J$128,6,FALSE)</f>
        <v>0.94261788524984402</v>
      </c>
      <c r="P2083" s="1061">
        <f>VLOOKUP(C2083,'A. Rate Class Allocations'!$B$124:$J$128,8,FALSE)</f>
        <v>0.86676492558695795</v>
      </c>
      <c r="Q2083" s="1061">
        <f>VLOOKUP(C2083,'A. Rate Class Allocations'!$B$124:$J$128,7,FALSE)</f>
        <v>0.93591420350510102</v>
      </c>
      <c r="R2083" s="1061">
        <f>VLOOKUP(C2083,'A. Rate Class Allocations'!$B$124:$J$128,9,FALSE)</f>
        <v>0.67326093337246795</v>
      </c>
      <c r="S2083" s="1060">
        <f t="shared" si="97"/>
        <v>2040.2368705997428</v>
      </c>
      <c r="T2083" s="1060">
        <f t="shared" si="98"/>
        <v>0.42595738186087445</v>
      </c>
    </row>
    <row r="2084" spans="1:20" s="1063" customFormat="1">
      <c r="A2084" s="1072" t="s">
        <v>846</v>
      </c>
      <c r="B2084" s="1063" t="s">
        <v>768</v>
      </c>
      <c r="C2084" s="1063" t="s">
        <v>806</v>
      </c>
      <c r="D2084" s="1063" t="s">
        <v>1527</v>
      </c>
      <c r="E2084" s="1066">
        <v>2019</v>
      </c>
      <c r="F2084" s="1066">
        <v>2019</v>
      </c>
      <c r="G2084" s="1064">
        <v>43482</v>
      </c>
      <c r="H2084" s="1117">
        <f t="shared" si="96"/>
        <v>2019</v>
      </c>
      <c r="I2084" s="1118"/>
      <c r="J2084" s="1063" t="s">
        <v>925</v>
      </c>
      <c r="K2084" s="1063" t="s">
        <v>924</v>
      </c>
      <c r="L2084" s="1063" t="s">
        <v>827</v>
      </c>
      <c r="M2084" s="1063">
        <v>1201.2000000000003</v>
      </c>
      <c r="N2084" s="1063">
        <v>0.36400000000000005</v>
      </c>
      <c r="O2084" s="1062">
        <f>VLOOKUP(C2084,'A. Rate Class Allocations'!$B$124:$J$128,6,FALSE)</f>
        <v>0.94261788524984402</v>
      </c>
      <c r="P2084" s="1061">
        <f>VLOOKUP(C2084,'A. Rate Class Allocations'!$B$124:$J$128,8,FALSE)</f>
        <v>0.86676492558695795</v>
      </c>
      <c r="Q2084" s="1061">
        <f>VLOOKUP(C2084,'A. Rate Class Allocations'!$B$124:$J$128,7,FALSE)</f>
        <v>0.93591420350510102</v>
      </c>
      <c r="R2084" s="1061">
        <f>VLOOKUP(C2084,'A. Rate Class Allocations'!$B$124:$J$128,9,FALSE)</f>
        <v>0.67326093337246795</v>
      </c>
      <c r="S2084" s="1060">
        <f t="shared" si="97"/>
        <v>981.41417914401882</v>
      </c>
      <c r="T2084" s="1060">
        <f t="shared" si="98"/>
        <v>0.22936166715585554</v>
      </c>
    </row>
    <row r="2085" spans="1:20" s="1063" customFormat="1">
      <c r="A2085" s="1072" t="s">
        <v>846</v>
      </c>
      <c r="B2085" s="1063" t="s">
        <v>768</v>
      </c>
      <c r="C2085" s="1063" t="s">
        <v>806</v>
      </c>
      <c r="D2085" s="1063" t="s">
        <v>1527</v>
      </c>
      <c r="E2085" s="1066">
        <v>2019</v>
      </c>
      <c r="F2085" s="1066">
        <v>2019</v>
      </c>
      <c r="G2085" s="1064">
        <v>43482</v>
      </c>
      <c r="H2085" s="1117">
        <f t="shared" si="96"/>
        <v>2019</v>
      </c>
      <c r="I2085" s="1118"/>
      <c r="J2085" s="1063" t="s">
        <v>925</v>
      </c>
      <c r="K2085" s="1063" t="s">
        <v>924</v>
      </c>
      <c r="L2085" s="1063" t="s">
        <v>827</v>
      </c>
      <c r="M2085" s="1063">
        <v>92.4</v>
      </c>
      <c r="N2085" s="1063">
        <v>2.8000000000000001E-2</v>
      </c>
      <c r="O2085" s="1062">
        <f>VLOOKUP(C2085,'A. Rate Class Allocations'!$B$124:$J$128,6,FALSE)</f>
        <v>0.94261788524984402</v>
      </c>
      <c r="P2085" s="1061">
        <f>VLOOKUP(C2085,'A. Rate Class Allocations'!$B$124:$J$128,8,FALSE)</f>
        <v>0.86676492558695795</v>
      </c>
      <c r="Q2085" s="1061">
        <f>VLOOKUP(C2085,'A. Rate Class Allocations'!$B$124:$J$128,7,FALSE)</f>
        <v>0.93591420350510102</v>
      </c>
      <c r="R2085" s="1061">
        <f>VLOOKUP(C2085,'A. Rate Class Allocations'!$B$124:$J$128,9,FALSE)</f>
        <v>0.67326093337246795</v>
      </c>
      <c r="S2085" s="1060">
        <f t="shared" si="97"/>
        <v>75.493398395693745</v>
      </c>
      <c r="T2085" s="1060">
        <f t="shared" si="98"/>
        <v>1.7643205165835039E-2</v>
      </c>
    </row>
    <row r="2086" spans="1:20" s="1063" customFormat="1">
      <c r="A2086" s="1072" t="s">
        <v>846</v>
      </c>
      <c r="B2086" s="1063" t="s">
        <v>768</v>
      </c>
      <c r="C2086" s="1063" t="s">
        <v>806</v>
      </c>
      <c r="D2086" s="1063" t="s">
        <v>1526</v>
      </c>
      <c r="E2086" s="1066">
        <v>2019</v>
      </c>
      <c r="F2086" s="1066">
        <v>2019</v>
      </c>
      <c r="G2086" s="1064">
        <v>43482</v>
      </c>
      <c r="H2086" s="1117">
        <f t="shared" si="96"/>
        <v>2019</v>
      </c>
      <c r="I2086" s="1118"/>
      <c r="J2086" s="1063" t="s">
        <v>925</v>
      </c>
      <c r="K2086" s="1063" t="s">
        <v>924</v>
      </c>
      <c r="L2086" s="1063" t="s">
        <v>827</v>
      </c>
      <c r="M2086" s="1063">
        <v>1981.0440000000003</v>
      </c>
      <c r="N2086" s="1063">
        <v>0.88400000000000012</v>
      </c>
      <c r="O2086" s="1062">
        <f>VLOOKUP(C2086,'A. Rate Class Allocations'!$B$124:$J$128,6,FALSE)</f>
        <v>0.94261788524984402</v>
      </c>
      <c r="P2086" s="1061">
        <f>VLOOKUP(C2086,'A. Rate Class Allocations'!$B$124:$J$128,8,FALSE)</f>
        <v>0.86676492558695795</v>
      </c>
      <c r="Q2086" s="1061">
        <f>VLOOKUP(C2086,'A. Rate Class Allocations'!$B$124:$J$128,7,FALSE)</f>
        <v>0.93591420350510102</v>
      </c>
      <c r="R2086" s="1061">
        <f>VLOOKUP(C2086,'A. Rate Class Allocations'!$B$124:$J$128,9,FALSE)</f>
        <v>0.67326093337246795</v>
      </c>
      <c r="S2086" s="1060">
        <f t="shared" si="97"/>
        <v>1618.5686572662203</v>
      </c>
      <c r="T2086" s="1060">
        <f t="shared" si="98"/>
        <v>0.55702119166422059</v>
      </c>
    </row>
    <row r="2087" spans="1:20" s="1063" customFormat="1">
      <c r="A2087" s="1072" t="s">
        <v>846</v>
      </c>
      <c r="B2087" s="1063" t="s">
        <v>768</v>
      </c>
      <c r="C2087" s="1063" t="s">
        <v>806</v>
      </c>
      <c r="D2087" s="1063" t="s">
        <v>1525</v>
      </c>
      <c r="E2087" s="1066">
        <v>2019</v>
      </c>
      <c r="F2087" s="1066">
        <v>2019</v>
      </c>
      <c r="G2087" s="1064">
        <v>43489</v>
      </c>
      <c r="H2087" s="1117">
        <f t="shared" si="96"/>
        <v>2019</v>
      </c>
      <c r="I2087" s="1118"/>
      <c r="J2087" s="1063" t="s">
        <v>925</v>
      </c>
      <c r="K2087" s="1063" t="s">
        <v>924</v>
      </c>
      <c r="L2087" s="1063" t="s">
        <v>827</v>
      </c>
      <c r="M2087" s="1063">
        <v>3105.03</v>
      </c>
      <c r="N2087" s="1063">
        <v>1.2469999999999999</v>
      </c>
      <c r="O2087" s="1062">
        <f>VLOOKUP(C2087,'A. Rate Class Allocations'!$B$124:$J$128,6,FALSE)</f>
        <v>0.94261788524984402</v>
      </c>
      <c r="P2087" s="1061">
        <f>VLOOKUP(C2087,'A. Rate Class Allocations'!$B$124:$J$128,8,FALSE)</f>
        <v>0.86676492558695795</v>
      </c>
      <c r="Q2087" s="1061">
        <f>VLOOKUP(C2087,'A. Rate Class Allocations'!$B$124:$J$128,7,FALSE)</f>
        <v>0.93591420350510102</v>
      </c>
      <c r="R2087" s="1061">
        <f>VLOOKUP(C2087,'A. Rate Class Allocations'!$B$124:$J$128,9,FALSE)</f>
        <v>0.67326093337246795</v>
      </c>
      <c r="S2087" s="1060">
        <f t="shared" si="97"/>
        <v>2536.8968270625646</v>
      </c>
      <c r="T2087" s="1060">
        <f t="shared" si="98"/>
        <v>0.78575274434986753</v>
      </c>
    </row>
    <row r="2088" spans="1:20" s="1063" customFormat="1">
      <c r="A2088" s="1072" t="s">
        <v>846</v>
      </c>
      <c r="B2088" s="1063" t="s">
        <v>768</v>
      </c>
      <c r="C2088" s="1063" t="s">
        <v>806</v>
      </c>
      <c r="D2088" s="1063" t="s">
        <v>1524</v>
      </c>
      <c r="E2088" s="1066">
        <v>2019</v>
      </c>
      <c r="F2088" s="1066">
        <v>2019</v>
      </c>
      <c r="G2088" s="1064">
        <v>43444</v>
      </c>
      <c r="H2088" s="1117">
        <f t="shared" si="96"/>
        <v>2018</v>
      </c>
      <c r="I2088" s="1118"/>
      <c r="J2088" s="1063" t="s">
        <v>925</v>
      </c>
      <c r="K2088" s="1063" t="s">
        <v>924</v>
      </c>
      <c r="L2088" s="1063" t="s">
        <v>827</v>
      </c>
      <c r="M2088" s="1063">
        <v>1893.8920000000003</v>
      </c>
      <c r="N2088" s="1063">
        <v>0.57200000000000006</v>
      </c>
      <c r="O2088" s="1062">
        <f>VLOOKUP(C2088,'A. Rate Class Allocations'!$B$124:$J$128,6,FALSE)</f>
        <v>0.94261788524984402</v>
      </c>
      <c r="P2088" s="1061">
        <f>VLOOKUP(C2088,'A. Rate Class Allocations'!$B$124:$J$128,8,FALSE)</f>
        <v>0.86676492558695795</v>
      </c>
      <c r="Q2088" s="1061">
        <f>VLOOKUP(C2088,'A. Rate Class Allocations'!$B$124:$J$128,7,FALSE)</f>
        <v>0.93591420350510102</v>
      </c>
      <c r="R2088" s="1061">
        <f>VLOOKUP(C2088,'A. Rate Class Allocations'!$B$124:$J$128,9,FALSE)</f>
        <v>0.67326093337246795</v>
      </c>
      <c r="S2088" s="1060">
        <f t="shared" si="97"/>
        <v>1547.3630224504029</v>
      </c>
      <c r="T2088" s="1060">
        <f t="shared" si="98"/>
        <v>0.36042547695920152</v>
      </c>
    </row>
    <row r="2089" spans="1:20" s="1063" customFormat="1">
      <c r="A2089" s="1072" t="s">
        <v>846</v>
      </c>
      <c r="B2089" s="1063" t="s">
        <v>768</v>
      </c>
      <c r="C2089" s="1063" t="s">
        <v>806</v>
      </c>
      <c r="D2089" s="1063" t="s">
        <v>1524</v>
      </c>
      <c r="E2089" s="1066">
        <v>2019</v>
      </c>
      <c r="F2089" s="1066">
        <v>2019</v>
      </c>
      <c r="G2089" s="1064">
        <v>43444</v>
      </c>
      <c r="H2089" s="1117">
        <f t="shared" si="96"/>
        <v>2018</v>
      </c>
      <c r="I2089" s="1118"/>
      <c r="J2089" s="1063" t="s">
        <v>925</v>
      </c>
      <c r="K2089" s="1063" t="s">
        <v>924</v>
      </c>
      <c r="L2089" s="1063" t="s">
        <v>827</v>
      </c>
      <c r="M2089" s="1063">
        <v>46.354000000000006</v>
      </c>
      <c r="N2089" s="1063">
        <v>1.4E-2</v>
      </c>
      <c r="O2089" s="1062">
        <f>VLOOKUP(C2089,'A. Rate Class Allocations'!$B$124:$J$128,6,FALSE)</f>
        <v>0.94261788524984402</v>
      </c>
      <c r="P2089" s="1061">
        <f>VLOOKUP(C2089,'A. Rate Class Allocations'!$B$124:$J$128,8,FALSE)</f>
        <v>0.86676492558695795</v>
      </c>
      <c r="Q2089" s="1061">
        <f>VLOOKUP(C2089,'A. Rate Class Allocations'!$B$124:$J$128,7,FALSE)</f>
        <v>0.93591420350510102</v>
      </c>
      <c r="R2089" s="1061">
        <f>VLOOKUP(C2089,'A. Rate Class Allocations'!$B$124:$J$128,9,FALSE)</f>
        <v>0.67326093337246795</v>
      </c>
      <c r="S2089" s="1060">
        <f t="shared" si="97"/>
        <v>37.872521528506368</v>
      </c>
      <c r="T2089" s="1060">
        <f t="shared" si="98"/>
        <v>8.8216025829175194E-3</v>
      </c>
    </row>
    <row r="2090" spans="1:20" s="1063" customFormat="1">
      <c r="A2090" s="1072" t="s">
        <v>846</v>
      </c>
      <c r="B2090" s="1063" t="s">
        <v>768</v>
      </c>
      <c r="C2090" s="1063" t="s">
        <v>806</v>
      </c>
      <c r="D2090" s="1063" t="s">
        <v>1523</v>
      </c>
      <c r="E2090" s="1066">
        <v>2019</v>
      </c>
      <c r="F2090" s="1066">
        <v>2019</v>
      </c>
      <c r="G2090" s="1064">
        <v>43482</v>
      </c>
      <c r="H2090" s="1117">
        <f t="shared" si="96"/>
        <v>2019</v>
      </c>
      <c r="I2090" s="1118"/>
      <c r="J2090" s="1063" t="s">
        <v>925</v>
      </c>
      <c r="K2090" s="1063" t="s">
        <v>924</v>
      </c>
      <c r="L2090" s="1063" t="s">
        <v>827</v>
      </c>
      <c r="M2090" s="1063">
        <v>1364.7689999999998</v>
      </c>
      <c r="N2090" s="1063">
        <v>0.60899999999999987</v>
      </c>
      <c r="O2090" s="1062">
        <f>VLOOKUP(C2090,'A. Rate Class Allocations'!$B$124:$J$128,6,FALSE)</f>
        <v>0.94261788524984402</v>
      </c>
      <c r="P2090" s="1061">
        <f>VLOOKUP(C2090,'A. Rate Class Allocations'!$B$124:$J$128,8,FALSE)</f>
        <v>0.86676492558695795</v>
      </c>
      <c r="Q2090" s="1061">
        <f>VLOOKUP(C2090,'A. Rate Class Allocations'!$B$124:$J$128,7,FALSE)</f>
        <v>0.93591420350510102</v>
      </c>
      <c r="R2090" s="1061">
        <f>VLOOKUP(C2090,'A. Rate Class Allocations'!$B$124:$J$128,9,FALSE)</f>
        <v>0.67326093337246795</v>
      </c>
      <c r="S2090" s="1060">
        <f t="shared" si="97"/>
        <v>1115.0546518949411</v>
      </c>
      <c r="T2090" s="1060">
        <f t="shared" si="98"/>
        <v>0.38373971235691201</v>
      </c>
    </row>
    <row r="2091" spans="1:20" s="1063" customFormat="1">
      <c r="A2091" s="1072" t="s">
        <v>846</v>
      </c>
      <c r="B2091" s="1063" t="s">
        <v>768</v>
      </c>
      <c r="C2091" s="1063" t="s">
        <v>806</v>
      </c>
      <c r="D2091" s="1063" t="s">
        <v>1523</v>
      </c>
      <c r="E2091" s="1066">
        <v>2019</v>
      </c>
      <c r="F2091" s="1066">
        <v>2019</v>
      </c>
      <c r="G2091" s="1064">
        <v>43482</v>
      </c>
      <c r="H2091" s="1117">
        <f t="shared" si="96"/>
        <v>2019</v>
      </c>
      <c r="I2091" s="1118"/>
      <c r="J2091" s="1063" t="s">
        <v>925</v>
      </c>
      <c r="K2091" s="1063" t="s">
        <v>924</v>
      </c>
      <c r="L2091" s="1063" t="s">
        <v>827</v>
      </c>
      <c r="M2091" s="1063">
        <v>324.94499999999994</v>
      </c>
      <c r="N2091" s="1063">
        <v>0.14499999999999999</v>
      </c>
      <c r="O2091" s="1062">
        <f>VLOOKUP(C2091,'A. Rate Class Allocations'!$B$124:$J$128,6,FALSE)</f>
        <v>0.94261788524984402</v>
      </c>
      <c r="P2091" s="1061">
        <f>VLOOKUP(C2091,'A. Rate Class Allocations'!$B$124:$J$128,8,FALSE)</f>
        <v>0.86676492558695795</v>
      </c>
      <c r="Q2091" s="1061">
        <f>VLOOKUP(C2091,'A. Rate Class Allocations'!$B$124:$J$128,7,FALSE)</f>
        <v>0.93591420350510102</v>
      </c>
      <c r="R2091" s="1061">
        <f>VLOOKUP(C2091,'A. Rate Class Allocations'!$B$124:$J$128,9,FALSE)</f>
        <v>0.67326093337246795</v>
      </c>
      <c r="S2091" s="1060">
        <f t="shared" si="97"/>
        <v>265.48920283212874</v>
      </c>
      <c r="T2091" s="1060">
        <f t="shared" si="98"/>
        <v>9.1366598180217168E-2</v>
      </c>
    </row>
    <row r="2092" spans="1:20" s="1063" customFormat="1">
      <c r="A2092" s="1072" t="s">
        <v>846</v>
      </c>
      <c r="B2092" s="1063" t="s">
        <v>768</v>
      </c>
      <c r="C2092" s="1063" t="s">
        <v>806</v>
      </c>
      <c r="D2092" s="1063" t="s">
        <v>1523</v>
      </c>
      <c r="E2092" s="1066">
        <v>2019</v>
      </c>
      <c r="F2092" s="1066">
        <v>2019</v>
      </c>
      <c r="G2092" s="1064">
        <v>43482</v>
      </c>
      <c r="H2092" s="1117">
        <f t="shared" si="96"/>
        <v>2019</v>
      </c>
      <c r="I2092" s="1118"/>
      <c r="J2092" s="1063" t="s">
        <v>925</v>
      </c>
      <c r="K2092" s="1063" t="s">
        <v>924</v>
      </c>
      <c r="L2092" s="1063" t="s">
        <v>827</v>
      </c>
      <c r="M2092" s="1063">
        <v>582.66000000000008</v>
      </c>
      <c r="N2092" s="1063">
        <v>0.26000000000000006</v>
      </c>
      <c r="O2092" s="1062">
        <f>VLOOKUP(C2092,'A. Rate Class Allocations'!$B$124:$J$128,6,FALSE)</f>
        <v>0.94261788524984402</v>
      </c>
      <c r="P2092" s="1061">
        <f>VLOOKUP(C2092,'A. Rate Class Allocations'!$B$124:$J$128,8,FALSE)</f>
        <v>0.86676492558695795</v>
      </c>
      <c r="Q2092" s="1061">
        <f>VLOOKUP(C2092,'A. Rate Class Allocations'!$B$124:$J$128,7,FALSE)</f>
        <v>0.93591420350510102</v>
      </c>
      <c r="R2092" s="1061">
        <f>VLOOKUP(C2092,'A. Rate Class Allocations'!$B$124:$J$128,9,FALSE)</f>
        <v>0.67326093337246795</v>
      </c>
      <c r="S2092" s="1060">
        <f t="shared" si="97"/>
        <v>476.04960507830003</v>
      </c>
      <c r="T2092" s="1060">
        <f t="shared" si="98"/>
        <v>0.16382976225418253</v>
      </c>
    </row>
    <row r="2093" spans="1:20" s="1063" customFormat="1">
      <c r="A2093" s="1072" t="s">
        <v>846</v>
      </c>
      <c r="B2093" s="1063" t="s">
        <v>768</v>
      </c>
      <c r="C2093" s="1063" t="s">
        <v>806</v>
      </c>
      <c r="D2093" s="1063" t="s">
        <v>1523</v>
      </c>
      <c r="E2093" s="1066">
        <v>2019</v>
      </c>
      <c r="F2093" s="1066">
        <v>2019</v>
      </c>
      <c r="G2093" s="1064">
        <v>43482</v>
      </c>
      <c r="H2093" s="1117">
        <f t="shared" si="96"/>
        <v>2019</v>
      </c>
      <c r="I2093" s="1118"/>
      <c r="J2093" s="1063" t="s">
        <v>925</v>
      </c>
      <c r="K2093" s="1063" t="s">
        <v>924</v>
      </c>
      <c r="L2093" s="1063" t="s">
        <v>827</v>
      </c>
      <c r="M2093" s="1063">
        <v>389.93399999999997</v>
      </c>
      <c r="N2093" s="1063">
        <v>0.17399999999999999</v>
      </c>
      <c r="O2093" s="1062">
        <f>VLOOKUP(C2093,'A. Rate Class Allocations'!$B$124:$J$128,6,FALSE)</f>
        <v>0.94261788524984402</v>
      </c>
      <c r="P2093" s="1061">
        <f>VLOOKUP(C2093,'A. Rate Class Allocations'!$B$124:$J$128,8,FALSE)</f>
        <v>0.86676492558695795</v>
      </c>
      <c r="Q2093" s="1061">
        <f>VLOOKUP(C2093,'A. Rate Class Allocations'!$B$124:$J$128,7,FALSE)</f>
        <v>0.93591420350510102</v>
      </c>
      <c r="R2093" s="1061">
        <f>VLOOKUP(C2093,'A. Rate Class Allocations'!$B$124:$J$128,9,FALSE)</f>
        <v>0.67326093337246795</v>
      </c>
      <c r="S2093" s="1060">
        <f t="shared" si="97"/>
        <v>318.58704339855456</v>
      </c>
      <c r="T2093" s="1060">
        <f t="shared" si="98"/>
        <v>0.10963991781626058</v>
      </c>
    </row>
    <row r="2094" spans="1:20" s="1063" customFormat="1">
      <c r="A2094" s="1072" t="s">
        <v>846</v>
      </c>
      <c r="B2094" s="1063" t="s">
        <v>768</v>
      </c>
      <c r="C2094" s="1063" t="s">
        <v>806</v>
      </c>
      <c r="D2094" s="1063" t="s">
        <v>1523</v>
      </c>
      <c r="E2094" s="1066">
        <v>2019</v>
      </c>
      <c r="F2094" s="1066">
        <v>2019</v>
      </c>
      <c r="G2094" s="1064">
        <v>43482</v>
      </c>
      <c r="H2094" s="1117">
        <f t="shared" si="96"/>
        <v>2019</v>
      </c>
      <c r="I2094" s="1118"/>
      <c r="J2094" s="1063" t="s">
        <v>925</v>
      </c>
      <c r="K2094" s="1063" t="s">
        <v>924</v>
      </c>
      <c r="L2094" s="1063" t="s">
        <v>827</v>
      </c>
      <c r="M2094" s="1063">
        <v>64.98899999999999</v>
      </c>
      <c r="N2094" s="1063">
        <v>2.8999999999999998E-2</v>
      </c>
      <c r="O2094" s="1062">
        <f>VLOOKUP(C2094,'A. Rate Class Allocations'!$B$124:$J$128,6,FALSE)</f>
        <v>0.94261788524984402</v>
      </c>
      <c r="P2094" s="1061">
        <f>VLOOKUP(C2094,'A. Rate Class Allocations'!$B$124:$J$128,8,FALSE)</f>
        <v>0.86676492558695795</v>
      </c>
      <c r="Q2094" s="1061">
        <f>VLOOKUP(C2094,'A. Rate Class Allocations'!$B$124:$J$128,7,FALSE)</f>
        <v>0.93591420350510102</v>
      </c>
      <c r="R2094" s="1061">
        <f>VLOOKUP(C2094,'A. Rate Class Allocations'!$B$124:$J$128,9,FALSE)</f>
        <v>0.67326093337246795</v>
      </c>
      <c r="S2094" s="1060">
        <f t="shared" si="97"/>
        <v>53.097840566425759</v>
      </c>
      <c r="T2094" s="1060">
        <f t="shared" si="98"/>
        <v>1.8273319636043429E-2</v>
      </c>
    </row>
    <row r="2095" spans="1:20" s="1063" customFormat="1">
      <c r="A2095" s="1072" t="s">
        <v>846</v>
      </c>
      <c r="B2095" s="1063" t="s">
        <v>768</v>
      </c>
      <c r="C2095" s="1063" t="s">
        <v>806</v>
      </c>
      <c r="D2095" s="1063" t="s">
        <v>1523</v>
      </c>
      <c r="E2095" s="1066">
        <v>2019</v>
      </c>
      <c r="F2095" s="1066">
        <v>2019</v>
      </c>
      <c r="G2095" s="1064">
        <v>43482</v>
      </c>
      <c r="H2095" s="1117">
        <f t="shared" si="96"/>
        <v>2019</v>
      </c>
      <c r="I2095" s="1118"/>
      <c r="J2095" s="1063" t="s">
        <v>925</v>
      </c>
      <c r="K2095" s="1063" t="s">
        <v>924</v>
      </c>
      <c r="L2095" s="1063" t="s">
        <v>827</v>
      </c>
      <c r="M2095" s="1063">
        <v>537.84</v>
      </c>
      <c r="N2095" s="1063">
        <v>0.24000000000000005</v>
      </c>
      <c r="O2095" s="1062">
        <f>VLOOKUP(C2095,'A. Rate Class Allocations'!$B$124:$J$128,6,FALSE)</f>
        <v>0.94261788524984402</v>
      </c>
      <c r="P2095" s="1061">
        <f>VLOOKUP(C2095,'A. Rate Class Allocations'!$B$124:$J$128,8,FALSE)</f>
        <v>0.86676492558695795</v>
      </c>
      <c r="Q2095" s="1061">
        <f>VLOOKUP(C2095,'A. Rate Class Allocations'!$B$124:$J$128,7,FALSE)</f>
        <v>0.93591420350510102</v>
      </c>
      <c r="R2095" s="1061">
        <f>VLOOKUP(C2095,'A. Rate Class Allocations'!$B$124:$J$128,9,FALSE)</f>
        <v>0.67326093337246795</v>
      </c>
      <c r="S2095" s="1060">
        <f t="shared" si="97"/>
        <v>439.43040468766156</v>
      </c>
      <c r="T2095" s="1060">
        <f t="shared" si="98"/>
        <v>0.15122747285001464</v>
      </c>
    </row>
    <row r="2096" spans="1:20" s="1063" customFormat="1">
      <c r="A2096" s="1072" t="s">
        <v>846</v>
      </c>
      <c r="B2096" s="1063" t="s">
        <v>768</v>
      </c>
      <c r="C2096" s="1063" t="s">
        <v>806</v>
      </c>
      <c r="D2096" s="1063" t="s">
        <v>1522</v>
      </c>
      <c r="E2096" s="1066">
        <v>2019</v>
      </c>
      <c r="F2096" s="1066">
        <v>2019</v>
      </c>
      <c r="G2096" s="1064">
        <v>43482</v>
      </c>
      <c r="H2096" s="1117">
        <f t="shared" si="96"/>
        <v>2019</v>
      </c>
      <c r="I2096" s="1118"/>
      <c r="J2096" s="1063" t="s">
        <v>925</v>
      </c>
      <c r="K2096" s="1063" t="s">
        <v>924</v>
      </c>
      <c r="L2096" s="1063" t="s">
        <v>827</v>
      </c>
      <c r="M2096" s="1063">
        <v>1429.7580000000005</v>
      </c>
      <c r="N2096" s="1063">
        <v>0.63800000000000012</v>
      </c>
      <c r="O2096" s="1062">
        <f>VLOOKUP(C2096,'A. Rate Class Allocations'!$B$124:$J$128,6,FALSE)</f>
        <v>0.94261788524984402</v>
      </c>
      <c r="P2096" s="1061">
        <f>VLOOKUP(C2096,'A. Rate Class Allocations'!$B$124:$J$128,8,FALSE)</f>
        <v>0.86676492558695795</v>
      </c>
      <c r="Q2096" s="1061">
        <f>VLOOKUP(C2096,'A. Rate Class Allocations'!$B$124:$J$128,7,FALSE)</f>
        <v>0.93591420350510102</v>
      </c>
      <c r="R2096" s="1061">
        <f>VLOOKUP(C2096,'A. Rate Class Allocations'!$B$124:$J$128,9,FALSE)</f>
        <v>0.67326093337246795</v>
      </c>
      <c r="S2096" s="1060">
        <f t="shared" si="97"/>
        <v>1168.1524924613673</v>
      </c>
      <c r="T2096" s="1060">
        <f t="shared" si="98"/>
        <v>0.40201303199295563</v>
      </c>
    </row>
    <row r="2097" spans="1:20" s="1063" customFormat="1">
      <c r="A2097" s="1072" t="s">
        <v>846</v>
      </c>
      <c r="B2097" s="1063" t="s">
        <v>768</v>
      </c>
      <c r="C2097" s="1063" t="s">
        <v>806</v>
      </c>
      <c r="D2097" s="1063" t="s">
        <v>1522</v>
      </c>
      <c r="E2097" s="1066">
        <v>2019</v>
      </c>
      <c r="F2097" s="1066">
        <v>2019</v>
      </c>
      <c r="G2097" s="1064">
        <v>43482</v>
      </c>
      <c r="H2097" s="1117">
        <f t="shared" si="96"/>
        <v>2019</v>
      </c>
      <c r="I2097" s="1118"/>
      <c r="J2097" s="1063" t="s">
        <v>925</v>
      </c>
      <c r="K2097" s="1063" t="s">
        <v>924</v>
      </c>
      <c r="L2097" s="1063" t="s">
        <v>827</v>
      </c>
      <c r="M2097" s="1063">
        <v>761.94</v>
      </c>
      <c r="N2097" s="1063">
        <v>0.34</v>
      </c>
      <c r="O2097" s="1062">
        <f>VLOOKUP(C2097,'A. Rate Class Allocations'!$B$124:$J$128,6,FALSE)</f>
        <v>0.94261788524984402</v>
      </c>
      <c r="P2097" s="1061">
        <f>VLOOKUP(C2097,'A. Rate Class Allocations'!$B$124:$J$128,8,FALSE)</f>
        <v>0.86676492558695795</v>
      </c>
      <c r="Q2097" s="1061">
        <f>VLOOKUP(C2097,'A. Rate Class Allocations'!$B$124:$J$128,7,FALSE)</f>
        <v>0.93591420350510102</v>
      </c>
      <c r="R2097" s="1061">
        <f>VLOOKUP(C2097,'A. Rate Class Allocations'!$B$124:$J$128,9,FALSE)</f>
        <v>0.67326093337246795</v>
      </c>
      <c r="S2097" s="1060">
        <f t="shared" si="97"/>
        <v>622.52640664085379</v>
      </c>
      <c r="T2097" s="1060">
        <f t="shared" si="98"/>
        <v>0.21423891987085406</v>
      </c>
    </row>
    <row r="2098" spans="1:20" s="1063" customFormat="1">
      <c r="A2098" s="1072" t="s">
        <v>846</v>
      </c>
      <c r="B2098" s="1063" t="s">
        <v>768</v>
      </c>
      <c r="C2098" s="1063" t="s">
        <v>806</v>
      </c>
      <c r="D2098" s="1063" t="s">
        <v>1522</v>
      </c>
      <c r="E2098" s="1066">
        <v>2019</v>
      </c>
      <c r="F2098" s="1066">
        <v>2019</v>
      </c>
      <c r="G2098" s="1064">
        <v>43482</v>
      </c>
      <c r="H2098" s="1117">
        <f t="shared" si="96"/>
        <v>2019</v>
      </c>
      <c r="I2098" s="1118"/>
      <c r="J2098" s="1063" t="s">
        <v>925</v>
      </c>
      <c r="K2098" s="1063" t="s">
        <v>924</v>
      </c>
      <c r="L2098" s="1063" t="s">
        <v>827</v>
      </c>
      <c r="M2098" s="1063">
        <v>1828.6559999999999</v>
      </c>
      <c r="N2098" s="1063">
        <v>0.81599999999999995</v>
      </c>
      <c r="O2098" s="1062">
        <f>VLOOKUP(C2098,'A. Rate Class Allocations'!$B$124:$J$128,6,FALSE)</f>
        <v>0.94261788524984402</v>
      </c>
      <c r="P2098" s="1061">
        <f>VLOOKUP(C2098,'A. Rate Class Allocations'!$B$124:$J$128,8,FALSE)</f>
        <v>0.86676492558695795</v>
      </c>
      <c r="Q2098" s="1061">
        <f>VLOOKUP(C2098,'A. Rate Class Allocations'!$B$124:$J$128,7,FALSE)</f>
        <v>0.93591420350510102</v>
      </c>
      <c r="R2098" s="1061">
        <f>VLOOKUP(C2098,'A. Rate Class Allocations'!$B$124:$J$128,9,FALSE)</f>
        <v>0.67326093337246795</v>
      </c>
      <c r="S2098" s="1060">
        <f t="shared" si="97"/>
        <v>1494.0633759380491</v>
      </c>
      <c r="T2098" s="1060">
        <f t="shared" si="98"/>
        <v>0.5141734076900496</v>
      </c>
    </row>
    <row r="2099" spans="1:20" s="1063" customFormat="1">
      <c r="A2099" s="1072" t="s">
        <v>846</v>
      </c>
      <c r="B2099" s="1063" t="s">
        <v>768</v>
      </c>
      <c r="C2099" s="1063" t="s">
        <v>806</v>
      </c>
      <c r="D2099" s="1063" t="s">
        <v>1522</v>
      </c>
      <c r="E2099" s="1066">
        <v>2019</v>
      </c>
      <c r="F2099" s="1066">
        <v>2019</v>
      </c>
      <c r="G2099" s="1064">
        <v>43482</v>
      </c>
      <c r="H2099" s="1117">
        <f t="shared" si="96"/>
        <v>2019</v>
      </c>
      <c r="I2099" s="1118"/>
      <c r="J2099" s="1063" t="s">
        <v>925</v>
      </c>
      <c r="K2099" s="1063" t="s">
        <v>924</v>
      </c>
      <c r="L2099" s="1063" t="s">
        <v>827</v>
      </c>
      <c r="M2099" s="1063">
        <v>116.53200000000001</v>
      </c>
      <c r="N2099" s="1063">
        <v>5.2000000000000005E-2</v>
      </c>
      <c r="O2099" s="1062">
        <f>VLOOKUP(C2099,'A. Rate Class Allocations'!$B$124:$J$128,6,FALSE)</f>
        <v>0.94261788524984402</v>
      </c>
      <c r="P2099" s="1061">
        <f>VLOOKUP(C2099,'A. Rate Class Allocations'!$B$124:$J$128,8,FALSE)</f>
        <v>0.86676492558695795</v>
      </c>
      <c r="Q2099" s="1061">
        <f>VLOOKUP(C2099,'A. Rate Class Allocations'!$B$124:$J$128,7,FALSE)</f>
        <v>0.93591420350510102</v>
      </c>
      <c r="R2099" s="1061">
        <f>VLOOKUP(C2099,'A. Rate Class Allocations'!$B$124:$J$128,9,FALSE)</f>
        <v>0.67326093337246795</v>
      </c>
      <c r="S2099" s="1060">
        <f t="shared" si="97"/>
        <v>95.209921015660001</v>
      </c>
      <c r="T2099" s="1060">
        <f t="shared" si="98"/>
        <v>3.2765952450836508E-2</v>
      </c>
    </row>
    <row r="2100" spans="1:20" s="1063" customFormat="1">
      <c r="A2100" s="1072" t="s">
        <v>846</v>
      </c>
      <c r="B2100" s="1063" t="s">
        <v>768</v>
      </c>
      <c r="C2100" s="1063" t="s">
        <v>806</v>
      </c>
      <c r="D2100" s="1063" t="s">
        <v>1522</v>
      </c>
      <c r="E2100" s="1066">
        <v>2019</v>
      </c>
      <c r="F2100" s="1066">
        <v>2019</v>
      </c>
      <c r="G2100" s="1064">
        <v>43482</v>
      </c>
      <c r="H2100" s="1117">
        <f t="shared" si="96"/>
        <v>2019</v>
      </c>
      <c r="I2100" s="1118"/>
      <c r="J2100" s="1063" t="s">
        <v>925</v>
      </c>
      <c r="K2100" s="1063" t="s">
        <v>924</v>
      </c>
      <c r="L2100" s="1063" t="s">
        <v>827</v>
      </c>
      <c r="M2100" s="1063">
        <v>259.95599999999996</v>
      </c>
      <c r="N2100" s="1063">
        <v>0.11599999999999999</v>
      </c>
      <c r="O2100" s="1062">
        <f>VLOOKUP(C2100,'A. Rate Class Allocations'!$B$124:$J$128,6,FALSE)</f>
        <v>0.94261788524984402</v>
      </c>
      <c r="P2100" s="1061">
        <f>VLOOKUP(C2100,'A. Rate Class Allocations'!$B$124:$J$128,8,FALSE)</f>
        <v>0.86676492558695795</v>
      </c>
      <c r="Q2100" s="1061">
        <f>VLOOKUP(C2100,'A. Rate Class Allocations'!$B$124:$J$128,7,FALSE)</f>
        <v>0.93591420350510102</v>
      </c>
      <c r="R2100" s="1061">
        <f>VLOOKUP(C2100,'A. Rate Class Allocations'!$B$124:$J$128,9,FALSE)</f>
        <v>0.67326093337246795</v>
      </c>
      <c r="S2100" s="1060">
        <f t="shared" si="97"/>
        <v>212.39136226570304</v>
      </c>
      <c r="T2100" s="1060">
        <f t="shared" si="98"/>
        <v>7.3093278544173718E-2</v>
      </c>
    </row>
    <row r="2101" spans="1:20" s="1063" customFormat="1">
      <c r="A2101" s="1072" t="s">
        <v>846</v>
      </c>
      <c r="B2101" s="1063" t="s">
        <v>768</v>
      </c>
      <c r="C2101" s="1063" t="s">
        <v>806</v>
      </c>
      <c r="D2101" s="1063" t="s">
        <v>1522</v>
      </c>
      <c r="E2101" s="1066">
        <v>2019</v>
      </c>
      <c r="F2101" s="1066">
        <v>2019</v>
      </c>
      <c r="G2101" s="1064">
        <v>43482</v>
      </c>
      <c r="H2101" s="1117">
        <f t="shared" si="96"/>
        <v>2019</v>
      </c>
      <c r="I2101" s="1118"/>
      <c r="J2101" s="1063" t="s">
        <v>925</v>
      </c>
      <c r="K2101" s="1063" t="s">
        <v>924</v>
      </c>
      <c r="L2101" s="1063" t="s">
        <v>827</v>
      </c>
      <c r="M2101" s="1063">
        <v>233.06400000000002</v>
      </c>
      <c r="N2101" s="1063">
        <v>0.10400000000000001</v>
      </c>
      <c r="O2101" s="1062">
        <f>VLOOKUP(C2101,'A. Rate Class Allocations'!$B$124:$J$128,6,FALSE)</f>
        <v>0.94261788524984402</v>
      </c>
      <c r="P2101" s="1061">
        <f>VLOOKUP(C2101,'A. Rate Class Allocations'!$B$124:$J$128,8,FALSE)</f>
        <v>0.86676492558695795</v>
      </c>
      <c r="Q2101" s="1061">
        <f>VLOOKUP(C2101,'A. Rate Class Allocations'!$B$124:$J$128,7,FALSE)</f>
        <v>0.93591420350510102</v>
      </c>
      <c r="R2101" s="1061">
        <f>VLOOKUP(C2101,'A. Rate Class Allocations'!$B$124:$J$128,9,FALSE)</f>
        <v>0.67326093337246795</v>
      </c>
      <c r="S2101" s="1060">
        <f t="shared" si="97"/>
        <v>190.41984203132</v>
      </c>
      <c r="T2101" s="1060">
        <f t="shared" si="98"/>
        <v>6.5531904901673016E-2</v>
      </c>
    </row>
    <row r="2102" spans="1:20" s="1063" customFormat="1">
      <c r="A2102" s="1072" t="s">
        <v>846</v>
      </c>
      <c r="B2102" s="1063" t="s">
        <v>768</v>
      </c>
      <c r="C2102" s="1063" t="s">
        <v>806</v>
      </c>
      <c r="D2102" s="1063" t="s">
        <v>1522</v>
      </c>
      <c r="E2102" s="1066">
        <v>2019</v>
      </c>
      <c r="F2102" s="1066">
        <v>2019</v>
      </c>
      <c r="G2102" s="1064">
        <v>43482</v>
      </c>
      <c r="H2102" s="1117">
        <f t="shared" si="96"/>
        <v>2019</v>
      </c>
      <c r="I2102" s="1118"/>
      <c r="J2102" s="1063" t="s">
        <v>925</v>
      </c>
      <c r="K2102" s="1063" t="s">
        <v>924</v>
      </c>
      <c r="L2102" s="1063" t="s">
        <v>827</v>
      </c>
      <c r="M2102" s="1063">
        <v>116.53200000000001</v>
      </c>
      <c r="N2102" s="1063">
        <v>5.2000000000000005E-2</v>
      </c>
      <c r="O2102" s="1062">
        <f>VLOOKUP(C2102,'A. Rate Class Allocations'!$B$124:$J$128,6,FALSE)</f>
        <v>0.94261788524984402</v>
      </c>
      <c r="P2102" s="1061">
        <f>VLOOKUP(C2102,'A. Rate Class Allocations'!$B$124:$J$128,8,FALSE)</f>
        <v>0.86676492558695795</v>
      </c>
      <c r="Q2102" s="1061">
        <f>VLOOKUP(C2102,'A. Rate Class Allocations'!$B$124:$J$128,7,FALSE)</f>
        <v>0.93591420350510102</v>
      </c>
      <c r="R2102" s="1061">
        <f>VLOOKUP(C2102,'A. Rate Class Allocations'!$B$124:$J$128,9,FALSE)</f>
        <v>0.67326093337246795</v>
      </c>
      <c r="S2102" s="1060">
        <f t="shared" si="97"/>
        <v>95.209921015660001</v>
      </c>
      <c r="T2102" s="1060">
        <f t="shared" si="98"/>
        <v>3.2765952450836508E-2</v>
      </c>
    </row>
    <row r="2103" spans="1:20" s="1063" customFormat="1">
      <c r="A2103" s="1072" t="s">
        <v>846</v>
      </c>
      <c r="B2103" s="1063" t="s">
        <v>768</v>
      </c>
      <c r="C2103" s="1063" t="s">
        <v>806</v>
      </c>
      <c r="D2103" s="1063" t="s">
        <v>1521</v>
      </c>
      <c r="E2103" s="1066">
        <v>2019</v>
      </c>
      <c r="F2103" s="1066">
        <v>2019</v>
      </c>
      <c r="G2103" s="1064">
        <v>43482</v>
      </c>
      <c r="H2103" s="1117">
        <f t="shared" si="96"/>
        <v>2019</v>
      </c>
      <c r="I2103" s="1118"/>
      <c r="J2103" s="1063" t="s">
        <v>925</v>
      </c>
      <c r="K2103" s="1063" t="s">
        <v>924</v>
      </c>
      <c r="L2103" s="1063" t="s">
        <v>827</v>
      </c>
      <c r="M2103" s="1063">
        <v>349.596</v>
      </c>
      <c r="N2103" s="1063">
        <v>0.15600000000000003</v>
      </c>
      <c r="O2103" s="1062">
        <f>VLOOKUP(C2103,'A. Rate Class Allocations'!$B$124:$J$128,6,FALSE)</f>
        <v>0.94261788524984402</v>
      </c>
      <c r="P2103" s="1061">
        <f>VLOOKUP(C2103,'A. Rate Class Allocations'!$B$124:$J$128,8,FALSE)</f>
        <v>0.86676492558695795</v>
      </c>
      <c r="Q2103" s="1061">
        <f>VLOOKUP(C2103,'A. Rate Class Allocations'!$B$124:$J$128,7,FALSE)</f>
        <v>0.93591420350510102</v>
      </c>
      <c r="R2103" s="1061">
        <f>VLOOKUP(C2103,'A. Rate Class Allocations'!$B$124:$J$128,9,FALSE)</f>
        <v>0.67326093337246795</v>
      </c>
      <c r="S2103" s="1060">
        <f t="shared" si="97"/>
        <v>285.62976304697997</v>
      </c>
      <c r="T2103" s="1060">
        <f t="shared" si="98"/>
        <v>9.8297857352509524E-2</v>
      </c>
    </row>
    <row r="2104" spans="1:20" s="1063" customFormat="1">
      <c r="A2104" s="1072" t="s">
        <v>846</v>
      </c>
      <c r="B2104" s="1063" t="s">
        <v>768</v>
      </c>
      <c r="C2104" s="1063" t="s">
        <v>806</v>
      </c>
      <c r="D2104" s="1063" t="s">
        <v>1521</v>
      </c>
      <c r="E2104" s="1066">
        <v>2019</v>
      </c>
      <c r="F2104" s="1066">
        <v>2019</v>
      </c>
      <c r="G2104" s="1064">
        <v>43482</v>
      </c>
      <c r="H2104" s="1117">
        <f t="shared" si="96"/>
        <v>2019</v>
      </c>
      <c r="I2104" s="1118"/>
      <c r="J2104" s="1063" t="s">
        <v>925</v>
      </c>
      <c r="K2104" s="1063" t="s">
        <v>924</v>
      </c>
      <c r="L2104" s="1063" t="s">
        <v>827</v>
      </c>
      <c r="M2104" s="1063">
        <v>1104.8129999999999</v>
      </c>
      <c r="N2104" s="1063">
        <v>0.49299999999999988</v>
      </c>
      <c r="O2104" s="1062">
        <f>VLOOKUP(C2104,'A. Rate Class Allocations'!$B$124:$J$128,6,FALSE)</f>
        <v>0.94261788524984402</v>
      </c>
      <c r="P2104" s="1061">
        <f>VLOOKUP(C2104,'A. Rate Class Allocations'!$B$124:$J$128,8,FALSE)</f>
        <v>0.86676492558695795</v>
      </c>
      <c r="Q2104" s="1061">
        <f>VLOOKUP(C2104,'A. Rate Class Allocations'!$B$124:$J$128,7,FALSE)</f>
        <v>0.93591420350510102</v>
      </c>
      <c r="R2104" s="1061">
        <f>VLOOKUP(C2104,'A. Rate Class Allocations'!$B$124:$J$128,9,FALSE)</f>
        <v>0.67326093337246795</v>
      </c>
      <c r="S2104" s="1060">
        <f t="shared" si="97"/>
        <v>902.66328962923785</v>
      </c>
      <c r="T2104" s="1060">
        <f t="shared" si="98"/>
        <v>0.31064643381273827</v>
      </c>
    </row>
    <row r="2105" spans="1:20" s="1063" customFormat="1">
      <c r="A2105" s="1072" t="s">
        <v>846</v>
      </c>
      <c r="B2105" s="1063" t="s">
        <v>768</v>
      </c>
      <c r="C2105" s="1063" t="s">
        <v>806</v>
      </c>
      <c r="D2105" s="1063" t="s">
        <v>1521</v>
      </c>
      <c r="E2105" s="1066">
        <v>2019</v>
      </c>
      <c r="F2105" s="1066">
        <v>2019</v>
      </c>
      <c r="G2105" s="1064">
        <v>43482</v>
      </c>
      <c r="H2105" s="1117">
        <f t="shared" si="96"/>
        <v>2019</v>
      </c>
      <c r="I2105" s="1118"/>
      <c r="J2105" s="1063" t="s">
        <v>925</v>
      </c>
      <c r="K2105" s="1063" t="s">
        <v>924</v>
      </c>
      <c r="L2105" s="1063" t="s">
        <v>827</v>
      </c>
      <c r="M2105" s="1063">
        <v>156.86999999999998</v>
      </c>
      <c r="N2105" s="1063">
        <v>6.9999999999999993E-2</v>
      </c>
      <c r="O2105" s="1062">
        <f>VLOOKUP(C2105,'A. Rate Class Allocations'!$B$124:$J$128,6,FALSE)</f>
        <v>0.94261788524984402</v>
      </c>
      <c r="P2105" s="1061">
        <f>VLOOKUP(C2105,'A. Rate Class Allocations'!$B$124:$J$128,8,FALSE)</f>
        <v>0.86676492558695795</v>
      </c>
      <c r="Q2105" s="1061">
        <f>VLOOKUP(C2105,'A. Rate Class Allocations'!$B$124:$J$128,7,FALSE)</f>
        <v>0.93591420350510102</v>
      </c>
      <c r="R2105" s="1061">
        <f>VLOOKUP(C2105,'A. Rate Class Allocations'!$B$124:$J$128,9,FALSE)</f>
        <v>0.67326093337246795</v>
      </c>
      <c r="S2105" s="1060">
        <f t="shared" si="97"/>
        <v>128.16720136723461</v>
      </c>
      <c r="T2105" s="1060">
        <f t="shared" si="98"/>
        <v>4.4108012914587588E-2</v>
      </c>
    </row>
    <row r="2106" spans="1:20" s="1063" customFormat="1">
      <c r="A2106" s="1072" t="s">
        <v>846</v>
      </c>
      <c r="B2106" s="1063" t="s">
        <v>768</v>
      </c>
      <c r="C2106" s="1063" t="s">
        <v>806</v>
      </c>
      <c r="D2106" s="1063" t="s">
        <v>1520</v>
      </c>
      <c r="E2106" s="1066">
        <v>2019</v>
      </c>
      <c r="F2106" s="1066">
        <v>2019</v>
      </c>
      <c r="G2106" s="1064">
        <v>43482</v>
      </c>
      <c r="H2106" s="1117">
        <f t="shared" si="96"/>
        <v>2019</v>
      </c>
      <c r="I2106" s="1118"/>
      <c r="J2106" s="1063" t="s">
        <v>925</v>
      </c>
      <c r="K2106" s="1063" t="s">
        <v>924</v>
      </c>
      <c r="L2106" s="1063" t="s">
        <v>827</v>
      </c>
      <c r="M2106" s="1063">
        <v>259.95599999999996</v>
      </c>
      <c r="N2106" s="1063">
        <v>0.11599999999999999</v>
      </c>
      <c r="O2106" s="1062">
        <f>VLOOKUP(C2106,'A. Rate Class Allocations'!$B$124:$J$128,6,FALSE)</f>
        <v>0.94261788524984402</v>
      </c>
      <c r="P2106" s="1061">
        <f>VLOOKUP(C2106,'A. Rate Class Allocations'!$B$124:$J$128,8,FALSE)</f>
        <v>0.86676492558695795</v>
      </c>
      <c r="Q2106" s="1061">
        <f>VLOOKUP(C2106,'A. Rate Class Allocations'!$B$124:$J$128,7,FALSE)</f>
        <v>0.93591420350510102</v>
      </c>
      <c r="R2106" s="1061">
        <f>VLOOKUP(C2106,'A. Rate Class Allocations'!$B$124:$J$128,9,FALSE)</f>
        <v>0.67326093337246795</v>
      </c>
      <c r="S2106" s="1060">
        <f t="shared" si="97"/>
        <v>212.39136226570304</v>
      </c>
      <c r="T2106" s="1060">
        <f t="shared" si="98"/>
        <v>7.3093278544173718E-2</v>
      </c>
    </row>
    <row r="2107" spans="1:20" s="1063" customFormat="1">
      <c r="A2107" s="1072" t="s">
        <v>846</v>
      </c>
      <c r="B2107" s="1063" t="s">
        <v>768</v>
      </c>
      <c r="C2107" s="1063" t="s">
        <v>806</v>
      </c>
      <c r="D2107" s="1063" t="s">
        <v>1520</v>
      </c>
      <c r="E2107" s="1066">
        <v>2019</v>
      </c>
      <c r="F2107" s="1066">
        <v>2019</v>
      </c>
      <c r="G2107" s="1064">
        <v>43482</v>
      </c>
      <c r="H2107" s="1117">
        <f t="shared" si="96"/>
        <v>2019</v>
      </c>
      <c r="I2107" s="1118"/>
      <c r="J2107" s="1063" t="s">
        <v>925</v>
      </c>
      <c r="K2107" s="1063" t="s">
        <v>924</v>
      </c>
      <c r="L2107" s="1063" t="s">
        <v>827</v>
      </c>
      <c r="M2107" s="1063">
        <v>194.96699999999998</v>
      </c>
      <c r="N2107" s="1063">
        <v>8.6999999999999994E-2</v>
      </c>
      <c r="O2107" s="1062">
        <f>VLOOKUP(C2107,'A. Rate Class Allocations'!$B$124:$J$128,6,FALSE)</f>
        <v>0.94261788524984402</v>
      </c>
      <c r="P2107" s="1061">
        <f>VLOOKUP(C2107,'A. Rate Class Allocations'!$B$124:$J$128,8,FALSE)</f>
        <v>0.86676492558695795</v>
      </c>
      <c r="Q2107" s="1061">
        <f>VLOOKUP(C2107,'A. Rate Class Allocations'!$B$124:$J$128,7,FALSE)</f>
        <v>0.93591420350510102</v>
      </c>
      <c r="R2107" s="1061">
        <f>VLOOKUP(C2107,'A. Rate Class Allocations'!$B$124:$J$128,9,FALSE)</f>
        <v>0.67326093337246795</v>
      </c>
      <c r="S2107" s="1060">
        <f t="shared" si="97"/>
        <v>159.29352169927728</v>
      </c>
      <c r="T2107" s="1060">
        <f t="shared" si="98"/>
        <v>5.4819958908130288E-2</v>
      </c>
    </row>
    <row r="2108" spans="1:20" s="1063" customFormat="1">
      <c r="A2108" s="1072" t="s">
        <v>846</v>
      </c>
      <c r="B2108" s="1063" t="s">
        <v>768</v>
      </c>
      <c r="C2108" s="1063" t="s">
        <v>806</v>
      </c>
      <c r="D2108" s="1063" t="s">
        <v>1520</v>
      </c>
      <c r="E2108" s="1066">
        <v>2019</v>
      </c>
      <c r="F2108" s="1066">
        <v>2019</v>
      </c>
      <c r="G2108" s="1064">
        <v>43482</v>
      </c>
      <c r="H2108" s="1117">
        <f t="shared" si="96"/>
        <v>2019</v>
      </c>
      <c r="I2108" s="1118"/>
      <c r="J2108" s="1063" t="s">
        <v>925</v>
      </c>
      <c r="K2108" s="1063" t="s">
        <v>924</v>
      </c>
      <c r="L2108" s="1063" t="s">
        <v>827</v>
      </c>
      <c r="M2108" s="1063">
        <v>129.97799999999998</v>
      </c>
      <c r="N2108" s="1063">
        <v>5.7999999999999996E-2</v>
      </c>
      <c r="O2108" s="1062">
        <f>VLOOKUP(C2108,'A. Rate Class Allocations'!$B$124:$J$128,6,FALSE)</f>
        <v>0.94261788524984402</v>
      </c>
      <c r="P2108" s="1061">
        <f>VLOOKUP(C2108,'A. Rate Class Allocations'!$B$124:$J$128,8,FALSE)</f>
        <v>0.86676492558695795</v>
      </c>
      <c r="Q2108" s="1061">
        <f>VLOOKUP(C2108,'A. Rate Class Allocations'!$B$124:$J$128,7,FALSE)</f>
        <v>0.93591420350510102</v>
      </c>
      <c r="R2108" s="1061">
        <f>VLOOKUP(C2108,'A. Rate Class Allocations'!$B$124:$J$128,9,FALSE)</f>
        <v>0.67326093337246795</v>
      </c>
      <c r="S2108" s="1060">
        <f t="shared" si="97"/>
        <v>106.19568113285152</v>
      </c>
      <c r="T2108" s="1060">
        <f t="shared" si="98"/>
        <v>3.6546639272086859E-2</v>
      </c>
    </row>
    <row r="2109" spans="1:20" s="1063" customFormat="1">
      <c r="A2109" s="1072" t="s">
        <v>846</v>
      </c>
      <c r="B2109" s="1063" t="s">
        <v>768</v>
      </c>
      <c r="C2109" s="1063" t="s">
        <v>806</v>
      </c>
      <c r="D2109" s="1063" t="s">
        <v>1519</v>
      </c>
      <c r="E2109" s="1066">
        <v>2019</v>
      </c>
      <c r="F2109" s="1066">
        <v>2019</v>
      </c>
      <c r="G2109" s="1064">
        <v>43482</v>
      </c>
      <c r="H2109" s="1117">
        <f t="shared" si="96"/>
        <v>2019</v>
      </c>
      <c r="I2109" s="1118"/>
      <c r="J2109" s="1063" t="s">
        <v>925</v>
      </c>
      <c r="K2109" s="1063" t="s">
        <v>924</v>
      </c>
      <c r="L2109" s="1063" t="s">
        <v>827</v>
      </c>
      <c r="M2109" s="1063">
        <v>389.93399999999997</v>
      </c>
      <c r="N2109" s="1063">
        <v>0.17399999999999999</v>
      </c>
      <c r="O2109" s="1062">
        <f>VLOOKUP(C2109,'A. Rate Class Allocations'!$B$124:$J$128,6,FALSE)</f>
        <v>0.94261788524984402</v>
      </c>
      <c r="P2109" s="1061">
        <f>VLOOKUP(C2109,'A. Rate Class Allocations'!$B$124:$J$128,8,FALSE)</f>
        <v>0.86676492558695795</v>
      </c>
      <c r="Q2109" s="1061">
        <f>VLOOKUP(C2109,'A. Rate Class Allocations'!$B$124:$J$128,7,FALSE)</f>
        <v>0.93591420350510102</v>
      </c>
      <c r="R2109" s="1061">
        <f>VLOOKUP(C2109,'A. Rate Class Allocations'!$B$124:$J$128,9,FALSE)</f>
        <v>0.67326093337246795</v>
      </c>
      <c r="S2109" s="1060">
        <f t="shared" si="97"/>
        <v>318.58704339855456</v>
      </c>
      <c r="T2109" s="1060">
        <f t="shared" si="98"/>
        <v>0.10963991781626058</v>
      </c>
    </row>
    <row r="2110" spans="1:20" s="1063" customFormat="1">
      <c r="A2110" s="1072" t="s">
        <v>846</v>
      </c>
      <c r="B2110" s="1063" t="s">
        <v>768</v>
      </c>
      <c r="C2110" s="1063" t="s">
        <v>806</v>
      </c>
      <c r="D2110" s="1063" t="s">
        <v>1518</v>
      </c>
      <c r="E2110" s="1066">
        <v>2019</v>
      </c>
      <c r="F2110" s="1066">
        <v>2019</v>
      </c>
      <c r="G2110" s="1064">
        <v>43482</v>
      </c>
      <c r="H2110" s="1117">
        <f t="shared" si="96"/>
        <v>2019</v>
      </c>
      <c r="I2110" s="1118"/>
      <c r="J2110" s="1063" t="s">
        <v>925</v>
      </c>
      <c r="K2110" s="1063" t="s">
        <v>924</v>
      </c>
      <c r="L2110" s="1063" t="s">
        <v>827</v>
      </c>
      <c r="M2110" s="1063">
        <v>454.92299999999994</v>
      </c>
      <c r="N2110" s="1063">
        <v>0.20299999999999999</v>
      </c>
      <c r="O2110" s="1062">
        <f>VLOOKUP(C2110,'A. Rate Class Allocations'!$B$124:$J$128,6,FALSE)</f>
        <v>0.94261788524984402</v>
      </c>
      <c r="P2110" s="1061">
        <f>VLOOKUP(C2110,'A. Rate Class Allocations'!$B$124:$J$128,8,FALSE)</f>
        <v>0.86676492558695795</v>
      </c>
      <c r="Q2110" s="1061">
        <f>VLOOKUP(C2110,'A. Rate Class Allocations'!$B$124:$J$128,7,FALSE)</f>
        <v>0.93591420350510102</v>
      </c>
      <c r="R2110" s="1061">
        <f>VLOOKUP(C2110,'A. Rate Class Allocations'!$B$124:$J$128,9,FALSE)</f>
        <v>0.67326093337246795</v>
      </c>
      <c r="S2110" s="1060">
        <f t="shared" si="97"/>
        <v>371.68488396498032</v>
      </c>
      <c r="T2110" s="1060">
        <f t="shared" si="98"/>
        <v>0.12791323745230401</v>
      </c>
    </row>
    <row r="2111" spans="1:20" s="1063" customFormat="1">
      <c r="A2111" s="1072" t="s">
        <v>846</v>
      </c>
      <c r="B2111" s="1063" t="s">
        <v>768</v>
      </c>
      <c r="C2111" s="1063" t="s">
        <v>806</v>
      </c>
      <c r="D2111" s="1063" t="s">
        <v>1517</v>
      </c>
      <c r="E2111" s="1066">
        <v>2019</v>
      </c>
      <c r="F2111" s="1066">
        <v>2019</v>
      </c>
      <c r="G2111" s="1064">
        <v>43482</v>
      </c>
      <c r="H2111" s="1117">
        <f t="shared" si="96"/>
        <v>2019</v>
      </c>
      <c r="I2111" s="1118"/>
      <c r="J2111" s="1063" t="s">
        <v>925</v>
      </c>
      <c r="K2111" s="1063" t="s">
        <v>924</v>
      </c>
      <c r="L2111" s="1063" t="s">
        <v>827</v>
      </c>
      <c r="M2111" s="1063">
        <v>1735.53</v>
      </c>
      <c r="N2111" s="1063">
        <v>0.69699999999999995</v>
      </c>
      <c r="O2111" s="1062">
        <f>VLOOKUP(C2111,'A. Rate Class Allocations'!$B$124:$J$128,6,FALSE)</f>
        <v>0.94261788524984402</v>
      </c>
      <c r="P2111" s="1061">
        <f>VLOOKUP(C2111,'A. Rate Class Allocations'!$B$124:$J$128,8,FALSE)</f>
        <v>0.86676492558695795</v>
      </c>
      <c r="Q2111" s="1061">
        <f>VLOOKUP(C2111,'A. Rate Class Allocations'!$B$124:$J$128,7,FALSE)</f>
        <v>0.93591420350510102</v>
      </c>
      <c r="R2111" s="1061">
        <f>VLOOKUP(C2111,'A. Rate Class Allocations'!$B$124:$J$128,9,FALSE)</f>
        <v>0.67326093337246795</v>
      </c>
      <c r="S2111" s="1060">
        <f t="shared" si="97"/>
        <v>1417.9768151263891</v>
      </c>
      <c r="T2111" s="1060">
        <f t="shared" si="98"/>
        <v>0.43918978573525075</v>
      </c>
    </row>
    <row r="2112" spans="1:20" s="1063" customFormat="1">
      <c r="A2112" s="1072" t="s">
        <v>846</v>
      </c>
      <c r="B2112" s="1063" t="s">
        <v>768</v>
      </c>
      <c r="C2112" s="1063" t="s">
        <v>806</v>
      </c>
      <c r="D2112" s="1063" t="s">
        <v>1517</v>
      </c>
      <c r="E2112" s="1066">
        <v>2019</v>
      </c>
      <c r="F2112" s="1066">
        <v>2019</v>
      </c>
      <c r="G2112" s="1064">
        <v>43482</v>
      </c>
      <c r="H2112" s="1117">
        <f t="shared" si="96"/>
        <v>2019</v>
      </c>
      <c r="I2112" s="1118"/>
      <c r="J2112" s="1063" t="s">
        <v>925</v>
      </c>
      <c r="K2112" s="1063" t="s">
        <v>924</v>
      </c>
      <c r="L2112" s="1063" t="s">
        <v>827</v>
      </c>
      <c r="M2112" s="1063">
        <v>361.04999999999995</v>
      </c>
      <c r="N2112" s="1063">
        <v>0.14499999999999999</v>
      </c>
      <c r="O2112" s="1062">
        <f>VLOOKUP(C2112,'A. Rate Class Allocations'!$B$124:$J$128,6,FALSE)</f>
        <v>0.94261788524984402</v>
      </c>
      <c r="P2112" s="1061">
        <f>VLOOKUP(C2112,'A. Rate Class Allocations'!$B$124:$J$128,8,FALSE)</f>
        <v>0.86676492558695795</v>
      </c>
      <c r="Q2112" s="1061">
        <f>VLOOKUP(C2112,'A. Rate Class Allocations'!$B$124:$J$128,7,FALSE)</f>
        <v>0.93591420350510102</v>
      </c>
      <c r="R2112" s="1061">
        <f>VLOOKUP(C2112,'A. Rate Class Allocations'!$B$124:$J$128,9,FALSE)</f>
        <v>0.67326093337246795</v>
      </c>
      <c r="S2112" s="1060">
        <f t="shared" si="97"/>
        <v>294.98800314680977</v>
      </c>
      <c r="T2112" s="1060">
        <f t="shared" si="98"/>
        <v>9.1366598180217168E-2</v>
      </c>
    </row>
    <row r="2113" spans="1:20" s="1063" customFormat="1">
      <c r="A2113" s="1072" t="s">
        <v>846</v>
      </c>
      <c r="B2113" s="1063" t="s">
        <v>768</v>
      </c>
      <c r="C2113" s="1063" t="s">
        <v>806</v>
      </c>
      <c r="D2113" s="1063" t="s">
        <v>1516</v>
      </c>
      <c r="E2113" s="1066">
        <v>2019</v>
      </c>
      <c r="F2113" s="1066">
        <v>2019</v>
      </c>
      <c r="G2113" s="1064">
        <v>43482</v>
      </c>
      <c r="H2113" s="1117">
        <f t="shared" si="96"/>
        <v>2019</v>
      </c>
      <c r="I2113" s="1118"/>
      <c r="J2113" s="1063" t="s">
        <v>925</v>
      </c>
      <c r="K2113" s="1063" t="s">
        <v>924</v>
      </c>
      <c r="L2113" s="1063" t="s">
        <v>827</v>
      </c>
      <c r="M2113" s="1063">
        <v>918.80999999999983</v>
      </c>
      <c r="N2113" s="1063">
        <v>0.36899999999999994</v>
      </c>
      <c r="O2113" s="1062">
        <f>VLOOKUP(C2113,'A. Rate Class Allocations'!$B$124:$J$128,6,FALSE)</f>
        <v>0.94261788524984402</v>
      </c>
      <c r="P2113" s="1061">
        <f>VLOOKUP(C2113,'A. Rate Class Allocations'!$B$124:$J$128,8,FALSE)</f>
        <v>0.86676492558695795</v>
      </c>
      <c r="Q2113" s="1061">
        <f>VLOOKUP(C2113,'A. Rate Class Allocations'!$B$124:$J$128,7,FALSE)</f>
        <v>0.93591420350510102</v>
      </c>
      <c r="R2113" s="1061">
        <f>VLOOKUP(C2113,'A. Rate Class Allocations'!$B$124:$J$128,9,FALSE)</f>
        <v>0.67326093337246795</v>
      </c>
      <c r="S2113" s="1060">
        <f t="shared" si="97"/>
        <v>750.69360800808829</v>
      </c>
      <c r="T2113" s="1060">
        <f t="shared" si="98"/>
        <v>0.23251223950689742</v>
      </c>
    </row>
    <row r="2114" spans="1:20" s="1063" customFormat="1">
      <c r="A2114" s="1072" t="s">
        <v>846</v>
      </c>
      <c r="B2114" s="1063" t="s">
        <v>768</v>
      </c>
      <c r="C2114" s="1063" t="s">
        <v>806</v>
      </c>
      <c r="D2114" s="1063" t="s">
        <v>1516</v>
      </c>
      <c r="E2114" s="1066">
        <v>2019</v>
      </c>
      <c r="F2114" s="1066">
        <v>2019</v>
      </c>
      <c r="G2114" s="1064">
        <v>43482</v>
      </c>
      <c r="H2114" s="1117">
        <f t="shared" si="96"/>
        <v>2019</v>
      </c>
      <c r="I2114" s="1118"/>
      <c r="J2114" s="1063" t="s">
        <v>925</v>
      </c>
      <c r="K2114" s="1063" t="s">
        <v>924</v>
      </c>
      <c r="L2114" s="1063" t="s">
        <v>827</v>
      </c>
      <c r="M2114" s="1063">
        <v>388.44000000000011</v>
      </c>
      <c r="N2114" s="1063">
        <v>0.15600000000000003</v>
      </c>
      <c r="O2114" s="1062">
        <f>VLOOKUP(C2114,'A. Rate Class Allocations'!$B$124:$J$128,6,FALSE)</f>
        <v>0.94261788524984402</v>
      </c>
      <c r="P2114" s="1061">
        <f>VLOOKUP(C2114,'A. Rate Class Allocations'!$B$124:$J$128,8,FALSE)</f>
        <v>0.86676492558695795</v>
      </c>
      <c r="Q2114" s="1061">
        <f>VLOOKUP(C2114,'A. Rate Class Allocations'!$B$124:$J$128,7,FALSE)</f>
        <v>0.93591420350510102</v>
      </c>
      <c r="R2114" s="1061">
        <f>VLOOKUP(C2114,'A. Rate Class Allocations'!$B$124:$J$128,9,FALSE)</f>
        <v>0.67326093337246795</v>
      </c>
      <c r="S2114" s="1060">
        <f t="shared" si="97"/>
        <v>317.36640338553343</v>
      </c>
      <c r="T2114" s="1060">
        <f t="shared" si="98"/>
        <v>9.8297857352509524E-2</v>
      </c>
    </row>
    <row r="2115" spans="1:20" s="1063" customFormat="1">
      <c r="A2115" s="1072" t="s">
        <v>846</v>
      </c>
      <c r="B2115" s="1063" t="s">
        <v>768</v>
      </c>
      <c r="C2115" s="1063" t="s">
        <v>806</v>
      </c>
      <c r="D2115" s="1063" t="s">
        <v>1516</v>
      </c>
      <c r="E2115" s="1066">
        <v>2019</v>
      </c>
      <c r="F2115" s="1066">
        <v>2019</v>
      </c>
      <c r="G2115" s="1064">
        <v>43482</v>
      </c>
      <c r="H2115" s="1117">
        <f t="shared" si="96"/>
        <v>2019</v>
      </c>
      <c r="I2115" s="1118"/>
      <c r="J2115" s="1063" t="s">
        <v>925</v>
      </c>
      <c r="K2115" s="1063" t="s">
        <v>924</v>
      </c>
      <c r="L2115" s="1063" t="s">
        <v>827</v>
      </c>
      <c r="M2115" s="1063">
        <v>378.48</v>
      </c>
      <c r="N2115" s="1063">
        <v>0.15200000000000002</v>
      </c>
      <c r="O2115" s="1062">
        <f>VLOOKUP(C2115,'A. Rate Class Allocations'!$B$124:$J$128,6,FALSE)</f>
        <v>0.94261788524984402</v>
      </c>
      <c r="P2115" s="1061">
        <f>VLOOKUP(C2115,'A. Rate Class Allocations'!$B$124:$J$128,8,FALSE)</f>
        <v>0.86676492558695795</v>
      </c>
      <c r="Q2115" s="1061">
        <f>VLOOKUP(C2115,'A. Rate Class Allocations'!$B$124:$J$128,7,FALSE)</f>
        <v>0.93591420350510102</v>
      </c>
      <c r="R2115" s="1061">
        <f>VLOOKUP(C2115,'A. Rate Class Allocations'!$B$124:$J$128,9,FALSE)</f>
        <v>0.67326093337246795</v>
      </c>
      <c r="S2115" s="1060">
        <f t="shared" si="97"/>
        <v>309.22880329872476</v>
      </c>
      <c r="T2115" s="1060">
        <f t="shared" si="98"/>
        <v>9.5777399471675934E-2</v>
      </c>
    </row>
    <row r="2116" spans="1:20" s="1063" customFormat="1">
      <c r="A2116" s="1072" t="s">
        <v>846</v>
      </c>
      <c r="B2116" s="1063" t="s">
        <v>768</v>
      </c>
      <c r="C2116" s="1063" t="s">
        <v>806</v>
      </c>
      <c r="D2116" s="1063" t="s">
        <v>1515</v>
      </c>
      <c r="E2116" s="1066">
        <v>2019</v>
      </c>
      <c r="F2116" s="1066">
        <v>2019</v>
      </c>
      <c r="G2116" s="1064">
        <v>43479</v>
      </c>
      <c r="H2116" s="1117">
        <f t="shared" ref="H2116:H2179" si="99">YEAR(G2116)</f>
        <v>2019</v>
      </c>
      <c r="I2116" s="1118"/>
      <c r="J2116" s="1063" t="s">
        <v>925</v>
      </c>
      <c r="K2116" s="1063" t="s">
        <v>924</v>
      </c>
      <c r="L2116" s="1063" t="s">
        <v>827</v>
      </c>
      <c r="M2116" s="1063">
        <v>1193.1400000000001</v>
      </c>
      <c r="N2116" s="1063">
        <v>0.26000000000000006</v>
      </c>
      <c r="O2116" s="1062">
        <f>VLOOKUP(C2116,'A. Rate Class Allocations'!$B$124:$J$128,6,FALSE)</f>
        <v>0.94261788524984402</v>
      </c>
      <c r="P2116" s="1061">
        <f>VLOOKUP(C2116,'A. Rate Class Allocations'!$B$124:$J$128,8,FALSE)</f>
        <v>0.86676492558695795</v>
      </c>
      <c r="Q2116" s="1061">
        <f>VLOOKUP(C2116,'A. Rate Class Allocations'!$B$124:$J$128,7,FALSE)</f>
        <v>0.93591420350510102</v>
      </c>
      <c r="R2116" s="1061">
        <f>VLOOKUP(C2116,'A. Rate Class Allocations'!$B$124:$J$128,9,FALSE)</f>
        <v>0.67326093337246795</v>
      </c>
      <c r="S2116" s="1060">
        <f t="shared" ref="S2116:S2179" si="100">M2116*O2116*P2116</f>
        <v>974.82893248742482</v>
      </c>
      <c r="T2116" s="1060">
        <f t="shared" ref="T2116:T2179" si="101">N2116*Q2116*R2116</f>
        <v>0.16382976225418253</v>
      </c>
    </row>
    <row r="2117" spans="1:20" s="1063" customFormat="1">
      <c r="A2117" s="1072" t="s">
        <v>846</v>
      </c>
      <c r="B2117" s="1063" t="s">
        <v>768</v>
      </c>
      <c r="C2117" s="1063" t="s">
        <v>806</v>
      </c>
      <c r="D2117" s="1063" t="s">
        <v>1515</v>
      </c>
      <c r="E2117" s="1066">
        <v>2019</v>
      </c>
      <c r="F2117" s="1066">
        <v>2019</v>
      </c>
      <c r="G2117" s="1064">
        <v>43479</v>
      </c>
      <c r="H2117" s="1117">
        <f t="shared" si="99"/>
        <v>2019</v>
      </c>
      <c r="I2117" s="1118"/>
      <c r="J2117" s="1063" t="s">
        <v>925</v>
      </c>
      <c r="K2117" s="1063" t="s">
        <v>924</v>
      </c>
      <c r="L2117" s="1063" t="s">
        <v>827</v>
      </c>
      <c r="M2117" s="1063">
        <v>234.03899999999999</v>
      </c>
      <c r="N2117" s="1063">
        <v>5.0999999999999997E-2</v>
      </c>
      <c r="O2117" s="1062">
        <f>VLOOKUP(C2117,'A. Rate Class Allocations'!$B$124:$J$128,6,FALSE)</f>
        <v>0.94261788524984402</v>
      </c>
      <c r="P2117" s="1061">
        <f>VLOOKUP(C2117,'A. Rate Class Allocations'!$B$124:$J$128,8,FALSE)</f>
        <v>0.86676492558695795</v>
      </c>
      <c r="Q2117" s="1061">
        <f>VLOOKUP(C2117,'A. Rate Class Allocations'!$B$124:$J$128,7,FALSE)</f>
        <v>0.93591420350510102</v>
      </c>
      <c r="R2117" s="1061">
        <f>VLOOKUP(C2117,'A. Rate Class Allocations'!$B$124:$J$128,9,FALSE)</f>
        <v>0.67326093337246795</v>
      </c>
      <c r="S2117" s="1060">
        <f t="shared" si="100"/>
        <v>191.21644444945636</v>
      </c>
      <c r="T2117" s="1060">
        <f t="shared" si="101"/>
        <v>3.21358379806281E-2</v>
      </c>
    </row>
    <row r="2118" spans="1:20" s="1063" customFormat="1">
      <c r="A2118" s="1072" t="s">
        <v>846</v>
      </c>
      <c r="B2118" s="1063" t="s">
        <v>768</v>
      </c>
      <c r="C2118" s="1063" t="s">
        <v>806</v>
      </c>
      <c r="D2118" s="1063" t="s">
        <v>1514</v>
      </c>
      <c r="E2118" s="1066">
        <v>2019</v>
      </c>
      <c r="F2118" s="1066">
        <v>2019</v>
      </c>
      <c r="G2118" s="1064">
        <v>43480</v>
      </c>
      <c r="H2118" s="1117">
        <f t="shared" si="99"/>
        <v>2019</v>
      </c>
      <c r="I2118" s="1118"/>
      <c r="J2118" s="1063" t="s">
        <v>925</v>
      </c>
      <c r="K2118" s="1063" t="s">
        <v>924</v>
      </c>
      <c r="L2118" s="1063" t="s">
        <v>827</v>
      </c>
      <c r="M2118" s="1063">
        <v>4872.8119999999999</v>
      </c>
      <c r="N2118" s="1063">
        <v>0.81199999999999994</v>
      </c>
      <c r="O2118" s="1062">
        <f>VLOOKUP(C2118,'A. Rate Class Allocations'!$B$124:$J$128,6,FALSE)</f>
        <v>0.94261788524984402</v>
      </c>
      <c r="P2118" s="1061">
        <f>VLOOKUP(C2118,'A. Rate Class Allocations'!$B$124:$J$128,8,FALSE)</f>
        <v>0.86676492558695795</v>
      </c>
      <c r="Q2118" s="1061">
        <f>VLOOKUP(C2118,'A. Rate Class Allocations'!$B$124:$J$128,7,FALSE)</f>
        <v>0.93591420350510102</v>
      </c>
      <c r="R2118" s="1061">
        <f>VLOOKUP(C2118,'A. Rate Class Allocations'!$B$124:$J$128,9,FALSE)</f>
        <v>0.67326093337246795</v>
      </c>
      <c r="S2118" s="1060">
        <f t="shared" si="100"/>
        <v>3981.2244331527836</v>
      </c>
      <c r="T2118" s="1060">
        <f t="shared" si="101"/>
        <v>0.51165294980921605</v>
      </c>
    </row>
    <row r="2119" spans="1:20" s="1063" customFormat="1">
      <c r="A2119" s="1072" t="s">
        <v>846</v>
      </c>
      <c r="B2119" s="1063" t="s">
        <v>768</v>
      </c>
      <c r="C2119" s="1063" t="s">
        <v>806</v>
      </c>
      <c r="D2119" s="1063" t="s">
        <v>1513</v>
      </c>
      <c r="E2119" s="1066">
        <v>2019</v>
      </c>
      <c r="F2119" s="1066">
        <v>2019</v>
      </c>
      <c r="G2119" s="1064">
        <v>43466</v>
      </c>
      <c r="H2119" s="1117">
        <f t="shared" si="99"/>
        <v>2019</v>
      </c>
      <c r="I2119" s="1118"/>
      <c r="J2119" s="1063" t="s">
        <v>925</v>
      </c>
      <c r="K2119" s="1063" t="s">
        <v>924</v>
      </c>
      <c r="L2119" s="1063" t="s">
        <v>827</v>
      </c>
      <c r="M2119" s="1063">
        <v>1165.3200000000002</v>
      </c>
      <c r="N2119" s="1063">
        <v>0.52000000000000013</v>
      </c>
      <c r="O2119" s="1062">
        <f>VLOOKUP(C2119,'A. Rate Class Allocations'!$B$124:$J$128,6,FALSE)</f>
        <v>0.94261788524984402</v>
      </c>
      <c r="P2119" s="1061">
        <f>VLOOKUP(C2119,'A. Rate Class Allocations'!$B$124:$J$128,8,FALSE)</f>
        <v>0.86676492558695795</v>
      </c>
      <c r="Q2119" s="1061">
        <f>VLOOKUP(C2119,'A. Rate Class Allocations'!$B$124:$J$128,7,FALSE)</f>
        <v>0.93591420350510102</v>
      </c>
      <c r="R2119" s="1061">
        <f>VLOOKUP(C2119,'A. Rate Class Allocations'!$B$124:$J$128,9,FALSE)</f>
        <v>0.67326093337246795</v>
      </c>
      <c r="S2119" s="1060">
        <f t="shared" si="100"/>
        <v>952.09921015660007</v>
      </c>
      <c r="T2119" s="1060">
        <f t="shared" si="101"/>
        <v>0.32765952450836505</v>
      </c>
    </row>
    <row r="2120" spans="1:20" s="1063" customFormat="1">
      <c r="A2120" s="1072" t="s">
        <v>846</v>
      </c>
      <c r="B2120" s="1063" t="s">
        <v>768</v>
      </c>
      <c r="C2120" s="1063" t="s">
        <v>806</v>
      </c>
      <c r="D2120" s="1063" t="s">
        <v>1513</v>
      </c>
      <c r="E2120" s="1066">
        <v>2019</v>
      </c>
      <c r="F2120" s="1066">
        <v>2019</v>
      </c>
      <c r="G2120" s="1064">
        <v>43466</v>
      </c>
      <c r="H2120" s="1117">
        <f t="shared" si="99"/>
        <v>2019</v>
      </c>
      <c r="I2120" s="1118"/>
      <c r="J2120" s="1063" t="s">
        <v>925</v>
      </c>
      <c r="K2120" s="1063" t="s">
        <v>924</v>
      </c>
      <c r="L2120" s="1063" t="s">
        <v>827</v>
      </c>
      <c r="M2120" s="1063">
        <v>1828.6560000000002</v>
      </c>
      <c r="N2120" s="1063">
        <v>0.81599999999999995</v>
      </c>
      <c r="O2120" s="1062">
        <f>VLOOKUP(C2120,'A. Rate Class Allocations'!$B$124:$J$128,6,FALSE)</f>
        <v>0.94261788524984402</v>
      </c>
      <c r="P2120" s="1061">
        <f>VLOOKUP(C2120,'A. Rate Class Allocations'!$B$124:$J$128,8,FALSE)</f>
        <v>0.86676492558695795</v>
      </c>
      <c r="Q2120" s="1061">
        <f>VLOOKUP(C2120,'A. Rate Class Allocations'!$B$124:$J$128,7,FALSE)</f>
        <v>0.93591420350510102</v>
      </c>
      <c r="R2120" s="1061">
        <f>VLOOKUP(C2120,'A. Rate Class Allocations'!$B$124:$J$128,9,FALSE)</f>
        <v>0.67326093337246795</v>
      </c>
      <c r="S2120" s="1060">
        <f t="shared" si="100"/>
        <v>1494.0633759380494</v>
      </c>
      <c r="T2120" s="1060">
        <f t="shared" si="101"/>
        <v>0.5141734076900496</v>
      </c>
    </row>
    <row r="2121" spans="1:20" s="1063" customFormat="1">
      <c r="A2121" s="1072" t="s">
        <v>846</v>
      </c>
      <c r="B2121" s="1063" t="s">
        <v>768</v>
      </c>
      <c r="C2121" s="1063" t="s">
        <v>806</v>
      </c>
      <c r="D2121" s="1063" t="s">
        <v>1513</v>
      </c>
      <c r="E2121" s="1066">
        <v>2019</v>
      </c>
      <c r="F2121" s="1066">
        <v>2019</v>
      </c>
      <c r="G2121" s="1064">
        <v>43466</v>
      </c>
      <c r="H2121" s="1117">
        <f t="shared" si="99"/>
        <v>2019</v>
      </c>
      <c r="I2121" s="1118"/>
      <c r="J2121" s="1063" t="s">
        <v>925</v>
      </c>
      <c r="K2121" s="1063" t="s">
        <v>924</v>
      </c>
      <c r="L2121" s="1063" t="s">
        <v>827</v>
      </c>
      <c r="M2121" s="1063">
        <v>524.39400000000001</v>
      </c>
      <c r="N2121" s="1063">
        <v>0.23400000000000001</v>
      </c>
      <c r="O2121" s="1062">
        <f>VLOOKUP(C2121,'A. Rate Class Allocations'!$B$124:$J$128,6,FALSE)</f>
        <v>0.94261788524984402</v>
      </c>
      <c r="P2121" s="1061">
        <f>VLOOKUP(C2121,'A. Rate Class Allocations'!$B$124:$J$128,8,FALSE)</f>
        <v>0.86676492558695795</v>
      </c>
      <c r="Q2121" s="1061">
        <f>VLOOKUP(C2121,'A. Rate Class Allocations'!$B$124:$J$128,7,FALSE)</f>
        <v>0.93591420350510102</v>
      </c>
      <c r="R2121" s="1061">
        <f>VLOOKUP(C2121,'A. Rate Class Allocations'!$B$124:$J$128,9,FALSE)</f>
        <v>0.67326093337246795</v>
      </c>
      <c r="S2121" s="1060">
        <f t="shared" si="100"/>
        <v>428.44464457046996</v>
      </c>
      <c r="T2121" s="1060">
        <f t="shared" si="101"/>
        <v>0.14744678602876427</v>
      </c>
    </row>
    <row r="2122" spans="1:20" s="1063" customFormat="1">
      <c r="A2122" s="1072" t="s">
        <v>846</v>
      </c>
      <c r="B2122" s="1063" t="s">
        <v>768</v>
      </c>
      <c r="C2122" s="1063" t="s">
        <v>806</v>
      </c>
      <c r="D2122" s="1063" t="s">
        <v>1512</v>
      </c>
      <c r="E2122" s="1066">
        <v>2019</v>
      </c>
      <c r="F2122" s="1066">
        <v>2019</v>
      </c>
      <c r="G2122" s="1064">
        <v>43480</v>
      </c>
      <c r="H2122" s="1117">
        <f t="shared" si="99"/>
        <v>2019</v>
      </c>
      <c r="I2122" s="1118"/>
      <c r="J2122" s="1063" t="s">
        <v>925</v>
      </c>
      <c r="K2122" s="1063" t="s">
        <v>924</v>
      </c>
      <c r="L2122" s="1063" t="s">
        <v>827</v>
      </c>
      <c r="M2122" s="1063">
        <v>1689.7139999999995</v>
      </c>
      <c r="N2122" s="1063">
        <v>0.75399999999999978</v>
      </c>
      <c r="O2122" s="1062">
        <f>VLOOKUP(C2122,'A. Rate Class Allocations'!$B$124:$J$128,6,FALSE)</f>
        <v>0.94261788524984402</v>
      </c>
      <c r="P2122" s="1061">
        <f>VLOOKUP(C2122,'A. Rate Class Allocations'!$B$124:$J$128,8,FALSE)</f>
        <v>0.86676492558695795</v>
      </c>
      <c r="Q2122" s="1061">
        <f>VLOOKUP(C2122,'A. Rate Class Allocations'!$B$124:$J$128,7,FALSE)</f>
        <v>0.93591420350510102</v>
      </c>
      <c r="R2122" s="1061">
        <f>VLOOKUP(C2122,'A. Rate Class Allocations'!$B$124:$J$128,9,FALSE)</f>
        <v>0.67326093337246795</v>
      </c>
      <c r="S2122" s="1060">
        <f t="shared" si="100"/>
        <v>1380.5438547270694</v>
      </c>
      <c r="T2122" s="1060">
        <f t="shared" si="101"/>
        <v>0.4751063105371291</v>
      </c>
    </row>
    <row r="2123" spans="1:20" s="1063" customFormat="1">
      <c r="A2123" s="1072" t="s">
        <v>846</v>
      </c>
      <c r="B2123" s="1063" t="s">
        <v>768</v>
      </c>
      <c r="C2123" s="1063" t="s">
        <v>806</v>
      </c>
      <c r="D2123" s="1063" t="s">
        <v>1512</v>
      </c>
      <c r="E2123" s="1066">
        <v>2019</v>
      </c>
      <c r="F2123" s="1066">
        <v>2019</v>
      </c>
      <c r="G2123" s="1064">
        <v>43480</v>
      </c>
      <c r="H2123" s="1117">
        <f t="shared" si="99"/>
        <v>2019</v>
      </c>
      <c r="I2123" s="1118"/>
      <c r="J2123" s="1063" t="s">
        <v>925</v>
      </c>
      <c r="K2123" s="1063" t="s">
        <v>924</v>
      </c>
      <c r="L2123" s="1063" t="s">
        <v>827</v>
      </c>
      <c r="M2123" s="1063">
        <v>394.41600000000005</v>
      </c>
      <c r="N2123" s="1063">
        <v>0.17599999999999999</v>
      </c>
      <c r="O2123" s="1062">
        <f>VLOOKUP(C2123,'A. Rate Class Allocations'!$B$124:$J$128,6,FALSE)</f>
        <v>0.94261788524984402</v>
      </c>
      <c r="P2123" s="1061">
        <f>VLOOKUP(C2123,'A. Rate Class Allocations'!$B$124:$J$128,8,FALSE)</f>
        <v>0.86676492558695795</v>
      </c>
      <c r="Q2123" s="1061">
        <f>VLOOKUP(C2123,'A. Rate Class Allocations'!$B$124:$J$128,7,FALSE)</f>
        <v>0.93591420350510102</v>
      </c>
      <c r="R2123" s="1061">
        <f>VLOOKUP(C2123,'A. Rate Class Allocations'!$B$124:$J$128,9,FALSE)</f>
        <v>0.67326093337246795</v>
      </c>
      <c r="S2123" s="1060">
        <f t="shared" si="100"/>
        <v>322.24896343761844</v>
      </c>
      <c r="T2123" s="1060">
        <f t="shared" si="101"/>
        <v>0.11090014675667738</v>
      </c>
    </row>
    <row r="2124" spans="1:20" s="1063" customFormat="1">
      <c r="A2124" s="1072" t="s">
        <v>846</v>
      </c>
      <c r="B2124" s="1063" t="s">
        <v>768</v>
      </c>
      <c r="C2124" s="1063" t="s">
        <v>806</v>
      </c>
      <c r="D2124" s="1063" t="s">
        <v>1511</v>
      </c>
      <c r="E2124" s="1066">
        <v>2019</v>
      </c>
      <c r="F2124" s="1066">
        <v>2019</v>
      </c>
      <c r="G2124" s="1064">
        <v>43488</v>
      </c>
      <c r="H2124" s="1117">
        <f t="shared" si="99"/>
        <v>2019</v>
      </c>
      <c r="I2124" s="1118"/>
      <c r="J2124" s="1063" t="s">
        <v>925</v>
      </c>
      <c r="K2124" s="1063" t="s">
        <v>924</v>
      </c>
      <c r="L2124" s="1063" t="s">
        <v>827</v>
      </c>
      <c r="M2124" s="1063">
        <v>877.25000000000011</v>
      </c>
      <c r="N2124" s="1063">
        <v>0.31900000000000006</v>
      </c>
      <c r="O2124" s="1062">
        <f>VLOOKUP(C2124,'A. Rate Class Allocations'!$B$124:$J$128,6,FALSE)</f>
        <v>0.94261788524984402</v>
      </c>
      <c r="P2124" s="1061">
        <f>VLOOKUP(C2124,'A. Rate Class Allocations'!$B$124:$J$128,8,FALSE)</f>
        <v>0.86676492558695795</v>
      </c>
      <c r="Q2124" s="1061">
        <f>VLOOKUP(C2124,'A. Rate Class Allocations'!$B$124:$J$128,7,FALSE)</f>
        <v>0.93591420350510102</v>
      </c>
      <c r="R2124" s="1061">
        <f>VLOOKUP(C2124,'A. Rate Class Allocations'!$B$124:$J$128,9,FALSE)</f>
        <v>0.67326093337246795</v>
      </c>
      <c r="S2124" s="1060">
        <f t="shared" si="100"/>
        <v>716.73791929244965</v>
      </c>
      <c r="T2124" s="1060">
        <f t="shared" si="101"/>
        <v>0.20100651599647781</v>
      </c>
    </row>
    <row r="2125" spans="1:20" s="1063" customFormat="1">
      <c r="A2125" s="1072" t="s">
        <v>846</v>
      </c>
      <c r="B2125" s="1063" t="s">
        <v>768</v>
      </c>
      <c r="C2125" s="1063" t="s">
        <v>806</v>
      </c>
      <c r="D2125" s="1063" t="s">
        <v>1511</v>
      </c>
      <c r="E2125" s="1066">
        <v>2019</v>
      </c>
      <c r="F2125" s="1066">
        <v>2019</v>
      </c>
      <c r="G2125" s="1064">
        <v>43488</v>
      </c>
      <c r="H2125" s="1117">
        <f t="shared" si="99"/>
        <v>2019</v>
      </c>
      <c r="I2125" s="1118"/>
      <c r="J2125" s="1063" t="s">
        <v>925</v>
      </c>
      <c r="K2125" s="1063" t="s">
        <v>924</v>
      </c>
      <c r="L2125" s="1063" t="s">
        <v>827</v>
      </c>
      <c r="M2125" s="1063">
        <v>561</v>
      </c>
      <c r="N2125" s="1063">
        <v>0.20399999999999999</v>
      </c>
      <c r="O2125" s="1062">
        <f>VLOOKUP(C2125,'A. Rate Class Allocations'!$B$124:$J$128,6,FALSE)</f>
        <v>0.94261788524984402</v>
      </c>
      <c r="P2125" s="1061">
        <f>VLOOKUP(C2125,'A. Rate Class Allocations'!$B$124:$J$128,8,FALSE)</f>
        <v>0.86676492558695795</v>
      </c>
      <c r="Q2125" s="1061">
        <f>VLOOKUP(C2125,'A. Rate Class Allocations'!$B$124:$J$128,7,FALSE)</f>
        <v>0.93591420350510102</v>
      </c>
      <c r="R2125" s="1061">
        <f>VLOOKUP(C2125,'A. Rate Class Allocations'!$B$124:$J$128,9,FALSE)</f>
        <v>0.67326093337246795</v>
      </c>
      <c r="S2125" s="1060">
        <f t="shared" si="100"/>
        <v>458.35277597385493</v>
      </c>
      <c r="T2125" s="1060">
        <f t="shared" si="101"/>
        <v>0.1285433519225124</v>
      </c>
    </row>
    <row r="2126" spans="1:20" s="1063" customFormat="1">
      <c r="A2126" s="1072" t="s">
        <v>846</v>
      </c>
      <c r="B2126" s="1063" t="s">
        <v>768</v>
      </c>
      <c r="C2126" s="1063" t="s">
        <v>806</v>
      </c>
      <c r="D2126" s="1063" t="s">
        <v>1510</v>
      </c>
      <c r="E2126" s="1066">
        <v>2019</v>
      </c>
      <c r="F2126" s="1066">
        <v>2019</v>
      </c>
      <c r="G2126" s="1064">
        <v>43478</v>
      </c>
      <c r="H2126" s="1117">
        <f t="shared" si="99"/>
        <v>2019</v>
      </c>
      <c r="I2126" s="1118"/>
      <c r="J2126" s="1063" t="s">
        <v>925</v>
      </c>
      <c r="K2126" s="1063" t="s">
        <v>924</v>
      </c>
      <c r="L2126" s="1063" t="s">
        <v>827</v>
      </c>
      <c r="M2126" s="1063">
        <v>958.46399999999994</v>
      </c>
      <c r="N2126" s="1063">
        <v>0.41600000000000004</v>
      </c>
      <c r="O2126" s="1062">
        <f>VLOOKUP(C2126,'A. Rate Class Allocations'!$B$124:$J$128,6,FALSE)</f>
        <v>0.94261788524984402</v>
      </c>
      <c r="P2126" s="1061">
        <f>VLOOKUP(C2126,'A. Rate Class Allocations'!$B$124:$J$128,8,FALSE)</f>
        <v>0.86676492558695795</v>
      </c>
      <c r="Q2126" s="1061">
        <f>VLOOKUP(C2126,'A. Rate Class Allocations'!$B$124:$J$128,7,FALSE)</f>
        <v>0.93591420350510102</v>
      </c>
      <c r="R2126" s="1061">
        <f>VLOOKUP(C2126,'A. Rate Class Allocations'!$B$124:$J$128,9,FALSE)</f>
        <v>0.67326093337246795</v>
      </c>
      <c r="S2126" s="1060">
        <f t="shared" si="100"/>
        <v>783.09204112478574</v>
      </c>
      <c r="T2126" s="1060">
        <f t="shared" si="101"/>
        <v>0.26212761960669206</v>
      </c>
    </row>
    <row r="2127" spans="1:20" s="1063" customFormat="1">
      <c r="A2127" s="1072" t="s">
        <v>846</v>
      </c>
      <c r="B2127" s="1063" t="s">
        <v>768</v>
      </c>
      <c r="C2127" s="1063" t="s">
        <v>806</v>
      </c>
      <c r="D2127" s="1063" t="s">
        <v>1510</v>
      </c>
      <c r="E2127" s="1066">
        <v>2019</v>
      </c>
      <c r="F2127" s="1066">
        <v>2019</v>
      </c>
      <c r="G2127" s="1064">
        <v>43478</v>
      </c>
      <c r="H2127" s="1117">
        <f t="shared" si="99"/>
        <v>2019</v>
      </c>
      <c r="I2127" s="1118"/>
      <c r="J2127" s="1063" t="s">
        <v>925</v>
      </c>
      <c r="K2127" s="1063" t="s">
        <v>924</v>
      </c>
      <c r="L2127" s="1063" t="s">
        <v>827</v>
      </c>
      <c r="M2127" s="1063">
        <v>1548.2880000000005</v>
      </c>
      <c r="N2127" s="1063">
        <v>0.67200000000000015</v>
      </c>
      <c r="O2127" s="1062">
        <f>VLOOKUP(C2127,'A. Rate Class Allocations'!$B$124:$J$128,6,FALSE)</f>
        <v>0.94261788524984402</v>
      </c>
      <c r="P2127" s="1061">
        <f>VLOOKUP(C2127,'A. Rate Class Allocations'!$B$124:$J$128,8,FALSE)</f>
        <v>0.86676492558695795</v>
      </c>
      <c r="Q2127" s="1061">
        <f>VLOOKUP(C2127,'A. Rate Class Allocations'!$B$124:$J$128,7,FALSE)</f>
        <v>0.93591420350510102</v>
      </c>
      <c r="R2127" s="1061">
        <f>VLOOKUP(C2127,'A. Rate Class Allocations'!$B$124:$J$128,9,FALSE)</f>
        <v>0.67326093337246795</v>
      </c>
      <c r="S2127" s="1060">
        <f t="shared" si="100"/>
        <v>1264.994835663116</v>
      </c>
      <c r="T2127" s="1060">
        <f t="shared" si="101"/>
        <v>0.42343692398004096</v>
      </c>
    </row>
    <row r="2128" spans="1:20" s="1063" customFormat="1">
      <c r="A2128" s="1072" t="s">
        <v>846</v>
      </c>
      <c r="B2128" s="1063" t="s">
        <v>768</v>
      </c>
      <c r="C2128" s="1063" t="s">
        <v>806</v>
      </c>
      <c r="D2128" s="1063" t="s">
        <v>1509</v>
      </c>
      <c r="E2128" s="1066">
        <v>2019</v>
      </c>
      <c r="F2128" s="1066">
        <v>2019</v>
      </c>
      <c r="G2128" s="1064">
        <v>43466</v>
      </c>
      <c r="H2128" s="1117">
        <f t="shared" si="99"/>
        <v>2019</v>
      </c>
      <c r="I2128" s="1118"/>
      <c r="J2128" s="1063" t="s">
        <v>925</v>
      </c>
      <c r="K2128" s="1063" t="s">
        <v>924</v>
      </c>
      <c r="L2128" s="1063" t="s">
        <v>827</v>
      </c>
      <c r="M2128" s="1063">
        <v>3128.5799999999995</v>
      </c>
      <c r="N2128" s="1063">
        <v>1.0919999999999999</v>
      </c>
      <c r="O2128" s="1062">
        <f>VLOOKUP(C2128,'A. Rate Class Allocations'!$B$124:$J$128,6,FALSE)</f>
        <v>0.94261788524984402</v>
      </c>
      <c r="P2128" s="1061">
        <f>VLOOKUP(C2128,'A. Rate Class Allocations'!$B$124:$J$128,8,FALSE)</f>
        <v>0.86676492558695795</v>
      </c>
      <c r="Q2128" s="1061">
        <f>VLOOKUP(C2128,'A. Rate Class Allocations'!$B$124:$J$128,7,FALSE)</f>
        <v>0.93591420350510102</v>
      </c>
      <c r="R2128" s="1061">
        <f>VLOOKUP(C2128,'A. Rate Class Allocations'!$B$124:$J$128,9,FALSE)</f>
        <v>0.67326093337246795</v>
      </c>
      <c r="S2128" s="1060">
        <f t="shared" si="100"/>
        <v>2556.1378393160117</v>
      </c>
      <c r="T2128" s="1060">
        <f t="shared" si="101"/>
        <v>0.68808500146756635</v>
      </c>
    </row>
    <row r="2129" spans="1:20" s="1063" customFormat="1">
      <c r="A2129" s="1072" t="s">
        <v>846</v>
      </c>
      <c r="B2129" s="1063" t="s">
        <v>768</v>
      </c>
      <c r="C2129" s="1063" t="s">
        <v>806</v>
      </c>
      <c r="D2129" s="1063" t="s">
        <v>1508</v>
      </c>
      <c r="E2129" s="1066">
        <v>2019</v>
      </c>
      <c r="F2129" s="1066">
        <v>2019</v>
      </c>
      <c r="G2129" s="1064">
        <v>43479</v>
      </c>
      <c r="H2129" s="1117">
        <f t="shared" si="99"/>
        <v>2019</v>
      </c>
      <c r="I2129" s="1118"/>
      <c r="J2129" s="1063" t="s">
        <v>925</v>
      </c>
      <c r="K2129" s="1063" t="s">
        <v>924</v>
      </c>
      <c r="L2129" s="1063" t="s">
        <v>827</v>
      </c>
      <c r="M2129" s="1063">
        <v>612.14400000000023</v>
      </c>
      <c r="N2129" s="1063">
        <v>0.15600000000000003</v>
      </c>
      <c r="O2129" s="1062">
        <f>VLOOKUP(C2129,'A. Rate Class Allocations'!$B$124:$J$128,6,FALSE)</f>
        <v>0.94261788524984402</v>
      </c>
      <c r="P2129" s="1061">
        <f>VLOOKUP(C2129,'A. Rate Class Allocations'!$B$124:$J$128,8,FALSE)</f>
        <v>0.86676492558695795</v>
      </c>
      <c r="Q2129" s="1061">
        <f>VLOOKUP(C2129,'A. Rate Class Allocations'!$B$124:$J$128,7,FALSE)</f>
        <v>0.93591420350510102</v>
      </c>
      <c r="R2129" s="1061">
        <f>VLOOKUP(C2129,'A. Rate Class Allocations'!$B$124:$J$128,9,FALSE)</f>
        <v>0.67326093337246795</v>
      </c>
      <c r="S2129" s="1060">
        <f t="shared" si="100"/>
        <v>500.13886220274429</v>
      </c>
      <c r="T2129" s="1060">
        <f t="shared" si="101"/>
        <v>9.8297857352509524E-2</v>
      </c>
    </row>
    <row r="2130" spans="1:20" s="1063" customFormat="1">
      <c r="A2130" s="1072" t="s">
        <v>846</v>
      </c>
      <c r="B2130" s="1063" t="s">
        <v>768</v>
      </c>
      <c r="C2130" s="1063" t="s">
        <v>806</v>
      </c>
      <c r="D2130" s="1063" t="s">
        <v>1508</v>
      </c>
      <c r="E2130" s="1066">
        <v>2019</v>
      </c>
      <c r="F2130" s="1066">
        <v>2019</v>
      </c>
      <c r="G2130" s="1064">
        <v>43479</v>
      </c>
      <c r="H2130" s="1117">
        <f t="shared" si="99"/>
        <v>2019</v>
      </c>
      <c r="I2130" s="1118"/>
      <c r="J2130" s="1063" t="s">
        <v>925</v>
      </c>
      <c r="K2130" s="1063" t="s">
        <v>924</v>
      </c>
      <c r="L2130" s="1063" t="s">
        <v>827</v>
      </c>
      <c r="M2130" s="1063">
        <v>2401.4879999999998</v>
      </c>
      <c r="N2130" s="1063">
        <v>0.61199999999999999</v>
      </c>
      <c r="O2130" s="1062">
        <f>VLOOKUP(C2130,'A. Rate Class Allocations'!$B$124:$J$128,6,FALSE)</f>
        <v>0.94261788524984402</v>
      </c>
      <c r="P2130" s="1061">
        <f>VLOOKUP(C2130,'A. Rate Class Allocations'!$B$124:$J$128,8,FALSE)</f>
        <v>0.86676492558695795</v>
      </c>
      <c r="Q2130" s="1061">
        <f>VLOOKUP(C2130,'A. Rate Class Allocations'!$B$124:$J$128,7,FALSE)</f>
        <v>0.93591420350510102</v>
      </c>
      <c r="R2130" s="1061">
        <f>VLOOKUP(C2130,'A. Rate Class Allocations'!$B$124:$J$128,9,FALSE)</f>
        <v>0.67326093337246795</v>
      </c>
      <c r="S2130" s="1060">
        <f t="shared" si="100"/>
        <v>1962.0832286415346</v>
      </c>
      <c r="T2130" s="1060">
        <f t="shared" si="101"/>
        <v>0.38563005576753728</v>
      </c>
    </row>
    <row r="2131" spans="1:20" s="1063" customFormat="1">
      <c r="A2131" s="1072" t="s">
        <v>846</v>
      </c>
      <c r="B2131" s="1063" t="s">
        <v>768</v>
      </c>
      <c r="C2131" s="1063" t="s">
        <v>806</v>
      </c>
      <c r="D2131" s="1063" t="s">
        <v>1507</v>
      </c>
      <c r="E2131" s="1066">
        <v>2019</v>
      </c>
      <c r="F2131" s="1066">
        <v>2019</v>
      </c>
      <c r="G2131" s="1064">
        <v>43479</v>
      </c>
      <c r="H2131" s="1117">
        <f t="shared" si="99"/>
        <v>2019</v>
      </c>
      <c r="I2131" s="1118"/>
      <c r="J2131" s="1063" t="s">
        <v>925</v>
      </c>
      <c r="K2131" s="1063" t="s">
        <v>924</v>
      </c>
      <c r="L2131" s="1063" t="s">
        <v>827</v>
      </c>
      <c r="M2131" s="1063">
        <v>414.33600000000007</v>
      </c>
      <c r="N2131" s="1063">
        <v>0.20800000000000002</v>
      </c>
      <c r="O2131" s="1062">
        <f>VLOOKUP(C2131,'A. Rate Class Allocations'!$B$124:$J$128,6,FALSE)</f>
        <v>0.94261788524984402</v>
      </c>
      <c r="P2131" s="1061">
        <f>VLOOKUP(C2131,'A. Rate Class Allocations'!$B$124:$J$128,8,FALSE)</f>
        <v>0.86676492558695795</v>
      </c>
      <c r="Q2131" s="1061">
        <f>VLOOKUP(C2131,'A. Rate Class Allocations'!$B$124:$J$128,7,FALSE)</f>
        <v>0.93591420350510102</v>
      </c>
      <c r="R2131" s="1061">
        <f>VLOOKUP(C2131,'A. Rate Class Allocations'!$B$124:$J$128,9,FALSE)</f>
        <v>0.67326093337246795</v>
      </c>
      <c r="S2131" s="1060">
        <f t="shared" si="100"/>
        <v>338.52416361123556</v>
      </c>
      <c r="T2131" s="1060">
        <f t="shared" si="101"/>
        <v>0.13106380980334603</v>
      </c>
    </row>
    <row r="2132" spans="1:20" s="1063" customFormat="1">
      <c r="A2132" s="1072" t="s">
        <v>846</v>
      </c>
      <c r="B2132" s="1063" t="s">
        <v>768</v>
      </c>
      <c r="C2132" s="1063" t="s">
        <v>806</v>
      </c>
      <c r="D2132" s="1063" t="s">
        <v>1507</v>
      </c>
      <c r="E2132" s="1066">
        <v>2019</v>
      </c>
      <c r="F2132" s="1066">
        <v>2019</v>
      </c>
      <c r="G2132" s="1064">
        <v>43479</v>
      </c>
      <c r="H2132" s="1117">
        <f t="shared" si="99"/>
        <v>2019</v>
      </c>
      <c r="I2132" s="1118"/>
      <c r="J2132" s="1063" t="s">
        <v>925</v>
      </c>
      <c r="K2132" s="1063" t="s">
        <v>924</v>
      </c>
      <c r="L2132" s="1063" t="s">
        <v>827</v>
      </c>
      <c r="M2132" s="1063">
        <v>808.75199999999984</v>
      </c>
      <c r="N2132" s="1063">
        <v>0.40599999999999997</v>
      </c>
      <c r="O2132" s="1062">
        <f>VLOOKUP(C2132,'A. Rate Class Allocations'!$B$124:$J$128,6,FALSE)</f>
        <v>0.94261788524984402</v>
      </c>
      <c r="P2132" s="1061">
        <f>VLOOKUP(C2132,'A. Rate Class Allocations'!$B$124:$J$128,8,FALSE)</f>
        <v>0.86676492558695795</v>
      </c>
      <c r="Q2132" s="1061">
        <f>VLOOKUP(C2132,'A. Rate Class Allocations'!$B$124:$J$128,7,FALSE)</f>
        <v>0.93591420350510102</v>
      </c>
      <c r="R2132" s="1061">
        <f>VLOOKUP(C2132,'A. Rate Class Allocations'!$B$124:$J$128,9,FALSE)</f>
        <v>0.67326093337246795</v>
      </c>
      <c r="S2132" s="1060">
        <f t="shared" si="100"/>
        <v>660.77312704885389</v>
      </c>
      <c r="T2132" s="1060">
        <f t="shared" si="101"/>
        <v>0.25582647490460803</v>
      </c>
    </row>
    <row r="2133" spans="1:20" s="1063" customFormat="1">
      <c r="A2133" s="1072" t="s">
        <v>846</v>
      </c>
      <c r="B2133" s="1063" t="s">
        <v>768</v>
      </c>
      <c r="C2133" s="1063" t="s">
        <v>806</v>
      </c>
      <c r="D2133" s="1063" t="s">
        <v>1507</v>
      </c>
      <c r="E2133" s="1066">
        <v>2019</v>
      </c>
      <c r="F2133" s="1066">
        <v>2019</v>
      </c>
      <c r="G2133" s="1064">
        <v>43479</v>
      </c>
      <c r="H2133" s="1117">
        <f t="shared" si="99"/>
        <v>2019</v>
      </c>
      <c r="I2133" s="1118"/>
      <c r="J2133" s="1063" t="s">
        <v>925</v>
      </c>
      <c r="K2133" s="1063" t="s">
        <v>924</v>
      </c>
      <c r="L2133" s="1063" t="s">
        <v>827</v>
      </c>
      <c r="M2133" s="1063">
        <v>304.77600000000001</v>
      </c>
      <c r="N2133" s="1063">
        <v>0.153</v>
      </c>
      <c r="O2133" s="1062">
        <f>VLOOKUP(C2133,'A. Rate Class Allocations'!$B$124:$J$128,6,FALSE)</f>
        <v>0.94261788524984402</v>
      </c>
      <c r="P2133" s="1061">
        <f>VLOOKUP(C2133,'A. Rate Class Allocations'!$B$124:$J$128,8,FALSE)</f>
        <v>0.86676492558695795</v>
      </c>
      <c r="Q2133" s="1061">
        <f>VLOOKUP(C2133,'A. Rate Class Allocations'!$B$124:$J$128,7,FALSE)</f>
        <v>0.93591420350510102</v>
      </c>
      <c r="R2133" s="1061">
        <f>VLOOKUP(C2133,'A. Rate Class Allocations'!$B$124:$J$128,9,FALSE)</f>
        <v>0.67326093337246795</v>
      </c>
      <c r="S2133" s="1060">
        <f t="shared" si="100"/>
        <v>249.01056265634151</v>
      </c>
      <c r="T2133" s="1060">
        <f t="shared" si="101"/>
        <v>9.6407513941884321E-2</v>
      </c>
    </row>
    <row r="2134" spans="1:20" s="1063" customFormat="1">
      <c r="A2134" s="1072" t="s">
        <v>846</v>
      </c>
      <c r="B2134" s="1063" t="s">
        <v>768</v>
      </c>
      <c r="C2134" s="1063" t="s">
        <v>806</v>
      </c>
      <c r="D2134" s="1063" t="s">
        <v>1506</v>
      </c>
      <c r="E2134" s="1066">
        <v>2019</v>
      </c>
      <c r="F2134" s="1066">
        <v>2019</v>
      </c>
      <c r="G2134" s="1064">
        <v>43489</v>
      </c>
      <c r="H2134" s="1117">
        <f t="shared" si="99"/>
        <v>2019</v>
      </c>
      <c r="I2134" s="1118"/>
      <c r="J2134" s="1063" t="s">
        <v>925</v>
      </c>
      <c r="K2134" s="1063" t="s">
        <v>924</v>
      </c>
      <c r="L2134" s="1063" t="s">
        <v>827</v>
      </c>
      <c r="M2134" s="1063">
        <v>864.14400000000001</v>
      </c>
      <c r="N2134" s="1063">
        <v>0.30599999999999999</v>
      </c>
      <c r="O2134" s="1062">
        <f>VLOOKUP(C2134,'A. Rate Class Allocations'!$B$124:$J$128,6,FALSE)</f>
        <v>0.94261788524984402</v>
      </c>
      <c r="P2134" s="1061">
        <f>VLOOKUP(C2134,'A. Rate Class Allocations'!$B$124:$J$128,8,FALSE)</f>
        <v>0.86676492558695795</v>
      </c>
      <c r="Q2134" s="1061">
        <f>VLOOKUP(C2134,'A. Rate Class Allocations'!$B$124:$J$128,7,FALSE)</f>
        <v>0.93591420350510102</v>
      </c>
      <c r="R2134" s="1061">
        <f>VLOOKUP(C2134,'A. Rate Class Allocations'!$B$124:$J$128,9,FALSE)</f>
        <v>0.67326093337246795</v>
      </c>
      <c r="S2134" s="1060">
        <f t="shared" si="100"/>
        <v>706.02994873645434</v>
      </c>
      <c r="T2134" s="1060">
        <f t="shared" si="101"/>
        <v>0.19281502788376864</v>
      </c>
    </row>
    <row r="2135" spans="1:20" s="1063" customFormat="1">
      <c r="A2135" s="1072" t="s">
        <v>846</v>
      </c>
      <c r="B2135" s="1063" t="s">
        <v>768</v>
      </c>
      <c r="C2135" s="1063" t="s">
        <v>806</v>
      </c>
      <c r="D2135" s="1063" t="s">
        <v>1505</v>
      </c>
      <c r="E2135" s="1066">
        <v>2019</v>
      </c>
      <c r="F2135" s="1066">
        <v>2019</v>
      </c>
      <c r="G2135" s="1064">
        <v>43494</v>
      </c>
      <c r="H2135" s="1117">
        <f t="shared" si="99"/>
        <v>2019</v>
      </c>
      <c r="I2135" s="1118"/>
      <c r="J2135" s="1063" t="s">
        <v>925</v>
      </c>
      <c r="K2135" s="1063" t="s">
        <v>924</v>
      </c>
      <c r="L2135" s="1063" t="s">
        <v>827</v>
      </c>
      <c r="M2135" s="1063">
        <v>753.48000000000013</v>
      </c>
      <c r="N2135" s="1063">
        <v>0.32200000000000006</v>
      </c>
      <c r="O2135" s="1062">
        <f>VLOOKUP(C2135,'A. Rate Class Allocations'!$B$124:$J$128,6,FALSE)</f>
        <v>0.94261788524984402</v>
      </c>
      <c r="P2135" s="1061">
        <f>VLOOKUP(C2135,'A. Rate Class Allocations'!$B$124:$J$128,8,FALSE)</f>
        <v>0.86676492558695795</v>
      </c>
      <c r="Q2135" s="1061">
        <f>VLOOKUP(C2135,'A. Rate Class Allocations'!$B$124:$J$128,7,FALSE)</f>
        <v>0.93591420350510102</v>
      </c>
      <c r="R2135" s="1061">
        <f>VLOOKUP(C2135,'A. Rate Class Allocations'!$B$124:$J$128,9,FALSE)</f>
        <v>0.67326093337246795</v>
      </c>
      <c r="S2135" s="1060">
        <f t="shared" si="100"/>
        <v>615.61434873579367</v>
      </c>
      <c r="T2135" s="1060">
        <f t="shared" si="101"/>
        <v>0.20289685940710298</v>
      </c>
    </row>
    <row r="2136" spans="1:20" s="1063" customFormat="1">
      <c r="A2136" s="1072" t="s">
        <v>846</v>
      </c>
      <c r="B2136" s="1063" t="s">
        <v>768</v>
      </c>
      <c r="C2136" s="1063" t="s">
        <v>806</v>
      </c>
      <c r="D2136" s="1063" t="s">
        <v>1504</v>
      </c>
      <c r="E2136" s="1066">
        <v>2019</v>
      </c>
      <c r="F2136" s="1066">
        <v>2019</v>
      </c>
      <c r="G2136" s="1064">
        <v>43497</v>
      </c>
      <c r="H2136" s="1117">
        <f t="shared" si="99"/>
        <v>2019</v>
      </c>
      <c r="I2136" s="1118"/>
      <c r="J2136" s="1063" t="s">
        <v>925</v>
      </c>
      <c r="K2136" s="1063" t="s">
        <v>924</v>
      </c>
      <c r="L2136" s="1063" t="s">
        <v>827</v>
      </c>
      <c r="M2136" s="1063">
        <v>101.592</v>
      </c>
      <c r="N2136" s="1063">
        <v>5.0999999999999997E-2</v>
      </c>
      <c r="O2136" s="1062">
        <f>VLOOKUP(C2136,'A. Rate Class Allocations'!$B$124:$J$128,6,FALSE)</f>
        <v>0.94261788524984402</v>
      </c>
      <c r="P2136" s="1061">
        <f>VLOOKUP(C2136,'A. Rate Class Allocations'!$B$124:$J$128,8,FALSE)</f>
        <v>0.86676492558695795</v>
      </c>
      <c r="Q2136" s="1061">
        <f>VLOOKUP(C2136,'A. Rate Class Allocations'!$B$124:$J$128,7,FALSE)</f>
        <v>0.93591420350510102</v>
      </c>
      <c r="R2136" s="1061">
        <f>VLOOKUP(C2136,'A. Rate Class Allocations'!$B$124:$J$128,9,FALSE)</f>
        <v>0.67326093337246795</v>
      </c>
      <c r="S2136" s="1060">
        <f t="shared" si="100"/>
        <v>83.003520885447173</v>
      </c>
      <c r="T2136" s="1060">
        <f t="shared" si="101"/>
        <v>3.21358379806281E-2</v>
      </c>
    </row>
    <row r="2137" spans="1:20" s="1063" customFormat="1">
      <c r="A2137" s="1072" t="s">
        <v>846</v>
      </c>
      <c r="B2137" s="1063" t="s">
        <v>768</v>
      </c>
      <c r="C2137" s="1063" t="s">
        <v>806</v>
      </c>
      <c r="D2137" s="1063" t="s">
        <v>1504</v>
      </c>
      <c r="E2137" s="1066">
        <v>2019</v>
      </c>
      <c r="F2137" s="1066">
        <v>2019</v>
      </c>
      <c r="G2137" s="1064">
        <v>43497</v>
      </c>
      <c r="H2137" s="1117">
        <f t="shared" si="99"/>
        <v>2019</v>
      </c>
      <c r="I2137" s="1118"/>
      <c r="J2137" s="1063" t="s">
        <v>925</v>
      </c>
      <c r="K2137" s="1063" t="s">
        <v>924</v>
      </c>
      <c r="L2137" s="1063" t="s">
        <v>827</v>
      </c>
      <c r="M2137" s="1063">
        <v>382.464</v>
      </c>
      <c r="N2137" s="1063">
        <v>0.192</v>
      </c>
      <c r="O2137" s="1062">
        <f>VLOOKUP(C2137,'A. Rate Class Allocations'!$B$124:$J$128,6,FALSE)</f>
        <v>0.94261788524984402</v>
      </c>
      <c r="P2137" s="1061">
        <f>VLOOKUP(C2137,'A. Rate Class Allocations'!$B$124:$J$128,8,FALSE)</f>
        <v>0.86676492558695795</v>
      </c>
      <c r="Q2137" s="1061">
        <f>VLOOKUP(C2137,'A. Rate Class Allocations'!$B$124:$J$128,7,FALSE)</f>
        <v>0.93591420350510102</v>
      </c>
      <c r="R2137" s="1061">
        <f>VLOOKUP(C2137,'A. Rate Class Allocations'!$B$124:$J$128,9,FALSE)</f>
        <v>0.67326093337246795</v>
      </c>
      <c r="S2137" s="1060">
        <f t="shared" si="100"/>
        <v>312.48384333344819</v>
      </c>
      <c r="T2137" s="1060">
        <f t="shared" si="101"/>
        <v>0.12098197828001168</v>
      </c>
    </row>
    <row r="2138" spans="1:20" s="1063" customFormat="1">
      <c r="A2138" s="1072" t="s">
        <v>846</v>
      </c>
      <c r="B2138" s="1063" t="s">
        <v>768</v>
      </c>
      <c r="C2138" s="1063" t="s">
        <v>806</v>
      </c>
      <c r="D2138" s="1063" t="s">
        <v>1503</v>
      </c>
      <c r="E2138" s="1066">
        <v>2019</v>
      </c>
      <c r="F2138" s="1066">
        <v>2019</v>
      </c>
      <c r="G2138" s="1064">
        <v>43489</v>
      </c>
      <c r="H2138" s="1117">
        <f t="shared" si="99"/>
        <v>2019</v>
      </c>
      <c r="I2138" s="1118"/>
      <c r="J2138" s="1063" t="s">
        <v>925</v>
      </c>
      <c r="K2138" s="1063" t="s">
        <v>924</v>
      </c>
      <c r="L2138" s="1063" t="s">
        <v>827</v>
      </c>
      <c r="M2138" s="1063">
        <v>367.12000000000006</v>
      </c>
      <c r="N2138" s="1063">
        <v>0.10400000000000001</v>
      </c>
      <c r="O2138" s="1062">
        <f>VLOOKUP(C2138,'A. Rate Class Allocations'!$B$124:$J$128,6,FALSE)</f>
        <v>0.94261788524984402</v>
      </c>
      <c r="P2138" s="1061">
        <f>VLOOKUP(C2138,'A. Rate Class Allocations'!$B$124:$J$128,8,FALSE)</f>
        <v>0.86676492558695795</v>
      </c>
      <c r="Q2138" s="1061">
        <f>VLOOKUP(C2138,'A. Rate Class Allocations'!$B$124:$J$128,7,FALSE)</f>
        <v>0.93591420350510102</v>
      </c>
      <c r="R2138" s="1061">
        <f>VLOOKUP(C2138,'A. Rate Class Allocations'!$B$124:$J$128,9,FALSE)</f>
        <v>0.67326093337246795</v>
      </c>
      <c r="S2138" s="1060">
        <f t="shared" si="100"/>
        <v>299.94736384228457</v>
      </c>
      <c r="T2138" s="1060">
        <f t="shared" si="101"/>
        <v>6.5531904901673016E-2</v>
      </c>
    </row>
    <row r="2139" spans="1:20" s="1063" customFormat="1">
      <c r="A2139" s="1072" t="s">
        <v>846</v>
      </c>
      <c r="B2139" s="1063" t="s">
        <v>768</v>
      </c>
      <c r="C2139" s="1063" t="s">
        <v>806</v>
      </c>
      <c r="D2139" s="1063" t="s">
        <v>1503</v>
      </c>
      <c r="E2139" s="1066">
        <v>2019</v>
      </c>
      <c r="F2139" s="1066">
        <v>2019</v>
      </c>
      <c r="G2139" s="1064">
        <v>43489</v>
      </c>
      <c r="H2139" s="1117">
        <f t="shared" si="99"/>
        <v>2019</v>
      </c>
      <c r="I2139" s="1118"/>
      <c r="J2139" s="1063" t="s">
        <v>925</v>
      </c>
      <c r="K2139" s="1063" t="s">
        <v>924</v>
      </c>
      <c r="L2139" s="1063" t="s">
        <v>827</v>
      </c>
      <c r="M2139" s="1063">
        <v>102.36999999999999</v>
      </c>
      <c r="N2139" s="1063">
        <v>2.8999999999999998E-2</v>
      </c>
      <c r="O2139" s="1062">
        <f>VLOOKUP(C2139,'A. Rate Class Allocations'!$B$124:$J$128,6,FALSE)</f>
        <v>0.94261788524984402</v>
      </c>
      <c r="P2139" s="1061">
        <f>VLOOKUP(C2139,'A. Rate Class Allocations'!$B$124:$J$128,8,FALSE)</f>
        <v>0.86676492558695795</v>
      </c>
      <c r="Q2139" s="1061">
        <f>VLOOKUP(C2139,'A. Rate Class Allocations'!$B$124:$J$128,7,FALSE)</f>
        <v>0.93591420350510102</v>
      </c>
      <c r="R2139" s="1061">
        <f>VLOOKUP(C2139,'A. Rate Class Allocations'!$B$124:$J$128,9,FALSE)</f>
        <v>0.67326093337246795</v>
      </c>
      <c r="S2139" s="1060">
        <f t="shared" si="100"/>
        <v>83.63916876371394</v>
      </c>
      <c r="T2139" s="1060">
        <f t="shared" si="101"/>
        <v>1.8273319636043429E-2</v>
      </c>
    </row>
    <row r="2140" spans="1:20" s="1063" customFormat="1">
      <c r="A2140" s="1072" t="s">
        <v>846</v>
      </c>
      <c r="B2140" s="1063" t="s">
        <v>768</v>
      </c>
      <c r="C2140" s="1063" t="s">
        <v>806</v>
      </c>
      <c r="D2140" s="1063" t="s">
        <v>1502</v>
      </c>
      <c r="E2140" s="1066">
        <v>2019</v>
      </c>
      <c r="F2140" s="1066">
        <v>2019</v>
      </c>
      <c r="G2140" s="1064">
        <v>43487</v>
      </c>
      <c r="H2140" s="1117">
        <f t="shared" si="99"/>
        <v>2019</v>
      </c>
      <c r="I2140" s="1118"/>
      <c r="J2140" s="1063" t="s">
        <v>925</v>
      </c>
      <c r="K2140" s="1063" t="s">
        <v>924</v>
      </c>
      <c r="L2140" s="1063" t="s">
        <v>827</v>
      </c>
      <c r="M2140" s="1063">
        <v>1975.5840000000003</v>
      </c>
      <c r="N2140" s="1063">
        <v>0.62400000000000011</v>
      </c>
      <c r="O2140" s="1062">
        <f>VLOOKUP(C2140,'A. Rate Class Allocations'!$B$124:$J$128,6,FALSE)</f>
        <v>0.94261788524984402</v>
      </c>
      <c r="P2140" s="1061">
        <f>VLOOKUP(C2140,'A. Rate Class Allocations'!$B$124:$J$128,8,FALSE)</f>
        <v>0.86676492558695795</v>
      </c>
      <c r="Q2140" s="1061">
        <f>VLOOKUP(C2140,'A. Rate Class Allocations'!$B$124:$J$128,7,FALSE)</f>
        <v>0.93591420350510102</v>
      </c>
      <c r="R2140" s="1061">
        <f>VLOOKUP(C2140,'A. Rate Class Allocations'!$B$124:$J$128,9,FALSE)</f>
        <v>0.67326093337246795</v>
      </c>
      <c r="S2140" s="1060">
        <f t="shared" si="100"/>
        <v>1614.1076837246565</v>
      </c>
      <c r="T2140" s="1060">
        <f t="shared" si="101"/>
        <v>0.3931914294100381</v>
      </c>
    </row>
    <row r="2141" spans="1:20" s="1063" customFormat="1">
      <c r="A2141" s="1072" t="s">
        <v>846</v>
      </c>
      <c r="B2141" s="1063" t="s">
        <v>768</v>
      </c>
      <c r="C2141" s="1063" t="s">
        <v>806</v>
      </c>
      <c r="D2141" s="1063" t="s">
        <v>1502</v>
      </c>
      <c r="E2141" s="1066">
        <v>2019</v>
      </c>
      <c r="F2141" s="1066">
        <v>2019</v>
      </c>
      <c r="G2141" s="1064">
        <v>43487</v>
      </c>
      <c r="H2141" s="1117">
        <f t="shared" si="99"/>
        <v>2019</v>
      </c>
      <c r="I2141" s="1118"/>
      <c r="J2141" s="1063" t="s">
        <v>925</v>
      </c>
      <c r="K2141" s="1063" t="s">
        <v>924</v>
      </c>
      <c r="L2141" s="1063" t="s">
        <v>827</v>
      </c>
      <c r="M2141" s="1063">
        <v>275.44199999999995</v>
      </c>
      <c r="N2141" s="1063">
        <v>8.6999999999999994E-2</v>
      </c>
      <c r="O2141" s="1062">
        <f>VLOOKUP(C2141,'A. Rate Class Allocations'!$B$124:$J$128,6,FALSE)</f>
        <v>0.94261788524984402</v>
      </c>
      <c r="P2141" s="1061">
        <f>VLOOKUP(C2141,'A. Rate Class Allocations'!$B$124:$J$128,8,FALSE)</f>
        <v>0.86676492558695795</v>
      </c>
      <c r="Q2141" s="1061">
        <f>VLOOKUP(C2141,'A. Rate Class Allocations'!$B$124:$J$128,7,FALSE)</f>
        <v>0.93591420350510102</v>
      </c>
      <c r="R2141" s="1061">
        <f>VLOOKUP(C2141,'A. Rate Class Allocations'!$B$124:$J$128,9,FALSE)</f>
        <v>0.67326093337246795</v>
      </c>
      <c r="S2141" s="1060">
        <f t="shared" si="100"/>
        <v>225.04385975007219</v>
      </c>
      <c r="T2141" s="1060">
        <f t="shared" si="101"/>
        <v>5.4819958908130288E-2</v>
      </c>
    </row>
    <row r="2142" spans="1:20" s="1063" customFormat="1">
      <c r="A2142" s="1072" t="s">
        <v>846</v>
      </c>
      <c r="B2142" s="1063" t="s">
        <v>768</v>
      </c>
      <c r="C2142" s="1063" t="s">
        <v>806</v>
      </c>
      <c r="D2142" s="1063" t="s">
        <v>1501</v>
      </c>
      <c r="E2142" s="1066">
        <v>2019</v>
      </c>
      <c r="F2142" s="1066">
        <v>2019</v>
      </c>
      <c r="G2142" s="1064">
        <v>43490</v>
      </c>
      <c r="H2142" s="1117">
        <f t="shared" si="99"/>
        <v>2019</v>
      </c>
      <c r="I2142" s="1118"/>
      <c r="J2142" s="1063" t="s">
        <v>925</v>
      </c>
      <c r="K2142" s="1063" t="s">
        <v>924</v>
      </c>
      <c r="L2142" s="1063" t="s">
        <v>827</v>
      </c>
      <c r="M2142" s="1063">
        <v>2235.5840000000003</v>
      </c>
      <c r="N2142" s="1063">
        <v>0.83200000000000007</v>
      </c>
      <c r="O2142" s="1062">
        <f>VLOOKUP(C2142,'A. Rate Class Allocations'!$B$124:$J$128,6,FALSE)</f>
        <v>0.94261788524984402</v>
      </c>
      <c r="P2142" s="1061">
        <f>VLOOKUP(C2142,'A. Rate Class Allocations'!$B$124:$J$128,8,FALSE)</f>
        <v>0.86676492558695795</v>
      </c>
      <c r="Q2142" s="1061">
        <f>VLOOKUP(C2142,'A. Rate Class Allocations'!$B$124:$J$128,7,FALSE)</f>
        <v>0.93591420350510102</v>
      </c>
      <c r="R2142" s="1061">
        <f>VLOOKUP(C2142,'A. Rate Class Allocations'!$B$124:$J$128,9,FALSE)</f>
        <v>0.67326093337246795</v>
      </c>
      <c r="S2142" s="1060">
        <f t="shared" si="100"/>
        <v>1826.5349952276906</v>
      </c>
      <c r="T2142" s="1060">
        <f t="shared" si="101"/>
        <v>0.52425523921338413</v>
      </c>
    </row>
    <row r="2143" spans="1:20" s="1063" customFormat="1">
      <c r="A2143" s="1072" t="s">
        <v>846</v>
      </c>
      <c r="B2143" s="1063" t="s">
        <v>768</v>
      </c>
      <c r="C2143" s="1063" t="s">
        <v>806</v>
      </c>
      <c r="D2143" s="1063" t="s">
        <v>1501</v>
      </c>
      <c r="E2143" s="1066">
        <v>2019</v>
      </c>
      <c r="F2143" s="1066">
        <v>2019</v>
      </c>
      <c r="G2143" s="1064">
        <v>43490</v>
      </c>
      <c r="H2143" s="1117">
        <f t="shared" si="99"/>
        <v>2019</v>
      </c>
      <c r="I2143" s="1118"/>
      <c r="J2143" s="1063" t="s">
        <v>925</v>
      </c>
      <c r="K2143" s="1063" t="s">
        <v>924</v>
      </c>
      <c r="L2143" s="1063" t="s">
        <v>827</v>
      </c>
      <c r="M2143" s="1063">
        <v>1168.845</v>
      </c>
      <c r="N2143" s="1063">
        <v>0.43500000000000005</v>
      </c>
      <c r="O2143" s="1062">
        <f>VLOOKUP(C2143,'A. Rate Class Allocations'!$B$124:$J$128,6,FALSE)</f>
        <v>0.94261788524984402</v>
      </c>
      <c r="P2143" s="1061">
        <f>VLOOKUP(C2143,'A. Rate Class Allocations'!$B$124:$J$128,8,FALSE)</f>
        <v>0.86676492558695795</v>
      </c>
      <c r="Q2143" s="1061">
        <f>VLOOKUP(C2143,'A. Rate Class Allocations'!$B$124:$J$128,7,FALSE)</f>
        <v>0.93591420350510102</v>
      </c>
      <c r="R2143" s="1061">
        <f>VLOOKUP(C2143,'A. Rate Class Allocations'!$B$124:$J$128,9,FALSE)</f>
        <v>0.67326093337246795</v>
      </c>
      <c r="S2143" s="1060">
        <f t="shared" si="100"/>
        <v>954.97923428370837</v>
      </c>
      <c r="T2143" s="1060">
        <f t="shared" si="101"/>
        <v>0.27409979454065153</v>
      </c>
    </row>
    <row r="2144" spans="1:20" s="1063" customFormat="1">
      <c r="A2144" s="1072" t="s">
        <v>846</v>
      </c>
      <c r="B2144" s="1063" t="s">
        <v>768</v>
      </c>
      <c r="C2144" s="1063" t="s">
        <v>806</v>
      </c>
      <c r="D2144" s="1063" t="s">
        <v>1500</v>
      </c>
      <c r="E2144" s="1066">
        <v>2019</v>
      </c>
      <c r="F2144" s="1066">
        <v>2019</v>
      </c>
      <c r="G2144" s="1064">
        <v>43504</v>
      </c>
      <c r="H2144" s="1117">
        <f t="shared" si="99"/>
        <v>2019</v>
      </c>
      <c r="I2144" s="1118"/>
      <c r="J2144" s="1063" t="s">
        <v>925</v>
      </c>
      <c r="K2144" s="1063" t="s">
        <v>924</v>
      </c>
      <c r="L2144" s="1063" t="s">
        <v>827</v>
      </c>
      <c r="M2144" s="1063">
        <v>4962.0480000000016</v>
      </c>
      <c r="N2144" s="1063">
        <v>1.2480000000000002</v>
      </c>
      <c r="O2144" s="1062">
        <f>VLOOKUP(C2144,'A. Rate Class Allocations'!$B$124:$J$128,6,FALSE)</f>
        <v>0.94261788524984402</v>
      </c>
      <c r="P2144" s="1061">
        <f>VLOOKUP(C2144,'A. Rate Class Allocations'!$B$124:$J$128,8,FALSE)</f>
        <v>0.86676492558695795</v>
      </c>
      <c r="Q2144" s="1061">
        <f>VLOOKUP(C2144,'A. Rate Class Allocations'!$B$124:$J$128,7,FALSE)</f>
        <v>0.93591420350510102</v>
      </c>
      <c r="R2144" s="1061">
        <f>VLOOKUP(C2144,'A. Rate Class Allocations'!$B$124:$J$128,9,FALSE)</f>
        <v>0.67326093337246795</v>
      </c>
      <c r="S2144" s="1060">
        <f t="shared" si="100"/>
        <v>4054.132754573111</v>
      </c>
      <c r="T2144" s="1060">
        <f t="shared" si="101"/>
        <v>0.78638285882007619</v>
      </c>
    </row>
    <row r="2145" spans="1:20" s="1063" customFormat="1">
      <c r="A2145" s="1072" t="s">
        <v>846</v>
      </c>
      <c r="B2145" s="1063" t="s">
        <v>768</v>
      </c>
      <c r="C2145" s="1063" t="s">
        <v>806</v>
      </c>
      <c r="D2145" s="1063" t="s">
        <v>1500</v>
      </c>
      <c r="E2145" s="1066">
        <v>2019</v>
      </c>
      <c r="F2145" s="1066">
        <v>2019</v>
      </c>
      <c r="G2145" s="1064">
        <v>43504</v>
      </c>
      <c r="H2145" s="1117">
        <f t="shared" si="99"/>
        <v>2019</v>
      </c>
      <c r="I2145" s="1118"/>
      <c r="J2145" s="1063" t="s">
        <v>843</v>
      </c>
      <c r="K2145" s="1063" t="s">
        <v>924</v>
      </c>
      <c r="L2145" s="1063" t="s">
        <v>827</v>
      </c>
      <c r="M2145" s="1063">
        <v>4755.2960000000003</v>
      </c>
      <c r="N2145" s="1063">
        <v>1.1960000000000002</v>
      </c>
      <c r="O2145" s="1062">
        <f>VLOOKUP(C2145,'A. Rate Class Allocations'!$B$124:$J$128,6,FALSE)</f>
        <v>0.94261788524984402</v>
      </c>
      <c r="P2145" s="1061">
        <f>VLOOKUP(C2145,'A. Rate Class Allocations'!$B$124:$J$128,8,FALSE)</f>
        <v>0.86676492558695795</v>
      </c>
      <c r="Q2145" s="1061">
        <f>VLOOKUP(C2145,'A. Rate Class Allocations'!$B$124:$J$128,7,FALSE)</f>
        <v>0.93591420350510102</v>
      </c>
      <c r="R2145" s="1061">
        <f>VLOOKUP(C2145,'A. Rate Class Allocations'!$B$124:$J$128,9,FALSE)</f>
        <v>0.67326093337246795</v>
      </c>
      <c r="S2145" s="1060">
        <f t="shared" si="100"/>
        <v>3885.2105564658973</v>
      </c>
      <c r="T2145" s="1060">
        <f t="shared" si="101"/>
        <v>0.7536169063692395</v>
      </c>
    </row>
    <row r="2146" spans="1:20" s="1063" customFormat="1">
      <c r="A2146" s="1072" t="s">
        <v>846</v>
      </c>
      <c r="B2146" s="1063" t="s">
        <v>768</v>
      </c>
      <c r="C2146" s="1063" t="s">
        <v>806</v>
      </c>
      <c r="D2146" s="1063" t="s">
        <v>1499</v>
      </c>
      <c r="E2146" s="1066">
        <v>2019</v>
      </c>
      <c r="F2146" s="1066">
        <v>2019</v>
      </c>
      <c r="G2146" s="1064">
        <v>43487</v>
      </c>
      <c r="H2146" s="1117">
        <f t="shared" si="99"/>
        <v>2019</v>
      </c>
      <c r="I2146" s="1118"/>
      <c r="J2146" s="1063" t="s">
        <v>925</v>
      </c>
      <c r="K2146" s="1063" t="s">
        <v>924</v>
      </c>
      <c r="L2146" s="1063" t="s">
        <v>827</v>
      </c>
      <c r="M2146" s="1063">
        <v>1246.95</v>
      </c>
      <c r="N2146" s="1063">
        <v>0.255</v>
      </c>
      <c r="O2146" s="1062">
        <f>VLOOKUP(C2146,'A. Rate Class Allocations'!$B$124:$J$128,6,FALSE)</f>
        <v>0.94261788524984402</v>
      </c>
      <c r="P2146" s="1061">
        <f>VLOOKUP(C2146,'A. Rate Class Allocations'!$B$124:$J$128,8,FALSE)</f>
        <v>0.86676492558695795</v>
      </c>
      <c r="Q2146" s="1061">
        <f>VLOOKUP(C2146,'A. Rate Class Allocations'!$B$124:$J$128,7,FALSE)</f>
        <v>0.93591420350510102</v>
      </c>
      <c r="R2146" s="1061">
        <f>VLOOKUP(C2146,'A. Rate Class Allocations'!$B$124:$J$128,9,FALSE)</f>
        <v>0.67326093337246795</v>
      </c>
      <c r="S2146" s="1060">
        <f t="shared" si="100"/>
        <v>1018.7932156873411</v>
      </c>
      <c r="T2146" s="1060">
        <f t="shared" si="101"/>
        <v>0.16067918990314053</v>
      </c>
    </row>
    <row r="2147" spans="1:20" s="1063" customFormat="1">
      <c r="A2147" s="1072" t="s">
        <v>846</v>
      </c>
      <c r="B2147" s="1063" t="s">
        <v>768</v>
      </c>
      <c r="C2147" s="1063" t="s">
        <v>806</v>
      </c>
      <c r="D2147" s="1063" t="s">
        <v>1498</v>
      </c>
      <c r="E2147" s="1066">
        <v>2019</v>
      </c>
      <c r="F2147" s="1066">
        <v>2019</v>
      </c>
      <c r="G2147" s="1064">
        <v>43488</v>
      </c>
      <c r="H2147" s="1117">
        <f t="shared" si="99"/>
        <v>2019</v>
      </c>
      <c r="I2147" s="1118"/>
      <c r="J2147" s="1063" t="s">
        <v>925</v>
      </c>
      <c r="K2147" s="1063" t="s">
        <v>924</v>
      </c>
      <c r="L2147" s="1063" t="s">
        <v>827</v>
      </c>
      <c r="M2147" s="1063">
        <v>4383.7440000000006</v>
      </c>
      <c r="N2147" s="1063">
        <v>1.536</v>
      </c>
      <c r="O2147" s="1062">
        <f>VLOOKUP(C2147,'A. Rate Class Allocations'!$B$124:$J$128,6,FALSE)</f>
        <v>0.94261788524984402</v>
      </c>
      <c r="P2147" s="1061">
        <f>VLOOKUP(C2147,'A. Rate Class Allocations'!$B$124:$J$128,8,FALSE)</f>
        <v>0.86676492558695795</v>
      </c>
      <c r="Q2147" s="1061">
        <f>VLOOKUP(C2147,'A. Rate Class Allocations'!$B$124:$J$128,7,FALSE)</f>
        <v>0.93591420350510102</v>
      </c>
      <c r="R2147" s="1061">
        <f>VLOOKUP(C2147,'A. Rate Class Allocations'!$B$124:$J$128,9,FALSE)</f>
        <v>0.67326093337246795</v>
      </c>
      <c r="S2147" s="1060">
        <f t="shared" si="100"/>
        <v>3581.6421239906072</v>
      </c>
      <c r="T2147" s="1060">
        <f t="shared" si="101"/>
        <v>0.96785582624009348</v>
      </c>
    </row>
    <row r="2148" spans="1:20" s="1063" customFormat="1">
      <c r="A2148" s="1072" t="s">
        <v>846</v>
      </c>
      <c r="B2148" s="1063" t="s">
        <v>768</v>
      </c>
      <c r="C2148" s="1063" t="s">
        <v>806</v>
      </c>
      <c r="D2148" s="1063" t="s">
        <v>1498</v>
      </c>
      <c r="E2148" s="1066">
        <v>2019</v>
      </c>
      <c r="F2148" s="1066">
        <v>2019</v>
      </c>
      <c r="G2148" s="1064">
        <v>43488</v>
      </c>
      <c r="H2148" s="1117">
        <f t="shared" si="99"/>
        <v>2019</v>
      </c>
      <c r="I2148" s="1118"/>
      <c r="J2148" s="1063" t="s">
        <v>925</v>
      </c>
      <c r="K2148" s="1063" t="s">
        <v>924</v>
      </c>
      <c r="L2148" s="1063" t="s">
        <v>827</v>
      </c>
      <c r="M2148" s="1063">
        <v>145.55400000000003</v>
      </c>
      <c r="N2148" s="1063">
        <v>5.1000000000000004E-2</v>
      </c>
      <c r="O2148" s="1062">
        <f>VLOOKUP(C2148,'A. Rate Class Allocations'!$B$124:$J$128,6,FALSE)</f>
        <v>0.94261788524984402</v>
      </c>
      <c r="P2148" s="1061">
        <f>VLOOKUP(C2148,'A. Rate Class Allocations'!$B$124:$J$128,8,FALSE)</f>
        <v>0.86676492558695795</v>
      </c>
      <c r="Q2148" s="1061">
        <f>VLOOKUP(C2148,'A. Rate Class Allocations'!$B$124:$J$128,7,FALSE)</f>
        <v>0.93591420350510102</v>
      </c>
      <c r="R2148" s="1061">
        <f>VLOOKUP(C2148,'A. Rate Class Allocations'!$B$124:$J$128,9,FALSE)</f>
        <v>0.67326093337246795</v>
      </c>
      <c r="S2148" s="1060">
        <f t="shared" si="100"/>
        <v>118.92171114812564</v>
      </c>
      <c r="T2148" s="1060">
        <f t="shared" si="101"/>
        <v>3.2135837980628107E-2</v>
      </c>
    </row>
    <row r="2149" spans="1:20" s="1063" customFormat="1">
      <c r="A2149" s="1072" t="s">
        <v>846</v>
      </c>
      <c r="B2149" s="1063" t="s">
        <v>768</v>
      </c>
      <c r="C2149" s="1063" t="s">
        <v>806</v>
      </c>
      <c r="D2149" s="1063" t="s">
        <v>1497</v>
      </c>
      <c r="E2149" s="1066">
        <v>2019</v>
      </c>
      <c r="F2149" s="1066">
        <v>2019</v>
      </c>
      <c r="G2149" s="1064">
        <v>43488</v>
      </c>
      <c r="H2149" s="1117">
        <f t="shared" si="99"/>
        <v>2019</v>
      </c>
      <c r="I2149" s="1118"/>
      <c r="J2149" s="1063" t="s">
        <v>925</v>
      </c>
      <c r="K2149" s="1063" t="s">
        <v>924</v>
      </c>
      <c r="L2149" s="1063" t="s">
        <v>827</v>
      </c>
      <c r="M2149" s="1063">
        <v>1675.6480000000004</v>
      </c>
      <c r="N2149" s="1063">
        <v>0.41600000000000004</v>
      </c>
      <c r="O2149" s="1062">
        <f>VLOOKUP(C2149,'A. Rate Class Allocations'!$B$124:$J$128,6,FALSE)</f>
        <v>0.94261788524984402</v>
      </c>
      <c r="P2149" s="1061">
        <f>VLOOKUP(C2149,'A. Rate Class Allocations'!$B$124:$J$128,8,FALSE)</f>
        <v>0.86676492558695795</v>
      </c>
      <c r="Q2149" s="1061">
        <f>VLOOKUP(C2149,'A. Rate Class Allocations'!$B$124:$J$128,7,FALSE)</f>
        <v>0.93591420350510102</v>
      </c>
      <c r="R2149" s="1061">
        <f>VLOOKUP(C2149,'A. Rate Class Allocations'!$B$124:$J$128,9,FALSE)</f>
        <v>0.67326093337246795</v>
      </c>
      <c r="S2149" s="1060">
        <f t="shared" si="100"/>
        <v>1369.051537174756</v>
      </c>
      <c r="T2149" s="1060">
        <f t="shared" si="101"/>
        <v>0.26212761960669206</v>
      </c>
    </row>
    <row r="2150" spans="1:20" s="1063" customFormat="1">
      <c r="A2150" s="1072" t="s">
        <v>846</v>
      </c>
      <c r="B2150" s="1063" t="s">
        <v>768</v>
      </c>
      <c r="C2150" s="1063" t="s">
        <v>806</v>
      </c>
      <c r="D2150" s="1063" t="s">
        <v>1497</v>
      </c>
      <c r="E2150" s="1066">
        <v>2019</v>
      </c>
      <c r="F2150" s="1066">
        <v>2019</v>
      </c>
      <c r="G2150" s="1064">
        <v>43488</v>
      </c>
      <c r="H2150" s="1117">
        <f t="shared" si="99"/>
        <v>2019</v>
      </c>
      <c r="I2150" s="1118"/>
      <c r="J2150" s="1063" t="s">
        <v>925</v>
      </c>
      <c r="K2150" s="1063" t="s">
        <v>924</v>
      </c>
      <c r="L2150" s="1063" t="s">
        <v>827</v>
      </c>
      <c r="M2150" s="1063">
        <v>116.812</v>
      </c>
      <c r="N2150" s="1063">
        <v>2.8999999999999998E-2</v>
      </c>
      <c r="O2150" s="1062">
        <f>VLOOKUP(C2150,'A. Rate Class Allocations'!$B$124:$J$128,6,FALSE)</f>
        <v>0.94261788524984402</v>
      </c>
      <c r="P2150" s="1061">
        <f>VLOOKUP(C2150,'A. Rate Class Allocations'!$B$124:$J$128,8,FALSE)</f>
        <v>0.86676492558695795</v>
      </c>
      <c r="Q2150" s="1061">
        <f>VLOOKUP(C2150,'A. Rate Class Allocations'!$B$124:$J$128,7,FALSE)</f>
        <v>0.93591420350510102</v>
      </c>
      <c r="R2150" s="1061">
        <f>VLOOKUP(C2150,'A. Rate Class Allocations'!$B$124:$J$128,9,FALSE)</f>
        <v>0.67326093337246795</v>
      </c>
      <c r="S2150" s="1060">
        <f t="shared" si="100"/>
        <v>95.438688889586345</v>
      </c>
      <c r="T2150" s="1060">
        <f t="shared" si="101"/>
        <v>1.8273319636043429E-2</v>
      </c>
    </row>
    <row r="2151" spans="1:20" s="1063" customFormat="1">
      <c r="A2151" s="1072" t="s">
        <v>846</v>
      </c>
      <c r="B2151" s="1063" t="s">
        <v>768</v>
      </c>
      <c r="C2151" s="1063" t="s">
        <v>806</v>
      </c>
      <c r="D2151" s="1063" t="s">
        <v>1497</v>
      </c>
      <c r="E2151" s="1066">
        <v>2019</v>
      </c>
      <c r="F2151" s="1066">
        <v>2019</v>
      </c>
      <c r="G2151" s="1064">
        <v>43488</v>
      </c>
      <c r="H2151" s="1117">
        <f t="shared" si="99"/>
        <v>2019</v>
      </c>
      <c r="I2151" s="1118"/>
      <c r="J2151" s="1063" t="s">
        <v>925</v>
      </c>
      <c r="K2151" s="1063" t="s">
        <v>924</v>
      </c>
      <c r="L2151" s="1063" t="s">
        <v>827</v>
      </c>
      <c r="M2151" s="1063">
        <v>338.35200000000009</v>
      </c>
      <c r="N2151" s="1063">
        <v>8.4000000000000019E-2</v>
      </c>
      <c r="O2151" s="1062">
        <f>VLOOKUP(C2151,'A. Rate Class Allocations'!$B$124:$J$128,6,FALSE)</f>
        <v>0.94261788524984402</v>
      </c>
      <c r="P2151" s="1061">
        <f>VLOOKUP(C2151,'A. Rate Class Allocations'!$B$124:$J$128,8,FALSE)</f>
        <v>0.86676492558695795</v>
      </c>
      <c r="Q2151" s="1061">
        <f>VLOOKUP(C2151,'A. Rate Class Allocations'!$B$124:$J$128,7,FALSE)</f>
        <v>0.93591420350510102</v>
      </c>
      <c r="R2151" s="1061">
        <f>VLOOKUP(C2151,'A. Rate Class Allocations'!$B$124:$J$128,9,FALSE)</f>
        <v>0.67326093337246795</v>
      </c>
      <c r="S2151" s="1060">
        <f t="shared" si="100"/>
        <v>276.44309885259497</v>
      </c>
      <c r="T2151" s="1060">
        <f t="shared" si="101"/>
        <v>5.292961549750512E-2</v>
      </c>
    </row>
    <row r="2152" spans="1:20" s="1063" customFormat="1">
      <c r="A2152" s="1072" t="s">
        <v>846</v>
      </c>
      <c r="B2152" s="1063" t="s">
        <v>768</v>
      </c>
      <c r="C2152" s="1063" t="s">
        <v>806</v>
      </c>
      <c r="D2152" s="1063" t="s">
        <v>1496</v>
      </c>
      <c r="E2152" s="1066">
        <v>2019</v>
      </c>
      <c r="F2152" s="1066">
        <v>2019</v>
      </c>
      <c r="G2152" s="1064">
        <v>43486</v>
      </c>
      <c r="H2152" s="1117">
        <f t="shared" si="99"/>
        <v>2019</v>
      </c>
      <c r="I2152" s="1118"/>
      <c r="J2152" s="1063" t="s">
        <v>925</v>
      </c>
      <c r="K2152" s="1063" t="s">
        <v>924</v>
      </c>
      <c r="L2152" s="1063" t="s">
        <v>827</v>
      </c>
      <c r="M2152" s="1063">
        <v>4326.8160000000007</v>
      </c>
      <c r="N2152" s="1063">
        <v>1.2480000000000002</v>
      </c>
      <c r="O2152" s="1062">
        <f>VLOOKUP(C2152,'A. Rate Class Allocations'!$B$124:$J$128,6,FALSE)</f>
        <v>0.94261788524984402</v>
      </c>
      <c r="P2152" s="1061">
        <f>VLOOKUP(C2152,'A. Rate Class Allocations'!$B$124:$J$128,8,FALSE)</f>
        <v>0.86676492558695795</v>
      </c>
      <c r="Q2152" s="1061">
        <f>VLOOKUP(C2152,'A. Rate Class Allocations'!$B$124:$J$128,7,FALSE)</f>
        <v>0.93591420350510102</v>
      </c>
      <c r="R2152" s="1061">
        <f>VLOOKUP(C2152,'A. Rate Class Allocations'!$B$124:$J$128,9,FALSE)</f>
        <v>0.67326093337246795</v>
      </c>
      <c r="S2152" s="1060">
        <f t="shared" si="100"/>
        <v>3535.1303471088968</v>
      </c>
      <c r="T2152" s="1060">
        <f t="shared" si="101"/>
        <v>0.78638285882007619</v>
      </c>
    </row>
    <row r="2153" spans="1:20" s="1063" customFormat="1">
      <c r="A2153" s="1072" t="s">
        <v>846</v>
      </c>
      <c r="B2153" s="1063" t="s">
        <v>768</v>
      </c>
      <c r="C2153" s="1063" t="s">
        <v>806</v>
      </c>
      <c r="D2153" s="1063" t="s">
        <v>1496</v>
      </c>
      <c r="E2153" s="1066">
        <v>2019</v>
      </c>
      <c r="F2153" s="1066">
        <v>2019</v>
      </c>
      <c r="G2153" s="1064">
        <v>43486</v>
      </c>
      <c r="H2153" s="1117">
        <f t="shared" si="99"/>
        <v>2019</v>
      </c>
      <c r="I2153" s="1118"/>
      <c r="J2153" s="1063" t="s">
        <v>843</v>
      </c>
      <c r="K2153" s="1063" t="s">
        <v>924</v>
      </c>
      <c r="L2153" s="1063" t="s">
        <v>827</v>
      </c>
      <c r="M2153" s="1063">
        <v>402.17200000000003</v>
      </c>
      <c r="N2153" s="1063">
        <v>0.11599999999999999</v>
      </c>
      <c r="O2153" s="1062">
        <f>VLOOKUP(C2153,'A. Rate Class Allocations'!$B$124:$J$128,6,FALSE)</f>
        <v>0.94261788524984402</v>
      </c>
      <c r="P2153" s="1061">
        <f>VLOOKUP(C2153,'A. Rate Class Allocations'!$B$124:$J$128,8,FALSE)</f>
        <v>0.86676492558695795</v>
      </c>
      <c r="Q2153" s="1061">
        <f>VLOOKUP(C2153,'A. Rate Class Allocations'!$B$124:$J$128,7,FALSE)</f>
        <v>0.93591420350510102</v>
      </c>
      <c r="R2153" s="1061">
        <f>VLOOKUP(C2153,'A. Rate Class Allocations'!$B$124:$J$128,9,FALSE)</f>
        <v>0.67326093337246795</v>
      </c>
      <c r="S2153" s="1060">
        <f t="shared" si="100"/>
        <v>328.58583354537819</v>
      </c>
      <c r="T2153" s="1060">
        <f t="shared" si="101"/>
        <v>7.3093278544173718E-2</v>
      </c>
    </row>
    <row r="2154" spans="1:20" s="1063" customFormat="1">
      <c r="A2154" s="1072" t="s">
        <v>846</v>
      </c>
      <c r="B2154" s="1063" t="s">
        <v>768</v>
      </c>
      <c r="C2154" s="1063" t="s">
        <v>806</v>
      </c>
      <c r="D2154" s="1063" t="s">
        <v>1495</v>
      </c>
      <c r="E2154" s="1066">
        <v>2019</v>
      </c>
      <c r="F2154" s="1066">
        <v>2019</v>
      </c>
      <c r="G2154" s="1064">
        <v>43516</v>
      </c>
      <c r="H2154" s="1117">
        <f t="shared" si="99"/>
        <v>2019</v>
      </c>
      <c r="I2154" s="1118"/>
      <c r="J2154" s="1063" t="s">
        <v>925</v>
      </c>
      <c r="K2154" s="1063" t="s">
        <v>924</v>
      </c>
      <c r="L2154" s="1063" t="s">
        <v>827</v>
      </c>
      <c r="M2154" s="1063">
        <v>1594.8200000000002</v>
      </c>
      <c r="N2154" s="1063">
        <v>0.45999999999999996</v>
      </c>
      <c r="O2154" s="1062">
        <f>VLOOKUP(C2154,'A. Rate Class Allocations'!$B$124:$J$128,6,FALSE)</f>
        <v>0.94261788524984402</v>
      </c>
      <c r="P2154" s="1061">
        <f>VLOOKUP(C2154,'A. Rate Class Allocations'!$B$124:$J$128,8,FALSE)</f>
        <v>0.86676492558695795</v>
      </c>
      <c r="Q2154" s="1061">
        <f>VLOOKUP(C2154,'A. Rate Class Allocations'!$B$124:$J$128,7,FALSE)</f>
        <v>0.93591420350510102</v>
      </c>
      <c r="R2154" s="1061">
        <f>VLOOKUP(C2154,'A. Rate Class Allocations'!$B$124:$J$128,9,FALSE)</f>
        <v>0.67326093337246795</v>
      </c>
      <c r="S2154" s="1060">
        <f t="shared" si="100"/>
        <v>1303.0127881971896</v>
      </c>
      <c r="T2154" s="1060">
        <f t="shared" si="101"/>
        <v>0.28985265629586132</v>
      </c>
    </row>
    <row r="2155" spans="1:20" s="1063" customFormat="1">
      <c r="A2155" s="1072" t="s">
        <v>846</v>
      </c>
      <c r="B2155" s="1063" t="s">
        <v>768</v>
      </c>
      <c r="C2155" s="1063" t="s">
        <v>806</v>
      </c>
      <c r="D2155" s="1063" t="s">
        <v>1495</v>
      </c>
      <c r="E2155" s="1066">
        <v>2019</v>
      </c>
      <c r="F2155" s="1066">
        <v>2019</v>
      </c>
      <c r="G2155" s="1064">
        <v>43516</v>
      </c>
      <c r="H2155" s="1117">
        <f t="shared" si="99"/>
        <v>2019</v>
      </c>
      <c r="I2155" s="1118"/>
      <c r="J2155" s="1063" t="s">
        <v>925</v>
      </c>
      <c r="K2155" s="1063" t="s">
        <v>924</v>
      </c>
      <c r="L2155" s="1063" t="s">
        <v>827</v>
      </c>
      <c r="M2155" s="1063">
        <v>7322.3039999999992</v>
      </c>
      <c r="N2155" s="1063">
        <v>2.1119999999999997</v>
      </c>
      <c r="O2155" s="1062">
        <f>VLOOKUP(C2155,'A. Rate Class Allocations'!$B$124:$J$128,6,FALSE)</f>
        <v>0.94261788524984402</v>
      </c>
      <c r="P2155" s="1061">
        <f>VLOOKUP(C2155,'A. Rate Class Allocations'!$B$124:$J$128,8,FALSE)</f>
        <v>0.86676492558695795</v>
      </c>
      <c r="Q2155" s="1061">
        <f>VLOOKUP(C2155,'A. Rate Class Allocations'!$B$124:$J$128,7,FALSE)</f>
        <v>0.93591420350510102</v>
      </c>
      <c r="R2155" s="1061">
        <f>VLOOKUP(C2155,'A. Rate Class Allocations'!$B$124:$J$128,9,FALSE)</f>
        <v>0.67326093337246795</v>
      </c>
      <c r="S2155" s="1060">
        <f t="shared" si="100"/>
        <v>5982.5282797227474</v>
      </c>
      <c r="T2155" s="1060">
        <f t="shared" si="101"/>
        <v>1.3308017610801284</v>
      </c>
    </row>
    <row r="2156" spans="1:20" s="1063" customFormat="1">
      <c r="A2156" s="1072" t="s">
        <v>846</v>
      </c>
      <c r="B2156" s="1063" t="s">
        <v>768</v>
      </c>
      <c r="C2156" s="1063" t="s">
        <v>806</v>
      </c>
      <c r="D2156" s="1063" t="s">
        <v>1495</v>
      </c>
      <c r="E2156" s="1066">
        <v>2019</v>
      </c>
      <c r="F2156" s="1066">
        <v>2019</v>
      </c>
      <c r="G2156" s="1064">
        <v>43516</v>
      </c>
      <c r="H2156" s="1117">
        <f t="shared" si="99"/>
        <v>2019</v>
      </c>
      <c r="I2156" s="1118"/>
      <c r="J2156" s="1063" t="s">
        <v>843</v>
      </c>
      <c r="K2156" s="1063" t="s">
        <v>924</v>
      </c>
      <c r="L2156" s="1063" t="s">
        <v>827</v>
      </c>
      <c r="M2156" s="1063">
        <v>1515.0790000000002</v>
      </c>
      <c r="N2156" s="1063">
        <v>0.43700000000000006</v>
      </c>
      <c r="O2156" s="1062">
        <f>VLOOKUP(C2156,'A. Rate Class Allocations'!$B$124:$J$128,6,FALSE)</f>
        <v>0.94261788524984402</v>
      </c>
      <c r="P2156" s="1061">
        <f>VLOOKUP(C2156,'A. Rate Class Allocations'!$B$124:$J$128,8,FALSE)</f>
        <v>0.86676492558695795</v>
      </c>
      <c r="Q2156" s="1061">
        <f>VLOOKUP(C2156,'A. Rate Class Allocations'!$B$124:$J$128,7,FALSE)</f>
        <v>0.93591420350510102</v>
      </c>
      <c r="R2156" s="1061">
        <f>VLOOKUP(C2156,'A. Rate Class Allocations'!$B$124:$J$128,9,FALSE)</f>
        <v>0.67326093337246795</v>
      </c>
      <c r="S2156" s="1060">
        <f t="shared" si="100"/>
        <v>1237.8621487873302</v>
      </c>
      <c r="T2156" s="1060">
        <f t="shared" si="101"/>
        <v>0.27536002348106831</v>
      </c>
    </row>
    <row r="2157" spans="1:20" s="1063" customFormat="1">
      <c r="A2157" s="1072" t="s">
        <v>846</v>
      </c>
      <c r="B2157" s="1063" t="s">
        <v>768</v>
      </c>
      <c r="C2157" s="1063" t="s">
        <v>806</v>
      </c>
      <c r="D2157" s="1063" t="s">
        <v>1495</v>
      </c>
      <c r="E2157" s="1066">
        <v>2019</v>
      </c>
      <c r="F2157" s="1066">
        <v>2019</v>
      </c>
      <c r="G2157" s="1064">
        <v>43516</v>
      </c>
      <c r="H2157" s="1117">
        <f t="shared" si="99"/>
        <v>2019</v>
      </c>
      <c r="I2157" s="1118"/>
      <c r="J2157" s="1063" t="s">
        <v>843</v>
      </c>
      <c r="K2157" s="1063" t="s">
        <v>924</v>
      </c>
      <c r="L2157" s="1063" t="s">
        <v>827</v>
      </c>
      <c r="M2157" s="1063">
        <v>5325.3119999999999</v>
      </c>
      <c r="N2157" s="1063">
        <v>1.536</v>
      </c>
      <c r="O2157" s="1062">
        <f>VLOOKUP(C2157,'A. Rate Class Allocations'!$B$124:$J$128,6,FALSE)</f>
        <v>0.94261788524984402</v>
      </c>
      <c r="P2157" s="1061">
        <f>VLOOKUP(C2157,'A. Rate Class Allocations'!$B$124:$J$128,8,FALSE)</f>
        <v>0.86676492558695795</v>
      </c>
      <c r="Q2157" s="1061">
        <f>VLOOKUP(C2157,'A. Rate Class Allocations'!$B$124:$J$128,7,FALSE)</f>
        <v>0.93591420350510102</v>
      </c>
      <c r="R2157" s="1061">
        <f>VLOOKUP(C2157,'A. Rate Class Allocations'!$B$124:$J$128,9,FALSE)</f>
        <v>0.67326093337246795</v>
      </c>
      <c r="S2157" s="1060">
        <f t="shared" si="100"/>
        <v>4350.9296579801803</v>
      </c>
      <c r="T2157" s="1060">
        <f t="shared" si="101"/>
        <v>0.96785582624009348</v>
      </c>
    </row>
    <row r="2158" spans="1:20" s="1063" customFormat="1">
      <c r="A2158" s="1072" t="s">
        <v>846</v>
      </c>
      <c r="B2158" s="1063" t="s">
        <v>768</v>
      </c>
      <c r="C2158" s="1063" t="s">
        <v>806</v>
      </c>
      <c r="D2158" s="1063" t="s">
        <v>1495</v>
      </c>
      <c r="E2158" s="1066">
        <v>2019</v>
      </c>
      <c r="F2158" s="1066">
        <v>2019</v>
      </c>
      <c r="G2158" s="1064">
        <v>43516</v>
      </c>
      <c r="H2158" s="1117">
        <f t="shared" si="99"/>
        <v>2019</v>
      </c>
      <c r="I2158" s="1118"/>
      <c r="J2158" s="1063" t="s">
        <v>843</v>
      </c>
      <c r="K2158" s="1063" t="s">
        <v>924</v>
      </c>
      <c r="L2158" s="1063" t="s">
        <v>827</v>
      </c>
      <c r="M2158" s="1063">
        <v>402.17200000000003</v>
      </c>
      <c r="N2158" s="1063">
        <v>0.11599999999999999</v>
      </c>
      <c r="O2158" s="1062">
        <f>VLOOKUP(C2158,'A. Rate Class Allocations'!$B$124:$J$128,6,FALSE)</f>
        <v>0.94261788524984402</v>
      </c>
      <c r="P2158" s="1061">
        <f>VLOOKUP(C2158,'A. Rate Class Allocations'!$B$124:$J$128,8,FALSE)</f>
        <v>0.86676492558695795</v>
      </c>
      <c r="Q2158" s="1061">
        <f>VLOOKUP(C2158,'A. Rate Class Allocations'!$B$124:$J$128,7,FALSE)</f>
        <v>0.93591420350510102</v>
      </c>
      <c r="R2158" s="1061">
        <f>VLOOKUP(C2158,'A. Rate Class Allocations'!$B$124:$J$128,9,FALSE)</f>
        <v>0.67326093337246795</v>
      </c>
      <c r="S2158" s="1060">
        <f t="shared" si="100"/>
        <v>328.58583354537819</v>
      </c>
      <c r="T2158" s="1060">
        <f t="shared" si="101"/>
        <v>7.3093278544173718E-2</v>
      </c>
    </row>
    <row r="2159" spans="1:20" s="1063" customFormat="1">
      <c r="A2159" s="1072" t="s">
        <v>846</v>
      </c>
      <c r="B2159" s="1063" t="s">
        <v>768</v>
      </c>
      <c r="C2159" s="1063" t="s">
        <v>806</v>
      </c>
      <c r="D2159" s="1063" t="s">
        <v>1494</v>
      </c>
      <c r="E2159" s="1066">
        <v>2019</v>
      </c>
      <c r="F2159" s="1066">
        <v>2019</v>
      </c>
      <c r="G2159" s="1064">
        <v>43488</v>
      </c>
      <c r="H2159" s="1117">
        <f t="shared" si="99"/>
        <v>2019</v>
      </c>
      <c r="I2159" s="1118"/>
      <c r="J2159" s="1063" t="s">
        <v>925</v>
      </c>
      <c r="K2159" s="1063" t="s">
        <v>924</v>
      </c>
      <c r="L2159" s="1063" t="s">
        <v>827</v>
      </c>
      <c r="M2159" s="1063">
        <v>1986.7320000000004</v>
      </c>
      <c r="N2159" s="1063">
        <v>0.63800000000000012</v>
      </c>
      <c r="O2159" s="1062">
        <f>VLOOKUP(C2159,'A. Rate Class Allocations'!$B$124:$J$128,6,FALSE)</f>
        <v>0.94261788524984402</v>
      </c>
      <c r="P2159" s="1061">
        <f>VLOOKUP(C2159,'A. Rate Class Allocations'!$B$124:$J$128,8,FALSE)</f>
        <v>0.86676492558695795</v>
      </c>
      <c r="Q2159" s="1061">
        <f>VLOOKUP(C2159,'A. Rate Class Allocations'!$B$124:$J$128,7,FALSE)</f>
        <v>0.93591420350510102</v>
      </c>
      <c r="R2159" s="1061">
        <f>VLOOKUP(C2159,'A. Rate Class Allocations'!$B$124:$J$128,9,FALSE)</f>
        <v>0.67326093337246795</v>
      </c>
      <c r="S2159" s="1060">
        <f t="shared" si="100"/>
        <v>1623.2159132194097</v>
      </c>
      <c r="T2159" s="1060">
        <f t="shared" si="101"/>
        <v>0.40201303199295563</v>
      </c>
    </row>
    <row r="2160" spans="1:20" s="1063" customFormat="1">
      <c r="A2160" s="1072" t="s">
        <v>846</v>
      </c>
      <c r="B2160" s="1063" t="s">
        <v>768</v>
      </c>
      <c r="C2160" s="1063" t="s">
        <v>806</v>
      </c>
      <c r="D2160" s="1063" t="s">
        <v>1493</v>
      </c>
      <c r="E2160" s="1066">
        <v>2019</v>
      </c>
      <c r="F2160" s="1066">
        <v>2019</v>
      </c>
      <c r="G2160" s="1064">
        <v>43487</v>
      </c>
      <c r="H2160" s="1117">
        <f t="shared" si="99"/>
        <v>2019</v>
      </c>
      <c r="I2160" s="1118"/>
      <c r="J2160" s="1063" t="s">
        <v>925</v>
      </c>
      <c r="K2160" s="1063" t="s">
        <v>924</v>
      </c>
      <c r="L2160" s="1063" t="s">
        <v>827</v>
      </c>
      <c r="M2160" s="1063">
        <v>1652.0400000000004</v>
      </c>
      <c r="N2160" s="1063">
        <v>0.52000000000000013</v>
      </c>
      <c r="O2160" s="1062">
        <f>VLOOKUP(C2160,'A. Rate Class Allocations'!$B$124:$J$128,6,FALSE)</f>
        <v>0.94261788524984402</v>
      </c>
      <c r="P2160" s="1061">
        <f>VLOOKUP(C2160,'A. Rate Class Allocations'!$B$124:$J$128,8,FALSE)</f>
        <v>0.86676492558695795</v>
      </c>
      <c r="Q2160" s="1061">
        <f>VLOOKUP(C2160,'A. Rate Class Allocations'!$B$124:$J$128,7,FALSE)</f>
        <v>0.93591420350510102</v>
      </c>
      <c r="R2160" s="1061">
        <f>VLOOKUP(C2160,'A. Rate Class Allocations'!$B$124:$J$128,9,FALSE)</f>
        <v>0.67326093337246795</v>
      </c>
      <c r="S2160" s="1060">
        <f t="shared" si="100"/>
        <v>1349.7631372902806</v>
      </c>
      <c r="T2160" s="1060">
        <f t="shared" si="101"/>
        <v>0.32765952450836505</v>
      </c>
    </row>
    <row r="2161" spans="1:20" s="1063" customFormat="1">
      <c r="A2161" s="1072" t="s">
        <v>846</v>
      </c>
      <c r="B2161" s="1063" t="s">
        <v>768</v>
      </c>
      <c r="C2161" s="1063" t="s">
        <v>806</v>
      </c>
      <c r="D2161" s="1063" t="s">
        <v>1492</v>
      </c>
      <c r="E2161" s="1066">
        <v>2019</v>
      </c>
      <c r="F2161" s="1066">
        <v>2019</v>
      </c>
      <c r="G2161" s="1064">
        <v>43488</v>
      </c>
      <c r="H2161" s="1117">
        <f t="shared" si="99"/>
        <v>2019</v>
      </c>
      <c r="I2161" s="1118"/>
      <c r="J2161" s="1063" t="s">
        <v>925</v>
      </c>
      <c r="K2161" s="1063" t="s">
        <v>924</v>
      </c>
      <c r="L2161" s="1063" t="s">
        <v>827</v>
      </c>
      <c r="M2161" s="1063">
        <v>811.2</v>
      </c>
      <c r="N2161" s="1063">
        <v>0.31200000000000006</v>
      </c>
      <c r="O2161" s="1062">
        <f>VLOOKUP(C2161,'A. Rate Class Allocations'!$B$124:$J$128,6,FALSE)</f>
        <v>0.94261788524984402</v>
      </c>
      <c r="P2161" s="1061">
        <f>VLOOKUP(C2161,'A. Rate Class Allocations'!$B$124:$J$128,8,FALSE)</f>
        <v>0.86676492558695795</v>
      </c>
      <c r="Q2161" s="1061">
        <f>VLOOKUP(C2161,'A. Rate Class Allocations'!$B$124:$J$128,7,FALSE)</f>
        <v>0.93591420350510102</v>
      </c>
      <c r="R2161" s="1061">
        <f>VLOOKUP(C2161,'A. Rate Class Allocations'!$B$124:$J$128,9,FALSE)</f>
        <v>0.67326093337246795</v>
      </c>
      <c r="S2161" s="1060">
        <f t="shared" si="100"/>
        <v>662.77321188946712</v>
      </c>
      <c r="T2161" s="1060">
        <f t="shared" si="101"/>
        <v>0.19659571470501905</v>
      </c>
    </row>
    <row r="2162" spans="1:20" s="1063" customFormat="1">
      <c r="A2162" s="1072" t="s">
        <v>846</v>
      </c>
      <c r="B2162" s="1063" t="s">
        <v>768</v>
      </c>
      <c r="C2162" s="1063" t="s">
        <v>806</v>
      </c>
      <c r="D2162" s="1063" t="s">
        <v>1491</v>
      </c>
      <c r="E2162" s="1066">
        <v>2019</v>
      </c>
      <c r="F2162" s="1066">
        <v>2019</v>
      </c>
      <c r="G2162" s="1064">
        <v>43487</v>
      </c>
      <c r="H2162" s="1117">
        <f t="shared" si="99"/>
        <v>2019</v>
      </c>
      <c r="I2162" s="1118"/>
      <c r="J2162" s="1063" t="s">
        <v>925</v>
      </c>
      <c r="K2162" s="1063" t="s">
        <v>924</v>
      </c>
      <c r="L2162" s="1063" t="s">
        <v>827</v>
      </c>
      <c r="M2162" s="1063">
        <v>3045.3800000000006</v>
      </c>
      <c r="N2162" s="1063">
        <v>0.88400000000000012</v>
      </c>
      <c r="O2162" s="1062">
        <f>VLOOKUP(C2162,'A. Rate Class Allocations'!$B$124:$J$128,6,FALSE)</f>
        <v>0.94261788524984402</v>
      </c>
      <c r="P2162" s="1061">
        <f>VLOOKUP(C2162,'A. Rate Class Allocations'!$B$124:$J$128,8,FALSE)</f>
        <v>0.86676492558695795</v>
      </c>
      <c r="Q2162" s="1061">
        <f>VLOOKUP(C2162,'A. Rate Class Allocations'!$B$124:$J$128,7,FALSE)</f>
        <v>0.93591420350510102</v>
      </c>
      <c r="R2162" s="1061">
        <f>VLOOKUP(C2162,'A. Rate Class Allocations'!$B$124:$J$128,9,FALSE)</f>
        <v>0.67326093337246795</v>
      </c>
      <c r="S2162" s="1060">
        <f t="shared" si="100"/>
        <v>2488.1610996350414</v>
      </c>
      <c r="T2162" s="1060">
        <f t="shared" si="101"/>
        <v>0.55702119166422059</v>
      </c>
    </row>
    <row r="2163" spans="1:20" s="1063" customFormat="1">
      <c r="A2163" s="1072" t="s">
        <v>846</v>
      </c>
      <c r="B2163" s="1063" t="s">
        <v>768</v>
      </c>
      <c r="C2163" s="1063" t="s">
        <v>806</v>
      </c>
      <c r="D2163" s="1063" t="s">
        <v>1490</v>
      </c>
      <c r="E2163" s="1066">
        <v>2019</v>
      </c>
      <c r="F2163" s="1066">
        <v>2019</v>
      </c>
      <c r="G2163" s="1064">
        <v>43532</v>
      </c>
      <c r="H2163" s="1117">
        <f t="shared" si="99"/>
        <v>2019</v>
      </c>
      <c r="I2163" s="1118"/>
      <c r="J2163" s="1063" t="s">
        <v>925</v>
      </c>
      <c r="K2163" s="1063" t="s">
        <v>924</v>
      </c>
      <c r="L2163" s="1063" t="s">
        <v>827</v>
      </c>
      <c r="M2163" s="1063">
        <v>2866.5000000000005</v>
      </c>
      <c r="N2163" s="1063">
        <v>0.78</v>
      </c>
      <c r="O2163" s="1062">
        <f>VLOOKUP(C2163,'A. Rate Class Allocations'!$B$124:$J$128,6,FALSE)</f>
        <v>0.94261788524984402</v>
      </c>
      <c r="P2163" s="1061">
        <f>VLOOKUP(C2163,'A. Rate Class Allocations'!$B$124:$J$128,8,FALSE)</f>
        <v>0.86676492558695795</v>
      </c>
      <c r="Q2163" s="1061">
        <f>VLOOKUP(C2163,'A. Rate Class Allocations'!$B$124:$J$128,7,FALSE)</f>
        <v>0.93591420350510102</v>
      </c>
      <c r="R2163" s="1061">
        <f>VLOOKUP(C2163,'A. Rate Class Allocations'!$B$124:$J$128,9,FALSE)</f>
        <v>0.67326093337246795</v>
      </c>
      <c r="S2163" s="1060">
        <f t="shared" si="100"/>
        <v>2342.0111093209539</v>
      </c>
      <c r="T2163" s="1060">
        <f t="shared" si="101"/>
        <v>0.49148928676254749</v>
      </c>
    </row>
    <row r="2164" spans="1:20" s="1063" customFormat="1">
      <c r="A2164" s="1072" t="s">
        <v>846</v>
      </c>
      <c r="B2164" s="1063" t="s">
        <v>768</v>
      </c>
      <c r="C2164" s="1063" t="s">
        <v>806</v>
      </c>
      <c r="D2164" s="1063" t="s">
        <v>1490</v>
      </c>
      <c r="E2164" s="1066">
        <v>2019</v>
      </c>
      <c r="F2164" s="1066">
        <v>2019</v>
      </c>
      <c r="G2164" s="1064">
        <v>43532</v>
      </c>
      <c r="H2164" s="1117">
        <f t="shared" si="99"/>
        <v>2019</v>
      </c>
      <c r="I2164" s="1118"/>
      <c r="J2164" s="1063" t="s">
        <v>925</v>
      </c>
      <c r="K2164" s="1063" t="s">
        <v>924</v>
      </c>
      <c r="L2164" s="1063" t="s">
        <v>827</v>
      </c>
      <c r="M2164" s="1063">
        <v>705.59999999999991</v>
      </c>
      <c r="N2164" s="1063">
        <v>0.192</v>
      </c>
      <c r="O2164" s="1062">
        <f>VLOOKUP(C2164,'A. Rate Class Allocations'!$B$124:$J$128,6,FALSE)</f>
        <v>0.94261788524984402</v>
      </c>
      <c r="P2164" s="1061">
        <f>VLOOKUP(C2164,'A. Rate Class Allocations'!$B$124:$J$128,8,FALSE)</f>
        <v>0.86676492558695795</v>
      </c>
      <c r="Q2164" s="1061">
        <f>VLOOKUP(C2164,'A. Rate Class Allocations'!$B$124:$J$128,7,FALSE)</f>
        <v>0.93591420350510102</v>
      </c>
      <c r="R2164" s="1061">
        <f>VLOOKUP(C2164,'A. Rate Class Allocations'!$B$124:$J$128,9,FALSE)</f>
        <v>0.67326093337246795</v>
      </c>
      <c r="S2164" s="1060">
        <f t="shared" si="100"/>
        <v>576.49504229438855</v>
      </c>
      <c r="T2164" s="1060">
        <f t="shared" si="101"/>
        <v>0.12098197828001168</v>
      </c>
    </row>
    <row r="2165" spans="1:20" s="1063" customFormat="1">
      <c r="A2165" s="1072" t="s">
        <v>846</v>
      </c>
      <c r="B2165" s="1063" t="s">
        <v>768</v>
      </c>
      <c r="C2165" s="1063" t="s">
        <v>806</v>
      </c>
      <c r="D2165" s="1063" t="s">
        <v>1489</v>
      </c>
      <c r="E2165" s="1066">
        <v>2019</v>
      </c>
      <c r="F2165" s="1066">
        <v>2019</v>
      </c>
      <c r="G2165" s="1064">
        <v>43487</v>
      </c>
      <c r="H2165" s="1117">
        <f t="shared" si="99"/>
        <v>2019</v>
      </c>
      <c r="I2165" s="1118"/>
      <c r="J2165" s="1063" t="s">
        <v>925</v>
      </c>
      <c r="K2165" s="1063" t="s">
        <v>924</v>
      </c>
      <c r="L2165" s="1063" t="s">
        <v>827</v>
      </c>
      <c r="M2165" s="1063">
        <v>1406.0800000000006</v>
      </c>
      <c r="N2165" s="1063">
        <v>0.52000000000000013</v>
      </c>
      <c r="O2165" s="1062">
        <f>VLOOKUP(C2165,'A. Rate Class Allocations'!$B$124:$J$128,6,FALSE)</f>
        <v>0.94261788524984402</v>
      </c>
      <c r="P2165" s="1061">
        <f>VLOOKUP(C2165,'A. Rate Class Allocations'!$B$124:$J$128,8,FALSE)</f>
        <v>0.86676492558695795</v>
      </c>
      <c r="Q2165" s="1061">
        <f>VLOOKUP(C2165,'A. Rate Class Allocations'!$B$124:$J$128,7,FALSE)</f>
        <v>0.93591420350510102</v>
      </c>
      <c r="R2165" s="1061">
        <f>VLOOKUP(C2165,'A. Rate Class Allocations'!$B$124:$J$128,9,FALSE)</f>
        <v>0.67326093337246795</v>
      </c>
      <c r="S2165" s="1060">
        <f t="shared" si="100"/>
        <v>1148.8069006084104</v>
      </c>
      <c r="T2165" s="1060">
        <f t="shared" si="101"/>
        <v>0.32765952450836505</v>
      </c>
    </row>
    <row r="2166" spans="1:20" s="1063" customFormat="1">
      <c r="A2166" s="1072" t="s">
        <v>846</v>
      </c>
      <c r="B2166" s="1063" t="s">
        <v>768</v>
      </c>
      <c r="C2166" s="1063" t="s">
        <v>806</v>
      </c>
      <c r="D2166" s="1063" t="s">
        <v>1488</v>
      </c>
      <c r="E2166" s="1066">
        <v>2019</v>
      </c>
      <c r="F2166" s="1066">
        <v>2019</v>
      </c>
      <c r="G2166" s="1064">
        <v>43488</v>
      </c>
      <c r="H2166" s="1117">
        <f t="shared" si="99"/>
        <v>2019</v>
      </c>
      <c r="I2166" s="1118"/>
      <c r="J2166" s="1063" t="s">
        <v>925</v>
      </c>
      <c r="K2166" s="1063" t="s">
        <v>924</v>
      </c>
      <c r="L2166" s="1063" t="s">
        <v>827</v>
      </c>
      <c r="M2166" s="1063">
        <v>1068.05</v>
      </c>
      <c r="N2166" s="1063">
        <v>0.40999999999999992</v>
      </c>
      <c r="O2166" s="1062">
        <f>VLOOKUP(C2166,'A. Rate Class Allocations'!$B$124:$J$128,6,FALSE)</f>
        <v>0.94261788524984402</v>
      </c>
      <c r="P2166" s="1061">
        <f>VLOOKUP(C2166,'A. Rate Class Allocations'!$B$124:$J$128,8,FALSE)</f>
        <v>0.86676492558695795</v>
      </c>
      <c r="Q2166" s="1061">
        <f>VLOOKUP(C2166,'A. Rate Class Allocations'!$B$124:$J$128,7,FALSE)</f>
        <v>0.93591420350510102</v>
      </c>
      <c r="R2166" s="1061">
        <f>VLOOKUP(C2166,'A. Rate Class Allocations'!$B$124:$J$128,9,FALSE)</f>
        <v>0.67326093337246795</v>
      </c>
      <c r="S2166" s="1060">
        <f t="shared" si="100"/>
        <v>872.62688481083001</v>
      </c>
      <c r="T2166" s="1060">
        <f t="shared" si="101"/>
        <v>0.25834693278544157</v>
      </c>
    </row>
    <row r="2167" spans="1:20" s="1063" customFormat="1">
      <c r="A2167" s="1072" t="s">
        <v>846</v>
      </c>
      <c r="B2167" s="1063" t="s">
        <v>768</v>
      </c>
      <c r="C2167" s="1063" t="s">
        <v>806</v>
      </c>
      <c r="D2167" s="1063" t="s">
        <v>1487</v>
      </c>
      <c r="E2167" s="1066">
        <v>2019</v>
      </c>
      <c r="F2167" s="1066">
        <v>2019</v>
      </c>
      <c r="G2167" s="1064">
        <v>43488</v>
      </c>
      <c r="H2167" s="1117">
        <f t="shared" si="99"/>
        <v>2019</v>
      </c>
      <c r="I2167" s="1118"/>
      <c r="J2167" s="1063" t="s">
        <v>925</v>
      </c>
      <c r="K2167" s="1063" t="s">
        <v>924</v>
      </c>
      <c r="L2167" s="1063" t="s">
        <v>827</v>
      </c>
      <c r="M2167" s="1063">
        <v>1615.3280000000002</v>
      </c>
      <c r="N2167" s="1063">
        <v>0.41600000000000004</v>
      </c>
      <c r="O2167" s="1062">
        <f>VLOOKUP(C2167,'A. Rate Class Allocations'!$B$124:$J$128,6,FALSE)</f>
        <v>0.94261788524984402</v>
      </c>
      <c r="P2167" s="1061">
        <f>VLOOKUP(C2167,'A. Rate Class Allocations'!$B$124:$J$128,8,FALSE)</f>
        <v>0.86676492558695795</v>
      </c>
      <c r="Q2167" s="1061">
        <f>VLOOKUP(C2167,'A. Rate Class Allocations'!$B$124:$J$128,7,FALSE)</f>
        <v>0.93591420350510102</v>
      </c>
      <c r="R2167" s="1061">
        <f>VLOOKUP(C2167,'A. Rate Class Allocations'!$B$124:$J$128,9,FALSE)</f>
        <v>0.67326093337246795</v>
      </c>
      <c r="S2167" s="1060">
        <f t="shared" si="100"/>
        <v>1319.768400906052</v>
      </c>
      <c r="T2167" s="1060">
        <f t="shared" si="101"/>
        <v>0.26212761960669206</v>
      </c>
    </row>
    <row r="2168" spans="1:20" s="1063" customFormat="1">
      <c r="A2168" s="1072" t="s">
        <v>846</v>
      </c>
      <c r="B2168" s="1063" t="s">
        <v>768</v>
      </c>
      <c r="C2168" s="1063" t="s">
        <v>806</v>
      </c>
      <c r="D2168" s="1063" t="s">
        <v>1486</v>
      </c>
      <c r="E2168" s="1066">
        <v>2019</v>
      </c>
      <c r="F2168" s="1066">
        <v>2019</v>
      </c>
      <c r="G2168" s="1064">
        <v>43488</v>
      </c>
      <c r="H2168" s="1117">
        <f t="shared" si="99"/>
        <v>2019</v>
      </c>
      <c r="I2168" s="1118"/>
      <c r="J2168" s="1063" t="s">
        <v>925</v>
      </c>
      <c r="K2168" s="1063" t="s">
        <v>924</v>
      </c>
      <c r="L2168" s="1063" t="s">
        <v>827</v>
      </c>
      <c r="M2168" s="1063">
        <v>1856.9200000000005</v>
      </c>
      <c r="N2168" s="1063">
        <v>0.52000000000000013</v>
      </c>
      <c r="O2168" s="1062">
        <f>VLOOKUP(C2168,'A. Rate Class Allocations'!$B$124:$J$128,6,FALSE)</f>
        <v>0.94261788524984402</v>
      </c>
      <c r="P2168" s="1061">
        <f>VLOOKUP(C2168,'A. Rate Class Allocations'!$B$124:$J$128,8,FALSE)</f>
        <v>0.86676492558695795</v>
      </c>
      <c r="Q2168" s="1061">
        <f>VLOOKUP(C2168,'A. Rate Class Allocations'!$B$124:$J$128,7,FALSE)</f>
        <v>0.93591420350510102</v>
      </c>
      <c r="R2168" s="1061">
        <f>VLOOKUP(C2168,'A. Rate Class Allocations'!$B$124:$J$128,9,FALSE)</f>
        <v>0.67326093337246795</v>
      </c>
      <c r="S2168" s="1060">
        <f t="shared" si="100"/>
        <v>1517.1558587546717</v>
      </c>
      <c r="T2168" s="1060">
        <f t="shared" si="101"/>
        <v>0.32765952450836505</v>
      </c>
    </row>
    <row r="2169" spans="1:20" s="1063" customFormat="1">
      <c r="A2169" s="1072" t="s">
        <v>846</v>
      </c>
      <c r="B2169" s="1063" t="s">
        <v>768</v>
      </c>
      <c r="C2169" s="1063" t="s">
        <v>806</v>
      </c>
      <c r="D2169" s="1063" t="s">
        <v>1486</v>
      </c>
      <c r="E2169" s="1066">
        <v>2019</v>
      </c>
      <c r="F2169" s="1066">
        <v>2019</v>
      </c>
      <c r="G2169" s="1064">
        <v>43488</v>
      </c>
      <c r="H2169" s="1117">
        <f t="shared" si="99"/>
        <v>2019</v>
      </c>
      <c r="I2169" s="1118"/>
      <c r="J2169" s="1063" t="s">
        <v>925</v>
      </c>
      <c r="K2169" s="1063" t="s">
        <v>924</v>
      </c>
      <c r="L2169" s="1063" t="s">
        <v>827</v>
      </c>
      <c r="M2169" s="1063">
        <v>207.11799999999999</v>
      </c>
      <c r="N2169" s="1063">
        <v>5.7999999999999996E-2</v>
      </c>
      <c r="O2169" s="1062">
        <f>VLOOKUP(C2169,'A. Rate Class Allocations'!$B$124:$J$128,6,FALSE)</f>
        <v>0.94261788524984402</v>
      </c>
      <c r="P2169" s="1061">
        <f>VLOOKUP(C2169,'A. Rate Class Allocations'!$B$124:$J$128,8,FALSE)</f>
        <v>0.86676492558695795</v>
      </c>
      <c r="Q2169" s="1061">
        <f>VLOOKUP(C2169,'A. Rate Class Allocations'!$B$124:$J$128,7,FALSE)</f>
        <v>0.93591420350510102</v>
      </c>
      <c r="R2169" s="1061">
        <f>VLOOKUP(C2169,'A. Rate Class Allocations'!$B$124:$J$128,9,FALSE)</f>
        <v>0.67326093337246795</v>
      </c>
      <c r="S2169" s="1060">
        <f t="shared" si="100"/>
        <v>169.22123039955949</v>
      </c>
      <c r="T2169" s="1060">
        <f t="shared" si="101"/>
        <v>3.6546639272086859E-2</v>
      </c>
    </row>
    <row r="2170" spans="1:20" s="1063" customFormat="1">
      <c r="A2170" s="1072" t="s">
        <v>846</v>
      </c>
      <c r="B2170" s="1063" t="s">
        <v>768</v>
      </c>
      <c r="C2170" s="1063" t="s">
        <v>806</v>
      </c>
      <c r="D2170" s="1063" t="s">
        <v>1486</v>
      </c>
      <c r="E2170" s="1066">
        <v>2019</v>
      </c>
      <c r="F2170" s="1066">
        <v>2019</v>
      </c>
      <c r="G2170" s="1064">
        <v>43488</v>
      </c>
      <c r="H2170" s="1117">
        <f t="shared" si="99"/>
        <v>2019</v>
      </c>
      <c r="I2170" s="1118"/>
      <c r="J2170" s="1063" t="s">
        <v>925</v>
      </c>
      <c r="K2170" s="1063" t="s">
        <v>924</v>
      </c>
      <c r="L2170" s="1063" t="s">
        <v>827</v>
      </c>
      <c r="M2170" s="1063">
        <v>207.11799999999999</v>
      </c>
      <c r="N2170" s="1063">
        <v>5.7999999999999996E-2</v>
      </c>
      <c r="O2170" s="1062">
        <f>VLOOKUP(C2170,'A. Rate Class Allocations'!$B$124:$J$128,6,FALSE)</f>
        <v>0.94261788524984402</v>
      </c>
      <c r="P2170" s="1061">
        <f>VLOOKUP(C2170,'A. Rate Class Allocations'!$B$124:$J$128,8,FALSE)</f>
        <v>0.86676492558695795</v>
      </c>
      <c r="Q2170" s="1061">
        <f>VLOOKUP(C2170,'A. Rate Class Allocations'!$B$124:$J$128,7,FALSE)</f>
        <v>0.93591420350510102</v>
      </c>
      <c r="R2170" s="1061">
        <f>VLOOKUP(C2170,'A. Rate Class Allocations'!$B$124:$J$128,9,FALSE)</f>
        <v>0.67326093337246795</v>
      </c>
      <c r="S2170" s="1060">
        <f t="shared" si="100"/>
        <v>169.22123039955949</v>
      </c>
      <c r="T2170" s="1060">
        <f t="shared" si="101"/>
        <v>3.6546639272086859E-2</v>
      </c>
    </row>
    <row r="2171" spans="1:20" s="1063" customFormat="1">
      <c r="A2171" s="1072" t="s">
        <v>846</v>
      </c>
      <c r="B2171" s="1063" t="s">
        <v>768</v>
      </c>
      <c r="C2171" s="1063" t="s">
        <v>806</v>
      </c>
      <c r="D2171" s="1063" t="s">
        <v>1486</v>
      </c>
      <c r="E2171" s="1066">
        <v>2019</v>
      </c>
      <c r="F2171" s="1066">
        <v>2019</v>
      </c>
      <c r="G2171" s="1064">
        <v>43488</v>
      </c>
      <c r="H2171" s="1117">
        <f t="shared" si="99"/>
        <v>2019</v>
      </c>
      <c r="I2171" s="1118"/>
      <c r="J2171" s="1063" t="s">
        <v>925</v>
      </c>
      <c r="K2171" s="1063" t="s">
        <v>924</v>
      </c>
      <c r="L2171" s="1063" t="s">
        <v>827</v>
      </c>
      <c r="M2171" s="1063">
        <v>371.38400000000001</v>
      </c>
      <c r="N2171" s="1063">
        <v>0.10400000000000001</v>
      </c>
      <c r="O2171" s="1062">
        <f>VLOOKUP(C2171,'A. Rate Class Allocations'!$B$124:$J$128,6,FALSE)</f>
        <v>0.94261788524984402</v>
      </c>
      <c r="P2171" s="1061">
        <f>VLOOKUP(C2171,'A. Rate Class Allocations'!$B$124:$J$128,8,FALSE)</f>
        <v>0.86676492558695795</v>
      </c>
      <c r="Q2171" s="1061">
        <f>VLOOKUP(C2171,'A. Rate Class Allocations'!$B$124:$J$128,7,FALSE)</f>
        <v>0.93591420350510102</v>
      </c>
      <c r="R2171" s="1061">
        <f>VLOOKUP(C2171,'A. Rate Class Allocations'!$B$124:$J$128,9,FALSE)</f>
        <v>0.67326093337246795</v>
      </c>
      <c r="S2171" s="1060">
        <f t="shared" si="100"/>
        <v>303.43117175093425</v>
      </c>
      <c r="T2171" s="1060">
        <f t="shared" si="101"/>
        <v>6.5531904901673016E-2</v>
      </c>
    </row>
    <row r="2172" spans="1:20" s="1063" customFormat="1">
      <c r="A2172" s="1072" t="s">
        <v>846</v>
      </c>
      <c r="B2172" s="1063" t="s">
        <v>768</v>
      </c>
      <c r="C2172" s="1063" t="s">
        <v>806</v>
      </c>
      <c r="D2172" s="1063" t="s">
        <v>1486</v>
      </c>
      <c r="E2172" s="1066">
        <v>2019</v>
      </c>
      <c r="F2172" s="1066">
        <v>2019</v>
      </c>
      <c r="G2172" s="1064">
        <v>43488</v>
      </c>
      <c r="H2172" s="1117">
        <f t="shared" si="99"/>
        <v>2019</v>
      </c>
      <c r="I2172" s="1118"/>
      <c r="J2172" s="1063" t="s">
        <v>925</v>
      </c>
      <c r="K2172" s="1063" t="s">
        <v>924</v>
      </c>
      <c r="L2172" s="1063" t="s">
        <v>827</v>
      </c>
      <c r="M2172" s="1063">
        <v>57.135999999999996</v>
      </c>
      <c r="N2172" s="1063">
        <v>1.6E-2</v>
      </c>
      <c r="O2172" s="1062">
        <f>VLOOKUP(C2172,'A. Rate Class Allocations'!$B$124:$J$128,6,FALSE)</f>
        <v>0.94261788524984402</v>
      </c>
      <c r="P2172" s="1061">
        <f>VLOOKUP(C2172,'A. Rate Class Allocations'!$B$124:$J$128,8,FALSE)</f>
        <v>0.86676492558695795</v>
      </c>
      <c r="Q2172" s="1061">
        <f>VLOOKUP(C2172,'A. Rate Class Allocations'!$B$124:$J$128,7,FALSE)</f>
        <v>0.93591420350510102</v>
      </c>
      <c r="R2172" s="1061">
        <f>VLOOKUP(C2172,'A. Rate Class Allocations'!$B$124:$J$128,9,FALSE)</f>
        <v>0.67326093337246795</v>
      </c>
      <c r="S2172" s="1060">
        <f t="shared" si="100"/>
        <v>46.681718730912955</v>
      </c>
      <c r="T2172" s="1060">
        <f t="shared" si="101"/>
        <v>1.0081831523334308E-2</v>
      </c>
    </row>
    <row r="2173" spans="1:20" s="1063" customFormat="1">
      <c r="A2173" s="1072" t="s">
        <v>846</v>
      </c>
      <c r="B2173" s="1063" t="s">
        <v>768</v>
      </c>
      <c r="C2173" s="1063" t="s">
        <v>806</v>
      </c>
      <c r="D2173" s="1063" t="s">
        <v>1485</v>
      </c>
      <c r="E2173" s="1066">
        <v>2019</v>
      </c>
      <c r="F2173" s="1066">
        <v>2019</v>
      </c>
      <c r="G2173" s="1064">
        <v>43483</v>
      </c>
      <c r="H2173" s="1117">
        <f t="shared" si="99"/>
        <v>2019</v>
      </c>
      <c r="I2173" s="1118"/>
      <c r="J2173" s="1063" t="s">
        <v>925</v>
      </c>
      <c r="K2173" s="1063" t="s">
        <v>924</v>
      </c>
      <c r="L2173" s="1063" t="s">
        <v>827</v>
      </c>
      <c r="M2173" s="1063">
        <v>1981.0440000000003</v>
      </c>
      <c r="N2173" s="1063">
        <v>0.88400000000000012</v>
      </c>
      <c r="O2173" s="1062">
        <f>VLOOKUP(C2173,'A. Rate Class Allocations'!$B$124:$J$128,6,FALSE)</f>
        <v>0.94261788524984402</v>
      </c>
      <c r="P2173" s="1061">
        <f>VLOOKUP(C2173,'A. Rate Class Allocations'!$B$124:$J$128,8,FALSE)</f>
        <v>0.86676492558695795</v>
      </c>
      <c r="Q2173" s="1061">
        <f>VLOOKUP(C2173,'A. Rate Class Allocations'!$B$124:$J$128,7,FALSE)</f>
        <v>0.93591420350510102</v>
      </c>
      <c r="R2173" s="1061">
        <f>VLOOKUP(C2173,'A. Rate Class Allocations'!$B$124:$J$128,9,FALSE)</f>
        <v>0.67326093337246795</v>
      </c>
      <c r="S2173" s="1060">
        <f t="shared" si="100"/>
        <v>1618.5686572662203</v>
      </c>
      <c r="T2173" s="1060">
        <f t="shared" si="101"/>
        <v>0.55702119166422059</v>
      </c>
    </row>
    <row r="2174" spans="1:20" s="1063" customFormat="1">
      <c r="A2174" s="1072" t="s">
        <v>846</v>
      </c>
      <c r="B2174" s="1063" t="s">
        <v>768</v>
      </c>
      <c r="C2174" s="1063" t="s">
        <v>806</v>
      </c>
      <c r="D2174" s="1063" t="s">
        <v>1484</v>
      </c>
      <c r="E2174" s="1066">
        <v>2019</v>
      </c>
      <c r="F2174" s="1066">
        <v>2019</v>
      </c>
      <c r="G2174" s="1064">
        <v>43490</v>
      </c>
      <c r="H2174" s="1117">
        <f t="shared" si="99"/>
        <v>2019</v>
      </c>
      <c r="I2174" s="1118"/>
      <c r="J2174" s="1063" t="s">
        <v>925</v>
      </c>
      <c r="K2174" s="1063" t="s">
        <v>924</v>
      </c>
      <c r="L2174" s="1063" t="s">
        <v>827</v>
      </c>
      <c r="M2174" s="1063">
        <v>857.58400000000006</v>
      </c>
      <c r="N2174" s="1063">
        <v>0.36400000000000005</v>
      </c>
      <c r="O2174" s="1062">
        <f>VLOOKUP(C2174,'A. Rate Class Allocations'!$B$124:$J$128,6,FALSE)</f>
        <v>0.94261788524984402</v>
      </c>
      <c r="P2174" s="1061">
        <f>VLOOKUP(C2174,'A. Rate Class Allocations'!$B$124:$J$128,8,FALSE)</f>
        <v>0.86676492558695795</v>
      </c>
      <c r="Q2174" s="1061">
        <f>VLOOKUP(C2174,'A. Rate Class Allocations'!$B$124:$J$128,7,FALSE)</f>
        <v>0.93591420350510102</v>
      </c>
      <c r="R2174" s="1061">
        <f>VLOOKUP(C2174,'A. Rate Class Allocations'!$B$124:$J$128,9,FALSE)</f>
        <v>0.67326093337246795</v>
      </c>
      <c r="S2174" s="1060">
        <f t="shared" si="100"/>
        <v>700.67024426160856</v>
      </c>
      <c r="T2174" s="1060">
        <f t="shared" si="101"/>
        <v>0.22936166715585554</v>
      </c>
    </row>
    <row r="2175" spans="1:20" s="1063" customFormat="1">
      <c r="A2175" s="1072" t="s">
        <v>846</v>
      </c>
      <c r="B2175" s="1063" t="s">
        <v>768</v>
      </c>
      <c r="C2175" s="1063" t="s">
        <v>806</v>
      </c>
      <c r="D2175" s="1063" t="s">
        <v>1484</v>
      </c>
      <c r="E2175" s="1066">
        <v>2019</v>
      </c>
      <c r="F2175" s="1066">
        <v>2019</v>
      </c>
      <c r="G2175" s="1064">
        <v>43490</v>
      </c>
      <c r="H2175" s="1117">
        <f t="shared" si="99"/>
        <v>2019</v>
      </c>
      <c r="I2175" s="1118"/>
      <c r="J2175" s="1063" t="s">
        <v>925</v>
      </c>
      <c r="K2175" s="1063" t="s">
        <v>924</v>
      </c>
      <c r="L2175" s="1063" t="s">
        <v>827</v>
      </c>
      <c r="M2175" s="1063">
        <v>240.31199999999998</v>
      </c>
      <c r="N2175" s="1063">
        <v>0.10199999999999999</v>
      </c>
      <c r="O2175" s="1062">
        <f>VLOOKUP(C2175,'A. Rate Class Allocations'!$B$124:$J$128,6,FALSE)</f>
        <v>0.94261788524984402</v>
      </c>
      <c r="P2175" s="1061">
        <f>VLOOKUP(C2175,'A. Rate Class Allocations'!$B$124:$J$128,8,FALSE)</f>
        <v>0.86676492558695795</v>
      </c>
      <c r="Q2175" s="1061">
        <f>VLOOKUP(C2175,'A. Rate Class Allocations'!$B$124:$J$128,7,FALSE)</f>
        <v>0.93591420350510102</v>
      </c>
      <c r="R2175" s="1061">
        <f>VLOOKUP(C2175,'A. Rate Class Allocations'!$B$124:$J$128,9,FALSE)</f>
        <v>0.67326093337246795</v>
      </c>
      <c r="S2175" s="1060">
        <f t="shared" si="100"/>
        <v>196.34166185352763</v>
      </c>
      <c r="T2175" s="1060">
        <f t="shared" si="101"/>
        <v>6.42716759612562E-2</v>
      </c>
    </row>
    <row r="2176" spans="1:20" s="1063" customFormat="1">
      <c r="A2176" s="1072" t="s">
        <v>846</v>
      </c>
      <c r="B2176" s="1063" t="s">
        <v>768</v>
      </c>
      <c r="C2176" s="1063" t="s">
        <v>806</v>
      </c>
      <c r="D2176" s="1063" t="s">
        <v>1484</v>
      </c>
      <c r="E2176" s="1066">
        <v>2019</v>
      </c>
      <c r="F2176" s="1066">
        <v>2019</v>
      </c>
      <c r="G2176" s="1064">
        <v>43490</v>
      </c>
      <c r="H2176" s="1117">
        <f t="shared" si="99"/>
        <v>2019</v>
      </c>
      <c r="I2176" s="1118"/>
      <c r="J2176" s="1063" t="s">
        <v>925</v>
      </c>
      <c r="K2176" s="1063" t="s">
        <v>924</v>
      </c>
      <c r="L2176" s="1063" t="s">
        <v>827</v>
      </c>
      <c r="M2176" s="1063">
        <v>904.70399999999984</v>
      </c>
      <c r="N2176" s="1063">
        <v>0.38400000000000001</v>
      </c>
      <c r="O2176" s="1062">
        <f>VLOOKUP(C2176,'A. Rate Class Allocations'!$B$124:$J$128,6,FALSE)</f>
        <v>0.94261788524984402</v>
      </c>
      <c r="P2176" s="1061">
        <f>VLOOKUP(C2176,'A. Rate Class Allocations'!$B$124:$J$128,8,FALSE)</f>
        <v>0.86676492558695795</v>
      </c>
      <c r="Q2176" s="1061">
        <f>VLOOKUP(C2176,'A. Rate Class Allocations'!$B$124:$J$128,7,FALSE)</f>
        <v>0.93591420350510102</v>
      </c>
      <c r="R2176" s="1061">
        <f>VLOOKUP(C2176,'A. Rate Class Allocations'!$B$124:$J$128,9,FALSE)</f>
        <v>0.67326093337246795</v>
      </c>
      <c r="S2176" s="1060">
        <f t="shared" si="100"/>
        <v>739.16860933092744</v>
      </c>
      <c r="T2176" s="1060">
        <f t="shared" si="101"/>
        <v>0.24196395656002337</v>
      </c>
    </row>
    <row r="2177" spans="1:20" s="1063" customFormat="1">
      <c r="A2177" s="1072" t="s">
        <v>846</v>
      </c>
      <c r="B2177" s="1063" t="s">
        <v>768</v>
      </c>
      <c r="C2177" s="1063" t="s">
        <v>806</v>
      </c>
      <c r="D2177" s="1063" t="s">
        <v>1483</v>
      </c>
      <c r="E2177" s="1066">
        <v>2019</v>
      </c>
      <c r="F2177" s="1066">
        <v>2019</v>
      </c>
      <c r="G2177" s="1064">
        <v>43489</v>
      </c>
      <c r="H2177" s="1117">
        <f t="shared" si="99"/>
        <v>2019</v>
      </c>
      <c r="I2177" s="1118"/>
      <c r="J2177" s="1063" t="s">
        <v>925</v>
      </c>
      <c r="K2177" s="1063" t="s">
        <v>924</v>
      </c>
      <c r="L2177" s="1063" t="s">
        <v>827</v>
      </c>
      <c r="M2177" s="1063">
        <v>539.86400000000015</v>
      </c>
      <c r="N2177" s="1063">
        <v>0.10400000000000001</v>
      </c>
      <c r="O2177" s="1062">
        <f>VLOOKUP(C2177,'A. Rate Class Allocations'!$B$124:$J$128,6,FALSE)</f>
        <v>0.94261788524984402</v>
      </c>
      <c r="P2177" s="1061">
        <f>VLOOKUP(C2177,'A. Rate Class Allocations'!$B$124:$J$128,8,FALSE)</f>
        <v>0.86676492558695795</v>
      </c>
      <c r="Q2177" s="1061">
        <f>VLOOKUP(C2177,'A. Rate Class Allocations'!$B$124:$J$128,7,FALSE)</f>
        <v>0.93591420350510102</v>
      </c>
      <c r="R2177" s="1061">
        <f>VLOOKUP(C2177,'A. Rate Class Allocations'!$B$124:$J$128,9,FALSE)</f>
        <v>0.67326093337246795</v>
      </c>
      <c r="S2177" s="1060">
        <f t="shared" si="100"/>
        <v>441.08406960490066</v>
      </c>
      <c r="T2177" s="1060">
        <f t="shared" si="101"/>
        <v>6.5531904901673016E-2</v>
      </c>
    </row>
    <row r="2178" spans="1:20" s="1063" customFormat="1">
      <c r="A2178" s="1072" t="s">
        <v>846</v>
      </c>
      <c r="B2178" s="1063" t="s">
        <v>768</v>
      </c>
      <c r="C2178" s="1063" t="s">
        <v>806</v>
      </c>
      <c r="D2178" s="1063" t="s">
        <v>1483</v>
      </c>
      <c r="E2178" s="1066">
        <v>2019</v>
      </c>
      <c r="F2178" s="1066">
        <v>2019</v>
      </c>
      <c r="G2178" s="1064">
        <v>43489</v>
      </c>
      <c r="H2178" s="1117">
        <f t="shared" si="99"/>
        <v>2019</v>
      </c>
      <c r="I2178" s="1118"/>
      <c r="J2178" s="1063" t="s">
        <v>925</v>
      </c>
      <c r="K2178" s="1063" t="s">
        <v>924</v>
      </c>
      <c r="L2178" s="1063" t="s">
        <v>827</v>
      </c>
      <c r="M2178" s="1063">
        <v>529.48199999999997</v>
      </c>
      <c r="N2178" s="1063">
        <v>0.10199999999999999</v>
      </c>
      <c r="O2178" s="1062">
        <f>VLOOKUP(C2178,'A. Rate Class Allocations'!$B$124:$J$128,6,FALSE)</f>
        <v>0.94261788524984402</v>
      </c>
      <c r="P2178" s="1061">
        <f>VLOOKUP(C2178,'A. Rate Class Allocations'!$B$124:$J$128,8,FALSE)</f>
        <v>0.86676492558695795</v>
      </c>
      <c r="Q2178" s="1061">
        <f>VLOOKUP(C2178,'A. Rate Class Allocations'!$B$124:$J$128,7,FALSE)</f>
        <v>0.93591420350510102</v>
      </c>
      <c r="R2178" s="1061">
        <f>VLOOKUP(C2178,'A. Rate Class Allocations'!$B$124:$J$128,9,FALSE)</f>
        <v>0.67326093337246795</v>
      </c>
      <c r="S2178" s="1060">
        <f t="shared" si="100"/>
        <v>432.60168365096007</v>
      </c>
      <c r="T2178" s="1060">
        <f t="shared" si="101"/>
        <v>6.42716759612562E-2</v>
      </c>
    </row>
    <row r="2179" spans="1:20" s="1063" customFormat="1">
      <c r="A2179" s="1072" t="s">
        <v>846</v>
      </c>
      <c r="B2179" s="1063" t="s">
        <v>768</v>
      </c>
      <c r="C2179" s="1063" t="s">
        <v>806</v>
      </c>
      <c r="D2179" s="1063" t="s">
        <v>1482</v>
      </c>
      <c r="E2179" s="1066">
        <v>2019</v>
      </c>
      <c r="F2179" s="1066">
        <v>2019</v>
      </c>
      <c r="G2179" s="1064">
        <v>43493</v>
      </c>
      <c r="H2179" s="1117">
        <f t="shared" si="99"/>
        <v>2019</v>
      </c>
      <c r="I2179" s="1118"/>
      <c r="J2179" s="1063" t="s">
        <v>925</v>
      </c>
      <c r="K2179" s="1063" t="s">
        <v>924</v>
      </c>
      <c r="L2179" s="1063" t="s">
        <v>827</v>
      </c>
      <c r="M2179" s="1063">
        <v>3740.3040000000001</v>
      </c>
      <c r="N2179" s="1063">
        <v>1.3919999999999999</v>
      </c>
      <c r="O2179" s="1062">
        <f>VLOOKUP(C2179,'A. Rate Class Allocations'!$B$124:$J$128,6,FALSE)</f>
        <v>0.94261788524984402</v>
      </c>
      <c r="P2179" s="1061">
        <f>VLOOKUP(C2179,'A. Rate Class Allocations'!$B$124:$J$128,8,FALSE)</f>
        <v>0.86676492558695795</v>
      </c>
      <c r="Q2179" s="1061">
        <f>VLOOKUP(C2179,'A. Rate Class Allocations'!$B$124:$J$128,7,FALSE)</f>
        <v>0.93591420350510102</v>
      </c>
      <c r="R2179" s="1061">
        <f>VLOOKUP(C2179,'A. Rate Class Allocations'!$B$124:$J$128,9,FALSE)</f>
        <v>0.67326093337246795</v>
      </c>
      <c r="S2179" s="1060">
        <f t="shared" si="100"/>
        <v>3055.9335497078669</v>
      </c>
      <c r="T2179" s="1060">
        <f t="shared" si="101"/>
        <v>0.87711934253008461</v>
      </c>
    </row>
    <row r="2180" spans="1:20" s="1063" customFormat="1">
      <c r="A2180" s="1072" t="s">
        <v>846</v>
      </c>
      <c r="B2180" s="1063" t="s">
        <v>768</v>
      </c>
      <c r="C2180" s="1063" t="s">
        <v>806</v>
      </c>
      <c r="D2180" s="1063" t="s">
        <v>1482</v>
      </c>
      <c r="E2180" s="1066">
        <v>2019</v>
      </c>
      <c r="F2180" s="1066">
        <v>2019</v>
      </c>
      <c r="G2180" s="1064">
        <v>43493</v>
      </c>
      <c r="H2180" s="1117">
        <f t="shared" ref="H2180:H2243" si="102">YEAR(G2180)</f>
        <v>2019</v>
      </c>
      <c r="I2180" s="1118"/>
      <c r="J2180" s="1063" t="s">
        <v>843</v>
      </c>
      <c r="K2180" s="1063" t="s">
        <v>924</v>
      </c>
      <c r="L2180" s="1063" t="s">
        <v>827</v>
      </c>
      <c r="M2180" s="1063">
        <v>155.84599999999998</v>
      </c>
      <c r="N2180" s="1063">
        <v>5.7999999999999996E-2</v>
      </c>
      <c r="O2180" s="1062">
        <f>VLOOKUP(C2180,'A. Rate Class Allocations'!$B$124:$J$128,6,FALSE)</f>
        <v>0.94261788524984402</v>
      </c>
      <c r="P2180" s="1061">
        <f>VLOOKUP(C2180,'A. Rate Class Allocations'!$B$124:$J$128,8,FALSE)</f>
        <v>0.86676492558695795</v>
      </c>
      <c r="Q2180" s="1061">
        <f>VLOOKUP(C2180,'A. Rate Class Allocations'!$B$124:$J$128,7,FALSE)</f>
        <v>0.93591420350510102</v>
      </c>
      <c r="R2180" s="1061">
        <f>VLOOKUP(C2180,'A. Rate Class Allocations'!$B$124:$J$128,9,FALSE)</f>
        <v>0.67326093337246795</v>
      </c>
      <c r="S2180" s="1060">
        <f t="shared" ref="S2180:S2243" si="103">M2180*O2180*P2180</f>
        <v>127.3305645711611</v>
      </c>
      <c r="T2180" s="1060">
        <f t="shared" ref="T2180:T2243" si="104">N2180*Q2180*R2180</f>
        <v>3.6546639272086859E-2</v>
      </c>
    </row>
    <row r="2181" spans="1:20" s="1063" customFormat="1">
      <c r="A2181" s="1072" t="s">
        <v>846</v>
      </c>
      <c r="B2181" s="1063" t="s">
        <v>768</v>
      </c>
      <c r="C2181" s="1063" t="s">
        <v>806</v>
      </c>
      <c r="D2181" s="1063" t="s">
        <v>1481</v>
      </c>
      <c r="E2181" s="1066">
        <v>2019</v>
      </c>
      <c r="F2181" s="1066">
        <v>2019</v>
      </c>
      <c r="G2181" s="1064">
        <v>43563</v>
      </c>
      <c r="H2181" s="1117">
        <f t="shared" si="102"/>
        <v>2019</v>
      </c>
      <c r="I2181" s="1118"/>
      <c r="J2181" s="1063" t="s">
        <v>925</v>
      </c>
      <c r="K2181" s="1063" t="s">
        <v>924</v>
      </c>
      <c r="L2181" s="1063" t="s">
        <v>827</v>
      </c>
      <c r="M2181" s="1063">
        <v>3151.8630000000003</v>
      </c>
      <c r="N2181" s="1063">
        <v>1.2869999999999999</v>
      </c>
      <c r="O2181" s="1062">
        <f>VLOOKUP(C2181,'A. Rate Class Allocations'!$B$124:$J$128,6,FALSE)</f>
        <v>0.94261788524984402</v>
      </c>
      <c r="P2181" s="1061">
        <f>VLOOKUP(C2181,'A. Rate Class Allocations'!$B$124:$J$128,8,FALSE)</f>
        <v>0.86676492558695795</v>
      </c>
      <c r="Q2181" s="1061">
        <f>VLOOKUP(C2181,'A. Rate Class Allocations'!$B$124:$J$128,7,FALSE)</f>
        <v>0.93591420350510102</v>
      </c>
      <c r="R2181" s="1061">
        <f>VLOOKUP(C2181,'A. Rate Class Allocations'!$B$124:$J$128,9,FALSE)</f>
        <v>0.67326093337246795</v>
      </c>
      <c r="S2181" s="1060">
        <f t="shared" si="103"/>
        <v>2575.1607050611092</v>
      </c>
      <c r="T2181" s="1060">
        <f t="shared" si="104"/>
        <v>0.81095732315820335</v>
      </c>
    </row>
    <row r="2182" spans="1:20" s="1063" customFormat="1">
      <c r="A2182" s="1072" t="s">
        <v>846</v>
      </c>
      <c r="B2182" s="1063" t="s">
        <v>768</v>
      </c>
      <c r="C2182" s="1063" t="s">
        <v>806</v>
      </c>
      <c r="D2182" s="1063" t="s">
        <v>1481</v>
      </c>
      <c r="E2182" s="1066">
        <v>2019</v>
      </c>
      <c r="F2182" s="1066">
        <v>2019</v>
      </c>
      <c r="G2182" s="1064">
        <v>43563</v>
      </c>
      <c r="H2182" s="1117">
        <f t="shared" si="102"/>
        <v>2019</v>
      </c>
      <c r="I2182" s="1118"/>
      <c r="J2182" s="1063" t="s">
        <v>843</v>
      </c>
      <c r="K2182" s="1063" t="s">
        <v>924</v>
      </c>
      <c r="L2182" s="1063" t="s">
        <v>827</v>
      </c>
      <c r="M2182" s="1063">
        <v>859.59899999999993</v>
      </c>
      <c r="N2182" s="1063">
        <v>0.35099999999999998</v>
      </c>
      <c r="O2182" s="1062">
        <f>VLOOKUP(C2182,'A. Rate Class Allocations'!$B$124:$J$128,6,FALSE)</f>
        <v>0.94261788524984402</v>
      </c>
      <c r="P2182" s="1061">
        <f>VLOOKUP(C2182,'A. Rate Class Allocations'!$B$124:$J$128,8,FALSE)</f>
        <v>0.86676492558695795</v>
      </c>
      <c r="Q2182" s="1061">
        <f>VLOOKUP(C2182,'A. Rate Class Allocations'!$B$124:$J$128,7,FALSE)</f>
        <v>0.93591420350510102</v>
      </c>
      <c r="R2182" s="1061">
        <f>VLOOKUP(C2182,'A. Rate Class Allocations'!$B$124:$J$128,9,FALSE)</f>
        <v>0.67326093337246795</v>
      </c>
      <c r="S2182" s="1060">
        <f t="shared" si="103"/>
        <v>702.31655592575692</v>
      </c>
      <c r="T2182" s="1060">
        <f t="shared" si="104"/>
        <v>0.22117017904314634</v>
      </c>
    </row>
    <row r="2183" spans="1:20" s="1063" customFormat="1">
      <c r="A2183" s="1072" t="s">
        <v>846</v>
      </c>
      <c r="B2183" s="1063" t="s">
        <v>768</v>
      </c>
      <c r="C2183" s="1063" t="s">
        <v>806</v>
      </c>
      <c r="D2183" s="1063" t="s">
        <v>1480</v>
      </c>
      <c r="E2183" s="1066">
        <v>2019</v>
      </c>
      <c r="F2183" s="1066">
        <v>2019</v>
      </c>
      <c r="G2183" s="1064">
        <v>43557</v>
      </c>
      <c r="H2183" s="1117">
        <f t="shared" si="102"/>
        <v>2019</v>
      </c>
      <c r="I2183" s="1118"/>
      <c r="J2183" s="1063" t="s">
        <v>925</v>
      </c>
      <c r="K2183" s="1063" t="s">
        <v>924</v>
      </c>
      <c r="L2183" s="1063" t="s">
        <v>827</v>
      </c>
      <c r="M2183" s="1063">
        <v>3352.6350000000002</v>
      </c>
      <c r="N2183" s="1063">
        <v>1.2869999999999999</v>
      </c>
      <c r="O2183" s="1062">
        <f>VLOOKUP(C2183,'A. Rate Class Allocations'!$B$124:$J$128,6,FALSE)</f>
        <v>0.94261788524984402</v>
      </c>
      <c r="P2183" s="1061">
        <f>VLOOKUP(C2183,'A. Rate Class Allocations'!$B$124:$J$128,8,FALSE)</f>
        <v>0.86676492558695795</v>
      </c>
      <c r="Q2183" s="1061">
        <f>VLOOKUP(C2183,'A. Rate Class Allocations'!$B$124:$J$128,7,FALSE)</f>
        <v>0.93591420350510102</v>
      </c>
      <c r="R2183" s="1061">
        <f>VLOOKUP(C2183,'A. Rate Class Allocations'!$B$124:$J$128,9,FALSE)</f>
        <v>0.67326093337246795</v>
      </c>
      <c r="S2183" s="1060">
        <f t="shared" si="103"/>
        <v>2739.1970750037522</v>
      </c>
      <c r="T2183" s="1060">
        <f t="shared" si="104"/>
        <v>0.81095732315820335</v>
      </c>
    </row>
    <row r="2184" spans="1:20" s="1063" customFormat="1">
      <c r="A2184" s="1072" t="s">
        <v>846</v>
      </c>
      <c r="B2184" s="1063" t="s">
        <v>768</v>
      </c>
      <c r="C2184" s="1063" t="s">
        <v>806</v>
      </c>
      <c r="D2184" s="1063" t="s">
        <v>1480</v>
      </c>
      <c r="E2184" s="1066">
        <v>2019</v>
      </c>
      <c r="F2184" s="1066">
        <v>2019</v>
      </c>
      <c r="G2184" s="1064">
        <v>43557</v>
      </c>
      <c r="H2184" s="1117">
        <f t="shared" si="102"/>
        <v>2019</v>
      </c>
      <c r="I2184" s="1118"/>
      <c r="J2184" s="1063" t="s">
        <v>843</v>
      </c>
      <c r="K2184" s="1063" t="s">
        <v>924</v>
      </c>
      <c r="L2184" s="1063" t="s">
        <v>827</v>
      </c>
      <c r="M2184" s="1063">
        <v>1828.7099999999998</v>
      </c>
      <c r="N2184" s="1063">
        <v>0.70199999999999996</v>
      </c>
      <c r="O2184" s="1062">
        <f>VLOOKUP(C2184,'A. Rate Class Allocations'!$B$124:$J$128,6,FALSE)</f>
        <v>0.94261788524984402</v>
      </c>
      <c r="P2184" s="1061">
        <f>VLOOKUP(C2184,'A. Rate Class Allocations'!$B$124:$J$128,8,FALSE)</f>
        <v>0.86676492558695795</v>
      </c>
      <c r="Q2184" s="1061">
        <f>VLOOKUP(C2184,'A. Rate Class Allocations'!$B$124:$J$128,7,FALSE)</f>
        <v>0.93591420350510102</v>
      </c>
      <c r="R2184" s="1061">
        <f>VLOOKUP(C2184,'A. Rate Class Allocations'!$B$124:$J$128,9,FALSE)</f>
        <v>0.67326093337246795</v>
      </c>
      <c r="S2184" s="1060">
        <f t="shared" si="103"/>
        <v>1494.107495456592</v>
      </c>
      <c r="T2184" s="1060">
        <f t="shared" si="104"/>
        <v>0.44234035808629268</v>
      </c>
    </row>
    <row r="2185" spans="1:20" s="1063" customFormat="1">
      <c r="A2185" s="1072" t="s">
        <v>846</v>
      </c>
      <c r="B2185" s="1063" t="s">
        <v>768</v>
      </c>
      <c r="C2185" s="1063" t="s">
        <v>806</v>
      </c>
      <c r="D2185" s="1063" t="s">
        <v>1479</v>
      </c>
      <c r="E2185" s="1066">
        <v>2019</v>
      </c>
      <c r="F2185" s="1066">
        <v>2019</v>
      </c>
      <c r="G2185" s="1064">
        <v>43572</v>
      </c>
      <c r="H2185" s="1117">
        <f t="shared" si="102"/>
        <v>2019</v>
      </c>
      <c r="I2185" s="1118"/>
      <c r="J2185" s="1063" t="s">
        <v>925</v>
      </c>
      <c r="K2185" s="1063" t="s">
        <v>924</v>
      </c>
      <c r="L2185" s="1063" t="s">
        <v>827</v>
      </c>
      <c r="M2185" s="1063">
        <v>3525.0929999999998</v>
      </c>
      <c r="N2185" s="1063">
        <v>1.2869999999999999</v>
      </c>
      <c r="O2185" s="1062">
        <f>VLOOKUP(C2185,'A. Rate Class Allocations'!$B$124:$J$128,6,FALSE)</f>
        <v>0.94261788524984402</v>
      </c>
      <c r="P2185" s="1061">
        <f>VLOOKUP(C2185,'A. Rate Class Allocations'!$B$124:$J$128,8,FALSE)</f>
        <v>0.86676492558695795</v>
      </c>
      <c r="Q2185" s="1061">
        <f>VLOOKUP(C2185,'A. Rate Class Allocations'!$B$124:$J$128,7,FALSE)</f>
        <v>0.93591420350510102</v>
      </c>
      <c r="R2185" s="1061">
        <f>VLOOKUP(C2185,'A. Rate Class Allocations'!$B$124:$J$128,9,FALSE)</f>
        <v>0.67326093337246795</v>
      </c>
      <c r="S2185" s="1060">
        <f t="shared" si="103"/>
        <v>2880.1001107237148</v>
      </c>
      <c r="T2185" s="1060">
        <f t="shared" si="104"/>
        <v>0.81095732315820335</v>
      </c>
    </row>
    <row r="2186" spans="1:20" s="1063" customFormat="1">
      <c r="A2186" s="1072" t="s">
        <v>846</v>
      </c>
      <c r="B2186" s="1063" t="s">
        <v>768</v>
      </c>
      <c r="C2186" s="1063" t="s">
        <v>806</v>
      </c>
      <c r="D2186" s="1063" t="s">
        <v>1478</v>
      </c>
      <c r="E2186" s="1066">
        <v>2019</v>
      </c>
      <c r="F2186" s="1066">
        <v>2019</v>
      </c>
      <c r="G2186" s="1064">
        <v>43572</v>
      </c>
      <c r="H2186" s="1117">
        <f t="shared" si="102"/>
        <v>2019</v>
      </c>
      <c r="I2186" s="1118"/>
      <c r="J2186" s="1063" t="s">
        <v>925</v>
      </c>
      <c r="K2186" s="1063" t="s">
        <v>924</v>
      </c>
      <c r="L2186" s="1063" t="s">
        <v>827</v>
      </c>
      <c r="M2186" s="1063">
        <v>262.94399999999996</v>
      </c>
      <c r="N2186" s="1063">
        <v>9.6000000000000002E-2</v>
      </c>
      <c r="O2186" s="1062">
        <f>VLOOKUP(C2186,'A. Rate Class Allocations'!$B$124:$J$128,6,FALSE)</f>
        <v>0.94261788524984402</v>
      </c>
      <c r="P2186" s="1061">
        <f>VLOOKUP(C2186,'A. Rate Class Allocations'!$B$124:$J$128,8,FALSE)</f>
        <v>0.86676492558695795</v>
      </c>
      <c r="Q2186" s="1061">
        <f>VLOOKUP(C2186,'A. Rate Class Allocations'!$B$124:$J$128,7,FALSE)</f>
        <v>0.93591420350510102</v>
      </c>
      <c r="R2186" s="1061">
        <f>VLOOKUP(C2186,'A. Rate Class Allocations'!$B$124:$J$128,9,FALSE)</f>
        <v>0.67326093337246795</v>
      </c>
      <c r="S2186" s="1060">
        <f t="shared" si="103"/>
        <v>214.8326422917456</v>
      </c>
      <c r="T2186" s="1060">
        <f t="shared" si="104"/>
        <v>6.0490989140005842E-2</v>
      </c>
    </row>
    <row r="2187" spans="1:20" s="1063" customFormat="1">
      <c r="A2187" s="1072" t="s">
        <v>846</v>
      </c>
      <c r="B2187" s="1063" t="s">
        <v>768</v>
      </c>
      <c r="C2187" s="1063" t="s">
        <v>806</v>
      </c>
      <c r="D2187" s="1063" t="s">
        <v>1478</v>
      </c>
      <c r="E2187" s="1066">
        <v>2019</v>
      </c>
      <c r="F2187" s="1066">
        <v>2019</v>
      </c>
      <c r="G2187" s="1064">
        <v>43572</v>
      </c>
      <c r="H2187" s="1117">
        <f t="shared" si="102"/>
        <v>2019</v>
      </c>
      <c r="I2187" s="1118"/>
      <c r="J2187" s="1063" t="s">
        <v>925</v>
      </c>
      <c r="K2187" s="1063" t="s">
        <v>924</v>
      </c>
      <c r="L2187" s="1063" t="s">
        <v>827</v>
      </c>
      <c r="M2187" s="1063">
        <v>158.86199999999999</v>
      </c>
      <c r="N2187" s="1063">
        <v>5.7999999999999996E-2</v>
      </c>
      <c r="O2187" s="1062">
        <f>VLOOKUP(C2187,'A. Rate Class Allocations'!$B$124:$J$128,6,FALSE)</f>
        <v>0.94261788524984402</v>
      </c>
      <c r="P2187" s="1061">
        <f>VLOOKUP(C2187,'A. Rate Class Allocations'!$B$124:$J$128,8,FALSE)</f>
        <v>0.86676492558695795</v>
      </c>
      <c r="Q2187" s="1061">
        <f>VLOOKUP(C2187,'A. Rate Class Allocations'!$B$124:$J$128,7,FALSE)</f>
        <v>0.93591420350510102</v>
      </c>
      <c r="R2187" s="1061">
        <f>VLOOKUP(C2187,'A. Rate Class Allocations'!$B$124:$J$128,9,FALSE)</f>
        <v>0.67326093337246795</v>
      </c>
      <c r="S2187" s="1060">
        <f t="shared" si="103"/>
        <v>129.7947213845963</v>
      </c>
      <c r="T2187" s="1060">
        <f t="shared" si="104"/>
        <v>3.6546639272086859E-2</v>
      </c>
    </row>
    <row r="2188" spans="1:20" s="1063" customFormat="1">
      <c r="A2188" s="1072" t="s">
        <v>846</v>
      </c>
      <c r="B2188" s="1063" t="s">
        <v>768</v>
      </c>
      <c r="C2188" s="1063" t="s">
        <v>806</v>
      </c>
      <c r="D2188" s="1063" t="s">
        <v>1478</v>
      </c>
      <c r="E2188" s="1066">
        <v>2019</v>
      </c>
      <c r="F2188" s="1066">
        <v>2019</v>
      </c>
      <c r="G2188" s="1064">
        <v>43572</v>
      </c>
      <c r="H2188" s="1117">
        <f t="shared" si="102"/>
        <v>2019</v>
      </c>
      <c r="I2188" s="1118"/>
      <c r="J2188" s="1063" t="s">
        <v>925</v>
      </c>
      <c r="K2188" s="1063" t="s">
        <v>924</v>
      </c>
      <c r="L2188" s="1063" t="s">
        <v>827</v>
      </c>
      <c r="M2188" s="1063">
        <v>569.7120000000001</v>
      </c>
      <c r="N2188" s="1063">
        <v>0.20800000000000002</v>
      </c>
      <c r="O2188" s="1062">
        <f>VLOOKUP(C2188,'A. Rate Class Allocations'!$B$124:$J$128,6,FALSE)</f>
        <v>0.94261788524984402</v>
      </c>
      <c r="P2188" s="1061">
        <f>VLOOKUP(C2188,'A. Rate Class Allocations'!$B$124:$J$128,8,FALSE)</f>
        <v>0.86676492558695795</v>
      </c>
      <c r="Q2188" s="1061">
        <f>VLOOKUP(C2188,'A. Rate Class Allocations'!$B$124:$J$128,7,FALSE)</f>
        <v>0.93591420350510102</v>
      </c>
      <c r="R2188" s="1061">
        <f>VLOOKUP(C2188,'A. Rate Class Allocations'!$B$124:$J$128,9,FALSE)</f>
        <v>0.67326093337246795</v>
      </c>
      <c r="S2188" s="1060">
        <f t="shared" si="103"/>
        <v>465.47072496544894</v>
      </c>
      <c r="T2188" s="1060">
        <f t="shared" si="104"/>
        <v>0.13106380980334603</v>
      </c>
    </row>
    <row r="2189" spans="1:20" s="1063" customFormat="1">
      <c r="A2189" s="1072" t="s">
        <v>846</v>
      </c>
      <c r="B2189" s="1063" t="s">
        <v>768</v>
      </c>
      <c r="C2189" s="1063" t="s">
        <v>806</v>
      </c>
      <c r="D2189" s="1063" t="s">
        <v>1478</v>
      </c>
      <c r="E2189" s="1066">
        <v>2019</v>
      </c>
      <c r="F2189" s="1066">
        <v>2019</v>
      </c>
      <c r="G2189" s="1064">
        <v>43572</v>
      </c>
      <c r="H2189" s="1117">
        <f t="shared" si="102"/>
        <v>2019</v>
      </c>
      <c r="I2189" s="1118"/>
      <c r="J2189" s="1063" t="s">
        <v>925</v>
      </c>
      <c r="K2189" s="1063" t="s">
        <v>924</v>
      </c>
      <c r="L2189" s="1063" t="s">
        <v>827</v>
      </c>
      <c r="M2189" s="1063">
        <v>79.430999999999997</v>
      </c>
      <c r="N2189" s="1063">
        <v>2.8999999999999998E-2</v>
      </c>
      <c r="O2189" s="1062">
        <f>VLOOKUP(C2189,'A. Rate Class Allocations'!$B$124:$J$128,6,FALSE)</f>
        <v>0.94261788524984402</v>
      </c>
      <c r="P2189" s="1061">
        <f>VLOOKUP(C2189,'A. Rate Class Allocations'!$B$124:$J$128,8,FALSE)</f>
        <v>0.86676492558695795</v>
      </c>
      <c r="Q2189" s="1061">
        <f>VLOOKUP(C2189,'A. Rate Class Allocations'!$B$124:$J$128,7,FALSE)</f>
        <v>0.93591420350510102</v>
      </c>
      <c r="R2189" s="1061">
        <f>VLOOKUP(C2189,'A. Rate Class Allocations'!$B$124:$J$128,9,FALSE)</f>
        <v>0.67326093337246795</v>
      </c>
      <c r="S2189" s="1060">
        <f t="shared" si="103"/>
        <v>64.89736069229815</v>
      </c>
      <c r="T2189" s="1060">
        <f t="shared" si="104"/>
        <v>1.8273319636043429E-2</v>
      </c>
    </row>
    <row r="2190" spans="1:20" s="1063" customFormat="1">
      <c r="A2190" s="1072" t="s">
        <v>846</v>
      </c>
      <c r="B2190" s="1063" t="s">
        <v>768</v>
      </c>
      <c r="C2190" s="1063" t="s">
        <v>806</v>
      </c>
      <c r="D2190" s="1063" t="s">
        <v>1477</v>
      </c>
      <c r="E2190" s="1066">
        <v>2019</v>
      </c>
      <c r="F2190" s="1066">
        <v>2019</v>
      </c>
      <c r="G2190" s="1064">
        <v>43570</v>
      </c>
      <c r="H2190" s="1117">
        <f t="shared" si="102"/>
        <v>2019</v>
      </c>
      <c r="I2190" s="1118"/>
      <c r="J2190" s="1063" t="s">
        <v>925</v>
      </c>
      <c r="K2190" s="1063" t="s">
        <v>924</v>
      </c>
      <c r="L2190" s="1063" t="s">
        <v>827</v>
      </c>
      <c r="M2190" s="1063">
        <v>2913.3</v>
      </c>
      <c r="N2190" s="1063">
        <v>1.17</v>
      </c>
      <c r="O2190" s="1062">
        <f>VLOOKUP(C2190,'A. Rate Class Allocations'!$B$124:$J$128,6,FALSE)</f>
        <v>0.94261788524984402</v>
      </c>
      <c r="P2190" s="1061">
        <f>VLOOKUP(C2190,'A. Rate Class Allocations'!$B$124:$J$128,8,FALSE)</f>
        <v>0.86676492558695795</v>
      </c>
      <c r="Q2190" s="1061">
        <f>VLOOKUP(C2190,'A. Rate Class Allocations'!$B$124:$J$128,7,FALSE)</f>
        <v>0.93591420350510102</v>
      </c>
      <c r="R2190" s="1061">
        <f>VLOOKUP(C2190,'A. Rate Class Allocations'!$B$124:$J$128,9,FALSE)</f>
        <v>0.67326093337246795</v>
      </c>
      <c r="S2190" s="1060">
        <f t="shared" si="103"/>
        <v>2380.2480253915001</v>
      </c>
      <c r="T2190" s="1060">
        <f t="shared" si="104"/>
        <v>0.73723393014382121</v>
      </c>
    </row>
    <row r="2191" spans="1:20" s="1063" customFormat="1">
      <c r="A2191" s="1072" t="s">
        <v>846</v>
      </c>
      <c r="B2191" s="1063" t="s">
        <v>768</v>
      </c>
      <c r="C2191" s="1063" t="s">
        <v>806</v>
      </c>
      <c r="D2191" s="1063" t="s">
        <v>1477</v>
      </c>
      <c r="E2191" s="1066">
        <v>2019</v>
      </c>
      <c r="F2191" s="1066">
        <v>2019</v>
      </c>
      <c r="G2191" s="1064">
        <v>43570</v>
      </c>
      <c r="H2191" s="1117">
        <f t="shared" si="102"/>
        <v>2019</v>
      </c>
      <c r="I2191" s="1118"/>
      <c r="J2191" s="1063" t="s">
        <v>925</v>
      </c>
      <c r="K2191" s="1063" t="s">
        <v>924</v>
      </c>
      <c r="L2191" s="1063" t="s">
        <v>827</v>
      </c>
      <c r="M2191" s="1063">
        <v>129.47999999999999</v>
      </c>
      <c r="N2191" s="1063">
        <v>5.2000000000000005E-2</v>
      </c>
      <c r="O2191" s="1062">
        <f>VLOOKUP(C2191,'A. Rate Class Allocations'!$B$124:$J$128,6,FALSE)</f>
        <v>0.94261788524984402</v>
      </c>
      <c r="P2191" s="1061">
        <f>VLOOKUP(C2191,'A. Rate Class Allocations'!$B$124:$J$128,8,FALSE)</f>
        <v>0.86676492558695795</v>
      </c>
      <c r="Q2191" s="1061">
        <f>VLOOKUP(C2191,'A. Rate Class Allocations'!$B$124:$J$128,7,FALSE)</f>
        <v>0.93591420350510102</v>
      </c>
      <c r="R2191" s="1061">
        <f>VLOOKUP(C2191,'A. Rate Class Allocations'!$B$124:$J$128,9,FALSE)</f>
        <v>0.67326093337246795</v>
      </c>
      <c r="S2191" s="1060">
        <f t="shared" si="103"/>
        <v>105.7888011285111</v>
      </c>
      <c r="T2191" s="1060">
        <f t="shared" si="104"/>
        <v>3.2765952450836508E-2</v>
      </c>
    </row>
    <row r="2192" spans="1:20" s="1063" customFormat="1">
      <c r="A2192" s="1072" t="s">
        <v>846</v>
      </c>
      <c r="B2192" s="1063" t="s">
        <v>768</v>
      </c>
      <c r="C2192" s="1063" t="s">
        <v>806</v>
      </c>
      <c r="D2192" s="1063" t="s">
        <v>1476</v>
      </c>
      <c r="E2192" s="1066">
        <v>2019</v>
      </c>
      <c r="F2192" s="1066">
        <v>2019</v>
      </c>
      <c r="G2192" s="1064">
        <v>43567</v>
      </c>
      <c r="H2192" s="1117">
        <f t="shared" si="102"/>
        <v>2019</v>
      </c>
      <c r="I2192" s="1118"/>
      <c r="J2192" s="1063" t="s">
        <v>925</v>
      </c>
      <c r="K2192" s="1063" t="s">
        <v>924</v>
      </c>
      <c r="L2192" s="1063" t="s">
        <v>827</v>
      </c>
      <c r="M2192" s="1063">
        <v>3593.5679999999993</v>
      </c>
      <c r="N2192" s="1063">
        <v>1.3119999999999998</v>
      </c>
      <c r="O2192" s="1062">
        <f>VLOOKUP(C2192,'A. Rate Class Allocations'!$B$124:$J$128,6,FALSE)</f>
        <v>0.94261788524984402</v>
      </c>
      <c r="P2192" s="1061">
        <f>VLOOKUP(C2192,'A. Rate Class Allocations'!$B$124:$J$128,8,FALSE)</f>
        <v>0.86676492558695795</v>
      </c>
      <c r="Q2192" s="1061">
        <f>VLOOKUP(C2192,'A. Rate Class Allocations'!$B$124:$J$128,7,FALSE)</f>
        <v>0.93591420350510102</v>
      </c>
      <c r="R2192" s="1061">
        <f>VLOOKUP(C2192,'A. Rate Class Allocations'!$B$124:$J$128,9,FALSE)</f>
        <v>0.67326093337246795</v>
      </c>
      <c r="S2192" s="1060">
        <f t="shared" si="103"/>
        <v>2936.0461113205233</v>
      </c>
      <c r="T2192" s="1060">
        <f t="shared" si="104"/>
        <v>0.82671018491341308</v>
      </c>
    </row>
    <row r="2193" spans="1:20" s="1063" customFormat="1">
      <c r="A2193" s="1072" t="s">
        <v>846</v>
      </c>
      <c r="B2193" s="1063" t="s">
        <v>768</v>
      </c>
      <c r="C2193" s="1063" t="s">
        <v>806</v>
      </c>
      <c r="D2193" s="1063" t="s">
        <v>1476</v>
      </c>
      <c r="E2193" s="1066">
        <v>2019</v>
      </c>
      <c r="F2193" s="1066">
        <v>2019</v>
      </c>
      <c r="G2193" s="1064">
        <v>43567</v>
      </c>
      <c r="H2193" s="1117">
        <f t="shared" si="102"/>
        <v>2019</v>
      </c>
      <c r="I2193" s="1118"/>
      <c r="J2193" s="1063" t="s">
        <v>843</v>
      </c>
      <c r="K2193" s="1063" t="s">
        <v>924</v>
      </c>
      <c r="L2193" s="1063" t="s">
        <v>827</v>
      </c>
      <c r="M2193" s="1063">
        <v>158.86199999999999</v>
      </c>
      <c r="N2193" s="1063">
        <v>5.7999999999999996E-2</v>
      </c>
      <c r="O2193" s="1062">
        <f>VLOOKUP(C2193,'A. Rate Class Allocations'!$B$124:$J$128,6,FALSE)</f>
        <v>0.94261788524984402</v>
      </c>
      <c r="P2193" s="1061">
        <f>VLOOKUP(C2193,'A. Rate Class Allocations'!$B$124:$J$128,8,FALSE)</f>
        <v>0.86676492558695795</v>
      </c>
      <c r="Q2193" s="1061">
        <f>VLOOKUP(C2193,'A. Rate Class Allocations'!$B$124:$J$128,7,FALSE)</f>
        <v>0.93591420350510102</v>
      </c>
      <c r="R2193" s="1061">
        <f>VLOOKUP(C2193,'A. Rate Class Allocations'!$B$124:$J$128,9,FALSE)</f>
        <v>0.67326093337246795</v>
      </c>
      <c r="S2193" s="1060">
        <f t="shared" si="103"/>
        <v>129.7947213845963</v>
      </c>
      <c r="T2193" s="1060">
        <f t="shared" si="104"/>
        <v>3.6546639272086859E-2</v>
      </c>
    </row>
    <row r="2194" spans="1:20" s="1063" customFormat="1">
      <c r="A2194" s="1072" t="s">
        <v>846</v>
      </c>
      <c r="B2194" s="1063" t="s">
        <v>768</v>
      </c>
      <c r="C2194" s="1063" t="s">
        <v>806</v>
      </c>
      <c r="D2194" s="1063" t="s">
        <v>1476</v>
      </c>
      <c r="E2194" s="1066">
        <v>2019</v>
      </c>
      <c r="F2194" s="1066">
        <v>2019</v>
      </c>
      <c r="G2194" s="1064">
        <v>43567</v>
      </c>
      <c r="H2194" s="1117">
        <f t="shared" si="102"/>
        <v>2019</v>
      </c>
      <c r="I2194" s="1118"/>
      <c r="J2194" s="1063" t="s">
        <v>843</v>
      </c>
      <c r="K2194" s="1063" t="s">
        <v>924</v>
      </c>
      <c r="L2194" s="1063" t="s">
        <v>827</v>
      </c>
      <c r="M2194" s="1063">
        <v>284.85600000000005</v>
      </c>
      <c r="N2194" s="1063">
        <v>0.10400000000000001</v>
      </c>
      <c r="O2194" s="1062">
        <f>VLOOKUP(C2194,'A. Rate Class Allocations'!$B$124:$J$128,6,FALSE)</f>
        <v>0.94261788524984402</v>
      </c>
      <c r="P2194" s="1061">
        <f>VLOOKUP(C2194,'A. Rate Class Allocations'!$B$124:$J$128,8,FALSE)</f>
        <v>0.86676492558695795</v>
      </c>
      <c r="Q2194" s="1061">
        <f>VLOOKUP(C2194,'A. Rate Class Allocations'!$B$124:$J$128,7,FALSE)</f>
        <v>0.93591420350510102</v>
      </c>
      <c r="R2194" s="1061">
        <f>VLOOKUP(C2194,'A. Rate Class Allocations'!$B$124:$J$128,9,FALSE)</f>
        <v>0.67326093337246795</v>
      </c>
      <c r="S2194" s="1060">
        <f t="shared" si="103"/>
        <v>232.73536248272447</v>
      </c>
      <c r="T2194" s="1060">
        <f t="shared" si="104"/>
        <v>6.5531904901673016E-2</v>
      </c>
    </row>
    <row r="2195" spans="1:20" s="1063" customFormat="1">
      <c r="A2195" s="1072" t="s">
        <v>846</v>
      </c>
      <c r="B2195" s="1063" t="s">
        <v>768</v>
      </c>
      <c r="C2195" s="1063" t="s">
        <v>806</v>
      </c>
      <c r="D2195" s="1063" t="s">
        <v>1475</v>
      </c>
      <c r="E2195" s="1066">
        <v>2019</v>
      </c>
      <c r="F2195" s="1066">
        <v>2019</v>
      </c>
      <c r="G2195" s="1064">
        <v>43563</v>
      </c>
      <c r="H2195" s="1117">
        <f t="shared" si="102"/>
        <v>2019</v>
      </c>
      <c r="I2195" s="1118"/>
      <c r="J2195" s="1063" t="s">
        <v>925</v>
      </c>
      <c r="K2195" s="1063" t="s">
        <v>924</v>
      </c>
      <c r="L2195" s="1063" t="s">
        <v>827</v>
      </c>
      <c r="M2195" s="1063">
        <v>3275.8440000000001</v>
      </c>
      <c r="N2195" s="1063">
        <v>1.1960000000000002</v>
      </c>
      <c r="O2195" s="1062">
        <f>VLOOKUP(C2195,'A. Rate Class Allocations'!$B$124:$J$128,6,FALSE)</f>
        <v>0.94261788524984402</v>
      </c>
      <c r="P2195" s="1061">
        <f>VLOOKUP(C2195,'A. Rate Class Allocations'!$B$124:$J$128,8,FALSE)</f>
        <v>0.86676492558695795</v>
      </c>
      <c r="Q2195" s="1061">
        <f>VLOOKUP(C2195,'A. Rate Class Allocations'!$B$124:$J$128,7,FALSE)</f>
        <v>0.93591420350510102</v>
      </c>
      <c r="R2195" s="1061">
        <f>VLOOKUP(C2195,'A. Rate Class Allocations'!$B$124:$J$128,9,FALSE)</f>
        <v>0.67326093337246795</v>
      </c>
      <c r="S2195" s="1060">
        <f t="shared" si="103"/>
        <v>2676.4566685513309</v>
      </c>
      <c r="T2195" s="1060">
        <f t="shared" si="104"/>
        <v>0.7536169063692395</v>
      </c>
    </row>
    <row r="2196" spans="1:20" s="1063" customFormat="1">
      <c r="A2196" s="1072" t="s">
        <v>846</v>
      </c>
      <c r="B2196" s="1063" t="s">
        <v>768</v>
      </c>
      <c r="C2196" s="1063" t="s">
        <v>806</v>
      </c>
      <c r="D2196" s="1063" t="s">
        <v>1475</v>
      </c>
      <c r="E2196" s="1066">
        <v>2019</v>
      </c>
      <c r="F2196" s="1066">
        <v>2019</v>
      </c>
      <c r="G2196" s="1064">
        <v>43563</v>
      </c>
      <c r="H2196" s="1117">
        <f t="shared" si="102"/>
        <v>2019</v>
      </c>
      <c r="I2196" s="1118"/>
      <c r="J2196" s="1063" t="s">
        <v>843</v>
      </c>
      <c r="K2196" s="1063" t="s">
        <v>924</v>
      </c>
      <c r="L2196" s="1063" t="s">
        <v>827</v>
      </c>
      <c r="M2196" s="1063">
        <v>2278.8480000000004</v>
      </c>
      <c r="N2196" s="1063">
        <v>0.83200000000000007</v>
      </c>
      <c r="O2196" s="1062">
        <f>VLOOKUP(C2196,'A. Rate Class Allocations'!$B$124:$J$128,6,FALSE)</f>
        <v>0.94261788524984402</v>
      </c>
      <c r="P2196" s="1061">
        <f>VLOOKUP(C2196,'A. Rate Class Allocations'!$B$124:$J$128,8,FALSE)</f>
        <v>0.86676492558695795</v>
      </c>
      <c r="Q2196" s="1061">
        <f>VLOOKUP(C2196,'A. Rate Class Allocations'!$B$124:$J$128,7,FALSE)</f>
        <v>0.93591420350510102</v>
      </c>
      <c r="R2196" s="1061">
        <f>VLOOKUP(C2196,'A. Rate Class Allocations'!$B$124:$J$128,9,FALSE)</f>
        <v>0.67326093337246795</v>
      </c>
      <c r="S2196" s="1060">
        <f t="shared" si="103"/>
        <v>1861.8828998617957</v>
      </c>
      <c r="T2196" s="1060">
        <f t="shared" si="104"/>
        <v>0.52425523921338413</v>
      </c>
    </row>
    <row r="2197" spans="1:20" s="1063" customFormat="1">
      <c r="A2197" s="1072" t="s">
        <v>846</v>
      </c>
      <c r="B2197" s="1063" t="s">
        <v>768</v>
      </c>
      <c r="C2197" s="1063" t="s">
        <v>806</v>
      </c>
      <c r="D2197" s="1063" t="s">
        <v>1474</v>
      </c>
      <c r="E2197" s="1066">
        <v>2019</v>
      </c>
      <c r="F2197" s="1066">
        <v>2019</v>
      </c>
      <c r="G2197" s="1064">
        <v>43571</v>
      </c>
      <c r="H2197" s="1117">
        <f t="shared" si="102"/>
        <v>2019</v>
      </c>
      <c r="I2197" s="1118"/>
      <c r="J2197" s="1063" t="s">
        <v>925</v>
      </c>
      <c r="K2197" s="1063" t="s">
        <v>924</v>
      </c>
      <c r="L2197" s="1063" t="s">
        <v>827</v>
      </c>
      <c r="M2197" s="1063">
        <v>3418.2720000000008</v>
      </c>
      <c r="N2197" s="1063">
        <v>1.2480000000000002</v>
      </c>
      <c r="O2197" s="1062">
        <f>VLOOKUP(C2197,'A. Rate Class Allocations'!$B$124:$J$128,6,FALSE)</f>
        <v>0.94261788524984402</v>
      </c>
      <c r="P2197" s="1061">
        <f>VLOOKUP(C2197,'A. Rate Class Allocations'!$B$124:$J$128,8,FALSE)</f>
        <v>0.86676492558695795</v>
      </c>
      <c r="Q2197" s="1061">
        <f>VLOOKUP(C2197,'A. Rate Class Allocations'!$B$124:$J$128,7,FALSE)</f>
        <v>0.93591420350510102</v>
      </c>
      <c r="R2197" s="1061">
        <f>VLOOKUP(C2197,'A. Rate Class Allocations'!$B$124:$J$128,9,FALSE)</f>
        <v>0.67326093337246795</v>
      </c>
      <c r="S2197" s="1060">
        <f t="shared" si="103"/>
        <v>2792.8243497926937</v>
      </c>
      <c r="T2197" s="1060">
        <f t="shared" si="104"/>
        <v>0.78638285882007619</v>
      </c>
    </row>
    <row r="2198" spans="1:20" s="1063" customFormat="1">
      <c r="A2198" s="1072" t="s">
        <v>846</v>
      </c>
      <c r="B2198" s="1063" t="s">
        <v>768</v>
      </c>
      <c r="C2198" s="1063" t="s">
        <v>806</v>
      </c>
      <c r="D2198" s="1063" t="s">
        <v>1473</v>
      </c>
      <c r="E2198" s="1066">
        <v>2019</v>
      </c>
      <c r="F2198" s="1066">
        <v>2019</v>
      </c>
      <c r="G2198" s="1064">
        <v>43577</v>
      </c>
      <c r="H2198" s="1117">
        <f t="shared" si="102"/>
        <v>2019</v>
      </c>
      <c r="I2198" s="1118"/>
      <c r="J2198" s="1063" t="s">
        <v>925</v>
      </c>
      <c r="K2198" s="1063" t="s">
        <v>924</v>
      </c>
      <c r="L2198" s="1063" t="s">
        <v>827</v>
      </c>
      <c r="M2198" s="1063">
        <v>172.172</v>
      </c>
      <c r="N2198" s="1063">
        <v>5.2000000000000005E-2</v>
      </c>
      <c r="O2198" s="1062">
        <f>VLOOKUP(C2198,'A. Rate Class Allocations'!$B$124:$J$128,6,FALSE)</f>
        <v>0.94261788524984402</v>
      </c>
      <c r="P2198" s="1061">
        <f>VLOOKUP(C2198,'A. Rate Class Allocations'!$B$124:$J$128,8,FALSE)</f>
        <v>0.86676492558695795</v>
      </c>
      <c r="Q2198" s="1061">
        <f>VLOOKUP(C2198,'A. Rate Class Allocations'!$B$124:$J$128,7,FALSE)</f>
        <v>0.93591420350510102</v>
      </c>
      <c r="R2198" s="1061">
        <f>VLOOKUP(C2198,'A. Rate Class Allocations'!$B$124:$J$128,9,FALSE)</f>
        <v>0.67326093337246795</v>
      </c>
      <c r="S2198" s="1060">
        <f t="shared" si="103"/>
        <v>140.66936567730934</v>
      </c>
      <c r="T2198" s="1060">
        <f t="shared" si="104"/>
        <v>3.2765952450836508E-2</v>
      </c>
    </row>
    <row r="2199" spans="1:20" s="1063" customFormat="1">
      <c r="A2199" s="1072" t="s">
        <v>846</v>
      </c>
      <c r="B2199" s="1063" t="s">
        <v>768</v>
      </c>
      <c r="C2199" s="1063" t="s">
        <v>806</v>
      </c>
      <c r="D2199" s="1063" t="s">
        <v>1473</v>
      </c>
      <c r="E2199" s="1066">
        <v>2019</v>
      </c>
      <c r="F2199" s="1066">
        <v>2019</v>
      </c>
      <c r="G2199" s="1064">
        <v>43577</v>
      </c>
      <c r="H2199" s="1117">
        <f t="shared" si="102"/>
        <v>2019</v>
      </c>
      <c r="I2199" s="1118"/>
      <c r="J2199" s="1063" t="s">
        <v>925</v>
      </c>
      <c r="K2199" s="1063" t="s">
        <v>924</v>
      </c>
      <c r="L2199" s="1063" t="s">
        <v>827</v>
      </c>
      <c r="M2199" s="1063">
        <v>2496.4939999999997</v>
      </c>
      <c r="N2199" s="1063">
        <v>0.75399999999999978</v>
      </c>
      <c r="O2199" s="1062">
        <f>VLOOKUP(C2199,'A. Rate Class Allocations'!$B$124:$J$128,6,FALSE)</f>
        <v>0.94261788524984402</v>
      </c>
      <c r="P2199" s="1061">
        <f>VLOOKUP(C2199,'A. Rate Class Allocations'!$B$124:$J$128,8,FALSE)</f>
        <v>0.86676492558695795</v>
      </c>
      <c r="Q2199" s="1061">
        <f>VLOOKUP(C2199,'A. Rate Class Allocations'!$B$124:$J$128,7,FALSE)</f>
        <v>0.93591420350510102</v>
      </c>
      <c r="R2199" s="1061">
        <f>VLOOKUP(C2199,'A. Rate Class Allocations'!$B$124:$J$128,9,FALSE)</f>
        <v>0.67326093337246795</v>
      </c>
      <c r="S2199" s="1060">
        <f t="shared" si="103"/>
        <v>2039.7058023209852</v>
      </c>
      <c r="T2199" s="1060">
        <f t="shared" si="104"/>
        <v>0.4751063105371291</v>
      </c>
    </row>
    <row r="2200" spans="1:20" s="1063" customFormat="1">
      <c r="A2200" s="1072" t="s">
        <v>846</v>
      </c>
      <c r="B2200" s="1063" t="s">
        <v>768</v>
      </c>
      <c r="C2200" s="1063" t="s">
        <v>806</v>
      </c>
      <c r="D2200" s="1063" t="s">
        <v>1472</v>
      </c>
      <c r="E2200" s="1066">
        <v>2019</v>
      </c>
      <c r="F2200" s="1066">
        <v>2019</v>
      </c>
      <c r="G2200" s="1064">
        <v>43573</v>
      </c>
      <c r="H2200" s="1117">
        <f t="shared" si="102"/>
        <v>2019</v>
      </c>
      <c r="I2200" s="1118"/>
      <c r="J2200" s="1063" t="s">
        <v>925</v>
      </c>
      <c r="K2200" s="1063" t="s">
        <v>924</v>
      </c>
      <c r="L2200" s="1063" t="s">
        <v>827</v>
      </c>
      <c r="M2200" s="1063">
        <v>2498.291999999999</v>
      </c>
      <c r="N2200" s="1063">
        <v>0.5219999999999998</v>
      </c>
      <c r="O2200" s="1062">
        <f>VLOOKUP(C2200,'A. Rate Class Allocations'!$B$124:$J$128,6,FALSE)</f>
        <v>0.94261788524984402</v>
      </c>
      <c r="P2200" s="1061">
        <f>VLOOKUP(C2200,'A. Rate Class Allocations'!$B$124:$J$128,8,FALSE)</f>
        <v>0.86676492558695795</v>
      </c>
      <c r="Q2200" s="1061">
        <f>VLOOKUP(C2200,'A. Rate Class Allocations'!$B$124:$J$128,7,FALSE)</f>
        <v>0.93591420350510102</v>
      </c>
      <c r="R2200" s="1061">
        <f>VLOOKUP(C2200,'A. Rate Class Allocations'!$B$124:$J$128,9,FALSE)</f>
        <v>0.67326093337246795</v>
      </c>
      <c r="S2200" s="1060">
        <f t="shared" si="103"/>
        <v>2041.1748188828406</v>
      </c>
      <c r="T2200" s="1060">
        <f t="shared" si="104"/>
        <v>0.32891975344878166</v>
      </c>
    </row>
    <row r="2201" spans="1:20" s="1063" customFormat="1">
      <c r="A2201" s="1072" t="s">
        <v>846</v>
      </c>
      <c r="B2201" s="1063" t="s">
        <v>768</v>
      </c>
      <c r="C2201" s="1063" t="s">
        <v>806</v>
      </c>
      <c r="D2201" s="1063" t="s">
        <v>1472</v>
      </c>
      <c r="E2201" s="1066">
        <v>2019</v>
      </c>
      <c r="F2201" s="1066">
        <v>2019</v>
      </c>
      <c r="G2201" s="1064">
        <v>43573</v>
      </c>
      <c r="H2201" s="1117">
        <f t="shared" si="102"/>
        <v>2019</v>
      </c>
      <c r="I2201" s="1118"/>
      <c r="J2201" s="1063" t="s">
        <v>925</v>
      </c>
      <c r="K2201" s="1063" t="s">
        <v>924</v>
      </c>
      <c r="L2201" s="1063" t="s">
        <v>827</v>
      </c>
      <c r="M2201" s="1063">
        <v>550.3900000000001</v>
      </c>
      <c r="N2201" s="1063">
        <v>0.11500000000000002</v>
      </c>
      <c r="O2201" s="1062">
        <f>VLOOKUP(C2201,'A. Rate Class Allocations'!$B$124:$J$128,6,FALSE)</f>
        <v>0.94261788524984402</v>
      </c>
      <c r="P2201" s="1061">
        <f>VLOOKUP(C2201,'A. Rate Class Allocations'!$B$124:$J$128,8,FALSE)</f>
        <v>0.86676492558695795</v>
      </c>
      <c r="Q2201" s="1061">
        <f>VLOOKUP(C2201,'A. Rate Class Allocations'!$B$124:$J$128,7,FALSE)</f>
        <v>0.93591420350510102</v>
      </c>
      <c r="R2201" s="1061">
        <f>VLOOKUP(C2201,'A. Rate Class Allocations'!$B$124:$J$128,9,FALSE)</f>
        <v>0.67326093337246795</v>
      </c>
      <c r="S2201" s="1060">
        <f t="shared" si="103"/>
        <v>449.68410760828885</v>
      </c>
      <c r="T2201" s="1060">
        <f t="shared" si="104"/>
        <v>7.2463164073965344E-2</v>
      </c>
    </row>
    <row r="2202" spans="1:20" s="1063" customFormat="1">
      <c r="A2202" s="1072" t="s">
        <v>846</v>
      </c>
      <c r="B2202" s="1063" t="s">
        <v>768</v>
      </c>
      <c r="C2202" s="1063" t="s">
        <v>806</v>
      </c>
      <c r="D2202" s="1063" t="s">
        <v>1471</v>
      </c>
      <c r="E2202" s="1066">
        <v>2019</v>
      </c>
      <c r="F2202" s="1066">
        <v>2019</v>
      </c>
      <c r="G2202" s="1064">
        <v>43556</v>
      </c>
      <c r="H2202" s="1117">
        <f t="shared" si="102"/>
        <v>2019</v>
      </c>
      <c r="I2202" s="1118"/>
      <c r="J2202" s="1063" t="s">
        <v>925</v>
      </c>
      <c r="K2202" s="1063" t="s">
        <v>924</v>
      </c>
      <c r="L2202" s="1063" t="s">
        <v>827</v>
      </c>
      <c r="M2202" s="1063">
        <v>4025.0259999999998</v>
      </c>
      <c r="N2202" s="1063">
        <v>0.84099999999999986</v>
      </c>
      <c r="O2202" s="1062">
        <f>VLOOKUP(C2202,'A. Rate Class Allocations'!$B$124:$J$128,6,FALSE)</f>
        <v>0.94261788524984402</v>
      </c>
      <c r="P2202" s="1061">
        <f>VLOOKUP(C2202,'A. Rate Class Allocations'!$B$124:$J$128,8,FALSE)</f>
        <v>0.86676492558695795</v>
      </c>
      <c r="Q2202" s="1061">
        <f>VLOOKUP(C2202,'A. Rate Class Allocations'!$B$124:$J$128,7,FALSE)</f>
        <v>0.93591420350510102</v>
      </c>
      <c r="R2202" s="1061">
        <f>VLOOKUP(C2202,'A. Rate Class Allocations'!$B$124:$J$128,9,FALSE)</f>
        <v>0.67326093337246795</v>
      </c>
      <c r="S2202" s="1060">
        <f t="shared" si="103"/>
        <v>3288.559430422355</v>
      </c>
      <c r="T2202" s="1060">
        <f t="shared" si="104"/>
        <v>0.52992626944525945</v>
      </c>
    </row>
    <row r="2203" spans="1:20" s="1063" customFormat="1">
      <c r="A2203" s="1072" t="s">
        <v>846</v>
      </c>
      <c r="B2203" s="1063" t="s">
        <v>768</v>
      </c>
      <c r="C2203" s="1063" t="s">
        <v>806</v>
      </c>
      <c r="D2203" s="1063" t="s">
        <v>1470</v>
      </c>
      <c r="E2203" s="1066">
        <v>2019</v>
      </c>
      <c r="F2203" s="1066">
        <v>2019</v>
      </c>
      <c r="G2203" s="1064">
        <v>43558</v>
      </c>
      <c r="H2203" s="1117">
        <f t="shared" si="102"/>
        <v>2019</v>
      </c>
      <c r="I2203" s="1118"/>
      <c r="J2203" s="1063" t="s">
        <v>925</v>
      </c>
      <c r="K2203" s="1063" t="s">
        <v>924</v>
      </c>
      <c r="L2203" s="1063" t="s">
        <v>827</v>
      </c>
      <c r="M2203" s="1063">
        <v>2376.7289999999998</v>
      </c>
      <c r="N2203" s="1063">
        <v>0.77899999999999991</v>
      </c>
      <c r="O2203" s="1062">
        <f>VLOOKUP(C2203,'A. Rate Class Allocations'!$B$124:$J$128,6,FALSE)</f>
        <v>0.94261788524984402</v>
      </c>
      <c r="P2203" s="1061">
        <f>VLOOKUP(C2203,'A. Rate Class Allocations'!$B$124:$J$128,8,FALSE)</f>
        <v>0.86676492558695795</v>
      </c>
      <c r="Q2203" s="1061">
        <f>VLOOKUP(C2203,'A. Rate Class Allocations'!$B$124:$J$128,7,FALSE)</f>
        <v>0.93591420350510102</v>
      </c>
      <c r="R2203" s="1061">
        <f>VLOOKUP(C2203,'A. Rate Class Allocations'!$B$124:$J$128,9,FALSE)</f>
        <v>0.67326093337246795</v>
      </c>
      <c r="S2203" s="1060">
        <f t="shared" si="103"/>
        <v>1941.8544293895973</v>
      </c>
      <c r="T2203" s="1060">
        <f t="shared" si="104"/>
        <v>0.49085917229233911</v>
      </c>
    </row>
    <row r="2204" spans="1:20" s="1063" customFormat="1">
      <c r="A2204" s="1072" t="s">
        <v>846</v>
      </c>
      <c r="B2204" s="1063" t="s">
        <v>768</v>
      </c>
      <c r="C2204" s="1063" t="s">
        <v>806</v>
      </c>
      <c r="D2204" s="1063" t="s">
        <v>1469</v>
      </c>
      <c r="E2204" s="1066">
        <v>2019</v>
      </c>
      <c r="F2204" s="1066">
        <v>2019</v>
      </c>
      <c r="G2204" s="1064">
        <v>43579</v>
      </c>
      <c r="H2204" s="1117">
        <f t="shared" si="102"/>
        <v>2019</v>
      </c>
      <c r="I2204" s="1118"/>
      <c r="J2204" s="1063" t="s">
        <v>925</v>
      </c>
      <c r="K2204" s="1063" t="s">
        <v>924</v>
      </c>
      <c r="L2204" s="1063" t="s">
        <v>827</v>
      </c>
      <c r="M2204" s="1063">
        <v>2784.4639999999995</v>
      </c>
      <c r="N2204" s="1063">
        <v>0.49299999999999988</v>
      </c>
      <c r="O2204" s="1062">
        <f>VLOOKUP(C2204,'A. Rate Class Allocations'!$B$124:$J$128,6,FALSE)</f>
        <v>0.94261788524984402</v>
      </c>
      <c r="P2204" s="1061">
        <f>VLOOKUP(C2204,'A. Rate Class Allocations'!$B$124:$J$128,8,FALSE)</f>
        <v>0.86676492558695795</v>
      </c>
      <c r="Q2204" s="1061">
        <f>VLOOKUP(C2204,'A. Rate Class Allocations'!$B$124:$J$128,7,FALSE)</f>
        <v>0.93591420350510102</v>
      </c>
      <c r="R2204" s="1061">
        <f>VLOOKUP(C2204,'A. Rate Class Allocations'!$B$124:$J$128,9,FALSE)</f>
        <v>0.67326093337246795</v>
      </c>
      <c r="S2204" s="1060">
        <f t="shared" si="103"/>
        <v>2274.9853903730191</v>
      </c>
      <c r="T2204" s="1060">
        <f t="shared" si="104"/>
        <v>0.31064643381273827</v>
      </c>
    </row>
    <row r="2205" spans="1:20" s="1063" customFormat="1">
      <c r="A2205" s="1072" t="s">
        <v>846</v>
      </c>
      <c r="B2205" s="1063" t="s">
        <v>768</v>
      </c>
      <c r="C2205" s="1063" t="s">
        <v>806</v>
      </c>
      <c r="D2205" s="1063" t="s">
        <v>1468</v>
      </c>
      <c r="E2205" s="1066">
        <v>2019</v>
      </c>
      <c r="F2205" s="1066">
        <v>2019</v>
      </c>
      <c r="G2205" s="1064">
        <v>43557</v>
      </c>
      <c r="H2205" s="1117">
        <f t="shared" si="102"/>
        <v>2019</v>
      </c>
      <c r="I2205" s="1118"/>
      <c r="J2205" s="1063" t="s">
        <v>925</v>
      </c>
      <c r="K2205" s="1063" t="s">
        <v>924</v>
      </c>
      <c r="L2205" s="1063" t="s">
        <v>827</v>
      </c>
      <c r="M2205" s="1063">
        <v>1985.7749999999996</v>
      </c>
      <c r="N2205" s="1063">
        <v>0.72499999999999987</v>
      </c>
      <c r="O2205" s="1062">
        <f>VLOOKUP(C2205,'A. Rate Class Allocations'!$B$124:$J$128,6,FALSE)</f>
        <v>0.94261788524984402</v>
      </c>
      <c r="P2205" s="1061">
        <f>VLOOKUP(C2205,'A. Rate Class Allocations'!$B$124:$J$128,8,FALSE)</f>
        <v>0.86676492558695795</v>
      </c>
      <c r="Q2205" s="1061">
        <f>VLOOKUP(C2205,'A. Rate Class Allocations'!$B$124:$J$128,7,FALSE)</f>
        <v>0.93591420350510102</v>
      </c>
      <c r="R2205" s="1061">
        <f>VLOOKUP(C2205,'A. Rate Class Allocations'!$B$124:$J$128,9,FALSE)</f>
        <v>0.67326093337246795</v>
      </c>
      <c r="S2205" s="1060">
        <f t="shared" si="103"/>
        <v>1622.4340173074538</v>
      </c>
      <c r="T2205" s="1060">
        <f t="shared" si="104"/>
        <v>0.45683299090108576</v>
      </c>
    </row>
    <row r="2206" spans="1:20" s="1063" customFormat="1">
      <c r="A2206" s="1072" t="s">
        <v>846</v>
      </c>
      <c r="B2206" s="1063" t="s">
        <v>768</v>
      </c>
      <c r="C2206" s="1063" t="s">
        <v>806</v>
      </c>
      <c r="D2206" s="1063" t="s">
        <v>1468</v>
      </c>
      <c r="E2206" s="1066">
        <v>2019</v>
      </c>
      <c r="F2206" s="1066">
        <v>2019</v>
      </c>
      <c r="G2206" s="1064">
        <v>43557</v>
      </c>
      <c r="H2206" s="1117">
        <f t="shared" si="102"/>
        <v>2019</v>
      </c>
      <c r="I2206" s="1118"/>
      <c r="J2206" s="1063" t="s">
        <v>925</v>
      </c>
      <c r="K2206" s="1063" t="s">
        <v>924</v>
      </c>
      <c r="L2206" s="1063" t="s">
        <v>827</v>
      </c>
      <c r="M2206" s="1063">
        <v>698.44499999999994</v>
      </c>
      <c r="N2206" s="1063">
        <v>0.255</v>
      </c>
      <c r="O2206" s="1062">
        <f>VLOOKUP(C2206,'A. Rate Class Allocations'!$B$124:$J$128,6,FALSE)</f>
        <v>0.94261788524984402</v>
      </c>
      <c r="P2206" s="1061">
        <f>VLOOKUP(C2206,'A. Rate Class Allocations'!$B$124:$J$128,8,FALSE)</f>
        <v>0.86676492558695795</v>
      </c>
      <c r="Q2206" s="1061">
        <f>VLOOKUP(C2206,'A. Rate Class Allocations'!$B$124:$J$128,7,FALSE)</f>
        <v>0.93591420350510102</v>
      </c>
      <c r="R2206" s="1061">
        <f>VLOOKUP(C2206,'A. Rate Class Allocations'!$B$124:$J$128,9,FALSE)</f>
        <v>0.67326093337246795</v>
      </c>
      <c r="S2206" s="1060">
        <f t="shared" si="103"/>
        <v>570.64920608744933</v>
      </c>
      <c r="T2206" s="1060">
        <f t="shared" si="104"/>
        <v>0.16067918990314053</v>
      </c>
    </row>
    <row r="2207" spans="1:20" s="1063" customFormat="1">
      <c r="A2207" s="1072" t="s">
        <v>846</v>
      </c>
      <c r="B2207" s="1063" t="s">
        <v>768</v>
      </c>
      <c r="C2207" s="1063" t="s">
        <v>806</v>
      </c>
      <c r="D2207" s="1063" t="s">
        <v>1467</v>
      </c>
      <c r="E2207" s="1066">
        <v>2019</v>
      </c>
      <c r="F2207" s="1066">
        <v>2019</v>
      </c>
      <c r="G2207" s="1064">
        <v>43557</v>
      </c>
      <c r="H2207" s="1117">
        <f t="shared" si="102"/>
        <v>2019</v>
      </c>
      <c r="I2207" s="1118"/>
      <c r="J2207" s="1063" t="s">
        <v>925</v>
      </c>
      <c r="K2207" s="1063" t="s">
        <v>924</v>
      </c>
      <c r="L2207" s="1063" t="s">
        <v>827</v>
      </c>
      <c r="M2207" s="1063">
        <v>3262.8959999999997</v>
      </c>
      <c r="N2207" s="1063">
        <v>1.0919999999999999</v>
      </c>
      <c r="O2207" s="1062">
        <f>VLOOKUP(C2207,'A. Rate Class Allocations'!$B$124:$J$128,6,FALSE)</f>
        <v>0.94261788524984402</v>
      </c>
      <c r="P2207" s="1061">
        <f>VLOOKUP(C2207,'A. Rate Class Allocations'!$B$124:$J$128,8,FALSE)</f>
        <v>0.86676492558695795</v>
      </c>
      <c r="Q2207" s="1061">
        <f>VLOOKUP(C2207,'A. Rate Class Allocations'!$B$124:$J$128,7,FALSE)</f>
        <v>0.93591420350510102</v>
      </c>
      <c r="R2207" s="1061">
        <f>VLOOKUP(C2207,'A. Rate Class Allocations'!$B$124:$J$128,9,FALSE)</f>
        <v>0.67326093337246795</v>
      </c>
      <c r="S2207" s="1060">
        <f t="shared" si="103"/>
        <v>2665.8777884384799</v>
      </c>
      <c r="T2207" s="1060">
        <f t="shared" si="104"/>
        <v>0.68808500146756635</v>
      </c>
    </row>
    <row r="2208" spans="1:20" s="1063" customFormat="1">
      <c r="A2208" s="1072" t="s">
        <v>846</v>
      </c>
      <c r="B2208" s="1063" t="s">
        <v>768</v>
      </c>
      <c r="C2208" s="1063" t="s">
        <v>806</v>
      </c>
      <c r="D2208" s="1063" t="s">
        <v>1467</v>
      </c>
      <c r="E2208" s="1066">
        <v>2019</v>
      </c>
      <c r="F2208" s="1066">
        <v>2019</v>
      </c>
      <c r="G2208" s="1064">
        <v>43557</v>
      </c>
      <c r="H2208" s="1117">
        <f t="shared" si="102"/>
        <v>2019</v>
      </c>
      <c r="I2208" s="1118"/>
      <c r="J2208" s="1063" t="s">
        <v>925</v>
      </c>
      <c r="K2208" s="1063" t="s">
        <v>924</v>
      </c>
      <c r="L2208" s="1063" t="s">
        <v>827</v>
      </c>
      <c r="M2208" s="1063">
        <v>259.95599999999996</v>
      </c>
      <c r="N2208" s="1063">
        <v>8.6999999999999994E-2</v>
      </c>
      <c r="O2208" s="1062">
        <f>VLOOKUP(C2208,'A. Rate Class Allocations'!$B$124:$J$128,6,FALSE)</f>
        <v>0.94261788524984402</v>
      </c>
      <c r="P2208" s="1061">
        <f>VLOOKUP(C2208,'A. Rate Class Allocations'!$B$124:$J$128,8,FALSE)</f>
        <v>0.86676492558695795</v>
      </c>
      <c r="Q2208" s="1061">
        <f>VLOOKUP(C2208,'A. Rate Class Allocations'!$B$124:$J$128,7,FALSE)</f>
        <v>0.93591420350510102</v>
      </c>
      <c r="R2208" s="1061">
        <f>VLOOKUP(C2208,'A. Rate Class Allocations'!$B$124:$J$128,9,FALSE)</f>
        <v>0.67326093337246795</v>
      </c>
      <c r="S2208" s="1060">
        <f t="shared" si="103"/>
        <v>212.39136226570304</v>
      </c>
      <c r="T2208" s="1060">
        <f t="shared" si="104"/>
        <v>5.4819958908130288E-2</v>
      </c>
    </row>
    <row r="2209" spans="1:20" s="1063" customFormat="1">
      <c r="A2209" s="1072" t="s">
        <v>846</v>
      </c>
      <c r="B2209" s="1063" t="s">
        <v>768</v>
      </c>
      <c r="C2209" s="1063" t="s">
        <v>806</v>
      </c>
      <c r="D2209" s="1063" t="s">
        <v>1467</v>
      </c>
      <c r="E2209" s="1066">
        <v>2019</v>
      </c>
      <c r="F2209" s="1066">
        <v>2019</v>
      </c>
      <c r="G2209" s="1064">
        <v>43557</v>
      </c>
      <c r="H2209" s="1117">
        <f t="shared" si="102"/>
        <v>2019</v>
      </c>
      <c r="I2209" s="1118"/>
      <c r="J2209" s="1063" t="s">
        <v>925</v>
      </c>
      <c r="K2209" s="1063" t="s">
        <v>924</v>
      </c>
      <c r="L2209" s="1063" t="s">
        <v>827</v>
      </c>
      <c r="M2209" s="1063">
        <v>185.256</v>
      </c>
      <c r="N2209" s="1063">
        <v>6.2E-2</v>
      </c>
      <c r="O2209" s="1062">
        <f>VLOOKUP(C2209,'A. Rate Class Allocations'!$B$124:$J$128,6,FALSE)</f>
        <v>0.94261788524984402</v>
      </c>
      <c r="P2209" s="1061">
        <f>VLOOKUP(C2209,'A. Rate Class Allocations'!$B$124:$J$128,8,FALSE)</f>
        <v>0.86676492558695795</v>
      </c>
      <c r="Q2209" s="1061">
        <f>VLOOKUP(C2209,'A. Rate Class Allocations'!$B$124:$J$128,7,FALSE)</f>
        <v>0.93591420350510102</v>
      </c>
      <c r="R2209" s="1061">
        <f>VLOOKUP(C2209,'A. Rate Class Allocations'!$B$124:$J$128,9,FALSE)</f>
        <v>0.67326093337246795</v>
      </c>
      <c r="S2209" s="1060">
        <f t="shared" si="103"/>
        <v>151.35936161463894</v>
      </c>
      <c r="T2209" s="1060">
        <f t="shared" si="104"/>
        <v>3.9067097152920442E-2</v>
      </c>
    </row>
    <row r="2210" spans="1:20" s="1063" customFormat="1">
      <c r="A2210" s="1072" t="s">
        <v>846</v>
      </c>
      <c r="B2210" s="1063" t="s">
        <v>768</v>
      </c>
      <c r="C2210" s="1063" t="s">
        <v>806</v>
      </c>
      <c r="D2210" s="1063" t="s">
        <v>1466</v>
      </c>
      <c r="E2210" s="1066">
        <v>2019</v>
      </c>
      <c r="F2210" s="1066">
        <v>2019</v>
      </c>
      <c r="G2210" s="1064">
        <v>43557</v>
      </c>
      <c r="H2210" s="1117">
        <f t="shared" si="102"/>
        <v>2019</v>
      </c>
      <c r="I2210" s="1118"/>
      <c r="J2210" s="1063" t="s">
        <v>925</v>
      </c>
      <c r="K2210" s="1063" t="s">
        <v>924</v>
      </c>
      <c r="L2210" s="1063" t="s">
        <v>827</v>
      </c>
      <c r="M2210" s="1063">
        <v>1227.5699999999997</v>
      </c>
      <c r="N2210" s="1063">
        <v>0.49299999999999988</v>
      </c>
      <c r="O2210" s="1062">
        <f>VLOOKUP(C2210,'A. Rate Class Allocations'!$B$124:$J$128,6,FALSE)</f>
        <v>0.94261788524984402</v>
      </c>
      <c r="P2210" s="1061">
        <f>VLOOKUP(C2210,'A. Rate Class Allocations'!$B$124:$J$128,8,FALSE)</f>
        <v>0.86676492558695795</v>
      </c>
      <c r="Q2210" s="1061">
        <f>VLOOKUP(C2210,'A. Rate Class Allocations'!$B$124:$J$128,7,FALSE)</f>
        <v>0.93591420350510102</v>
      </c>
      <c r="R2210" s="1061">
        <f>VLOOKUP(C2210,'A. Rate Class Allocations'!$B$124:$J$128,9,FALSE)</f>
        <v>0.67326093337246795</v>
      </c>
      <c r="S2210" s="1060">
        <f t="shared" si="103"/>
        <v>1002.9592106991531</v>
      </c>
      <c r="T2210" s="1060">
        <f t="shared" si="104"/>
        <v>0.31064643381273827</v>
      </c>
    </row>
    <row r="2211" spans="1:20" s="1063" customFormat="1">
      <c r="A2211" s="1072" t="s">
        <v>846</v>
      </c>
      <c r="B2211" s="1063" t="s">
        <v>768</v>
      </c>
      <c r="C2211" s="1063" t="s">
        <v>806</v>
      </c>
      <c r="D2211" s="1063" t="s">
        <v>1466</v>
      </c>
      <c r="E2211" s="1066">
        <v>2019</v>
      </c>
      <c r="F2211" s="1066">
        <v>2019</v>
      </c>
      <c r="G2211" s="1064">
        <v>43557</v>
      </c>
      <c r="H2211" s="1117">
        <f t="shared" si="102"/>
        <v>2019</v>
      </c>
      <c r="I2211" s="1118"/>
      <c r="J2211" s="1063" t="s">
        <v>925</v>
      </c>
      <c r="K2211" s="1063" t="s">
        <v>924</v>
      </c>
      <c r="L2211" s="1063" t="s">
        <v>827</v>
      </c>
      <c r="M2211" s="1063">
        <v>1508.9399999999998</v>
      </c>
      <c r="N2211" s="1063">
        <v>0.60599999999999987</v>
      </c>
      <c r="O2211" s="1062">
        <f>VLOOKUP(C2211,'A. Rate Class Allocations'!$B$124:$J$128,6,FALSE)</f>
        <v>0.94261788524984402</v>
      </c>
      <c r="P2211" s="1061">
        <f>VLOOKUP(C2211,'A. Rate Class Allocations'!$B$124:$J$128,8,FALSE)</f>
        <v>0.86676492558695795</v>
      </c>
      <c r="Q2211" s="1061">
        <f>VLOOKUP(C2211,'A. Rate Class Allocations'!$B$124:$J$128,7,FALSE)</f>
        <v>0.93591420350510102</v>
      </c>
      <c r="R2211" s="1061">
        <f>VLOOKUP(C2211,'A. Rate Class Allocations'!$B$124:$J$128,9,FALSE)</f>
        <v>0.67326093337246795</v>
      </c>
      <c r="S2211" s="1060">
        <f t="shared" si="103"/>
        <v>1232.8464131514947</v>
      </c>
      <c r="T2211" s="1060">
        <f t="shared" si="104"/>
        <v>0.38184936894628685</v>
      </c>
    </row>
    <row r="2212" spans="1:20" s="1063" customFormat="1">
      <c r="A2212" s="1072" t="s">
        <v>846</v>
      </c>
      <c r="B2212" s="1063" t="s">
        <v>768</v>
      </c>
      <c r="C2212" s="1063" t="s">
        <v>806</v>
      </c>
      <c r="D2212" s="1063" t="s">
        <v>1465</v>
      </c>
      <c r="E2212" s="1066">
        <v>2019</v>
      </c>
      <c r="F2212" s="1066">
        <v>2019</v>
      </c>
      <c r="G2212" s="1064">
        <v>43557</v>
      </c>
      <c r="H2212" s="1117">
        <f t="shared" si="102"/>
        <v>2019</v>
      </c>
      <c r="I2212" s="1118"/>
      <c r="J2212" s="1063" t="s">
        <v>925</v>
      </c>
      <c r="K2212" s="1063" t="s">
        <v>924</v>
      </c>
      <c r="L2212" s="1063" t="s">
        <v>827</v>
      </c>
      <c r="M2212" s="1063">
        <v>2055.8720000000003</v>
      </c>
      <c r="N2212" s="1063">
        <v>0.41600000000000004</v>
      </c>
      <c r="O2212" s="1062">
        <f>VLOOKUP(C2212,'A. Rate Class Allocations'!$B$124:$J$128,6,FALSE)</f>
        <v>0.94261788524984402</v>
      </c>
      <c r="P2212" s="1061">
        <f>VLOOKUP(C2212,'A. Rate Class Allocations'!$B$124:$J$128,8,FALSE)</f>
        <v>0.86676492558695795</v>
      </c>
      <c r="Q2212" s="1061">
        <f>VLOOKUP(C2212,'A. Rate Class Allocations'!$B$124:$J$128,7,FALSE)</f>
        <v>0.93591420350510102</v>
      </c>
      <c r="R2212" s="1061">
        <f>VLOOKUP(C2212,'A. Rate Class Allocations'!$B$124:$J$128,9,FALSE)</f>
        <v>0.67326093337246795</v>
      </c>
      <c r="S2212" s="1060">
        <f t="shared" si="103"/>
        <v>1679.7052375167934</v>
      </c>
      <c r="T2212" s="1060">
        <f t="shared" si="104"/>
        <v>0.26212761960669206</v>
      </c>
    </row>
    <row r="2213" spans="1:20" s="1063" customFormat="1">
      <c r="A2213" s="1072" t="s">
        <v>846</v>
      </c>
      <c r="B2213" s="1063" t="s">
        <v>768</v>
      </c>
      <c r="C2213" s="1063" t="s">
        <v>806</v>
      </c>
      <c r="D2213" s="1063" t="s">
        <v>1465</v>
      </c>
      <c r="E2213" s="1066">
        <v>2019</v>
      </c>
      <c r="F2213" s="1066">
        <v>2019</v>
      </c>
      <c r="G2213" s="1064">
        <v>43557</v>
      </c>
      <c r="H2213" s="1117">
        <f t="shared" si="102"/>
        <v>2019</v>
      </c>
      <c r="I2213" s="1118"/>
      <c r="J2213" s="1063" t="s">
        <v>925</v>
      </c>
      <c r="K2213" s="1063" t="s">
        <v>924</v>
      </c>
      <c r="L2213" s="1063" t="s">
        <v>827</v>
      </c>
      <c r="M2213" s="1063">
        <v>1418.3539999999998</v>
      </c>
      <c r="N2213" s="1063">
        <v>0.28699999999999998</v>
      </c>
      <c r="O2213" s="1062">
        <f>VLOOKUP(C2213,'A. Rate Class Allocations'!$B$124:$J$128,6,FALSE)</f>
        <v>0.94261788524984402</v>
      </c>
      <c r="P2213" s="1061">
        <f>VLOOKUP(C2213,'A. Rate Class Allocations'!$B$124:$J$128,8,FALSE)</f>
        <v>0.86676492558695795</v>
      </c>
      <c r="Q2213" s="1061">
        <f>VLOOKUP(C2213,'A. Rate Class Allocations'!$B$124:$J$128,7,FALSE)</f>
        <v>0.93591420350510102</v>
      </c>
      <c r="R2213" s="1061">
        <f>VLOOKUP(C2213,'A. Rate Class Allocations'!$B$124:$J$128,9,FALSE)</f>
        <v>0.67326093337246795</v>
      </c>
      <c r="S2213" s="1060">
        <f t="shared" si="103"/>
        <v>1158.835103767595</v>
      </c>
      <c r="T2213" s="1060">
        <f t="shared" si="104"/>
        <v>0.18084285294980915</v>
      </c>
    </row>
    <row r="2214" spans="1:20" s="1063" customFormat="1">
      <c r="A2214" s="1072" t="s">
        <v>846</v>
      </c>
      <c r="B2214" s="1063" t="s">
        <v>768</v>
      </c>
      <c r="C2214" s="1063" t="s">
        <v>806</v>
      </c>
      <c r="D2214" s="1063" t="s">
        <v>1465</v>
      </c>
      <c r="E2214" s="1066">
        <v>2019</v>
      </c>
      <c r="F2214" s="1066">
        <v>2019</v>
      </c>
      <c r="G2214" s="1064">
        <v>43557</v>
      </c>
      <c r="H2214" s="1117">
        <f t="shared" si="102"/>
        <v>2019</v>
      </c>
      <c r="I2214" s="1118"/>
      <c r="J2214" s="1063" t="s">
        <v>925</v>
      </c>
      <c r="K2214" s="1063" t="s">
        <v>924</v>
      </c>
      <c r="L2214" s="1063" t="s">
        <v>827</v>
      </c>
      <c r="M2214" s="1063">
        <v>1680.2799999999997</v>
      </c>
      <c r="N2214" s="1063">
        <v>0.33999999999999997</v>
      </c>
      <c r="O2214" s="1062">
        <f>VLOOKUP(C2214,'A. Rate Class Allocations'!$B$124:$J$128,6,FALSE)</f>
        <v>0.94261788524984402</v>
      </c>
      <c r="P2214" s="1061">
        <f>VLOOKUP(C2214,'A. Rate Class Allocations'!$B$124:$J$128,8,FALSE)</f>
        <v>0.86676492558695795</v>
      </c>
      <c r="Q2214" s="1061">
        <f>VLOOKUP(C2214,'A. Rate Class Allocations'!$B$124:$J$128,7,FALSE)</f>
        <v>0.93591420350510102</v>
      </c>
      <c r="R2214" s="1061">
        <f>VLOOKUP(C2214,'A. Rate Class Allocations'!$B$124:$J$128,9,FALSE)</f>
        <v>0.67326093337246795</v>
      </c>
      <c r="S2214" s="1060">
        <f t="shared" si="103"/>
        <v>1372.8360114319944</v>
      </c>
      <c r="T2214" s="1060">
        <f t="shared" si="104"/>
        <v>0.21423891987085403</v>
      </c>
    </row>
    <row r="2215" spans="1:20" s="1063" customFormat="1">
      <c r="A2215" s="1072" t="s">
        <v>846</v>
      </c>
      <c r="B2215" s="1063" t="s">
        <v>768</v>
      </c>
      <c r="C2215" s="1063" t="s">
        <v>806</v>
      </c>
      <c r="D2215" s="1063" t="s">
        <v>1464</v>
      </c>
      <c r="E2215" s="1066">
        <v>2019</v>
      </c>
      <c r="F2215" s="1066">
        <v>2019</v>
      </c>
      <c r="G2215" s="1064">
        <v>43556</v>
      </c>
      <c r="H2215" s="1117">
        <f t="shared" si="102"/>
        <v>2019</v>
      </c>
      <c r="I2215" s="1118"/>
      <c r="J2215" s="1063" t="s">
        <v>925</v>
      </c>
      <c r="K2215" s="1063" t="s">
        <v>924</v>
      </c>
      <c r="L2215" s="1063" t="s">
        <v>827</v>
      </c>
      <c r="M2215" s="1063">
        <v>1877.4599999999994</v>
      </c>
      <c r="N2215" s="1063">
        <v>0.75399999999999978</v>
      </c>
      <c r="O2215" s="1062">
        <f>VLOOKUP(C2215,'A. Rate Class Allocations'!$B$124:$J$128,6,FALSE)</f>
        <v>0.94261788524984402</v>
      </c>
      <c r="P2215" s="1061">
        <f>VLOOKUP(C2215,'A. Rate Class Allocations'!$B$124:$J$128,8,FALSE)</f>
        <v>0.86676492558695795</v>
      </c>
      <c r="Q2215" s="1061">
        <f>VLOOKUP(C2215,'A. Rate Class Allocations'!$B$124:$J$128,7,FALSE)</f>
        <v>0.93591420350510102</v>
      </c>
      <c r="R2215" s="1061">
        <f>VLOOKUP(C2215,'A. Rate Class Allocations'!$B$124:$J$128,9,FALSE)</f>
        <v>0.67326093337246795</v>
      </c>
      <c r="S2215" s="1060">
        <f t="shared" si="103"/>
        <v>1533.9376163634104</v>
      </c>
      <c r="T2215" s="1060">
        <f t="shared" si="104"/>
        <v>0.4751063105371291</v>
      </c>
    </row>
    <row r="2216" spans="1:20" s="1063" customFormat="1">
      <c r="A2216" s="1072" t="s">
        <v>846</v>
      </c>
      <c r="B2216" s="1063" t="s">
        <v>768</v>
      </c>
      <c r="C2216" s="1063" t="s">
        <v>806</v>
      </c>
      <c r="D2216" s="1063" t="s">
        <v>1464</v>
      </c>
      <c r="E2216" s="1066">
        <v>2019</v>
      </c>
      <c r="F2216" s="1066">
        <v>2019</v>
      </c>
      <c r="G2216" s="1064">
        <v>43556</v>
      </c>
      <c r="H2216" s="1117">
        <f t="shared" si="102"/>
        <v>2019</v>
      </c>
      <c r="I2216" s="1118"/>
      <c r="J2216" s="1063" t="s">
        <v>925</v>
      </c>
      <c r="K2216" s="1063" t="s">
        <v>924</v>
      </c>
      <c r="L2216" s="1063" t="s">
        <v>827</v>
      </c>
      <c r="M2216" s="1063">
        <v>231.57000000000002</v>
      </c>
      <c r="N2216" s="1063">
        <v>9.2999999999999999E-2</v>
      </c>
      <c r="O2216" s="1062">
        <f>VLOOKUP(C2216,'A. Rate Class Allocations'!$B$124:$J$128,6,FALSE)</f>
        <v>0.94261788524984402</v>
      </c>
      <c r="P2216" s="1061">
        <f>VLOOKUP(C2216,'A. Rate Class Allocations'!$B$124:$J$128,8,FALSE)</f>
        <v>0.86676492558695795</v>
      </c>
      <c r="Q2216" s="1061">
        <f>VLOOKUP(C2216,'A. Rate Class Allocations'!$B$124:$J$128,7,FALSE)</f>
        <v>0.93591420350510102</v>
      </c>
      <c r="R2216" s="1061">
        <f>VLOOKUP(C2216,'A. Rate Class Allocations'!$B$124:$J$128,9,FALSE)</f>
        <v>0.67326093337246795</v>
      </c>
      <c r="S2216" s="1060">
        <f t="shared" si="103"/>
        <v>189.19920201829873</v>
      </c>
      <c r="T2216" s="1060">
        <f t="shared" si="104"/>
        <v>5.860064572938066E-2</v>
      </c>
    </row>
    <row r="2217" spans="1:20" s="1063" customFormat="1">
      <c r="A2217" s="1072" t="s">
        <v>846</v>
      </c>
      <c r="B2217" s="1063" t="s">
        <v>768</v>
      </c>
      <c r="C2217" s="1063" t="s">
        <v>806</v>
      </c>
      <c r="D2217" s="1063" t="s">
        <v>1463</v>
      </c>
      <c r="E2217" s="1066">
        <v>2019</v>
      </c>
      <c r="F2217" s="1066">
        <v>2019</v>
      </c>
      <c r="G2217" s="1064">
        <v>43556</v>
      </c>
      <c r="H2217" s="1117">
        <f t="shared" si="102"/>
        <v>2019</v>
      </c>
      <c r="I2217" s="1118"/>
      <c r="J2217" s="1063" t="s">
        <v>925</v>
      </c>
      <c r="K2217" s="1063" t="s">
        <v>924</v>
      </c>
      <c r="L2217" s="1063" t="s">
        <v>827</v>
      </c>
      <c r="M2217" s="1063">
        <v>2709.2000000000007</v>
      </c>
      <c r="N2217" s="1063">
        <v>1.0400000000000003</v>
      </c>
      <c r="O2217" s="1062">
        <f>VLOOKUP(C2217,'A. Rate Class Allocations'!$B$124:$J$128,6,FALSE)</f>
        <v>0.94261788524984402</v>
      </c>
      <c r="P2217" s="1061">
        <f>VLOOKUP(C2217,'A. Rate Class Allocations'!$B$124:$J$128,8,FALSE)</f>
        <v>0.86676492558695795</v>
      </c>
      <c r="Q2217" s="1061">
        <f>VLOOKUP(C2217,'A. Rate Class Allocations'!$B$124:$J$128,7,FALSE)</f>
        <v>0.93591420350510102</v>
      </c>
      <c r="R2217" s="1061">
        <f>VLOOKUP(C2217,'A. Rate Class Allocations'!$B$124:$J$128,9,FALSE)</f>
        <v>0.67326093337246795</v>
      </c>
      <c r="S2217" s="1060">
        <f t="shared" si="103"/>
        <v>2213.4925858616184</v>
      </c>
      <c r="T2217" s="1060">
        <f t="shared" si="104"/>
        <v>0.6553190490167301</v>
      </c>
    </row>
    <row r="2218" spans="1:20" s="1063" customFormat="1">
      <c r="A2218" s="1072" t="s">
        <v>846</v>
      </c>
      <c r="B2218" s="1063" t="s">
        <v>768</v>
      </c>
      <c r="C2218" s="1063" t="s">
        <v>806</v>
      </c>
      <c r="D2218" s="1063" t="s">
        <v>1463</v>
      </c>
      <c r="E2218" s="1066">
        <v>2019</v>
      </c>
      <c r="F2218" s="1066">
        <v>2019</v>
      </c>
      <c r="G2218" s="1064">
        <v>43556</v>
      </c>
      <c r="H2218" s="1117">
        <f t="shared" si="102"/>
        <v>2019</v>
      </c>
      <c r="I2218" s="1118"/>
      <c r="J2218" s="1063" t="s">
        <v>925</v>
      </c>
      <c r="K2218" s="1063" t="s">
        <v>924</v>
      </c>
      <c r="L2218" s="1063" t="s">
        <v>827</v>
      </c>
      <c r="M2218" s="1063">
        <v>151.09</v>
      </c>
      <c r="N2218" s="1063">
        <v>5.7999999999999996E-2</v>
      </c>
      <c r="O2218" s="1062">
        <f>VLOOKUP(C2218,'A. Rate Class Allocations'!$B$124:$J$128,6,FALSE)</f>
        <v>0.94261788524984402</v>
      </c>
      <c r="P2218" s="1061">
        <f>VLOOKUP(C2218,'A. Rate Class Allocations'!$B$124:$J$128,8,FALSE)</f>
        <v>0.86676492558695795</v>
      </c>
      <c r="Q2218" s="1061">
        <f>VLOOKUP(C2218,'A. Rate Class Allocations'!$B$124:$J$128,7,FALSE)</f>
        <v>0.93591420350510102</v>
      </c>
      <c r="R2218" s="1061">
        <f>VLOOKUP(C2218,'A. Rate Class Allocations'!$B$124:$J$128,9,FALSE)</f>
        <v>0.67326093337246795</v>
      </c>
      <c r="S2218" s="1060">
        <f t="shared" si="103"/>
        <v>123.44477882689793</v>
      </c>
      <c r="T2218" s="1060">
        <f t="shared" si="104"/>
        <v>3.6546639272086859E-2</v>
      </c>
    </row>
    <row r="2219" spans="1:20" s="1063" customFormat="1">
      <c r="A2219" s="1072" t="s">
        <v>846</v>
      </c>
      <c r="B2219" s="1063" t="s">
        <v>768</v>
      </c>
      <c r="C2219" s="1063" t="s">
        <v>806</v>
      </c>
      <c r="D2219" s="1063" t="s">
        <v>1462</v>
      </c>
      <c r="E2219" s="1066">
        <v>2019</v>
      </c>
      <c r="F2219" s="1066">
        <v>2019</v>
      </c>
      <c r="G2219" s="1064">
        <v>43466</v>
      </c>
      <c r="H2219" s="1117">
        <f t="shared" si="102"/>
        <v>2019</v>
      </c>
      <c r="I2219" s="1118"/>
      <c r="J2219" s="1063" t="s">
        <v>925</v>
      </c>
      <c r="K2219" s="1063" t="s">
        <v>924</v>
      </c>
      <c r="L2219" s="1063" t="s">
        <v>827</v>
      </c>
      <c r="M2219" s="1063">
        <v>3099.0959999999995</v>
      </c>
      <c r="N2219" s="1063">
        <v>0.93599999999999994</v>
      </c>
      <c r="O2219" s="1062">
        <f>VLOOKUP(C2219,'A. Rate Class Allocations'!$B$124:$J$128,6,FALSE)</f>
        <v>0.94261788524984402</v>
      </c>
      <c r="P2219" s="1061">
        <f>VLOOKUP(C2219,'A. Rate Class Allocations'!$B$124:$J$128,8,FALSE)</f>
        <v>0.86676492558695795</v>
      </c>
      <c r="Q2219" s="1061">
        <f>VLOOKUP(C2219,'A. Rate Class Allocations'!$B$124:$J$128,7,FALSE)</f>
        <v>0.93591420350510102</v>
      </c>
      <c r="R2219" s="1061">
        <f>VLOOKUP(C2219,'A. Rate Class Allocations'!$B$124:$J$128,9,FALSE)</f>
        <v>0.67326093337246795</v>
      </c>
      <c r="S2219" s="1060">
        <f t="shared" si="103"/>
        <v>2532.0485821915681</v>
      </c>
      <c r="T2219" s="1060">
        <f t="shared" si="104"/>
        <v>0.58978714411505695</v>
      </c>
    </row>
    <row r="2220" spans="1:20" s="1063" customFormat="1">
      <c r="A2220" s="1072" t="s">
        <v>846</v>
      </c>
      <c r="B2220" s="1063" t="s">
        <v>768</v>
      </c>
      <c r="C2220" s="1063" t="s">
        <v>806</v>
      </c>
      <c r="D2220" s="1063" t="s">
        <v>1462</v>
      </c>
      <c r="E2220" s="1066">
        <v>2019</v>
      </c>
      <c r="F2220" s="1066">
        <v>2019</v>
      </c>
      <c r="G2220" s="1064">
        <v>43466</v>
      </c>
      <c r="H2220" s="1117">
        <f t="shared" si="102"/>
        <v>2019</v>
      </c>
      <c r="I2220" s="1118"/>
      <c r="J2220" s="1063" t="s">
        <v>925</v>
      </c>
      <c r="K2220" s="1063" t="s">
        <v>924</v>
      </c>
      <c r="L2220" s="1063" t="s">
        <v>827</v>
      </c>
      <c r="M2220" s="1063">
        <v>92.708000000000013</v>
      </c>
      <c r="N2220" s="1063">
        <v>2.8000000000000001E-2</v>
      </c>
      <c r="O2220" s="1062">
        <f>VLOOKUP(C2220,'A. Rate Class Allocations'!$B$124:$J$128,6,FALSE)</f>
        <v>0.94261788524984402</v>
      </c>
      <c r="P2220" s="1061">
        <f>VLOOKUP(C2220,'A. Rate Class Allocations'!$B$124:$J$128,8,FALSE)</f>
        <v>0.86676492558695795</v>
      </c>
      <c r="Q2220" s="1061">
        <f>VLOOKUP(C2220,'A. Rate Class Allocations'!$B$124:$J$128,7,FALSE)</f>
        <v>0.93591420350510102</v>
      </c>
      <c r="R2220" s="1061">
        <f>VLOOKUP(C2220,'A. Rate Class Allocations'!$B$124:$J$128,9,FALSE)</f>
        <v>0.67326093337246795</v>
      </c>
      <c r="S2220" s="1060">
        <f t="shared" si="103"/>
        <v>75.745043057012737</v>
      </c>
      <c r="T2220" s="1060">
        <f t="shared" si="104"/>
        <v>1.7643205165835039E-2</v>
      </c>
    </row>
    <row r="2221" spans="1:20" s="1063" customFormat="1">
      <c r="A2221" s="1072" t="s">
        <v>846</v>
      </c>
      <c r="B2221" s="1063" t="s">
        <v>768</v>
      </c>
      <c r="C2221" s="1063" t="s">
        <v>806</v>
      </c>
      <c r="D2221" s="1063" t="s">
        <v>1461</v>
      </c>
      <c r="E2221" s="1066">
        <v>2019</v>
      </c>
      <c r="F2221" s="1066">
        <v>2019</v>
      </c>
      <c r="G2221" s="1064">
        <v>43559</v>
      </c>
      <c r="H2221" s="1117">
        <f t="shared" si="102"/>
        <v>2019</v>
      </c>
      <c r="I2221" s="1118"/>
      <c r="J2221" s="1063" t="s">
        <v>925</v>
      </c>
      <c r="K2221" s="1063" t="s">
        <v>924</v>
      </c>
      <c r="L2221" s="1063" t="s">
        <v>827</v>
      </c>
      <c r="M2221" s="1063">
        <v>2071.6799999999998</v>
      </c>
      <c r="N2221" s="1063">
        <v>0.83200000000000007</v>
      </c>
      <c r="O2221" s="1062">
        <f>VLOOKUP(C2221,'A. Rate Class Allocations'!$B$124:$J$128,6,FALSE)</f>
        <v>0.94261788524984402</v>
      </c>
      <c r="P2221" s="1061">
        <f>VLOOKUP(C2221,'A. Rate Class Allocations'!$B$124:$J$128,8,FALSE)</f>
        <v>0.86676492558695795</v>
      </c>
      <c r="Q2221" s="1061">
        <f>VLOOKUP(C2221,'A. Rate Class Allocations'!$B$124:$J$128,7,FALSE)</f>
        <v>0.93591420350510102</v>
      </c>
      <c r="R2221" s="1061">
        <f>VLOOKUP(C2221,'A. Rate Class Allocations'!$B$124:$J$128,9,FALSE)</f>
        <v>0.67326093337246795</v>
      </c>
      <c r="S2221" s="1060">
        <f t="shared" si="103"/>
        <v>1692.6208180561775</v>
      </c>
      <c r="T2221" s="1060">
        <f t="shared" si="104"/>
        <v>0.52425523921338413</v>
      </c>
    </row>
    <row r="2222" spans="1:20" s="1063" customFormat="1">
      <c r="A2222" s="1072" t="s">
        <v>846</v>
      </c>
      <c r="B2222" s="1063" t="s">
        <v>768</v>
      </c>
      <c r="C2222" s="1063" t="s">
        <v>806</v>
      </c>
      <c r="D2222" s="1063" t="s">
        <v>1461</v>
      </c>
      <c r="E2222" s="1066">
        <v>2019</v>
      </c>
      <c r="F2222" s="1066">
        <v>2019</v>
      </c>
      <c r="G2222" s="1064">
        <v>43559</v>
      </c>
      <c r="H2222" s="1117">
        <f t="shared" si="102"/>
        <v>2019</v>
      </c>
      <c r="I2222" s="1118"/>
      <c r="J2222" s="1063" t="s">
        <v>925</v>
      </c>
      <c r="K2222" s="1063" t="s">
        <v>924</v>
      </c>
      <c r="L2222" s="1063" t="s">
        <v>827</v>
      </c>
      <c r="M2222" s="1063">
        <v>873.99</v>
      </c>
      <c r="N2222" s="1063">
        <v>0.35099999999999998</v>
      </c>
      <c r="O2222" s="1062">
        <f>VLOOKUP(C2222,'A. Rate Class Allocations'!$B$124:$J$128,6,FALSE)</f>
        <v>0.94261788524984402</v>
      </c>
      <c r="P2222" s="1061">
        <f>VLOOKUP(C2222,'A. Rate Class Allocations'!$B$124:$J$128,8,FALSE)</f>
        <v>0.86676492558695795</v>
      </c>
      <c r="Q2222" s="1061">
        <f>VLOOKUP(C2222,'A. Rate Class Allocations'!$B$124:$J$128,7,FALSE)</f>
        <v>0.93591420350510102</v>
      </c>
      <c r="R2222" s="1061">
        <f>VLOOKUP(C2222,'A. Rate Class Allocations'!$B$124:$J$128,9,FALSE)</f>
        <v>0.67326093337246795</v>
      </c>
      <c r="S2222" s="1060">
        <f t="shared" si="103"/>
        <v>714.07440761744988</v>
      </c>
      <c r="T2222" s="1060">
        <f t="shared" si="104"/>
        <v>0.22117017904314634</v>
      </c>
    </row>
    <row r="2223" spans="1:20" s="1063" customFormat="1">
      <c r="A2223" s="1072" t="s">
        <v>846</v>
      </c>
      <c r="B2223" s="1063" t="s">
        <v>768</v>
      </c>
      <c r="C2223" s="1063" t="s">
        <v>806</v>
      </c>
      <c r="D2223" s="1063" t="s">
        <v>1460</v>
      </c>
      <c r="E2223" s="1066">
        <v>2019</v>
      </c>
      <c r="F2223" s="1066">
        <v>2019</v>
      </c>
      <c r="G2223" s="1064">
        <v>43559</v>
      </c>
      <c r="H2223" s="1117">
        <f t="shared" si="102"/>
        <v>2019</v>
      </c>
      <c r="I2223" s="1118"/>
      <c r="J2223" s="1063" t="s">
        <v>925</v>
      </c>
      <c r="K2223" s="1063" t="s">
        <v>924</v>
      </c>
      <c r="L2223" s="1063" t="s">
        <v>827</v>
      </c>
      <c r="M2223" s="1063">
        <v>2347.8000000000006</v>
      </c>
      <c r="N2223" s="1063">
        <v>0.78</v>
      </c>
      <c r="O2223" s="1062">
        <f>VLOOKUP(C2223,'A. Rate Class Allocations'!$B$124:$J$128,6,FALSE)</f>
        <v>0.94261788524984402</v>
      </c>
      <c r="P2223" s="1061">
        <f>VLOOKUP(C2223,'A. Rate Class Allocations'!$B$124:$J$128,8,FALSE)</f>
        <v>0.86676492558695795</v>
      </c>
      <c r="Q2223" s="1061">
        <f>VLOOKUP(C2223,'A. Rate Class Allocations'!$B$124:$J$128,7,FALSE)</f>
        <v>0.93591420350510102</v>
      </c>
      <c r="R2223" s="1061">
        <f>VLOOKUP(C2223,'A. Rate Class Allocations'!$B$124:$J$128,9,FALSE)</f>
        <v>0.67326093337246795</v>
      </c>
      <c r="S2223" s="1060">
        <f t="shared" si="103"/>
        <v>1918.2186228724006</v>
      </c>
      <c r="T2223" s="1060">
        <f t="shared" si="104"/>
        <v>0.49148928676254749</v>
      </c>
    </row>
    <row r="2224" spans="1:20" s="1063" customFormat="1">
      <c r="A2224" s="1072" t="s">
        <v>846</v>
      </c>
      <c r="B2224" s="1063" t="s">
        <v>768</v>
      </c>
      <c r="C2224" s="1063" t="s">
        <v>806</v>
      </c>
      <c r="D2224" s="1063" t="s">
        <v>1460</v>
      </c>
      <c r="E2224" s="1066">
        <v>2019</v>
      </c>
      <c r="F2224" s="1066">
        <v>2019</v>
      </c>
      <c r="G2224" s="1064">
        <v>43559</v>
      </c>
      <c r="H2224" s="1117">
        <f t="shared" si="102"/>
        <v>2019</v>
      </c>
      <c r="I2224" s="1118"/>
      <c r="J2224" s="1063" t="s">
        <v>925</v>
      </c>
      <c r="K2224" s="1063" t="s">
        <v>924</v>
      </c>
      <c r="L2224" s="1063" t="s">
        <v>827</v>
      </c>
      <c r="M2224" s="1063">
        <v>349.16</v>
      </c>
      <c r="N2224" s="1063">
        <v>0.11599999999999999</v>
      </c>
      <c r="O2224" s="1062">
        <f>VLOOKUP(C2224,'A. Rate Class Allocations'!$B$124:$J$128,6,FALSE)</f>
        <v>0.94261788524984402</v>
      </c>
      <c r="P2224" s="1061">
        <f>VLOOKUP(C2224,'A. Rate Class Allocations'!$B$124:$J$128,8,FALSE)</f>
        <v>0.86676492558695795</v>
      </c>
      <c r="Q2224" s="1061">
        <f>VLOOKUP(C2224,'A. Rate Class Allocations'!$B$124:$J$128,7,FALSE)</f>
        <v>0.93591420350510102</v>
      </c>
      <c r="R2224" s="1061">
        <f>VLOOKUP(C2224,'A. Rate Class Allocations'!$B$124:$J$128,9,FALSE)</f>
        <v>0.67326093337246795</v>
      </c>
      <c r="S2224" s="1060">
        <f t="shared" si="103"/>
        <v>285.27353878615185</v>
      </c>
      <c r="T2224" s="1060">
        <f t="shared" si="104"/>
        <v>7.3093278544173718E-2</v>
      </c>
    </row>
    <row r="2225" spans="1:20" s="1063" customFormat="1">
      <c r="A2225" s="1072" t="s">
        <v>846</v>
      </c>
      <c r="B2225" s="1063" t="s">
        <v>768</v>
      </c>
      <c r="C2225" s="1063" t="s">
        <v>806</v>
      </c>
      <c r="D2225" s="1063" t="s">
        <v>1460</v>
      </c>
      <c r="E2225" s="1066">
        <v>2019</v>
      </c>
      <c r="F2225" s="1066">
        <v>2019</v>
      </c>
      <c r="G2225" s="1064">
        <v>43559</v>
      </c>
      <c r="H2225" s="1117">
        <f t="shared" si="102"/>
        <v>2019</v>
      </c>
      <c r="I2225" s="1118"/>
      <c r="J2225" s="1063" t="s">
        <v>925</v>
      </c>
      <c r="K2225" s="1063" t="s">
        <v>924</v>
      </c>
      <c r="L2225" s="1063" t="s">
        <v>827</v>
      </c>
      <c r="M2225" s="1063">
        <v>2185.2600000000002</v>
      </c>
      <c r="N2225" s="1063">
        <v>0.72599999999999998</v>
      </c>
      <c r="O2225" s="1062">
        <f>VLOOKUP(C2225,'A. Rate Class Allocations'!$B$124:$J$128,6,FALSE)</f>
        <v>0.94261788524984402</v>
      </c>
      <c r="P2225" s="1061">
        <f>VLOOKUP(C2225,'A. Rate Class Allocations'!$B$124:$J$128,8,FALSE)</f>
        <v>0.86676492558695795</v>
      </c>
      <c r="Q2225" s="1061">
        <f>VLOOKUP(C2225,'A. Rate Class Allocations'!$B$124:$J$128,7,FALSE)</f>
        <v>0.93591420350510102</v>
      </c>
      <c r="R2225" s="1061">
        <f>VLOOKUP(C2225,'A. Rate Class Allocations'!$B$124:$J$128,9,FALSE)</f>
        <v>0.67326093337246795</v>
      </c>
      <c r="S2225" s="1060">
        <f t="shared" si="103"/>
        <v>1785.4188720581571</v>
      </c>
      <c r="T2225" s="1060">
        <f t="shared" si="104"/>
        <v>0.45746310537129414</v>
      </c>
    </row>
    <row r="2226" spans="1:20" s="1063" customFormat="1">
      <c r="A2226" s="1072" t="s">
        <v>846</v>
      </c>
      <c r="B2226" s="1063" t="s">
        <v>768</v>
      </c>
      <c r="C2226" s="1063" t="s">
        <v>806</v>
      </c>
      <c r="D2226" s="1063" t="s">
        <v>1460</v>
      </c>
      <c r="E2226" s="1066">
        <v>2019</v>
      </c>
      <c r="F2226" s="1066">
        <v>2019</v>
      </c>
      <c r="G2226" s="1064">
        <v>43559</v>
      </c>
      <c r="H2226" s="1117">
        <f t="shared" si="102"/>
        <v>2019</v>
      </c>
      <c r="I2226" s="1118"/>
      <c r="J2226" s="1063" t="s">
        <v>925</v>
      </c>
      <c r="K2226" s="1063" t="s">
        <v>924</v>
      </c>
      <c r="L2226" s="1063" t="s">
        <v>827</v>
      </c>
      <c r="M2226" s="1063">
        <v>42.140000000000008</v>
      </c>
      <c r="N2226" s="1063">
        <v>1.4E-2</v>
      </c>
      <c r="O2226" s="1062">
        <f>VLOOKUP(C2226,'A. Rate Class Allocations'!$B$124:$J$128,6,FALSE)</f>
        <v>0.94261788524984402</v>
      </c>
      <c r="P2226" s="1061">
        <f>VLOOKUP(C2226,'A. Rate Class Allocations'!$B$124:$J$128,8,FALSE)</f>
        <v>0.86676492558695795</v>
      </c>
      <c r="Q2226" s="1061">
        <f>VLOOKUP(C2226,'A. Rate Class Allocations'!$B$124:$J$128,7,FALSE)</f>
        <v>0.93591420350510102</v>
      </c>
      <c r="R2226" s="1061">
        <f>VLOOKUP(C2226,'A. Rate Class Allocations'!$B$124:$J$128,9,FALSE)</f>
        <v>0.67326093337246795</v>
      </c>
      <c r="S2226" s="1060">
        <f t="shared" si="103"/>
        <v>34.429565025914883</v>
      </c>
      <c r="T2226" s="1060">
        <f t="shared" si="104"/>
        <v>8.8216025829175194E-3</v>
      </c>
    </row>
    <row r="2227" spans="1:20" s="1063" customFormat="1">
      <c r="A2227" s="1072" t="s">
        <v>846</v>
      </c>
      <c r="B2227" s="1063" t="s">
        <v>768</v>
      </c>
      <c r="C2227" s="1063" t="s">
        <v>806</v>
      </c>
      <c r="D2227" s="1063" t="s">
        <v>1459</v>
      </c>
      <c r="E2227" s="1066">
        <v>2019</v>
      </c>
      <c r="F2227" s="1066">
        <v>2019</v>
      </c>
      <c r="G2227" s="1064">
        <v>43585</v>
      </c>
      <c r="H2227" s="1117">
        <f t="shared" si="102"/>
        <v>2019</v>
      </c>
      <c r="I2227" s="1118"/>
      <c r="J2227" s="1063" t="s">
        <v>925</v>
      </c>
      <c r="K2227" s="1063" t="s">
        <v>924</v>
      </c>
      <c r="L2227" s="1063" t="s">
        <v>827</v>
      </c>
      <c r="M2227" s="1063">
        <v>1265.8719999999998</v>
      </c>
      <c r="N2227" s="1063">
        <v>0.48799999999999999</v>
      </c>
      <c r="O2227" s="1062">
        <f>VLOOKUP(C2227,'A. Rate Class Allocations'!$B$124:$J$128,6,FALSE)</f>
        <v>0.94261788524984402</v>
      </c>
      <c r="P2227" s="1061">
        <f>VLOOKUP(C2227,'A. Rate Class Allocations'!$B$124:$J$128,8,FALSE)</f>
        <v>0.86676492558695795</v>
      </c>
      <c r="Q2227" s="1061">
        <f>VLOOKUP(C2227,'A. Rate Class Allocations'!$B$124:$J$128,7,FALSE)</f>
        <v>0.93591420350510102</v>
      </c>
      <c r="R2227" s="1061">
        <f>VLOOKUP(C2227,'A. Rate Class Allocations'!$B$124:$J$128,9,FALSE)</f>
        <v>0.67326093337246795</v>
      </c>
      <c r="S2227" s="1060">
        <f t="shared" si="103"/>
        <v>1034.253021796035</v>
      </c>
      <c r="T2227" s="1060">
        <f t="shared" si="104"/>
        <v>0.30749586146169638</v>
      </c>
    </row>
    <row r="2228" spans="1:20" s="1063" customFormat="1">
      <c r="A2228" s="1072" t="s">
        <v>846</v>
      </c>
      <c r="B2228" s="1063" t="s">
        <v>768</v>
      </c>
      <c r="C2228" s="1063" t="s">
        <v>806</v>
      </c>
      <c r="D2228" s="1063" t="s">
        <v>1459</v>
      </c>
      <c r="E2228" s="1066">
        <v>2019</v>
      </c>
      <c r="F2228" s="1066">
        <v>2019</v>
      </c>
      <c r="G2228" s="1064">
        <v>43585</v>
      </c>
      <c r="H2228" s="1117">
        <f t="shared" si="102"/>
        <v>2019</v>
      </c>
      <c r="I2228" s="1118"/>
      <c r="J2228" s="1063" t="s">
        <v>925</v>
      </c>
      <c r="K2228" s="1063" t="s">
        <v>924</v>
      </c>
      <c r="L2228" s="1063" t="s">
        <v>827</v>
      </c>
      <c r="M2228" s="1063">
        <v>1649.7840000000001</v>
      </c>
      <c r="N2228" s="1063">
        <v>0.63600000000000001</v>
      </c>
      <c r="O2228" s="1062">
        <f>VLOOKUP(C2228,'A. Rate Class Allocations'!$B$124:$J$128,6,FALSE)</f>
        <v>0.94261788524984402</v>
      </c>
      <c r="P2228" s="1061">
        <f>VLOOKUP(C2228,'A. Rate Class Allocations'!$B$124:$J$128,8,FALSE)</f>
        <v>0.86676492558695795</v>
      </c>
      <c r="Q2228" s="1061">
        <f>VLOOKUP(C2228,'A. Rate Class Allocations'!$B$124:$J$128,7,FALSE)</f>
        <v>0.93591420350510102</v>
      </c>
      <c r="R2228" s="1061">
        <f>VLOOKUP(C2228,'A. Rate Class Allocations'!$B$124:$J$128,9,FALSE)</f>
        <v>0.67326093337246795</v>
      </c>
      <c r="S2228" s="1060">
        <f t="shared" si="103"/>
        <v>1347.9199218489309</v>
      </c>
      <c r="T2228" s="1060">
        <f t="shared" si="104"/>
        <v>0.40075280305253874</v>
      </c>
    </row>
    <row r="2229" spans="1:20" s="1063" customFormat="1">
      <c r="A2229" s="1072" t="s">
        <v>846</v>
      </c>
      <c r="B2229" s="1063" t="s">
        <v>768</v>
      </c>
      <c r="C2229" s="1063" t="s">
        <v>806</v>
      </c>
      <c r="D2229" s="1063" t="s">
        <v>1459</v>
      </c>
      <c r="E2229" s="1066">
        <v>2019</v>
      </c>
      <c r="F2229" s="1066">
        <v>2019</v>
      </c>
      <c r="G2229" s="1064">
        <v>43585</v>
      </c>
      <c r="H2229" s="1117">
        <f t="shared" si="102"/>
        <v>2019</v>
      </c>
      <c r="I2229" s="1118"/>
      <c r="J2229" s="1063" t="s">
        <v>925</v>
      </c>
      <c r="K2229" s="1063" t="s">
        <v>924</v>
      </c>
      <c r="L2229" s="1063" t="s">
        <v>827</v>
      </c>
      <c r="M2229" s="1063">
        <v>150.452</v>
      </c>
      <c r="N2229" s="1063">
        <v>5.7999999999999996E-2</v>
      </c>
      <c r="O2229" s="1062">
        <f>VLOOKUP(C2229,'A. Rate Class Allocations'!$B$124:$J$128,6,FALSE)</f>
        <v>0.94261788524984402</v>
      </c>
      <c r="P2229" s="1061">
        <f>VLOOKUP(C2229,'A. Rate Class Allocations'!$B$124:$J$128,8,FALSE)</f>
        <v>0.86676492558695795</v>
      </c>
      <c r="Q2229" s="1061">
        <f>VLOOKUP(C2229,'A. Rate Class Allocations'!$B$124:$J$128,7,FALSE)</f>
        <v>0.93591420350510102</v>
      </c>
      <c r="R2229" s="1061">
        <f>VLOOKUP(C2229,'A. Rate Class Allocations'!$B$124:$J$128,9,FALSE)</f>
        <v>0.67326093337246795</v>
      </c>
      <c r="S2229" s="1060">
        <f t="shared" si="103"/>
        <v>122.92351488559432</v>
      </c>
      <c r="T2229" s="1060">
        <f t="shared" si="104"/>
        <v>3.6546639272086859E-2</v>
      </c>
    </row>
    <row r="2230" spans="1:20" s="1063" customFormat="1">
      <c r="A2230" s="1072" t="s">
        <v>846</v>
      </c>
      <c r="B2230" s="1063" t="s">
        <v>768</v>
      </c>
      <c r="C2230" s="1063" t="s">
        <v>806</v>
      </c>
      <c r="D2230" s="1063" t="s">
        <v>1459</v>
      </c>
      <c r="E2230" s="1066">
        <v>2019</v>
      </c>
      <c r="F2230" s="1066">
        <v>2019</v>
      </c>
      <c r="G2230" s="1064">
        <v>43585</v>
      </c>
      <c r="H2230" s="1117">
        <f t="shared" si="102"/>
        <v>2019</v>
      </c>
      <c r="I2230" s="1118"/>
      <c r="J2230" s="1063" t="s">
        <v>925</v>
      </c>
      <c r="K2230" s="1063" t="s">
        <v>924</v>
      </c>
      <c r="L2230" s="1063" t="s">
        <v>827</v>
      </c>
      <c r="M2230" s="1063">
        <v>1867.6800000000003</v>
      </c>
      <c r="N2230" s="1063">
        <v>0.7200000000000002</v>
      </c>
      <c r="O2230" s="1062">
        <f>VLOOKUP(C2230,'A. Rate Class Allocations'!$B$124:$J$128,6,FALSE)</f>
        <v>0.94261788524984402</v>
      </c>
      <c r="P2230" s="1061">
        <f>VLOOKUP(C2230,'A. Rate Class Allocations'!$B$124:$J$128,8,FALSE)</f>
        <v>0.86676492558695795</v>
      </c>
      <c r="Q2230" s="1061">
        <f>VLOOKUP(C2230,'A. Rate Class Allocations'!$B$124:$J$128,7,FALSE)</f>
        <v>0.93591420350510102</v>
      </c>
      <c r="R2230" s="1061">
        <f>VLOOKUP(C2230,'A. Rate Class Allocations'!$B$124:$J$128,9,FALSE)</f>
        <v>0.67326093337246795</v>
      </c>
      <c r="S2230" s="1060">
        <f t="shared" si="103"/>
        <v>1525.9470813384125</v>
      </c>
      <c r="T2230" s="1060">
        <f t="shared" si="104"/>
        <v>0.45368241855004393</v>
      </c>
    </row>
    <row r="2231" spans="1:20" s="1063" customFormat="1">
      <c r="A2231" s="1072" t="s">
        <v>846</v>
      </c>
      <c r="B2231" s="1063" t="s">
        <v>768</v>
      </c>
      <c r="C2231" s="1063" t="s">
        <v>806</v>
      </c>
      <c r="D2231" s="1063" t="s">
        <v>1459</v>
      </c>
      <c r="E2231" s="1066">
        <v>2019</v>
      </c>
      <c r="F2231" s="1066">
        <v>2019</v>
      </c>
      <c r="G2231" s="1064">
        <v>43585</v>
      </c>
      <c r="H2231" s="1117">
        <f t="shared" si="102"/>
        <v>2019</v>
      </c>
      <c r="I2231" s="1118"/>
      <c r="J2231" s="1063" t="s">
        <v>843</v>
      </c>
      <c r="K2231" s="1063" t="s">
        <v>924</v>
      </c>
      <c r="L2231" s="1063" t="s">
        <v>827</v>
      </c>
      <c r="M2231" s="1063">
        <v>726.32000000000016</v>
      </c>
      <c r="N2231" s="1063">
        <v>0.28000000000000003</v>
      </c>
      <c r="O2231" s="1062">
        <f>VLOOKUP(C2231,'A. Rate Class Allocations'!$B$124:$J$128,6,FALSE)</f>
        <v>0.94261788524984402</v>
      </c>
      <c r="P2231" s="1061">
        <f>VLOOKUP(C2231,'A. Rate Class Allocations'!$B$124:$J$128,8,FALSE)</f>
        <v>0.86676492558695795</v>
      </c>
      <c r="Q2231" s="1061">
        <f>VLOOKUP(C2231,'A. Rate Class Allocations'!$B$124:$J$128,7,FALSE)</f>
        <v>0.93591420350510102</v>
      </c>
      <c r="R2231" s="1061">
        <f>VLOOKUP(C2231,'A. Rate Class Allocations'!$B$124:$J$128,9,FALSE)</f>
        <v>0.67326093337246795</v>
      </c>
      <c r="S2231" s="1060">
        <f t="shared" si="103"/>
        <v>593.42386496493828</v>
      </c>
      <c r="T2231" s="1060">
        <f t="shared" si="104"/>
        <v>0.17643205165835038</v>
      </c>
    </row>
    <row r="2232" spans="1:20" s="1063" customFormat="1">
      <c r="A2232" s="1072" t="s">
        <v>846</v>
      </c>
      <c r="B2232" s="1063" t="s">
        <v>768</v>
      </c>
      <c r="C2232" s="1063" t="s">
        <v>806</v>
      </c>
      <c r="D2232" s="1063" t="s">
        <v>1458</v>
      </c>
      <c r="E2232" s="1066">
        <v>2019</v>
      </c>
      <c r="F2232" s="1066">
        <v>2019</v>
      </c>
      <c r="G2232" s="1064">
        <v>43510</v>
      </c>
      <c r="H2232" s="1117">
        <f t="shared" si="102"/>
        <v>2019</v>
      </c>
      <c r="I2232" s="1118"/>
      <c r="J2232" s="1063" t="s">
        <v>925</v>
      </c>
      <c r="K2232" s="1063" t="s">
        <v>924</v>
      </c>
      <c r="L2232" s="1063" t="s">
        <v>827</v>
      </c>
      <c r="M2232" s="1063">
        <v>1272.3899999999999</v>
      </c>
      <c r="N2232" s="1063">
        <v>0.51100000000000001</v>
      </c>
      <c r="O2232" s="1062">
        <f>VLOOKUP(C2232,'A. Rate Class Allocations'!$B$124:$J$128,6,FALSE)</f>
        <v>0.94261788524984402</v>
      </c>
      <c r="P2232" s="1061">
        <f>VLOOKUP(C2232,'A. Rate Class Allocations'!$B$124:$J$128,8,FALSE)</f>
        <v>0.86676492558695795</v>
      </c>
      <c r="Q2232" s="1061">
        <f>VLOOKUP(C2232,'A. Rate Class Allocations'!$B$124:$J$128,7,FALSE)</f>
        <v>0.93591420350510102</v>
      </c>
      <c r="R2232" s="1061">
        <f>VLOOKUP(C2232,'A. Rate Class Allocations'!$B$124:$J$128,9,FALSE)</f>
        <v>0.67326093337246795</v>
      </c>
      <c r="S2232" s="1060">
        <f t="shared" si="103"/>
        <v>1039.5784110897916</v>
      </c>
      <c r="T2232" s="1060">
        <f t="shared" si="104"/>
        <v>0.32198849427648946</v>
      </c>
    </row>
    <row r="2233" spans="1:20" s="1063" customFormat="1">
      <c r="A2233" s="1072" t="s">
        <v>846</v>
      </c>
      <c r="B2233" s="1063" t="s">
        <v>768</v>
      </c>
      <c r="C2233" s="1063" t="s">
        <v>806</v>
      </c>
      <c r="D2233" s="1063" t="s">
        <v>1458</v>
      </c>
      <c r="E2233" s="1066">
        <v>2019</v>
      </c>
      <c r="F2233" s="1066">
        <v>2019</v>
      </c>
      <c r="G2233" s="1064">
        <v>43510</v>
      </c>
      <c r="H2233" s="1117">
        <f t="shared" si="102"/>
        <v>2019</v>
      </c>
      <c r="I2233" s="1118"/>
      <c r="J2233" s="1063" t="s">
        <v>925</v>
      </c>
      <c r="K2233" s="1063" t="s">
        <v>924</v>
      </c>
      <c r="L2233" s="1063" t="s">
        <v>827</v>
      </c>
      <c r="M2233" s="1063">
        <v>288.83999999999997</v>
      </c>
      <c r="N2233" s="1063">
        <v>0.11599999999999999</v>
      </c>
      <c r="O2233" s="1062">
        <f>VLOOKUP(C2233,'A. Rate Class Allocations'!$B$124:$J$128,6,FALSE)</f>
        <v>0.94261788524984402</v>
      </c>
      <c r="P2233" s="1061">
        <f>VLOOKUP(C2233,'A. Rate Class Allocations'!$B$124:$J$128,8,FALSE)</f>
        <v>0.86676492558695795</v>
      </c>
      <c r="Q2233" s="1061">
        <f>VLOOKUP(C2233,'A. Rate Class Allocations'!$B$124:$J$128,7,FALSE)</f>
        <v>0.93591420350510102</v>
      </c>
      <c r="R2233" s="1061">
        <f>VLOOKUP(C2233,'A. Rate Class Allocations'!$B$124:$J$128,9,FALSE)</f>
        <v>0.67326093337246795</v>
      </c>
      <c r="S2233" s="1060">
        <f t="shared" si="103"/>
        <v>235.99040251744782</v>
      </c>
      <c r="T2233" s="1060">
        <f t="shared" si="104"/>
        <v>7.3093278544173718E-2</v>
      </c>
    </row>
    <row r="2234" spans="1:20" s="1063" customFormat="1">
      <c r="A2234" s="1072" t="s">
        <v>846</v>
      </c>
      <c r="B2234" s="1063" t="s">
        <v>768</v>
      </c>
      <c r="C2234" s="1063" t="s">
        <v>806</v>
      </c>
      <c r="D2234" s="1063" t="s">
        <v>1458</v>
      </c>
      <c r="E2234" s="1066">
        <v>2019</v>
      </c>
      <c r="F2234" s="1066">
        <v>2019</v>
      </c>
      <c r="G2234" s="1064">
        <v>43510</v>
      </c>
      <c r="H2234" s="1117">
        <f t="shared" si="102"/>
        <v>2019</v>
      </c>
      <c r="I2234" s="1118"/>
      <c r="J2234" s="1063" t="s">
        <v>925</v>
      </c>
      <c r="K2234" s="1063" t="s">
        <v>924</v>
      </c>
      <c r="L2234" s="1063" t="s">
        <v>827</v>
      </c>
      <c r="M2234" s="1063">
        <v>126.99</v>
      </c>
      <c r="N2234" s="1063">
        <v>5.1000000000000004E-2</v>
      </c>
      <c r="O2234" s="1062">
        <f>VLOOKUP(C2234,'A. Rate Class Allocations'!$B$124:$J$128,6,FALSE)</f>
        <v>0.94261788524984402</v>
      </c>
      <c r="P2234" s="1061">
        <f>VLOOKUP(C2234,'A. Rate Class Allocations'!$B$124:$J$128,8,FALSE)</f>
        <v>0.86676492558695795</v>
      </c>
      <c r="Q2234" s="1061">
        <f>VLOOKUP(C2234,'A. Rate Class Allocations'!$B$124:$J$128,7,FALSE)</f>
        <v>0.93591420350510102</v>
      </c>
      <c r="R2234" s="1061">
        <f>VLOOKUP(C2234,'A. Rate Class Allocations'!$B$124:$J$128,9,FALSE)</f>
        <v>0.67326093337246795</v>
      </c>
      <c r="S2234" s="1060">
        <f t="shared" si="103"/>
        <v>103.75440110680896</v>
      </c>
      <c r="T2234" s="1060">
        <f t="shared" si="104"/>
        <v>3.2135837980628107E-2</v>
      </c>
    </row>
    <row r="2235" spans="1:20" s="1063" customFormat="1">
      <c r="A2235" s="1072" t="s">
        <v>846</v>
      </c>
      <c r="B2235" s="1063" t="s">
        <v>768</v>
      </c>
      <c r="C2235" s="1063" t="s">
        <v>806</v>
      </c>
      <c r="D2235" s="1063" t="s">
        <v>1457</v>
      </c>
      <c r="E2235" s="1066">
        <v>2019</v>
      </c>
      <c r="F2235" s="1066">
        <v>2019</v>
      </c>
      <c r="G2235" s="1064">
        <v>43490</v>
      </c>
      <c r="H2235" s="1117">
        <f t="shared" si="102"/>
        <v>2019</v>
      </c>
      <c r="I2235" s="1118"/>
      <c r="J2235" s="1063" t="s">
        <v>925</v>
      </c>
      <c r="K2235" s="1063" t="s">
        <v>924</v>
      </c>
      <c r="L2235" s="1063" t="s">
        <v>827</v>
      </c>
      <c r="M2235" s="1063">
        <v>826.92899999999997</v>
      </c>
      <c r="N2235" s="1063">
        <v>0.36899999999999994</v>
      </c>
      <c r="O2235" s="1062">
        <f>VLOOKUP(C2235,'A. Rate Class Allocations'!$B$124:$J$128,6,FALSE)</f>
        <v>0.94261788524984402</v>
      </c>
      <c r="P2235" s="1061">
        <f>VLOOKUP(C2235,'A. Rate Class Allocations'!$B$124:$J$128,8,FALSE)</f>
        <v>0.86676492558695795</v>
      </c>
      <c r="Q2235" s="1061">
        <f>VLOOKUP(C2235,'A. Rate Class Allocations'!$B$124:$J$128,7,FALSE)</f>
        <v>0.93591420350510102</v>
      </c>
      <c r="R2235" s="1061">
        <f>VLOOKUP(C2235,'A. Rate Class Allocations'!$B$124:$J$128,9,FALSE)</f>
        <v>0.67326093337246795</v>
      </c>
      <c r="S2235" s="1060">
        <f t="shared" si="103"/>
        <v>675.62424720727961</v>
      </c>
      <c r="T2235" s="1060">
        <f t="shared" si="104"/>
        <v>0.23251223950689742</v>
      </c>
    </row>
    <row r="2236" spans="1:20" s="1063" customFormat="1">
      <c r="A2236" s="1072" t="s">
        <v>846</v>
      </c>
      <c r="B2236" s="1063" t="s">
        <v>768</v>
      </c>
      <c r="C2236" s="1063" t="s">
        <v>806</v>
      </c>
      <c r="D2236" s="1063" t="s">
        <v>1457</v>
      </c>
      <c r="E2236" s="1066">
        <v>2019</v>
      </c>
      <c r="F2236" s="1066">
        <v>2019</v>
      </c>
      <c r="G2236" s="1064">
        <v>43490</v>
      </c>
      <c r="H2236" s="1117">
        <f t="shared" si="102"/>
        <v>2019</v>
      </c>
      <c r="I2236" s="1118"/>
      <c r="J2236" s="1063" t="s">
        <v>925</v>
      </c>
      <c r="K2236" s="1063" t="s">
        <v>924</v>
      </c>
      <c r="L2236" s="1063" t="s">
        <v>827</v>
      </c>
      <c r="M2236" s="1063">
        <v>259.95599999999996</v>
      </c>
      <c r="N2236" s="1063">
        <v>0.11599999999999999</v>
      </c>
      <c r="O2236" s="1062">
        <f>VLOOKUP(C2236,'A. Rate Class Allocations'!$B$124:$J$128,6,FALSE)</f>
        <v>0.94261788524984402</v>
      </c>
      <c r="P2236" s="1061">
        <f>VLOOKUP(C2236,'A. Rate Class Allocations'!$B$124:$J$128,8,FALSE)</f>
        <v>0.86676492558695795</v>
      </c>
      <c r="Q2236" s="1061">
        <f>VLOOKUP(C2236,'A. Rate Class Allocations'!$B$124:$J$128,7,FALSE)</f>
        <v>0.93591420350510102</v>
      </c>
      <c r="R2236" s="1061">
        <f>VLOOKUP(C2236,'A. Rate Class Allocations'!$B$124:$J$128,9,FALSE)</f>
        <v>0.67326093337246795</v>
      </c>
      <c r="S2236" s="1060">
        <f t="shared" si="103"/>
        <v>212.39136226570304</v>
      </c>
      <c r="T2236" s="1060">
        <f t="shared" si="104"/>
        <v>7.3093278544173718E-2</v>
      </c>
    </row>
    <row r="2237" spans="1:20" s="1063" customFormat="1">
      <c r="A2237" s="1072" t="s">
        <v>846</v>
      </c>
      <c r="B2237" s="1063" t="s">
        <v>768</v>
      </c>
      <c r="C2237" s="1063" t="s">
        <v>806</v>
      </c>
      <c r="D2237" s="1063" t="s">
        <v>1456</v>
      </c>
      <c r="E2237" s="1066">
        <v>2019</v>
      </c>
      <c r="F2237" s="1066">
        <v>2019</v>
      </c>
      <c r="G2237" s="1064">
        <v>43490</v>
      </c>
      <c r="H2237" s="1117">
        <f t="shared" si="102"/>
        <v>2019</v>
      </c>
      <c r="I2237" s="1118"/>
      <c r="J2237" s="1063" t="s">
        <v>925</v>
      </c>
      <c r="K2237" s="1063" t="s">
        <v>924</v>
      </c>
      <c r="L2237" s="1063" t="s">
        <v>827</v>
      </c>
      <c r="M2237" s="1063">
        <v>2720.0160000000001</v>
      </c>
      <c r="N2237" s="1063">
        <v>0.93599999999999994</v>
      </c>
      <c r="O2237" s="1062">
        <f>VLOOKUP(C2237,'A. Rate Class Allocations'!$B$124:$J$128,6,FALSE)</f>
        <v>0.94261788524984402</v>
      </c>
      <c r="P2237" s="1061">
        <f>VLOOKUP(C2237,'A. Rate Class Allocations'!$B$124:$J$128,8,FALSE)</f>
        <v>0.86676492558695795</v>
      </c>
      <c r="Q2237" s="1061">
        <f>VLOOKUP(C2237,'A. Rate Class Allocations'!$B$124:$J$128,7,FALSE)</f>
        <v>0.93591420350510102</v>
      </c>
      <c r="R2237" s="1061">
        <f>VLOOKUP(C2237,'A. Rate Class Allocations'!$B$124:$J$128,9,FALSE)</f>
        <v>0.67326093337246795</v>
      </c>
      <c r="S2237" s="1060">
        <f t="shared" si="103"/>
        <v>2222.3295620201443</v>
      </c>
      <c r="T2237" s="1060">
        <f t="shared" si="104"/>
        <v>0.58978714411505695</v>
      </c>
    </row>
    <row r="2238" spans="1:20" s="1063" customFormat="1">
      <c r="A2238" s="1072" t="s">
        <v>846</v>
      </c>
      <c r="B2238" s="1063" t="s">
        <v>768</v>
      </c>
      <c r="C2238" s="1063" t="s">
        <v>806</v>
      </c>
      <c r="D2238" s="1063" t="s">
        <v>1456</v>
      </c>
      <c r="E2238" s="1066">
        <v>2019</v>
      </c>
      <c r="F2238" s="1066">
        <v>2019</v>
      </c>
      <c r="G2238" s="1064">
        <v>43490</v>
      </c>
      <c r="H2238" s="1117">
        <f t="shared" si="102"/>
        <v>2019</v>
      </c>
      <c r="I2238" s="1118"/>
      <c r="J2238" s="1063" t="s">
        <v>925</v>
      </c>
      <c r="K2238" s="1063" t="s">
        <v>924</v>
      </c>
      <c r="L2238" s="1063" t="s">
        <v>827</v>
      </c>
      <c r="M2238" s="1063">
        <v>674.19199999999989</v>
      </c>
      <c r="N2238" s="1063">
        <v>0.23199999999999998</v>
      </c>
      <c r="O2238" s="1062">
        <f>VLOOKUP(C2238,'A. Rate Class Allocations'!$B$124:$J$128,6,FALSE)</f>
        <v>0.94261788524984402</v>
      </c>
      <c r="P2238" s="1061">
        <f>VLOOKUP(C2238,'A. Rate Class Allocations'!$B$124:$J$128,8,FALSE)</f>
        <v>0.86676492558695795</v>
      </c>
      <c r="Q2238" s="1061">
        <f>VLOOKUP(C2238,'A. Rate Class Allocations'!$B$124:$J$128,7,FALSE)</f>
        <v>0.93591420350510102</v>
      </c>
      <c r="R2238" s="1061">
        <f>VLOOKUP(C2238,'A. Rate Class Allocations'!$B$124:$J$128,9,FALSE)</f>
        <v>0.67326093337246795</v>
      </c>
      <c r="S2238" s="1060">
        <f t="shared" si="103"/>
        <v>550.83382306482201</v>
      </c>
      <c r="T2238" s="1060">
        <f t="shared" si="104"/>
        <v>0.14618655708834744</v>
      </c>
    </row>
    <row r="2239" spans="1:20" s="1063" customFormat="1">
      <c r="A2239" s="1072" t="s">
        <v>846</v>
      </c>
      <c r="B2239" s="1063" t="s">
        <v>768</v>
      </c>
      <c r="C2239" s="1063" t="s">
        <v>806</v>
      </c>
      <c r="D2239" s="1063" t="s">
        <v>1456</v>
      </c>
      <c r="E2239" s="1066">
        <v>2019</v>
      </c>
      <c r="F2239" s="1066">
        <v>2019</v>
      </c>
      <c r="G2239" s="1064">
        <v>43490</v>
      </c>
      <c r="H2239" s="1117">
        <f t="shared" si="102"/>
        <v>2019</v>
      </c>
      <c r="I2239" s="1118"/>
      <c r="J2239" s="1063" t="s">
        <v>925</v>
      </c>
      <c r="K2239" s="1063" t="s">
        <v>924</v>
      </c>
      <c r="L2239" s="1063" t="s">
        <v>827</v>
      </c>
      <c r="M2239" s="1063">
        <v>203.42000000000002</v>
      </c>
      <c r="N2239" s="1063">
        <v>6.9999999999999993E-2</v>
      </c>
      <c r="O2239" s="1062">
        <f>VLOOKUP(C2239,'A. Rate Class Allocations'!$B$124:$J$128,6,FALSE)</f>
        <v>0.94261788524984402</v>
      </c>
      <c r="P2239" s="1061">
        <f>VLOOKUP(C2239,'A. Rate Class Allocations'!$B$124:$J$128,8,FALSE)</f>
        <v>0.86676492558695795</v>
      </c>
      <c r="Q2239" s="1061">
        <f>VLOOKUP(C2239,'A. Rate Class Allocations'!$B$124:$J$128,7,FALSE)</f>
        <v>0.93591420350510102</v>
      </c>
      <c r="R2239" s="1061">
        <f>VLOOKUP(C2239,'A. Rate Class Allocations'!$B$124:$J$128,9,FALSE)</f>
        <v>0.67326093337246795</v>
      </c>
      <c r="S2239" s="1060">
        <f t="shared" si="103"/>
        <v>166.19986040748941</v>
      </c>
      <c r="T2239" s="1060">
        <f t="shared" si="104"/>
        <v>4.4108012914587588E-2</v>
      </c>
    </row>
    <row r="2240" spans="1:20" s="1063" customFormat="1">
      <c r="A2240" s="1072" t="s">
        <v>846</v>
      </c>
      <c r="B2240" s="1063" t="s">
        <v>768</v>
      </c>
      <c r="C2240" s="1063" t="s">
        <v>806</v>
      </c>
      <c r="D2240" s="1063" t="s">
        <v>1455</v>
      </c>
      <c r="E2240" s="1066">
        <v>2019</v>
      </c>
      <c r="F2240" s="1066">
        <v>2019</v>
      </c>
      <c r="G2240" s="1064">
        <v>43490</v>
      </c>
      <c r="H2240" s="1117">
        <f t="shared" si="102"/>
        <v>2019</v>
      </c>
      <c r="I2240" s="1118"/>
      <c r="J2240" s="1063" t="s">
        <v>925</v>
      </c>
      <c r="K2240" s="1063" t="s">
        <v>924</v>
      </c>
      <c r="L2240" s="1063" t="s">
        <v>827</v>
      </c>
      <c r="M2240" s="1063">
        <v>471.36599999999999</v>
      </c>
      <c r="N2240" s="1063">
        <v>0.17399999999999999</v>
      </c>
      <c r="O2240" s="1062">
        <f>VLOOKUP(C2240,'A. Rate Class Allocations'!$B$124:$J$128,6,FALSE)</f>
        <v>0.94261788524984402</v>
      </c>
      <c r="P2240" s="1061">
        <f>VLOOKUP(C2240,'A. Rate Class Allocations'!$B$124:$J$128,8,FALSE)</f>
        <v>0.86676492558695795</v>
      </c>
      <c r="Q2240" s="1061">
        <f>VLOOKUP(C2240,'A. Rate Class Allocations'!$B$124:$J$128,7,FALSE)</f>
        <v>0.93591420350510102</v>
      </c>
      <c r="R2240" s="1061">
        <f>VLOOKUP(C2240,'A. Rate Class Allocations'!$B$124:$J$128,9,FALSE)</f>
        <v>0.67326093337246795</v>
      </c>
      <c r="S2240" s="1060">
        <f t="shared" si="103"/>
        <v>385.11927736130491</v>
      </c>
      <c r="T2240" s="1060">
        <f t="shared" si="104"/>
        <v>0.10963991781626058</v>
      </c>
    </row>
    <row r="2241" spans="1:20" s="1063" customFormat="1">
      <c r="A2241" s="1072" t="s">
        <v>846</v>
      </c>
      <c r="B2241" s="1063" t="s">
        <v>768</v>
      </c>
      <c r="C2241" s="1063" t="s">
        <v>806</v>
      </c>
      <c r="D2241" s="1063" t="s">
        <v>1454</v>
      </c>
      <c r="E2241" s="1066">
        <v>2019</v>
      </c>
      <c r="F2241" s="1066">
        <v>2019</v>
      </c>
      <c r="G2241" s="1064">
        <v>43490</v>
      </c>
      <c r="H2241" s="1117">
        <f t="shared" si="102"/>
        <v>2019</v>
      </c>
      <c r="I2241" s="1118"/>
      <c r="J2241" s="1063" t="s">
        <v>925</v>
      </c>
      <c r="K2241" s="1063" t="s">
        <v>924</v>
      </c>
      <c r="L2241" s="1063" t="s">
        <v>827</v>
      </c>
      <c r="M2241" s="1063">
        <v>207.16800000000003</v>
      </c>
      <c r="N2241" s="1063">
        <v>0.10400000000000001</v>
      </c>
      <c r="O2241" s="1062">
        <f>VLOOKUP(C2241,'A. Rate Class Allocations'!$B$124:$J$128,6,FALSE)</f>
        <v>0.94261788524984402</v>
      </c>
      <c r="P2241" s="1061">
        <f>VLOOKUP(C2241,'A. Rate Class Allocations'!$B$124:$J$128,8,FALSE)</f>
        <v>0.86676492558695795</v>
      </c>
      <c r="Q2241" s="1061">
        <f>VLOOKUP(C2241,'A. Rate Class Allocations'!$B$124:$J$128,7,FALSE)</f>
        <v>0.93591420350510102</v>
      </c>
      <c r="R2241" s="1061">
        <f>VLOOKUP(C2241,'A. Rate Class Allocations'!$B$124:$J$128,9,FALSE)</f>
        <v>0.67326093337246795</v>
      </c>
      <c r="S2241" s="1060">
        <f t="shared" si="103"/>
        <v>169.26208180561778</v>
      </c>
      <c r="T2241" s="1060">
        <f t="shared" si="104"/>
        <v>6.5531904901673016E-2</v>
      </c>
    </row>
    <row r="2242" spans="1:20" s="1063" customFormat="1">
      <c r="A2242" s="1072" t="s">
        <v>846</v>
      </c>
      <c r="B2242" s="1063" t="s">
        <v>768</v>
      </c>
      <c r="C2242" s="1063" t="s">
        <v>806</v>
      </c>
      <c r="D2242" s="1063" t="s">
        <v>1454</v>
      </c>
      <c r="E2242" s="1066">
        <v>2019</v>
      </c>
      <c r="F2242" s="1066">
        <v>2019</v>
      </c>
      <c r="G2242" s="1064">
        <v>43490</v>
      </c>
      <c r="H2242" s="1117">
        <f t="shared" si="102"/>
        <v>2019</v>
      </c>
      <c r="I2242" s="1118"/>
      <c r="J2242" s="1063" t="s">
        <v>925</v>
      </c>
      <c r="K2242" s="1063" t="s">
        <v>924</v>
      </c>
      <c r="L2242" s="1063" t="s">
        <v>827</v>
      </c>
      <c r="M2242" s="1063">
        <v>635.44800000000009</v>
      </c>
      <c r="N2242" s="1063">
        <v>0.31900000000000006</v>
      </c>
      <c r="O2242" s="1062">
        <f>VLOOKUP(C2242,'A. Rate Class Allocations'!$B$124:$J$128,6,FALSE)</f>
        <v>0.94261788524984402</v>
      </c>
      <c r="P2242" s="1061">
        <f>VLOOKUP(C2242,'A. Rate Class Allocations'!$B$124:$J$128,8,FALSE)</f>
        <v>0.86676492558695795</v>
      </c>
      <c r="Q2242" s="1061">
        <f>VLOOKUP(C2242,'A. Rate Class Allocations'!$B$124:$J$128,7,FALSE)</f>
        <v>0.93591420350510102</v>
      </c>
      <c r="R2242" s="1061">
        <f>VLOOKUP(C2242,'A. Rate Class Allocations'!$B$124:$J$128,9,FALSE)</f>
        <v>0.67326093337246795</v>
      </c>
      <c r="S2242" s="1060">
        <f t="shared" si="103"/>
        <v>519.17888553838532</v>
      </c>
      <c r="T2242" s="1060">
        <f t="shared" si="104"/>
        <v>0.20100651599647781</v>
      </c>
    </row>
    <row r="2243" spans="1:20" s="1063" customFormat="1">
      <c r="A2243" s="1072" t="s">
        <v>846</v>
      </c>
      <c r="B2243" s="1063" t="s">
        <v>768</v>
      </c>
      <c r="C2243" s="1063" t="s">
        <v>806</v>
      </c>
      <c r="D2243" s="1063" t="s">
        <v>1453</v>
      </c>
      <c r="E2243" s="1066">
        <v>2019</v>
      </c>
      <c r="F2243" s="1066">
        <v>2019</v>
      </c>
      <c r="G2243" s="1064">
        <v>43490</v>
      </c>
      <c r="H2243" s="1117">
        <f t="shared" si="102"/>
        <v>2019</v>
      </c>
      <c r="I2243" s="1118"/>
      <c r="J2243" s="1063" t="s">
        <v>925</v>
      </c>
      <c r="K2243" s="1063" t="s">
        <v>924</v>
      </c>
      <c r="L2243" s="1063" t="s">
        <v>827</v>
      </c>
      <c r="M2243" s="1063">
        <v>6359.8080000000009</v>
      </c>
      <c r="N2243" s="1063">
        <v>1.2480000000000002</v>
      </c>
      <c r="O2243" s="1062">
        <f>VLOOKUP(C2243,'A. Rate Class Allocations'!$B$124:$J$128,6,FALSE)</f>
        <v>0.94261788524984402</v>
      </c>
      <c r="P2243" s="1061">
        <f>VLOOKUP(C2243,'A. Rate Class Allocations'!$B$124:$J$128,8,FALSE)</f>
        <v>0.86676492558695795</v>
      </c>
      <c r="Q2243" s="1061">
        <f>VLOOKUP(C2243,'A. Rate Class Allocations'!$B$124:$J$128,7,FALSE)</f>
        <v>0.93591420350510102</v>
      </c>
      <c r="R2243" s="1061">
        <f>VLOOKUP(C2243,'A. Rate Class Allocations'!$B$124:$J$128,9,FALSE)</f>
        <v>0.67326093337246795</v>
      </c>
      <c r="S2243" s="1060">
        <f t="shared" si="103"/>
        <v>5196.1419812134236</v>
      </c>
      <c r="T2243" s="1060">
        <f t="shared" si="104"/>
        <v>0.78638285882007619</v>
      </c>
    </row>
    <row r="2244" spans="1:20" s="1063" customFormat="1">
      <c r="A2244" s="1072" t="s">
        <v>846</v>
      </c>
      <c r="B2244" s="1063" t="s">
        <v>768</v>
      </c>
      <c r="C2244" s="1063" t="s">
        <v>806</v>
      </c>
      <c r="D2244" s="1063" t="s">
        <v>1453</v>
      </c>
      <c r="E2244" s="1066">
        <v>2019</v>
      </c>
      <c r="F2244" s="1066">
        <v>2019</v>
      </c>
      <c r="G2244" s="1064">
        <v>43490</v>
      </c>
      <c r="H2244" s="1117">
        <f t="shared" ref="H2244:H2307" si="105">YEAR(G2244)</f>
        <v>2019</v>
      </c>
      <c r="I2244" s="1118"/>
      <c r="J2244" s="1063" t="s">
        <v>843</v>
      </c>
      <c r="K2244" s="1063" t="s">
        <v>924</v>
      </c>
      <c r="L2244" s="1063" t="s">
        <v>827</v>
      </c>
      <c r="M2244" s="1063">
        <v>1324.9600000000003</v>
      </c>
      <c r="N2244" s="1063">
        <v>0.26000000000000006</v>
      </c>
      <c r="O2244" s="1062">
        <f>VLOOKUP(C2244,'A. Rate Class Allocations'!$B$124:$J$128,6,FALSE)</f>
        <v>0.94261788524984402</v>
      </c>
      <c r="P2244" s="1061">
        <f>VLOOKUP(C2244,'A. Rate Class Allocations'!$B$124:$J$128,8,FALSE)</f>
        <v>0.86676492558695795</v>
      </c>
      <c r="Q2244" s="1061">
        <f>VLOOKUP(C2244,'A. Rate Class Allocations'!$B$124:$J$128,7,FALSE)</f>
        <v>0.93591420350510102</v>
      </c>
      <c r="R2244" s="1061">
        <f>VLOOKUP(C2244,'A. Rate Class Allocations'!$B$124:$J$128,9,FALSE)</f>
        <v>0.67326093337246795</v>
      </c>
      <c r="S2244" s="1060">
        <f t="shared" ref="S2244:S2307" si="106">M2244*O2244*P2244</f>
        <v>1082.5295794194633</v>
      </c>
      <c r="T2244" s="1060">
        <f t="shared" ref="T2244:T2307" si="107">N2244*Q2244*R2244</f>
        <v>0.16382976225418253</v>
      </c>
    </row>
    <row r="2245" spans="1:20" s="1063" customFormat="1">
      <c r="A2245" s="1072" t="s">
        <v>846</v>
      </c>
      <c r="B2245" s="1063" t="s">
        <v>768</v>
      </c>
      <c r="C2245" s="1063" t="s">
        <v>806</v>
      </c>
      <c r="D2245" s="1063" t="s">
        <v>1452</v>
      </c>
      <c r="E2245" s="1066">
        <v>2019</v>
      </c>
      <c r="F2245" s="1066">
        <v>2019</v>
      </c>
      <c r="G2245" s="1064">
        <v>43493</v>
      </c>
      <c r="H2245" s="1117">
        <f t="shared" si="105"/>
        <v>2019</v>
      </c>
      <c r="I2245" s="1118"/>
      <c r="J2245" s="1063" t="s">
        <v>925</v>
      </c>
      <c r="K2245" s="1063" t="s">
        <v>924</v>
      </c>
      <c r="L2245" s="1063" t="s">
        <v>827</v>
      </c>
      <c r="M2245" s="1063">
        <v>702.32999999999993</v>
      </c>
      <c r="N2245" s="1063">
        <v>0.20499999999999996</v>
      </c>
      <c r="O2245" s="1062">
        <f>VLOOKUP(C2245,'A. Rate Class Allocations'!$B$124:$J$128,6,FALSE)</f>
        <v>0.94261788524984402</v>
      </c>
      <c r="P2245" s="1061">
        <f>VLOOKUP(C2245,'A. Rate Class Allocations'!$B$124:$J$128,8,FALSE)</f>
        <v>0.86676492558695795</v>
      </c>
      <c r="Q2245" s="1061">
        <f>VLOOKUP(C2245,'A. Rate Class Allocations'!$B$124:$J$128,7,FALSE)</f>
        <v>0.93591420350510102</v>
      </c>
      <c r="R2245" s="1061">
        <f>VLOOKUP(C2245,'A. Rate Class Allocations'!$B$124:$J$128,9,FALSE)</f>
        <v>0.67326093337246795</v>
      </c>
      <c r="S2245" s="1060">
        <f t="shared" si="106"/>
        <v>573.82336033817728</v>
      </c>
      <c r="T2245" s="1060">
        <f t="shared" si="107"/>
        <v>0.12917346639272079</v>
      </c>
    </row>
    <row r="2246" spans="1:20" s="1063" customFormat="1">
      <c r="A2246" s="1072" t="s">
        <v>846</v>
      </c>
      <c r="B2246" s="1063" t="s">
        <v>768</v>
      </c>
      <c r="C2246" s="1063" t="s">
        <v>806</v>
      </c>
      <c r="D2246" s="1063" t="s">
        <v>1452</v>
      </c>
      <c r="E2246" s="1066">
        <v>2019</v>
      </c>
      <c r="F2246" s="1066">
        <v>2019</v>
      </c>
      <c r="G2246" s="1064">
        <v>43493</v>
      </c>
      <c r="H2246" s="1117">
        <f t="shared" si="105"/>
        <v>2019</v>
      </c>
      <c r="I2246" s="1118"/>
      <c r="J2246" s="1063" t="s">
        <v>925</v>
      </c>
      <c r="K2246" s="1063" t="s">
        <v>924</v>
      </c>
      <c r="L2246" s="1063" t="s">
        <v>827</v>
      </c>
      <c r="M2246" s="1063">
        <v>164.44800000000001</v>
      </c>
      <c r="N2246" s="1063">
        <v>4.8000000000000001E-2</v>
      </c>
      <c r="O2246" s="1062">
        <f>VLOOKUP(C2246,'A. Rate Class Allocations'!$B$124:$J$128,6,FALSE)</f>
        <v>0.94261788524984402</v>
      </c>
      <c r="P2246" s="1061">
        <f>VLOOKUP(C2246,'A. Rate Class Allocations'!$B$124:$J$128,8,FALSE)</f>
        <v>0.86676492558695795</v>
      </c>
      <c r="Q2246" s="1061">
        <f>VLOOKUP(C2246,'A. Rate Class Allocations'!$B$124:$J$128,7,FALSE)</f>
        <v>0.93591420350510102</v>
      </c>
      <c r="R2246" s="1061">
        <f>VLOOKUP(C2246,'A. Rate Class Allocations'!$B$124:$J$128,9,FALSE)</f>
        <v>0.67326093337246795</v>
      </c>
      <c r="S2246" s="1060">
        <f t="shared" si="106"/>
        <v>134.35864046942689</v>
      </c>
      <c r="T2246" s="1060">
        <f t="shared" si="107"/>
        <v>3.0245494570002921E-2</v>
      </c>
    </row>
    <row r="2247" spans="1:20" s="1063" customFormat="1">
      <c r="A2247" s="1072" t="s">
        <v>846</v>
      </c>
      <c r="B2247" s="1063" t="s">
        <v>768</v>
      </c>
      <c r="C2247" s="1063" t="s">
        <v>806</v>
      </c>
      <c r="D2247" s="1063" t="s">
        <v>1452</v>
      </c>
      <c r="E2247" s="1066">
        <v>2019</v>
      </c>
      <c r="F2247" s="1066">
        <v>2019</v>
      </c>
      <c r="G2247" s="1064">
        <v>43493</v>
      </c>
      <c r="H2247" s="1117">
        <f t="shared" si="105"/>
        <v>2019</v>
      </c>
      <c r="I2247" s="1118"/>
      <c r="J2247" s="1063" t="s">
        <v>925</v>
      </c>
      <c r="K2247" s="1063" t="s">
        <v>924</v>
      </c>
      <c r="L2247" s="1063" t="s">
        <v>827</v>
      </c>
      <c r="M2247" s="1063">
        <v>191.85600000000002</v>
      </c>
      <c r="N2247" s="1063">
        <v>5.6000000000000001E-2</v>
      </c>
      <c r="O2247" s="1062">
        <f>VLOOKUP(C2247,'A. Rate Class Allocations'!$B$124:$J$128,6,FALSE)</f>
        <v>0.94261788524984402</v>
      </c>
      <c r="P2247" s="1061">
        <f>VLOOKUP(C2247,'A. Rate Class Allocations'!$B$124:$J$128,8,FALSE)</f>
        <v>0.86676492558695795</v>
      </c>
      <c r="Q2247" s="1061">
        <f>VLOOKUP(C2247,'A. Rate Class Allocations'!$B$124:$J$128,7,FALSE)</f>
        <v>0.93591420350510102</v>
      </c>
      <c r="R2247" s="1061">
        <f>VLOOKUP(C2247,'A. Rate Class Allocations'!$B$124:$J$128,9,FALSE)</f>
        <v>0.67326093337246795</v>
      </c>
      <c r="S2247" s="1060">
        <f t="shared" si="106"/>
        <v>156.7517472143314</v>
      </c>
      <c r="T2247" s="1060">
        <f t="shared" si="107"/>
        <v>3.5286410331670078E-2</v>
      </c>
    </row>
    <row r="2248" spans="1:20" s="1063" customFormat="1">
      <c r="A2248" s="1072" t="s">
        <v>846</v>
      </c>
      <c r="B2248" s="1063" t="s">
        <v>768</v>
      </c>
      <c r="C2248" s="1063" t="s">
        <v>806</v>
      </c>
      <c r="D2248" s="1063" t="s">
        <v>1452</v>
      </c>
      <c r="E2248" s="1066">
        <v>2019</v>
      </c>
      <c r="F2248" s="1066">
        <v>2019</v>
      </c>
      <c r="G2248" s="1064">
        <v>43493</v>
      </c>
      <c r="H2248" s="1117">
        <f t="shared" si="105"/>
        <v>2019</v>
      </c>
      <c r="I2248" s="1118"/>
      <c r="J2248" s="1063" t="s">
        <v>925</v>
      </c>
      <c r="K2248" s="1063" t="s">
        <v>924</v>
      </c>
      <c r="L2248" s="1063" t="s">
        <v>827</v>
      </c>
      <c r="M2248" s="1063">
        <v>421.39799999999997</v>
      </c>
      <c r="N2248" s="1063">
        <v>0.123</v>
      </c>
      <c r="O2248" s="1062">
        <f>VLOOKUP(C2248,'A. Rate Class Allocations'!$B$124:$J$128,6,FALSE)</f>
        <v>0.94261788524984402</v>
      </c>
      <c r="P2248" s="1061">
        <f>VLOOKUP(C2248,'A. Rate Class Allocations'!$B$124:$J$128,8,FALSE)</f>
        <v>0.86676492558695795</v>
      </c>
      <c r="Q2248" s="1061">
        <f>VLOOKUP(C2248,'A. Rate Class Allocations'!$B$124:$J$128,7,FALSE)</f>
        <v>0.93591420350510102</v>
      </c>
      <c r="R2248" s="1061">
        <f>VLOOKUP(C2248,'A. Rate Class Allocations'!$B$124:$J$128,9,FALSE)</f>
        <v>0.67326093337246795</v>
      </c>
      <c r="S2248" s="1060">
        <f t="shared" si="106"/>
        <v>344.29401620290639</v>
      </c>
      <c r="T2248" s="1060">
        <f t="shared" si="107"/>
        <v>7.7504079835632483E-2</v>
      </c>
    </row>
    <row r="2249" spans="1:20" s="1063" customFormat="1">
      <c r="A2249" s="1072" t="s">
        <v>846</v>
      </c>
      <c r="B2249" s="1063" t="s">
        <v>768</v>
      </c>
      <c r="C2249" s="1063" t="s">
        <v>806</v>
      </c>
      <c r="D2249" s="1063" t="s">
        <v>1451</v>
      </c>
      <c r="E2249" s="1066">
        <v>2019</v>
      </c>
      <c r="F2249" s="1066">
        <v>2019</v>
      </c>
      <c r="G2249" s="1064">
        <v>43490</v>
      </c>
      <c r="H2249" s="1117">
        <f t="shared" si="105"/>
        <v>2019</v>
      </c>
      <c r="I2249" s="1118"/>
      <c r="J2249" s="1063" t="s">
        <v>925</v>
      </c>
      <c r="K2249" s="1063" t="s">
        <v>924</v>
      </c>
      <c r="L2249" s="1063" t="s">
        <v>827</v>
      </c>
      <c r="M2249" s="1063">
        <v>604.44799999999998</v>
      </c>
      <c r="N2249" s="1063">
        <v>0.20800000000000002</v>
      </c>
      <c r="O2249" s="1062">
        <f>VLOOKUP(C2249,'A. Rate Class Allocations'!$B$124:$J$128,6,FALSE)</f>
        <v>0.94261788524984402</v>
      </c>
      <c r="P2249" s="1061">
        <f>VLOOKUP(C2249,'A. Rate Class Allocations'!$B$124:$J$128,8,FALSE)</f>
        <v>0.86676492558695795</v>
      </c>
      <c r="Q2249" s="1061">
        <f>VLOOKUP(C2249,'A. Rate Class Allocations'!$B$124:$J$128,7,FALSE)</f>
        <v>0.93591420350510102</v>
      </c>
      <c r="R2249" s="1061">
        <f>VLOOKUP(C2249,'A. Rate Class Allocations'!$B$124:$J$128,9,FALSE)</f>
        <v>0.67326093337246795</v>
      </c>
      <c r="S2249" s="1060">
        <f t="shared" si="106"/>
        <v>493.8510137822542</v>
      </c>
      <c r="T2249" s="1060">
        <f t="shared" si="107"/>
        <v>0.13106380980334603</v>
      </c>
    </row>
    <row r="2250" spans="1:20" s="1063" customFormat="1">
      <c r="A2250" s="1072" t="s">
        <v>846</v>
      </c>
      <c r="B2250" s="1063" t="s">
        <v>768</v>
      </c>
      <c r="C2250" s="1063" t="s">
        <v>806</v>
      </c>
      <c r="D2250" s="1063" t="s">
        <v>1451</v>
      </c>
      <c r="E2250" s="1066">
        <v>2019</v>
      </c>
      <c r="F2250" s="1066">
        <v>2019</v>
      </c>
      <c r="G2250" s="1064">
        <v>43490</v>
      </c>
      <c r="H2250" s="1117">
        <f t="shared" si="105"/>
        <v>2019</v>
      </c>
      <c r="I2250" s="1118"/>
      <c r="J2250" s="1063" t="s">
        <v>925</v>
      </c>
      <c r="K2250" s="1063" t="s">
        <v>924</v>
      </c>
      <c r="L2250" s="1063" t="s">
        <v>827</v>
      </c>
      <c r="M2250" s="1063">
        <v>151.11199999999999</v>
      </c>
      <c r="N2250" s="1063">
        <v>5.2000000000000005E-2</v>
      </c>
      <c r="O2250" s="1062">
        <f>VLOOKUP(C2250,'A. Rate Class Allocations'!$B$124:$J$128,6,FALSE)</f>
        <v>0.94261788524984402</v>
      </c>
      <c r="P2250" s="1061">
        <f>VLOOKUP(C2250,'A. Rate Class Allocations'!$B$124:$J$128,8,FALSE)</f>
        <v>0.86676492558695795</v>
      </c>
      <c r="Q2250" s="1061">
        <f>VLOOKUP(C2250,'A. Rate Class Allocations'!$B$124:$J$128,7,FALSE)</f>
        <v>0.93591420350510102</v>
      </c>
      <c r="R2250" s="1061">
        <f>VLOOKUP(C2250,'A. Rate Class Allocations'!$B$124:$J$128,9,FALSE)</f>
        <v>0.67326093337246795</v>
      </c>
      <c r="S2250" s="1060">
        <f t="shared" si="106"/>
        <v>123.46275344556355</v>
      </c>
      <c r="T2250" s="1060">
        <f t="shared" si="107"/>
        <v>3.2765952450836508E-2</v>
      </c>
    </row>
    <row r="2251" spans="1:20" s="1063" customFormat="1">
      <c r="A2251" s="1072" t="s">
        <v>846</v>
      </c>
      <c r="B2251" s="1063" t="s">
        <v>768</v>
      </c>
      <c r="C2251" s="1063" t="s">
        <v>806</v>
      </c>
      <c r="D2251" s="1063" t="s">
        <v>1451</v>
      </c>
      <c r="E2251" s="1066">
        <v>2019</v>
      </c>
      <c r="F2251" s="1066">
        <v>2019</v>
      </c>
      <c r="G2251" s="1064">
        <v>43490</v>
      </c>
      <c r="H2251" s="1117">
        <f t="shared" si="105"/>
        <v>2019</v>
      </c>
      <c r="I2251" s="1118"/>
      <c r="J2251" s="1063" t="s">
        <v>925</v>
      </c>
      <c r="K2251" s="1063" t="s">
        <v>924</v>
      </c>
      <c r="L2251" s="1063" t="s">
        <v>827</v>
      </c>
      <c r="M2251" s="1063">
        <v>168.54799999999997</v>
      </c>
      <c r="N2251" s="1063">
        <v>5.7999999999999996E-2</v>
      </c>
      <c r="O2251" s="1062">
        <f>VLOOKUP(C2251,'A. Rate Class Allocations'!$B$124:$J$128,6,FALSE)</f>
        <v>0.94261788524984402</v>
      </c>
      <c r="P2251" s="1061">
        <f>VLOOKUP(C2251,'A. Rate Class Allocations'!$B$124:$J$128,8,FALSE)</f>
        <v>0.86676492558695795</v>
      </c>
      <c r="Q2251" s="1061">
        <f>VLOOKUP(C2251,'A. Rate Class Allocations'!$B$124:$J$128,7,FALSE)</f>
        <v>0.93591420350510102</v>
      </c>
      <c r="R2251" s="1061">
        <f>VLOOKUP(C2251,'A. Rate Class Allocations'!$B$124:$J$128,9,FALSE)</f>
        <v>0.67326093337246795</v>
      </c>
      <c r="S2251" s="1060">
        <f t="shared" si="106"/>
        <v>137.7084557662055</v>
      </c>
      <c r="T2251" s="1060">
        <f t="shared" si="107"/>
        <v>3.6546639272086859E-2</v>
      </c>
    </row>
    <row r="2252" spans="1:20" s="1063" customFormat="1">
      <c r="A2252" s="1072" t="s">
        <v>846</v>
      </c>
      <c r="B2252" s="1063" t="s">
        <v>768</v>
      </c>
      <c r="C2252" s="1063" t="s">
        <v>806</v>
      </c>
      <c r="D2252" s="1063" t="s">
        <v>1450</v>
      </c>
      <c r="E2252" s="1066">
        <v>2019</v>
      </c>
      <c r="F2252" s="1066">
        <v>2019</v>
      </c>
      <c r="G2252" s="1064">
        <v>43495</v>
      </c>
      <c r="H2252" s="1117">
        <f t="shared" si="105"/>
        <v>2019</v>
      </c>
      <c r="I2252" s="1118"/>
      <c r="J2252" s="1063" t="s">
        <v>925</v>
      </c>
      <c r="K2252" s="1063" t="s">
        <v>924</v>
      </c>
      <c r="L2252" s="1063" t="s">
        <v>827</v>
      </c>
      <c r="M2252" s="1063">
        <v>470.49599999999992</v>
      </c>
      <c r="N2252" s="1063">
        <v>0.17399999999999999</v>
      </c>
      <c r="O2252" s="1062">
        <f>VLOOKUP(C2252,'A. Rate Class Allocations'!$B$124:$J$128,6,FALSE)</f>
        <v>0.94261788524984402</v>
      </c>
      <c r="P2252" s="1061">
        <f>VLOOKUP(C2252,'A. Rate Class Allocations'!$B$124:$J$128,8,FALSE)</f>
        <v>0.86676492558695795</v>
      </c>
      <c r="Q2252" s="1061">
        <f>VLOOKUP(C2252,'A. Rate Class Allocations'!$B$124:$J$128,7,FALSE)</f>
        <v>0.93591420350510102</v>
      </c>
      <c r="R2252" s="1061">
        <f>VLOOKUP(C2252,'A. Rate Class Allocations'!$B$124:$J$128,9,FALSE)</f>
        <v>0.67326093337246795</v>
      </c>
      <c r="S2252" s="1060">
        <f t="shared" si="106"/>
        <v>384.40846289589086</v>
      </c>
      <c r="T2252" s="1060">
        <f t="shared" si="107"/>
        <v>0.10963991781626058</v>
      </c>
    </row>
    <row r="2253" spans="1:20" s="1063" customFormat="1">
      <c r="A2253" s="1072" t="s">
        <v>846</v>
      </c>
      <c r="B2253" s="1063" t="s">
        <v>768</v>
      </c>
      <c r="C2253" s="1063" t="s">
        <v>806</v>
      </c>
      <c r="D2253" s="1063" t="s">
        <v>1450</v>
      </c>
      <c r="E2253" s="1066">
        <v>2019</v>
      </c>
      <c r="F2253" s="1066">
        <v>2019</v>
      </c>
      <c r="G2253" s="1064">
        <v>43495</v>
      </c>
      <c r="H2253" s="1117">
        <f t="shared" si="105"/>
        <v>2019</v>
      </c>
      <c r="I2253" s="1118"/>
      <c r="J2253" s="1063" t="s">
        <v>925</v>
      </c>
      <c r="K2253" s="1063" t="s">
        <v>924</v>
      </c>
      <c r="L2253" s="1063" t="s">
        <v>827</v>
      </c>
      <c r="M2253" s="1063">
        <v>140.60800000000003</v>
      </c>
      <c r="N2253" s="1063">
        <v>5.2000000000000005E-2</v>
      </c>
      <c r="O2253" s="1062">
        <f>VLOOKUP(C2253,'A. Rate Class Allocations'!$B$124:$J$128,6,FALSE)</f>
        <v>0.94261788524984402</v>
      </c>
      <c r="P2253" s="1061">
        <f>VLOOKUP(C2253,'A. Rate Class Allocations'!$B$124:$J$128,8,FALSE)</f>
        <v>0.86676492558695795</v>
      </c>
      <c r="Q2253" s="1061">
        <f>VLOOKUP(C2253,'A. Rate Class Allocations'!$B$124:$J$128,7,FALSE)</f>
        <v>0.93591420350510102</v>
      </c>
      <c r="R2253" s="1061">
        <f>VLOOKUP(C2253,'A. Rate Class Allocations'!$B$124:$J$128,9,FALSE)</f>
        <v>0.67326093337246795</v>
      </c>
      <c r="S2253" s="1060">
        <f t="shared" si="106"/>
        <v>114.880690060841</v>
      </c>
      <c r="T2253" s="1060">
        <f t="shared" si="107"/>
        <v>3.2765952450836508E-2</v>
      </c>
    </row>
    <row r="2254" spans="1:20" s="1063" customFormat="1">
      <c r="A2254" s="1072" t="s">
        <v>846</v>
      </c>
      <c r="B2254" s="1063" t="s">
        <v>768</v>
      </c>
      <c r="C2254" s="1063" t="s">
        <v>806</v>
      </c>
      <c r="D2254" s="1063" t="s">
        <v>1450</v>
      </c>
      <c r="E2254" s="1066">
        <v>2019</v>
      </c>
      <c r="F2254" s="1066">
        <v>2019</v>
      </c>
      <c r="G2254" s="1064">
        <v>43495</v>
      </c>
      <c r="H2254" s="1117">
        <f t="shared" si="105"/>
        <v>2019</v>
      </c>
      <c r="I2254" s="1118"/>
      <c r="J2254" s="1063" t="s">
        <v>925</v>
      </c>
      <c r="K2254" s="1063" t="s">
        <v>924</v>
      </c>
      <c r="L2254" s="1063" t="s">
        <v>827</v>
      </c>
      <c r="M2254" s="1063">
        <v>110.86399999999999</v>
      </c>
      <c r="N2254" s="1063">
        <v>4.0999999999999995E-2</v>
      </c>
      <c r="O2254" s="1062">
        <f>VLOOKUP(C2254,'A. Rate Class Allocations'!$B$124:$J$128,6,FALSE)</f>
        <v>0.94261788524984402</v>
      </c>
      <c r="P2254" s="1061">
        <f>VLOOKUP(C2254,'A. Rate Class Allocations'!$B$124:$J$128,8,FALSE)</f>
        <v>0.86676492558695795</v>
      </c>
      <c r="Q2254" s="1061">
        <f>VLOOKUP(C2254,'A. Rate Class Allocations'!$B$124:$J$128,7,FALSE)</f>
        <v>0.93591420350510102</v>
      </c>
      <c r="R2254" s="1061">
        <f>VLOOKUP(C2254,'A. Rate Class Allocations'!$B$124:$J$128,9,FALSE)</f>
        <v>0.67326093337246795</v>
      </c>
      <c r="S2254" s="1060">
        <f t="shared" si="106"/>
        <v>90.579005624893838</v>
      </c>
      <c r="T2254" s="1060">
        <f t="shared" si="107"/>
        <v>2.5834693278544159E-2</v>
      </c>
    </row>
    <row r="2255" spans="1:20" s="1063" customFormat="1">
      <c r="A2255" s="1072" t="s">
        <v>846</v>
      </c>
      <c r="B2255" s="1063" t="s">
        <v>768</v>
      </c>
      <c r="C2255" s="1063" t="s">
        <v>806</v>
      </c>
      <c r="D2255" s="1063" t="s">
        <v>1450</v>
      </c>
      <c r="E2255" s="1066">
        <v>2019</v>
      </c>
      <c r="F2255" s="1066">
        <v>2019</v>
      </c>
      <c r="G2255" s="1064">
        <v>43495</v>
      </c>
      <c r="H2255" s="1117">
        <f t="shared" si="105"/>
        <v>2019</v>
      </c>
      <c r="I2255" s="1118"/>
      <c r="J2255" s="1063" t="s">
        <v>925</v>
      </c>
      <c r="K2255" s="1063" t="s">
        <v>924</v>
      </c>
      <c r="L2255" s="1063" t="s">
        <v>827</v>
      </c>
      <c r="M2255" s="1063">
        <v>113.56800000000003</v>
      </c>
      <c r="N2255" s="1063">
        <v>4.200000000000001E-2</v>
      </c>
      <c r="O2255" s="1062">
        <f>VLOOKUP(C2255,'A. Rate Class Allocations'!$B$124:$J$128,6,FALSE)</f>
        <v>0.94261788524984402</v>
      </c>
      <c r="P2255" s="1061">
        <f>VLOOKUP(C2255,'A. Rate Class Allocations'!$B$124:$J$128,8,FALSE)</f>
        <v>0.86676492558695795</v>
      </c>
      <c r="Q2255" s="1061">
        <f>VLOOKUP(C2255,'A. Rate Class Allocations'!$B$124:$J$128,7,FALSE)</f>
        <v>0.93591420350510102</v>
      </c>
      <c r="R2255" s="1061">
        <f>VLOOKUP(C2255,'A. Rate Class Allocations'!$B$124:$J$128,9,FALSE)</f>
        <v>0.67326093337246795</v>
      </c>
      <c r="S2255" s="1060">
        <f t="shared" si="106"/>
        <v>92.788249664525424</v>
      </c>
      <c r="T2255" s="1060">
        <f t="shared" si="107"/>
        <v>2.646480774875256E-2</v>
      </c>
    </row>
    <row r="2256" spans="1:20" s="1063" customFormat="1">
      <c r="A2256" s="1072" t="s">
        <v>846</v>
      </c>
      <c r="B2256" s="1063" t="s">
        <v>768</v>
      </c>
      <c r="C2256" s="1063" t="s">
        <v>806</v>
      </c>
      <c r="D2256" s="1063" t="s">
        <v>1449</v>
      </c>
      <c r="E2256" s="1066">
        <v>2019</v>
      </c>
      <c r="F2256" s="1066">
        <v>2019</v>
      </c>
      <c r="G2256" s="1064">
        <v>43494</v>
      </c>
      <c r="H2256" s="1117">
        <f t="shared" si="105"/>
        <v>2019</v>
      </c>
      <c r="I2256" s="1118"/>
      <c r="J2256" s="1063" t="s">
        <v>925</v>
      </c>
      <c r="K2256" s="1063" t="s">
        <v>924</v>
      </c>
      <c r="L2256" s="1063" t="s">
        <v>827</v>
      </c>
      <c r="M2256" s="1063">
        <v>3167.2499999999995</v>
      </c>
      <c r="N2256" s="1063">
        <v>0.61499999999999988</v>
      </c>
      <c r="O2256" s="1062">
        <f>VLOOKUP(C2256,'A. Rate Class Allocations'!$B$124:$J$128,6,FALSE)</f>
        <v>0.94261788524984402</v>
      </c>
      <c r="P2256" s="1061">
        <f>VLOOKUP(C2256,'A. Rate Class Allocations'!$B$124:$J$128,8,FALSE)</f>
        <v>0.86676492558695795</v>
      </c>
      <c r="Q2256" s="1061">
        <f>VLOOKUP(C2256,'A. Rate Class Allocations'!$B$124:$J$128,7,FALSE)</f>
        <v>0.93591420350510102</v>
      </c>
      <c r="R2256" s="1061">
        <f>VLOOKUP(C2256,'A. Rate Class Allocations'!$B$124:$J$128,9,FALSE)</f>
        <v>0.67326093337246795</v>
      </c>
      <c r="S2256" s="1060">
        <f t="shared" si="106"/>
        <v>2587.7323167614827</v>
      </c>
      <c r="T2256" s="1060">
        <f t="shared" si="107"/>
        <v>0.38752039917816239</v>
      </c>
    </row>
    <row r="2257" spans="1:20" s="1063" customFormat="1">
      <c r="A2257" s="1072" t="s">
        <v>846</v>
      </c>
      <c r="B2257" s="1063" t="s">
        <v>768</v>
      </c>
      <c r="C2257" s="1063" t="s">
        <v>806</v>
      </c>
      <c r="D2257" s="1063" t="s">
        <v>1448</v>
      </c>
      <c r="E2257" s="1066">
        <v>2019</v>
      </c>
      <c r="F2257" s="1066">
        <v>2019</v>
      </c>
      <c r="G2257" s="1064">
        <v>43494</v>
      </c>
      <c r="H2257" s="1117">
        <f t="shared" si="105"/>
        <v>2019</v>
      </c>
      <c r="I2257" s="1118"/>
      <c r="J2257" s="1063" t="s">
        <v>925</v>
      </c>
      <c r="K2257" s="1063" t="s">
        <v>924</v>
      </c>
      <c r="L2257" s="1063" t="s">
        <v>827</v>
      </c>
      <c r="M2257" s="1063">
        <v>362.54400000000004</v>
      </c>
      <c r="N2257" s="1063">
        <v>0.20800000000000002</v>
      </c>
      <c r="O2257" s="1062">
        <f>VLOOKUP(C2257,'A. Rate Class Allocations'!$B$124:$J$128,6,FALSE)</f>
        <v>0.94261788524984402</v>
      </c>
      <c r="P2257" s="1061">
        <f>VLOOKUP(C2257,'A. Rate Class Allocations'!$B$124:$J$128,8,FALSE)</f>
        <v>0.86676492558695795</v>
      </c>
      <c r="Q2257" s="1061">
        <f>VLOOKUP(C2257,'A. Rate Class Allocations'!$B$124:$J$128,7,FALSE)</f>
        <v>0.93591420350510102</v>
      </c>
      <c r="R2257" s="1061">
        <f>VLOOKUP(C2257,'A. Rate Class Allocations'!$B$124:$J$128,9,FALSE)</f>
        <v>0.67326093337246795</v>
      </c>
      <c r="S2257" s="1060">
        <f t="shared" si="106"/>
        <v>296.20864315983113</v>
      </c>
      <c r="T2257" s="1060">
        <f t="shared" si="107"/>
        <v>0.13106380980334603</v>
      </c>
    </row>
    <row r="2258" spans="1:20" s="1063" customFormat="1">
      <c r="A2258" s="1072" t="s">
        <v>846</v>
      </c>
      <c r="B2258" s="1063" t="s">
        <v>768</v>
      </c>
      <c r="C2258" s="1063" t="s">
        <v>806</v>
      </c>
      <c r="D2258" s="1063" t="s">
        <v>1448</v>
      </c>
      <c r="E2258" s="1066">
        <v>2019</v>
      </c>
      <c r="F2258" s="1066">
        <v>2019</v>
      </c>
      <c r="G2258" s="1064">
        <v>43494</v>
      </c>
      <c r="H2258" s="1117">
        <f t="shared" si="105"/>
        <v>2019</v>
      </c>
      <c r="I2258" s="1118"/>
      <c r="J2258" s="1063" t="s">
        <v>925</v>
      </c>
      <c r="K2258" s="1063" t="s">
        <v>924</v>
      </c>
      <c r="L2258" s="1063" t="s">
        <v>827</v>
      </c>
      <c r="M2258" s="1063">
        <v>134.21099999999998</v>
      </c>
      <c r="N2258" s="1063">
        <v>7.6999999999999999E-2</v>
      </c>
      <c r="O2258" s="1062">
        <f>VLOOKUP(C2258,'A. Rate Class Allocations'!$B$124:$J$128,6,FALSE)</f>
        <v>0.94261788524984402</v>
      </c>
      <c r="P2258" s="1061">
        <f>VLOOKUP(C2258,'A. Rate Class Allocations'!$B$124:$J$128,8,FALSE)</f>
        <v>0.86676492558695795</v>
      </c>
      <c r="Q2258" s="1061">
        <f>VLOOKUP(C2258,'A. Rate Class Allocations'!$B$124:$J$128,7,FALSE)</f>
        <v>0.93591420350510102</v>
      </c>
      <c r="R2258" s="1061">
        <f>VLOOKUP(C2258,'A. Rate Class Allocations'!$B$124:$J$128,9,FALSE)</f>
        <v>0.67326093337246795</v>
      </c>
      <c r="S2258" s="1060">
        <f t="shared" si="106"/>
        <v>109.65416116974515</v>
      </c>
      <c r="T2258" s="1060">
        <f t="shared" si="107"/>
        <v>4.8518814206046354E-2</v>
      </c>
    </row>
    <row r="2259" spans="1:20" s="1063" customFormat="1">
      <c r="A2259" s="1072" t="s">
        <v>846</v>
      </c>
      <c r="B2259" s="1063" t="s">
        <v>768</v>
      </c>
      <c r="C2259" s="1063" t="s">
        <v>806</v>
      </c>
      <c r="D2259" s="1063" t="s">
        <v>1447</v>
      </c>
      <c r="E2259" s="1066">
        <v>2019</v>
      </c>
      <c r="F2259" s="1066">
        <v>2019</v>
      </c>
      <c r="G2259" s="1064">
        <v>43493</v>
      </c>
      <c r="H2259" s="1117">
        <f t="shared" si="105"/>
        <v>2019</v>
      </c>
      <c r="I2259" s="1118"/>
      <c r="J2259" s="1063" t="s">
        <v>925</v>
      </c>
      <c r="K2259" s="1063" t="s">
        <v>924</v>
      </c>
      <c r="L2259" s="1063" t="s">
        <v>827</v>
      </c>
      <c r="M2259" s="1063">
        <v>5470.1920000000009</v>
      </c>
      <c r="N2259" s="1063">
        <v>0.88400000000000012</v>
      </c>
      <c r="O2259" s="1062">
        <f>VLOOKUP(C2259,'A. Rate Class Allocations'!$B$124:$J$128,6,FALSE)</f>
        <v>0.94261788524984402</v>
      </c>
      <c r="P2259" s="1061">
        <f>VLOOKUP(C2259,'A. Rate Class Allocations'!$B$124:$J$128,8,FALSE)</f>
        <v>0.86676492558695795</v>
      </c>
      <c r="Q2259" s="1061">
        <f>VLOOKUP(C2259,'A. Rate Class Allocations'!$B$124:$J$128,7,FALSE)</f>
        <v>0.93591420350510102</v>
      </c>
      <c r="R2259" s="1061">
        <f>VLOOKUP(C2259,'A. Rate Class Allocations'!$B$124:$J$128,9,FALSE)</f>
        <v>0.67326093337246795</v>
      </c>
      <c r="S2259" s="1060">
        <f t="shared" si="106"/>
        <v>4469.300692174641</v>
      </c>
      <c r="T2259" s="1060">
        <f t="shared" si="107"/>
        <v>0.55702119166422059</v>
      </c>
    </row>
    <row r="2260" spans="1:20" s="1063" customFormat="1">
      <c r="A2260" s="1072" t="s">
        <v>846</v>
      </c>
      <c r="B2260" s="1063" t="s">
        <v>768</v>
      </c>
      <c r="C2260" s="1063" t="s">
        <v>806</v>
      </c>
      <c r="D2260" s="1063" t="s">
        <v>1446</v>
      </c>
      <c r="E2260" s="1066">
        <v>2019</v>
      </c>
      <c r="F2260" s="1066">
        <v>2019</v>
      </c>
      <c r="G2260" s="1064">
        <v>43501</v>
      </c>
      <c r="H2260" s="1117">
        <f t="shared" si="105"/>
        <v>2019</v>
      </c>
      <c r="I2260" s="1118"/>
      <c r="J2260" s="1063" t="s">
        <v>925</v>
      </c>
      <c r="K2260" s="1063" t="s">
        <v>924</v>
      </c>
      <c r="L2260" s="1063" t="s">
        <v>827</v>
      </c>
      <c r="M2260" s="1063">
        <v>197.18400000000003</v>
      </c>
      <c r="N2260" s="1063">
        <v>0.10400000000000001</v>
      </c>
      <c r="O2260" s="1062">
        <f>VLOOKUP(C2260,'A. Rate Class Allocations'!$B$124:$J$128,6,FALSE)</f>
        <v>0.94261788524984402</v>
      </c>
      <c r="P2260" s="1061">
        <f>VLOOKUP(C2260,'A. Rate Class Allocations'!$B$124:$J$128,8,FALSE)</f>
        <v>0.86676492558695795</v>
      </c>
      <c r="Q2260" s="1061">
        <f>VLOOKUP(C2260,'A. Rate Class Allocations'!$B$124:$J$128,7,FALSE)</f>
        <v>0.93591420350510102</v>
      </c>
      <c r="R2260" s="1061">
        <f>VLOOKUP(C2260,'A. Rate Class Allocations'!$B$124:$J$128,9,FALSE)</f>
        <v>0.67326093337246795</v>
      </c>
      <c r="S2260" s="1060">
        <f t="shared" si="106"/>
        <v>161.10487304390128</v>
      </c>
      <c r="T2260" s="1060">
        <f t="shared" si="107"/>
        <v>6.5531904901673016E-2</v>
      </c>
    </row>
    <row r="2261" spans="1:20" s="1063" customFormat="1">
      <c r="A2261" s="1072" t="s">
        <v>846</v>
      </c>
      <c r="B2261" s="1063" t="s">
        <v>768</v>
      </c>
      <c r="C2261" s="1063" t="s">
        <v>806</v>
      </c>
      <c r="D2261" s="1063" t="s">
        <v>1446</v>
      </c>
      <c r="E2261" s="1066">
        <v>2019</v>
      </c>
      <c r="F2261" s="1066">
        <v>2019</v>
      </c>
      <c r="G2261" s="1064">
        <v>43501</v>
      </c>
      <c r="H2261" s="1117">
        <f t="shared" si="105"/>
        <v>2019</v>
      </c>
      <c r="I2261" s="1118"/>
      <c r="J2261" s="1063" t="s">
        <v>925</v>
      </c>
      <c r="K2261" s="1063" t="s">
        <v>924</v>
      </c>
      <c r="L2261" s="1063" t="s">
        <v>827</v>
      </c>
      <c r="M2261" s="1063">
        <v>176.32799999999997</v>
      </c>
      <c r="N2261" s="1063">
        <v>9.2999999999999999E-2</v>
      </c>
      <c r="O2261" s="1062">
        <f>VLOOKUP(C2261,'A. Rate Class Allocations'!$B$124:$J$128,6,FALSE)</f>
        <v>0.94261788524984402</v>
      </c>
      <c r="P2261" s="1061">
        <f>VLOOKUP(C2261,'A. Rate Class Allocations'!$B$124:$J$128,8,FALSE)</f>
        <v>0.86676492558695795</v>
      </c>
      <c r="Q2261" s="1061">
        <f>VLOOKUP(C2261,'A. Rate Class Allocations'!$B$124:$J$128,7,FALSE)</f>
        <v>0.93591420350510102</v>
      </c>
      <c r="R2261" s="1061">
        <f>VLOOKUP(C2261,'A. Rate Class Allocations'!$B$124:$J$128,9,FALSE)</f>
        <v>0.67326093337246795</v>
      </c>
      <c r="S2261" s="1060">
        <f t="shared" si="106"/>
        <v>144.0649345488732</v>
      </c>
      <c r="T2261" s="1060">
        <f t="shared" si="107"/>
        <v>5.860064572938066E-2</v>
      </c>
    </row>
    <row r="2262" spans="1:20" s="1063" customFormat="1">
      <c r="A2262" s="1072" t="s">
        <v>846</v>
      </c>
      <c r="B2262" s="1063" t="s">
        <v>768</v>
      </c>
      <c r="C2262" s="1063" t="s">
        <v>806</v>
      </c>
      <c r="D2262" s="1063" t="s">
        <v>1446</v>
      </c>
      <c r="E2262" s="1066">
        <v>2019</v>
      </c>
      <c r="F2262" s="1066">
        <v>2019</v>
      </c>
      <c r="G2262" s="1064">
        <v>43501</v>
      </c>
      <c r="H2262" s="1117">
        <f t="shared" si="105"/>
        <v>2019</v>
      </c>
      <c r="I2262" s="1118"/>
      <c r="J2262" s="1063" t="s">
        <v>925</v>
      </c>
      <c r="K2262" s="1063" t="s">
        <v>924</v>
      </c>
      <c r="L2262" s="1063" t="s">
        <v>827</v>
      </c>
      <c r="M2262" s="1063">
        <v>54.983999999999995</v>
      </c>
      <c r="N2262" s="1063">
        <v>2.8999999999999998E-2</v>
      </c>
      <c r="O2262" s="1062">
        <f>VLOOKUP(C2262,'A. Rate Class Allocations'!$B$124:$J$128,6,FALSE)</f>
        <v>0.94261788524984402</v>
      </c>
      <c r="P2262" s="1061">
        <f>VLOOKUP(C2262,'A. Rate Class Allocations'!$B$124:$J$128,8,FALSE)</f>
        <v>0.86676492558695795</v>
      </c>
      <c r="Q2262" s="1061">
        <f>VLOOKUP(C2262,'A. Rate Class Allocations'!$B$124:$J$128,7,FALSE)</f>
        <v>0.93591420350510102</v>
      </c>
      <c r="R2262" s="1061">
        <f>VLOOKUP(C2262,'A. Rate Class Allocations'!$B$124:$J$128,9,FALSE)</f>
        <v>0.67326093337246795</v>
      </c>
      <c r="S2262" s="1060">
        <f t="shared" si="106"/>
        <v>44.92347421416477</v>
      </c>
      <c r="T2262" s="1060">
        <f t="shared" si="107"/>
        <v>1.8273319636043429E-2</v>
      </c>
    </row>
    <row r="2263" spans="1:20" s="1063" customFormat="1">
      <c r="A2263" s="1072" t="s">
        <v>846</v>
      </c>
      <c r="B2263" s="1063" t="s">
        <v>768</v>
      </c>
      <c r="C2263" s="1063" t="s">
        <v>806</v>
      </c>
      <c r="D2263" s="1063" t="s">
        <v>1445</v>
      </c>
      <c r="E2263" s="1066">
        <v>2019</v>
      </c>
      <c r="F2263" s="1066">
        <v>2019</v>
      </c>
      <c r="G2263" s="1064">
        <v>43495</v>
      </c>
      <c r="H2263" s="1117">
        <f t="shared" si="105"/>
        <v>2019</v>
      </c>
      <c r="I2263" s="1118"/>
      <c r="J2263" s="1063" t="s">
        <v>925</v>
      </c>
      <c r="K2263" s="1063" t="s">
        <v>924</v>
      </c>
      <c r="L2263" s="1063" t="s">
        <v>827</v>
      </c>
      <c r="M2263" s="1063">
        <v>2266.6800000000003</v>
      </c>
      <c r="N2263" s="1063">
        <v>0.78</v>
      </c>
      <c r="O2263" s="1062">
        <f>VLOOKUP(C2263,'A. Rate Class Allocations'!$B$124:$J$128,6,FALSE)</f>
        <v>0.94261788524984402</v>
      </c>
      <c r="P2263" s="1061">
        <f>VLOOKUP(C2263,'A. Rate Class Allocations'!$B$124:$J$128,8,FALSE)</f>
        <v>0.86676492558695795</v>
      </c>
      <c r="Q2263" s="1061">
        <f>VLOOKUP(C2263,'A. Rate Class Allocations'!$B$124:$J$128,7,FALSE)</f>
        <v>0.93591420350510102</v>
      </c>
      <c r="R2263" s="1061">
        <f>VLOOKUP(C2263,'A. Rate Class Allocations'!$B$124:$J$128,9,FALSE)</f>
        <v>0.67326093337246795</v>
      </c>
      <c r="S2263" s="1060">
        <f t="shared" si="106"/>
        <v>1851.9413016834537</v>
      </c>
      <c r="T2263" s="1060">
        <f t="shared" si="107"/>
        <v>0.49148928676254749</v>
      </c>
    </row>
    <row r="2264" spans="1:20" s="1063" customFormat="1">
      <c r="A2264" s="1072" t="s">
        <v>846</v>
      </c>
      <c r="B2264" s="1063" t="s">
        <v>768</v>
      </c>
      <c r="C2264" s="1063" t="s">
        <v>806</v>
      </c>
      <c r="D2264" s="1063" t="s">
        <v>1445</v>
      </c>
      <c r="E2264" s="1066">
        <v>2019</v>
      </c>
      <c r="F2264" s="1066">
        <v>2019</v>
      </c>
      <c r="G2264" s="1064">
        <v>43495</v>
      </c>
      <c r="H2264" s="1117">
        <f t="shared" si="105"/>
        <v>2019</v>
      </c>
      <c r="I2264" s="1118"/>
      <c r="J2264" s="1063" t="s">
        <v>925</v>
      </c>
      <c r="K2264" s="1063" t="s">
        <v>924</v>
      </c>
      <c r="L2264" s="1063" t="s">
        <v>827</v>
      </c>
      <c r="M2264" s="1063">
        <v>84.273999999999987</v>
      </c>
      <c r="N2264" s="1063">
        <v>2.8999999999999998E-2</v>
      </c>
      <c r="O2264" s="1062">
        <f>VLOOKUP(C2264,'A. Rate Class Allocations'!$B$124:$J$128,6,FALSE)</f>
        <v>0.94261788524984402</v>
      </c>
      <c r="P2264" s="1061">
        <f>VLOOKUP(C2264,'A. Rate Class Allocations'!$B$124:$J$128,8,FALSE)</f>
        <v>0.86676492558695795</v>
      </c>
      <c r="Q2264" s="1061">
        <f>VLOOKUP(C2264,'A. Rate Class Allocations'!$B$124:$J$128,7,FALSE)</f>
        <v>0.93591420350510102</v>
      </c>
      <c r="R2264" s="1061">
        <f>VLOOKUP(C2264,'A. Rate Class Allocations'!$B$124:$J$128,9,FALSE)</f>
        <v>0.67326093337246795</v>
      </c>
      <c r="S2264" s="1060">
        <f t="shared" si="106"/>
        <v>68.854227883102752</v>
      </c>
      <c r="T2264" s="1060">
        <f t="shared" si="107"/>
        <v>1.8273319636043429E-2</v>
      </c>
    </row>
    <row r="2265" spans="1:20" s="1063" customFormat="1">
      <c r="A2265" s="1072" t="s">
        <v>846</v>
      </c>
      <c r="B2265" s="1063" t="s">
        <v>768</v>
      </c>
      <c r="C2265" s="1063" t="s">
        <v>806</v>
      </c>
      <c r="D2265" s="1063" t="s">
        <v>1445</v>
      </c>
      <c r="E2265" s="1066">
        <v>2019</v>
      </c>
      <c r="F2265" s="1066">
        <v>2019</v>
      </c>
      <c r="G2265" s="1064">
        <v>43495</v>
      </c>
      <c r="H2265" s="1117">
        <f t="shared" si="105"/>
        <v>2019</v>
      </c>
      <c r="I2265" s="1118"/>
      <c r="J2265" s="1063" t="s">
        <v>925</v>
      </c>
      <c r="K2265" s="1063" t="s">
        <v>924</v>
      </c>
      <c r="L2265" s="1063" t="s">
        <v>827</v>
      </c>
      <c r="M2265" s="1063">
        <v>151.11199999999999</v>
      </c>
      <c r="N2265" s="1063">
        <v>5.2000000000000005E-2</v>
      </c>
      <c r="O2265" s="1062">
        <f>VLOOKUP(C2265,'A. Rate Class Allocations'!$B$124:$J$128,6,FALSE)</f>
        <v>0.94261788524984402</v>
      </c>
      <c r="P2265" s="1061">
        <f>VLOOKUP(C2265,'A. Rate Class Allocations'!$B$124:$J$128,8,FALSE)</f>
        <v>0.86676492558695795</v>
      </c>
      <c r="Q2265" s="1061">
        <f>VLOOKUP(C2265,'A. Rate Class Allocations'!$B$124:$J$128,7,FALSE)</f>
        <v>0.93591420350510102</v>
      </c>
      <c r="R2265" s="1061">
        <f>VLOOKUP(C2265,'A. Rate Class Allocations'!$B$124:$J$128,9,FALSE)</f>
        <v>0.67326093337246795</v>
      </c>
      <c r="S2265" s="1060">
        <f t="shared" si="106"/>
        <v>123.46275344556355</v>
      </c>
      <c r="T2265" s="1060">
        <f t="shared" si="107"/>
        <v>3.2765952450836508E-2</v>
      </c>
    </row>
    <row r="2266" spans="1:20" s="1063" customFormat="1">
      <c r="A2266" s="1072" t="s">
        <v>846</v>
      </c>
      <c r="B2266" s="1063" t="s">
        <v>768</v>
      </c>
      <c r="C2266" s="1063" t="s">
        <v>806</v>
      </c>
      <c r="D2266" s="1063" t="s">
        <v>1444</v>
      </c>
      <c r="E2266" s="1066">
        <v>2019</v>
      </c>
      <c r="F2266" s="1066">
        <v>2019</v>
      </c>
      <c r="G2266" s="1064">
        <v>43490</v>
      </c>
      <c r="H2266" s="1117">
        <f t="shared" si="105"/>
        <v>2019</v>
      </c>
      <c r="I2266" s="1118"/>
      <c r="J2266" s="1063" t="s">
        <v>925</v>
      </c>
      <c r="K2266" s="1063" t="s">
        <v>924</v>
      </c>
      <c r="L2266" s="1063" t="s">
        <v>827</v>
      </c>
      <c r="M2266" s="1063">
        <v>2253.8880000000004</v>
      </c>
      <c r="N2266" s="1063">
        <v>0.62400000000000011</v>
      </c>
      <c r="O2266" s="1062">
        <f>VLOOKUP(C2266,'A. Rate Class Allocations'!$B$124:$J$128,6,FALSE)</f>
        <v>0.94261788524984402</v>
      </c>
      <c r="P2266" s="1061">
        <f>VLOOKUP(C2266,'A. Rate Class Allocations'!$B$124:$J$128,8,FALSE)</f>
        <v>0.86676492558695795</v>
      </c>
      <c r="Q2266" s="1061">
        <f>VLOOKUP(C2266,'A. Rate Class Allocations'!$B$124:$J$128,7,FALSE)</f>
        <v>0.93591420350510102</v>
      </c>
      <c r="R2266" s="1061">
        <f>VLOOKUP(C2266,'A. Rate Class Allocations'!$B$124:$J$128,9,FALSE)</f>
        <v>0.67326093337246795</v>
      </c>
      <c r="S2266" s="1060">
        <f t="shared" si="106"/>
        <v>1841.4898779575044</v>
      </c>
      <c r="T2266" s="1060">
        <f t="shared" si="107"/>
        <v>0.3931914294100381</v>
      </c>
    </row>
    <row r="2267" spans="1:20" s="1063" customFormat="1">
      <c r="A2267" s="1072" t="s">
        <v>846</v>
      </c>
      <c r="B2267" s="1063" t="s">
        <v>768</v>
      </c>
      <c r="C2267" s="1063" t="s">
        <v>806</v>
      </c>
      <c r="D2267" s="1063" t="s">
        <v>1444</v>
      </c>
      <c r="E2267" s="1066">
        <v>2019</v>
      </c>
      <c r="F2267" s="1066">
        <v>2019</v>
      </c>
      <c r="G2267" s="1064">
        <v>43490</v>
      </c>
      <c r="H2267" s="1117">
        <f t="shared" si="105"/>
        <v>2019</v>
      </c>
      <c r="I2267" s="1118"/>
      <c r="J2267" s="1063" t="s">
        <v>925</v>
      </c>
      <c r="K2267" s="1063" t="s">
        <v>924</v>
      </c>
      <c r="L2267" s="1063" t="s">
        <v>827</v>
      </c>
      <c r="M2267" s="1063">
        <v>104.74799999999998</v>
      </c>
      <c r="N2267" s="1063">
        <v>2.8999999999999998E-2</v>
      </c>
      <c r="O2267" s="1062">
        <f>VLOOKUP(C2267,'A. Rate Class Allocations'!$B$124:$J$128,6,FALSE)</f>
        <v>0.94261788524984402</v>
      </c>
      <c r="P2267" s="1061">
        <f>VLOOKUP(C2267,'A. Rate Class Allocations'!$B$124:$J$128,8,FALSE)</f>
        <v>0.86676492558695795</v>
      </c>
      <c r="Q2267" s="1061">
        <f>VLOOKUP(C2267,'A. Rate Class Allocations'!$B$124:$J$128,7,FALSE)</f>
        <v>0.93591420350510102</v>
      </c>
      <c r="R2267" s="1061">
        <f>VLOOKUP(C2267,'A. Rate Class Allocations'!$B$124:$J$128,9,FALSE)</f>
        <v>0.67326093337246795</v>
      </c>
      <c r="S2267" s="1060">
        <f t="shared" si="106"/>
        <v>85.58206163584552</v>
      </c>
      <c r="T2267" s="1060">
        <f t="shared" si="107"/>
        <v>1.8273319636043429E-2</v>
      </c>
    </row>
    <row r="2268" spans="1:20" s="1063" customFormat="1">
      <c r="A2268" s="1072" t="s">
        <v>846</v>
      </c>
      <c r="B2268" s="1063" t="s">
        <v>768</v>
      </c>
      <c r="C2268" s="1063" t="s">
        <v>806</v>
      </c>
      <c r="D2268" s="1063" t="s">
        <v>1443</v>
      </c>
      <c r="E2268" s="1066">
        <v>2019</v>
      </c>
      <c r="F2268" s="1066">
        <v>2019</v>
      </c>
      <c r="G2268" s="1064">
        <v>43490</v>
      </c>
      <c r="H2268" s="1117">
        <f t="shared" si="105"/>
        <v>2019</v>
      </c>
      <c r="I2268" s="1118"/>
      <c r="J2268" s="1063" t="s">
        <v>925</v>
      </c>
      <c r="K2268" s="1063" t="s">
        <v>924</v>
      </c>
      <c r="L2268" s="1063" t="s">
        <v>827</v>
      </c>
      <c r="M2268" s="1063">
        <v>5641.271999999999</v>
      </c>
      <c r="N2268" s="1063">
        <v>0.86099999999999988</v>
      </c>
      <c r="O2268" s="1062">
        <f>VLOOKUP(C2268,'A. Rate Class Allocations'!$B$124:$J$128,6,FALSE)</f>
        <v>0.94261788524984402</v>
      </c>
      <c r="P2268" s="1061">
        <f>VLOOKUP(C2268,'A. Rate Class Allocations'!$B$124:$J$128,8,FALSE)</f>
        <v>0.86676492558695795</v>
      </c>
      <c r="Q2268" s="1061">
        <f>VLOOKUP(C2268,'A. Rate Class Allocations'!$B$124:$J$128,7,FALSE)</f>
        <v>0.93591420350510102</v>
      </c>
      <c r="R2268" s="1061">
        <f>VLOOKUP(C2268,'A. Rate Class Allocations'!$B$124:$J$128,9,FALSE)</f>
        <v>0.67326093337246795</v>
      </c>
      <c r="S2268" s="1060">
        <f t="shared" si="106"/>
        <v>4609.077863143636</v>
      </c>
      <c r="T2268" s="1060">
        <f t="shared" si="107"/>
        <v>0.54252855884942741</v>
      </c>
    </row>
    <row r="2269" spans="1:20" s="1063" customFormat="1">
      <c r="A2269" s="1072" t="s">
        <v>846</v>
      </c>
      <c r="B2269" s="1063" t="s">
        <v>768</v>
      </c>
      <c r="C2269" s="1063" t="s">
        <v>806</v>
      </c>
      <c r="D2269" s="1063" t="s">
        <v>1443</v>
      </c>
      <c r="E2269" s="1066">
        <v>2019</v>
      </c>
      <c r="F2269" s="1066">
        <v>2019</v>
      </c>
      <c r="G2269" s="1064">
        <v>43490</v>
      </c>
      <c r="H2269" s="1117">
        <f t="shared" si="105"/>
        <v>2019</v>
      </c>
      <c r="I2269" s="1118"/>
      <c r="J2269" s="1063" t="s">
        <v>925</v>
      </c>
      <c r="K2269" s="1063" t="s">
        <v>924</v>
      </c>
      <c r="L2269" s="1063" t="s">
        <v>827</v>
      </c>
      <c r="M2269" s="1063">
        <v>183.45600000000002</v>
      </c>
      <c r="N2269" s="1063">
        <v>2.8000000000000001E-2</v>
      </c>
      <c r="O2269" s="1062">
        <f>VLOOKUP(C2269,'A. Rate Class Allocations'!$B$124:$J$128,6,FALSE)</f>
        <v>0.94261788524984402</v>
      </c>
      <c r="P2269" s="1061">
        <f>VLOOKUP(C2269,'A. Rate Class Allocations'!$B$124:$J$128,8,FALSE)</f>
        <v>0.86676492558695795</v>
      </c>
      <c r="Q2269" s="1061">
        <f>VLOOKUP(C2269,'A. Rate Class Allocations'!$B$124:$J$128,7,FALSE)</f>
        <v>0.93591420350510102</v>
      </c>
      <c r="R2269" s="1061">
        <f>VLOOKUP(C2269,'A. Rate Class Allocations'!$B$124:$J$128,9,FALSE)</f>
        <v>0.67326093337246795</v>
      </c>
      <c r="S2269" s="1060">
        <f t="shared" si="106"/>
        <v>149.88871099654105</v>
      </c>
      <c r="T2269" s="1060">
        <f t="shared" si="107"/>
        <v>1.7643205165835039E-2</v>
      </c>
    </row>
    <row r="2270" spans="1:20" s="1063" customFormat="1">
      <c r="A2270" s="1072" t="s">
        <v>846</v>
      </c>
      <c r="B2270" s="1063" t="s">
        <v>768</v>
      </c>
      <c r="C2270" s="1063" t="s">
        <v>806</v>
      </c>
      <c r="D2270" s="1063" t="s">
        <v>1443</v>
      </c>
      <c r="E2270" s="1066">
        <v>2019</v>
      </c>
      <c r="F2270" s="1066">
        <v>2019</v>
      </c>
      <c r="G2270" s="1064">
        <v>43490</v>
      </c>
      <c r="H2270" s="1117">
        <f t="shared" si="105"/>
        <v>2019</v>
      </c>
      <c r="I2270" s="1118"/>
      <c r="J2270" s="1063" t="s">
        <v>925</v>
      </c>
      <c r="K2270" s="1063" t="s">
        <v>924</v>
      </c>
      <c r="L2270" s="1063" t="s">
        <v>827</v>
      </c>
      <c r="M2270" s="1063">
        <v>2725.6320000000005</v>
      </c>
      <c r="N2270" s="1063">
        <v>0.41600000000000004</v>
      </c>
      <c r="O2270" s="1062">
        <f>VLOOKUP(C2270,'A. Rate Class Allocations'!$B$124:$J$128,6,FALSE)</f>
        <v>0.94261788524984402</v>
      </c>
      <c r="P2270" s="1061">
        <f>VLOOKUP(C2270,'A. Rate Class Allocations'!$B$124:$J$128,8,FALSE)</f>
        <v>0.86676492558695795</v>
      </c>
      <c r="Q2270" s="1061">
        <f>VLOOKUP(C2270,'A. Rate Class Allocations'!$B$124:$J$128,7,FALSE)</f>
        <v>0.93591420350510102</v>
      </c>
      <c r="R2270" s="1061">
        <f>VLOOKUP(C2270,'A. Rate Class Allocations'!$B$124:$J$128,9,FALSE)</f>
        <v>0.67326093337246795</v>
      </c>
      <c r="S2270" s="1060">
        <f t="shared" si="106"/>
        <v>2226.9179919486101</v>
      </c>
      <c r="T2270" s="1060">
        <f t="shared" si="107"/>
        <v>0.26212761960669206</v>
      </c>
    </row>
    <row r="2271" spans="1:20" s="1063" customFormat="1">
      <c r="A2271" s="1072" t="s">
        <v>846</v>
      </c>
      <c r="B2271" s="1063" t="s">
        <v>768</v>
      </c>
      <c r="C2271" s="1063" t="s">
        <v>806</v>
      </c>
      <c r="D2271" s="1063" t="s">
        <v>1442</v>
      </c>
      <c r="E2271" s="1066">
        <v>2019</v>
      </c>
      <c r="F2271" s="1066">
        <v>2019</v>
      </c>
      <c r="G2271" s="1064">
        <v>43490</v>
      </c>
      <c r="H2271" s="1117">
        <f t="shared" si="105"/>
        <v>2019</v>
      </c>
      <c r="I2271" s="1118"/>
      <c r="J2271" s="1063" t="s">
        <v>925</v>
      </c>
      <c r="K2271" s="1063" t="s">
        <v>924</v>
      </c>
      <c r="L2271" s="1063" t="s">
        <v>827</v>
      </c>
      <c r="M2271" s="1063">
        <v>3814.1999999999989</v>
      </c>
      <c r="N2271" s="1063">
        <v>0.78</v>
      </c>
      <c r="O2271" s="1062">
        <f>VLOOKUP(C2271,'A. Rate Class Allocations'!$B$124:$J$128,6,FALSE)</f>
        <v>0.94261788524984402</v>
      </c>
      <c r="P2271" s="1061">
        <f>VLOOKUP(C2271,'A. Rate Class Allocations'!$B$124:$J$128,8,FALSE)</f>
        <v>0.86676492558695795</v>
      </c>
      <c r="Q2271" s="1061">
        <f>VLOOKUP(C2271,'A. Rate Class Allocations'!$B$124:$J$128,7,FALSE)</f>
        <v>0.93591420350510102</v>
      </c>
      <c r="R2271" s="1061">
        <f>VLOOKUP(C2271,'A. Rate Class Allocations'!$B$124:$J$128,9,FALSE)</f>
        <v>0.67326093337246795</v>
      </c>
      <c r="S2271" s="1060">
        <f t="shared" si="106"/>
        <v>3116.308659749513</v>
      </c>
      <c r="T2271" s="1060">
        <f t="shared" si="107"/>
        <v>0.49148928676254749</v>
      </c>
    </row>
    <row r="2272" spans="1:20" s="1063" customFormat="1">
      <c r="A2272" s="1072" t="s">
        <v>846</v>
      </c>
      <c r="B2272" s="1063" t="s">
        <v>768</v>
      </c>
      <c r="C2272" s="1063" t="s">
        <v>806</v>
      </c>
      <c r="D2272" s="1063" t="s">
        <v>1442</v>
      </c>
      <c r="E2272" s="1066">
        <v>2019</v>
      </c>
      <c r="F2272" s="1066">
        <v>2019</v>
      </c>
      <c r="G2272" s="1064">
        <v>43490</v>
      </c>
      <c r="H2272" s="1117">
        <f t="shared" si="105"/>
        <v>2019</v>
      </c>
      <c r="I2272" s="1118"/>
      <c r="J2272" s="1063" t="s">
        <v>925</v>
      </c>
      <c r="K2272" s="1063" t="s">
        <v>924</v>
      </c>
      <c r="L2272" s="1063" t="s">
        <v>827</v>
      </c>
      <c r="M2272" s="1063">
        <v>141.81</v>
      </c>
      <c r="N2272" s="1063">
        <v>2.8999999999999998E-2</v>
      </c>
      <c r="O2272" s="1062">
        <f>VLOOKUP(C2272,'A. Rate Class Allocations'!$B$124:$J$128,6,FALSE)</f>
        <v>0.94261788524984402</v>
      </c>
      <c r="P2272" s="1061">
        <f>VLOOKUP(C2272,'A. Rate Class Allocations'!$B$124:$J$128,8,FALSE)</f>
        <v>0.86676492558695795</v>
      </c>
      <c r="Q2272" s="1061">
        <f>VLOOKUP(C2272,'A. Rate Class Allocations'!$B$124:$J$128,7,FALSE)</f>
        <v>0.93591420350510102</v>
      </c>
      <c r="R2272" s="1061">
        <f>VLOOKUP(C2272,'A. Rate Class Allocations'!$B$124:$J$128,9,FALSE)</f>
        <v>0.67326093337246795</v>
      </c>
      <c r="S2272" s="1060">
        <f t="shared" si="106"/>
        <v>115.86275786248191</v>
      </c>
      <c r="T2272" s="1060">
        <f t="shared" si="107"/>
        <v>1.8273319636043429E-2</v>
      </c>
    </row>
    <row r="2273" spans="1:20" s="1063" customFormat="1">
      <c r="A2273" s="1072" t="s">
        <v>846</v>
      </c>
      <c r="B2273" s="1063" t="s">
        <v>768</v>
      </c>
      <c r="C2273" s="1063" t="s">
        <v>806</v>
      </c>
      <c r="D2273" s="1063" t="s">
        <v>1441</v>
      </c>
      <c r="E2273" s="1066">
        <v>2019</v>
      </c>
      <c r="F2273" s="1066">
        <v>2019</v>
      </c>
      <c r="G2273" s="1064">
        <v>43488</v>
      </c>
      <c r="H2273" s="1117">
        <f t="shared" si="105"/>
        <v>2019</v>
      </c>
      <c r="I2273" s="1118"/>
      <c r="J2273" s="1063" t="s">
        <v>925</v>
      </c>
      <c r="K2273" s="1063" t="s">
        <v>924</v>
      </c>
      <c r="L2273" s="1063" t="s">
        <v>827</v>
      </c>
      <c r="M2273" s="1063">
        <v>2876.1619999999994</v>
      </c>
      <c r="N2273" s="1063">
        <v>0.98599999999999977</v>
      </c>
      <c r="O2273" s="1062">
        <f>VLOOKUP(C2273,'A. Rate Class Allocations'!$B$124:$J$128,6,FALSE)</f>
        <v>0.94261788524984402</v>
      </c>
      <c r="P2273" s="1061">
        <f>VLOOKUP(C2273,'A. Rate Class Allocations'!$B$124:$J$128,8,FALSE)</f>
        <v>0.86676492558695795</v>
      </c>
      <c r="Q2273" s="1061">
        <f>VLOOKUP(C2273,'A. Rate Class Allocations'!$B$124:$J$128,7,FALSE)</f>
        <v>0.93591420350510102</v>
      </c>
      <c r="R2273" s="1061">
        <f>VLOOKUP(C2273,'A. Rate Class Allocations'!$B$124:$J$128,9,FALSE)</f>
        <v>0.67326093337246795</v>
      </c>
      <c r="S2273" s="1060">
        <f t="shared" si="106"/>
        <v>2349.9052350276543</v>
      </c>
      <c r="T2273" s="1060">
        <f t="shared" si="107"/>
        <v>0.62129286762547653</v>
      </c>
    </row>
    <row r="2274" spans="1:20" s="1063" customFormat="1">
      <c r="A2274" s="1072" t="s">
        <v>846</v>
      </c>
      <c r="B2274" s="1063" t="s">
        <v>768</v>
      </c>
      <c r="C2274" s="1063" t="s">
        <v>806</v>
      </c>
      <c r="D2274" s="1063" t="s">
        <v>1440</v>
      </c>
      <c r="E2274" s="1066">
        <v>2019</v>
      </c>
      <c r="F2274" s="1066">
        <v>2019</v>
      </c>
      <c r="G2274" s="1064">
        <v>43489</v>
      </c>
      <c r="H2274" s="1117">
        <f t="shared" si="105"/>
        <v>2019</v>
      </c>
      <c r="I2274" s="1118"/>
      <c r="J2274" s="1063" t="s">
        <v>925</v>
      </c>
      <c r="K2274" s="1063" t="s">
        <v>924</v>
      </c>
      <c r="L2274" s="1063" t="s">
        <v>827</v>
      </c>
      <c r="M2274" s="1063">
        <v>667.05600000000015</v>
      </c>
      <c r="N2274" s="1063">
        <v>0.20800000000000002</v>
      </c>
      <c r="O2274" s="1062">
        <f>VLOOKUP(C2274,'A. Rate Class Allocations'!$B$124:$J$128,6,FALSE)</f>
        <v>0.94261788524984402</v>
      </c>
      <c r="P2274" s="1061">
        <f>VLOOKUP(C2274,'A. Rate Class Allocations'!$B$124:$J$128,8,FALSE)</f>
        <v>0.86676492558695795</v>
      </c>
      <c r="Q2274" s="1061">
        <f>VLOOKUP(C2274,'A. Rate Class Allocations'!$B$124:$J$128,7,FALSE)</f>
        <v>0.93591420350510102</v>
      </c>
      <c r="R2274" s="1061">
        <f>VLOOKUP(C2274,'A. Rate Class Allocations'!$B$124:$J$128,9,FALSE)</f>
        <v>0.67326093337246795</v>
      </c>
      <c r="S2274" s="1060">
        <f t="shared" si="106"/>
        <v>545.00351039218504</v>
      </c>
      <c r="T2274" s="1060">
        <f t="shared" si="107"/>
        <v>0.13106380980334603</v>
      </c>
    </row>
    <row r="2275" spans="1:20" s="1063" customFormat="1">
      <c r="A2275" s="1072" t="s">
        <v>846</v>
      </c>
      <c r="B2275" s="1063" t="s">
        <v>768</v>
      </c>
      <c r="C2275" s="1063" t="s">
        <v>806</v>
      </c>
      <c r="D2275" s="1063" t="s">
        <v>1439</v>
      </c>
      <c r="E2275" s="1066">
        <v>2019</v>
      </c>
      <c r="F2275" s="1066">
        <v>2019</v>
      </c>
      <c r="G2275" s="1064">
        <v>43495</v>
      </c>
      <c r="H2275" s="1117">
        <f t="shared" si="105"/>
        <v>2019</v>
      </c>
      <c r="I2275" s="1118"/>
      <c r="J2275" s="1063" t="s">
        <v>925</v>
      </c>
      <c r="K2275" s="1063" t="s">
        <v>924</v>
      </c>
      <c r="L2275" s="1063" t="s">
        <v>827</v>
      </c>
      <c r="M2275" s="1063">
        <v>1657.9680000000003</v>
      </c>
      <c r="N2275" s="1063">
        <v>0.62400000000000011</v>
      </c>
      <c r="O2275" s="1062">
        <f>VLOOKUP(C2275,'A. Rate Class Allocations'!$B$124:$J$128,6,FALSE)</f>
        <v>0.94261788524984402</v>
      </c>
      <c r="P2275" s="1061">
        <f>VLOOKUP(C2275,'A. Rate Class Allocations'!$B$124:$J$128,8,FALSE)</f>
        <v>0.86676492558695795</v>
      </c>
      <c r="Q2275" s="1061">
        <f>VLOOKUP(C2275,'A. Rate Class Allocations'!$B$124:$J$128,7,FALSE)</f>
        <v>0.93591420350510102</v>
      </c>
      <c r="R2275" s="1061">
        <f>VLOOKUP(C2275,'A. Rate Class Allocations'!$B$124:$J$128,9,FALSE)</f>
        <v>0.67326093337246795</v>
      </c>
      <c r="S2275" s="1060">
        <f t="shared" si="106"/>
        <v>1354.6064799925498</v>
      </c>
      <c r="T2275" s="1060">
        <f t="shared" si="107"/>
        <v>0.3931914294100381</v>
      </c>
    </row>
    <row r="2276" spans="1:20" s="1063" customFormat="1">
      <c r="A2276" s="1072" t="s">
        <v>846</v>
      </c>
      <c r="B2276" s="1063" t="s">
        <v>768</v>
      </c>
      <c r="C2276" s="1063" t="s">
        <v>806</v>
      </c>
      <c r="D2276" s="1063" t="s">
        <v>1439</v>
      </c>
      <c r="E2276" s="1066">
        <v>2019</v>
      </c>
      <c r="F2276" s="1066">
        <v>2019</v>
      </c>
      <c r="G2276" s="1064">
        <v>43495</v>
      </c>
      <c r="H2276" s="1117">
        <f t="shared" si="105"/>
        <v>2019</v>
      </c>
      <c r="I2276" s="1118"/>
      <c r="J2276" s="1063" t="s">
        <v>925</v>
      </c>
      <c r="K2276" s="1063" t="s">
        <v>924</v>
      </c>
      <c r="L2276" s="1063" t="s">
        <v>827</v>
      </c>
      <c r="M2276" s="1063">
        <v>828.98400000000015</v>
      </c>
      <c r="N2276" s="1063">
        <v>0.31200000000000006</v>
      </c>
      <c r="O2276" s="1062">
        <f>VLOOKUP(C2276,'A. Rate Class Allocations'!$B$124:$J$128,6,FALSE)</f>
        <v>0.94261788524984402</v>
      </c>
      <c r="P2276" s="1061">
        <f>VLOOKUP(C2276,'A. Rate Class Allocations'!$B$124:$J$128,8,FALSE)</f>
        <v>0.86676492558695795</v>
      </c>
      <c r="Q2276" s="1061">
        <f>VLOOKUP(C2276,'A. Rate Class Allocations'!$B$124:$J$128,7,FALSE)</f>
        <v>0.93591420350510102</v>
      </c>
      <c r="R2276" s="1061">
        <f>VLOOKUP(C2276,'A. Rate Class Allocations'!$B$124:$J$128,9,FALSE)</f>
        <v>0.67326093337246795</v>
      </c>
      <c r="S2276" s="1060">
        <f t="shared" si="106"/>
        <v>677.3032399962749</v>
      </c>
      <c r="T2276" s="1060">
        <f t="shared" si="107"/>
        <v>0.19659571470501905</v>
      </c>
    </row>
    <row r="2277" spans="1:20" s="1063" customFormat="1">
      <c r="A2277" s="1072" t="s">
        <v>846</v>
      </c>
      <c r="B2277" s="1063" t="s">
        <v>768</v>
      </c>
      <c r="C2277" s="1063" t="s">
        <v>806</v>
      </c>
      <c r="D2277" s="1063" t="s">
        <v>1438</v>
      </c>
      <c r="E2277" s="1066">
        <v>2019</v>
      </c>
      <c r="F2277" s="1066">
        <v>2019</v>
      </c>
      <c r="G2277" s="1064">
        <v>43507</v>
      </c>
      <c r="H2277" s="1117">
        <f t="shared" si="105"/>
        <v>2019</v>
      </c>
      <c r="I2277" s="1118"/>
      <c r="J2277" s="1063" t="s">
        <v>925</v>
      </c>
      <c r="K2277" s="1063" t="s">
        <v>924</v>
      </c>
      <c r="L2277" s="1063" t="s">
        <v>827</v>
      </c>
      <c r="M2277" s="1063">
        <v>1786.8240000000005</v>
      </c>
      <c r="N2277" s="1063">
        <v>1.1960000000000002</v>
      </c>
      <c r="O2277" s="1062">
        <f>VLOOKUP(C2277,'A. Rate Class Allocations'!$B$124:$J$128,6,FALSE)</f>
        <v>0.94261788524984402</v>
      </c>
      <c r="P2277" s="1061">
        <f>VLOOKUP(C2277,'A. Rate Class Allocations'!$B$124:$J$128,8,FALSE)</f>
        <v>0.86676492558695795</v>
      </c>
      <c r="Q2277" s="1061">
        <f>VLOOKUP(C2277,'A. Rate Class Allocations'!$B$124:$J$128,7,FALSE)</f>
        <v>0.93591420350510102</v>
      </c>
      <c r="R2277" s="1061">
        <f>VLOOKUP(C2277,'A. Rate Class Allocations'!$B$124:$J$128,9,FALSE)</f>
        <v>0.67326093337246795</v>
      </c>
      <c r="S2277" s="1060">
        <f t="shared" si="106"/>
        <v>1459.8854555734536</v>
      </c>
      <c r="T2277" s="1060">
        <f t="shared" si="107"/>
        <v>0.7536169063692395</v>
      </c>
    </row>
    <row r="2278" spans="1:20" s="1063" customFormat="1">
      <c r="A2278" s="1072" t="s">
        <v>846</v>
      </c>
      <c r="B2278" s="1063" t="s">
        <v>768</v>
      </c>
      <c r="C2278" s="1063" t="s">
        <v>806</v>
      </c>
      <c r="D2278" s="1063" t="s">
        <v>1438</v>
      </c>
      <c r="E2278" s="1066">
        <v>2019</v>
      </c>
      <c r="F2278" s="1066">
        <v>2019</v>
      </c>
      <c r="G2278" s="1064">
        <v>43507</v>
      </c>
      <c r="H2278" s="1117">
        <f t="shared" si="105"/>
        <v>2019</v>
      </c>
      <c r="I2278" s="1118"/>
      <c r="J2278" s="1063" t="s">
        <v>843</v>
      </c>
      <c r="K2278" s="1063" t="s">
        <v>924</v>
      </c>
      <c r="L2278" s="1063" t="s">
        <v>827</v>
      </c>
      <c r="M2278" s="1063">
        <v>77.688000000000002</v>
      </c>
      <c r="N2278" s="1063">
        <v>5.2000000000000005E-2</v>
      </c>
      <c r="O2278" s="1062">
        <f>VLOOKUP(C2278,'A. Rate Class Allocations'!$B$124:$J$128,6,FALSE)</f>
        <v>0.94261788524984402</v>
      </c>
      <c r="P2278" s="1061">
        <f>VLOOKUP(C2278,'A. Rate Class Allocations'!$B$124:$J$128,8,FALSE)</f>
        <v>0.86676492558695795</v>
      </c>
      <c r="Q2278" s="1061">
        <f>VLOOKUP(C2278,'A. Rate Class Allocations'!$B$124:$J$128,7,FALSE)</f>
        <v>0.93591420350510102</v>
      </c>
      <c r="R2278" s="1061">
        <f>VLOOKUP(C2278,'A. Rate Class Allocations'!$B$124:$J$128,9,FALSE)</f>
        <v>0.67326093337246795</v>
      </c>
      <c r="S2278" s="1060">
        <f t="shared" si="106"/>
        <v>63.473280677106665</v>
      </c>
      <c r="T2278" s="1060">
        <f t="shared" si="107"/>
        <v>3.2765952450836508E-2</v>
      </c>
    </row>
    <row r="2279" spans="1:20" s="1063" customFormat="1">
      <c r="A2279" s="1072" t="s">
        <v>846</v>
      </c>
      <c r="B2279" s="1063" t="s">
        <v>768</v>
      </c>
      <c r="C2279" s="1063" t="s">
        <v>806</v>
      </c>
      <c r="D2279" s="1063" t="s">
        <v>1437</v>
      </c>
      <c r="E2279" s="1066">
        <v>2019</v>
      </c>
      <c r="F2279" s="1066">
        <v>2019</v>
      </c>
      <c r="G2279" s="1064">
        <v>43495</v>
      </c>
      <c r="H2279" s="1117">
        <f t="shared" si="105"/>
        <v>2019</v>
      </c>
      <c r="I2279" s="1118"/>
      <c r="J2279" s="1063" t="s">
        <v>925</v>
      </c>
      <c r="K2279" s="1063" t="s">
        <v>924</v>
      </c>
      <c r="L2279" s="1063" t="s">
        <v>827</v>
      </c>
      <c r="M2279" s="1063">
        <v>1960.7039999999997</v>
      </c>
      <c r="N2279" s="1063">
        <v>0.76800000000000002</v>
      </c>
      <c r="O2279" s="1062">
        <f>VLOOKUP(C2279,'A. Rate Class Allocations'!$B$124:$J$128,6,FALSE)</f>
        <v>0.94261788524984402</v>
      </c>
      <c r="P2279" s="1061">
        <f>VLOOKUP(C2279,'A. Rate Class Allocations'!$B$124:$J$128,8,FALSE)</f>
        <v>0.86676492558695795</v>
      </c>
      <c r="Q2279" s="1061">
        <f>VLOOKUP(C2279,'A. Rate Class Allocations'!$B$124:$J$128,7,FALSE)</f>
        <v>0.93591420350510102</v>
      </c>
      <c r="R2279" s="1061">
        <f>VLOOKUP(C2279,'A. Rate Class Allocations'!$B$124:$J$128,9,FALSE)</f>
        <v>0.67326093337246795</v>
      </c>
      <c r="S2279" s="1060">
        <f t="shared" si="106"/>
        <v>1601.9503052817131</v>
      </c>
      <c r="T2279" s="1060">
        <f t="shared" si="107"/>
        <v>0.48392791312004674</v>
      </c>
    </row>
    <row r="2280" spans="1:20" s="1063" customFormat="1">
      <c r="A2280" s="1072" t="s">
        <v>846</v>
      </c>
      <c r="B2280" s="1063" t="s">
        <v>768</v>
      </c>
      <c r="C2280" s="1063" t="s">
        <v>806</v>
      </c>
      <c r="D2280" s="1063" t="s">
        <v>1436</v>
      </c>
      <c r="E2280" s="1066">
        <v>2019</v>
      </c>
      <c r="F2280" s="1066">
        <v>2019</v>
      </c>
      <c r="G2280" s="1064">
        <v>43496</v>
      </c>
      <c r="H2280" s="1117">
        <f t="shared" si="105"/>
        <v>2019</v>
      </c>
      <c r="I2280" s="1118"/>
      <c r="J2280" s="1063" t="s">
        <v>925</v>
      </c>
      <c r="K2280" s="1063" t="s">
        <v>924</v>
      </c>
      <c r="L2280" s="1063" t="s">
        <v>827</v>
      </c>
      <c r="M2280" s="1063">
        <v>367.12000000000006</v>
      </c>
      <c r="N2280" s="1063">
        <v>0.10400000000000001</v>
      </c>
      <c r="O2280" s="1062">
        <f>VLOOKUP(C2280,'A. Rate Class Allocations'!$B$124:$J$128,6,FALSE)</f>
        <v>0.94261788524984402</v>
      </c>
      <c r="P2280" s="1061">
        <f>VLOOKUP(C2280,'A. Rate Class Allocations'!$B$124:$J$128,8,FALSE)</f>
        <v>0.86676492558695795</v>
      </c>
      <c r="Q2280" s="1061">
        <f>VLOOKUP(C2280,'A. Rate Class Allocations'!$B$124:$J$128,7,FALSE)</f>
        <v>0.93591420350510102</v>
      </c>
      <c r="R2280" s="1061">
        <f>VLOOKUP(C2280,'A. Rate Class Allocations'!$B$124:$J$128,9,FALSE)</f>
        <v>0.67326093337246795</v>
      </c>
      <c r="S2280" s="1060">
        <f t="shared" si="106"/>
        <v>299.94736384228457</v>
      </c>
      <c r="T2280" s="1060">
        <f t="shared" si="107"/>
        <v>6.5531904901673016E-2</v>
      </c>
    </row>
    <row r="2281" spans="1:20" s="1063" customFormat="1">
      <c r="A2281" s="1072" t="s">
        <v>846</v>
      </c>
      <c r="B2281" s="1063" t="s">
        <v>768</v>
      </c>
      <c r="C2281" s="1063" t="s">
        <v>806</v>
      </c>
      <c r="D2281" s="1063" t="s">
        <v>1436</v>
      </c>
      <c r="E2281" s="1066">
        <v>2019</v>
      </c>
      <c r="F2281" s="1066">
        <v>2019</v>
      </c>
      <c r="G2281" s="1064">
        <v>43496</v>
      </c>
      <c r="H2281" s="1117">
        <f t="shared" si="105"/>
        <v>2019</v>
      </c>
      <c r="I2281" s="1118"/>
      <c r="J2281" s="1063" t="s">
        <v>925</v>
      </c>
      <c r="K2281" s="1063" t="s">
        <v>924</v>
      </c>
      <c r="L2281" s="1063" t="s">
        <v>827</v>
      </c>
      <c r="M2281" s="1063">
        <v>2456.8799999999997</v>
      </c>
      <c r="N2281" s="1063">
        <v>0.69599999999999995</v>
      </c>
      <c r="O2281" s="1062">
        <f>VLOOKUP(C2281,'A. Rate Class Allocations'!$B$124:$J$128,6,FALSE)</f>
        <v>0.94261788524984402</v>
      </c>
      <c r="P2281" s="1061">
        <f>VLOOKUP(C2281,'A. Rate Class Allocations'!$B$124:$J$128,8,FALSE)</f>
        <v>0.86676492558695795</v>
      </c>
      <c r="Q2281" s="1061">
        <f>VLOOKUP(C2281,'A. Rate Class Allocations'!$B$124:$J$128,7,FALSE)</f>
        <v>0.93591420350510102</v>
      </c>
      <c r="R2281" s="1061">
        <f>VLOOKUP(C2281,'A. Rate Class Allocations'!$B$124:$J$128,9,FALSE)</f>
        <v>0.67326093337246795</v>
      </c>
      <c r="S2281" s="1060">
        <f t="shared" si="106"/>
        <v>2007.3400503291343</v>
      </c>
      <c r="T2281" s="1060">
        <f t="shared" si="107"/>
        <v>0.43855967126504231</v>
      </c>
    </row>
    <row r="2282" spans="1:20" s="1063" customFormat="1">
      <c r="A2282" s="1072" t="s">
        <v>846</v>
      </c>
      <c r="B2282" s="1063" t="s">
        <v>768</v>
      </c>
      <c r="C2282" s="1063" t="s">
        <v>806</v>
      </c>
      <c r="D2282" s="1063" t="s">
        <v>1435</v>
      </c>
      <c r="E2282" s="1066">
        <v>2019</v>
      </c>
      <c r="F2282" s="1066">
        <v>2019</v>
      </c>
      <c r="G2282" s="1064">
        <v>43495</v>
      </c>
      <c r="H2282" s="1117">
        <f t="shared" si="105"/>
        <v>2019</v>
      </c>
      <c r="I2282" s="1118"/>
      <c r="J2282" s="1063" t="s">
        <v>925</v>
      </c>
      <c r="K2282" s="1063" t="s">
        <v>924</v>
      </c>
      <c r="L2282" s="1063" t="s">
        <v>827</v>
      </c>
      <c r="M2282" s="1063">
        <v>3227.1200000000003</v>
      </c>
      <c r="N2282" s="1063">
        <v>1.0400000000000003</v>
      </c>
      <c r="O2282" s="1062">
        <f>VLOOKUP(C2282,'A. Rate Class Allocations'!$B$124:$J$128,6,FALSE)</f>
        <v>0.94261788524984402</v>
      </c>
      <c r="P2282" s="1061">
        <f>VLOOKUP(C2282,'A. Rate Class Allocations'!$B$124:$J$128,8,FALSE)</f>
        <v>0.86676492558695795</v>
      </c>
      <c r="Q2282" s="1061">
        <f>VLOOKUP(C2282,'A. Rate Class Allocations'!$B$124:$J$128,7,FALSE)</f>
        <v>0.93591420350510102</v>
      </c>
      <c r="R2282" s="1061">
        <f>VLOOKUP(C2282,'A. Rate Class Allocations'!$B$124:$J$128,9,FALSE)</f>
        <v>0.67326093337246795</v>
      </c>
      <c r="S2282" s="1060">
        <f t="shared" si="106"/>
        <v>2636.6477903756622</v>
      </c>
      <c r="T2282" s="1060">
        <f t="shared" si="107"/>
        <v>0.6553190490167301</v>
      </c>
    </row>
    <row r="2283" spans="1:20" s="1063" customFormat="1">
      <c r="A2283" s="1072" t="s">
        <v>846</v>
      </c>
      <c r="B2283" s="1063" t="s">
        <v>768</v>
      </c>
      <c r="C2283" s="1063" t="s">
        <v>806</v>
      </c>
      <c r="D2283" s="1063" t="s">
        <v>1434</v>
      </c>
      <c r="E2283" s="1066">
        <v>2019</v>
      </c>
      <c r="F2283" s="1066">
        <v>2019</v>
      </c>
      <c r="G2283" s="1064">
        <v>43496</v>
      </c>
      <c r="H2283" s="1117">
        <f t="shared" si="105"/>
        <v>2019</v>
      </c>
      <c r="I2283" s="1118"/>
      <c r="J2283" s="1063" t="s">
        <v>925</v>
      </c>
      <c r="K2283" s="1063" t="s">
        <v>924</v>
      </c>
      <c r="L2283" s="1063" t="s">
        <v>827</v>
      </c>
      <c r="M2283" s="1063">
        <v>987.27999999999975</v>
      </c>
      <c r="N2283" s="1063">
        <v>0.40999999999999992</v>
      </c>
      <c r="O2283" s="1062">
        <f>VLOOKUP(C2283,'A. Rate Class Allocations'!$B$124:$J$128,6,FALSE)</f>
        <v>0.94261788524984402</v>
      </c>
      <c r="P2283" s="1061">
        <f>VLOOKUP(C2283,'A. Rate Class Allocations'!$B$124:$J$128,8,FALSE)</f>
        <v>0.86676492558695795</v>
      </c>
      <c r="Q2283" s="1061">
        <f>VLOOKUP(C2283,'A. Rate Class Allocations'!$B$124:$J$128,7,FALSE)</f>
        <v>0.93591420350510102</v>
      </c>
      <c r="R2283" s="1061">
        <f>VLOOKUP(C2283,'A. Rate Class Allocations'!$B$124:$J$128,9,FALSE)</f>
        <v>0.67326093337246795</v>
      </c>
      <c r="S2283" s="1060">
        <f t="shared" si="106"/>
        <v>806.63552346429105</v>
      </c>
      <c r="T2283" s="1060">
        <f t="shared" si="107"/>
        <v>0.25834693278544157</v>
      </c>
    </row>
    <row r="2284" spans="1:20" s="1063" customFormat="1">
      <c r="A2284" s="1072" t="s">
        <v>846</v>
      </c>
      <c r="B2284" s="1063" t="s">
        <v>768</v>
      </c>
      <c r="C2284" s="1063" t="s">
        <v>806</v>
      </c>
      <c r="D2284" s="1063" t="s">
        <v>1433</v>
      </c>
      <c r="E2284" s="1066">
        <v>2019</v>
      </c>
      <c r="F2284" s="1066">
        <v>2019</v>
      </c>
      <c r="G2284" s="1064">
        <v>43495</v>
      </c>
      <c r="H2284" s="1117">
        <f t="shared" si="105"/>
        <v>2019</v>
      </c>
      <c r="I2284" s="1118"/>
      <c r="J2284" s="1063" t="s">
        <v>925</v>
      </c>
      <c r="K2284" s="1063" t="s">
        <v>924</v>
      </c>
      <c r="L2284" s="1063" t="s">
        <v>827</v>
      </c>
      <c r="M2284" s="1063">
        <v>6814.0800000000017</v>
      </c>
      <c r="N2284" s="1063">
        <v>1.2480000000000002</v>
      </c>
      <c r="O2284" s="1062">
        <f>VLOOKUP(C2284,'A. Rate Class Allocations'!$B$124:$J$128,6,FALSE)</f>
        <v>0.94261788524984402</v>
      </c>
      <c r="P2284" s="1061">
        <f>VLOOKUP(C2284,'A. Rate Class Allocations'!$B$124:$J$128,8,FALSE)</f>
        <v>0.86676492558695795</v>
      </c>
      <c r="Q2284" s="1061">
        <f>VLOOKUP(C2284,'A. Rate Class Allocations'!$B$124:$J$128,7,FALSE)</f>
        <v>0.93591420350510102</v>
      </c>
      <c r="R2284" s="1061">
        <f>VLOOKUP(C2284,'A. Rate Class Allocations'!$B$124:$J$128,9,FALSE)</f>
        <v>0.67326093337246795</v>
      </c>
      <c r="S2284" s="1060">
        <f t="shared" si="106"/>
        <v>5567.2949798715254</v>
      </c>
      <c r="T2284" s="1060">
        <f t="shared" si="107"/>
        <v>0.78638285882007619</v>
      </c>
    </row>
    <row r="2285" spans="1:20" s="1063" customFormat="1">
      <c r="A2285" s="1072" t="s">
        <v>846</v>
      </c>
      <c r="B2285" s="1063" t="s">
        <v>768</v>
      </c>
      <c r="C2285" s="1063" t="s">
        <v>806</v>
      </c>
      <c r="D2285" s="1063" t="s">
        <v>1432</v>
      </c>
      <c r="E2285" s="1066">
        <v>2019</v>
      </c>
      <c r="F2285" s="1066">
        <v>2019</v>
      </c>
      <c r="G2285" s="1064">
        <v>43493</v>
      </c>
      <c r="H2285" s="1117">
        <f t="shared" si="105"/>
        <v>2019</v>
      </c>
      <c r="I2285" s="1118"/>
      <c r="J2285" s="1063" t="s">
        <v>925</v>
      </c>
      <c r="K2285" s="1063" t="s">
        <v>924</v>
      </c>
      <c r="L2285" s="1063" t="s">
        <v>827</v>
      </c>
      <c r="M2285" s="1063">
        <v>1129.4400000000003</v>
      </c>
      <c r="N2285" s="1063">
        <v>0.31200000000000006</v>
      </c>
      <c r="O2285" s="1062">
        <f>VLOOKUP(C2285,'A. Rate Class Allocations'!$B$124:$J$128,6,FALSE)</f>
        <v>0.94261788524984402</v>
      </c>
      <c r="P2285" s="1061">
        <f>VLOOKUP(C2285,'A. Rate Class Allocations'!$B$124:$J$128,8,FALSE)</f>
        <v>0.86676492558695795</v>
      </c>
      <c r="Q2285" s="1061">
        <f>VLOOKUP(C2285,'A. Rate Class Allocations'!$B$124:$J$128,7,FALSE)</f>
        <v>0.93591420350510102</v>
      </c>
      <c r="R2285" s="1061">
        <f>VLOOKUP(C2285,'A. Rate Class Allocations'!$B$124:$J$128,9,FALSE)</f>
        <v>0.67326093337246795</v>
      </c>
      <c r="S2285" s="1060">
        <f t="shared" si="106"/>
        <v>922.78424116918143</v>
      </c>
      <c r="T2285" s="1060">
        <f t="shared" si="107"/>
        <v>0.19659571470501905</v>
      </c>
    </row>
    <row r="2286" spans="1:20" s="1063" customFormat="1">
      <c r="A2286" s="1072" t="s">
        <v>846</v>
      </c>
      <c r="B2286" s="1063" t="s">
        <v>768</v>
      </c>
      <c r="C2286" s="1063" t="s">
        <v>806</v>
      </c>
      <c r="D2286" s="1063" t="s">
        <v>1432</v>
      </c>
      <c r="E2286" s="1066">
        <v>2019</v>
      </c>
      <c r="F2286" s="1066">
        <v>2019</v>
      </c>
      <c r="G2286" s="1064">
        <v>43493</v>
      </c>
      <c r="H2286" s="1117">
        <f t="shared" si="105"/>
        <v>2019</v>
      </c>
      <c r="I2286" s="1118"/>
      <c r="J2286" s="1063" t="s">
        <v>925</v>
      </c>
      <c r="K2286" s="1063" t="s">
        <v>924</v>
      </c>
      <c r="L2286" s="1063" t="s">
        <v>827</v>
      </c>
      <c r="M2286" s="1063">
        <v>209.95999999999998</v>
      </c>
      <c r="N2286" s="1063">
        <v>5.7999999999999996E-2</v>
      </c>
      <c r="O2286" s="1062">
        <f>VLOOKUP(C2286,'A. Rate Class Allocations'!$B$124:$J$128,6,FALSE)</f>
        <v>0.94261788524984402</v>
      </c>
      <c r="P2286" s="1061">
        <f>VLOOKUP(C2286,'A. Rate Class Allocations'!$B$124:$J$128,8,FALSE)</f>
        <v>0.86676492558695795</v>
      </c>
      <c r="Q2286" s="1061">
        <f>VLOOKUP(C2286,'A. Rate Class Allocations'!$B$124:$J$128,7,FALSE)</f>
        <v>0.93591420350510102</v>
      </c>
      <c r="R2286" s="1061">
        <f>VLOOKUP(C2286,'A. Rate Class Allocations'!$B$124:$J$128,9,FALSE)</f>
        <v>0.67326093337246795</v>
      </c>
      <c r="S2286" s="1060">
        <f t="shared" si="106"/>
        <v>171.54322431991187</v>
      </c>
      <c r="T2286" s="1060">
        <f t="shared" si="107"/>
        <v>3.6546639272086859E-2</v>
      </c>
    </row>
    <row r="2287" spans="1:20" s="1063" customFormat="1">
      <c r="A2287" s="1072" t="s">
        <v>846</v>
      </c>
      <c r="B2287" s="1063" t="s">
        <v>768</v>
      </c>
      <c r="C2287" s="1063" t="s">
        <v>806</v>
      </c>
      <c r="D2287" s="1063" t="s">
        <v>1432</v>
      </c>
      <c r="E2287" s="1066">
        <v>2019</v>
      </c>
      <c r="F2287" s="1066">
        <v>2019</v>
      </c>
      <c r="G2287" s="1064">
        <v>43493</v>
      </c>
      <c r="H2287" s="1117">
        <f t="shared" si="105"/>
        <v>2019</v>
      </c>
      <c r="I2287" s="1118"/>
      <c r="J2287" s="1063" t="s">
        <v>925</v>
      </c>
      <c r="K2287" s="1063" t="s">
        <v>924</v>
      </c>
      <c r="L2287" s="1063" t="s">
        <v>827</v>
      </c>
      <c r="M2287" s="1063">
        <v>253.39999999999995</v>
      </c>
      <c r="N2287" s="1063">
        <v>6.9999999999999993E-2</v>
      </c>
      <c r="O2287" s="1062">
        <f>VLOOKUP(C2287,'A. Rate Class Allocations'!$B$124:$J$128,6,FALSE)</f>
        <v>0.94261788524984402</v>
      </c>
      <c r="P2287" s="1061">
        <f>VLOOKUP(C2287,'A. Rate Class Allocations'!$B$124:$J$128,8,FALSE)</f>
        <v>0.86676492558695795</v>
      </c>
      <c r="Q2287" s="1061">
        <f>VLOOKUP(C2287,'A. Rate Class Allocations'!$B$124:$J$128,7,FALSE)</f>
        <v>0.93591420350510102</v>
      </c>
      <c r="R2287" s="1061">
        <f>VLOOKUP(C2287,'A. Rate Class Allocations'!$B$124:$J$128,9,FALSE)</f>
        <v>0.67326093337246795</v>
      </c>
      <c r="S2287" s="1060">
        <f t="shared" si="106"/>
        <v>207.0349259033419</v>
      </c>
      <c r="T2287" s="1060">
        <f t="shared" si="107"/>
        <v>4.4108012914587588E-2</v>
      </c>
    </row>
    <row r="2288" spans="1:20" s="1063" customFormat="1">
      <c r="A2288" s="1072" t="s">
        <v>846</v>
      </c>
      <c r="B2288" s="1063" t="s">
        <v>768</v>
      </c>
      <c r="C2288" s="1063" t="s">
        <v>806</v>
      </c>
      <c r="D2288" s="1063" t="s">
        <v>1431</v>
      </c>
      <c r="E2288" s="1066">
        <v>2019</v>
      </c>
      <c r="F2288" s="1066">
        <v>2019</v>
      </c>
      <c r="G2288" s="1064">
        <v>43488</v>
      </c>
      <c r="H2288" s="1117">
        <f t="shared" si="105"/>
        <v>2019</v>
      </c>
      <c r="I2288" s="1118"/>
      <c r="J2288" s="1063" t="s">
        <v>925</v>
      </c>
      <c r="K2288" s="1063" t="s">
        <v>924</v>
      </c>
      <c r="L2288" s="1063" t="s">
        <v>827</v>
      </c>
      <c r="M2288" s="1063">
        <v>380.96999999999991</v>
      </c>
      <c r="N2288" s="1063">
        <v>0.153</v>
      </c>
      <c r="O2288" s="1062">
        <f>VLOOKUP(C2288,'A. Rate Class Allocations'!$B$124:$J$128,6,FALSE)</f>
        <v>0.94261788524984402</v>
      </c>
      <c r="P2288" s="1061">
        <f>VLOOKUP(C2288,'A. Rate Class Allocations'!$B$124:$J$128,8,FALSE)</f>
        <v>0.86676492558695795</v>
      </c>
      <c r="Q2288" s="1061">
        <f>VLOOKUP(C2288,'A. Rate Class Allocations'!$B$124:$J$128,7,FALSE)</f>
        <v>0.93591420350510102</v>
      </c>
      <c r="R2288" s="1061">
        <f>VLOOKUP(C2288,'A. Rate Class Allocations'!$B$124:$J$128,9,FALSE)</f>
        <v>0.67326093337246795</v>
      </c>
      <c r="S2288" s="1060">
        <f t="shared" si="106"/>
        <v>311.26320332042684</v>
      </c>
      <c r="T2288" s="1060">
        <f t="shared" si="107"/>
        <v>9.6407513941884321E-2</v>
      </c>
    </row>
    <row r="2289" spans="1:20" s="1063" customFormat="1">
      <c r="A2289" s="1072" t="s">
        <v>846</v>
      </c>
      <c r="B2289" s="1063" t="s">
        <v>768</v>
      </c>
      <c r="C2289" s="1063" t="s">
        <v>806</v>
      </c>
      <c r="D2289" s="1063" t="s">
        <v>1431</v>
      </c>
      <c r="E2289" s="1066">
        <v>2019</v>
      </c>
      <c r="F2289" s="1066">
        <v>2019</v>
      </c>
      <c r="G2289" s="1064">
        <v>43488</v>
      </c>
      <c r="H2289" s="1117">
        <f t="shared" si="105"/>
        <v>2019</v>
      </c>
      <c r="I2289" s="1118"/>
      <c r="J2289" s="1063" t="s">
        <v>925</v>
      </c>
      <c r="K2289" s="1063" t="s">
        <v>924</v>
      </c>
      <c r="L2289" s="1063" t="s">
        <v>827</v>
      </c>
      <c r="M2289" s="1063">
        <v>1912.32</v>
      </c>
      <c r="N2289" s="1063">
        <v>0.76800000000000002</v>
      </c>
      <c r="O2289" s="1062">
        <f>VLOOKUP(C2289,'A. Rate Class Allocations'!$B$124:$J$128,6,FALSE)</f>
        <v>0.94261788524984402</v>
      </c>
      <c r="P2289" s="1061">
        <f>VLOOKUP(C2289,'A. Rate Class Allocations'!$B$124:$J$128,8,FALSE)</f>
        <v>0.86676492558695795</v>
      </c>
      <c r="Q2289" s="1061">
        <f>VLOOKUP(C2289,'A. Rate Class Allocations'!$B$124:$J$128,7,FALSE)</f>
        <v>0.93591420350510102</v>
      </c>
      <c r="R2289" s="1061">
        <f>VLOOKUP(C2289,'A. Rate Class Allocations'!$B$124:$J$128,9,FALSE)</f>
        <v>0.67326093337246795</v>
      </c>
      <c r="S2289" s="1060">
        <f t="shared" si="106"/>
        <v>1562.419216667241</v>
      </c>
      <c r="T2289" s="1060">
        <f t="shared" si="107"/>
        <v>0.48392791312004674</v>
      </c>
    </row>
    <row r="2290" spans="1:20" s="1063" customFormat="1">
      <c r="A2290" s="1072" t="s">
        <v>846</v>
      </c>
      <c r="B2290" s="1063" t="s">
        <v>768</v>
      </c>
      <c r="C2290" s="1063" t="s">
        <v>806</v>
      </c>
      <c r="D2290" s="1063" t="s">
        <v>1431</v>
      </c>
      <c r="E2290" s="1066">
        <v>2019</v>
      </c>
      <c r="F2290" s="1066">
        <v>2019</v>
      </c>
      <c r="G2290" s="1064">
        <v>43488</v>
      </c>
      <c r="H2290" s="1117">
        <f t="shared" si="105"/>
        <v>2019</v>
      </c>
      <c r="I2290" s="1118"/>
      <c r="J2290" s="1063" t="s">
        <v>925</v>
      </c>
      <c r="K2290" s="1063" t="s">
        <v>924</v>
      </c>
      <c r="L2290" s="1063" t="s">
        <v>827</v>
      </c>
      <c r="M2290" s="1063">
        <v>144.41999999999999</v>
      </c>
      <c r="N2290" s="1063">
        <v>5.7999999999999996E-2</v>
      </c>
      <c r="O2290" s="1062">
        <f>VLOOKUP(C2290,'A. Rate Class Allocations'!$B$124:$J$128,6,FALSE)</f>
        <v>0.94261788524984402</v>
      </c>
      <c r="P2290" s="1061">
        <f>VLOOKUP(C2290,'A. Rate Class Allocations'!$B$124:$J$128,8,FALSE)</f>
        <v>0.86676492558695795</v>
      </c>
      <c r="Q2290" s="1061">
        <f>VLOOKUP(C2290,'A. Rate Class Allocations'!$B$124:$J$128,7,FALSE)</f>
        <v>0.93591420350510102</v>
      </c>
      <c r="R2290" s="1061">
        <f>VLOOKUP(C2290,'A. Rate Class Allocations'!$B$124:$J$128,9,FALSE)</f>
        <v>0.67326093337246795</v>
      </c>
      <c r="S2290" s="1060">
        <f t="shared" si="106"/>
        <v>117.99520125872391</v>
      </c>
      <c r="T2290" s="1060">
        <f t="shared" si="107"/>
        <v>3.6546639272086859E-2</v>
      </c>
    </row>
    <row r="2291" spans="1:20" s="1063" customFormat="1">
      <c r="A2291" s="1072" t="s">
        <v>846</v>
      </c>
      <c r="B2291" s="1063" t="s">
        <v>768</v>
      </c>
      <c r="C2291" s="1063" t="s">
        <v>806</v>
      </c>
      <c r="D2291" s="1063" t="s">
        <v>1431</v>
      </c>
      <c r="E2291" s="1066">
        <v>2019</v>
      </c>
      <c r="F2291" s="1066">
        <v>2019</v>
      </c>
      <c r="G2291" s="1064">
        <v>43488</v>
      </c>
      <c r="H2291" s="1117">
        <f t="shared" si="105"/>
        <v>2019</v>
      </c>
      <c r="I2291" s="1118"/>
      <c r="J2291" s="1063" t="s">
        <v>925</v>
      </c>
      <c r="K2291" s="1063" t="s">
        <v>924</v>
      </c>
      <c r="L2291" s="1063" t="s">
        <v>827</v>
      </c>
      <c r="M2291" s="1063">
        <v>679.7700000000001</v>
      </c>
      <c r="N2291" s="1063">
        <v>0.27300000000000002</v>
      </c>
      <c r="O2291" s="1062">
        <f>VLOOKUP(C2291,'A. Rate Class Allocations'!$B$124:$J$128,6,FALSE)</f>
        <v>0.94261788524984402</v>
      </c>
      <c r="P2291" s="1061">
        <f>VLOOKUP(C2291,'A. Rate Class Allocations'!$B$124:$J$128,8,FALSE)</f>
        <v>0.86676492558695795</v>
      </c>
      <c r="Q2291" s="1061">
        <f>VLOOKUP(C2291,'A. Rate Class Allocations'!$B$124:$J$128,7,FALSE)</f>
        <v>0.93591420350510102</v>
      </c>
      <c r="R2291" s="1061">
        <f>VLOOKUP(C2291,'A. Rate Class Allocations'!$B$124:$J$128,9,FALSE)</f>
        <v>0.67326093337246795</v>
      </c>
      <c r="S2291" s="1060">
        <f t="shared" si="106"/>
        <v>555.39120592468339</v>
      </c>
      <c r="T2291" s="1060">
        <f t="shared" si="107"/>
        <v>0.17202125036689164</v>
      </c>
    </row>
    <row r="2292" spans="1:20" s="1063" customFormat="1">
      <c r="A2292" s="1072" t="s">
        <v>846</v>
      </c>
      <c r="B2292" s="1063" t="s">
        <v>768</v>
      </c>
      <c r="C2292" s="1063" t="s">
        <v>806</v>
      </c>
      <c r="D2292" s="1063" t="s">
        <v>1430</v>
      </c>
      <c r="E2292" s="1066">
        <v>2019</v>
      </c>
      <c r="F2292" s="1066">
        <v>2019</v>
      </c>
      <c r="G2292" s="1064">
        <v>43481</v>
      </c>
      <c r="H2292" s="1117">
        <f t="shared" si="105"/>
        <v>2019</v>
      </c>
      <c r="I2292" s="1118"/>
      <c r="J2292" s="1063" t="s">
        <v>925</v>
      </c>
      <c r="K2292" s="1063" t="s">
        <v>924</v>
      </c>
      <c r="L2292" s="1063" t="s">
        <v>827</v>
      </c>
      <c r="M2292" s="1063">
        <v>1829.1</v>
      </c>
      <c r="N2292" s="1063">
        <v>0.78</v>
      </c>
      <c r="O2292" s="1062">
        <f>VLOOKUP(C2292,'A. Rate Class Allocations'!$B$124:$J$128,6,FALSE)</f>
        <v>0.94261788524984402</v>
      </c>
      <c r="P2292" s="1061">
        <f>VLOOKUP(C2292,'A. Rate Class Allocations'!$B$124:$J$128,8,FALSE)</f>
        <v>0.86676492558695795</v>
      </c>
      <c r="Q2292" s="1061">
        <f>VLOOKUP(C2292,'A. Rate Class Allocations'!$B$124:$J$128,7,FALSE)</f>
        <v>0.93591420350510102</v>
      </c>
      <c r="R2292" s="1061">
        <f>VLOOKUP(C2292,'A. Rate Class Allocations'!$B$124:$J$128,9,FALSE)</f>
        <v>0.67326093337246795</v>
      </c>
      <c r="S2292" s="1060">
        <f t="shared" si="106"/>
        <v>1494.4261364238466</v>
      </c>
      <c r="T2292" s="1060">
        <f t="shared" si="107"/>
        <v>0.49148928676254749</v>
      </c>
    </row>
    <row r="2293" spans="1:20" s="1063" customFormat="1">
      <c r="A2293" s="1072" t="s">
        <v>846</v>
      </c>
      <c r="B2293" s="1063" t="s">
        <v>768</v>
      </c>
      <c r="C2293" s="1063" t="s">
        <v>806</v>
      </c>
      <c r="D2293" s="1063" t="s">
        <v>1430</v>
      </c>
      <c r="E2293" s="1066">
        <v>2019</v>
      </c>
      <c r="F2293" s="1066">
        <v>2019</v>
      </c>
      <c r="G2293" s="1064">
        <v>43481</v>
      </c>
      <c r="H2293" s="1117">
        <f t="shared" si="105"/>
        <v>2019</v>
      </c>
      <c r="I2293" s="1118"/>
      <c r="J2293" s="1063" t="s">
        <v>925</v>
      </c>
      <c r="K2293" s="1063" t="s">
        <v>924</v>
      </c>
      <c r="L2293" s="1063" t="s">
        <v>827</v>
      </c>
      <c r="M2293" s="1063">
        <v>1013.0400000000002</v>
      </c>
      <c r="N2293" s="1063">
        <v>0.43200000000000005</v>
      </c>
      <c r="O2293" s="1062">
        <f>VLOOKUP(C2293,'A. Rate Class Allocations'!$B$124:$J$128,6,FALSE)</f>
        <v>0.94261788524984402</v>
      </c>
      <c r="P2293" s="1061">
        <f>VLOOKUP(C2293,'A. Rate Class Allocations'!$B$124:$J$128,8,FALSE)</f>
        <v>0.86676492558695795</v>
      </c>
      <c r="Q2293" s="1061">
        <f>VLOOKUP(C2293,'A. Rate Class Allocations'!$B$124:$J$128,7,FALSE)</f>
        <v>0.93591420350510102</v>
      </c>
      <c r="R2293" s="1061">
        <f>VLOOKUP(C2293,'A. Rate Class Allocations'!$B$124:$J$128,9,FALSE)</f>
        <v>0.67326093337246795</v>
      </c>
      <c r="S2293" s="1060">
        <f t="shared" si="106"/>
        <v>827.68216786551523</v>
      </c>
      <c r="T2293" s="1060">
        <f t="shared" si="107"/>
        <v>0.27220945113002637</v>
      </c>
    </row>
    <row r="2294" spans="1:20" s="1063" customFormat="1">
      <c r="A2294" s="1072" t="s">
        <v>846</v>
      </c>
      <c r="B2294" s="1063" t="s">
        <v>768</v>
      </c>
      <c r="C2294" s="1063" t="s">
        <v>806</v>
      </c>
      <c r="D2294" s="1063" t="s">
        <v>1429</v>
      </c>
      <c r="E2294" s="1066">
        <v>2019</v>
      </c>
      <c r="F2294" s="1066">
        <v>2019</v>
      </c>
      <c r="G2294" s="1064">
        <v>43477</v>
      </c>
      <c r="H2294" s="1117">
        <f t="shared" si="105"/>
        <v>2019</v>
      </c>
      <c r="I2294" s="1118"/>
      <c r="J2294" s="1063" t="s">
        <v>925</v>
      </c>
      <c r="K2294" s="1063" t="s">
        <v>924</v>
      </c>
      <c r="L2294" s="1063" t="s">
        <v>827</v>
      </c>
      <c r="M2294" s="1063">
        <v>194.96699999999998</v>
      </c>
      <c r="N2294" s="1063">
        <v>8.6999999999999994E-2</v>
      </c>
      <c r="O2294" s="1062">
        <f>VLOOKUP(C2294,'A. Rate Class Allocations'!$B$124:$J$128,6,FALSE)</f>
        <v>0.94261788524984402</v>
      </c>
      <c r="P2294" s="1061">
        <f>VLOOKUP(C2294,'A. Rate Class Allocations'!$B$124:$J$128,8,FALSE)</f>
        <v>0.86676492558695795</v>
      </c>
      <c r="Q2294" s="1061">
        <f>VLOOKUP(C2294,'A. Rate Class Allocations'!$B$124:$J$128,7,FALSE)</f>
        <v>0.93591420350510102</v>
      </c>
      <c r="R2294" s="1061">
        <f>VLOOKUP(C2294,'A. Rate Class Allocations'!$B$124:$J$128,9,FALSE)</f>
        <v>0.67326093337246795</v>
      </c>
      <c r="S2294" s="1060">
        <f t="shared" si="106"/>
        <v>159.29352169927728</v>
      </c>
      <c r="T2294" s="1060">
        <f t="shared" si="107"/>
        <v>5.4819958908130288E-2</v>
      </c>
    </row>
    <row r="2295" spans="1:20" s="1063" customFormat="1">
      <c r="A2295" s="1072" t="s">
        <v>846</v>
      </c>
      <c r="B2295" s="1063" t="s">
        <v>768</v>
      </c>
      <c r="C2295" s="1063" t="s">
        <v>806</v>
      </c>
      <c r="D2295" s="1063" t="s">
        <v>1429</v>
      </c>
      <c r="E2295" s="1066">
        <v>2019</v>
      </c>
      <c r="F2295" s="1066">
        <v>2019</v>
      </c>
      <c r="G2295" s="1064">
        <v>43477</v>
      </c>
      <c r="H2295" s="1117">
        <f t="shared" si="105"/>
        <v>2019</v>
      </c>
      <c r="I2295" s="1118"/>
      <c r="J2295" s="1063" t="s">
        <v>925</v>
      </c>
      <c r="K2295" s="1063" t="s">
        <v>924</v>
      </c>
      <c r="L2295" s="1063" t="s">
        <v>827</v>
      </c>
      <c r="M2295" s="1063">
        <v>685.74599999999998</v>
      </c>
      <c r="N2295" s="1063">
        <v>0.30599999999999999</v>
      </c>
      <c r="O2295" s="1062">
        <f>VLOOKUP(C2295,'A. Rate Class Allocations'!$B$124:$J$128,6,FALSE)</f>
        <v>0.94261788524984402</v>
      </c>
      <c r="P2295" s="1061">
        <f>VLOOKUP(C2295,'A. Rate Class Allocations'!$B$124:$J$128,8,FALSE)</f>
        <v>0.86676492558695795</v>
      </c>
      <c r="Q2295" s="1061">
        <f>VLOOKUP(C2295,'A. Rate Class Allocations'!$B$124:$J$128,7,FALSE)</f>
        <v>0.93591420350510102</v>
      </c>
      <c r="R2295" s="1061">
        <f>VLOOKUP(C2295,'A. Rate Class Allocations'!$B$124:$J$128,9,FALSE)</f>
        <v>0.67326093337246795</v>
      </c>
      <c r="S2295" s="1060">
        <f t="shared" si="106"/>
        <v>560.27376597676835</v>
      </c>
      <c r="T2295" s="1060">
        <f t="shared" si="107"/>
        <v>0.19281502788376864</v>
      </c>
    </row>
    <row r="2296" spans="1:20" s="1063" customFormat="1">
      <c r="A2296" s="1072" t="s">
        <v>846</v>
      </c>
      <c r="B2296" s="1063" t="s">
        <v>768</v>
      </c>
      <c r="C2296" s="1063" t="s">
        <v>806</v>
      </c>
      <c r="D2296" s="1063" t="s">
        <v>1429</v>
      </c>
      <c r="E2296" s="1066">
        <v>2019</v>
      </c>
      <c r="F2296" s="1066">
        <v>2019</v>
      </c>
      <c r="G2296" s="1064">
        <v>43477</v>
      </c>
      <c r="H2296" s="1117">
        <f t="shared" si="105"/>
        <v>2019</v>
      </c>
      <c r="I2296" s="1118"/>
      <c r="J2296" s="1063" t="s">
        <v>925</v>
      </c>
      <c r="K2296" s="1063" t="s">
        <v>924</v>
      </c>
      <c r="L2296" s="1063" t="s">
        <v>827</v>
      </c>
      <c r="M2296" s="1063">
        <v>2258.9279999999999</v>
      </c>
      <c r="N2296" s="1063">
        <v>1.008</v>
      </c>
      <c r="O2296" s="1062">
        <f>VLOOKUP(C2296,'A. Rate Class Allocations'!$B$124:$J$128,6,FALSE)</f>
        <v>0.94261788524984402</v>
      </c>
      <c r="P2296" s="1061">
        <f>VLOOKUP(C2296,'A. Rate Class Allocations'!$B$124:$J$128,8,FALSE)</f>
        <v>0.86676492558695795</v>
      </c>
      <c r="Q2296" s="1061">
        <f>VLOOKUP(C2296,'A. Rate Class Allocations'!$B$124:$J$128,7,FALSE)</f>
        <v>0.93591420350510102</v>
      </c>
      <c r="R2296" s="1061">
        <f>VLOOKUP(C2296,'A. Rate Class Allocations'!$B$124:$J$128,9,FALSE)</f>
        <v>0.67326093337246795</v>
      </c>
      <c r="S2296" s="1060">
        <f t="shared" si="106"/>
        <v>1845.6076996881782</v>
      </c>
      <c r="T2296" s="1060">
        <f t="shared" si="107"/>
        <v>0.63515538597006138</v>
      </c>
    </row>
    <row r="2297" spans="1:20" s="1063" customFormat="1">
      <c r="A2297" s="1072" t="s">
        <v>846</v>
      </c>
      <c r="B2297" s="1063" t="s">
        <v>768</v>
      </c>
      <c r="C2297" s="1063" t="s">
        <v>806</v>
      </c>
      <c r="D2297" s="1063" t="s">
        <v>1428</v>
      </c>
      <c r="E2297" s="1066">
        <v>2019</v>
      </c>
      <c r="F2297" s="1066">
        <v>2019</v>
      </c>
      <c r="G2297" s="1064">
        <v>43481</v>
      </c>
      <c r="H2297" s="1117">
        <f t="shared" si="105"/>
        <v>2019</v>
      </c>
      <c r="I2297" s="1118"/>
      <c r="J2297" s="1063" t="s">
        <v>925</v>
      </c>
      <c r="K2297" s="1063" t="s">
        <v>924</v>
      </c>
      <c r="L2297" s="1063" t="s">
        <v>827</v>
      </c>
      <c r="M2297" s="1063">
        <v>1035.8400000000004</v>
      </c>
      <c r="N2297" s="1063">
        <v>0.52000000000000013</v>
      </c>
      <c r="O2297" s="1062">
        <f>VLOOKUP(C2297,'A. Rate Class Allocations'!$B$124:$J$128,6,FALSE)</f>
        <v>0.94261788524984402</v>
      </c>
      <c r="P2297" s="1061">
        <f>VLOOKUP(C2297,'A. Rate Class Allocations'!$B$124:$J$128,8,FALSE)</f>
        <v>0.86676492558695795</v>
      </c>
      <c r="Q2297" s="1061">
        <f>VLOOKUP(C2297,'A. Rate Class Allocations'!$B$124:$J$128,7,FALSE)</f>
        <v>0.93591420350510102</v>
      </c>
      <c r="R2297" s="1061">
        <f>VLOOKUP(C2297,'A. Rate Class Allocations'!$B$124:$J$128,9,FALSE)</f>
        <v>0.67326093337246795</v>
      </c>
      <c r="S2297" s="1060">
        <f t="shared" si="106"/>
        <v>846.31040902808923</v>
      </c>
      <c r="T2297" s="1060">
        <f t="shared" si="107"/>
        <v>0.32765952450836505</v>
      </c>
    </row>
    <row r="2298" spans="1:20" s="1063" customFormat="1">
      <c r="A2298" s="1072" t="s">
        <v>846</v>
      </c>
      <c r="B2298" s="1063" t="s">
        <v>768</v>
      </c>
      <c r="C2298" s="1063" t="s">
        <v>806</v>
      </c>
      <c r="D2298" s="1063" t="s">
        <v>1428</v>
      </c>
      <c r="E2298" s="1066">
        <v>2019</v>
      </c>
      <c r="F2298" s="1066">
        <v>2019</v>
      </c>
      <c r="G2298" s="1064">
        <v>43481</v>
      </c>
      <c r="H2298" s="1117">
        <f t="shared" si="105"/>
        <v>2019</v>
      </c>
      <c r="I2298" s="1118"/>
      <c r="J2298" s="1063" t="s">
        <v>925</v>
      </c>
      <c r="K2298" s="1063" t="s">
        <v>924</v>
      </c>
      <c r="L2298" s="1063" t="s">
        <v>827</v>
      </c>
      <c r="M2298" s="1063">
        <v>346.608</v>
      </c>
      <c r="N2298" s="1063">
        <v>0.17399999999999999</v>
      </c>
      <c r="O2298" s="1062">
        <f>VLOOKUP(C2298,'A. Rate Class Allocations'!$B$124:$J$128,6,FALSE)</f>
        <v>0.94261788524984402</v>
      </c>
      <c r="P2298" s="1061">
        <f>VLOOKUP(C2298,'A. Rate Class Allocations'!$B$124:$J$128,8,FALSE)</f>
        <v>0.86676492558695795</v>
      </c>
      <c r="Q2298" s="1061">
        <f>VLOOKUP(C2298,'A. Rate Class Allocations'!$B$124:$J$128,7,FALSE)</f>
        <v>0.93591420350510102</v>
      </c>
      <c r="R2298" s="1061">
        <f>VLOOKUP(C2298,'A. Rate Class Allocations'!$B$124:$J$128,9,FALSE)</f>
        <v>0.67326093337246795</v>
      </c>
      <c r="S2298" s="1060">
        <f t="shared" si="106"/>
        <v>283.18848302093744</v>
      </c>
      <c r="T2298" s="1060">
        <f t="shared" si="107"/>
        <v>0.10963991781626058</v>
      </c>
    </row>
    <row r="2299" spans="1:20" s="1063" customFormat="1">
      <c r="A2299" s="1072" t="s">
        <v>846</v>
      </c>
      <c r="B2299" s="1063" t="s">
        <v>768</v>
      </c>
      <c r="C2299" s="1063" t="s">
        <v>806</v>
      </c>
      <c r="D2299" s="1063" t="s">
        <v>1428</v>
      </c>
      <c r="E2299" s="1066">
        <v>2019</v>
      </c>
      <c r="F2299" s="1066">
        <v>2019</v>
      </c>
      <c r="G2299" s="1064">
        <v>43481</v>
      </c>
      <c r="H2299" s="1117">
        <f t="shared" si="105"/>
        <v>2019</v>
      </c>
      <c r="I2299" s="1118"/>
      <c r="J2299" s="1063" t="s">
        <v>925</v>
      </c>
      <c r="K2299" s="1063" t="s">
        <v>924</v>
      </c>
      <c r="L2299" s="1063" t="s">
        <v>827</v>
      </c>
      <c r="M2299" s="1063">
        <v>1219.104</v>
      </c>
      <c r="N2299" s="1063">
        <v>0.61199999999999999</v>
      </c>
      <c r="O2299" s="1062">
        <f>VLOOKUP(C2299,'A. Rate Class Allocations'!$B$124:$J$128,6,FALSE)</f>
        <v>0.94261788524984402</v>
      </c>
      <c r="P2299" s="1061">
        <f>VLOOKUP(C2299,'A. Rate Class Allocations'!$B$124:$J$128,8,FALSE)</f>
        <v>0.86676492558695795</v>
      </c>
      <c r="Q2299" s="1061">
        <f>VLOOKUP(C2299,'A. Rate Class Allocations'!$B$124:$J$128,7,FALSE)</f>
        <v>0.93591420350510102</v>
      </c>
      <c r="R2299" s="1061">
        <f>VLOOKUP(C2299,'A. Rate Class Allocations'!$B$124:$J$128,9,FALSE)</f>
        <v>0.67326093337246795</v>
      </c>
      <c r="S2299" s="1060">
        <f t="shared" si="106"/>
        <v>996.04225062536602</v>
      </c>
      <c r="T2299" s="1060">
        <f t="shared" si="107"/>
        <v>0.38563005576753728</v>
      </c>
    </row>
    <row r="2300" spans="1:20" s="1063" customFormat="1">
      <c r="A2300" s="1072" t="s">
        <v>846</v>
      </c>
      <c r="B2300" s="1063" t="s">
        <v>768</v>
      </c>
      <c r="C2300" s="1063" t="s">
        <v>806</v>
      </c>
      <c r="D2300" s="1063" t="s">
        <v>1427</v>
      </c>
      <c r="E2300" s="1066">
        <v>2019</v>
      </c>
      <c r="F2300" s="1066">
        <v>2019</v>
      </c>
      <c r="G2300" s="1064">
        <v>43486</v>
      </c>
      <c r="H2300" s="1117">
        <f t="shared" si="105"/>
        <v>2019</v>
      </c>
      <c r="I2300" s="1118"/>
      <c r="J2300" s="1063" t="s">
        <v>925</v>
      </c>
      <c r="K2300" s="1063" t="s">
        <v>924</v>
      </c>
      <c r="L2300" s="1063" t="s">
        <v>827</v>
      </c>
      <c r="M2300" s="1063">
        <v>349.596</v>
      </c>
      <c r="N2300" s="1063">
        <v>0.15600000000000003</v>
      </c>
      <c r="O2300" s="1062">
        <f>VLOOKUP(C2300,'A. Rate Class Allocations'!$B$124:$J$128,6,FALSE)</f>
        <v>0.94261788524984402</v>
      </c>
      <c r="P2300" s="1061">
        <f>VLOOKUP(C2300,'A. Rate Class Allocations'!$B$124:$J$128,8,FALSE)</f>
        <v>0.86676492558695795</v>
      </c>
      <c r="Q2300" s="1061">
        <f>VLOOKUP(C2300,'A. Rate Class Allocations'!$B$124:$J$128,7,FALSE)</f>
        <v>0.93591420350510102</v>
      </c>
      <c r="R2300" s="1061">
        <f>VLOOKUP(C2300,'A. Rate Class Allocations'!$B$124:$J$128,9,FALSE)</f>
        <v>0.67326093337246795</v>
      </c>
      <c r="S2300" s="1060">
        <f t="shared" si="106"/>
        <v>285.62976304697997</v>
      </c>
      <c r="T2300" s="1060">
        <f t="shared" si="107"/>
        <v>9.8297857352509524E-2</v>
      </c>
    </row>
    <row r="2301" spans="1:20" s="1063" customFormat="1">
      <c r="A2301" s="1072" t="s">
        <v>846</v>
      </c>
      <c r="B2301" s="1063" t="s">
        <v>768</v>
      </c>
      <c r="C2301" s="1063" t="s">
        <v>806</v>
      </c>
      <c r="D2301" s="1063" t="s">
        <v>1427</v>
      </c>
      <c r="E2301" s="1066">
        <v>2019</v>
      </c>
      <c r="F2301" s="1066">
        <v>2019</v>
      </c>
      <c r="G2301" s="1064">
        <v>43486</v>
      </c>
      <c r="H2301" s="1117">
        <f t="shared" si="105"/>
        <v>2019</v>
      </c>
      <c r="I2301" s="1118"/>
      <c r="J2301" s="1063" t="s">
        <v>925</v>
      </c>
      <c r="K2301" s="1063" t="s">
        <v>924</v>
      </c>
      <c r="L2301" s="1063" t="s">
        <v>827</v>
      </c>
      <c r="M2301" s="1063">
        <v>259.95599999999996</v>
      </c>
      <c r="N2301" s="1063">
        <v>0.11599999999999999</v>
      </c>
      <c r="O2301" s="1062">
        <f>VLOOKUP(C2301,'A. Rate Class Allocations'!$B$124:$J$128,6,FALSE)</f>
        <v>0.94261788524984402</v>
      </c>
      <c r="P2301" s="1061">
        <f>VLOOKUP(C2301,'A. Rate Class Allocations'!$B$124:$J$128,8,FALSE)</f>
        <v>0.86676492558695795</v>
      </c>
      <c r="Q2301" s="1061">
        <f>VLOOKUP(C2301,'A. Rate Class Allocations'!$B$124:$J$128,7,FALSE)</f>
        <v>0.93591420350510102</v>
      </c>
      <c r="R2301" s="1061">
        <f>VLOOKUP(C2301,'A. Rate Class Allocations'!$B$124:$J$128,9,FALSE)</f>
        <v>0.67326093337246795</v>
      </c>
      <c r="S2301" s="1060">
        <f t="shared" si="106"/>
        <v>212.39136226570304</v>
      </c>
      <c r="T2301" s="1060">
        <f t="shared" si="107"/>
        <v>7.3093278544173718E-2</v>
      </c>
    </row>
    <row r="2302" spans="1:20" s="1063" customFormat="1">
      <c r="A2302" s="1072" t="s">
        <v>846</v>
      </c>
      <c r="B2302" s="1063" t="s">
        <v>768</v>
      </c>
      <c r="C2302" s="1063" t="s">
        <v>806</v>
      </c>
      <c r="D2302" s="1063" t="s">
        <v>1427</v>
      </c>
      <c r="E2302" s="1066">
        <v>2019</v>
      </c>
      <c r="F2302" s="1066">
        <v>2019</v>
      </c>
      <c r="G2302" s="1064">
        <v>43486</v>
      </c>
      <c r="H2302" s="1117">
        <f t="shared" si="105"/>
        <v>2019</v>
      </c>
      <c r="I2302" s="1118"/>
      <c r="J2302" s="1063" t="s">
        <v>925</v>
      </c>
      <c r="K2302" s="1063" t="s">
        <v>924</v>
      </c>
      <c r="L2302" s="1063" t="s">
        <v>827</v>
      </c>
      <c r="M2302" s="1063">
        <v>3495.9599999999996</v>
      </c>
      <c r="N2302" s="1063">
        <v>1.5599999999999998</v>
      </c>
      <c r="O2302" s="1062">
        <f>VLOOKUP(C2302,'A. Rate Class Allocations'!$B$124:$J$128,6,FALSE)</f>
        <v>0.94261788524984402</v>
      </c>
      <c r="P2302" s="1061">
        <f>VLOOKUP(C2302,'A. Rate Class Allocations'!$B$124:$J$128,8,FALSE)</f>
        <v>0.86676492558695795</v>
      </c>
      <c r="Q2302" s="1061">
        <f>VLOOKUP(C2302,'A. Rate Class Allocations'!$B$124:$J$128,7,FALSE)</f>
        <v>0.93591420350510102</v>
      </c>
      <c r="R2302" s="1061">
        <f>VLOOKUP(C2302,'A. Rate Class Allocations'!$B$124:$J$128,9,FALSE)</f>
        <v>0.67326093337246795</v>
      </c>
      <c r="S2302" s="1060">
        <f t="shared" si="106"/>
        <v>2856.2976304697995</v>
      </c>
      <c r="T2302" s="1060">
        <f t="shared" si="107"/>
        <v>0.98297857352509488</v>
      </c>
    </row>
    <row r="2303" spans="1:20" s="1063" customFormat="1">
      <c r="A2303" s="1072" t="s">
        <v>846</v>
      </c>
      <c r="B2303" s="1063" t="s">
        <v>768</v>
      </c>
      <c r="C2303" s="1063" t="s">
        <v>806</v>
      </c>
      <c r="D2303" s="1063" t="s">
        <v>1427</v>
      </c>
      <c r="E2303" s="1066">
        <v>2019</v>
      </c>
      <c r="F2303" s="1066">
        <v>2019</v>
      </c>
      <c r="G2303" s="1064">
        <v>43486</v>
      </c>
      <c r="H2303" s="1117">
        <f t="shared" si="105"/>
        <v>2019</v>
      </c>
      <c r="I2303" s="1118"/>
      <c r="J2303" s="1063" t="s">
        <v>925</v>
      </c>
      <c r="K2303" s="1063" t="s">
        <v>924</v>
      </c>
      <c r="L2303" s="1063" t="s">
        <v>827</v>
      </c>
      <c r="M2303" s="1063">
        <v>2256.6870000000004</v>
      </c>
      <c r="N2303" s="1063">
        <v>1.0070000000000001</v>
      </c>
      <c r="O2303" s="1062">
        <f>VLOOKUP(C2303,'A. Rate Class Allocations'!$B$124:$J$128,6,FALSE)</f>
        <v>0.94261788524984402</v>
      </c>
      <c r="P2303" s="1061">
        <f>VLOOKUP(C2303,'A. Rate Class Allocations'!$B$124:$J$128,8,FALSE)</f>
        <v>0.86676492558695795</v>
      </c>
      <c r="Q2303" s="1061">
        <f>VLOOKUP(C2303,'A. Rate Class Allocations'!$B$124:$J$128,7,FALSE)</f>
        <v>0.93591420350510102</v>
      </c>
      <c r="R2303" s="1061">
        <f>VLOOKUP(C2303,'A. Rate Class Allocations'!$B$124:$J$128,9,FALSE)</f>
        <v>0.67326093337246795</v>
      </c>
      <c r="S2303" s="1060">
        <f t="shared" si="106"/>
        <v>1843.7767396686468</v>
      </c>
      <c r="T2303" s="1060">
        <f t="shared" si="107"/>
        <v>0.63452527149985305</v>
      </c>
    </row>
    <row r="2304" spans="1:20" s="1063" customFormat="1">
      <c r="A2304" s="1072" t="s">
        <v>846</v>
      </c>
      <c r="B2304" s="1063" t="s">
        <v>768</v>
      </c>
      <c r="C2304" s="1063" t="s">
        <v>806</v>
      </c>
      <c r="D2304" s="1063" t="s">
        <v>1427</v>
      </c>
      <c r="E2304" s="1066">
        <v>2019</v>
      </c>
      <c r="F2304" s="1066">
        <v>2019</v>
      </c>
      <c r="G2304" s="1064">
        <v>43486</v>
      </c>
      <c r="H2304" s="1117">
        <f t="shared" si="105"/>
        <v>2019</v>
      </c>
      <c r="I2304" s="1118"/>
      <c r="J2304" s="1063" t="s">
        <v>925</v>
      </c>
      <c r="K2304" s="1063" t="s">
        <v>924</v>
      </c>
      <c r="L2304" s="1063" t="s">
        <v>827</v>
      </c>
      <c r="M2304" s="1063">
        <v>481.815</v>
      </c>
      <c r="N2304" s="1063">
        <v>0.215</v>
      </c>
      <c r="O2304" s="1062">
        <f>VLOOKUP(C2304,'A. Rate Class Allocations'!$B$124:$J$128,6,FALSE)</f>
        <v>0.94261788524984402</v>
      </c>
      <c r="P2304" s="1061">
        <f>VLOOKUP(C2304,'A. Rate Class Allocations'!$B$124:$J$128,8,FALSE)</f>
        <v>0.86676492558695795</v>
      </c>
      <c r="Q2304" s="1061">
        <f>VLOOKUP(C2304,'A. Rate Class Allocations'!$B$124:$J$128,7,FALSE)</f>
        <v>0.93591420350510102</v>
      </c>
      <c r="R2304" s="1061">
        <f>VLOOKUP(C2304,'A. Rate Class Allocations'!$B$124:$J$128,9,FALSE)</f>
        <v>0.67326093337246795</v>
      </c>
      <c r="S2304" s="1060">
        <f t="shared" si="106"/>
        <v>393.65640419936346</v>
      </c>
      <c r="T2304" s="1060">
        <f t="shared" si="107"/>
        <v>0.13547461109480474</v>
      </c>
    </row>
    <row r="2305" spans="1:20" s="1063" customFormat="1">
      <c r="A2305" s="1072" t="s">
        <v>846</v>
      </c>
      <c r="B2305" s="1063" t="s">
        <v>768</v>
      </c>
      <c r="C2305" s="1063" t="s">
        <v>806</v>
      </c>
      <c r="D2305" s="1063" t="s">
        <v>1427</v>
      </c>
      <c r="E2305" s="1066">
        <v>2019</v>
      </c>
      <c r="F2305" s="1066">
        <v>2019</v>
      </c>
      <c r="G2305" s="1064">
        <v>43486</v>
      </c>
      <c r="H2305" s="1117">
        <f t="shared" si="105"/>
        <v>2019</v>
      </c>
      <c r="I2305" s="1118"/>
      <c r="J2305" s="1063" t="s">
        <v>925</v>
      </c>
      <c r="K2305" s="1063" t="s">
        <v>924</v>
      </c>
      <c r="L2305" s="1063" t="s">
        <v>827</v>
      </c>
      <c r="M2305" s="1063">
        <v>571.45499999999993</v>
      </c>
      <c r="N2305" s="1063">
        <v>0.255</v>
      </c>
      <c r="O2305" s="1062">
        <f>VLOOKUP(C2305,'A. Rate Class Allocations'!$B$124:$J$128,6,FALSE)</f>
        <v>0.94261788524984402</v>
      </c>
      <c r="P2305" s="1061">
        <f>VLOOKUP(C2305,'A. Rate Class Allocations'!$B$124:$J$128,8,FALSE)</f>
        <v>0.86676492558695795</v>
      </c>
      <c r="Q2305" s="1061">
        <f>VLOOKUP(C2305,'A. Rate Class Allocations'!$B$124:$J$128,7,FALSE)</f>
        <v>0.93591420350510102</v>
      </c>
      <c r="R2305" s="1061">
        <f>VLOOKUP(C2305,'A. Rate Class Allocations'!$B$124:$J$128,9,FALSE)</f>
        <v>0.67326093337246795</v>
      </c>
      <c r="S2305" s="1060">
        <f t="shared" si="106"/>
        <v>466.89480498064029</v>
      </c>
      <c r="T2305" s="1060">
        <f t="shared" si="107"/>
        <v>0.16067918990314053</v>
      </c>
    </row>
    <row r="2306" spans="1:20" s="1063" customFormat="1">
      <c r="A2306" s="1072" t="s">
        <v>846</v>
      </c>
      <c r="B2306" s="1063" t="s">
        <v>768</v>
      </c>
      <c r="C2306" s="1063" t="s">
        <v>806</v>
      </c>
      <c r="D2306" s="1063" t="s">
        <v>1426</v>
      </c>
      <c r="E2306" s="1066">
        <v>2019</v>
      </c>
      <c r="F2306" s="1066">
        <v>2019</v>
      </c>
      <c r="G2306" s="1064">
        <v>43497</v>
      </c>
      <c r="H2306" s="1117">
        <f t="shared" si="105"/>
        <v>2019</v>
      </c>
      <c r="I2306" s="1118"/>
      <c r="J2306" s="1063" t="s">
        <v>925</v>
      </c>
      <c r="K2306" s="1063" t="s">
        <v>924</v>
      </c>
      <c r="L2306" s="1063" t="s">
        <v>827</v>
      </c>
      <c r="M2306" s="1063">
        <v>1691.9760000000001</v>
      </c>
      <c r="N2306" s="1063">
        <v>0.57200000000000006</v>
      </c>
      <c r="O2306" s="1062">
        <f>VLOOKUP(C2306,'A. Rate Class Allocations'!$B$124:$J$128,6,FALSE)</f>
        <v>0.94261788524984402</v>
      </c>
      <c r="P2306" s="1061">
        <f>VLOOKUP(C2306,'A. Rate Class Allocations'!$B$124:$J$128,8,FALSE)</f>
        <v>0.86676492558695795</v>
      </c>
      <c r="Q2306" s="1061">
        <f>VLOOKUP(C2306,'A. Rate Class Allocations'!$B$124:$J$128,7,FALSE)</f>
        <v>0.93591420350510102</v>
      </c>
      <c r="R2306" s="1061">
        <f>VLOOKUP(C2306,'A. Rate Class Allocations'!$B$124:$J$128,9,FALSE)</f>
        <v>0.67326093337246795</v>
      </c>
      <c r="S2306" s="1060">
        <f t="shared" si="106"/>
        <v>1382.3919723371464</v>
      </c>
      <c r="T2306" s="1060">
        <f t="shared" si="107"/>
        <v>0.36042547695920152</v>
      </c>
    </row>
    <row r="2307" spans="1:20" s="1063" customFormat="1">
      <c r="A2307" s="1072" t="s">
        <v>846</v>
      </c>
      <c r="B2307" s="1063" t="s">
        <v>768</v>
      </c>
      <c r="C2307" s="1063" t="s">
        <v>806</v>
      </c>
      <c r="D2307" s="1063" t="s">
        <v>1425</v>
      </c>
      <c r="E2307" s="1066">
        <v>2019</v>
      </c>
      <c r="F2307" s="1066">
        <v>2019</v>
      </c>
      <c r="G2307" s="1064">
        <v>43497</v>
      </c>
      <c r="H2307" s="1117">
        <f t="shared" si="105"/>
        <v>2019</v>
      </c>
      <c r="I2307" s="1118"/>
      <c r="J2307" s="1063" t="s">
        <v>925</v>
      </c>
      <c r="K2307" s="1063" t="s">
        <v>924</v>
      </c>
      <c r="L2307" s="1063" t="s">
        <v>827</v>
      </c>
      <c r="M2307" s="1063">
        <v>1035.8399999999999</v>
      </c>
      <c r="N2307" s="1063">
        <v>0.41600000000000004</v>
      </c>
      <c r="O2307" s="1062">
        <f>VLOOKUP(C2307,'A. Rate Class Allocations'!$B$124:$J$128,6,FALSE)</f>
        <v>0.94261788524984402</v>
      </c>
      <c r="P2307" s="1061">
        <f>VLOOKUP(C2307,'A. Rate Class Allocations'!$B$124:$J$128,8,FALSE)</f>
        <v>0.86676492558695795</v>
      </c>
      <c r="Q2307" s="1061">
        <f>VLOOKUP(C2307,'A. Rate Class Allocations'!$B$124:$J$128,7,FALSE)</f>
        <v>0.93591420350510102</v>
      </c>
      <c r="R2307" s="1061">
        <f>VLOOKUP(C2307,'A. Rate Class Allocations'!$B$124:$J$128,9,FALSE)</f>
        <v>0.67326093337246795</v>
      </c>
      <c r="S2307" s="1060">
        <f t="shared" si="106"/>
        <v>846.31040902808877</v>
      </c>
      <c r="T2307" s="1060">
        <f t="shared" si="107"/>
        <v>0.26212761960669206</v>
      </c>
    </row>
    <row r="2308" spans="1:20" s="1063" customFormat="1">
      <c r="A2308" s="1072" t="s">
        <v>846</v>
      </c>
      <c r="B2308" s="1063" t="s">
        <v>768</v>
      </c>
      <c r="C2308" s="1063" t="s">
        <v>806</v>
      </c>
      <c r="D2308" s="1063" t="s">
        <v>1425</v>
      </c>
      <c r="E2308" s="1066">
        <v>2019</v>
      </c>
      <c r="F2308" s="1066">
        <v>2019</v>
      </c>
      <c r="G2308" s="1064">
        <v>43497</v>
      </c>
      <c r="H2308" s="1117">
        <f t="shared" ref="H2308:H2371" si="108">YEAR(G2308)</f>
        <v>2019</v>
      </c>
      <c r="I2308" s="1118"/>
      <c r="J2308" s="1063" t="s">
        <v>925</v>
      </c>
      <c r="K2308" s="1063" t="s">
        <v>924</v>
      </c>
      <c r="L2308" s="1063" t="s">
        <v>827</v>
      </c>
      <c r="M2308" s="1063">
        <v>1371.99</v>
      </c>
      <c r="N2308" s="1063">
        <v>0.55100000000000005</v>
      </c>
      <c r="O2308" s="1062">
        <f>VLOOKUP(C2308,'A. Rate Class Allocations'!$B$124:$J$128,6,FALSE)</f>
        <v>0.94261788524984402</v>
      </c>
      <c r="P2308" s="1061">
        <f>VLOOKUP(C2308,'A. Rate Class Allocations'!$B$124:$J$128,8,FALSE)</f>
        <v>0.86676492558695795</v>
      </c>
      <c r="Q2308" s="1061">
        <f>VLOOKUP(C2308,'A. Rate Class Allocations'!$B$124:$J$128,7,FALSE)</f>
        <v>0.93591420350510102</v>
      </c>
      <c r="R2308" s="1061">
        <f>VLOOKUP(C2308,'A. Rate Class Allocations'!$B$124:$J$128,9,FALSE)</f>
        <v>0.67326093337246795</v>
      </c>
      <c r="S2308" s="1060">
        <f t="shared" ref="S2308:S2371" si="109">M2308*O2308*P2308</f>
        <v>1120.9544119578773</v>
      </c>
      <c r="T2308" s="1060">
        <f t="shared" ref="T2308:T2371" si="110">N2308*Q2308*R2308</f>
        <v>0.34719307308482522</v>
      </c>
    </row>
    <row r="2309" spans="1:20" s="1063" customFormat="1">
      <c r="A2309" s="1072" t="s">
        <v>846</v>
      </c>
      <c r="B2309" s="1063" t="s">
        <v>768</v>
      </c>
      <c r="C2309" s="1063" t="s">
        <v>806</v>
      </c>
      <c r="D2309" s="1063" t="s">
        <v>1424</v>
      </c>
      <c r="E2309" s="1066">
        <v>2019</v>
      </c>
      <c r="F2309" s="1066">
        <v>2019</v>
      </c>
      <c r="G2309" s="1064">
        <v>43497</v>
      </c>
      <c r="H2309" s="1117">
        <f t="shared" si="108"/>
        <v>2019</v>
      </c>
      <c r="I2309" s="1118"/>
      <c r="J2309" s="1063" t="s">
        <v>925</v>
      </c>
      <c r="K2309" s="1063" t="s">
        <v>924</v>
      </c>
      <c r="L2309" s="1063" t="s">
        <v>827</v>
      </c>
      <c r="M2309" s="1063">
        <v>2302.8200000000002</v>
      </c>
      <c r="N2309" s="1063">
        <v>0.88400000000000012</v>
      </c>
      <c r="O2309" s="1062">
        <f>VLOOKUP(C2309,'A. Rate Class Allocations'!$B$124:$J$128,6,FALSE)</f>
        <v>0.94261788524984402</v>
      </c>
      <c r="P2309" s="1061">
        <f>VLOOKUP(C2309,'A. Rate Class Allocations'!$B$124:$J$128,8,FALSE)</f>
        <v>0.86676492558695795</v>
      </c>
      <c r="Q2309" s="1061">
        <f>VLOOKUP(C2309,'A. Rate Class Allocations'!$B$124:$J$128,7,FALSE)</f>
        <v>0.93591420350510102</v>
      </c>
      <c r="R2309" s="1061">
        <f>VLOOKUP(C2309,'A. Rate Class Allocations'!$B$124:$J$128,9,FALSE)</f>
        <v>0.67326093337246795</v>
      </c>
      <c r="S2309" s="1060">
        <f t="shared" si="109"/>
        <v>1881.4686979823753</v>
      </c>
      <c r="T2309" s="1060">
        <f t="shared" si="110"/>
        <v>0.55702119166422059</v>
      </c>
    </row>
    <row r="2310" spans="1:20" s="1063" customFormat="1">
      <c r="A2310" s="1072" t="s">
        <v>846</v>
      </c>
      <c r="B2310" s="1063" t="s">
        <v>768</v>
      </c>
      <c r="C2310" s="1063" t="s">
        <v>806</v>
      </c>
      <c r="D2310" s="1063" t="s">
        <v>1423</v>
      </c>
      <c r="E2310" s="1066">
        <v>2019</v>
      </c>
      <c r="F2310" s="1066">
        <v>2019</v>
      </c>
      <c r="G2310" s="1064">
        <v>43521</v>
      </c>
      <c r="H2310" s="1117">
        <f t="shared" si="108"/>
        <v>2019</v>
      </c>
      <c r="I2310" s="1118"/>
      <c r="J2310" s="1063" t="s">
        <v>925</v>
      </c>
      <c r="K2310" s="1063" t="s">
        <v>924</v>
      </c>
      <c r="L2310" s="1063" t="s">
        <v>827</v>
      </c>
      <c r="M2310" s="1063">
        <v>3899.5320000000002</v>
      </c>
      <c r="N2310" s="1063">
        <v>1.0919999999999999</v>
      </c>
      <c r="O2310" s="1062">
        <f>VLOOKUP(C2310,'A. Rate Class Allocations'!$B$124:$J$128,6,FALSE)</f>
        <v>0.94261788524984402</v>
      </c>
      <c r="P2310" s="1061">
        <f>VLOOKUP(C2310,'A. Rate Class Allocations'!$B$124:$J$128,8,FALSE)</f>
        <v>0.86676492558695795</v>
      </c>
      <c r="Q2310" s="1061">
        <f>VLOOKUP(C2310,'A. Rate Class Allocations'!$B$124:$J$128,7,FALSE)</f>
        <v>0.93591420350510102</v>
      </c>
      <c r="R2310" s="1061">
        <f>VLOOKUP(C2310,'A. Rate Class Allocations'!$B$124:$J$128,9,FALSE)</f>
        <v>0.67326093337246795</v>
      </c>
      <c r="S2310" s="1060">
        <f t="shared" si="109"/>
        <v>3186.0273033848098</v>
      </c>
      <c r="T2310" s="1060">
        <f t="shared" si="110"/>
        <v>0.68808500146756635</v>
      </c>
    </row>
    <row r="2311" spans="1:20" s="1063" customFormat="1">
      <c r="A2311" s="1072" t="s">
        <v>846</v>
      </c>
      <c r="B2311" s="1063" t="s">
        <v>768</v>
      </c>
      <c r="C2311" s="1063" t="s">
        <v>806</v>
      </c>
      <c r="D2311" s="1063" t="s">
        <v>1422</v>
      </c>
      <c r="E2311" s="1066">
        <v>2019</v>
      </c>
      <c r="F2311" s="1066">
        <v>2019</v>
      </c>
      <c r="G2311" s="1064">
        <v>43501</v>
      </c>
      <c r="H2311" s="1117">
        <f t="shared" si="108"/>
        <v>2019</v>
      </c>
      <c r="I2311" s="1118"/>
      <c r="J2311" s="1063" t="s">
        <v>925</v>
      </c>
      <c r="K2311" s="1063" t="s">
        <v>924</v>
      </c>
      <c r="L2311" s="1063" t="s">
        <v>827</v>
      </c>
      <c r="M2311" s="1063">
        <v>2042.6120000000001</v>
      </c>
      <c r="N2311" s="1063">
        <v>0.57200000000000006</v>
      </c>
      <c r="O2311" s="1062">
        <f>VLOOKUP(C2311,'A. Rate Class Allocations'!$B$124:$J$128,6,FALSE)</f>
        <v>0.94261788524984402</v>
      </c>
      <c r="P2311" s="1061">
        <f>VLOOKUP(C2311,'A. Rate Class Allocations'!$B$124:$J$128,8,FALSE)</f>
        <v>0.86676492558695795</v>
      </c>
      <c r="Q2311" s="1061">
        <f>VLOOKUP(C2311,'A. Rate Class Allocations'!$B$124:$J$128,7,FALSE)</f>
        <v>0.93591420350510102</v>
      </c>
      <c r="R2311" s="1061">
        <f>VLOOKUP(C2311,'A. Rate Class Allocations'!$B$124:$J$128,9,FALSE)</f>
        <v>0.67326093337246795</v>
      </c>
      <c r="S2311" s="1060">
        <f t="shared" si="109"/>
        <v>1668.8714446301385</v>
      </c>
      <c r="T2311" s="1060">
        <f t="shared" si="110"/>
        <v>0.36042547695920152</v>
      </c>
    </row>
    <row r="2312" spans="1:20" s="1063" customFormat="1">
      <c r="A2312" s="1072" t="s">
        <v>846</v>
      </c>
      <c r="B2312" s="1063" t="s">
        <v>768</v>
      </c>
      <c r="C2312" s="1063" t="s">
        <v>806</v>
      </c>
      <c r="D2312" s="1063" t="s">
        <v>1422</v>
      </c>
      <c r="E2312" s="1066">
        <v>2019</v>
      </c>
      <c r="F2312" s="1066">
        <v>2019</v>
      </c>
      <c r="G2312" s="1064">
        <v>43501</v>
      </c>
      <c r="H2312" s="1117">
        <f t="shared" si="108"/>
        <v>2019</v>
      </c>
      <c r="I2312" s="1118"/>
      <c r="J2312" s="1063" t="s">
        <v>925</v>
      </c>
      <c r="K2312" s="1063" t="s">
        <v>924</v>
      </c>
      <c r="L2312" s="1063" t="s">
        <v>827</v>
      </c>
      <c r="M2312" s="1063">
        <v>517.79499999999996</v>
      </c>
      <c r="N2312" s="1063">
        <v>0.14499999999999999</v>
      </c>
      <c r="O2312" s="1062">
        <f>VLOOKUP(C2312,'A. Rate Class Allocations'!$B$124:$J$128,6,FALSE)</f>
        <v>0.94261788524984402</v>
      </c>
      <c r="P2312" s="1061">
        <f>VLOOKUP(C2312,'A. Rate Class Allocations'!$B$124:$J$128,8,FALSE)</f>
        <v>0.86676492558695795</v>
      </c>
      <c r="Q2312" s="1061">
        <f>VLOOKUP(C2312,'A. Rate Class Allocations'!$B$124:$J$128,7,FALSE)</f>
        <v>0.93591420350510102</v>
      </c>
      <c r="R2312" s="1061">
        <f>VLOOKUP(C2312,'A. Rate Class Allocations'!$B$124:$J$128,9,FALSE)</f>
        <v>0.67326093337246795</v>
      </c>
      <c r="S2312" s="1060">
        <f t="shared" si="109"/>
        <v>423.05307599889869</v>
      </c>
      <c r="T2312" s="1060">
        <f t="shared" si="110"/>
        <v>9.1366598180217168E-2</v>
      </c>
    </row>
    <row r="2313" spans="1:20" s="1063" customFormat="1">
      <c r="A2313" s="1072" t="s">
        <v>846</v>
      </c>
      <c r="B2313" s="1063" t="s">
        <v>768</v>
      </c>
      <c r="C2313" s="1063" t="s">
        <v>806</v>
      </c>
      <c r="D2313" s="1063" t="s">
        <v>1421</v>
      </c>
      <c r="E2313" s="1066">
        <v>2019</v>
      </c>
      <c r="F2313" s="1066">
        <v>2019</v>
      </c>
      <c r="G2313" s="1064">
        <v>43585</v>
      </c>
      <c r="H2313" s="1117">
        <f t="shared" si="108"/>
        <v>2019</v>
      </c>
      <c r="I2313" s="1118"/>
      <c r="J2313" s="1063" t="s">
        <v>925</v>
      </c>
      <c r="K2313" s="1063" t="s">
        <v>924</v>
      </c>
      <c r="L2313" s="1063" t="s">
        <v>827</v>
      </c>
      <c r="M2313" s="1063">
        <v>776.88000000000022</v>
      </c>
      <c r="N2313" s="1063">
        <v>0.31200000000000006</v>
      </c>
      <c r="O2313" s="1062">
        <f>VLOOKUP(C2313,'A. Rate Class Allocations'!$B$124:$J$128,6,FALSE)</f>
        <v>0.94261788524984402</v>
      </c>
      <c r="P2313" s="1061">
        <f>VLOOKUP(C2313,'A. Rate Class Allocations'!$B$124:$J$128,8,FALSE)</f>
        <v>0.86676492558695795</v>
      </c>
      <c r="Q2313" s="1061">
        <f>VLOOKUP(C2313,'A. Rate Class Allocations'!$B$124:$J$128,7,FALSE)</f>
        <v>0.93591420350510102</v>
      </c>
      <c r="R2313" s="1061">
        <f>VLOOKUP(C2313,'A. Rate Class Allocations'!$B$124:$J$128,9,FALSE)</f>
        <v>0.67326093337246795</v>
      </c>
      <c r="S2313" s="1060">
        <f t="shared" si="109"/>
        <v>634.73280677106686</v>
      </c>
      <c r="T2313" s="1060">
        <f t="shared" si="110"/>
        <v>0.19659571470501905</v>
      </c>
    </row>
    <row r="2314" spans="1:20" s="1063" customFormat="1">
      <c r="A2314" s="1072" t="s">
        <v>846</v>
      </c>
      <c r="B2314" s="1063" t="s">
        <v>768</v>
      </c>
      <c r="C2314" s="1063" t="s">
        <v>806</v>
      </c>
      <c r="D2314" s="1063" t="s">
        <v>1421</v>
      </c>
      <c r="E2314" s="1066">
        <v>2019</v>
      </c>
      <c r="F2314" s="1066">
        <v>2019</v>
      </c>
      <c r="G2314" s="1064">
        <v>43585</v>
      </c>
      <c r="H2314" s="1117">
        <f t="shared" si="108"/>
        <v>2019</v>
      </c>
      <c r="I2314" s="1118"/>
      <c r="J2314" s="1063" t="s">
        <v>925</v>
      </c>
      <c r="K2314" s="1063" t="s">
        <v>924</v>
      </c>
      <c r="L2314" s="1063" t="s">
        <v>827</v>
      </c>
      <c r="M2314" s="1063">
        <v>1010.9399999999998</v>
      </c>
      <c r="N2314" s="1063">
        <v>0.40599999999999997</v>
      </c>
      <c r="O2314" s="1062">
        <f>VLOOKUP(C2314,'A. Rate Class Allocations'!$B$124:$J$128,6,FALSE)</f>
        <v>0.94261788524984402</v>
      </c>
      <c r="P2314" s="1061">
        <f>VLOOKUP(C2314,'A. Rate Class Allocations'!$B$124:$J$128,8,FALSE)</f>
        <v>0.86676492558695795</v>
      </c>
      <c r="Q2314" s="1061">
        <f>VLOOKUP(C2314,'A. Rate Class Allocations'!$B$124:$J$128,7,FALSE)</f>
        <v>0.93591420350510102</v>
      </c>
      <c r="R2314" s="1061">
        <f>VLOOKUP(C2314,'A. Rate Class Allocations'!$B$124:$J$128,9,FALSE)</f>
        <v>0.67326093337246795</v>
      </c>
      <c r="S2314" s="1060">
        <f t="shared" si="109"/>
        <v>825.96640881106725</v>
      </c>
      <c r="T2314" s="1060">
        <f t="shared" si="110"/>
        <v>0.25582647490460803</v>
      </c>
    </row>
    <row r="2315" spans="1:20" s="1063" customFormat="1">
      <c r="A2315" s="1072" t="s">
        <v>846</v>
      </c>
      <c r="B2315" s="1063" t="s">
        <v>768</v>
      </c>
      <c r="C2315" s="1063" t="s">
        <v>806</v>
      </c>
      <c r="D2315" s="1063" t="s">
        <v>1421</v>
      </c>
      <c r="E2315" s="1066">
        <v>2019</v>
      </c>
      <c r="F2315" s="1066">
        <v>2019</v>
      </c>
      <c r="G2315" s="1064">
        <v>43585</v>
      </c>
      <c r="H2315" s="1117">
        <f t="shared" si="108"/>
        <v>2019</v>
      </c>
      <c r="I2315" s="1118"/>
      <c r="J2315" s="1063" t="s">
        <v>925</v>
      </c>
      <c r="K2315" s="1063" t="s">
        <v>924</v>
      </c>
      <c r="L2315" s="1063" t="s">
        <v>827</v>
      </c>
      <c r="M2315" s="1063">
        <v>1516.4099999999996</v>
      </c>
      <c r="N2315" s="1063">
        <v>0.60899999999999987</v>
      </c>
      <c r="O2315" s="1062">
        <f>VLOOKUP(C2315,'A. Rate Class Allocations'!$B$124:$J$128,6,FALSE)</f>
        <v>0.94261788524984402</v>
      </c>
      <c r="P2315" s="1061">
        <f>VLOOKUP(C2315,'A. Rate Class Allocations'!$B$124:$J$128,8,FALSE)</f>
        <v>0.86676492558695795</v>
      </c>
      <c r="Q2315" s="1061">
        <f>VLOOKUP(C2315,'A. Rate Class Allocations'!$B$124:$J$128,7,FALSE)</f>
        <v>0.93591420350510102</v>
      </c>
      <c r="R2315" s="1061">
        <f>VLOOKUP(C2315,'A. Rate Class Allocations'!$B$124:$J$128,9,FALSE)</f>
        <v>0.67326093337246795</v>
      </c>
      <c r="S2315" s="1060">
        <f t="shared" si="109"/>
        <v>1238.9496132166009</v>
      </c>
      <c r="T2315" s="1060">
        <f t="shared" si="110"/>
        <v>0.38373971235691201</v>
      </c>
    </row>
    <row r="2316" spans="1:20" s="1063" customFormat="1">
      <c r="A2316" s="1072" t="s">
        <v>846</v>
      </c>
      <c r="B2316" s="1063" t="s">
        <v>768</v>
      </c>
      <c r="C2316" s="1063" t="s">
        <v>806</v>
      </c>
      <c r="D2316" s="1063" t="s">
        <v>1421</v>
      </c>
      <c r="E2316" s="1066">
        <v>2019</v>
      </c>
      <c r="F2316" s="1066">
        <v>2019</v>
      </c>
      <c r="G2316" s="1064">
        <v>43585</v>
      </c>
      <c r="H2316" s="1117">
        <f t="shared" si="108"/>
        <v>2019</v>
      </c>
      <c r="I2316" s="1118"/>
      <c r="J2316" s="1063" t="s">
        <v>843</v>
      </c>
      <c r="K2316" s="1063" t="s">
        <v>924</v>
      </c>
      <c r="L2316" s="1063" t="s">
        <v>827</v>
      </c>
      <c r="M2316" s="1063">
        <v>2816.1899999999991</v>
      </c>
      <c r="N2316" s="1063">
        <v>1.1309999999999998</v>
      </c>
      <c r="O2316" s="1062">
        <f>VLOOKUP(C2316,'A. Rate Class Allocations'!$B$124:$J$128,6,FALSE)</f>
        <v>0.94261788524984402</v>
      </c>
      <c r="P2316" s="1061">
        <f>VLOOKUP(C2316,'A. Rate Class Allocations'!$B$124:$J$128,8,FALSE)</f>
        <v>0.86676492558695795</v>
      </c>
      <c r="Q2316" s="1061">
        <f>VLOOKUP(C2316,'A. Rate Class Allocations'!$B$124:$J$128,7,FALSE)</f>
        <v>0.93591420350510102</v>
      </c>
      <c r="R2316" s="1061">
        <f>VLOOKUP(C2316,'A. Rate Class Allocations'!$B$124:$J$128,9,FALSE)</f>
        <v>0.67326093337246795</v>
      </c>
      <c r="S2316" s="1060">
        <f t="shared" si="109"/>
        <v>2300.9064245451159</v>
      </c>
      <c r="T2316" s="1060">
        <f t="shared" si="110"/>
        <v>0.71265946580569361</v>
      </c>
    </row>
    <row r="2317" spans="1:20" s="1063" customFormat="1">
      <c r="A2317" s="1072" t="s">
        <v>846</v>
      </c>
      <c r="B2317" s="1063" t="s">
        <v>768</v>
      </c>
      <c r="C2317" s="1063" t="s">
        <v>806</v>
      </c>
      <c r="D2317" s="1063" t="s">
        <v>1420</v>
      </c>
      <c r="E2317" s="1066">
        <v>2019</v>
      </c>
      <c r="F2317" s="1066">
        <v>2019</v>
      </c>
      <c r="G2317" s="1064">
        <v>43497</v>
      </c>
      <c r="H2317" s="1117">
        <f t="shared" si="108"/>
        <v>2019</v>
      </c>
      <c r="I2317" s="1118"/>
      <c r="J2317" s="1063" t="s">
        <v>925</v>
      </c>
      <c r="K2317" s="1063" t="s">
        <v>924</v>
      </c>
      <c r="L2317" s="1063" t="s">
        <v>827</v>
      </c>
      <c r="M2317" s="1063">
        <v>699.19200000000001</v>
      </c>
      <c r="N2317" s="1063">
        <v>0.31200000000000006</v>
      </c>
      <c r="O2317" s="1062">
        <f>VLOOKUP(C2317,'A. Rate Class Allocations'!$B$124:$J$128,6,FALSE)</f>
        <v>0.94261788524984402</v>
      </c>
      <c r="P2317" s="1061">
        <f>VLOOKUP(C2317,'A. Rate Class Allocations'!$B$124:$J$128,8,FALSE)</f>
        <v>0.86676492558695795</v>
      </c>
      <c r="Q2317" s="1061">
        <f>VLOOKUP(C2317,'A. Rate Class Allocations'!$B$124:$J$128,7,FALSE)</f>
        <v>0.93591420350510102</v>
      </c>
      <c r="R2317" s="1061">
        <f>VLOOKUP(C2317,'A. Rate Class Allocations'!$B$124:$J$128,9,FALSE)</f>
        <v>0.67326093337246795</v>
      </c>
      <c r="S2317" s="1060">
        <f t="shared" si="109"/>
        <v>571.25952609395995</v>
      </c>
      <c r="T2317" s="1060">
        <f t="shared" si="110"/>
        <v>0.19659571470501905</v>
      </c>
    </row>
    <row r="2318" spans="1:20" s="1063" customFormat="1">
      <c r="A2318" s="1072" t="s">
        <v>846</v>
      </c>
      <c r="B2318" s="1063" t="s">
        <v>768</v>
      </c>
      <c r="C2318" s="1063" t="s">
        <v>806</v>
      </c>
      <c r="D2318" s="1063" t="s">
        <v>1420</v>
      </c>
      <c r="E2318" s="1066">
        <v>2019</v>
      </c>
      <c r="F2318" s="1066">
        <v>2019</v>
      </c>
      <c r="G2318" s="1064">
        <v>43497</v>
      </c>
      <c r="H2318" s="1117">
        <f t="shared" si="108"/>
        <v>2019</v>
      </c>
      <c r="I2318" s="1118"/>
      <c r="J2318" s="1063" t="s">
        <v>925</v>
      </c>
      <c r="K2318" s="1063" t="s">
        <v>924</v>
      </c>
      <c r="L2318" s="1063" t="s">
        <v>827</v>
      </c>
      <c r="M2318" s="1063">
        <v>64.98899999999999</v>
      </c>
      <c r="N2318" s="1063">
        <v>2.8999999999999998E-2</v>
      </c>
      <c r="O2318" s="1062">
        <f>VLOOKUP(C2318,'A. Rate Class Allocations'!$B$124:$J$128,6,FALSE)</f>
        <v>0.94261788524984402</v>
      </c>
      <c r="P2318" s="1061">
        <f>VLOOKUP(C2318,'A. Rate Class Allocations'!$B$124:$J$128,8,FALSE)</f>
        <v>0.86676492558695795</v>
      </c>
      <c r="Q2318" s="1061">
        <f>VLOOKUP(C2318,'A. Rate Class Allocations'!$B$124:$J$128,7,FALSE)</f>
        <v>0.93591420350510102</v>
      </c>
      <c r="R2318" s="1061">
        <f>VLOOKUP(C2318,'A. Rate Class Allocations'!$B$124:$J$128,9,FALSE)</f>
        <v>0.67326093337246795</v>
      </c>
      <c r="S2318" s="1060">
        <f t="shared" si="109"/>
        <v>53.097840566425759</v>
      </c>
      <c r="T2318" s="1060">
        <f t="shared" si="110"/>
        <v>1.8273319636043429E-2</v>
      </c>
    </row>
    <row r="2319" spans="1:20" s="1063" customFormat="1">
      <c r="A2319" s="1072" t="s">
        <v>846</v>
      </c>
      <c r="B2319" s="1063" t="s">
        <v>768</v>
      </c>
      <c r="C2319" s="1063" t="s">
        <v>806</v>
      </c>
      <c r="D2319" s="1063" t="s">
        <v>1420</v>
      </c>
      <c r="E2319" s="1066">
        <v>2019</v>
      </c>
      <c r="F2319" s="1066">
        <v>2019</v>
      </c>
      <c r="G2319" s="1064">
        <v>43497</v>
      </c>
      <c r="H2319" s="1117">
        <f t="shared" si="108"/>
        <v>2019</v>
      </c>
      <c r="I2319" s="1118"/>
      <c r="J2319" s="1063" t="s">
        <v>925</v>
      </c>
      <c r="K2319" s="1063" t="s">
        <v>924</v>
      </c>
      <c r="L2319" s="1063" t="s">
        <v>827</v>
      </c>
      <c r="M2319" s="1063">
        <v>860.54399999999998</v>
      </c>
      <c r="N2319" s="1063">
        <v>0.38400000000000001</v>
      </c>
      <c r="O2319" s="1062">
        <f>VLOOKUP(C2319,'A. Rate Class Allocations'!$B$124:$J$128,6,FALSE)</f>
        <v>0.94261788524984402</v>
      </c>
      <c r="P2319" s="1061">
        <f>VLOOKUP(C2319,'A. Rate Class Allocations'!$B$124:$J$128,8,FALSE)</f>
        <v>0.86676492558695795</v>
      </c>
      <c r="Q2319" s="1061">
        <f>VLOOKUP(C2319,'A. Rate Class Allocations'!$B$124:$J$128,7,FALSE)</f>
        <v>0.93591420350510102</v>
      </c>
      <c r="R2319" s="1061">
        <f>VLOOKUP(C2319,'A. Rate Class Allocations'!$B$124:$J$128,9,FALSE)</f>
        <v>0.67326093337246795</v>
      </c>
      <c r="S2319" s="1060">
        <f t="shared" si="109"/>
        <v>703.08864750025839</v>
      </c>
      <c r="T2319" s="1060">
        <f t="shared" si="110"/>
        <v>0.24196395656002337</v>
      </c>
    </row>
    <row r="2320" spans="1:20" s="1063" customFormat="1">
      <c r="A2320" s="1072" t="s">
        <v>846</v>
      </c>
      <c r="B2320" s="1063" t="s">
        <v>768</v>
      </c>
      <c r="C2320" s="1063" t="s">
        <v>806</v>
      </c>
      <c r="D2320" s="1063" t="s">
        <v>1419</v>
      </c>
      <c r="E2320" s="1066">
        <v>2019</v>
      </c>
      <c r="F2320" s="1066">
        <v>2019</v>
      </c>
      <c r="G2320" s="1064">
        <v>43497</v>
      </c>
      <c r="H2320" s="1117">
        <f t="shared" si="108"/>
        <v>2019</v>
      </c>
      <c r="I2320" s="1118"/>
      <c r="J2320" s="1063" t="s">
        <v>925</v>
      </c>
      <c r="K2320" s="1063" t="s">
        <v>924</v>
      </c>
      <c r="L2320" s="1063" t="s">
        <v>827</v>
      </c>
      <c r="M2320" s="1063">
        <v>4130.1000000000013</v>
      </c>
      <c r="N2320" s="1063">
        <v>0.78</v>
      </c>
      <c r="O2320" s="1062">
        <f>VLOOKUP(C2320,'A. Rate Class Allocations'!$B$124:$J$128,6,FALSE)</f>
        <v>0.94261788524984402</v>
      </c>
      <c r="P2320" s="1061">
        <f>VLOOKUP(C2320,'A. Rate Class Allocations'!$B$124:$J$128,8,FALSE)</f>
        <v>0.86676492558695795</v>
      </c>
      <c r="Q2320" s="1061">
        <f>VLOOKUP(C2320,'A. Rate Class Allocations'!$B$124:$J$128,7,FALSE)</f>
        <v>0.93591420350510102</v>
      </c>
      <c r="R2320" s="1061">
        <f>VLOOKUP(C2320,'A. Rate Class Allocations'!$B$124:$J$128,9,FALSE)</f>
        <v>0.67326093337246795</v>
      </c>
      <c r="S2320" s="1060">
        <f t="shared" si="109"/>
        <v>3374.4078432257015</v>
      </c>
      <c r="T2320" s="1060">
        <f t="shared" si="110"/>
        <v>0.49148928676254749</v>
      </c>
    </row>
    <row r="2321" spans="1:20" s="1063" customFormat="1">
      <c r="A2321" s="1072" t="s">
        <v>846</v>
      </c>
      <c r="B2321" s="1063" t="s">
        <v>768</v>
      </c>
      <c r="C2321" s="1063" t="s">
        <v>806</v>
      </c>
      <c r="D2321" s="1063" t="s">
        <v>1418</v>
      </c>
      <c r="E2321" s="1066">
        <v>2019</v>
      </c>
      <c r="F2321" s="1066">
        <v>2019</v>
      </c>
      <c r="G2321" s="1064">
        <v>43501</v>
      </c>
      <c r="H2321" s="1117">
        <f t="shared" si="108"/>
        <v>2019</v>
      </c>
      <c r="I2321" s="1118"/>
      <c r="J2321" s="1063" t="s">
        <v>925</v>
      </c>
      <c r="K2321" s="1063" t="s">
        <v>924</v>
      </c>
      <c r="L2321" s="1063" t="s">
        <v>827</v>
      </c>
      <c r="M2321" s="1063">
        <v>1384.3440000000001</v>
      </c>
      <c r="N2321" s="1063">
        <v>0.46799999999999997</v>
      </c>
      <c r="O2321" s="1062">
        <f>VLOOKUP(C2321,'A. Rate Class Allocations'!$B$124:$J$128,6,FALSE)</f>
        <v>0.94261788524984402</v>
      </c>
      <c r="P2321" s="1061">
        <f>VLOOKUP(C2321,'A. Rate Class Allocations'!$B$124:$J$128,8,FALSE)</f>
        <v>0.86676492558695795</v>
      </c>
      <c r="Q2321" s="1061">
        <f>VLOOKUP(C2321,'A. Rate Class Allocations'!$B$124:$J$128,7,FALSE)</f>
        <v>0.93591420350510102</v>
      </c>
      <c r="R2321" s="1061">
        <f>VLOOKUP(C2321,'A. Rate Class Allocations'!$B$124:$J$128,9,FALSE)</f>
        <v>0.67326093337246795</v>
      </c>
      <c r="S2321" s="1060">
        <f t="shared" si="109"/>
        <v>1131.0479773667562</v>
      </c>
      <c r="T2321" s="1060">
        <f t="shared" si="110"/>
        <v>0.29489357205752847</v>
      </c>
    </row>
    <row r="2322" spans="1:20" s="1063" customFormat="1">
      <c r="A2322" s="1072" t="s">
        <v>846</v>
      </c>
      <c r="B2322" s="1063" t="s">
        <v>768</v>
      </c>
      <c r="C2322" s="1063" t="s">
        <v>806</v>
      </c>
      <c r="D2322" s="1063" t="s">
        <v>1418</v>
      </c>
      <c r="E2322" s="1066">
        <v>2019</v>
      </c>
      <c r="F2322" s="1066">
        <v>2019</v>
      </c>
      <c r="G2322" s="1064">
        <v>43501</v>
      </c>
      <c r="H2322" s="1117">
        <f t="shared" si="108"/>
        <v>2019</v>
      </c>
      <c r="I2322" s="1118"/>
      <c r="J2322" s="1063" t="s">
        <v>925</v>
      </c>
      <c r="K2322" s="1063" t="s">
        <v>924</v>
      </c>
      <c r="L2322" s="1063" t="s">
        <v>827</v>
      </c>
      <c r="M2322" s="1063">
        <v>1206.864</v>
      </c>
      <c r="N2322" s="1063">
        <v>0.40799999999999997</v>
      </c>
      <c r="O2322" s="1062">
        <f>VLOOKUP(C2322,'A. Rate Class Allocations'!$B$124:$J$128,6,FALSE)</f>
        <v>0.94261788524984402</v>
      </c>
      <c r="P2322" s="1061">
        <f>VLOOKUP(C2322,'A. Rate Class Allocations'!$B$124:$J$128,8,FALSE)</f>
        <v>0.86676492558695795</v>
      </c>
      <c r="Q2322" s="1061">
        <f>VLOOKUP(C2322,'A. Rate Class Allocations'!$B$124:$J$128,7,FALSE)</f>
        <v>0.93591420350510102</v>
      </c>
      <c r="R2322" s="1061">
        <f>VLOOKUP(C2322,'A. Rate Class Allocations'!$B$124:$J$128,9,FALSE)</f>
        <v>0.67326093337246795</v>
      </c>
      <c r="S2322" s="1060">
        <f t="shared" si="109"/>
        <v>986.04182642230012</v>
      </c>
      <c r="T2322" s="1060">
        <f t="shared" si="110"/>
        <v>0.2570867038450248</v>
      </c>
    </row>
    <row r="2323" spans="1:20" s="1063" customFormat="1">
      <c r="A2323" s="1072" t="s">
        <v>846</v>
      </c>
      <c r="B2323" s="1063" t="s">
        <v>768</v>
      </c>
      <c r="C2323" s="1063" t="s">
        <v>806</v>
      </c>
      <c r="D2323" s="1063" t="s">
        <v>1417</v>
      </c>
      <c r="E2323" s="1066">
        <v>2019</v>
      </c>
      <c r="F2323" s="1066">
        <v>2019</v>
      </c>
      <c r="G2323" s="1064">
        <v>43492</v>
      </c>
      <c r="H2323" s="1117">
        <f t="shared" si="108"/>
        <v>2019</v>
      </c>
      <c r="I2323" s="1118"/>
      <c r="J2323" s="1063" t="s">
        <v>925</v>
      </c>
      <c r="K2323" s="1063" t="s">
        <v>924</v>
      </c>
      <c r="L2323" s="1063" t="s">
        <v>827</v>
      </c>
      <c r="M2323" s="1063">
        <v>699.19200000000001</v>
      </c>
      <c r="N2323" s="1063">
        <v>0.31200000000000006</v>
      </c>
      <c r="O2323" s="1062">
        <f>VLOOKUP(C2323,'A. Rate Class Allocations'!$B$124:$J$128,6,FALSE)</f>
        <v>0.94261788524984402</v>
      </c>
      <c r="P2323" s="1061">
        <f>VLOOKUP(C2323,'A. Rate Class Allocations'!$B$124:$J$128,8,FALSE)</f>
        <v>0.86676492558695795</v>
      </c>
      <c r="Q2323" s="1061">
        <f>VLOOKUP(C2323,'A. Rate Class Allocations'!$B$124:$J$128,7,FALSE)</f>
        <v>0.93591420350510102</v>
      </c>
      <c r="R2323" s="1061">
        <f>VLOOKUP(C2323,'A. Rate Class Allocations'!$B$124:$J$128,9,FALSE)</f>
        <v>0.67326093337246795</v>
      </c>
      <c r="S2323" s="1060">
        <f t="shared" si="109"/>
        <v>571.25952609395995</v>
      </c>
      <c r="T2323" s="1060">
        <f t="shared" si="110"/>
        <v>0.19659571470501905</v>
      </c>
    </row>
    <row r="2324" spans="1:20" s="1063" customFormat="1">
      <c r="A2324" s="1072" t="s">
        <v>846</v>
      </c>
      <c r="B2324" s="1063" t="s">
        <v>768</v>
      </c>
      <c r="C2324" s="1063" t="s">
        <v>806</v>
      </c>
      <c r="D2324" s="1063" t="s">
        <v>1417</v>
      </c>
      <c r="E2324" s="1066">
        <v>2019</v>
      </c>
      <c r="F2324" s="1066">
        <v>2019</v>
      </c>
      <c r="G2324" s="1064">
        <v>43492</v>
      </c>
      <c r="H2324" s="1117">
        <f t="shared" si="108"/>
        <v>2019</v>
      </c>
      <c r="I2324" s="1118"/>
      <c r="J2324" s="1063" t="s">
        <v>925</v>
      </c>
      <c r="K2324" s="1063" t="s">
        <v>924</v>
      </c>
      <c r="L2324" s="1063" t="s">
        <v>827</v>
      </c>
      <c r="M2324" s="1063">
        <v>228.58200000000002</v>
      </c>
      <c r="N2324" s="1063">
        <v>0.10199999999999999</v>
      </c>
      <c r="O2324" s="1062">
        <f>VLOOKUP(C2324,'A. Rate Class Allocations'!$B$124:$J$128,6,FALSE)</f>
        <v>0.94261788524984402</v>
      </c>
      <c r="P2324" s="1061">
        <f>VLOOKUP(C2324,'A. Rate Class Allocations'!$B$124:$J$128,8,FALSE)</f>
        <v>0.86676492558695795</v>
      </c>
      <c r="Q2324" s="1061">
        <f>VLOOKUP(C2324,'A. Rate Class Allocations'!$B$124:$J$128,7,FALSE)</f>
        <v>0.93591420350510102</v>
      </c>
      <c r="R2324" s="1061">
        <f>VLOOKUP(C2324,'A. Rate Class Allocations'!$B$124:$J$128,9,FALSE)</f>
        <v>0.67326093337246795</v>
      </c>
      <c r="S2324" s="1060">
        <f t="shared" si="109"/>
        <v>186.75792199225617</v>
      </c>
      <c r="T2324" s="1060">
        <f t="shared" si="110"/>
        <v>6.42716759612562E-2</v>
      </c>
    </row>
    <row r="2325" spans="1:20" s="1063" customFormat="1">
      <c r="A2325" s="1072" t="s">
        <v>846</v>
      </c>
      <c r="B2325" s="1063" t="s">
        <v>768</v>
      </c>
      <c r="C2325" s="1063" t="s">
        <v>806</v>
      </c>
      <c r="D2325" s="1063" t="s">
        <v>1416</v>
      </c>
      <c r="E2325" s="1066">
        <v>2019</v>
      </c>
      <c r="F2325" s="1066">
        <v>2019</v>
      </c>
      <c r="G2325" s="1064">
        <v>43494</v>
      </c>
      <c r="H2325" s="1117">
        <f t="shared" si="108"/>
        <v>2019</v>
      </c>
      <c r="I2325" s="1118"/>
      <c r="J2325" s="1063" t="s">
        <v>925</v>
      </c>
      <c r="K2325" s="1063" t="s">
        <v>924</v>
      </c>
      <c r="L2325" s="1063" t="s">
        <v>827</v>
      </c>
      <c r="M2325" s="1063">
        <v>527.80000000000018</v>
      </c>
      <c r="N2325" s="1063">
        <v>0.52000000000000013</v>
      </c>
      <c r="O2325" s="1062">
        <f>VLOOKUP(C2325,'A. Rate Class Allocations'!$B$124:$J$128,6,FALSE)</f>
        <v>0.94261788524984402</v>
      </c>
      <c r="P2325" s="1061">
        <f>VLOOKUP(C2325,'A. Rate Class Allocations'!$B$124:$J$128,8,FALSE)</f>
        <v>0.86676492558695795</v>
      </c>
      <c r="Q2325" s="1061">
        <f>VLOOKUP(C2325,'A. Rate Class Allocations'!$B$124:$J$128,7,FALSE)</f>
        <v>0.93591420350510102</v>
      </c>
      <c r="R2325" s="1061">
        <f>VLOOKUP(C2325,'A. Rate Class Allocations'!$B$124:$J$128,9,FALSE)</f>
        <v>0.67326093337246795</v>
      </c>
      <c r="S2325" s="1060">
        <f t="shared" si="109"/>
        <v>431.22744235115988</v>
      </c>
      <c r="T2325" s="1060">
        <f t="shared" si="110"/>
        <v>0.32765952450836505</v>
      </c>
    </row>
    <row r="2326" spans="1:20" s="1063" customFormat="1">
      <c r="A2326" s="1072" t="s">
        <v>846</v>
      </c>
      <c r="B2326" s="1063" t="s">
        <v>768</v>
      </c>
      <c r="C2326" s="1063" t="s">
        <v>806</v>
      </c>
      <c r="D2326" s="1063" t="s">
        <v>1416</v>
      </c>
      <c r="E2326" s="1066">
        <v>2019</v>
      </c>
      <c r="F2326" s="1066">
        <v>2019</v>
      </c>
      <c r="G2326" s="1064">
        <v>43494</v>
      </c>
      <c r="H2326" s="1117">
        <f t="shared" si="108"/>
        <v>2019</v>
      </c>
      <c r="I2326" s="1118"/>
      <c r="J2326" s="1063" t="s">
        <v>925</v>
      </c>
      <c r="K2326" s="1063" t="s">
        <v>924</v>
      </c>
      <c r="L2326" s="1063" t="s">
        <v>827</v>
      </c>
      <c r="M2326" s="1063">
        <v>29.434999999999999</v>
      </c>
      <c r="N2326" s="1063">
        <v>2.8999999999999998E-2</v>
      </c>
      <c r="O2326" s="1062">
        <f>VLOOKUP(C2326,'A. Rate Class Allocations'!$B$124:$J$128,6,FALSE)</f>
        <v>0.94261788524984402</v>
      </c>
      <c r="P2326" s="1061">
        <f>VLOOKUP(C2326,'A. Rate Class Allocations'!$B$124:$J$128,8,FALSE)</f>
        <v>0.86676492558695795</v>
      </c>
      <c r="Q2326" s="1061">
        <f>VLOOKUP(C2326,'A. Rate Class Allocations'!$B$124:$J$128,7,FALSE)</f>
        <v>0.93591420350510102</v>
      </c>
      <c r="R2326" s="1061">
        <f>VLOOKUP(C2326,'A. Rate Class Allocations'!$B$124:$J$128,9,FALSE)</f>
        <v>0.67326093337246795</v>
      </c>
      <c r="S2326" s="1060">
        <f t="shared" si="109"/>
        <v>24.049222746506985</v>
      </c>
      <c r="T2326" s="1060">
        <f t="shared" si="110"/>
        <v>1.8273319636043429E-2</v>
      </c>
    </row>
    <row r="2327" spans="1:20" s="1063" customFormat="1">
      <c r="A2327" s="1072" t="s">
        <v>846</v>
      </c>
      <c r="B2327" s="1063" t="s">
        <v>768</v>
      </c>
      <c r="C2327" s="1063" t="s">
        <v>806</v>
      </c>
      <c r="D2327" s="1063" t="s">
        <v>1416</v>
      </c>
      <c r="E2327" s="1066">
        <v>2019</v>
      </c>
      <c r="F2327" s="1066">
        <v>2019</v>
      </c>
      <c r="G2327" s="1064">
        <v>43494</v>
      </c>
      <c r="H2327" s="1117">
        <f t="shared" si="108"/>
        <v>2019</v>
      </c>
      <c r="I2327" s="1118"/>
      <c r="J2327" s="1063" t="s">
        <v>925</v>
      </c>
      <c r="K2327" s="1063" t="s">
        <v>924</v>
      </c>
      <c r="L2327" s="1063" t="s">
        <v>827</v>
      </c>
      <c r="M2327" s="1063">
        <v>51.765000000000001</v>
      </c>
      <c r="N2327" s="1063">
        <v>5.0999999999999997E-2</v>
      </c>
      <c r="O2327" s="1062">
        <f>VLOOKUP(C2327,'A. Rate Class Allocations'!$B$124:$J$128,6,FALSE)</f>
        <v>0.94261788524984402</v>
      </c>
      <c r="P2327" s="1061">
        <f>VLOOKUP(C2327,'A. Rate Class Allocations'!$B$124:$J$128,8,FALSE)</f>
        <v>0.86676492558695795</v>
      </c>
      <c r="Q2327" s="1061">
        <f>VLOOKUP(C2327,'A. Rate Class Allocations'!$B$124:$J$128,7,FALSE)</f>
        <v>0.93591420350510102</v>
      </c>
      <c r="R2327" s="1061">
        <f>VLOOKUP(C2327,'A. Rate Class Allocations'!$B$124:$J$128,9,FALSE)</f>
        <v>0.67326093337246795</v>
      </c>
      <c r="S2327" s="1060">
        <f t="shared" si="109"/>
        <v>42.293460692132975</v>
      </c>
      <c r="T2327" s="1060">
        <f t="shared" si="110"/>
        <v>3.21358379806281E-2</v>
      </c>
    </row>
    <row r="2328" spans="1:20" s="1063" customFormat="1">
      <c r="A2328" s="1072" t="s">
        <v>846</v>
      </c>
      <c r="B2328" s="1063" t="s">
        <v>768</v>
      </c>
      <c r="C2328" s="1063" t="s">
        <v>806</v>
      </c>
      <c r="D2328" s="1063" t="s">
        <v>1415</v>
      </c>
      <c r="E2328" s="1066">
        <v>2019</v>
      </c>
      <c r="F2328" s="1066">
        <v>2019</v>
      </c>
      <c r="G2328" s="1064">
        <v>43518</v>
      </c>
      <c r="H2328" s="1117">
        <f t="shared" si="108"/>
        <v>2019</v>
      </c>
      <c r="I2328" s="1118"/>
      <c r="J2328" s="1063" t="s">
        <v>925</v>
      </c>
      <c r="K2328" s="1063" t="s">
        <v>924</v>
      </c>
      <c r="L2328" s="1063" t="s">
        <v>827</v>
      </c>
      <c r="M2328" s="1063">
        <v>361.18499999999995</v>
      </c>
      <c r="N2328" s="1063">
        <v>0.16499999999999998</v>
      </c>
      <c r="O2328" s="1062">
        <f>VLOOKUP(C2328,'A. Rate Class Allocations'!$B$124:$J$128,6,FALSE)</f>
        <v>0.94261788524984402</v>
      </c>
      <c r="P2328" s="1061">
        <f>VLOOKUP(C2328,'A. Rate Class Allocations'!$B$124:$J$128,8,FALSE)</f>
        <v>0.86676492558695795</v>
      </c>
      <c r="Q2328" s="1061">
        <f>VLOOKUP(C2328,'A. Rate Class Allocations'!$B$124:$J$128,7,FALSE)</f>
        <v>0.93591420350510102</v>
      </c>
      <c r="R2328" s="1061">
        <f>VLOOKUP(C2328,'A. Rate Class Allocations'!$B$124:$J$128,9,FALSE)</f>
        <v>0.67326093337246795</v>
      </c>
      <c r="S2328" s="1060">
        <f t="shared" si="109"/>
        <v>295.09830194316714</v>
      </c>
      <c r="T2328" s="1060">
        <f t="shared" si="110"/>
        <v>0.10396888758438504</v>
      </c>
    </row>
    <row r="2329" spans="1:20" s="1063" customFormat="1">
      <c r="A2329" s="1072" t="s">
        <v>846</v>
      </c>
      <c r="B2329" s="1063" t="s">
        <v>768</v>
      </c>
      <c r="C2329" s="1063" t="s">
        <v>806</v>
      </c>
      <c r="D2329" s="1063" t="s">
        <v>1415</v>
      </c>
      <c r="E2329" s="1066">
        <v>2019</v>
      </c>
      <c r="F2329" s="1066">
        <v>2019</v>
      </c>
      <c r="G2329" s="1064">
        <v>43518</v>
      </c>
      <c r="H2329" s="1117">
        <f t="shared" si="108"/>
        <v>2019</v>
      </c>
      <c r="I2329" s="1118"/>
      <c r="J2329" s="1063" t="s">
        <v>925</v>
      </c>
      <c r="K2329" s="1063" t="s">
        <v>924</v>
      </c>
      <c r="L2329" s="1063" t="s">
        <v>827</v>
      </c>
      <c r="M2329" s="1063">
        <v>2162.7320000000004</v>
      </c>
      <c r="N2329" s="1063">
        <v>0.98800000000000021</v>
      </c>
      <c r="O2329" s="1062">
        <f>VLOOKUP(C2329,'A. Rate Class Allocations'!$B$124:$J$128,6,FALSE)</f>
        <v>0.94261788524984402</v>
      </c>
      <c r="P2329" s="1061">
        <f>VLOOKUP(C2329,'A. Rate Class Allocations'!$B$124:$J$128,8,FALSE)</f>
        <v>0.86676492558695795</v>
      </c>
      <c r="Q2329" s="1061">
        <f>VLOOKUP(C2329,'A. Rate Class Allocations'!$B$124:$J$128,7,FALSE)</f>
        <v>0.93591420350510102</v>
      </c>
      <c r="R2329" s="1061">
        <f>VLOOKUP(C2329,'A. Rate Class Allocations'!$B$124:$J$128,9,FALSE)</f>
        <v>0.67326093337246795</v>
      </c>
      <c r="S2329" s="1060">
        <f t="shared" si="109"/>
        <v>1767.0128625445407</v>
      </c>
      <c r="T2329" s="1060">
        <f t="shared" si="110"/>
        <v>0.62255309656589364</v>
      </c>
    </row>
    <row r="2330" spans="1:20" s="1063" customFormat="1">
      <c r="A2330" s="1072" t="s">
        <v>846</v>
      </c>
      <c r="B2330" s="1063" t="s">
        <v>768</v>
      </c>
      <c r="C2330" s="1063" t="s">
        <v>806</v>
      </c>
      <c r="D2330" s="1063" t="s">
        <v>1415</v>
      </c>
      <c r="E2330" s="1066">
        <v>2019</v>
      </c>
      <c r="F2330" s="1066">
        <v>2019</v>
      </c>
      <c r="G2330" s="1064">
        <v>43518</v>
      </c>
      <c r="H2330" s="1117">
        <f t="shared" si="108"/>
        <v>2019</v>
      </c>
      <c r="I2330" s="1118"/>
      <c r="J2330" s="1063" t="s">
        <v>925</v>
      </c>
      <c r="K2330" s="1063" t="s">
        <v>924</v>
      </c>
      <c r="L2330" s="1063" t="s">
        <v>827</v>
      </c>
      <c r="M2330" s="1063">
        <v>126.96199999999996</v>
      </c>
      <c r="N2330" s="1063">
        <v>5.7999999999999996E-2</v>
      </c>
      <c r="O2330" s="1062">
        <f>VLOOKUP(C2330,'A. Rate Class Allocations'!$B$124:$J$128,6,FALSE)</f>
        <v>0.94261788524984402</v>
      </c>
      <c r="P2330" s="1061">
        <f>VLOOKUP(C2330,'A. Rate Class Allocations'!$B$124:$J$128,8,FALSE)</f>
        <v>0.86676492558695795</v>
      </c>
      <c r="Q2330" s="1061">
        <f>VLOOKUP(C2330,'A. Rate Class Allocations'!$B$124:$J$128,7,FALSE)</f>
        <v>0.93591420350510102</v>
      </c>
      <c r="R2330" s="1061">
        <f>VLOOKUP(C2330,'A. Rate Class Allocations'!$B$124:$J$128,9,FALSE)</f>
        <v>0.67326093337246795</v>
      </c>
      <c r="S2330" s="1060">
        <f t="shared" si="109"/>
        <v>103.73152431941631</v>
      </c>
      <c r="T2330" s="1060">
        <f t="shared" si="110"/>
        <v>3.6546639272086859E-2</v>
      </c>
    </row>
    <row r="2331" spans="1:20" s="1063" customFormat="1">
      <c r="A2331" s="1072" t="s">
        <v>846</v>
      </c>
      <c r="B2331" s="1063" t="s">
        <v>768</v>
      </c>
      <c r="C2331" s="1063" t="s">
        <v>806</v>
      </c>
      <c r="D2331" s="1063" t="s">
        <v>1414</v>
      </c>
      <c r="E2331" s="1066">
        <v>2019</v>
      </c>
      <c r="F2331" s="1066">
        <v>2019</v>
      </c>
      <c r="G2331" s="1064">
        <v>43476</v>
      </c>
      <c r="H2331" s="1117">
        <f t="shared" si="108"/>
        <v>2019</v>
      </c>
      <c r="I2331" s="1118"/>
      <c r="J2331" s="1063" t="s">
        <v>925</v>
      </c>
      <c r="K2331" s="1063" t="s">
        <v>924</v>
      </c>
      <c r="L2331" s="1063" t="s">
        <v>827</v>
      </c>
      <c r="M2331" s="1063">
        <v>1553.7600000000002</v>
      </c>
      <c r="N2331" s="1063">
        <v>0.78</v>
      </c>
      <c r="O2331" s="1062">
        <f>VLOOKUP(C2331,'A. Rate Class Allocations'!$B$124:$J$128,6,FALSE)</f>
        <v>0.94261788524984402</v>
      </c>
      <c r="P2331" s="1061">
        <f>VLOOKUP(C2331,'A. Rate Class Allocations'!$B$124:$J$128,8,FALSE)</f>
        <v>0.86676492558695795</v>
      </c>
      <c r="Q2331" s="1061">
        <f>VLOOKUP(C2331,'A. Rate Class Allocations'!$B$124:$J$128,7,FALSE)</f>
        <v>0.93591420350510102</v>
      </c>
      <c r="R2331" s="1061">
        <f>VLOOKUP(C2331,'A. Rate Class Allocations'!$B$124:$J$128,9,FALSE)</f>
        <v>0.67326093337246795</v>
      </c>
      <c r="S2331" s="1060">
        <f t="shared" si="109"/>
        <v>1269.4656135421335</v>
      </c>
      <c r="T2331" s="1060">
        <f t="shared" si="110"/>
        <v>0.49148928676254749</v>
      </c>
    </row>
    <row r="2332" spans="1:20" s="1063" customFormat="1">
      <c r="A2332" s="1072" t="s">
        <v>846</v>
      </c>
      <c r="B2332" s="1063" t="s">
        <v>768</v>
      </c>
      <c r="C2332" s="1063" t="s">
        <v>806</v>
      </c>
      <c r="D2332" s="1063" t="s">
        <v>1413</v>
      </c>
      <c r="E2332" s="1066">
        <v>2019</v>
      </c>
      <c r="F2332" s="1066">
        <v>2019</v>
      </c>
      <c r="G2332" s="1064">
        <v>43500</v>
      </c>
      <c r="H2332" s="1117">
        <f t="shared" si="108"/>
        <v>2019</v>
      </c>
      <c r="I2332" s="1118"/>
      <c r="J2332" s="1063" t="s">
        <v>925</v>
      </c>
      <c r="K2332" s="1063" t="s">
        <v>924</v>
      </c>
      <c r="L2332" s="1063" t="s">
        <v>827</v>
      </c>
      <c r="M2332" s="1063">
        <v>2413.9960000000001</v>
      </c>
      <c r="N2332" s="1063">
        <v>0.67599999999999993</v>
      </c>
      <c r="O2332" s="1062">
        <f>VLOOKUP(C2332,'A. Rate Class Allocations'!$B$124:$J$128,6,FALSE)</f>
        <v>0.94261788524984402</v>
      </c>
      <c r="P2332" s="1061">
        <f>VLOOKUP(C2332,'A. Rate Class Allocations'!$B$124:$J$128,8,FALSE)</f>
        <v>0.86676492558695795</v>
      </c>
      <c r="Q2332" s="1061">
        <f>VLOOKUP(C2332,'A. Rate Class Allocations'!$B$124:$J$128,7,FALSE)</f>
        <v>0.93591420350510102</v>
      </c>
      <c r="R2332" s="1061">
        <f>VLOOKUP(C2332,'A. Rate Class Allocations'!$B$124:$J$128,9,FALSE)</f>
        <v>0.67326093337246795</v>
      </c>
      <c r="S2332" s="1060">
        <f t="shared" si="109"/>
        <v>1972.3026163810728</v>
      </c>
      <c r="T2332" s="1060">
        <f t="shared" si="110"/>
        <v>0.42595738186087445</v>
      </c>
    </row>
    <row r="2333" spans="1:20" s="1063" customFormat="1">
      <c r="A2333" s="1072" t="s">
        <v>846</v>
      </c>
      <c r="B2333" s="1063" t="s">
        <v>768</v>
      </c>
      <c r="C2333" s="1063" t="s">
        <v>806</v>
      </c>
      <c r="D2333" s="1063" t="s">
        <v>1413</v>
      </c>
      <c r="E2333" s="1066">
        <v>2019</v>
      </c>
      <c r="F2333" s="1066">
        <v>2019</v>
      </c>
      <c r="G2333" s="1064">
        <v>43500</v>
      </c>
      <c r="H2333" s="1117">
        <f t="shared" si="108"/>
        <v>2019</v>
      </c>
      <c r="I2333" s="1118"/>
      <c r="J2333" s="1063" t="s">
        <v>925</v>
      </c>
      <c r="K2333" s="1063" t="s">
        <v>924</v>
      </c>
      <c r="L2333" s="1063" t="s">
        <v>827</v>
      </c>
      <c r="M2333" s="1063">
        <v>724.9129999999999</v>
      </c>
      <c r="N2333" s="1063">
        <v>0.20299999999999999</v>
      </c>
      <c r="O2333" s="1062">
        <f>VLOOKUP(C2333,'A. Rate Class Allocations'!$B$124:$J$128,6,FALSE)</f>
        <v>0.94261788524984402</v>
      </c>
      <c r="P2333" s="1061">
        <f>VLOOKUP(C2333,'A. Rate Class Allocations'!$B$124:$J$128,8,FALSE)</f>
        <v>0.86676492558695795</v>
      </c>
      <c r="Q2333" s="1061">
        <f>VLOOKUP(C2333,'A. Rate Class Allocations'!$B$124:$J$128,7,FALSE)</f>
        <v>0.93591420350510102</v>
      </c>
      <c r="R2333" s="1061">
        <f>VLOOKUP(C2333,'A. Rate Class Allocations'!$B$124:$J$128,9,FALSE)</f>
        <v>0.67326093337246795</v>
      </c>
      <c r="S2333" s="1060">
        <f t="shared" si="109"/>
        <v>592.27430639845818</v>
      </c>
      <c r="T2333" s="1060">
        <f t="shared" si="110"/>
        <v>0.12791323745230401</v>
      </c>
    </row>
    <row r="2334" spans="1:20" s="1063" customFormat="1">
      <c r="A2334" s="1072" t="s">
        <v>846</v>
      </c>
      <c r="B2334" s="1063" t="s">
        <v>768</v>
      </c>
      <c r="C2334" s="1063" t="s">
        <v>806</v>
      </c>
      <c r="D2334" s="1063" t="s">
        <v>1412</v>
      </c>
      <c r="E2334" s="1066">
        <v>2019</v>
      </c>
      <c r="F2334" s="1066">
        <v>2019</v>
      </c>
      <c r="G2334" s="1064">
        <v>43492</v>
      </c>
      <c r="H2334" s="1117">
        <f t="shared" si="108"/>
        <v>2019</v>
      </c>
      <c r="I2334" s="1118"/>
      <c r="J2334" s="1063" t="s">
        <v>925</v>
      </c>
      <c r="K2334" s="1063" t="s">
        <v>924</v>
      </c>
      <c r="L2334" s="1063" t="s">
        <v>827</v>
      </c>
      <c r="M2334" s="1063">
        <v>1747.9799999999998</v>
      </c>
      <c r="N2334" s="1063">
        <v>0.78</v>
      </c>
      <c r="O2334" s="1062">
        <f>VLOOKUP(C2334,'A. Rate Class Allocations'!$B$124:$J$128,6,FALSE)</f>
        <v>0.94261788524984402</v>
      </c>
      <c r="P2334" s="1061">
        <f>VLOOKUP(C2334,'A. Rate Class Allocations'!$B$124:$J$128,8,FALSE)</f>
        <v>0.86676492558695795</v>
      </c>
      <c r="Q2334" s="1061">
        <f>VLOOKUP(C2334,'A. Rate Class Allocations'!$B$124:$J$128,7,FALSE)</f>
        <v>0.93591420350510102</v>
      </c>
      <c r="R2334" s="1061">
        <f>VLOOKUP(C2334,'A. Rate Class Allocations'!$B$124:$J$128,9,FALSE)</f>
        <v>0.67326093337246795</v>
      </c>
      <c r="S2334" s="1060">
        <f t="shared" si="109"/>
        <v>1428.1488152348998</v>
      </c>
      <c r="T2334" s="1060">
        <f t="shared" si="110"/>
        <v>0.49148928676254749</v>
      </c>
    </row>
    <row r="2335" spans="1:20" s="1063" customFormat="1">
      <c r="A2335" s="1072" t="s">
        <v>846</v>
      </c>
      <c r="B2335" s="1063" t="s">
        <v>768</v>
      </c>
      <c r="C2335" s="1063" t="s">
        <v>806</v>
      </c>
      <c r="D2335" s="1063" t="s">
        <v>1411</v>
      </c>
      <c r="E2335" s="1066">
        <v>2019</v>
      </c>
      <c r="F2335" s="1066">
        <v>2019</v>
      </c>
      <c r="G2335" s="1064">
        <v>43495</v>
      </c>
      <c r="H2335" s="1117">
        <f t="shared" si="108"/>
        <v>2019</v>
      </c>
      <c r="I2335" s="1118"/>
      <c r="J2335" s="1063" t="s">
        <v>925</v>
      </c>
      <c r="K2335" s="1063" t="s">
        <v>924</v>
      </c>
      <c r="L2335" s="1063" t="s">
        <v>827</v>
      </c>
      <c r="M2335" s="1063">
        <v>116.53200000000001</v>
      </c>
      <c r="N2335" s="1063">
        <v>5.2000000000000005E-2</v>
      </c>
      <c r="O2335" s="1062">
        <f>VLOOKUP(C2335,'A. Rate Class Allocations'!$B$124:$J$128,6,FALSE)</f>
        <v>0.94261788524984402</v>
      </c>
      <c r="P2335" s="1061">
        <f>VLOOKUP(C2335,'A. Rate Class Allocations'!$B$124:$J$128,8,FALSE)</f>
        <v>0.86676492558695795</v>
      </c>
      <c r="Q2335" s="1061">
        <f>VLOOKUP(C2335,'A. Rate Class Allocations'!$B$124:$J$128,7,FALSE)</f>
        <v>0.93591420350510102</v>
      </c>
      <c r="R2335" s="1061">
        <f>VLOOKUP(C2335,'A. Rate Class Allocations'!$B$124:$J$128,9,FALSE)</f>
        <v>0.67326093337246795</v>
      </c>
      <c r="S2335" s="1060">
        <f t="shared" si="109"/>
        <v>95.209921015660001</v>
      </c>
      <c r="T2335" s="1060">
        <f t="shared" si="110"/>
        <v>3.2765952450836508E-2</v>
      </c>
    </row>
    <row r="2336" spans="1:20" s="1063" customFormat="1">
      <c r="A2336" s="1072" t="s">
        <v>846</v>
      </c>
      <c r="B2336" s="1063" t="s">
        <v>768</v>
      </c>
      <c r="C2336" s="1063" t="s">
        <v>806</v>
      </c>
      <c r="D2336" s="1063" t="s">
        <v>1411</v>
      </c>
      <c r="E2336" s="1066">
        <v>2019</v>
      </c>
      <c r="F2336" s="1066">
        <v>2019</v>
      </c>
      <c r="G2336" s="1064">
        <v>43495</v>
      </c>
      <c r="H2336" s="1117">
        <f t="shared" si="108"/>
        <v>2019</v>
      </c>
      <c r="I2336" s="1118"/>
      <c r="J2336" s="1063" t="s">
        <v>925</v>
      </c>
      <c r="K2336" s="1063" t="s">
        <v>924</v>
      </c>
      <c r="L2336" s="1063" t="s">
        <v>827</v>
      </c>
      <c r="M2336" s="1063">
        <v>519.91199999999992</v>
      </c>
      <c r="N2336" s="1063">
        <v>0.23199999999999998</v>
      </c>
      <c r="O2336" s="1062">
        <f>VLOOKUP(C2336,'A. Rate Class Allocations'!$B$124:$J$128,6,FALSE)</f>
        <v>0.94261788524984402</v>
      </c>
      <c r="P2336" s="1061">
        <f>VLOOKUP(C2336,'A. Rate Class Allocations'!$B$124:$J$128,8,FALSE)</f>
        <v>0.86676492558695795</v>
      </c>
      <c r="Q2336" s="1061">
        <f>VLOOKUP(C2336,'A. Rate Class Allocations'!$B$124:$J$128,7,FALSE)</f>
        <v>0.93591420350510102</v>
      </c>
      <c r="R2336" s="1061">
        <f>VLOOKUP(C2336,'A. Rate Class Allocations'!$B$124:$J$128,9,FALSE)</f>
        <v>0.67326093337246795</v>
      </c>
      <c r="S2336" s="1060">
        <f t="shared" si="109"/>
        <v>424.78272453140607</v>
      </c>
      <c r="T2336" s="1060">
        <f t="shared" si="110"/>
        <v>0.14618655708834744</v>
      </c>
    </row>
    <row r="2337" spans="1:20" s="1063" customFormat="1">
      <c r="A2337" s="1072" t="s">
        <v>846</v>
      </c>
      <c r="B2337" s="1063" t="s">
        <v>768</v>
      </c>
      <c r="C2337" s="1063" t="s">
        <v>806</v>
      </c>
      <c r="D2337" s="1063" t="s">
        <v>1411</v>
      </c>
      <c r="E2337" s="1066">
        <v>2019</v>
      </c>
      <c r="F2337" s="1066">
        <v>2019</v>
      </c>
      <c r="G2337" s="1064">
        <v>43495</v>
      </c>
      <c r="H2337" s="1117">
        <f t="shared" si="108"/>
        <v>2019</v>
      </c>
      <c r="I2337" s="1118"/>
      <c r="J2337" s="1063" t="s">
        <v>925</v>
      </c>
      <c r="K2337" s="1063" t="s">
        <v>924</v>
      </c>
      <c r="L2337" s="1063" t="s">
        <v>827</v>
      </c>
      <c r="M2337" s="1063">
        <v>114.29100000000001</v>
      </c>
      <c r="N2337" s="1063">
        <v>5.0999999999999997E-2</v>
      </c>
      <c r="O2337" s="1062">
        <f>VLOOKUP(C2337,'A. Rate Class Allocations'!$B$124:$J$128,6,FALSE)</f>
        <v>0.94261788524984402</v>
      </c>
      <c r="P2337" s="1061">
        <f>VLOOKUP(C2337,'A. Rate Class Allocations'!$B$124:$J$128,8,FALSE)</f>
        <v>0.86676492558695795</v>
      </c>
      <c r="Q2337" s="1061">
        <f>VLOOKUP(C2337,'A. Rate Class Allocations'!$B$124:$J$128,7,FALSE)</f>
        <v>0.93591420350510102</v>
      </c>
      <c r="R2337" s="1061">
        <f>VLOOKUP(C2337,'A. Rate Class Allocations'!$B$124:$J$128,9,FALSE)</f>
        <v>0.67326093337246795</v>
      </c>
      <c r="S2337" s="1060">
        <f t="shared" si="109"/>
        <v>93.378960996128086</v>
      </c>
      <c r="T2337" s="1060">
        <f t="shared" si="110"/>
        <v>3.21358379806281E-2</v>
      </c>
    </row>
    <row r="2338" spans="1:20" s="1063" customFormat="1">
      <c r="A2338" s="1072" t="s">
        <v>846</v>
      </c>
      <c r="B2338" s="1063" t="s">
        <v>768</v>
      </c>
      <c r="C2338" s="1063" t="s">
        <v>806</v>
      </c>
      <c r="D2338" s="1063" t="s">
        <v>1410</v>
      </c>
      <c r="E2338" s="1066">
        <v>2019</v>
      </c>
      <c r="F2338" s="1066">
        <v>2019</v>
      </c>
      <c r="G2338" s="1064">
        <v>43501</v>
      </c>
      <c r="H2338" s="1117">
        <f t="shared" si="108"/>
        <v>2019</v>
      </c>
      <c r="I2338" s="1118"/>
      <c r="J2338" s="1063" t="s">
        <v>925</v>
      </c>
      <c r="K2338" s="1063" t="s">
        <v>924</v>
      </c>
      <c r="L2338" s="1063" t="s">
        <v>827</v>
      </c>
      <c r="M2338" s="1063">
        <v>930.17600000000016</v>
      </c>
      <c r="N2338" s="1063">
        <v>0.41600000000000004</v>
      </c>
      <c r="O2338" s="1062">
        <f>VLOOKUP(C2338,'A. Rate Class Allocations'!$B$124:$J$128,6,FALSE)</f>
        <v>0.94261788524984402</v>
      </c>
      <c r="P2338" s="1061">
        <f>VLOOKUP(C2338,'A. Rate Class Allocations'!$B$124:$J$128,8,FALSE)</f>
        <v>0.86676492558695795</v>
      </c>
      <c r="Q2338" s="1061">
        <f>VLOOKUP(C2338,'A. Rate Class Allocations'!$B$124:$J$128,7,FALSE)</f>
        <v>0.93591420350510102</v>
      </c>
      <c r="R2338" s="1061">
        <f>VLOOKUP(C2338,'A. Rate Class Allocations'!$B$124:$J$128,9,FALSE)</f>
        <v>0.67326093337246795</v>
      </c>
      <c r="S2338" s="1060">
        <f t="shared" si="109"/>
        <v>759.97994963325584</v>
      </c>
      <c r="T2338" s="1060">
        <f t="shared" si="110"/>
        <v>0.26212761960669206</v>
      </c>
    </row>
    <row r="2339" spans="1:20" s="1063" customFormat="1">
      <c r="A2339" s="1072" t="s">
        <v>846</v>
      </c>
      <c r="B2339" s="1063" t="s">
        <v>768</v>
      </c>
      <c r="C2339" s="1063" t="s">
        <v>806</v>
      </c>
      <c r="D2339" s="1063" t="s">
        <v>1410</v>
      </c>
      <c r="E2339" s="1066">
        <v>2019</v>
      </c>
      <c r="F2339" s="1066">
        <v>2019</v>
      </c>
      <c r="G2339" s="1064">
        <v>43501</v>
      </c>
      <c r="H2339" s="1117">
        <f t="shared" si="108"/>
        <v>2019</v>
      </c>
      <c r="I2339" s="1118"/>
      <c r="J2339" s="1063" t="s">
        <v>925</v>
      </c>
      <c r="K2339" s="1063" t="s">
        <v>924</v>
      </c>
      <c r="L2339" s="1063" t="s">
        <v>827</v>
      </c>
      <c r="M2339" s="1063">
        <v>114.036</v>
      </c>
      <c r="N2339" s="1063">
        <v>5.0999999999999997E-2</v>
      </c>
      <c r="O2339" s="1062">
        <f>VLOOKUP(C2339,'A. Rate Class Allocations'!$B$124:$J$128,6,FALSE)</f>
        <v>0.94261788524984402</v>
      </c>
      <c r="P2339" s="1061">
        <f>VLOOKUP(C2339,'A. Rate Class Allocations'!$B$124:$J$128,8,FALSE)</f>
        <v>0.86676492558695795</v>
      </c>
      <c r="Q2339" s="1061">
        <f>VLOOKUP(C2339,'A. Rate Class Allocations'!$B$124:$J$128,7,FALSE)</f>
        <v>0.93591420350510102</v>
      </c>
      <c r="R2339" s="1061">
        <f>VLOOKUP(C2339,'A. Rate Class Allocations'!$B$124:$J$128,9,FALSE)</f>
        <v>0.67326093337246795</v>
      </c>
      <c r="S2339" s="1060">
        <f t="shared" si="109"/>
        <v>93.170618825230861</v>
      </c>
      <c r="T2339" s="1060">
        <f t="shared" si="110"/>
        <v>3.21358379806281E-2</v>
      </c>
    </row>
    <row r="2340" spans="1:20" s="1063" customFormat="1">
      <c r="A2340" s="1072" t="s">
        <v>846</v>
      </c>
      <c r="B2340" s="1063" t="s">
        <v>768</v>
      </c>
      <c r="C2340" s="1063" t="s">
        <v>806</v>
      </c>
      <c r="D2340" s="1063" t="s">
        <v>1409</v>
      </c>
      <c r="E2340" s="1066">
        <v>2019</v>
      </c>
      <c r="F2340" s="1066">
        <v>2019</v>
      </c>
      <c r="G2340" s="1064">
        <v>43476</v>
      </c>
      <c r="H2340" s="1117">
        <f t="shared" si="108"/>
        <v>2019</v>
      </c>
      <c r="I2340" s="1118"/>
      <c r="J2340" s="1063" t="s">
        <v>925</v>
      </c>
      <c r="K2340" s="1063" t="s">
        <v>924</v>
      </c>
      <c r="L2340" s="1063" t="s">
        <v>827</v>
      </c>
      <c r="M2340" s="1063">
        <v>3634.1760000000004</v>
      </c>
      <c r="N2340" s="1063">
        <v>0.41600000000000004</v>
      </c>
      <c r="O2340" s="1062">
        <f>VLOOKUP(C2340,'A. Rate Class Allocations'!$B$124:$J$128,6,FALSE)</f>
        <v>0.94261788524984402</v>
      </c>
      <c r="P2340" s="1061">
        <f>VLOOKUP(C2340,'A. Rate Class Allocations'!$B$124:$J$128,8,FALSE)</f>
        <v>0.86676492558695795</v>
      </c>
      <c r="Q2340" s="1061">
        <f>VLOOKUP(C2340,'A. Rate Class Allocations'!$B$124:$J$128,7,FALSE)</f>
        <v>0.93591420350510102</v>
      </c>
      <c r="R2340" s="1061">
        <f>VLOOKUP(C2340,'A. Rate Class Allocations'!$B$124:$J$128,9,FALSE)</f>
        <v>0.67326093337246795</v>
      </c>
      <c r="S2340" s="1060">
        <f t="shared" si="109"/>
        <v>2969.2239892648131</v>
      </c>
      <c r="T2340" s="1060">
        <f t="shared" si="110"/>
        <v>0.26212761960669206</v>
      </c>
    </row>
    <row r="2341" spans="1:20" s="1063" customFormat="1">
      <c r="A2341" s="1072" t="s">
        <v>846</v>
      </c>
      <c r="B2341" s="1063" t="s">
        <v>768</v>
      </c>
      <c r="C2341" s="1063" t="s">
        <v>806</v>
      </c>
      <c r="D2341" s="1063" t="s">
        <v>1409</v>
      </c>
      <c r="E2341" s="1066">
        <v>2019</v>
      </c>
      <c r="F2341" s="1066">
        <v>2019</v>
      </c>
      <c r="G2341" s="1064">
        <v>43476</v>
      </c>
      <c r="H2341" s="1117">
        <f t="shared" si="108"/>
        <v>2019</v>
      </c>
      <c r="I2341" s="1118"/>
      <c r="J2341" s="1063" t="s">
        <v>925</v>
      </c>
      <c r="K2341" s="1063" t="s">
        <v>924</v>
      </c>
      <c r="L2341" s="1063" t="s">
        <v>827</v>
      </c>
      <c r="M2341" s="1063">
        <v>1013.376</v>
      </c>
      <c r="N2341" s="1063">
        <v>0.11599999999999999</v>
      </c>
      <c r="O2341" s="1062">
        <f>VLOOKUP(C2341,'A. Rate Class Allocations'!$B$124:$J$128,6,FALSE)</f>
        <v>0.94261788524984402</v>
      </c>
      <c r="P2341" s="1061">
        <f>VLOOKUP(C2341,'A. Rate Class Allocations'!$B$124:$J$128,8,FALSE)</f>
        <v>0.86676492558695795</v>
      </c>
      <c r="Q2341" s="1061">
        <f>VLOOKUP(C2341,'A. Rate Class Allocations'!$B$124:$J$128,7,FALSE)</f>
        <v>0.93591420350510102</v>
      </c>
      <c r="R2341" s="1061">
        <f>VLOOKUP(C2341,'A. Rate Class Allocations'!$B$124:$J$128,9,FALSE)</f>
        <v>0.67326093337246795</v>
      </c>
      <c r="S2341" s="1060">
        <f t="shared" si="109"/>
        <v>827.95668931422665</v>
      </c>
      <c r="T2341" s="1060">
        <f t="shared" si="110"/>
        <v>7.3093278544173718E-2</v>
      </c>
    </row>
    <row r="2342" spans="1:20" s="1063" customFormat="1">
      <c r="A2342" s="1072" t="s">
        <v>846</v>
      </c>
      <c r="B2342" s="1063" t="s">
        <v>768</v>
      </c>
      <c r="C2342" s="1063" t="s">
        <v>806</v>
      </c>
      <c r="D2342" s="1063" t="s">
        <v>1409</v>
      </c>
      <c r="E2342" s="1066">
        <v>2019</v>
      </c>
      <c r="F2342" s="1066">
        <v>2019</v>
      </c>
      <c r="G2342" s="1064">
        <v>43476</v>
      </c>
      <c r="H2342" s="1117">
        <f t="shared" si="108"/>
        <v>2019</v>
      </c>
      <c r="I2342" s="1118"/>
      <c r="J2342" s="1063" t="s">
        <v>925</v>
      </c>
      <c r="K2342" s="1063" t="s">
        <v>924</v>
      </c>
      <c r="L2342" s="1063" t="s">
        <v>827</v>
      </c>
      <c r="M2342" s="1063">
        <v>3564.2879999999996</v>
      </c>
      <c r="N2342" s="1063">
        <v>0.40799999999999997</v>
      </c>
      <c r="O2342" s="1062">
        <f>VLOOKUP(C2342,'A. Rate Class Allocations'!$B$124:$J$128,6,FALSE)</f>
        <v>0.94261788524984402</v>
      </c>
      <c r="P2342" s="1061">
        <f>VLOOKUP(C2342,'A. Rate Class Allocations'!$B$124:$J$128,8,FALSE)</f>
        <v>0.86676492558695795</v>
      </c>
      <c r="Q2342" s="1061">
        <f>VLOOKUP(C2342,'A. Rate Class Allocations'!$B$124:$J$128,7,FALSE)</f>
        <v>0.93591420350510102</v>
      </c>
      <c r="R2342" s="1061">
        <f>VLOOKUP(C2342,'A. Rate Class Allocations'!$B$124:$J$128,9,FALSE)</f>
        <v>0.67326093337246795</v>
      </c>
      <c r="S2342" s="1060">
        <f t="shared" si="109"/>
        <v>2912.1235279327966</v>
      </c>
      <c r="T2342" s="1060">
        <f t="shared" si="110"/>
        <v>0.2570867038450248</v>
      </c>
    </row>
    <row r="2343" spans="1:20" s="1063" customFormat="1">
      <c r="A2343" s="1072" t="s">
        <v>846</v>
      </c>
      <c r="B2343" s="1063" t="s">
        <v>768</v>
      </c>
      <c r="C2343" s="1063" t="s">
        <v>806</v>
      </c>
      <c r="D2343" s="1063" t="s">
        <v>1408</v>
      </c>
      <c r="E2343" s="1066">
        <v>2019</v>
      </c>
      <c r="F2343" s="1066">
        <v>2019</v>
      </c>
      <c r="G2343" s="1064">
        <v>43479</v>
      </c>
      <c r="H2343" s="1117">
        <f t="shared" si="108"/>
        <v>2019</v>
      </c>
      <c r="I2343" s="1118"/>
      <c r="J2343" s="1063" t="s">
        <v>925</v>
      </c>
      <c r="K2343" s="1063" t="s">
        <v>924</v>
      </c>
      <c r="L2343" s="1063" t="s">
        <v>827</v>
      </c>
      <c r="M2343" s="1063">
        <v>1631.4480000000001</v>
      </c>
      <c r="N2343" s="1063">
        <v>0.72800000000000009</v>
      </c>
      <c r="O2343" s="1062">
        <f>VLOOKUP(C2343,'A. Rate Class Allocations'!$B$124:$J$128,6,FALSE)</f>
        <v>0.94261788524984402</v>
      </c>
      <c r="P2343" s="1061">
        <f>VLOOKUP(C2343,'A. Rate Class Allocations'!$B$124:$J$128,8,FALSE)</f>
        <v>0.86676492558695795</v>
      </c>
      <c r="Q2343" s="1061">
        <f>VLOOKUP(C2343,'A. Rate Class Allocations'!$B$124:$J$128,7,FALSE)</f>
        <v>0.93591420350510102</v>
      </c>
      <c r="R2343" s="1061">
        <f>VLOOKUP(C2343,'A. Rate Class Allocations'!$B$124:$J$128,9,FALSE)</f>
        <v>0.67326093337246795</v>
      </c>
      <c r="S2343" s="1060">
        <f t="shared" si="109"/>
        <v>1332.9388942192402</v>
      </c>
      <c r="T2343" s="1060">
        <f t="shared" si="110"/>
        <v>0.45872333431171108</v>
      </c>
    </row>
    <row r="2344" spans="1:20" s="1063" customFormat="1">
      <c r="A2344" s="1072" t="s">
        <v>846</v>
      </c>
      <c r="B2344" s="1063" t="s">
        <v>768</v>
      </c>
      <c r="C2344" s="1063" t="s">
        <v>806</v>
      </c>
      <c r="D2344" s="1063" t="s">
        <v>1407</v>
      </c>
      <c r="E2344" s="1066">
        <v>2019</v>
      </c>
      <c r="F2344" s="1066">
        <v>2019</v>
      </c>
      <c r="G2344" s="1064">
        <v>43491</v>
      </c>
      <c r="H2344" s="1117">
        <f t="shared" si="108"/>
        <v>2019</v>
      </c>
      <c r="I2344" s="1118"/>
      <c r="J2344" s="1063" t="s">
        <v>925</v>
      </c>
      <c r="K2344" s="1063" t="s">
        <v>924</v>
      </c>
      <c r="L2344" s="1063" t="s">
        <v>827</v>
      </c>
      <c r="M2344" s="1063">
        <v>3119.4719999999998</v>
      </c>
      <c r="N2344" s="1063">
        <v>1.3919999999999999</v>
      </c>
      <c r="O2344" s="1062">
        <f>VLOOKUP(C2344,'A. Rate Class Allocations'!$B$124:$J$128,6,FALSE)</f>
        <v>0.94261788524984402</v>
      </c>
      <c r="P2344" s="1061">
        <f>VLOOKUP(C2344,'A. Rate Class Allocations'!$B$124:$J$128,8,FALSE)</f>
        <v>0.86676492558695795</v>
      </c>
      <c r="Q2344" s="1061">
        <f>VLOOKUP(C2344,'A. Rate Class Allocations'!$B$124:$J$128,7,FALSE)</f>
        <v>0.93591420350510102</v>
      </c>
      <c r="R2344" s="1061">
        <f>VLOOKUP(C2344,'A. Rate Class Allocations'!$B$124:$J$128,9,FALSE)</f>
        <v>0.67326093337246795</v>
      </c>
      <c r="S2344" s="1060">
        <f t="shared" si="109"/>
        <v>2548.6963471884364</v>
      </c>
      <c r="T2344" s="1060">
        <f t="shared" si="110"/>
        <v>0.87711934253008461</v>
      </c>
    </row>
    <row r="2345" spans="1:20" s="1063" customFormat="1">
      <c r="A2345" s="1072" t="s">
        <v>846</v>
      </c>
      <c r="B2345" s="1063" t="s">
        <v>768</v>
      </c>
      <c r="C2345" s="1063" t="s">
        <v>806</v>
      </c>
      <c r="D2345" s="1063" t="s">
        <v>1406</v>
      </c>
      <c r="E2345" s="1066">
        <v>2019</v>
      </c>
      <c r="F2345" s="1066">
        <v>2019</v>
      </c>
      <c r="G2345" s="1064">
        <v>43501</v>
      </c>
      <c r="H2345" s="1117">
        <f t="shared" si="108"/>
        <v>2019</v>
      </c>
      <c r="I2345" s="1118"/>
      <c r="J2345" s="1063" t="s">
        <v>925</v>
      </c>
      <c r="K2345" s="1063" t="s">
        <v>924</v>
      </c>
      <c r="L2345" s="1063" t="s">
        <v>827</v>
      </c>
      <c r="M2345" s="1063">
        <v>4651.2960000000012</v>
      </c>
      <c r="N2345" s="1063">
        <v>1.2480000000000002</v>
      </c>
      <c r="O2345" s="1062">
        <f>VLOOKUP(C2345,'A. Rate Class Allocations'!$B$124:$J$128,6,FALSE)</f>
        <v>0.94261788524984402</v>
      </c>
      <c r="P2345" s="1061">
        <f>VLOOKUP(C2345,'A. Rate Class Allocations'!$B$124:$J$128,8,FALSE)</f>
        <v>0.86676492558695795</v>
      </c>
      <c r="Q2345" s="1061">
        <f>VLOOKUP(C2345,'A. Rate Class Allocations'!$B$124:$J$128,7,FALSE)</f>
        <v>0.93591420350510102</v>
      </c>
      <c r="R2345" s="1061">
        <f>VLOOKUP(C2345,'A. Rate Class Allocations'!$B$124:$J$128,9,FALSE)</f>
        <v>0.67326093337246795</v>
      </c>
      <c r="S2345" s="1060">
        <f t="shared" si="109"/>
        <v>3800.2396318646847</v>
      </c>
      <c r="T2345" s="1060">
        <f t="shared" si="110"/>
        <v>0.78638285882007619</v>
      </c>
    </row>
    <row r="2346" spans="1:20" s="1063" customFormat="1">
      <c r="A2346" s="1072" t="s">
        <v>846</v>
      </c>
      <c r="B2346" s="1063" t="s">
        <v>768</v>
      </c>
      <c r="C2346" s="1063" t="s">
        <v>806</v>
      </c>
      <c r="D2346" s="1063" t="s">
        <v>1405</v>
      </c>
      <c r="E2346" s="1066">
        <v>2019</v>
      </c>
      <c r="F2346" s="1066">
        <v>2019</v>
      </c>
      <c r="G2346" s="1064">
        <v>43502</v>
      </c>
      <c r="H2346" s="1117">
        <f t="shared" si="108"/>
        <v>2019</v>
      </c>
      <c r="I2346" s="1118"/>
      <c r="J2346" s="1063" t="s">
        <v>925</v>
      </c>
      <c r="K2346" s="1063" t="s">
        <v>924</v>
      </c>
      <c r="L2346" s="1063" t="s">
        <v>827</v>
      </c>
      <c r="M2346" s="1063">
        <v>3496.8960000000011</v>
      </c>
      <c r="N2346" s="1063">
        <v>1.2480000000000002</v>
      </c>
      <c r="O2346" s="1062">
        <f>VLOOKUP(C2346,'A. Rate Class Allocations'!$B$124:$J$128,6,FALSE)</f>
        <v>0.94261788524984402</v>
      </c>
      <c r="P2346" s="1061">
        <f>VLOOKUP(C2346,'A. Rate Class Allocations'!$B$124:$J$128,8,FALSE)</f>
        <v>0.86676492558695795</v>
      </c>
      <c r="Q2346" s="1061">
        <f>VLOOKUP(C2346,'A. Rate Class Allocations'!$B$124:$J$128,7,FALSE)</f>
        <v>0.93591420350510102</v>
      </c>
      <c r="R2346" s="1061">
        <f>VLOOKUP(C2346,'A. Rate Class Allocations'!$B$124:$J$128,9,FALSE)</f>
        <v>0.67326093337246795</v>
      </c>
      <c r="S2346" s="1060">
        <f t="shared" si="109"/>
        <v>2857.0623687912116</v>
      </c>
      <c r="T2346" s="1060">
        <f t="shared" si="110"/>
        <v>0.78638285882007619</v>
      </c>
    </row>
    <row r="2347" spans="1:20" s="1063" customFormat="1">
      <c r="A2347" s="1072" t="s">
        <v>846</v>
      </c>
      <c r="B2347" s="1063" t="s">
        <v>768</v>
      </c>
      <c r="C2347" s="1063" t="s">
        <v>806</v>
      </c>
      <c r="D2347" s="1063" t="s">
        <v>1405</v>
      </c>
      <c r="E2347" s="1066">
        <v>2019</v>
      </c>
      <c r="F2347" s="1066">
        <v>2019</v>
      </c>
      <c r="G2347" s="1064">
        <v>43502</v>
      </c>
      <c r="H2347" s="1117">
        <f t="shared" si="108"/>
        <v>2019</v>
      </c>
      <c r="I2347" s="1118"/>
      <c r="J2347" s="1063" t="s">
        <v>843</v>
      </c>
      <c r="K2347" s="1063" t="s">
        <v>924</v>
      </c>
      <c r="L2347" s="1063" t="s">
        <v>827</v>
      </c>
      <c r="M2347" s="1063">
        <v>1165.6320000000001</v>
      </c>
      <c r="N2347" s="1063">
        <v>0.41600000000000004</v>
      </c>
      <c r="O2347" s="1062">
        <f>VLOOKUP(C2347,'A. Rate Class Allocations'!$B$124:$J$128,6,FALSE)</f>
        <v>0.94261788524984402</v>
      </c>
      <c r="P2347" s="1061">
        <f>VLOOKUP(C2347,'A. Rate Class Allocations'!$B$124:$J$128,8,FALSE)</f>
        <v>0.86676492558695795</v>
      </c>
      <c r="Q2347" s="1061">
        <f>VLOOKUP(C2347,'A. Rate Class Allocations'!$B$124:$J$128,7,FALSE)</f>
        <v>0.93591420350510102</v>
      </c>
      <c r="R2347" s="1061">
        <f>VLOOKUP(C2347,'A. Rate Class Allocations'!$B$124:$J$128,9,FALSE)</f>
        <v>0.67326093337246795</v>
      </c>
      <c r="S2347" s="1060">
        <f t="shared" si="109"/>
        <v>952.35412293040361</v>
      </c>
      <c r="T2347" s="1060">
        <f t="shared" si="110"/>
        <v>0.26212761960669206</v>
      </c>
    </row>
    <row r="2348" spans="1:20" s="1063" customFormat="1">
      <c r="A2348" s="1072" t="s">
        <v>846</v>
      </c>
      <c r="B2348" s="1063" t="s">
        <v>768</v>
      </c>
      <c r="C2348" s="1063" t="s">
        <v>806</v>
      </c>
      <c r="D2348" s="1063" t="s">
        <v>1405</v>
      </c>
      <c r="E2348" s="1066">
        <v>2019</v>
      </c>
      <c r="F2348" s="1066">
        <v>2019</v>
      </c>
      <c r="G2348" s="1064">
        <v>43502</v>
      </c>
      <c r="H2348" s="1117">
        <f t="shared" si="108"/>
        <v>2019</v>
      </c>
      <c r="I2348" s="1118"/>
      <c r="J2348" s="1063" t="s">
        <v>843</v>
      </c>
      <c r="K2348" s="1063" t="s">
        <v>924</v>
      </c>
      <c r="L2348" s="1063" t="s">
        <v>827</v>
      </c>
      <c r="M2348" s="1063">
        <v>81.257999999999981</v>
      </c>
      <c r="N2348" s="1063">
        <v>2.8999999999999998E-2</v>
      </c>
      <c r="O2348" s="1062">
        <f>VLOOKUP(C2348,'A. Rate Class Allocations'!$B$124:$J$128,6,FALSE)</f>
        <v>0.94261788524984402</v>
      </c>
      <c r="P2348" s="1061">
        <f>VLOOKUP(C2348,'A. Rate Class Allocations'!$B$124:$J$128,8,FALSE)</f>
        <v>0.86676492558695795</v>
      </c>
      <c r="Q2348" s="1061">
        <f>VLOOKUP(C2348,'A. Rate Class Allocations'!$B$124:$J$128,7,FALSE)</f>
        <v>0.93591420350510102</v>
      </c>
      <c r="R2348" s="1061">
        <f>VLOOKUP(C2348,'A. Rate Class Allocations'!$B$124:$J$128,9,FALSE)</f>
        <v>0.67326093337246795</v>
      </c>
      <c r="S2348" s="1060">
        <f t="shared" si="109"/>
        <v>66.390071069667542</v>
      </c>
      <c r="T2348" s="1060">
        <f t="shared" si="110"/>
        <v>1.8273319636043429E-2</v>
      </c>
    </row>
    <row r="2349" spans="1:20" s="1063" customFormat="1">
      <c r="A2349" s="1072" t="s">
        <v>846</v>
      </c>
      <c r="B2349" s="1063" t="s">
        <v>768</v>
      </c>
      <c r="C2349" s="1063" t="s">
        <v>806</v>
      </c>
      <c r="D2349" s="1063" t="s">
        <v>1404</v>
      </c>
      <c r="E2349" s="1066">
        <v>2019</v>
      </c>
      <c r="F2349" s="1066">
        <v>2019</v>
      </c>
      <c r="G2349" s="1064">
        <v>43501</v>
      </c>
      <c r="H2349" s="1117">
        <f t="shared" si="108"/>
        <v>2019</v>
      </c>
      <c r="I2349" s="1118"/>
      <c r="J2349" s="1063" t="s">
        <v>925</v>
      </c>
      <c r="K2349" s="1063" t="s">
        <v>924</v>
      </c>
      <c r="L2349" s="1063" t="s">
        <v>827</v>
      </c>
      <c r="M2349" s="1063">
        <v>1693.3409999999997</v>
      </c>
      <c r="N2349" s="1063">
        <v>0.53299999999999992</v>
      </c>
      <c r="O2349" s="1062">
        <f>VLOOKUP(C2349,'A. Rate Class Allocations'!$B$124:$J$128,6,FALSE)</f>
        <v>0.94261788524984402</v>
      </c>
      <c r="P2349" s="1061">
        <f>VLOOKUP(C2349,'A. Rate Class Allocations'!$B$124:$J$128,8,FALSE)</f>
        <v>0.86676492558695795</v>
      </c>
      <c r="Q2349" s="1061">
        <f>VLOOKUP(C2349,'A. Rate Class Allocations'!$B$124:$J$128,7,FALSE)</f>
        <v>0.93591420350510102</v>
      </c>
      <c r="R2349" s="1061">
        <f>VLOOKUP(C2349,'A. Rate Class Allocations'!$B$124:$J$128,9,FALSE)</f>
        <v>0.67326093337246795</v>
      </c>
      <c r="S2349" s="1060">
        <f t="shared" si="109"/>
        <v>1383.5072157225368</v>
      </c>
      <c r="T2349" s="1060">
        <f t="shared" si="110"/>
        <v>0.33585101262107409</v>
      </c>
    </row>
    <row r="2350" spans="1:20" s="1063" customFormat="1">
      <c r="A2350" s="1072" t="s">
        <v>846</v>
      </c>
      <c r="B2350" s="1063" t="s">
        <v>768</v>
      </c>
      <c r="C2350" s="1063" t="s">
        <v>806</v>
      </c>
      <c r="D2350" s="1063" t="s">
        <v>1404</v>
      </c>
      <c r="E2350" s="1066">
        <v>2019</v>
      </c>
      <c r="F2350" s="1066">
        <v>2019</v>
      </c>
      <c r="G2350" s="1064">
        <v>43501</v>
      </c>
      <c r="H2350" s="1117">
        <f t="shared" si="108"/>
        <v>2019</v>
      </c>
      <c r="I2350" s="1118"/>
      <c r="J2350" s="1063" t="s">
        <v>925</v>
      </c>
      <c r="K2350" s="1063" t="s">
        <v>924</v>
      </c>
      <c r="L2350" s="1063" t="s">
        <v>827</v>
      </c>
      <c r="M2350" s="1063">
        <v>184.26599999999996</v>
      </c>
      <c r="N2350" s="1063">
        <v>5.7999999999999996E-2</v>
      </c>
      <c r="O2350" s="1062">
        <f>VLOOKUP(C2350,'A. Rate Class Allocations'!$B$124:$J$128,6,FALSE)</f>
        <v>0.94261788524984402</v>
      </c>
      <c r="P2350" s="1061">
        <f>VLOOKUP(C2350,'A. Rate Class Allocations'!$B$124:$J$128,8,FALSE)</f>
        <v>0.86676492558695795</v>
      </c>
      <c r="Q2350" s="1061">
        <f>VLOOKUP(C2350,'A. Rate Class Allocations'!$B$124:$J$128,7,FALSE)</f>
        <v>0.93591420350510102</v>
      </c>
      <c r="R2350" s="1061">
        <f>VLOOKUP(C2350,'A. Rate Class Allocations'!$B$124:$J$128,9,FALSE)</f>
        <v>0.67326093337246795</v>
      </c>
      <c r="S2350" s="1060">
        <f t="shared" si="109"/>
        <v>150.55050377468507</v>
      </c>
      <c r="T2350" s="1060">
        <f t="shared" si="110"/>
        <v>3.6546639272086859E-2</v>
      </c>
    </row>
    <row r="2351" spans="1:20" s="1063" customFormat="1">
      <c r="A2351" s="1072" t="s">
        <v>846</v>
      </c>
      <c r="B2351" s="1063" t="s">
        <v>768</v>
      </c>
      <c r="C2351" s="1063" t="s">
        <v>806</v>
      </c>
      <c r="D2351" s="1063" t="s">
        <v>1404</v>
      </c>
      <c r="E2351" s="1066">
        <v>2019</v>
      </c>
      <c r="F2351" s="1066">
        <v>2019</v>
      </c>
      <c r="G2351" s="1064">
        <v>43501</v>
      </c>
      <c r="H2351" s="1117">
        <f t="shared" si="108"/>
        <v>2019</v>
      </c>
      <c r="I2351" s="1118"/>
      <c r="J2351" s="1063" t="s">
        <v>925</v>
      </c>
      <c r="K2351" s="1063" t="s">
        <v>924</v>
      </c>
      <c r="L2351" s="1063" t="s">
        <v>827</v>
      </c>
      <c r="M2351" s="1063">
        <v>254.16000000000003</v>
      </c>
      <c r="N2351" s="1063">
        <v>0.08</v>
      </c>
      <c r="O2351" s="1062">
        <f>VLOOKUP(C2351,'A. Rate Class Allocations'!$B$124:$J$128,6,FALSE)</f>
        <v>0.94261788524984402</v>
      </c>
      <c r="P2351" s="1061">
        <f>VLOOKUP(C2351,'A. Rate Class Allocations'!$B$124:$J$128,8,FALSE)</f>
        <v>0.86676492558695795</v>
      </c>
      <c r="Q2351" s="1061">
        <f>VLOOKUP(C2351,'A. Rate Class Allocations'!$B$124:$J$128,7,FALSE)</f>
        <v>0.93591420350510102</v>
      </c>
      <c r="R2351" s="1061">
        <f>VLOOKUP(C2351,'A. Rate Class Allocations'!$B$124:$J$128,9,FALSE)</f>
        <v>0.67326093337246795</v>
      </c>
      <c r="S2351" s="1060">
        <f t="shared" si="109"/>
        <v>207.65586727542777</v>
      </c>
      <c r="T2351" s="1060">
        <f t="shared" si="110"/>
        <v>5.0409157616671536E-2</v>
      </c>
    </row>
    <row r="2352" spans="1:20" s="1063" customFormat="1">
      <c r="A2352" s="1072" t="s">
        <v>846</v>
      </c>
      <c r="B2352" s="1063" t="s">
        <v>768</v>
      </c>
      <c r="C2352" s="1063" t="s">
        <v>806</v>
      </c>
      <c r="D2352" s="1063" t="s">
        <v>1404</v>
      </c>
      <c r="E2352" s="1066">
        <v>2019</v>
      </c>
      <c r="F2352" s="1066">
        <v>2019</v>
      </c>
      <c r="G2352" s="1064">
        <v>43501</v>
      </c>
      <c r="H2352" s="1117">
        <f t="shared" si="108"/>
        <v>2019</v>
      </c>
      <c r="I2352" s="1118"/>
      <c r="J2352" s="1063" t="s">
        <v>925</v>
      </c>
      <c r="K2352" s="1063" t="s">
        <v>924</v>
      </c>
      <c r="L2352" s="1063" t="s">
        <v>827</v>
      </c>
      <c r="M2352" s="1063">
        <v>1242.2069999999999</v>
      </c>
      <c r="N2352" s="1063">
        <v>0.39100000000000001</v>
      </c>
      <c r="O2352" s="1062">
        <f>VLOOKUP(C2352,'A. Rate Class Allocations'!$B$124:$J$128,6,FALSE)</f>
        <v>0.94261788524984402</v>
      </c>
      <c r="P2352" s="1061">
        <f>VLOOKUP(C2352,'A. Rate Class Allocations'!$B$124:$J$128,8,FALSE)</f>
        <v>0.86676492558695795</v>
      </c>
      <c r="Q2352" s="1061">
        <f>VLOOKUP(C2352,'A. Rate Class Allocations'!$B$124:$J$128,7,FALSE)</f>
        <v>0.93591420350510102</v>
      </c>
      <c r="R2352" s="1061">
        <f>VLOOKUP(C2352,'A. Rate Class Allocations'!$B$124:$J$128,9,FALSE)</f>
        <v>0.67326093337246795</v>
      </c>
      <c r="S2352" s="1060">
        <f t="shared" si="109"/>
        <v>1014.9180513086529</v>
      </c>
      <c r="T2352" s="1060">
        <f t="shared" si="110"/>
        <v>0.24637475785148213</v>
      </c>
    </row>
    <row r="2353" spans="1:20" s="1063" customFormat="1">
      <c r="A2353" s="1072" t="s">
        <v>846</v>
      </c>
      <c r="B2353" s="1063" t="s">
        <v>768</v>
      </c>
      <c r="C2353" s="1063" t="s">
        <v>806</v>
      </c>
      <c r="D2353" s="1063" t="s">
        <v>1404</v>
      </c>
      <c r="E2353" s="1066">
        <v>2019</v>
      </c>
      <c r="F2353" s="1066">
        <v>2019</v>
      </c>
      <c r="G2353" s="1064">
        <v>43501</v>
      </c>
      <c r="H2353" s="1117">
        <f t="shared" si="108"/>
        <v>2019</v>
      </c>
      <c r="I2353" s="1118"/>
      <c r="J2353" s="1063" t="s">
        <v>925</v>
      </c>
      <c r="K2353" s="1063" t="s">
        <v>924</v>
      </c>
      <c r="L2353" s="1063" t="s">
        <v>827</v>
      </c>
      <c r="M2353" s="1063">
        <v>867.32100000000014</v>
      </c>
      <c r="N2353" s="1063">
        <v>0.27300000000000002</v>
      </c>
      <c r="O2353" s="1062">
        <f>VLOOKUP(C2353,'A. Rate Class Allocations'!$B$124:$J$128,6,FALSE)</f>
        <v>0.94261788524984402</v>
      </c>
      <c r="P2353" s="1061">
        <f>VLOOKUP(C2353,'A. Rate Class Allocations'!$B$124:$J$128,8,FALSE)</f>
        <v>0.86676492558695795</v>
      </c>
      <c r="Q2353" s="1061">
        <f>VLOOKUP(C2353,'A. Rate Class Allocations'!$B$124:$J$128,7,FALSE)</f>
        <v>0.93591420350510102</v>
      </c>
      <c r="R2353" s="1061">
        <f>VLOOKUP(C2353,'A. Rate Class Allocations'!$B$124:$J$128,9,FALSE)</f>
        <v>0.67326093337246795</v>
      </c>
      <c r="S2353" s="1060">
        <f t="shared" si="109"/>
        <v>708.62564707739716</v>
      </c>
      <c r="T2353" s="1060">
        <f t="shared" si="110"/>
        <v>0.17202125036689164</v>
      </c>
    </row>
    <row r="2354" spans="1:20" s="1063" customFormat="1">
      <c r="A2354" s="1072" t="s">
        <v>846</v>
      </c>
      <c r="B2354" s="1063" t="s">
        <v>768</v>
      </c>
      <c r="C2354" s="1063" t="s">
        <v>806</v>
      </c>
      <c r="D2354" s="1063" t="s">
        <v>1403</v>
      </c>
      <c r="E2354" s="1066">
        <v>2019</v>
      </c>
      <c r="F2354" s="1066">
        <v>2019</v>
      </c>
      <c r="G2354" s="1064">
        <v>43497</v>
      </c>
      <c r="H2354" s="1117">
        <f t="shared" si="108"/>
        <v>2019</v>
      </c>
      <c r="I2354" s="1118"/>
      <c r="J2354" s="1063" t="s">
        <v>925</v>
      </c>
      <c r="K2354" s="1063" t="s">
        <v>924</v>
      </c>
      <c r="L2354" s="1063" t="s">
        <v>827</v>
      </c>
      <c r="M2354" s="1063">
        <v>2031.9</v>
      </c>
      <c r="N2354" s="1063">
        <v>0.78</v>
      </c>
      <c r="O2354" s="1062">
        <f>VLOOKUP(C2354,'A. Rate Class Allocations'!$B$124:$J$128,6,FALSE)</f>
        <v>0.94261788524984402</v>
      </c>
      <c r="P2354" s="1061">
        <f>VLOOKUP(C2354,'A. Rate Class Allocations'!$B$124:$J$128,8,FALSE)</f>
        <v>0.86676492558695795</v>
      </c>
      <c r="Q2354" s="1061">
        <f>VLOOKUP(C2354,'A. Rate Class Allocations'!$B$124:$J$128,7,FALSE)</f>
        <v>0.93591420350510102</v>
      </c>
      <c r="R2354" s="1061">
        <f>VLOOKUP(C2354,'A. Rate Class Allocations'!$B$124:$J$128,9,FALSE)</f>
        <v>0.67326093337246795</v>
      </c>
      <c r="S2354" s="1060">
        <f t="shared" si="109"/>
        <v>1660.1194393962135</v>
      </c>
      <c r="T2354" s="1060">
        <f t="shared" si="110"/>
        <v>0.49148928676254749</v>
      </c>
    </row>
    <row r="2355" spans="1:20" s="1063" customFormat="1">
      <c r="A2355" s="1072" t="s">
        <v>846</v>
      </c>
      <c r="B2355" s="1063" t="s">
        <v>768</v>
      </c>
      <c r="C2355" s="1063" t="s">
        <v>806</v>
      </c>
      <c r="D2355" s="1063" t="s">
        <v>1402</v>
      </c>
      <c r="E2355" s="1066">
        <v>2019</v>
      </c>
      <c r="F2355" s="1066">
        <v>2019</v>
      </c>
      <c r="G2355" s="1064">
        <v>43496</v>
      </c>
      <c r="H2355" s="1117">
        <f t="shared" si="108"/>
        <v>2019</v>
      </c>
      <c r="I2355" s="1118"/>
      <c r="J2355" s="1063" t="s">
        <v>925</v>
      </c>
      <c r="K2355" s="1063" t="s">
        <v>924</v>
      </c>
      <c r="L2355" s="1063" t="s">
        <v>827</v>
      </c>
      <c r="M2355" s="1063">
        <v>2563.7039999999997</v>
      </c>
      <c r="N2355" s="1063">
        <v>0.93599999999999994</v>
      </c>
      <c r="O2355" s="1062">
        <f>VLOOKUP(C2355,'A. Rate Class Allocations'!$B$124:$J$128,6,FALSE)</f>
        <v>0.94261788524984402</v>
      </c>
      <c r="P2355" s="1061">
        <f>VLOOKUP(C2355,'A. Rate Class Allocations'!$B$124:$J$128,8,FALSE)</f>
        <v>0.86676492558695795</v>
      </c>
      <c r="Q2355" s="1061">
        <f>VLOOKUP(C2355,'A. Rate Class Allocations'!$B$124:$J$128,7,FALSE)</f>
        <v>0.93591420350510102</v>
      </c>
      <c r="R2355" s="1061">
        <f>VLOOKUP(C2355,'A. Rate Class Allocations'!$B$124:$J$128,9,FALSE)</f>
        <v>0.67326093337246795</v>
      </c>
      <c r="S2355" s="1060">
        <f t="shared" si="109"/>
        <v>2094.6182623445197</v>
      </c>
      <c r="T2355" s="1060">
        <f t="shared" si="110"/>
        <v>0.58978714411505695</v>
      </c>
    </row>
    <row r="2356" spans="1:20" s="1063" customFormat="1">
      <c r="A2356" s="1072" t="s">
        <v>846</v>
      </c>
      <c r="B2356" s="1063" t="s">
        <v>768</v>
      </c>
      <c r="C2356" s="1063" t="s">
        <v>806</v>
      </c>
      <c r="D2356" s="1063" t="s">
        <v>1402</v>
      </c>
      <c r="E2356" s="1066">
        <v>2019</v>
      </c>
      <c r="F2356" s="1066">
        <v>2019</v>
      </c>
      <c r="G2356" s="1064">
        <v>43496</v>
      </c>
      <c r="H2356" s="1117">
        <f t="shared" si="108"/>
        <v>2019</v>
      </c>
      <c r="I2356" s="1118"/>
      <c r="J2356" s="1063" t="s">
        <v>925</v>
      </c>
      <c r="K2356" s="1063" t="s">
        <v>924</v>
      </c>
      <c r="L2356" s="1063" t="s">
        <v>827</v>
      </c>
      <c r="M2356" s="1063">
        <v>317.72399999999999</v>
      </c>
      <c r="N2356" s="1063">
        <v>0.11599999999999999</v>
      </c>
      <c r="O2356" s="1062">
        <f>VLOOKUP(C2356,'A. Rate Class Allocations'!$B$124:$J$128,6,FALSE)</f>
        <v>0.94261788524984402</v>
      </c>
      <c r="P2356" s="1061">
        <f>VLOOKUP(C2356,'A. Rate Class Allocations'!$B$124:$J$128,8,FALSE)</f>
        <v>0.86676492558695795</v>
      </c>
      <c r="Q2356" s="1061">
        <f>VLOOKUP(C2356,'A. Rate Class Allocations'!$B$124:$J$128,7,FALSE)</f>
        <v>0.93591420350510102</v>
      </c>
      <c r="R2356" s="1061">
        <f>VLOOKUP(C2356,'A. Rate Class Allocations'!$B$124:$J$128,9,FALSE)</f>
        <v>0.67326093337246795</v>
      </c>
      <c r="S2356" s="1060">
        <f t="shared" si="109"/>
        <v>259.5894427691926</v>
      </c>
      <c r="T2356" s="1060">
        <f t="shared" si="110"/>
        <v>7.3093278544173718E-2</v>
      </c>
    </row>
    <row r="2357" spans="1:20" s="1063" customFormat="1">
      <c r="A2357" s="1072" t="s">
        <v>846</v>
      </c>
      <c r="B2357" s="1063" t="s">
        <v>768</v>
      </c>
      <c r="C2357" s="1063" t="s">
        <v>806</v>
      </c>
      <c r="D2357" s="1063" t="s">
        <v>1402</v>
      </c>
      <c r="E2357" s="1066">
        <v>2019</v>
      </c>
      <c r="F2357" s="1066">
        <v>2019</v>
      </c>
      <c r="G2357" s="1064">
        <v>43496</v>
      </c>
      <c r="H2357" s="1117">
        <f t="shared" si="108"/>
        <v>2019</v>
      </c>
      <c r="I2357" s="1118"/>
      <c r="J2357" s="1063" t="s">
        <v>925</v>
      </c>
      <c r="K2357" s="1063" t="s">
        <v>924</v>
      </c>
      <c r="L2357" s="1063" t="s">
        <v>827</v>
      </c>
      <c r="M2357" s="1063">
        <v>115.03800000000003</v>
      </c>
      <c r="N2357" s="1063">
        <v>4.200000000000001E-2</v>
      </c>
      <c r="O2357" s="1062">
        <f>VLOOKUP(C2357,'A. Rate Class Allocations'!$B$124:$J$128,6,FALSE)</f>
        <v>0.94261788524984402</v>
      </c>
      <c r="P2357" s="1061">
        <f>VLOOKUP(C2357,'A. Rate Class Allocations'!$B$124:$J$128,8,FALSE)</f>
        <v>0.86676492558695795</v>
      </c>
      <c r="Q2357" s="1061">
        <f>VLOOKUP(C2357,'A. Rate Class Allocations'!$B$124:$J$128,7,FALSE)</f>
        <v>0.93591420350510102</v>
      </c>
      <c r="R2357" s="1061">
        <f>VLOOKUP(C2357,'A. Rate Class Allocations'!$B$124:$J$128,9,FALSE)</f>
        <v>0.67326093337246795</v>
      </c>
      <c r="S2357" s="1060">
        <f t="shared" si="109"/>
        <v>93.989281002638734</v>
      </c>
      <c r="T2357" s="1060">
        <f t="shared" si="110"/>
        <v>2.646480774875256E-2</v>
      </c>
    </row>
    <row r="2358" spans="1:20" s="1063" customFormat="1">
      <c r="A2358" s="1072" t="s">
        <v>846</v>
      </c>
      <c r="B2358" s="1063" t="s">
        <v>768</v>
      </c>
      <c r="C2358" s="1063" t="s">
        <v>806</v>
      </c>
      <c r="D2358" s="1063" t="s">
        <v>1401</v>
      </c>
      <c r="E2358" s="1066">
        <v>2019</v>
      </c>
      <c r="F2358" s="1066">
        <v>2019</v>
      </c>
      <c r="G2358" s="1064">
        <v>43500</v>
      </c>
      <c r="H2358" s="1117">
        <f t="shared" si="108"/>
        <v>2019</v>
      </c>
      <c r="I2358" s="1118"/>
      <c r="J2358" s="1063" t="s">
        <v>925</v>
      </c>
      <c r="K2358" s="1063" t="s">
        <v>924</v>
      </c>
      <c r="L2358" s="1063" t="s">
        <v>827</v>
      </c>
      <c r="M2358" s="1063">
        <v>2978.04</v>
      </c>
      <c r="N2358" s="1063">
        <v>1.1960000000000002</v>
      </c>
      <c r="O2358" s="1062">
        <f>VLOOKUP(C2358,'A. Rate Class Allocations'!$B$124:$J$128,6,FALSE)</f>
        <v>0.94261788524984402</v>
      </c>
      <c r="P2358" s="1061">
        <f>VLOOKUP(C2358,'A. Rate Class Allocations'!$B$124:$J$128,8,FALSE)</f>
        <v>0.86676492558695795</v>
      </c>
      <c r="Q2358" s="1061">
        <f>VLOOKUP(C2358,'A. Rate Class Allocations'!$B$124:$J$128,7,FALSE)</f>
        <v>0.93591420350510102</v>
      </c>
      <c r="R2358" s="1061">
        <f>VLOOKUP(C2358,'A. Rate Class Allocations'!$B$124:$J$128,9,FALSE)</f>
        <v>0.67326093337246795</v>
      </c>
      <c r="S2358" s="1060">
        <f t="shared" si="109"/>
        <v>2433.1424259557552</v>
      </c>
      <c r="T2358" s="1060">
        <f t="shared" si="110"/>
        <v>0.7536169063692395</v>
      </c>
    </row>
    <row r="2359" spans="1:20" s="1063" customFormat="1">
      <c r="A2359" s="1072" t="s">
        <v>846</v>
      </c>
      <c r="B2359" s="1063" t="s">
        <v>768</v>
      </c>
      <c r="C2359" s="1063" t="s">
        <v>806</v>
      </c>
      <c r="D2359" s="1063" t="s">
        <v>1401</v>
      </c>
      <c r="E2359" s="1066">
        <v>2019</v>
      </c>
      <c r="F2359" s="1066">
        <v>2019</v>
      </c>
      <c r="G2359" s="1064">
        <v>43500</v>
      </c>
      <c r="H2359" s="1117">
        <f t="shared" si="108"/>
        <v>2019</v>
      </c>
      <c r="I2359" s="1118"/>
      <c r="J2359" s="1063" t="s">
        <v>925</v>
      </c>
      <c r="K2359" s="1063" t="s">
        <v>924</v>
      </c>
      <c r="L2359" s="1063" t="s">
        <v>827</v>
      </c>
      <c r="M2359" s="1063">
        <v>69.72</v>
      </c>
      <c r="N2359" s="1063">
        <v>2.8000000000000001E-2</v>
      </c>
      <c r="O2359" s="1062">
        <f>VLOOKUP(C2359,'A. Rate Class Allocations'!$B$124:$J$128,6,FALSE)</f>
        <v>0.94261788524984402</v>
      </c>
      <c r="P2359" s="1061">
        <f>VLOOKUP(C2359,'A. Rate Class Allocations'!$B$124:$J$128,8,FALSE)</f>
        <v>0.86676492558695795</v>
      </c>
      <c r="Q2359" s="1061">
        <f>VLOOKUP(C2359,'A. Rate Class Allocations'!$B$124:$J$128,7,FALSE)</f>
        <v>0.93591420350510102</v>
      </c>
      <c r="R2359" s="1061">
        <f>VLOOKUP(C2359,'A. Rate Class Allocations'!$B$124:$J$128,9,FALSE)</f>
        <v>0.67326093337246795</v>
      </c>
      <c r="S2359" s="1060">
        <f t="shared" si="109"/>
        <v>56.963200607659829</v>
      </c>
      <c r="T2359" s="1060">
        <f t="shared" si="110"/>
        <v>1.7643205165835039E-2</v>
      </c>
    </row>
    <row r="2360" spans="1:20" s="1063" customFormat="1">
      <c r="A2360" s="1072" t="s">
        <v>846</v>
      </c>
      <c r="B2360" s="1063" t="s">
        <v>768</v>
      </c>
      <c r="C2360" s="1063" t="s">
        <v>806</v>
      </c>
      <c r="D2360" s="1063" t="s">
        <v>1400</v>
      </c>
      <c r="E2360" s="1066">
        <v>2019</v>
      </c>
      <c r="F2360" s="1066">
        <v>2019</v>
      </c>
      <c r="G2360" s="1064">
        <v>43515</v>
      </c>
      <c r="H2360" s="1117">
        <f t="shared" si="108"/>
        <v>2019</v>
      </c>
      <c r="I2360" s="1118"/>
      <c r="J2360" s="1063" t="s">
        <v>925</v>
      </c>
      <c r="K2360" s="1063" t="s">
        <v>924</v>
      </c>
      <c r="L2360" s="1063" t="s">
        <v>827</v>
      </c>
      <c r="M2360" s="1063">
        <v>1530.7650000000001</v>
      </c>
      <c r="N2360" s="1063">
        <v>0.43500000000000005</v>
      </c>
      <c r="O2360" s="1062">
        <f>VLOOKUP(C2360,'A. Rate Class Allocations'!$B$124:$J$128,6,FALSE)</f>
        <v>0.94261788524984402</v>
      </c>
      <c r="P2360" s="1061">
        <f>VLOOKUP(C2360,'A. Rate Class Allocations'!$B$124:$J$128,8,FALSE)</f>
        <v>0.86676492558695795</v>
      </c>
      <c r="Q2360" s="1061">
        <f>VLOOKUP(C2360,'A. Rate Class Allocations'!$B$124:$J$128,7,FALSE)</f>
        <v>0.93591420350510102</v>
      </c>
      <c r="R2360" s="1061">
        <f>VLOOKUP(C2360,'A. Rate Class Allocations'!$B$124:$J$128,9,FALSE)</f>
        <v>0.67326093337246795</v>
      </c>
      <c r="S2360" s="1060">
        <f t="shared" si="109"/>
        <v>1250.6780518959324</v>
      </c>
      <c r="T2360" s="1060">
        <f t="shared" si="110"/>
        <v>0.27409979454065153</v>
      </c>
    </row>
    <row r="2361" spans="1:20" s="1063" customFormat="1">
      <c r="A2361" s="1072" t="s">
        <v>846</v>
      </c>
      <c r="B2361" s="1063" t="s">
        <v>768</v>
      </c>
      <c r="C2361" s="1063" t="s">
        <v>806</v>
      </c>
      <c r="D2361" s="1063" t="s">
        <v>1399</v>
      </c>
      <c r="E2361" s="1066">
        <v>2019</v>
      </c>
      <c r="F2361" s="1066">
        <v>2019</v>
      </c>
      <c r="G2361" s="1064">
        <v>43516</v>
      </c>
      <c r="H2361" s="1117">
        <f t="shared" si="108"/>
        <v>2019</v>
      </c>
      <c r="I2361" s="1118"/>
      <c r="J2361" s="1063" t="s">
        <v>925</v>
      </c>
      <c r="K2361" s="1063" t="s">
        <v>924</v>
      </c>
      <c r="L2361" s="1063" t="s">
        <v>827</v>
      </c>
      <c r="M2361" s="1063">
        <v>1097.9280000000001</v>
      </c>
      <c r="N2361" s="1063">
        <v>0.31200000000000006</v>
      </c>
      <c r="O2361" s="1062">
        <f>VLOOKUP(C2361,'A. Rate Class Allocations'!$B$124:$J$128,6,FALSE)</f>
        <v>0.94261788524984402</v>
      </c>
      <c r="P2361" s="1061">
        <f>VLOOKUP(C2361,'A. Rate Class Allocations'!$B$124:$J$128,8,FALSE)</f>
        <v>0.86676492558695795</v>
      </c>
      <c r="Q2361" s="1061">
        <f>VLOOKUP(C2361,'A. Rate Class Allocations'!$B$124:$J$128,7,FALSE)</f>
        <v>0.93591420350510102</v>
      </c>
      <c r="R2361" s="1061">
        <f>VLOOKUP(C2361,'A. Rate Class Allocations'!$B$124:$J$128,9,FALSE)</f>
        <v>0.67326093337246795</v>
      </c>
      <c r="S2361" s="1060">
        <f t="shared" si="109"/>
        <v>897.03805101501359</v>
      </c>
      <c r="T2361" s="1060">
        <f t="shared" si="110"/>
        <v>0.19659571470501905</v>
      </c>
    </row>
    <row r="2362" spans="1:20" s="1063" customFormat="1">
      <c r="A2362" s="1072" t="s">
        <v>846</v>
      </c>
      <c r="B2362" s="1063" t="s">
        <v>768</v>
      </c>
      <c r="C2362" s="1063" t="s">
        <v>806</v>
      </c>
      <c r="D2362" s="1063" t="s">
        <v>1399</v>
      </c>
      <c r="E2362" s="1066">
        <v>2019</v>
      </c>
      <c r="F2362" s="1066">
        <v>2019</v>
      </c>
      <c r="G2362" s="1064">
        <v>43516</v>
      </c>
      <c r="H2362" s="1117">
        <f t="shared" si="108"/>
        <v>2019</v>
      </c>
      <c r="I2362" s="1118"/>
      <c r="J2362" s="1063" t="s">
        <v>925</v>
      </c>
      <c r="K2362" s="1063" t="s">
        <v>924</v>
      </c>
      <c r="L2362" s="1063" t="s">
        <v>827</v>
      </c>
      <c r="M2362" s="1063">
        <v>306.15299999999996</v>
      </c>
      <c r="N2362" s="1063">
        <v>8.6999999999999994E-2</v>
      </c>
      <c r="O2362" s="1062">
        <f>VLOOKUP(C2362,'A. Rate Class Allocations'!$B$124:$J$128,6,FALSE)</f>
        <v>0.94261788524984402</v>
      </c>
      <c r="P2362" s="1061">
        <f>VLOOKUP(C2362,'A. Rate Class Allocations'!$B$124:$J$128,8,FALSE)</f>
        <v>0.86676492558695795</v>
      </c>
      <c r="Q2362" s="1061">
        <f>VLOOKUP(C2362,'A. Rate Class Allocations'!$B$124:$J$128,7,FALSE)</f>
        <v>0.93591420350510102</v>
      </c>
      <c r="R2362" s="1061">
        <f>VLOOKUP(C2362,'A. Rate Class Allocations'!$B$124:$J$128,9,FALSE)</f>
        <v>0.67326093337246795</v>
      </c>
      <c r="S2362" s="1060">
        <f t="shared" si="109"/>
        <v>250.1356103791864</v>
      </c>
      <c r="T2362" s="1060">
        <f t="shared" si="110"/>
        <v>5.4819958908130288E-2</v>
      </c>
    </row>
    <row r="2363" spans="1:20" s="1063" customFormat="1">
      <c r="A2363" s="1072" t="s">
        <v>846</v>
      </c>
      <c r="B2363" s="1063" t="s">
        <v>768</v>
      </c>
      <c r="C2363" s="1063" t="s">
        <v>806</v>
      </c>
      <c r="D2363" s="1063" t="s">
        <v>1399</v>
      </c>
      <c r="E2363" s="1066">
        <v>2019</v>
      </c>
      <c r="F2363" s="1066">
        <v>2019</v>
      </c>
      <c r="G2363" s="1064">
        <v>43516</v>
      </c>
      <c r="H2363" s="1117">
        <f t="shared" si="108"/>
        <v>2019</v>
      </c>
      <c r="I2363" s="1118"/>
      <c r="J2363" s="1063" t="s">
        <v>925</v>
      </c>
      <c r="K2363" s="1063" t="s">
        <v>924</v>
      </c>
      <c r="L2363" s="1063" t="s">
        <v>827</v>
      </c>
      <c r="M2363" s="1063">
        <v>179.46899999999999</v>
      </c>
      <c r="N2363" s="1063">
        <v>5.1000000000000004E-2</v>
      </c>
      <c r="O2363" s="1062">
        <f>VLOOKUP(C2363,'A. Rate Class Allocations'!$B$124:$J$128,6,FALSE)</f>
        <v>0.94261788524984402</v>
      </c>
      <c r="P2363" s="1061">
        <f>VLOOKUP(C2363,'A. Rate Class Allocations'!$B$124:$J$128,8,FALSE)</f>
        <v>0.86676492558695795</v>
      </c>
      <c r="Q2363" s="1061">
        <f>VLOOKUP(C2363,'A. Rate Class Allocations'!$B$124:$J$128,7,FALSE)</f>
        <v>0.93591420350510102</v>
      </c>
      <c r="R2363" s="1061">
        <f>VLOOKUP(C2363,'A. Rate Class Allocations'!$B$124:$J$128,9,FALSE)</f>
        <v>0.67326093337246795</v>
      </c>
      <c r="S2363" s="1060">
        <f t="shared" si="109"/>
        <v>146.6312198774541</v>
      </c>
      <c r="T2363" s="1060">
        <f t="shared" si="110"/>
        <v>3.2135837980628107E-2</v>
      </c>
    </row>
    <row r="2364" spans="1:20" s="1063" customFormat="1">
      <c r="A2364" s="1072" t="s">
        <v>846</v>
      </c>
      <c r="B2364" s="1063" t="s">
        <v>768</v>
      </c>
      <c r="C2364" s="1063" t="s">
        <v>806</v>
      </c>
      <c r="D2364" s="1063" t="s">
        <v>1399</v>
      </c>
      <c r="E2364" s="1066">
        <v>2019</v>
      </c>
      <c r="F2364" s="1066">
        <v>2019</v>
      </c>
      <c r="G2364" s="1064">
        <v>43516</v>
      </c>
      <c r="H2364" s="1117">
        <f t="shared" si="108"/>
        <v>2019</v>
      </c>
      <c r="I2364" s="1118"/>
      <c r="J2364" s="1063" t="s">
        <v>925</v>
      </c>
      <c r="K2364" s="1063" t="s">
        <v>924</v>
      </c>
      <c r="L2364" s="1063" t="s">
        <v>827</v>
      </c>
      <c r="M2364" s="1063">
        <v>1097.9280000000001</v>
      </c>
      <c r="N2364" s="1063">
        <v>0.31200000000000006</v>
      </c>
      <c r="O2364" s="1062">
        <f>VLOOKUP(C2364,'A. Rate Class Allocations'!$B$124:$J$128,6,FALSE)</f>
        <v>0.94261788524984402</v>
      </c>
      <c r="P2364" s="1061">
        <f>VLOOKUP(C2364,'A. Rate Class Allocations'!$B$124:$J$128,8,FALSE)</f>
        <v>0.86676492558695795</v>
      </c>
      <c r="Q2364" s="1061">
        <f>VLOOKUP(C2364,'A. Rate Class Allocations'!$B$124:$J$128,7,FALSE)</f>
        <v>0.93591420350510102</v>
      </c>
      <c r="R2364" s="1061">
        <f>VLOOKUP(C2364,'A. Rate Class Allocations'!$B$124:$J$128,9,FALSE)</f>
        <v>0.67326093337246795</v>
      </c>
      <c r="S2364" s="1060">
        <f t="shared" si="109"/>
        <v>897.03805101501359</v>
      </c>
      <c r="T2364" s="1060">
        <f t="shared" si="110"/>
        <v>0.19659571470501905</v>
      </c>
    </row>
    <row r="2365" spans="1:20" s="1063" customFormat="1">
      <c r="A2365" s="1072" t="s">
        <v>846</v>
      </c>
      <c r="B2365" s="1063" t="s">
        <v>768</v>
      </c>
      <c r="C2365" s="1063" t="s">
        <v>806</v>
      </c>
      <c r="D2365" s="1063" t="s">
        <v>1399</v>
      </c>
      <c r="E2365" s="1066">
        <v>2019</v>
      </c>
      <c r="F2365" s="1066">
        <v>2019</v>
      </c>
      <c r="G2365" s="1064">
        <v>43516</v>
      </c>
      <c r="H2365" s="1117">
        <f t="shared" si="108"/>
        <v>2019</v>
      </c>
      <c r="I2365" s="1118"/>
      <c r="J2365" s="1063" t="s">
        <v>925</v>
      </c>
      <c r="K2365" s="1063" t="s">
        <v>924</v>
      </c>
      <c r="L2365" s="1063" t="s">
        <v>827</v>
      </c>
      <c r="M2365" s="1063">
        <v>204.10199999999998</v>
      </c>
      <c r="N2365" s="1063">
        <v>5.7999999999999996E-2</v>
      </c>
      <c r="O2365" s="1062">
        <f>VLOOKUP(C2365,'A. Rate Class Allocations'!$B$124:$J$128,6,FALSE)</f>
        <v>0.94261788524984402</v>
      </c>
      <c r="P2365" s="1061">
        <f>VLOOKUP(C2365,'A. Rate Class Allocations'!$B$124:$J$128,8,FALSE)</f>
        <v>0.86676492558695795</v>
      </c>
      <c r="Q2365" s="1061">
        <f>VLOOKUP(C2365,'A. Rate Class Allocations'!$B$124:$J$128,7,FALSE)</f>
        <v>0.93591420350510102</v>
      </c>
      <c r="R2365" s="1061">
        <f>VLOOKUP(C2365,'A. Rate Class Allocations'!$B$124:$J$128,9,FALSE)</f>
        <v>0.67326093337246795</v>
      </c>
      <c r="S2365" s="1060">
        <f t="shared" si="109"/>
        <v>166.75707358612428</v>
      </c>
      <c r="T2365" s="1060">
        <f t="shared" si="110"/>
        <v>3.6546639272086859E-2</v>
      </c>
    </row>
    <row r="2366" spans="1:20" s="1063" customFormat="1">
      <c r="A2366" s="1072" t="s">
        <v>846</v>
      </c>
      <c r="B2366" s="1063" t="s">
        <v>768</v>
      </c>
      <c r="C2366" s="1063" t="s">
        <v>806</v>
      </c>
      <c r="D2366" s="1063" t="s">
        <v>1398</v>
      </c>
      <c r="E2366" s="1066">
        <v>2019</v>
      </c>
      <c r="F2366" s="1066">
        <v>2019</v>
      </c>
      <c r="G2366" s="1064">
        <v>43501</v>
      </c>
      <c r="H2366" s="1117">
        <f t="shared" si="108"/>
        <v>2019</v>
      </c>
      <c r="I2366" s="1118"/>
      <c r="J2366" s="1063" t="s">
        <v>925</v>
      </c>
      <c r="K2366" s="1063" t="s">
        <v>924</v>
      </c>
      <c r="L2366" s="1063" t="s">
        <v>827</v>
      </c>
      <c r="M2366" s="1063">
        <v>216.62999999999997</v>
      </c>
      <c r="N2366" s="1063">
        <v>8.6999999999999994E-2</v>
      </c>
      <c r="O2366" s="1062">
        <f>VLOOKUP(C2366,'A. Rate Class Allocations'!$B$124:$J$128,6,FALSE)</f>
        <v>0.94261788524984402</v>
      </c>
      <c r="P2366" s="1061">
        <f>VLOOKUP(C2366,'A. Rate Class Allocations'!$B$124:$J$128,8,FALSE)</f>
        <v>0.86676492558695795</v>
      </c>
      <c r="Q2366" s="1061">
        <f>VLOOKUP(C2366,'A. Rate Class Allocations'!$B$124:$J$128,7,FALSE)</f>
        <v>0.93591420350510102</v>
      </c>
      <c r="R2366" s="1061">
        <f>VLOOKUP(C2366,'A. Rate Class Allocations'!$B$124:$J$128,9,FALSE)</f>
        <v>0.67326093337246795</v>
      </c>
      <c r="S2366" s="1060">
        <f t="shared" si="109"/>
        <v>176.99280188808586</v>
      </c>
      <c r="T2366" s="1060">
        <f t="shared" si="110"/>
        <v>5.4819958908130288E-2</v>
      </c>
    </row>
    <row r="2367" spans="1:20" s="1063" customFormat="1">
      <c r="A2367" s="1072" t="s">
        <v>846</v>
      </c>
      <c r="B2367" s="1063" t="s">
        <v>768</v>
      </c>
      <c r="C2367" s="1063" t="s">
        <v>806</v>
      </c>
      <c r="D2367" s="1063" t="s">
        <v>1398</v>
      </c>
      <c r="E2367" s="1066">
        <v>2019</v>
      </c>
      <c r="F2367" s="1066">
        <v>2019</v>
      </c>
      <c r="G2367" s="1064">
        <v>43501</v>
      </c>
      <c r="H2367" s="1117">
        <f t="shared" si="108"/>
        <v>2019</v>
      </c>
      <c r="I2367" s="1118"/>
      <c r="J2367" s="1063" t="s">
        <v>925</v>
      </c>
      <c r="K2367" s="1063" t="s">
        <v>924</v>
      </c>
      <c r="L2367" s="1063" t="s">
        <v>827</v>
      </c>
      <c r="M2367" s="1063">
        <v>388.44000000000011</v>
      </c>
      <c r="N2367" s="1063">
        <v>0.15600000000000003</v>
      </c>
      <c r="O2367" s="1062">
        <f>VLOOKUP(C2367,'A. Rate Class Allocations'!$B$124:$J$128,6,FALSE)</f>
        <v>0.94261788524984402</v>
      </c>
      <c r="P2367" s="1061">
        <f>VLOOKUP(C2367,'A. Rate Class Allocations'!$B$124:$J$128,8,FALSE)</f>
        <v>0.86676492558695795</v>
      </c>
      <c r="Q2367" s="1061">
        <f>VLOOKUP(C2367,'A. Rate Class Allocations'!$B$124:$J$128,7,FALSE)</f>
        <v>0.93591420350510102</v>
      </c>
      <c r="R2367" s="1061">
        <f>VLOOKUP(C2367,'A. Rate Class Allocations'!$B$124:$J$128,9,FALSE)</f>
        <v>0.67326093337246795</v>
      </c>
      <c r="S2367" s="1060">
        <f t="shared" si="109"/>
        <v>317.36640338553343</v>
      </c>
      <c r="T2367" s="1060">
        <f t="shared" si="110"/>
        <v>9.8297857352509524E-2</v>
      </c>
    </row>
    <row r="2368" spans="1:20" s="1063" customFormat="1">
      <c r="A2368" s="1072" t="s">
        <v>846</v>
      </c>
      <c r="B2368" s="1063" t="s">
        <v>768</v>
      </c>
      <c r="C2368" s="1063" t="s">
        <v>806</v>
      </c>
      <c r="D2368" s="1063" t="s">
        <v>1397</v>
      </c>
      <c r="E2368" s="1066">
        <v>2019</v>
      </c>
      <c r="F2368" s="1066">
        <v>2019</v>
      </c>
      <c r="G2368" s="1064">
        <v>43510</v>
      </c>
      <c r="H2368" s="1117">
        <f t="shared" si="108"/>
        <v>2019</v>
      </c>
      <c r="I2368" s="1118"/>
      <c r="J2368" s="1063" t="s">
        <v>925</v>
      </c>
      <c r="K2368" s="1063" t="s">
        <v>924</v>
      </c>
      <c r="L2368" s="1063" t="s">
        <v>827</v>
      </c>
      <c r="M2368" s="1063">
        <v>3177.2400000000002</v>
      </c>
      <c r="N2368" s="1063">
        <v>1.2760000000000002</v>
      </c>
      <c r="O2368" s="1062">
        <f>VLOOKUP(C2368,'A. Rate Class Allocations'!$B$124:$J$128,6,FALSE)</f>
        <v>0.94261788524984402</v>
      </c>
      <c r="P2368" s="1061">
        <f>VLOOKUP(C2368,'A. Rate Class Allocations'!$B$124:$J$128,8,FALSE)</f>
        <v>0.86676492558695795</v>
      </c>
      <c r="Q2368" s="1061">
        <f>VLOOKUP(C2368,'A. Rate Class Allocations'!$B$124:$J$128,7,FALSE)</f>
        <v>0.93591420350510102</v>
      </c>
      <c r="R2368" s="1061">
        <f>VLOOKUP(C2368,'A. Rate Class Allocations'!$B$124:$J$128,9,FALSE)</f>
        <v>0.67326093337246795</v>
      </c>
      <c r="S2368" s="1060">
        <f t="shared" si="109"/>
        <v>2595.8944276919265</v>
      </c>
      <c r="T2368" s="1060">
        <f t="shared" si="110"/>
        <v>0.80402606398591125</v>
      </c>
    </row>
    <row r="2369" spans="1:20" s="1063" customFormat="1">
      <c r="A2369" s="1072" t="s">
        <v>846</v>
      </c>
      <c r="B2369" s="1063" t="s">
        <v>768</v>
      </c>
      <c r="C2369" s="1063" t="s">
        <v>806</v>
      </c>
      <c r="D2369" s="1063" t="s">
        <v>1397</v>
      </c>
      <c r="E2369" s="1066">
        <v>2019</v>
      </c>
      <c r="F2369" s="1066">
        <v>2019</v>
      </c>
      <c r="G2369" s="1064">
        <v>43510</v>
      </c>
      <c r="H2369" s="1117">
        <f t="shared" si="108"/>
        <v>2019</v>
      </c>
      <c r="I2369" s="1118"/>
      <c r="J2369" s="1063" t="s">
        <v>925</v>
      </c>
      <c r="K2369" s="1063" t="s">
        <v>924</v>
      </c>
      <c r="L2369" s="1063" t="s">
        <v>827</v>
      </c>
      <c r="M2369" s="1063">
        <v>258.95999999999998</v>
      </c>
      <c r="N2369" s="1063">
        <v>0.10400000000000001</v>
      </c>
      <c r="O2369" s="1062">
        <f>VLOOKUP(C2369,'A. Rate Class Allocations'!$B$124:$J$128,6,FALSE)</f>
        <v>0.94261788524984402</v>
      </c>
      <c r="P2369" s="1061">
        <f>VLOOKUP(C2369,'A. Rate Class Allocations'!$B$124:$J$128,8,FALSE)</f>
        <v>0.86676492558695795</v>
      </c>
      <c r="Q2369" s="1061">
        <f>VLOOKUP(C2369,'A. Rate Class Allocations'!$B$124:$J$128,7,FALSE)</f>
        <v>0.93591420350510102</v>
      </c>
      <c r="R2369" s="1061">
        <f>VLOOKUP(C2369,'A. Rate Class Allocations'!$B$124:$J$128,9,FALSE)</f>
        <v>0.67326093337246795</v>
      </c>
      <c r="S2369" s="1060">
        <f t="shared" si="109"/>
        <v>211.57760225702219</v>
      </c>
      <c r="T2369" s="1060">
        <f t="shared" si="110"/>
        <v>6.5531904901673016E-2</v>
      </c>
    </row>
    <row r="2370" spans="1:20" s="1063" customFormat="1">
      <c r="A2370" s="1072" t="s">
        <v>846</v>
      </c>
      <c r="B2370" s="1063" t="s">
        <v>768</v>
      </c>
      <c r="C2370" s="1063" t="s">
        <v>806</v>
      </c>
      <c r="D2370" s="1063" t="s">
        <v>1397</v>
      </c>
      <c r="E2370" s="1066">
        <v>2019</v>
      </c>
      <c r="F2370" s="1066">
        <v>2019</v>
      </c>
      <c r="G2370" s="1064">
        <v>43510</v>
      </c>
      <c r="H2370" s="1117">
        <f t="shared" si="108"/>
        <v>2019</v>
      </c>
      <c r="I2370" s="1118"/>
      <c r="J2370" s="1063" t="s">
        <v>843</v>
      </c>
      <c r="K2370" s="1063" t="s">
        <v>924</v>
      </c>
      <c r="L2370" s="1063" t="s">
        <v>827</v>
      </c>
      <c r="M2370" s="1063">
        <v>258.95999999999998</v>
      </c>
      <c r="N2370" s="1063">
        <v>0.10400000000000001</v>
      </c>
      <c r="O2370" s="1062">
        <f>VLOOKUP(C2370,'A. Rate Class Allocations'!$B$124:$J$128,6,FALSE)</f>
        <v>0.94261788524984402</v>
      </c>
      <c r="P2370" s="1061">
        <f>VLOOKUP(C2370,'A. Rate Class Allocations'!$B$124:$J$128,8,FALSE)</f>
        <v>0.86676492558695795</v>
      </c>
      <c r="Q2370" s="1061">
        <f>VLOOKUP(C2370,'A. Rate Class Allocations'!$B$124:$J$128,7,FALSE)</f>
        <v>0.93591420350510102</v>
      </c>
      <c r="R2370" s="1061">
        <f>VLOOKUP(C2370,'A. Rate Class Allocations'!$B$124:$J$128,9,FALSE)</f>
        <v>0.67326093337246795</v>
      </c>
      <c r="S2370" s="1060">
        <f t="shared" si="109"/>
        <v>211.57760225702219</v>
      </c>
      <c r="T2370" s="1060">
        <f t="shared" si="110"/>
        <v>6.5531904901673016E-2</v>
      </c>
    </row>
    <row r="2371" spans="1:20" s="1063" customFormat="1">
      <c r="A2371" s="1072" t="s">
        <v>846</v>
      </c>
      <c r="B2371" s="1063" t="s">
        <v>768</v>
      </c>
      <c r="C2371" s="1063" t="s">
        <v>806</v>
      </c>
      <c r="D2371" s="1063" t="s">
        <v>1396</v>
      </c>
      <c r="E2371" s="1066">
        <v>2019</v>
      </c>
      <c r="F2371" s="1066">
        <v>2019</v>
      </c>
      <c r="G2371" s="1064">
        <v>43515</v>
      </c>
      <c r="H2371" s="1117">
        <f t="shared" si="108"/>
        <v>2019</v>
      </c>
      <c r="I2371" s="1118"/>
      <c r="J2371" s="1063" t="s">
        <v>925</v>
      </c>
      <c r="K2371" s="1063" t="s">
        <v>924</v>
      </c>
      <c r="L2371" s="1063" t="s">
        <v>827</v>
      </c>
      <c r="M2371" s="1063">
        <v>820.60800000000006</v>
      </c>
      <c r="N2371" s="1063">
        <v>0.38400000000000001</v>
      </c>
      <c r="O2371" s="1062">
        <f>VLOOKUP(C2371,'A. Rate Class Allocations'!$B$124:$J$128,6,FALSE)</f>
        <v>0.94261788524984402</v>
      </c>
      <c r="P2371" s="1061">
        <f>VLOOKUP(C2371,'A. Rate Class Allocations'!$B$124:$J$128,8,FALSE)</f>
        <v>0.86676492558695795</v>
      </c>
      <c r="Q2371" s="1061">
        <f>VLOOKUP(C2371,'A. Rate Class Allocations'!$B$124:$J$128,7,FALSE)</f>
        <v>0.93591420350510102</v>
      </c>
      <c r="R2371" s="1061">
        <f>VLOOKUP(C2371,'A. Rate Class Allocations'!$B$124:$J$128,9,FALSE)</f>
        <v>0.67326093337246795</v>
      </c>
      <c r="S2371" s="1060">
        <f t="shared" si="109"/>
        <v>670.45981245339237</v>
      </c>
      <c r="T2371" s="1060">
        <f t="shared" si="110"/>
        <v>0.24196395656002337</v>
      </c>
    </row>
    <row r="2372" spans="1:20" s="1063" customFormat="1">
      <c r="A2372" s="1072" t="s">
        <v>846</v>
      </c>
      <c r="B2372" s="1063" t="s">
        <v>768</v>
      </c>
      <c r="C2372" s="1063" t="s">
        <v>806</v>
      </c>
      <c r="D2372" s="1063" t="s">
        <v>1396</v>
      </c>
      <c r="E2372" s="1066">
        <v>2019</v>
      </c>
      <c r="F2372" s="1066">
        <v>2019</v>
      </c>
      <c r="G2372" s="1064">
        <v>43515</v>
      </c>
      <c r="H2372" s="1117">
        <f t="shared" ref="H2372:H2435" si="111">YEAR(G2372)</f>
        <v>2019</v>
      </c>
      <c r="I2372" s="1118"/>
      <c r="J2372" s="1063" t="s">
        <v>925</v>
      </c>
      <c r="K2372" s="1063" t="s">
        <v>924</v>
      </c>
      <c r="L2372" s="1063" t="s">
        <v>827</v>
      </c>
      <c r="M2372" s="1063">
        <v>820.60800000000006</v>
      </c>
      <c r="N2372" s="1063">
        <v>0.38400000000000001</v>
      </c>
      <c r="O2372" s="1062">
        <f>VLOOKUP(C2372,'A. Rate Class Allocations'!$B$124:$J$128,6,FALSE)</f>
        <v>0.94261788524984402</v>
      </c>
      <c r="P2372" s="1061">
        <f>VLOOKUP(C2372,'A. Rate Class Allocations'!$B$124:$J$128,8,FALSE)</f>
        <v>0.86676492558695795</v>
      </c>
      <c r="Q2372" s="1061">
        <f>VLOOKUP(C2372,'A. Rate Class Allocations'!$B$124:$J$128,7,FALSE)</f>
        <v>0.93591420350510102</v>
      </c>
      <c r="R2372" s="1061">
        <f>VLOOKUP(C2372,'A. Rate Class Allocations'!$B$124:$J$128,9,FALSE)</f>
        <v>0.67326093337246795</v>
      </c>
      <c r="S2372" s="1060">
        <f t="shared" ref="S2372:S2435" si="112">M2372*O2372*P2372</f>
        <v>670.45981245339237</v>
      </c>
      <c r="T2372" s="1060">
        <f t="shared" ref="T2372:T2435" si="113">N2372*Q2372*R2372</f>
        <v>0.24196395656002337</v>
      </c>
    </row>
    <row r="2373" spans="1:20" s="1063" customFormat="1">
      <c r="A2373" s="1072" t="s">
        <v>846</v>
      </c>
      <c r="B2373" s="1063" t="s">
        <v>768</v>
      </c>
      <c r="C2373" s="1063" t="s">
        <v>806</v>
      </c>
      <c r="D2373" s="1063" t="s">
        <v>1396</v>
      </c>
      <c r="E2373" s="1066">
        <v>2019</v>
      </c>
      <c r="F2373" s="1066">
        <v>2019</v>
      </c>
      <c r="G2373" s="1064">
        <v>43515</v>
      </c>
      <c r="H2373" s="1117">
        <f t="shared" si="111"/>
        <v>2019</v>
      </c>
      <c r="I2373" s="1118"/>
      <c r="J2373" s="1063" t="s">
        <v>925</v>
      </c>
      <c r="K2373" s="1063" t="s">
        <v>924</v>
      </c>
      <c r="L2373" s="1063" t="s">
        <v>827</v>
      </c>
      <c r="M2373" s="1063">
        <v>205.15200000000002</v>
      </c>
      <c r="N2373" s="1063">
        <v>9.6000000000000002E-2</v>
      </c>
      <c r="O2373" s="1062">
        <f>VLOOKUP(C2373,'A. Rate Class Allocations'!$B$124:$J$128,6,FALSE)</f>
        <v>0.94261788524984402</v>
      </c>
      <c r="P2373" s="1061">
        <f>VLOOKUP(C2373,'A. Rate Class Allocations'!$B$124:$J$128,8,FALSE)</f>
        <v>0.86676492558695795</v>
      </c>
      <c r="Q2373" s="1061">
        <f>VLOOKUP(C2373,'A. Rate Class Allocations'!$B$124:$J$128,7,FALSE)</f>
        <v>0.93591420350510102</v>
      </c>
      <c r="R2373" s="1061">
        <f>VLOOKUP(C2373,'A. Rate Class Allocations'!$B$124:$J$128,9,FALSE)</f>
        <v>0.67326093337246795</v>
      </c>
      <c r="S2373" s="1060">
        <f t="shared" si="112"/>
        <v>167.61495311334809</v>
      </c>
      <c r="T2373" s="1060">
        <f t="shared" si="113"/>
        <v>6.0490989140005842E-2</v>
      </c>
    </row>
    <row r="2374" spans="1:20" s="1063" customFormat="1">
      <c r="A2374" s="1072" t="s">
        <v>846</v>
      </c>
      <c r="B2374" s="1063" t="s">
        <v>768</v>
      </c>
      <c r="C2374" s="1063" t="s">
        <v>806</v>
      </c>
      <c r="D2374" s="1063" t="s">
        <v>1396</v>
      </c>
      <c r="E2374" s="1066">
        <v>2019</v>
      </c>
      <c r="F2374" s="1066">
        <v>2019</v>
      </c>
      <c r="G2374" s="1064">
        <v>43515</v>
      </c>
      <c r="H2374" s="1117">
        <f t="shared" si="111"/>
        <v>2019</v>
      </c>
      <c r="I2374" s="1118"/>
      <c r="J2374" s="1063" t="s">
        <v>925</v>
      </c>
      <c r="K2374" s="1063" t="s">
        <v>924</v>
      </c>
      <c r="L2374" s="1063" t="s">
        <v>827</v>
      </c>
      <c r="M2374" s="1063">
        <v>615.45600000000002</v>
      </c>
      <c r="N2374" s="1063">
        <v>0.28799999999999998</v>
      </c>
      <c r="O2374" s="1062">
        <f>VLOOKUP(C2374,'A. Rate Class Allocations'!$B$124:$J$128,6,FALSE)</f>
        <v>0.94261788524984402</v>
      </c>
      <c r="P2374" s="1061">
        <f>VLOOKUP(C2374,'A. Rate Class Allocations'!$B$124:$J$128,8,FALSE)</f>
        <v>0.86676492558695795</v>
      </c>
      <c r="Q2374" s="1061">
        <f>VLOOKUP(C2374,'A. Rate Class Allocations'!$B$124:$J$128,7,FALSE)</f>
        <v>0.93591420350510102</v>
      </c>
      <c r="R2374" s="1061">
        <f>VLOOKUP(C2374,'A. Rate Class Allocations'!$B$124:$J$128,9,FALSE)</f>
        <v>0.67326093337246795</v>
      </c>
      <c r="S2374" s="1060">
        <f t="shared" si="112"/>
        <v>502.84485934004431</v>
      </c>
      <c r="T2374" s="1060">
        <f t="shared" si="113"/>
        <v>0.18147296742001753</v>
      </c>
    </row>
    <row r="2375" spans="1:20" s="1063" customFormat="1">
      <c r="A2375" s="1072" t="s">
        <v>846</v>
      </c>
      <c r="B2375" s="1063" t="s">
        <v>768</v>
      </c>
      <c r="C2375" s="1063" t="s">
        <v>806</v>
      </c>
      <c r="D2375" s="1063" t="s">
        <v>1396</v>
      </c>
      <c r="E2375" s="1066">
        <v>2019</v>
      </c>
      <c r="F2375" s="1066">
        <v>2019</v>
      </c>
      <c r="G2375" s="1064">
        <v>43515</v>
      </c>
      <c r="H2375" s="1117">
        <f t="shared" si="111"/>
        <v>2019</v>
      </c>
      <c r="I2375" s="1118"/>
      <c r="J2375" s="1063" t="s">
        <v>925</v>
      </c>
      <c r="K2375" s="1063" t="s">
        <v>924</v>
      </c>
      <c r="L2375" s="1063" t="s">
        <v>827</v>
      </c>
      <c r="M2375" s="1063">
        <v>123.946</v>
      </c>
      <c r="N2375" s="1063">
        <v>5.7999999999999996E-2</v>
      </c>
      <c r="O2375" s="1062">
        <f>VLOOKUP(C2375,'A. Rate Class Allocations'!$B$124:$J$128,6,FALSE)</f>
        <v>0.94261788524984402</v>
      </c>
      <c r="P2375" s="1061">
        <f>VLOOKUP(C2375,'A. Rate Class Allocations'!$B$124:$J$128,8,FALSE)</f>
        <v>0.86676492558695795</v>
      </c>
      <c r="Q2375" s="1061">
        <f>VLOOKUP(C2375,'A. Rate Class Allocations'!$B$124:$J$128,7,FALSE)</f>
        <v>0.93591420350510102</v>
      </c>
      <c r="R2375" s="1061">
        <f>VLOOKUP(C2375,'A. Rate Class Allocations'!$B$124:$J$128,9,FALSE)</f>
        <v>0.67326093337246795</v>
      </c>
      <c r="S2375" s="1060">
        <f t="shared" si="112"/>
        <v>101.26736750598114</v>
      </c>
      <c r="T2375" s="1060">
        <f t="shared" si="113"/>
        <v>3.6546639272086859E-2</v>
      </c>
    </row>
    <row r="2376" spans="1:20" s="1063" customFormat="1">
      <c r="A2376" s="1072" t="s">
        <v>846</v>
      </c>
      <c r="B2376" s="1063" t="s">
        <v>768</v>
      </c>
      <c r="C2376" s="1063" t="s">
        <v>806</v>
      </c>
      <c r="D2376" s="1063" t="s">
        <v>1396</v>
      </c>
      <c r="E2376" s="1066">
        <v>2019</v>
      </c>
      <c r="F2376" s="1066">
        <v>2019</v>
      </c>
      <c r="G2376" s="1064">
        <v>43515</v>
      </c>
      <c r="H2376" s="1117">
        <f t="shared" si="111"/>
        <v>2019</v>
      </c>
      <c r="I2376" s="1118"/>
      <c r="J2376" s="1063" t="s">
        <v>925</v>
      </c>
      <c r="K2376" s="1063" t="s">
        <v>924</v>
      </c>
      <c r="L2376" s="1063" t="s">
        <v>827</v>
      </c>
      <c r="M2376" s="1063">
        <v>27.781000000000002</v>
      </c>
      <c r="N2376" s="1063">
        <v>1.3000000000000001E-2</v>
      </c>
      <c r="O2376" s="1062">
        <f>VLOOKUP(C2376,'A. Rate Class Allocations'!$B$124:$J$128,6,FALSE)</f>
        <v>0.94261788524984402</v>
      </c>
      <c r="P2376" s="1061">
        <f>VLOOKUP(C2376,'A. Rate Class Allocations'!$B$124:$J$128,8,FALSE)</f>
        <v>0.86676492558695795</v>
      </c>
      <c r="Q2376" s="1061">
        <f>VLOOKUP(C2376,'A. Rate Class Allocations'!$B$124:$J$128,7,FALSE)</f>
        <v>0.93591420350510102</v>
      </c>
      <c r="R2376" s="1061">
        <f>VLOOKUP(C2376,'A. Rate Class Allocations'!$B$124:$J$128,9,FALSE)</f>
        <v>0.67326093337246795</v>
      </c>
      <c r="S2376" s="1060">
        <f t="shared" si="112"/>
        <v>22.697858234099222</v>
      </c>
      <c r="T2376" s="1060">
        <f t="shared" si="113"/>
        <v>8.191488112709127E-3</v>
      </c>
    </row>
    <row r="2377" spans="1:20" s="1063" customFormat="1">
      <c r="A2377" s="1072" t="s">
        <v>846</v>
      </c>
      <c r="B2377" s="1063" t="s">
        <v>768</v>
      </c>
      <c r="C2377" s="1063" t="s">
        <v>806</v>
      </c>
      <c r="D2377" s="1063" t="s">
        <v>1396</v>
      </c>
      <c r="E2377" s="1066">
        <v>2019</v>
      </c>
      <c r="F2377" s="1066">
        <v>2019</v>
      </c>
      <c r="G2377" s="1064">
        <v>43515</v>
      </c>
      <c r="H2377" s="1117">
        <f t="shared" si="111"/>
        <v>2019</v>
      </c>
      <c r="I2377" s="1118"/>
      <c r="J2377" s="1063" t="s">
        <v>925</v>
      </c>
      <c r="K2377" s="1063" t="s">
        <v>924</v>
      </c>
      <c r="L2377" s="1063" t="s">
        <v>827</v>
      </c>
      <c r="M2377" s="1063">
        <v>820.60800000000006</v>
      </c>
      <c r="N2377" s="1063">
        <v>0.38400000000000001</v>
      </c>
      <c r="O2377" s="1062">
        <f>VLOOKUP(C2377,'A. Rate Class Allocations'!$B$124:$J$128,6,FALSE)</f>
        <v>0.94261788524984402</v>
      </c>
      <c r="P2377" s="1061">
        <f>VLOOKUP(C2377,'A. Rate Class Allocations'!$B$124:$J$128,8,FALSE)</f>
        <v>0.86676492558695795</v>
      </c>
      <c r="Q2377" s="1061">
        <f>VLOOKUP(C2377,'A. Rate Class Allocations'!$B$124:$J$128,7,FALSE)</f>
        <v>0.93591420350510102</v>
      </c>
      <c r="R2377" s="1061">
        <f>VLOOKUP(C2377,'A. Rate Class Allocations'!$B$124:$J$128,9,FALSE)</f>
        <v>0.67326093337246795</v>
      </c>
      <c r="S2377" s="1060">
        <f t="shared" si="112"/>
        <v>670.45981245339237</v>
      </c>
      <c r="T2377" s="1060">
        <f t="shared" si="113"/>
        <v>0.24196395656002337</v>
      </c>
    </row>
    <row r="2378" spans="1:20" s="1063" customFormat="1">
      <c r="A2378" s="1072" t="s">
        <v>846</v>
      </c>
      <c r="B2378" s="1063" t="s">
        <v>768</v>
      </c>
      <c r="C2378" s="1063" t="s">
        <v>806</v>
      </c>
      <c r="D2378" s="1063" t="s">
        <v>1395</v>
      </c>
      <c r="E2378" s="1066">
        <v>2019</v>
      </c>
      <c r="F2378" s="1066">
        <v>2019</v>
      </c>
      <c r="G2378" s="1064">
        <v>43515</v>
      </c>
      <c r="H2378" s="1117">
        <f t="shared" si="111"/>
        <v>2019</v>
      </c>
      <c r="I2378" s="1118"/>
      <c r="J2378" s="1063" t="s">
        <v>925</v>
      </c>
      <c r="K2378" s="1063" t="s">
        <v>924</v>
      </c>
      <c r="L2378" s="1063" t="s">
        <v>827</v>
      </c>
      <c r="M2378" s="1063">
        <v>2589.6000000000004</v>
      </c>
      <c r="N2378" s="1063">
        <v>1.0400000000000003</v>
      </c>
      <c r="O2378" s="1062">
        <f>VLOOKUP(C2378,'A. Rate Class Allocations'!$B$124:$J$128,6,FALSE)</f>
        <v>0.94261788524984402</v>
      </c>
      <c r="P2378" s="1061">
        <f>VLOOKUP(C2378,'A. Rate Class Allocations'!$B$124:$J$128,8,FALSE)</f>
        <v>0.86676492558695795</v>
      </c>
      <c r="Q2378" s="1061">
        <f>VLOOKUP(C2378,'A. Rate Class Allocations'!$B$124:$J$128,7,FALSE)</f>
        <v>0.93591420350510102</v>
      </c>
      <c r="R2378" s="1061">
        <f>VLOOKUP(C2378,'A. Rate Class Allocations'!$B$124:$J$128,9,FALSE)</f>
        <v>0.67326093337246795</v>
      </c>
      <c r="S2378" s="1060">
        <f t="shared" si="112"/>
        <v>2115.7760225702223</v>
      </c>
      <c r="T2378" s="1060">
        <f t="shared" si="113"/>
        <v>0.6553190490167301</v>
      </c>
    </row>
    <row r="2379" spans="1:20" s="1063" customFormat="1">
      <c r="A2379" s="1072" t="s">
        <v>846</v>
      </c>
      <c r="B2379" s="1063" t="s">
        <v>768</v>
      </c>
      <c r="C2379" s="1063" t="s">
        <v>806</v>
      </c>
      <c r="D2379" s="1063" t="s">
        <v>1394</v>
      </c>
      <c r="E2379" s="1066">
        <v>2019</v>
      </c>
      <c r="F2379" s="1066">
        <v>2019</v>
      </c>
      <c r="G2379" s="1064">
        <v>43503</v>
      </c>
      <c r="H2379" s="1117">
        <f t="shared" si="111"/>
        <v>2019</v>
      </c>
      <c r="I2379" s="1118"/>
      <c r="J2379" s="1063" t="s">
        <v>925</v>
      </c>
      <c r="K2379" s="1063" t="s">
        <v>924</v>
      </c>
      <c r="L2379" s="1063" t="s">
        <v>827</v>
      </c>
      <c r="M2379" s="1063">
        <v>2113.02</v>
      </c>
      <c r="N2379" s="1063">
        <v>0.78</v>
      </c>
      <c r="O2379" s="1062">
        <f>VLOOKUP(C2379,'A. Rate Class Allocations'!$B$124:$J$128,6,FALSE)</f>
        <v>0.94261788524984402</v>
      </c>
      <c r="P2379" s="1061">
        <f>VLOOKUP(C2379,'A. Rate Class Allocations'!$B$124:$J$128,8,FALSE)</f>
        <v>0.86676492558695795</v>
      </c>
      <c r="Q2379" s="1061">
        <f>VLOOKUP(C2379,'A. Rate Class Allocations'!$B$124:$J$128,7,FALSE)</f>
        <v>0.93591420350510102</v>
      </c>
      <c r="R2379" s="1061">
        <f>VLOOKUP(C2379,'A. Rate Class Allocations'!$B$124:$J$128,9,FALSE)</f>
        <v>0.67326093337246795</v>
      </c>
      <c r="S2379" s="1060">
        <f t="shared" si="112"/>
        <v>1726.3967605851601</v>
      </c>
      <c r="T2379" s="1060">
        <f t="shared" si="113"/>
        <v>0.49148928676254749</v>
      </c>
    </row>
    <row r="2380" spans="1:20" s="1063" customFormat="1">
      <c r="A2380" s="1072" t="s">
        <v>846</v>
      </c>
      <c r="B2380" s="1063" t="s">
        <v>768</v>
      </c>
      <c r="C2380" s="1063" t="s">
        <v>806</v>
      </c>
      <c r="D2380" s="1063" t="s">
        <v>1393</v>
      </c>
      <c r="E2380" s="1066">
        <v>2019</v>
      </c>
      <c r="F2380" s="1066">
        <v>2019</v>
      </c>
      <c r="G2380" s="1064">
        <v>43502</v>
      </c>
      <c r="H2380" s="1117">
        <f t="shared" si="111"/>
        <v>2019</v>
      </c>
      <c r="I2380" s="1118"/>
      <c r="J2380" s="1063" t="s">
        <v>925</v>
      </c>
      <c r="K2380" s="1063" t="s">
        <v>924</v>
      </c>
      <c r="L2380" s="1063" t="s">
        <v>827</v>
      </c>
      <c r="M2380" s="1063">
        <v>2662.6059999999998</v>
      </c>
      <c r="N2380" s="1063">
        <v>0.84099999999999986</v>
      </c>
      <c r="O2380" s="1062">
        <f>VLOOKUP(C2380,'A. Rate Class Allocations'!$B$124:$J$128,6,FALSE)</f>
        <v>0.94261788524984402</v>
      </c>
      <c r="P2380" s="1061">
        <f>VLOOKUP(C2380,'A. Rate Class Allocations'!$B$124:$J$128,8,FALSE)</f>
        <v>0.86676492558695795</v>
      </c>
      <c r="Q2380" s="1061">
        <f>VLOOKUP(C2380,'A. Rate Class Allocations'!$B$124:$J$128,7,FALSE)</f>
        <v>0.93591420350510102</v>
      </c>
      <c r="R2380" s="1061">
        <f>VLOOKUP(C2380,'A. Rate Class Allocations'!$B$124:$J$128,9,FALSE)</f>
        <v>0.67326093337246795</v>
      </c>
      <c r="S2380" s="1060">
        <f t="shared" si="112"/>
        <v>2175.4239775840315</v>
      </c>
      <c r="T2380" s="1060">
        <f t="shared" si="113"/>
        <v>0.52992626944525945</v>
      </c>
    </row>
    <row r="2381" spans="1:20" s="1063" customFormat="1">
      <c r="A2381" s="1072" t="s">
        <v>846</v>
      </c>
      <c r="B2381" s="1063" t="s">
        <v>768</v>
      </c>
      <c r="C2381" s="1063" t="s">
        <v>806</v>
      </c>
      <c r="D2381" s="1063" t="s">
        <v>1392</v>
      </c>
      <c r="E2381" s="1066">
        <v>2019</v>
      </c>
      <c r="F2381" s="1066">
        <v>2019</v>
      </c>
      <c r="G2381" s="1064">
        <v>43500</v>
      </c>
      <c r="H2381" s="1117">
        <f t="shared" si="111"/>
        <v>2019</v>
      </c>
      <c r="I2381" s="1118"/>
      <c r="J2381" s="1063" t="s">
        <v>925</v>
      </c>
      <c r="K2381" s="1063" t="s">
        <v>924</v>
      </c>
      <c r="L2381" s="1063" t="s">
        <v>827</v>
      </c>
      <c r="M2381" s="1063">
        <v>3239.1840000000007</v>
      </c>
      <c r="N2381" s="1063">
        <v>0.62400000000000011</v>
      </c>
      <c r="O2381" s="1062">
        <f>VLOOKUP(C2381,'A. Rate Class Allocations'!$B$124:$J$128,6,FALSE)</f>
        <v>0.94261788524984402</v>
      </c>
      <c r="P2381" s="1061">
        <f>VLOOKUP(C2381,'A. Rate Class Allocations'!$B$124:$J$128,8,FALSE)</f>
        <v>0.86676492558695795</v>
      </c>
      <c r="Q2381" s="1061">
        <f>VLOOKUP(C2381,'A. Rate Class Allocations'!$B$124:$J$128,7,FALSE)</f>
        <v>0.93591420350510102</v>
      </c>
      <c r="R2381" s="1061">
        <f>VLOOKUP(C2381,'A. Rate Class Allocations'!$B$124:$J$128,9,FALSE)</f>
        <v>0.67326093337246795</v>
      </c>
      <c r="S2381" s="1060">
        <f t="shared" si="112"/>
        <v>2646.5044176294036</v>
      </c>
      <c r="T2381" s="1060">
        <f t="shared" si="113"/>
        <v>0.3931914294100381</v>
      </c>
    </row>
    <row r="2382" spans="1:20" s="1063" customFormat="1">
      <c r="A2382" s="1072" t="s">
        <v>846</v>
      </c>
      <c r="B2382" s="1063" t="s">
        <v>768</v>
      </c>
      <c r="C2382" s="1063" t="s">
        <v>806</v>
      </c>
      <c r="D2382" s="1063" t="s">
        <v>1391</v>
      </c>
      <c r="E2382" s="1066">
        <v>2019</v>
      </c>
      <c r="F2382" s="1066">
        <v>2019</v>
      </c>
      <c r="G2382" s="1064">
        <v>43502</v>
      </c>
      <c r="H2382" s="1117">
        <f t="shared" si="111"/>
        <v>2019</v>
      </c>
      <c r="I2382" s="1118"/>
      <c r="J2382" s="1063" t="s">
        <v>925</v>
      </c>
      <c r="K2382" s="1063" t="s">
        <v>924</v>
      </c>
      <c r="L2382" s="1063" t="s">
        <v>827</v>
      </c>
      <c r="M2382" s="1063">
        <v>844.85699999999974</v>
      </c>
      <c r="N2382" s="1063">
        <v>0.37699999999999989</v>
      </c>
      <c r="O2382" s="1062">
        <f>VLOOKUP(C2382,'A. Rate Class Allocations'!$B$124:$J$128,6,FALSE)</f>
        <v>0.94261788524984402</v>
      </c>
      <c r="P2382" s="1061">
        <f>VLOOKUP(C2382,'A. Rate Class Allocations'!$B$124:$J$128,8,FALSE)</f>
        <v>0.86676492558695795</v>
      </c>
      <c r="Q2382" s="1061">
        <f>VLOOKUP(C2382,'A. Rate Class Allocations'!$B$124:$J$128,7,FALSE)</f>
        <v>0.93591420350510102</v>
      </c>
      <c r="R2382" s="1061">
        <f>VLOOKUP(C2382,'A. Rate Class Allocations'!$B$124:$J$128,9,FALSE)</f>
        <v>0.67326093337246795</v>
      </c>
      <c r="S2382" s="1060">
        <f t="shared" si="112"/>
        <v>690.2719273635347</v>
      </c>
      <c r="T2382" s="1060">
        <f t="shared" si="113"/>
        <v>0.23755315526856455</v>
      </c>
    </row>
    <row r="2383" spans="1:20" s="1063" customFormat="1">
      <c r="A2383" s="1072" t="s">
        <v>846</v>
      </c>
      <c r="B2383" s="1063" t="s">
        <v>768</v>
      </c>
      <c r="C2383" s="1063" t="s">
        <v>806</v>
      </c>
      <c r="D2383" s="1063" t="s">
        <v>1390</v>
      </c>
      <c r="E2383" s="1066">
        <v>2019</v>
      </c>
      <c r="F2383" s="1066">
        <v>2019</v>
      </c>
      <c r="G2383" s="1064">
        <v>43508</v>
      </c>
      <c r="H2383" s="1117">
        <f t="shared" si="111"/>
        <v>2019</v>
      </c>
      <c r="I2383" s="1118"/>
      <c r="J2383" s="1063" t="s">
        <v>925</v>
      </c>
      <c r="K2383" s="1063" t="s">
        <v>924</v>
      </c>
      <c r="L2383" s="1063" t="s">
        <v>827</v>
      </c>
      <c r="M2383" s="1063">
        <v>505.46999999999991</v>
      </c>
      <c r="N2383" s="1063">
        <v>0.20299999999999999</v>
      </c>
      <c r="O2383" s="1062">
        <f>VLOOKUP(C2383,'A. Rate Class Allocations'!$B$124:$J$128,6,FALSE)</f>
        <v>0.94261788524984402</v>
      </c>
      <c r="P2383" s="1061">
        <f>VLOOKUP(C2383,'A. Rate Class Allocations'!$B$124:$J$128,8,FALSE)</f>
        <v>0.86676492558695795</v>
      </c>
      <c r="Q2383" s="1061">
        <f>VLOOKUP(C2383,'A. Rate Class Allocations'!$B$124:$J$128,7,FALSE)</f>
        <v>0.93591420350510102</v>
      </c>
      <c r="R2383" s="1061">
        <f>VLOOKUP(C2383,'A. Rate Class Allocations'!$B$124:$J$128,9,FALSE)</f>
        <v>0.67326093337246795</v>
      </c>
      <c r="S2383" s="1060">
        <f t="shared" si="112"/>
        <v>412.98320440553363</v>
      </c>
      <c r="T2383" s="1060">
        <f t="shared" si="113"/>
        <v>0.12791323745230401</v>
      </c>
    </row>
    <row r="2384" spans="1:20" s="1063" customFormat="1">
      <c r="A2384" s="1072" t="s">
        <v>846</v>
      </c>
      <c r="B2384" s="1063" t="s">
        <v>768</v>
      </c>
      <c r="C2384" s="1063" t="s">
        <v>806</v>
      </c>
      <c r="D2384" s="1063" t="s">
        <v>1390</v>
      </c>
      <c r="E2384" s="1066">
        <v>2019</v>
      </c>
      <c r="F2384" s="1066">
        <v>2019</v>
      </c>
      <c r="G2384" s="1064">
        <v>43508</v>
      </c>
      <c r="H2384" s="1117">
        <f t="shared" si="111"/>
        <v>2019</v>
      </c>
      <c r="I2384" s="1118"/>
      <c r="J2384" s="1063" t="s">
        <v>925</v>
      </c>
      <c r="K2384" s="1063" t="s">
        <v>924</v>
      </c>
      <c r="L2384" s="1063" t="s">
        <v>827</v>
      </c>
      <c r="M2384" s="1063">
        <v>313.74</v>
      </c>
      <c r="N2384" s="1063">
        <v>0.126</v>
      </c>
      <c r="O2384" s="1062">
        <f>VLOOKUP(C2384,'A. Rate Class Allocations'!$B$124:$J$128,6,FALSE)</f>
        <v>0.94261788524984402</v>
      </c>
      <c r="P2384" s="1061">
        <f>VLOOKUP(C2384,'A. Rate Class Allocations'!$B$124:$J$128,8,FALSE)</f>
        <v>0.86676492558695795</v>
      </c>
      <c r="Q2384" s="1061">
        <f>VLOOKUP(C2384,'A. Rate Class Allocations'!$B$124:$J$128,7,FALSE)</f>
        <v>0.93591420350510102</v>
      </c>
      <c r="R2384" s="1061">
        <f>VLOOKUP(C2384,'A. Rate Class Allocations'!$B$124:$J$128,9,FALSE)</f>
        <v>0.67326093337246795</v>
      </c>
      <c r="S2384" s="1060">
        <f t="shared" si="112"/>
        <v>256.33440273446922</v>
      </c>
      <c r="T2384" s="1060">
        <f t="shared" si="113"/>
        <v>7.9394423246257673E-2</v>
      </c>
    </row>
    <row r="2385" spans="1:20" s="1063" customFormat="1">
      <c r="A2385" s="1072" t="s">
        <v>846</v>
      </c>
      <c r="B2385" s="1063" t="s">
        <v>768</v>
      </c>
      <c r="C2385" s="1063" t="s">
        <v>806</v>
      </c>
      <c r="D2385" s="1063" t="s">
        <v>1390</v>
      </c>
      <c r="E2385" s="1066">
        <v>2019</v>
      </c>
      <c r="F2385" s="1066">
        <v>2019</v>
      </c>
      <c r="G2385" s="1064">
        <v>43508</v>
      </c>
      <c r="H2385" s="1117">
        <f t="shared" si="111"/>
        <v>2019</v>
      </c>
      <c r="I2385" s="1118"/>
      <c r="J2385" s="1063" t="s">
        <v>925</v>
      </c>
      <c r="K2385" s="1063" t="s">
        <v>924</v>
      </c>
      <c r="L2385" s="1063" t="s">
        <v>827</v>
      </c>
      <c r="M2385" s="1063">
        <v>79.679999999999993</v>
      </c>
      <c r="N2385" s="1063">
        <v>3.2000000000000001E-2</v>
      </c>
      <c r="O2385" s="1062">
        <f>VLOOKUP(C2385,'A. Rate Class Allocations'!$B$124:$J$128,6,FALSE)</f>
        <v>0.94261788524984402</v>
      </c>
      <c r="P2385" s="1061">
        <f>VLOOKUP(C2385,'A. Rate Class Allocations'!$B$124:$J$128,8,FALSE)</f>
        <v>0.86676492558695795</v>
      </c>
      <c r="Q2385" s="1061">
        <f>VLOOKUP(C2385,'A. Rate Class Allocations'!$B$124:$J$128,7,FALSE)</f>
        <v>0.93591420350510102</v>
      </c>
      <c r="R2385" s="1061">
        <f>VLOOKUP(C2385,'A. Rate Class Allocations'!$B$124:$J$128,9,FALSE)</f>
        <v>0.67326093337246795</v>
      </c>
      <c r="S2385" s="1060">
        <f t="shared" si="112"/>
        <v>65.100800694468361</v>
      </c>
      <c r="T2385" s="1060">
        <f t="shared" si="113"/>
        <v>2.0163663046668615E-2</v>
      </c>
    </row>
    <row r="2386" spans="1:20" s="1063" customFormat="1">
      <c r="A2386" s="1072" t="s">
        <v>846</v>
      </c>
      <c r="B2386" s="1063" t="s">
        <v>768</v>
      </c>
      <c r="C2386" s="1063" t="s">
        <v>806</v>
      </c>
      <c r="D2386" s="1063" t="s">
        <v>1390</v>
      </c>
      <c r="E2386" s="1066">
        <v>2019</v>
      </c>
      <c r="F2386" s="1066">
        <v>2019</v>
      </c>
      <c r="G2386" s="1064">
        <v>43508</v>
      </c>
      <c r="H2386" s="1117">
        <f t="shared" si="111"/>
        <v>2019</v>
      </c>
      <c r="I2386" s="1118"/>
      <c r="J2386" s="1063" t="s">
        <v>925</v>
      </c>
      <c r="K2386" s="1063" t="s">
        <v>924</v>
      </c>
      <c r="L2386" s="1063" t="s">
        <v>827</v>
      </c>
      <c r="M2386" s="1063">
        <v>1683.24</v>
      </c>
      <c r="N2386" s="1063">
        <v>0.67599999999999993</v>
      </c>
      <c r="O2386" s="1062">
        <f>VLOOKUP(C2386,'A. Rate Class Allocations'!$B$124:$J$128,6,FALSE)</f>
        <v>0.94261788524984402</v>
      </c>
      <c r="P2386" s="1061">
        <f>VLOOKUP(C2386,'A. Rate Class Allocations'!$B$124:$J$128,8,FALSE)</f>
        <v>0.86676492558695795</v>
      </c>
      <c r="Q2386" s="1061">
        <f>VLOOKUP(C2386,'A. Rate Class Allocations'!$B$124:$J$128,7,FALSE)</f>
        <v>0.93591420350510102</v>
      </c>
      <c r="R2386" s="1061">
        <f>VLOOKUP(C2386,'A. Rate Class Allocations'!$B$124:$J$128,9,FALSE)</f>
        <v>0.67326093337246795</v>
      </c>
      <c r="S2386" s="1060">
        <f t="shared" si="112"/>
        <v>1375.2544146706443</v>
      </c>
      <c r="T2386" s="1060">
        <f t="shared" si="113"/>
        <v>0.42595738186087445</v>
      </c>
    </row>
    <row r="2387" spans="1:20" s="1063" customFormat="1">
      <c r="A2387" s="1072" t="s">
        <v>846</v>
      </c>
      <c r="B2387" s="1063" t="s">
        <v>768</v>
      </c>
      <c r="C2387" s="1063" t="s">
        <v>806</v>
      </c>
      <c r="D2387" s="1063" t="s">
        <v>1389</v>
      </c>
      <c r="E2387" s="1066">
        <v>2019</v>
      </c>
      <c r="F2387" s="1066">
        <v>2019</v>
      </c>
      <c r="G2387" s="1064">
        <v>43502</v>
      </c>
      <c r="H2387" s="1117">
        <f t="shared" si="111"/>
        <v>2019</v>
      </c>
      <c r="I2387" s="1118"/>
      <c r="J2387" s="1063" t="s">
        <v>925</v>
      </c>
      <c r="K2387" s="1063" t="s">
        <v>924</v>
      </c>
      <c r="L2387" s="1063" t="s">
        <v>827</v>
      </c>
      <c r="M2387" s="1063">
        <v>1039.8239999999994</v>
      </c>
      <c r="N2387" s="1063">
        <v>0.5219999999999998</v>
      </c>
      <c r="O2387" s="1062">
        <f>VLOOKUP(C2387,'A. Rate Class Allocations'!$B$124:$J$128,6,FALSE)</f>
        <v>0.94261788524984402</v>
      </c>
      <c r="P2387" s="1061">
        <f>VLOOKUP(C2387,'A. Rate Class Allocations'!$B$124:$J$128,8,FALSE)</f>
        <v>0.86676492558695795</v>
      </c>
      <c r="Q2387" s="1061">
        <f>VLOOKUP(C2387,'A. Rate Class Allocations'!$B$124:$J$128,7,FALSE)</f>
        <v>0.93591420350510102</v>
      </c>
      <c r="R2387" s="1061">
        <f>VLOOKUP(C2387,'A. Rate Class Allocations'!$B$124:$J$128,9,FALSE)</f>
        <v>0.67326093337246795</v>
      </c>
      <c r="S2387" s="1060">
        <f t="shared" si="112"/>
        <v>849.56544906281169</v>
      </c>
      <c r="T2387" s="1060">
        <f t="shared" si="113"/>
        <v>0.32891975344878166</v>
      </c>
    </row>
    <row r="2388" spans="1:20" s="1063" customFormat="1">
      <c r="A2388" s="1072" t="s">
        <v>846</v>
      </c>
      <c r="B2388" s="1063" t="s">
        <v>768</v>
      </c>
      <c r="C2388" s="1063" t="s">
        <v>806</v>
      </c>
      <c r="D2388" s="1063" t="s">
        <v>1388</v>
      </c>
      <c r="E2388" s="1066">
        <v>2019</v>
      </c>
      <c r="F2388" s="1066">
        <v>2019</v>
      </c>
      <c r="G2388" s="1064">
        <v>43521</v>
      </c>
      <c r="H2388" s="1117">
        <f t="shared" si="111"/>
        <v>2019</v>
      </c>
      <c r="I2388" s="1118"/>
      <c r="J2388" s="1063" t="s">
        <v>925</v>
      </c>
      <c r="K2388" s="1063" t="s">
        <v>924</v>
      </c>
      <c r="L2388" s="1063" t="s">
        <v>827</v>
      </c>
      <c r="M2388" s="1063">
        <v>3289.0000000000005</v>
      </c>
      <c r="N2388" s="1063">
        <v>1.1960000000000002</v>
      </c>
      <c r="O2388" s="1062">
        <f>VLOOKUP(C2388,'A. Rate Class Allocations'!$B$124:$J$128,6,FALSE)</f>
        <v>0.94261788524984402</v>
      </c>
      <c r="P2388" s="1061">
        <f>VLOOKUP(C2388,'A. Rate Class Allocations'!$B$124:$J$128,8,FALSE)</f>
        <v>0.86676492558695795</v>
      </c>
      <c r="Q2388" s="1061">
        <f>VLOOKUP(C2388,'A. Rate Class Allocations'!$B$124:$J$128,7,FALSE)</f>
        <v>0.93591420350510102</v>
      </c>
      <c r="R2388" s="1061">
        <f>VLOOKUP(C2388,'A. Rate Class Allocations'!$B$124:$J$128,9,FALSE)</f>
        <v>0.67326093337246795</v>
      </c>
      <c r="S2388" s="1060">
        <f t="shared" si="112"/>
        <v>2687.205490513385</v>
      </c>
      <c r="T2388" s="1060">
        <f t="shared" si="113"/>
        <v>0.7536169063692395</v>
      </c>
    </row>
    <row r="2389" spans="1:20" s="1063" customFormat="1">
      <c r="A2389" s="1072" t="s">
        <v>846</v>
      </c>
      <c r="B2389" s="1063" t="s">
        <v>768</v>
      </c>
      <c r="C2389" s="1063" t="s">
        <v>806</v>
      </c>
      <c r="D2389" s="1063" t="s">
        <v>1388</v>
      </c>
      <c r="E2389" s="1066">
        <v>2019</v>
      </c>
      <c r="F2389" s="1066">
        <v>2019</v>
      </c>
      <c r="G2389" s="1064">
        <v>43521</v>
      </c>
      <c r="H2389" s="1117">
        <f t="shared" si="111"/>
        <v>2019</v>
      </c>
      <c r="I2389" s="1118"/>
      <c r="J2389" s="1063" t="s">
        <v>925</v>
      </c>
      <c r="K2389" s="1063" t="s">
        <v>924</v>
      </c>
      <c r="L2389" s="1063" t="s">
        <v>827</v>
      </c>
      <c r="M2389" s="1063">
        <v>143</v>
      </c>
      <c r="N2389" s="1063">
        <v>5.2000000000000005E-2</v>
      </c>
      <c r="O2389" s="1062">
        <f>VLOOKUP(C2389,'A. Rate Class Allocations'!$B$124:$J$128,6,FALSE)</f>
        <v>0.94261788524984402</v>
      </c>
      <c r="P2389" s="1061">
        <f>VLOOKUP(C2389,'A. Rate Class Allocations'!$B$124:$J$128,8,FALSE)</f>
        <v>0.86676492558695795</v>
      </c>
      <c r="Q2389" s="1061">
        <f>VLOOKUP(C2389,'A. Rate Class Allocations'!$B$124:$J$128,7,FALSE)</f>
        <v>0.93591420350510102</v>
      </c>
      <c r="R2389" s="1061">
        <f>VLOOKUP(C2389,'A. Rate Class Allocations'!$B$124:$J$128,9,FALSE)</f>
        <v>0.67326093337246795</v>
      </c>
      <c r="S2389" s="1060">
        <f t="shared" si="112"/>
        <v>116.83502132666888</v>
      </c>
      <c r="T2389" s="1060">
        <f t="shared" si="113"/>
        <v>3.2765952450836508E-2</v>
      </c>
    </row>
    <row r="2390" spans="1:20" s="1063" customFormat="1">
      <c r="A2390" s="1072" t="s">
        <v>846</v>
      </c>
      <c r="B2390" s="1063" t="s">
        <v>768</v>
      </c>
      <c r="C2390" s="1063" t="s">
        <v>806</v>
      </c>
      <c r="D2390" s="1063" t="s">
        <v>1387</v>
      </c>
      <c r="E2390" s="1066">
        <v>2019</v>
      </c>
      <c r="F2390" s="1066">
        <v>2019</v>
      </c>
      <c r="G2390" s="1064">
        <v>43507</v>
      </c>
      <c r="H2390" s="1117">
        <f t="shared" si="111"/>
        <v>2019</v>
      </c>
      <c r="I2390" s="1118"/>
      <c r="J2390" s="1063" t="s">
        <v>925</v>
      </c>
      <c r="K2390" s="1063" t="s">
        <v>924</v>
      </c>
      <c r="L2390" s="1063" t="s">
        <v>827</v>
      </c>
      <c r="M2390" s="1063">
        <v>3304.08</v>
      </c>
      <c r="N2390" s="1063">
        <v>0.78</v>
      </c>
      <c r="O2390" s="1062">
        <f>VLOOKUP(C2390,'A. Rate Class Allocations'!$B$124:$J$128,6,FALSE)</f>
        <v>0.94261788524984402</v>
      </c>
      <c r="P2390" s="1061">
        <f>VLOOKUP(C2390,'A. Rate Class Allocations'!$B$124:$J$128,8,FALSE)</f>
        <v>0.86676492558695795</v>
      </c>
      <c r="Q2390" s="1061">
        <f>VLOOKUP(C2390,'A. Rate Class Allocations'!$B$124:$J$128,7,FALSE)</f>
        <v>0.93591420350510102</v>
      </c>
      <c r="R2390" s="1061">
        <f>VLOOKUP(C2390,'A. Rate Class Allocations'!$B$124:$J$128,9,FALSE)</f>
        <v>0.67326093337246795</v>
      </c>
      <c r="S2390" s="1060">
        <f t="shared" si="112"/>
        <v>2699.5262745805603</v>
      </c>
      <c r="T2390" s="1060">
        <f t="shared" si="113"/>
        <v>0.49148928676254749</v>
      </c>
    </row>
    <row r="2391" spans="1:20" s="1063" customFormat="1">
      <c r="A2391" s="1072" t="s">
        <v>846</v>
      </c>
      <c r="B2391" s="1063" t="s">
        <v>768</v>
      </c>
      <c r="C2391" s="1063" t="s">
        <v>806</v>
      </c>
      <c r="D2391" s="1063" t="s">
        <v>1387</v>
      </c>
      <c r="E2391" s="1066">
        <v>2019</v>
      </c>
      <c r="F2391" s="1066">
        <v>2019</v>
      </c>
      <c r="G2391" s="1064">
        <v>43507</v>
      </c>
      <c r="H2391" s="1117">
        <f t="shared" si="111"/>
        <v>2019</v>
      </c>
      <c r="I2391" s="1118"/>
      <c r="J2391" s="1063" t="s">
        <v>925</v>
      </c>
      <c r="K2391" s="1063" t="s">
        <v>924</v>
      </c>
      <c r="L2391" s="1063" t="s">
        <v>827</v>
      </c>
      <c r="M2391" s="1063">
        <v>1253.856</v>
      </c>
      <c r="N2391" s="1063">
        <v>0.29599999999999999</v>
      </c>
      <c r="O2391" s="1062">
        <f>VLOOKUP(C2391,'A. Rate Class Allocations'!$B$124:$J$128,6,FALSE)</f>
        <v>0.94261788524984402</v>
      </c>
      <c r="P2391" s="1061">
        <f>VLOOKUP(C2391,'A. Rate Class Allocations'!$B$124:$J$128,8,FALSE)</f>
        <v>0.86676492558695795</v>
      </c>
      <c r="Q2391" s="1061">
        <f>VLOOKUP(C2391,'A. Rate Class Allocations'!$B$124:$J$128,7,FALSE)</f>
        <v>0.93591420350510102</v>
      </c>
      <c r="R2391" s="1061">
        <f>VLOOKUP(C2391,'A. Rate Class Allocations'!$B$124:$J$128,9,FALSE)</f>
        <v>0.67326093337246795</v>
      </c>
      <c r="S2391" s="1060">
        <f t="shared" si="112"/>
        <v>1024.43561189211</v>
      </c>
      <c r="T2391" s="1060">
        <f t="shared" si="113"/>
        <v>0.18651388318168469</v>
      </c>
    </row>
    <row r="2392" spans="1:20" s="1063" customFormat="1">
      <c r="A2392" s="1072" t="s">
        <v>846</v>
      </c>
      <c r="B2392" s="1063" t="s">
        <v>768</v>
      </c>
      <c r="C2392" s="1063" t="s">
        <v>806</v>
      </c>
      <c r="D2392" s="1063" t="s">
        <v>1387</v>
      </c>
      <c r="E2392" s="1066">
        <v>2019</v>
      </c>
      <c r="F2392" s="1066">
        <v>2019</v>
      </c>
      <c r="G2392" s="1064">
        <v>43507</v>
      </c>
      <c r="H2392" s="1117">
        <f t="shared" si="111"/>
        <v>2019</v>
      </c>
      <c r="I2392" s="1118"/>
      <c r="J2392" s="1063" t="s">
        <v>925</v>
      </c>
      <c r="K2392" s="1063" t="s">
        <v>924</v>
      </c>
      <c r="L2392" s="1063" t="s">
        <v>827</v>
      </c>
      <c r="M2392" s="1063">
        <v>59.304000000000002</v>
      </c>
      <c r="N2392" s="1063">
        <v>1.4E-2</v>
      </c>
      <c r="O2392" s="1062">
        <f>VLOOKUP(C2392,'A. Rate Class Allocations'!$B$124:$J$128,6,FALSE)</f>
        <v>0.94261788524984402</v>
      </c>
      <c r="P2392" s="1061">
        <f>VLOOKUP(C2392,'A. Rate Class Allocations'!$B$124:$J$128,8,FALSE)</f>
        <v>0.86676492558695795</v>
      </c>
      <c r="Q2392" s="1061">
        <f>VLOOKUP(C2392,'A. Rate Class Allocations'!$B$124:$J$128,7,FALSE)</f>
        <v>0.93591420350510102</v>
      </c>
      <c r="R2392" s="1061">
        <f>VLOOKUP(C2392,'A. Rate Class Allocations'!$B$124:$J$128,9,FALSE)</f>
        <v>0.67326093337246795</v>
      </c>
      <c r="S2392" s="1060">
        <f t="shared" si="112"/>
        <v>48.453035697599809</v>
      </c>
      <c r="T2392" s="1060">
        <f t="shared" si="113"/>
        <v>8.8216025829175194E-3</v>
      </c>
    </row>
    <row r="2393" spans="1:20" s="1063" customFormat="1">
      <c r="A2393" s="1072" t="s">
        <v>846</v>
      </c>
      <c r="B2393" s="1063" t="s">
        <v>768</v>
      </c>
      <c r="C2393" s="1063" t="s">
        <v>806</v>
      </c>
      <c r="D2393" s="1063" t="s">
        <v>1386</v>
      </c>
      <c r="E2393" s="1066">
        <v>2019</v>
      </c>
      <c r="F2393" s="1066">
        <v>2019</v>
      </c>
      <c r="G2393" s="1064">
        <v>43516</v>
      </c>
      <c r="H2393" s="1117">
        <f t="shared" si="111"/>
        <v>2019</v>
      </c>
      <c r="I2393" s="1118"/>
      <c r="J2393" s="1063" t="s">
        <v>925</v>
      </c>
      <c r="K2393" s="1063" t="s">
        <v>924</v>
      </c>
      <c r="L2393" s="1063" t="s">
        <v>827</v>
      </c>
      <c r="M2393" s="1063">
        <v>1484.0800000000006</v>
      </c>
      <c r="N2393" s="1063">
        <v>0.52000000000000013</v>
      </c>
      <c r="O2393" s="1062">
        <f>VLOOKUP(C2393,'A. Rate Class Allocations'!$B$124:$J$128,6,FALSE)</f>
        <v>0.94261788524984402</v>
      </c>
      <c r="P2393" s="1061">
        <f>VLOOKUP(C2393,'A. Rate Class Allocations'!$B$124:$J$128,8,FALSE)</f>
        <v>0.86676492558695795</v>
      </c>
      <c r="Q2393" s="1061">
        <f>VLOOKUP(C2393,'A. Rate Class Allocations'!$B$124:$J$128,7,FALSE)</f>
        <v>0.93591420350510102</v>
      </c>
      <c r="R2393" s="1061">
        <f>VLOOKUP(C2393,'A. Rate Class Allocations'!$B$124:$J$128,9,FALSE)</f>
        <v>0.67326093337246795</v>
      </c>
      <c r="S2393" s="1060">
        <f t="shared" si="112"/>
        <v>1212.5350940593205</v>
      </c>
      <c r="T2393" s="1060">
        <f t="shared" si="113"/>
        <v>0.32765952450836505</v>
      </c>
    </row>
    <row r="2394" spans="1:20" s="1063" customFormat="1">
      <c r="A2394" s="1072" t="s">
        <v>846</v>
      </c>
      <c r="B2394" s="1063" t="s">
        <v>768</v>
      </c>
      <c r="C2394" s="1063" t="s">
        <v>806</v>
      </c>
      <c r="D2394" s="1063" t="s">
        <v>1386</v>
      </c>
      <c r="E2394" s="1066">
        <v>2019</v>
      </c>
      <c r="F2394" s="1066">
        <v>2019</v>
      </c>
      <c r="G2394" s="1064">
        <v>43516</v>
      </c>
      <c r="H2394" s="1117">
        <f t="shared" si="111"/>
        <v>2019</v>
      </c>
      <c r="I2394" s="1118"/>
      <c r="J2394" s="1063" t="s">
        <v>925</v>
      </c>
      <c r="K2394" s="1063" t="s">
        <v>924</v>
      </c>
      <c r="L2394" s="1063" t="s">
        <v>827</v>
      </c>
      <c r="M2394" s="1063">
        <v>82.766000000000005</v>
      </c>
      <c r="N2394" s="1063">
        <v>2.8999999999999998E-2</v>
      </c>
      <c r="O2394" s="1062">
        <f>VLOOKUP(C2394,'A. Rate Class Allocations'!$B$124:$J$128,6,FALSE)</f>
        <v>0.94261788524984402</v>
      </c>
      <c r="P2394" s="1061">
        <f>VLOOKUP(C2394,'A. Rate Class Allocations'!$B$124:$J$128,8,FALSE)</f>
        <v>0.86676492558695795</v>
      </c>
      <c r="Q2394" s="1061">
        <f>VLOOKUP(C2394,'A. Rate Class Allocations'!$B$124:$J$128,7,FALSE)</f>
        <v>0.93591420350510102</v>
      </c>
      <c r="R2394" s="1061">
        <f>VLOOKUP(C2394,'A. Rate Class Allocations'!$B$124:$J$128,9,FALSE)</f>
        <v>0.67326093337246795</v>
      </c>
      <c r="S2394" s="1060">
        <f t="shared" si="112"/>
        <v>67.622149476385161</v>
      </c>
      <c r="T2394" s="1060">
        <f t="shared" si="113"/>
        <v>1.8273319636043429E-2</v>
      </c>
    </row>
    <row r="2395" spans="1:20" s="1063" customFormat="1">
      <c r="A2395" s="1072" t="s">
        <v>846</v>
      </c>
      <c r="B2395" s="1063" t="s">
        <v>768</v>
      </c>
      <c r="C2395" s="1063" t="s">
        <v>806</v>
      </c>
      <c r="D2395" s="1063" t="s">
        <v>1386</v>
      </c>
      <c r="E2395" s="1066">
        <v>2019</v>
      </c>
      <c r="F2395" s="1066">
        <v>2019</v>
      </c>
      <c r="G2395" s="1064">
        <v>43516</v>
      </c>
      <c r="H2395" s="1117">
        <f t="shared" si="111"/>
        <v>2019</v>
      </c>
      <c r="I2395" s="1118"/>
      <c r="J2395" s="1063" t="s">
        <v>925</v>
      </c>
      <c r="K2395" s="1063" t="s">
        <v>924</v>
      </c>
      <c r="L2395" s="1063" t="s">
        <v>827</v>
      </c>
      <c r="M2395" s="1063">
        <v>248.29799999999994</v>
      </c>
      <c r="N2395" s="1063">
        <v>8.6999999999999994E-2</v>
      </c>
      <c r="O2395" s="1062">
        <f>VLOOKUP(C2395,'A. Rate Class Allocations'!$B$124:$J$128,6,FALSE)</f>
        <v>0.94261788524984402</v>
      </c>
      <c r="P2395" s="1061">
        <f>VLOOKUP(C2395,'A. Rate Class Allocations'!$B$124:$J$128,8,FALSE)</f>
        <v>0.86676492558695795</v>
      </c>
      <c r="Q2395" s="1061">
        <f>VLOOKUP(C2395,'A. Rate Class Allocations'!$B$124:$J$128,7,FALSE)</f>
        <v>0.93591420350510102</v>
      </c>
      <c r="R2395" s="1061">
        <f>VLOOKUP(C2395,'A. Rate Class Allocations'!$B$124:$J$128,9,FALSE)</f>
        <v>0.67326093337246795</v>
      </c>
      <c r="S2395" s="1060">
        <f t="shared" si="112"/>
        <v>202.86644842915544</v>
      </c>
      <c r="T2395" s="1060">
        <f t="shared" si="113"/>
        <v>5.4819958908130288E-2</v>
      </c>
    </row>
    <row r="2396" spans="1:20" s="1063" customFormat="1">
      <c r="A2396" s="1072" t="s">
        <v>846</v>
      </c>
      <c r="B2396" s="1063" t="s">
        <v>768</v>
      </c>
      <c r="C2396" s="1063" t="s">
        <v>806</v>
      </c>
      <c r="D2396" s="1063" t="s">
        <v>1385</v>
      </c>
      <c r="E2396" s="1066">
        <v>2019</v>
      </c>
      <c r="F2396" s="1066">
        <v>2019</v>
      </c>
      <c r="G2396" s="1064">
        <v>43504</v>
      </c>
      <c r="H2396" s="1117">
        <f t="shared" si="111"/>
        <v>2019</v>
      </c>
      <c r="I2396" s="1118"/>
      <c r="J2396" s="1063" t="s">
        <v>925</v>
      </c>
      <c r="K2396" s="1063" t="s">
        <v>924</v>
      </c>
      <c r="L2396" s="1063" t="s">
        <v>827</v>
      </c>
      <c r="M2396" s="1063">
        <v>1443.1559999999999</v>
      </c>
      <c r="N2396" s="1063">
        <v>0.57200000000000006</v>
      </c>
      <c r="O2396" s="1062">
        <f>VLOOKUP(C2396,'A. Rate Class Allocations'!$B$124:$J$128,6,FALSE)</f>
        <v>0.94261788524984402</v>
      </c>
      <c r="P2396" s="1061">
        <f>VLOOKUP(C2396,'A. Rate Class Allocations'!$B$124:$J$128,8,FALSE)</f>
        <v>0.86676492558695795</v>
      </c>
      <c r="Q2396" s="1061">
        <f>VLOOKUP(C2396,'A. Rate Class Allocations'!$B$124:$J$128,7,FALSE)</f>
        <v>0.93591420350510102</v>
      </c>
      <c r="R2396" s="1061">
        <f>VLOOKUP(C2396,'A. Rate Class Allocations'!$B$124:$J$128,9,FALSE)</f>
        <v>0.67326093337246795</v>
      </c>
      <c r="S2396" s="1060">
        <f t="shared" si="112"/>
        <v>1179.0990352287424</v>
      </c>
      <c r="T2396" s="1060">
        <f t="shared" si="113"/>
        <v>0.36042547695920152</v>
      </c>
    </row>
    <row r="2397" spans="1:20" s="1063" customFormat="1">
      <c r="A2397" s="1072" t="s">
        <v>846</v>
      </c>
      <c r="B2397" s="1063" t="s">
        <v>768</v>
      </c>
      <c r="C2397" s="1063" t="s">
        <v>806</v>
      </c>
      <c r="D2397" s="1063" t="s">
        <v>1385</v>
      </c>
      <c r="E2397" s="1066">
        <v>2019</v>
      </c>
      <c r="F2397" s="1066">
        <v>2019</v>
      </c>
      <c r="G2397" s="1064">
        <v>43504</v>
      </c>
      <c r="H2397" s="1117">
        <f t="shared" si="111"/>
        <v>2019</v>
      </c>
      <c r="I2397" s="1118"/>
      <c r="J2397" s="1063" t="s">
        <v>925</v>
      </c>
      <c r="K2397" s="1063" t="s">
        <v>924</v>
      </c>
      <c r="L2397" s="1063" t="s">
        <v>827</v>
      </c>
      <c r="M2397" s="1063">
        <v>35.322000000000003</v>
      </c>
      <c r="N2397" s="1063">
        <v>1.4E-2</v>
      </c>
      <c r="O2397" s="1062">
        <f>VLOOKUP(C2397,'A. Rate Class Allocations'!$B$124:$J$128,6,FALSE)</f>
        <v>0.94261788524984402</v>
      </c>
      <c r="P2397" s="1061">
        <f>VLOOKUP(C2397,'A. Rate Class Allocations'!$B$124:$J$128,8,FALSE)</f>
        <v>0.86676492558695795</v>
      </c>
      <c r="Q2397" s="1061">
        <f>VLOOKUP(C2397,'A. Rate Class Allocations'!$B$124:$J$128,7,FALSE)</f>
        <v>0.93591420350510102</v>
      </c>
      <c r="R2397" s="1061">
        <f>VLOOKUP(C2397,'A. Rate Class Allocations'!$B$124:$J$128,9,FALSE)</f>
        <v>0.67326093337246795</v>
      </c>
      <c r="S2397" s="1060">
        <f t="shared" si="112"/>
        <v>28.859067295808387</v>
      </c>
      <c r="T2397" s="1060">
        <f t="shared" si="113"/>
        <v>8.8216025829175194E-3</v>
      </c>
    </row>
    <row r="2398" spans="1:20" s="1063" customFormat="1">
      <c r="A2398" s="1072" t="s">
        <v>846</v>
      </c>
      <c r="B2398" s="1063" t="s">
        <v>768</v>
      </c>
      <c r="C2398" s="1063" t="s">
        <v>806</v>
      </c>
      <c r="D2398" s="1063" t="s">
        <v>1385</v>
      </c>
      <c r="E2398" s="1066">
        <v>2019</v>
      </c>
      <c r="F2398" s="1066">
        <v>2019</v>
      </c>
      <c r="G2398" s="1064">
        <v>43504</v>
      </c>
      <c r="H2398" s="1117">
        <f t="shared" si="111"/>
        <v>2019</v>
      </c>
      <c r="I2398" s="1118"/>
      <c r="J2398" s="1063" t="s">
        <v>925</v>
      </c>
      <c r="K2398" s="1063" t="s">
        <v>924</v>
      </c>
      <c r="L2398" s="1063" t="s">
        <v>827</v>
      </c>
      <c r="M2398" s="1063">
        <v>658.5029999999997</v>
      </c>
      <c r="N2398" s="1063">
        <v>0.2609999999999999</v>
      </c>
      <c r="O2398" s="1062">
        <f>VLOOKUP(C2398,'A. Rate Class Allocations'!$B$124:$J$128,6,FALSE)</f>
        <v>0.94261788524984402</v>
      </c>
      <c r="P2398" s="1061">
        <f>VLOOKUP(C2398,'A. Rate Class Allocations'!$B$124:$J$128,8,FALSE)</f>
        <v>0.86676492558695795</v>
      </c>
      <c r="Q2398" s="1061">
        <f>VLOOKUP(C2398,'A. Rate Class Allocations'!$B$124:$J$128,7,FALSE)</f>
        <v>0.93591420350510102</v>
      </c>
      <c r="R2398" s="1061">
        <f>VLOOKUP(C2398,'A. Rate Class Allocations'!$B$124:$J$128,9,FALSE)</f>
        <v>0.67326093337246795</v>
      </c>
      <c r="S2398" s="1060">
        <f t="shared" si="112"/>
        <v>538.015468871856</v>
      </c>
      <c r="T2398" s="1060">
        <f t="shared" si="113"/>
        <v>0.16445987672439083</v>
      </c>
    </row>
    <row r="2399" spans="1:20" s="1063" customFormat="1">
      <c r="A2399" s="1072" t="s">
        <v>846</v>
      </c>
      <c r="B2399" s="1063" t="s">
        <v>768</v>
      </c>
      <c r="C2399" s="1063" t="s">
        <v>806</v>
      </c>
      <c r="D2399" s="1063" t="s">
        <v>1384</v>
      </c>
      <c r="E2399" s="1066">
        <v>2019</v>
      </c>
      <c r="F2399" s="1066">
        <v>2019</v>
      </c>
      <c r="G2399" s="1064">
        <v>43509</v>
      </c>
      <c r="H2399" s="1117">
        <f t="shared" si="111"/>
        <v>2019</v>
      </c>
      <c r="I2399" s="1118"/>
      <c r="J2399" s="1063" t="s">
        <v>925</v>
      </c>
      <c r="K2399" s="1063" t="s">
        <v>924</v>
      </c>
      <c r="L2399" s="1063" t="s">
        <v>827</v>
      </c>
      <c r="M2399" s="1063">
        <v>465.08800000000008</v>
      </c>
      <c r="N2399" s="1063">
        <v>0.20800000000000002</v>
      </c>
      <c r="O2399" s="1062">
        <f>VLOOKUP(C2399,'A. Rate Class Allocations'!$B$124:$J$128,6,FALSE)</f>
        <v>0.94261788524984402</v>
      </c>
      <c r="P2399" s="1061">
        <f>VLOOKUP(C2399,'A. Rate Class Allocations'!$B$124:$J$128,8,FALSE)</f>
        <v>0.86676492558695795</v>
      </c>
      <c r="Q2399" s="1061">
        <f>VLOOKUP(C2399,'A. Rate Class Allocations'!$B$124:$J$128,7,FALSE)</f>
        <v>0.93591420350510102</v>
      </c>
      <c r="R2399" s="1061">
        <f>VLOOKUP(C2399,'A. Rate Class Allocations'!$B$124:$J$128,9,FALSE)</f>
        <v>0.67326093337246795</v>
      </c>
      <c r="S2399" s="1060">
        <f t="shared" si="112"/>
        <v>379.98997481662792</v>
      </c>
      <c r="T2399" s="1060">
        <f t="shared" si="113"/>
        <v>0.13106380980334603</v>
      </c>
    </row>
    <row r="2400" spans="1:20" s="1063" customFormat="1">
      <c r="A2400" s="1072" t="s">
        <v>846</v>
      </c>
      <c r="B2400" s="1063" t="s">
        <v>768</v>
      </c>
      <c r="C2400" s="1063" t="s">
        <v>806</v>
      </c>
      <c r="D2400" s="1063" t="s">
        <v>1384</v>
      </c>
      <c r="E2400" s="1066">
        <v>2019</v>
      </c>
      <c r="F2400" s="1066">
        <v>2019</v>
      </c>
      <c r="G2400" s="1064">
        <v>43509</v>
      </c>
      <c r="H2400" s="1117">
        <f t="shared" si="111"/>
        <v>2019</v>
      </c>
      <c r="I2400" s="1118"/>
      <c r="J2400" s="1063" t="s">
        <v>925</v>
      </c>
      <c r="K2400" s="1063" t="s">
        <v>924</v>
      </c>
      <c r="L2400" s="1063" t="s">
        <v>827</v>
      </c>
      <c r="M2400" s="1063">
        <v>64.844000000000008</v>
      </c>
      <c r="N2400" s="1063">
        <v>2.8999999999999998E-2</v>
      </c>
      <c r="O2400" s="1062">
        <f>VLOOKUP(C2400,'A. Rate Class Allocations'!$B$124:$J$128,6,FALSE)</f>
        <v>0.94261788524984402</v>
      </c>
      <c r="P2400" s="1061">
        <f>VLOOKUP(C2400,'A. Rate Class Allocations'!$B$124:$J$128,8,FALSE)</f>
        <v>0.86676492558695795</v>
      </c>
      <c r="Q2400" s="1061">
        <f>VLOOKUP(C2400,'A. Rate Class Allocations'!$B$124:$J$128,7,FALSE)</f>
        <v>0.93591420350510102</v>
      </c>
      <c r="R2400" s="1061">
        <f>VLOOKUP(C2400,'A. Rate Class Allocations'!$B$124:$J$128,9,FALSE)</f>
        <v>0.67326093337246795</v>
      </c>
      <c r="S2400" s="1060">
        <f t="shared" si="112"/>
        <v>52.979371488856778</v>
      </c>
      <c r="T2400" s="1060">
        <f t="shared" si="113"/>
        <v>1.8273319636043429E-2</v>
      </c>
    </row>
    <row r="2401" spans="1:20" s="1063" customFormat="1">
      <c r="A2401" s="1072" t="s">
        <v>846</v>
      </c>
      <c r="B2401" s="1063" t="s">
        <v>768</v>
      </c>
      <c r="C2401" s="1063" t="s">
        <v>806</v>
      </c>
      <c r="D2401" s="1063" t="s">
        <v>1383</v>
      </c>
      <c r="E2401" s="1066">
        <v>2019</v>
      </c>
      <c r="F2401" s="1066">
        <v>2019</v>
      </c>
      <c r="G2401" s="1064">
        <v>43504</v>
      </c>
      <c r="H2401" s="1117">
        <f t="shared" si="111"/>
        <v>2019</v>
      </c>
      <c r="I2401" s="1118"/>
      <c r="J2401" s="1063" t="s">
        <v>925</v>
      </c>
      <c r="K2401" s="1063" t="s">
        <v>924</v>
      </c>
      <c r="L2401" s="1063" t="s">
        <v>827</v>
      </c>
      <c r="M2401" s="1063">
        <v>466.12800000000004</v>
      </c>
      <c r="N2401" s="1063">
        <v>0.20800000000000002</v>
      </c>
      <c r="O2401" s="1062">
        <f>VLOOKUP(C2401,'A. Rate Class Allocations'!$B$124:$J$128,6,FALSE)</f>
        <v>0.94261788524984402</v>
      </c>
      <c r="P2401" s="1061">
        <f>VLOOKUP(C2401,'A. Rate Class Allocations'!$B$124:$J$128,8,FALSE)</f>
        <v>0.86676492558695795</v>
      </c>
      <c r="Q2401" s="1061">
        <f>VLOOKUP(C2401,'A. Rate Class Allocations'!$B$124:$J$128,7,FALSE)</f>
        <v>0.93591420350510102</v>
      </c>
      <c r="R2401" s="1061">
        <f>VLOOKUP(C2401,'A. Rate Class Allocations'!$B$124:$J$128,9,FALSE)</f>
        <v>0.67326093337246795</v>
      </c>
      <c r="S2401" s="1060">
        <f t="shared" si="112"/>
        <v>380.83968406264</v>
      </c>
      <c r="T2401" s="1060">
        <f t="shared" si="113"/>
        <v>0.13106380980334603</v>
      </c>
    </row>
    <row r="2402" spans="1:20" s="1063" customFormat="1">
      <c r="A2402" s="1072" t="s">
        <v>846</v>
      </c>
      <c r="B2402" s="1063" t="s">
        <v>768</v>
      </c>
      <c r="C2402" s="1063" t="s">
        <v>806</v>
      </c>
      <c r="D2402" s="1063" t="s">
        <v>1383</v>
      </c>
      <c r="E2402" s="1066">
        <v>2019</v>
      </c>
      <c r="F2402" s="1066">
        <v>2019</v>
      </c>
      <c r="G2402" s="1064">
        <v>43504</v>
      </c>
      <c r="H2402" s="1117">
        <f t="shared" si="111"/>
        <v>2019</v>
      </c>
      <c r="I2402" s="1118"/>
      <c r="J2402" s="1063" t="s">
        <v>925</v>
      </c>
      <c r="K2402" s="1063" t="s">
        <v>924</v>
      </c>
      <c r="L2402" s="1063" t="s">
        <v>827</v>
      </c>
      <c r="M2402" s="1063">
        <v>466.12800000000004</v>
      </c>
      <c r="N2402" s="1063">
        <v>0.20800000000000002</v>
      </c>
      <c r="O2402" s="1062">
        <f>VLOOKUP(C2402,'A. Rate Class Allocations'!$B$124:$J$128,6,FALSE)</f>
        <v>0.94261788524984402</v>
      </c>
      <c r="P2402" s="1061">
        <f>VLOOKUP(C2402,'A. Rate Class Allocations'!$B$124:$J$128,8,FALSE)</f>
        <v>0.86676492558695795</v>
      </c>
      <c r="Q2402" s="1061">
        <f>VLOOKUP(C2402,'A. Rate Class Allocations'!$B$124:$J$128,7,FALSE)</f>
        <v>0.93591420350510102</v>
      </c>
      <c r="R2402" s="1061">
        <f>VLOOKUP(C2402,'A. Rate Class Allocations'!$B$124:$J$128,9,FALSE)</f>
        <v>0.67326093337246795</v>
      </c>
      <c r="S2402" s="1060">
        <f t="shared" si="112"/>
        <v>380.83968406264</v>
      </c>
      <c r="T2402" s="1060">
        <f t="shared" si="113"/>
        <v>0.13106380980334603</v>
      </c>
    </row>
    <row r="2403" spans="1:20" s="1063" customFormat="1">
      <c r="A2403" s="1072" t="s">
        <v>846</v>
      </c>
      <c r="B2403" s="1063" t="s">
        <v>768</v>
      </c>
      <c r="C2403" s="1063" t="s">
        <v>806</v>
      </c>
      <c r="D2403" s="1063" t="s">
        <v>1383</v>
      </c>
      <c r="E2403" s="1066">
        <v>2019</v>
      </c>
      <c r="F2403" s="1066">
        <v>2019</v>
      </c>
      <c r="G2403" s="1064">
        <v>43504</v>
      </c>
      <c r="H2403" s="1117">
        <f t="shared" si="111"/>
        <v>2019</v>
      </c>
      <c r="I2403" s="1118"/>
      <c r="J2403" s="1063" t="s">
        <v>925</v>
      </c>
      <c r="K2403" s="1063" t="s">
        <v>924</v>
      </c>
      <c r="L2403" s="1063" t="s">
        <v>827</v>
      </c>
      <c r="M2403" s="1063">
        <v>714.87900000000025</v>
      </c>
      <c r="N2403" s="1063">
        <v>0.31900000000000006</v>
      </c>
      <c r="O2403" s="1062">
        <f>VLOOKUP(C2403,'A. Rate Class Allocations'!$B$124:$J$128,6,FALSE)</f>
        <v>0.94261788524984402</v>
      </c>
      <c r="P2403" s="1061">
        <f>VLOOKUP(C2403,'A. Rate Class Allocations'!$B$124:$J$128,8,FALSE)</f>
        <v>0.86676492558695795</v>
      </c>
      <c r="Q2403" s="1061">
        <f>VLOOKUP(C2403,'A. Rate Class Allocations'!$B$124:$J$128,7,FALSE)</f>
        <v>0.93591420350510102</v>
      </c>
      <c r="R2403" s="1061">
        <f>VLOOKUP(C2403,'A. Rate Class Allocations'!$B$124:$J$128,9,FALSE)</f>
        <v>0.67326093337246795</v>
      </c>
      <c r="S2403" s="1060">
        <f t="shared" si="112"/>
        <v>584.07624623068364</v>
      </c>
      <c r="T2403" s="1060">
        <f t="shared" si="113"/>
        <v>0.20100651599647781</v>
      </c>
    </row>
    <row r="2404" spans="1:20" s="1063" customFormat="1">
      <c r="A2404" s="1072" t="s">
        <v>846</v>
      </c>
      <c r="B2404" s="1063" t="s">
        <v>768</v>
      </c>
      <c r="C2404" s="1063" t="s">
        <v>806</v>
      </c>
      <c r="D2404" s="1063" t="s">
        <v>1383</v>
      </c>
      <c r="E2404" s="1066">
        <v>2019</v>
      </c>
      <c r="F2404" s="1066">
        <v>2019</v>
      </c>
      <c r="G2404" s="1064">
        <v>43504</v>
      </c>
      <c r="H2404" s="1117">
        <f t="shared" si="111"/>
        <v>2019</v>
      </c>
      <c r="I2404" s="1118"/>
      <c r="J2404" s="1063" t="s">
        <v>925</v>
      </c>
      <c r="K2404" s="1063" t="s">
        <v>924</v>
      </c>
      <c r="L2404" s="1063" t="s">
        <v>827</v>
      </c>
      <c r="M2404" s="1063">
        <v>116.53200000000001</v>
      </c>
      <c r="N2404" s="1063">
        <v>5.2000000000000005E-2</v>
      </c>
      <c r="O2404" s="1062">
        <f>VLOOKUP(C2404,'A. Rate Class Allocations'!$B$124:$J$128,6,FALSE)</f>
        <v>0.94261788524984402</v>
      </c>
      <c r="P2404" s="1061">
        <f>VLOOKUP(C2404,'A. Rate Class Allocations'!$B$124:$J$128,8,FALSE)</f>
        <v>0.86676492558695795</v>
      </c>
      <c r="Q2404" s="1061">
        <f>VLOOKUP(C2404,'A. Rate Class Allocations'!$B$124:$J$128,7,FALSE)</f>
        <v>0.93591420350510102</v>
      </c>
      <c r="R2404" s="1061">
        <f>VLOOKUP(C2404,'A. Rate Class Allocations'!$B$124:$J$128,9,FALSE)</f>
        <v>0.67326093337246795</v>
      </c>
      <c r="S2404" s="1060">
        <f t="shared" si="112"/>
        <v>95.209921015660001</v>
      </c>
      <c r="T2404" s="1060">
        <f t="shared" si="113"/>
        <v>3.2765952450836508E-2</v>
      </c>
    </row>
    <row r="2405" spans="1:20" s="1063" customFormat="1">
      <c r="A2405" s="1072" t="s">
        <v>846</v>
      </c>
      <c r="B2405" s="1063" t="s">
        <v>768</v>
      </c>
      <c r="C2405" s="1063" t="s">
        <v>806</v>
      </c>
      <c r="D2405" s="1063" t="s">
        <v>1383</v>
      </c>
      <c r="E2405" s="1066">
        <v>2019</v>
      </c>
      <c r="F2405" s="1066">
        <v>2019</v>
      </c>
      <c r="G2405" s="1064">
        <v>43504</v>
      </c>
      <c r="H2405" s="1117">
        <f t="shared" si="111"/>
        <v>2019</v>
      </c>
      <c r="I2405" s="1118"/>
      <c r="J2405" s="1063" t="s">
        <v>925</v>
      </c>
      <c r="K2405" s="1063" t="s">
        <v>924</v>
      </c>
      <c r="L2405" s="1063" t="s">
        <v>827</v>
      </c>
      <c r="M2405" s="1063">
        <v>125.49600000000001</v>
      </c>
      <c r="N2405" s="1063">
        <v>5.6000000000000001E-2</v>
      </c>
      <c r="O2405" s="1062">
        <f>VLOOKUP(C2405,'A. Rate Class Allocations'!$B$124:$J$128,6,FALSE)</f>
        <v>0.94261788524984402</v>
      </c>
      <c r="P2405" s="1061">
        <f>VLOOKUP(C2405,'A. Rate Class Allocations'!$B$124:$J$128,8,FALSE)</f>
        <v>0.86676492558695795</v>
      </c>
      <c r="Q2405" s="1061">
        <f>VLOOKUP(C2405,'A. Rate Class Allocations'!$B$124:$J$128,7,FALSE)</f>
        <v>0.93591420350510102</v>
      </c>
      <c r="R2405" s="1061">
        <f>VLOOKUP(C2405,'A. Rate Class Allocations'!$B$124:$J$128,9,FALSE)</f>
        <v>0.67326093337246795</v>
      </c>
      <c r="S2405" s="1060">
        <f t="shared" si="112"/>
        <v>102.5337610937877</v>
      </c>
      <c r="T2405" s="1060">
        <f t="shared" si="113"/>
        <v>3.5286410331670078E-2</v>
      </c>
    </row>
    <row r="2406" spans="1:20" s="1063" customFormat="1">
      <c r="A2406" s="1072" t="s">
        <v>846</v>
      </c>
      <c r="B2406" s="1063" t="s">
        <v>768</v>
      </c>
      <c r="C2406" s="1063" t="s">
        <v>806</v>
      </c>
      <c r="D2406" s="1063" t="s">
        <v>1382</v>
      </c>
      <c r="E2406" s="1066">
        <v>2019</v>
      </c>
      <c r="F2406" s="1066">
        <v>2019</v>
      </c>
      <c r="G2406" s="1064">
        <v>43504</v>
      </c>
      <c r="H2406" s="1117">
        <f t="shared" si="111"/>
        <v>2019</v>
      </c>
      <c r="I2406" s="1118"/>
      <c r="J2406" s="1063" t="s">
        <v>925</v>
      </c>
      <c r="K2406" s="1063" t="s">
        <v>924</v>
      </c>
      <c r="L2406" s="1063" t="s">
        <v>827</v>
      </c>
      <c r="M2406" s="1063">
        <v>1036.5179999999998</v>
      </c>
      <c r="N2406" s="1063">
        <v>0.40599999999999997</v>
      </c>
      <c r="O2406" s="1062">
        <f>VLOOKUP(C2406,'A. Rate Class Allocations'!$B$124:$J$128,6,FALSE)</f>
        <v>0.94261788524984402</v>
      </c>
      <c r="P2406" s="1061">
        <f>VLOOKUP(C2406,'A. Rate Class Allocations'!$B$124:$J$128,8,FALSE)</f>
        <v>0.86676492558695795</v>
      </c>
      <c r="Q2406" s="1061">
        <f>VLOOKUP(C2406,'A. Rate Class Allocations'!$B$124:$J$128,7,FALSE)</f>
        <v>0.93591420350510102</v>
      </c>
      <c r="R2406" s="1061">
        <f>VLOOKUP(C2406,'A. Rate Class Allocations'!$B$124:$J$128,9,FALSE)</f>
        <v>0.67326093337246795</v>
      </c>
      <c r="S2406" s="1060">
        <f t="shared" si="112"/>
        <v>846.86435409423893</v>
      </c>
      <c r="T2406" s="1060">
        <f t="shared" si="113"/>
        <v>0.25582647490460803</v>
      </c>
    </row>
    <row r="2407" spans="1:20" s="1063" customFormat="1">
      <c r="A2407" s="1072" t="s">
        <v>846</v>
      </c>
      <c r="B2407" s="1063" t="s">
        <v>768</v>
      </c>
      <c r="C2407" s="1063" t="s">
        <v>806</v>
      </c>
      <c r="D2407" s="1063" t="s">
        <v>1382</v>
      </c>
      <c r="E2407" s="1066">
        <v>2019</v>
      </c>
      <c r="F2407" s="1066">
        <v>2019</v>
      </c>
      <c r="G2407" s="1064">
        <v>43504</v>
      </c>
      <c r="H2407" s="1117">
        <f t="shared" si="111"/>
        <v>2019</v>
      </c>
      <c r="I2407" s="1118"/>
      <c r="J2407" s="1063" t="s">
        <v>925</v>
      </c>
      <c r="K2407" s="1063" t="s">
        <v>924</v>
      </c>
      <c r="L2407" s="1063" t="s">
        <v>827</v>
      </c>
      <c r="M2407" s="1063">
        <v>142.96800000000002</v>
      </c>
      <c r="N2407" s="1063">
        <v>5.6000000000000001E-2</v>
      </c>
      <c r="O2407" s="1062">
        <f>VLOOKUP(C2407,'A. Rate Class Allocations'!$B$124:$J$128,6,FALSE)</f>
        <v>0.94261788524984402</v>
      </c>
      <c r="P2407" s="1061">
        <f>VLOOKUP(C2407,'A. Rate Class Allocations'!$B$124:$J$128,8,FALSE)</f>
        <v>0.86676492558695795</v>
      </c>
      <c r="Q2407" s="1061">
        <f>VLOOKUP(C2407,'A. Rate Class Allocations'!$B$124:$J$128,7,FALSE)</f>
        <v>0.93591420350510102</v>
      </c>
      <c r="R2407" s="1061">
        <f>VLOOKUP(C2407,'A. Rate Class Allocations'!$B$124:$J$128,9,FALSE)</f>
        <v>0.67326093337246795</v>
      </c>
      <c r="S2407" s="1060">
        <f t="shared" si="112"/>
        <v>116.80887642679161</v>
      </c>
      <c r="T2407" s="1060">
        <f t="shared" si="113"/>
        <v>3.5286410331670078E-2</v>
      </c>
    </row>
    <row r="2408" spans="1:20" s="1063" customFormat="1">
      <c r="A2408" s="1072" t="s">
        <v>846</v>
      </c>
      <c r="B2408" s="1063" t="s">
        <v>768</v>
      </c>
      <c r="C2408" s="1063" t="s">
        <v>806</v>
      </c>
      <c r="D2408" s="1063" t="s">
        <v>1381</v>
      </c>
      <c r="E2408" s="1066">
        <v>2019</v>
      </c>
      <c r="F2408" s="1066">
        <v>2019</v>
      </c>
      <c r="G2408" s="1064">
        <v>43504</v>
      </c>
      <c r="H2408" s="1117">
        <f t="shared" si="111"/>
        <v>2019</v>
      </c>
      <c r="I2408" s="1118"/>
      <c r="J2408" s="1063" t="s">
        <v>925</v>
      </c>
      <c r="K2408" s="1063" t="s">
        <v>924</v>
      </c>
      <c r="L2408" s="1063" t="s">
        <v>827</v>
      </c>
      <c r="M2408" s="1063">
        <v>1655.5239999999997</v>
      </c>
      <c r="N2408" s="1063">
        <v>0.67599999999999993</v>
      </c>
      <c r="O2408" s="1062">
        <f>VLOOKUP(C2408,'A. Rate Class Allocations'!$B$124:$J$128,6,FALSE)</f>
        <v>0.94261788524984402</v>
      </c>
      <c r="P2408" s="1061">
        <f>VLOOKUP(C2408,'A. Rate Class Allocations'!$B$124:$J$128,8,FALSE)</f>
        <v>0.86676492558695795</v>
      </c>
      <c r="Q2408" s="1061">
        <f>VLOOKUP(C2408,'A. Rate Class Allocations'!$B$124:$J$128,7,FALSE)</f>
        <v>0.93591420350510102</v>
      </c>
      <c r="R2408" s="1061">
        <f>VLOOKUP(C2408,'A. Rate Class Allocations'!$B$124:$J$128,9,FALSE)</f>
        <v>0.67326093337246795</v>
      </c>
      <c r="S2408" s="1060">
        <f t="shared" si="112"/>
        <v>1352.6096632644205</v>
      </c>
      <c r="T2408" s="1060">
        <f t="shared" si="113"/>
        <v>0.42595738186087445</v>
      </c>
    </row>
    <row r="2409" spans="1:20" s="1063" customFormat="1">
      <c r="A2409" s="1072" t="s">
        <v>846</v>
      </c>
      <c r="B2409" s="1063" t="s">
        <v>768</v>
      </c>
      <c r="C2409" s="1063" t="s">
        <v>806</v>
      </c>
      <c r="D2409" s="1063" t="s">
        <v>1381</v>
      </c>
      <c r="E2409" s="1066">
        <v>2019</v>
      </c>
      <c r="F2409" s="1066">
        <v>2019</v>
      </c>
      <c r="G2409" s="1064">
        <v>43504</v>
      </c>
      <c r="H2409" s="1117">
        <f t="shared" si="111"/>
        <v>2019</v>
      </c>
      <c r="I2409" s="1118"/>
      <c r="J2409" s="1063" t="s">
        <v>925</v>
      </c>
      <c r="K2409" s="1063" t="s">
        <v>924</v>
      </c>
      <c r="L2409" s="1063" t="s">
        <v>827</v>
      </c>
      <c r="M2409" s="1063">
        <v>1562.4620000000004</v>
      </c>
      <c r="N2409" s="1063">
        <v>0.63800000000000012</v>
      </c>
      <c r="O2409" s="1062">
        <f>VLOOKUP(C2409,'A. Rate Class Allocations'!$B$124:$J$128,6,FALSE)</f>
        <v>0.94261788524984402</v>
      </c>
      <c r="P2409" s="1061">
        <f>VLOOKUP(C2409,'A. Rate Class Allocations'!$B$124:$J$128,8,FALSE)</f>
        <v>0.86676492558695795</v>
      </c>
      <c r="Q2409" s="1061">
        <f>VLOOKUP(C2409,'A. Rate Class Allocations'!$B$124:$J$128,7,FALSE)</f>
        <v>0.93591420350510102</v>
      </c>
      <c r="R2409" s="1061">
        <f>VLOOKUP(C2409,'A. Rate Class Allocations'!$B$124:$J$128,9,FALSE)</f>
        <v>0.67326093337246795</v>
      </c>
      <c r="S2409" s="1060">
        <f t="shared" si="112"/>
        <v>1276.5753922525159</v>
      </c>
      <c r="T2409" s="1060">
        <f t="shared" si="113"/>
        <v>0.40201303199295563</v>
      </c>
    </row>
    <row r="2410" spans="1:20" s="1063" customFormat="1">
      <c r="A2410" s="1072" t="s">
        <v>846</v>
      </c>
      <c r="B2410" s="1063" t="s">
        <v>768</v>
      </c>
      <c r="C2410" s="1063" t="s">
        <v>806</v>
      </c>
      <c r="D2410" s="1063" t="s">
        <v>1380</v>
      </c>
      <c r="E2410" s="1066">
        <v>2019</v>
      </c>
      <c r="F2410" s="1066">
        <v>2019</v>
      </c>
      <c r="G2410" s="1064">
        <v>43503</v>
      </c>
      <c r="H2410" s="1117">
        <f t="shared" si="111"/>
        <v>2019</v>
      </c>
      <c r="I2410" s="1118"/>
      <c r="J2410" s="1063" t="s">
        <v>925</v>
      </c>
      <c r="K2410" s="1063" t="s">
        <v>924</v>
      </c>
      <c r="L2410" s="1063" t="s">
        <v>827</v>
      </c>
      <c r="M2410" s="1063">
        <v>349.596</v>
      </c>
      <c r="N2410" s="1063">
        <v>0.15600000000000003</v>
      </c>
      <c r="O2410" s="1062">
        <f>VLOOKUP(C2410,'A. Rate Class Allocations'!$B$124:$J$128,6,FALSE)</f>
        <v>0.94261788524984402</v>
      </c>
      <c r="P2410" s="1061">
        <f>VLOOKUP(C2410,'A. Rate Class Allocations'!$B$124:$J$128,8,FALSE)</f>
        <v>0.86676492558695795</v>
      </c>
      <c r="Q2410" s="1061">
        <f>VLOOKUP(C2410,'A. Rate Class Allocations'!$B$124:$J$128,7,FALSE)</f>
        <v>0.93591420350510102</v>
      </c>
      <c r="R2410" s="1061">
        <f>VLOOKUP(C2410,'A. Rate Class Allocations'!$B$124:$J$128,9,FALSE)</f>
        <v>0.67326093337246795</v>
      </c>
      <c r="S2410" s="1060">
        <f t="shared" si="112"/>
        <v>285.62976304697997</v>
      </c>
      <c r="T2410" s="1060">
        <f t="shared" si="113"/>
        <v>9.8297857352509524E-2</v>
      </c>
    </row>
    <row r="2411" spans="1:20" s="1063" customFormat="1">
      <c r="A2411" s="1072" t="s">
        <v>846</v>
      </c>
      <c r="B2411" s="1063" t="s">
        <v>768</v>
      </c>
      <c r="C2411" s="1063" t="s">
        <v>806</v>
      </c>
      <c r="D2411" s="1063" t="s">
        <v>1380</v>
      </c>
      <c r="E2411" s="1066">
        <v>2019</v>
      </c>
      <c r="F2411" s="1066">
        <v>2019</v>
      </c>
      <c r="G2411" s="1064">
        <v>43503</v>
      </c>
      <c r="H2411" s="1117">
        <f t="shared" si="111"/>
        <v>2019</v>
      </c>
      <c r="I2411" s="1118"/>
      <c r="J2411" s="1063" t="s">
        <v>925</v>
      </c>
      <c r="K2411" s="1063" t="s">
        <v>924</v>
      </c>
      <c r="L2411" s="1063" t="s">
        <v>827</v>
      </c>
      <c r="M2411" s="1063">
        <v>94.122000000000028</v>
      </c>
      <c r="N2411" s="1063">
        <v>4.200000000000001E-2</v>
      </c>
      <c r="O2411" s="1062">
        <f>VLOOKUP(C2411,'A. Rate Class Allocations'!$B$124:$J$128,6,FALSE)</f>
        <v>0.94261788524984402</v>
      </c>
      <c r="P2411" s="1061">
        <f>VLOOKUP(C2411,'A. Rate Class Allocations'!$B$124:$J$128,8,FALSE)</f>
        <v>0.86676492558695795</v>
      </c>
      <c r="Q2411" s="1061">
        <f>VLOOKUP(C2411,'A. Rate Class Allocations'!$B$124:$J$128,7,FALSE)</f>
        <v>0.93591420350510102</v>
      </c>
      <c r="R2411" s="1061">
        <f>VLOOKUP(C2411,'A. Rate Class Allocations'!$B$124:$J$128,9,FALSE)</f>
        <v>0.67326093337246795</v>
      </c>
      <c r="S2411" s="1060">
        <f t="shared" si="112"/>
        <v>76.900320820340781</v>
      </c>
      <c r="T2411" s="1060">
        <f t="shared" si="113"/>
        <v>2.646480774875256E-2</v>
      </c>
    </row>
    <row r="2412" spans="1:20" s="1063" customFormat="1">
      <c r="A2412" s="1072" t="s">
        <v>846</v>
      </c>
      <c r="B2412" s="1063" t="s">
        <v>768</v>
      </c>
      <c r="C2412" s="1063" t="s">
        <v>806</v>
      </c>
      <c r="D2412" s="1063" t="s">
        <v>1380</v>
      </c>
      <c r="E2412" s="1066">
        <v>2019</v>
      </c>
      <c r="F2412" s="1066">
        <v>2019</v>
      </c>
      <c r="G2412" s="1064">
        <v>43503</v>
      </c>
      <c r="H2412" s="1117">
        <f t="shared" si="111"/>
        <v>2019</v>
      </c>
      <c r="I2412" s="1118"/>
      <c r="J2412" s="1063" t="s">
        <v>925</v>
      </c>
      <c r="K2412" s="1063" t="s">
        <v>924</v>
      </c>
      <c r="L2412" s="1063" t="s">
        <v>827</v>
      </c>
      <c r="M2412" s="1063">
        <v>389.93399999999997</v>
      </c>
      <c r="N2412" s="1063">
        <v>0.17399999999999999</v>
      </c>
      <c r="O2412" s="1062">
        <f>VLOOKUP(C2412,'A. Rate Class Allocations'!$B$124:$J$128,6,FALSE)</f>
        <v>0.94261788524984402</v>
      </c>
      <c r="P2412" s="1061">
        <f>VLOOKUP(C2412,'A. Rate Class Allocations'!$B$124:$J$128,8,FALSE)</f>
        <v>0.86676492558695795</v>
      </c>
      <c r="Q2412" s="1061">
        <f>VLOOKUP(C2412,'A. Rate Class Allocations'!$B$124:$J$128,7,FALSE)</f>
        <v>0.93591420350510102</v>
      </c>
      <c r="R2412" s="1061">
        <f>VLOOKUP(C2412,'A. Rate Class Allocations'!$B$124:$J$128,9,FALSE)</f>
        <v>0.67326093337246795</v>
      </c>
      <c r="S2412" s="1060">
        <f t="shared" si="112"/>
        <v>318.58704339855456</v>
      </c>
      <c r="T2412" s="1060">
        <f t="shared" si="113"/>
        <v>0.10963991781626058</v>
      </c>
    </row>
    <row r="2413" spans="1:20" s="1063" customFormat="1">
      <c r="A2413" s="1072" t="s">
        <v>846</v>
      </c>
      <c r="B2413" s="1063" t="s">
        <v>768</v>
      </c>
      <c r="C2413" s="1063" t="s">
        <v>806</v>
      </c>
      <c r="D2413" s="1063" t="s">
        <v>1379</v>
      </c>
      <c r="E2413" s="1066">
        <v>2019</v>
      </c>
      <c r="F2413" s="1066">
        <v>2019</v>
      </c>
      <c r="G2413" s="1064">
        <v>43509</v>
      </c>
      <c r="H2413" s="1117">
        <f t="shared" si="111"/>
        <v>2019</v>
      </c>
      <c r="I2413" s="1118"/>
      <c r="J2413" s="1063" t="s">
        <v>925</v>
      </c>
      <c r="K2413" s="1063" t="s">
        <v>924</v>
      </c>
      <c r="L2413" s="1063" t="s">
        <v>827</v>
      </c>
      <c r="M2413" s="1063">
        <v>3561.7920000000004</v>
      </c>
      <c r="N2413" s="1063">
        <v>1.2480000000000002</v>
      </c>
      <c r="O2413" s="1062">
        <f>VLOOKUP(C2413,'A. Rate Class Allocations'!$B$124:$J$128,6,FALSE)</f>
        <v>0.94261788524984402</v>
      </c>
      <c r="P2413" s="1061">
        <f>VLOOKUP(C2413,'A. Rate Class Allocations'!$B$124:$J$128,8,FALSE)</f>
        <v>0.86676492558695795</v>
      </c>
      <c r="Q2413" s="1061">
        <f>VLOOKUP(C2413,'A. Rate Class Allocations'!$B$124:$J$128,7,FALSE)</f>
        <v>0.93591420350510102</v>
      </c>
      <c r="R2413" s="1061">
        <f>VLOOKUP(C2413,'A. Rate Class Allocations'!$B$124:$J$128,9,FALSE)</f>
        <v>0.67326093337246795</v>
      </c>
      <c r="S2413" s="1060">
        <f t="shared" si="112"/>
        <v>2910.0842257423683</v>
      </c>
      <c r="T2413" s="1060">
        <f t="shared" si="113"/>
        <v>0.78638285882007619</v>
      </c>
    </row>
    <row r="2414" spans="1:20" s="1063" customFormat="1">
      <c r="A2414" s="1072" t="s">
        <v>846</v>
      </c>
      <c r="B2414" s="1063" t="s">
        <v>768</v>
      </c>
      <c r="C2414" s="1063" t="s">
        <v>806</v>
      </c>
      <c r="D2414" s="1063" t="s">
        <v>1378</v>
      </c>
      <c r="E2414" s="1066">
        <v>2019</v>
      </c>
      <c r="F2414" s="1066">
        <v>2019</v>
      </c>
      <c r="G2414" s="1064">
        <v>43522</v>
      </c>
      <c r="H2414" s="1117">
        <f t="shared" si="111"/>
        <v>2019</v>
      </c>
      <c r="I2414" s="1118"/>
      <c r="J2414" s="1063" t="s">
        <v>925</v>
      </c>
      <c r="K2414" s="1063" t="s">
        <v>924</v>
      </c>
      <c r="L2414" s="1063" t="s">
        <v>827</v>
      </c>
      <c r="M2414" s="1063">
        <v>2936.9600000000005</v>
      </c>
      <c r="N2414" s="1063">
        <v>1.0400000000000003</v>
      </c>
      <c r="O2414" s="1062">
        <f>VLOOKUP(C2414,'A. Rate Class Allocations'!$B$124:$J$128,6,FALSE)</f>
        <v>0.94261788524984402</v>
      </c>
      <c r="P2414" s="1061">
        <f>VLOOKUP(C2414,'A. Rate Class Allocations'!$B$124:$J$128,8,FALSE)</f>
        <v>0.86676492558695795</v>
      </c>
      <c r="Q2414" s="1061">
        <f>VLOOKUP(C2414,'A. Rate Class Allocations'!$B$124:$J$128,7,FALSE)</f>
        <v>0.93591420350510102</v>
      </c>
      <c r="R2414" s="1061">
        <f>VLOOKUP(C2414,'A. Rate Class Allocations'!$B$124:$J$128,9,FALSE)</f>
        <v>0.67326093337246795</v>
      </c>
      <c r="S2414" s="1060">
        <f t="shared" si="112"/>
        <v>2399.5789107382766</v>
      </c>
      <c r="T2414" s="1060">
        <f t="shared" si="113"/>
        <v>0.6553190490167301</v>
      </c>
    </row>
    <row r="2415" spans="1:20" s="1063" customFormat="1">
      <c r="A2415" s="1072" t="s">
        <v>846</v>
      </c>
      <c r="B2415" s="1063" t="s">
        <v>768</v>
      </c>
      <c r="C2415" s="1063" t="s">
        <v>806</v>
      </c>
      <c r="D2415" s="1063" t="s">
        <v>1378</v>
      </c>
      <c r="E2415" s="1066">
        <v>2019</v>
      </c>
      <c r="F2415" s="1066">
        <v>2019</v>
      </c>
      <c r="G2415" s="1064">
        <v>43522</v>
      </c>
      <c r="H2415" s="1117">
        <f t="shared" si="111"/>
        <v>2019</v>
      </c>
      <c r="I2415" s="1118"/>
      <c r="J2415" s="1063" t="s">
        <v>925</v>
      </c>
      <c r="K2415" s="1063" t="s">
        <v>924</v>
      </c>
      <c r="L2415" s="1063" t="s">
        <v>827</v>
      </c>
      <c r="M2415" s="1063">
        <v>163.79199999999997</v>
      </c>
      <c r="N2415" s="1063">
        <v>5.7999999999999996E-2</v>
      </c>
      <c r="O2415" s="1062">
        <f>VLOOKUP(C2415,'A. Rate Class Allocations'!$B$124:$J$128,6,FALSE)</f>
        <v>0.94261788524984402</v>
      </c>
      <c r="P2415" s="1061">
        <f>VLOOKUP(C2415,'A. Rate Class Allocations'!$B$124:$J$128,8,FALSE)</f>
        <v>0.86676492558695795</v>
      </c>
      <c r="Q2415" s="1061">
        <f>VLOOKUP(C2415,'A. Rate Class Allocations'!$B$124:$J$128,7,FALSE)</f>
        <v>0.93591420350510102</v>
      </c>
      <c r="R2415" s="1061">
        <f>VLOOKUP(C2415,'A. Rate Class Allocations'!$B$124:$J$128,9,FALSE)</f>
        <v>0.67326093337246795</v>
      </c>
      <c r="S2415" s="1060">
        <f t="shared" si="112"/>
        <v>133.82267002194232</v>
      </c>
      <c r="T2415" s="1060">
        <f t="shared" si="113"/>
        <v>3.6546639272086859E-2</v>
      </c>
    </row>
    <row r="2416" spans="1:20" s="1063" customFormat="1">
      <c r="A2416" s="1072" t="s">
        <v>846</v>
      </c>
      <c r="B2416" s="1063" t="s">
        <v>768</v>
      </c>
      <c r="C2416" s="1063" t="s">
        <v>806</v>
      </c>
      <c r="D2416" s="1063" t="s">
        <v>1378</v>
      </c>
      <c r="E2416" s="1066">
        <v>2019</v>
      </c>
      <c r="F2416" s="1066">
        <v>2019</v>
      </c>
      <c r="G2416" s="1064">
        <v>43522</v>
      </c>
      <c r="H2416" s="1117">
        <f t="shared" si="111"/>
        <v>2019</v>
      </c>
      <c r="I2416" s="1118"/>
      <c r="J2416" s="1063" t="s">
        <v>925</v>
      </c>
      <c r="K2416" s="1063" t="s">
        <v>924</v>
      </c>
      <c r="L2416" s="1063" t="s">
        <v>827</v>
      </c>
      <c r="M2416" s="1063">
        <v>288.048</v>
      </c>
      <c r="N2416" s="1063">
        <v>0.10199999999999999</v>
      </c>
      <c r="O2416" s="1062">
        <f>VLOOKUP(C2416,'A. Rate Class Allocations'!$B$124:$J$128,6,FALSE)</f>
        <v>0.94261788524984402</v>
      </c>
      <c r="P2416" s="1061">
        <f>VLOOKUP(C2416,'A. Rate Class Allocations'!$B$124:$J$128,8,FALSE)</f>
        <v>0.86676492558695795</v>
      </c>
      <c r="Q2416" s="1061">
        <f>VLOOKUP(C2416,'A. Rate Class Allocations'!$B$124:$J$128,7,FALSE)</f>
        <v>0.93591420350510102</v>
      </c>
      <c r="R2416" s="1061">
        <f>VLOOKUP(C2416,'A. Rate Class Allocations'!$B$124:$J$128,9,FALSE)</f>
        <v>0.67326093337246795</v>
      </c>
      <c r="S2416" s="1060">
        <f t="shared" si="112"/>
        <v>235.34331624548474</v>
      </c>
      <c r="T2416" s="1060">
        <f t="shared" si="113"/>
        <v>6.42716759612562E-2</v>
      </c>
    </row>
    <row r="2417" spans="1:20" s="1063" customFormat="1">
      <c r="A2417" s="1072" t="s">
        <v>846</v>
      </c>
      <c r="B2417" s="1063" t="s">
        <v>768</v>
      </c>
      <c r="C2417" s="1063" t="s">
        <v>806</v>
      </c>
      <c r="D2417" s="1063" t="s">
        <v>1377</v>
      </c>
      <c r="E2417" s="1066">
        <v>2019</v>
      </c>
      <c r="F2417" s="1066">
        <v>2019</v>
      </c>
      <c r="G2417" s="1064">
        <v>43521</v>
      </c>
      <c r="H2417" s="1117">
        <f t="shared" si="111"/>
        <v>2019</v>
      </c>
      <c r="I2417" s="1118"/>
      <c r="J2417" s="1063" t="s">
        <v>925</v>
      </c>
      <c r="K2417" s="1063" t="s">
        <v>924</v>
      </c>
      <c r="L2417" s="1063" t="s">
        <v>827</v>
      </c>
      <c r="M2417" s="1063">
        <v>1965.5039999999997</v>
      </c>
      <c r="N2417" s="1063">
        <v>0.69599999999999995</v>
      </c>
      <c r="O2417" s="1062">
        <f>VLOOKUP(C2417,'A. Rate Class Allocations'!$B$124:$J$128,6,FALSE)</f>
        <v>0.94261788524984402</v>
      </c>
      <c r="P2417" s="1061">
        <f>VLOOKUP(C2417,'A. Rate Class Allocations'!$B$124:$J$128,8,FALSE)</f>
        <v>0.86676492558695795</v>
      </c>
      <c r="Q2417" s="1061">
        <f>VLOOKUP(C2417,'A. Rate Class Allocations'!$B$124:$J$128,7,FALSE)</f>
        <v>0.93591420350510102</v>
      </c>
      <c r="R2417" s="1061">
        <f>VLOOKUP(C2417,'A. Rate Class Allocations'!$B$124:$J$128,9,FALSE)</f>
        <v>0.67326093337246795</v>
      </c>
      <c r="S2417" s="1060">
        <f t="shared" si="112"/>
        <v>1605.8720402633076</v>
      </c>
      <c r="T2417" s="1060">
        <f t="shared" si="113"/>
        <v>0.43855967126504231</v>
      </c>
    </row>
    <row r="2418" spans="1:20" s="1063" customFormat="1">
      <c r="A2418" s="1072" t="s">
        <v>846</v>
      </c>
      <c r="B2418" s="1063" t="s">
        <v>768</v>
      </c>
      <c r="C2418" s="1063" t="s">
        <v>806</v>
      </c>
      <c r="D2418" s="1063" t="s">
        <v>1377</v>
      </c>
      <c r="E2418" s="1066">
        <v>2019</v>
      </c>
      <c r="F2418" s="1066">
        <v>2019</v>
      </c>
      <c r="G2418" s="1064">
        <v>43521</v>
      </c>
      <c r="H2418" s="1117">
        <f t="shared" si="111"/>
        <v>2019</v>
      </c>
      <c r="I2418" s="1118"/>
      <c r="J2418" s="1063" t="s">
        <v>925</v>
      </c>
      <c r="K2418" s="1063" t="s">
        <v>924</v>
      </c>
      <c r="L2418" s="1063" t="s">
        <v>827</v>
      </c>
      <c r="M2418" s="1063">
        <v>1296.2160000000001</v>
      </c>
      <c r="N2418" s="1063">
        <v>0.45900000000000007</v>
      </c>
      <c r="O2418" s="1062">
        <f>VLOOKUP(C2418,'A. Rate Class Allocations'!$B$124:$J$128,6,FALSE)</f>
        <v>0.94261788524984402</v>
      </c>
      <c r="P2418" s="1061">
        <f>VLOOKUP(C2418,'A. Rate Class Allocations'!$B$124:$J$128,8,FALSE)</f>
        <v>0.86676492558695795</v>
      </c>
      <c r="Q2418" s="1061">
        <f>VLOOKUP(C2418,'A. Rate Class Allocations'!$B$124:$J$128,7,FALSE)</f>
        <v>0.93591420350510102</v>
      </c>
      <c r="R2418" s="1061">
        <f>VLOOKUP(C2418,'A. Rate Class Allocations'!$B$124:$J$128,9,FALSE)</f>
        <v>0.67326093337246795</v>
      </c>
      <c r="S2418" s="1060">
        <f t="shared" si="112"/>
        <v>1059.0449231046814</v>
      </c>
      <c r="T2418" s="1060">
        <f t="shared" si="113"/>
        <v>0.28922254182565299</v>
      </c>
    </row>
    <row r="2419" spans="1:20" s="1063" customFormat="1">
      <c r="A2419" s="1072" t="s">
        <v>846</v>
      </c>
      <c r="B2419" s="1063" t="s">
        <v>768</v>
      </c>
      <c r="C2419" s="1063" t="s">
        <v>806</v>
      </c>
      <c r="D2419" s="1063" t="s">
        <v>1376</v>
      </c>
      <c r="E2419" s="1066">
        <v>2019</v>
      </c>
      <c r="F2419" s="1066">
        <v>2019</v>
      </c>
      <c r="G2419" s="1064">
        <v>43517</v>
      </c>
      <c r="H2419" s="1117">
        <f t="shared" si="111"/>
        <v>2019</v>
      </c>
      <c r="I2419" s="1118"/>
      <c r="J2419" s="1063" t="s">
        <v>925</v>
      </c>
      <c r="K2419" s="1063" t="s">
        <v>924</v>
      </c>
      <c r="L2419" s="1063" t="s">
        <v>827</v>
      </c>
      <c r="M2419" s="1063">
        <v>136.648</v>
      </c>
      <c r="N2419" s="1063">
        <v>5.7999999999999996E-2</v>
      </c>
      <c r="O2419" s="1062">
        <f>VLOOKUP(C2419,'A. Rate Class Allocations'!$B$124:$J$128,6,FALSE)</f>
        <v>0.94261788524984402</v>
      </c>
      <c r="P2419" s="1061">
        <f>VLOOKUP(C2419,'A. Rate Class Allocations'!$B$124:$J$128,8,FALSE)</f>
        <v>0.86676492558695795</v>
      </c>
      <c r="Q2419" s="1061">
        <f>VLOOKUP(C2419,'A. Rate Class Allocations'!$B$124:$J$128,7,FALSE)</f>
        <v>0.93591420350510102</v>
      </c>
      <c r="R2419" s="1061">
        <f>VLOOKUP(C2419,'A. Rate Class Allocations'!$B$124:$J$128,9,FALSE)</f>
        <v>0.67326093337246795</v>
      </c>
      <c r="S2419" s="1060">
        <f t="shared" si="112"/>
        <v>111.64525870102554</v>
      </c>
      <c r="T2419" s="1060">
        <f t="shared" si="113"/>
        <v>3.6546639272086859E-2</v>
      </c>
    </row>
    <row r="2420" spans="1:20" s="1063" customFormat="1">
      <c r="A2420" s="1072" t="s">
        <v>846</v>
      </c>
      <c r="B2420" s="1063" t="s">
        <v>768</v>
      </c>
      <c r="C2420" s="1063" t="s">
        <v>806</v>
      </c>
      <c r="D2420" s="1063" t="s">
        <v>1376</v>
      </c>
      <c r="E2420" s="1066">
        <v>2019</v>
      </c>
      <c r="F2420" s="1066">
        <v>2019</v>
      </c>
      <c r="G2420" s="1064">
        <v>43517</v>
      </c>
      <c r="H2420" s="1117">
        <f t="shared" si="111"/>
        <v>2019</v>
      </c>
      <c r="I2420" s="1118"/>
      <c r="J2420" s="1063" t="s">
        <v>925</v>
      </c>
      <c r="K2420" s="1063" t="s">
        <v>924</v>
      </c>
      <c r="L2420" s="1063" t="s">
        <v>827</v>
      </c>
      <c r="M2420" s="1063">
        <v>480.62400000000008</v>
      </c>
      <c r="N2420" s="1063">
        <v>0.20400000000000001</v>
      </c>
      <c r="O2420" s="1062">
        <f>VLOOKUP(C2420,'A. Rate Class Allocations'!$B$124:$J$128,6,FALSE)</f>
        <v>0.94261788524984402</v>
      </c>
      <c r="P2420" s="1061">
        <f>VLOOKUP(C2420,'A. Rate Class Allocations'!$B$124:$J$128,8,FALSE)</f>
        <v>0.86676492558695795</v>
      </c>
      <c r="Q2420" s="1061">
        <f>VLOOKUP(C2420,'A. Rate Class Allocations'!$B$124:$J$128,7,FALSE)</f>
        <v>0.93591420350510102</v>
      </c>
      <c r="R2420" s="1061">
        <f>VLOOKUP(C2420,'A. Rate Class Allocations'!$B$124:$J$128,9,FALSE)</f>
        <v>0.67326093337246795</v>
      </c>
      <c r="S2420" s="1060">
        <f t="shared" si="112"/>
        <v>392.68332370705537</v>
      </c>
      <c r="T2420" s="1060">
        <f t="shared" si="113"/>
        <v>0.12854335192251243</v>
      </c>
    </row>
    <row r="2421" spans="1:20" s="1063" customFormat="1">
      <c r="A2421" s="1072" t="s">
        <v>846</v>
      </c>
      <c r="B2421" s="1063" t="s">
        <v>768</v>
      </c>
      <c r="C2421" s="1063" t="s">
        <v>806</v>
      </c>
      <c r="D2421" s="1063" t="s">
        <v>1375</v>
      </c>
      <c r="E2421" s="1066">
        <v>2019</v>
      </c>
      <c r="F2421" s="1066">
        <v>2019</v>
      </c>
      <c r="G2421" s="1064">
        <v>43503</v>
      </c>
      <c r="H2421" s="1117">
        <f t="shared" si="111"/>
        <v>2019</v>
      </c>
      <c r="I2421" s="1118"/>
      <c r="J2421" s="1063" t="s">
        <v>925</v>
      </c>
      <c r="K2421" s="1063" t="s">
        <v>924</v>
      </c>
      <c r="L2421" s="1063" t="s">
        <v>827</v>
      </c>
      <c r="M2421" s="1063">
        <v>705.91499999999996</v>
      </c>
      <c r="N2421" s="1063">
        <v>0.315</v>
      </c>
      <c r="O2421" s="1062">
        <f>VLOOKUP(C2421,'A. Rate Class Allocations'!$B$124:$J$128,6,FALSE)</f>
        <v>0.94261788524984402</v>
      </c>
      <c r="P2421" s="1061">
        <f>VLOOKUP(C2421,'A. Rate Class Allocations'!$B$124:$J$128,8,FALSE)</f>
        <v>0.86676492558695795</v>
      </c>
      <c r="Q2421" s="1061">
        <f>VLOOKUP(C2421,'A. Rate Class Allocations'!$B$124:$J$128,7,FALSE)</f>
        <v>0.93591420350510102</v>
      </c>
      <c r="R2421" s="1061">
        <f>VLOOKUP(C2421,'A. Rate Class Allocations'!$B$124:$J$128,9,FALSE)</f>
        <v>0.67326093337246795</v>
      </c>
      <c r="S2421" s="1060">
        <f t="shared" si="112"/>
        <v>576.75240615255575</v>
      </c>
      <c r="T2421" s="1060">
        <f t="shared" si="113"/>
        <v>0.19848605811564418</v>
      </c>
    </row>
    <row r="2422" spans="1:20" s="1063" customFormat="1">
      <c r="A2422" s="1072" t="s">
        <v>846</v>
      </c>
      <c r="B2422" s="1063" t="s">
        <v>768</v>
      </c>
      <c r="C2422" s="1063" t="s">
        <v>806</v>
      </c>
      <c r="D2422" s="1063" t="s">
        <v>1375</v>
      </c>
      <c r="E2422" s="1066">
        <v>2019</v>
      </c>
      <c r="F2422" s="1066">
        <v>2019</v>
      </c>
      <c r="G2422" s="1064">
        <v>43503</v>
      </c>
      <c r="H2422" s="1117">
        <f t="shared" si="111"/>
        <v>2019</v>
      </c>
      <c r="I2422" s="1118"/>
      <c r="J2422" s="1063" t="s">
        <v>925</v>
      </c>
      <c r="K2422" s="1063" t="s">
        <v>924</v>
      </c>
      <c r="L2422" s="1063" t="s">
        <v>827</v>
      </c>
      <c r="M2422" s="1063">
        <v>1875.7170000000001</v>
      </c>
      <c r="N2422" s="1063">
        <v>0.83700000000000008</v>
      </c>
      <c r="O2422" s="1062">
        <f>VLOOKUP(C2422,'A. Rate Class Allocations'!$B$124:$J$128,6,FALSE)</f>
        <v>0.94261788524984402</v>
      </c>
      <c r="P2422" s="1061">
        <f>VLOOKUP(C2422,'A. Rate Class Allocations'!$B$124:$J$128,8,FALSE)</f>
        <v>0.86676492558695795</v>
      </c>
      <c r="Q2422" s="1061">
        <f>VLOOKUP(C2422,'A. Rate Class Allocations'!$B$124:$J$128,7,FALSE)</f>
        <v>0.93591420350510102</v>
      </c>
      <c r="R2422" s="1061">
        <f>VLOOKUP(C2422,'A. Rate Class Allocations'!$B$124:$J$128,9,FALSE)</f>
        <v>0.67326093337246795</v>
      </c>
      <c r="S2422" s="1060">
        <f t="shared" si="112"/>
        <v>1532.5135363482195</v>
      </c>
      <c r="T2422" s="1060">
        <f t="shared" si="113"/>
        <v>0.52740581156442601</v>
      </c>
    </row>
    <row r="2423" spans="1:20" s="1063" customFormat="1">
      <c r="A2423" s="1072" t="s">
        <v>846</v>
      </c>
      <c r="B2423" s="1063" t="s">
        <v>768</v>
      </c>
      <c r="C2423" s="1063" t="s">
        <v>806</v>
      </c>
      <c r="D2423" s="1063" t="s">
        <v>1374</v>
      </c>
      <c r="E2423" s="1066">
        <v>2019</v>
      </c>
      <c r="F2423" s="1066">
        <v>2019</v>
      </c>
      <c r="G2423" s="1064">
        <v>43515</v>
      </c>
      <c r="H2423" s="1117">
        <f t="shared" si="111"/>
        <v>2019</v>
      </c>
      <c r="I2423" s="1118"/>
      <c r="J2423" s="1063" t="s">
        <v>925</v>
      </c>
      <c r="K2423" s="1063" t="s">
        <v>924</v>
      </c>
      <c r="L2423" s="1063" t="s">
        <v>827</v>
      </c>
      <c r="M2423" s="1063">
        <v>343.82400000000001</v>
      </c>
      <c r="N2423" s="1063">
        <v>0.34799999999999998</v>
      </c>
      <c r="O2423" s="1062">
        <f>VLOOKUP(C2423,'A. Rate Class Allocations'!$B$124:$J$128,6,FALSE)</f>
        <v>0.94261788524984402</v>
      </c>
      <c r="P2423" s="1061">
        <f>VLOOKUP(C2423,'A. Rate Class Allocations'!$B$124:$J$128,8,FALSE)</f>
        <v>0.86676492558695795</v>
      </c>
      <c r="Q2423" s="1061">
        <f>VLOOKUP(C2423,'A. Rate Class Allocations'!$B$124:$J$128,7,FALSE)</f>
        <v>0.93591420350510102</v>
      </c>
      <c r="R2423" s="1061">
        <f>VLOOKUP(C2423,'A. Rate Class Allocations'!$B$124:$J$128,9,FALSE)</f>
        <v>0.67326093337246795</v>
      </c>
      <c r="S2423" s="1060">
        <f t="shared" si="112"/>
        <v>280.91387673161267</v>
      </c>
      <c r="T2423" s="1060">
        <f t="shared" si="113"/>
        <v>0.21927983563252115</v>
      </c>
    </row>
    <row r="2424" spans="1:20" s="1063" customFormat="1">
      <c r="A2424" s="1072" t="s">
        <v>846</v>
      </c>
      <c r="B2424" s="1063" t="s">
        <v>768</v>
      </c>
      <c r="C2424" s="1063" t="s">
        <v>806</v>
      </c>
      <c r="D2424" s="1063" t="s">
        <v>1374</v>
      </c>
      <c r="E2424" s="1066">
        <v>2019</v>
      </c>
      <c r="F2424" s="1066">
        <v>2019</v>
      </c>
      <c r="G2424" s="1064">
        <v>43515</v>
      </c>
      <c r="H2424" s="1117">
        <f t="shared" si="111"/>
        <v>2019</v>
      </c>
      <c r="I2424" s="1118"/>
      <c r="J2424" s="1063" t="s">
        <v>925</v>
      </c>
      <c r="K2424" s="1063" t="s">
        <v>924</v>
      </c>
      <c r="L2424" s="1063" t="s">
        <v>827</v>
      </c>
      <c r="M2424" s="1063">
        <v>256.88000000000011</v>
      </c>
      <c r="N2424" s="1063">
        <v>0.26000000000000006</v>
      </c>
      <c r="O2424" s="1062">
        <f>VLOOKUP(C2424,'A. Rate Class Allocations'!$B$124:$J$128,6,FALSE)</f>
        <v>0.94261788524984402</v>
      </c>
      <c r="P2424" s="1061">
        <f>VLOOKUP(C2424,'A. Rate Class Allocations'!$B$124:$J$128,8,FALSE)</f>
        <v>0.86676492558695795</v>
      </c>
      <c r="Q2424" s="1061">
        <f>VLOOKUP(C2424,'A. Rate Class Allocations'!$B$124:$J$128,7,FALSE)</f>
        <v>0.93591420350510102</v>
      </c>
      <c r="R2424" s="1061">
        <f>VLOOKUP(C2424,'A. Rate Class Allocations'!$B$124:$J$128,9,FALSE)</f>
        <v>0.67326093337246795</v>
      </c>
      <c r="S2424" s="1060">
        <f t="shared" si="112"/>
        <v>209.87818376499803</v>
      </c>
      <c r="T2424" s="1060">
        <f t="shared" si="113"/>
        <v>0.16382976225418253</v>
      </c>
    </row>
    <row r="2425" spans="1:20" s="1063" customFormat="1">
      <c r="A2425" s="1072" t="s">
        <v>846</v>
      </c>
      <c r="B2425" s="1063" t="s">
        <v>768</v>
      </c>
      <c r="C2425" s="1063" t="s">
        <v>806</v>
      </c>
      <c r="D2425" s="1063" t="s">
        <v>1374</v>
      </c>
      <c r="E2425" s="1066">
        <v>2019</v>
      </c>
      <c r="F2425" s="1066">
        <v>2019</v>
      </c>
      <c r="G2425" s="1064">
        <v>43515</v>
      </c>
      <c r="H2425" s="1117">
        <f t="shared" si="111"/>
        <v>2019</v>
      </c>
      <c r="I2425" s="1118"/>
      <c r="J2425" s="1063" t="s">
        <v>925</v>
      </c>
      <c r="K2425" s="1063" t="s">
        <v>924</v>
      </c>
      <c r="L2425" s="1063" t="s">
        <v>827</v>
      </c>
      <c r="M2425" s="1063">
        <v>655.04399999999998</v>
      </c>
      <c r="N2425" s="1063">
        <v>0.66300000000000003</v>
      </c>
      <c r="O2425" s="1062">
        <f>VLOOKUP(C2425,'A. Rate Class Allocations'!$B$124:$J$128,6,FALSE)</f>
        <v>0.94261788524984402</v>
      </c>
      <c r="P2425" s="1061">
        <f>VLOOKUP(C2425,'A. Rate Class Allocations'!$B$124:$J$128,8,FALSE)</f>
        <v>0.86676492558695795</v>
      </c>
      <c r="Q2425" s="1061">
        <f>VLOOKUP(C2425,'A. Rate Class Allocations'!$B$124:$J$128,7,FALSE)</f>
        <v>0.93591420350510102</v>
      </c>
      <c r="R2425" s="1061">
        <f>VLOOKUP(C2425,'A. Rate Class Allocations'!$B$124:$J$128,9,FALSE)</f>
        <v>0.67326093337246795</v>
      </c>
      <c r="S2425" s="1060">
        <f t="shared" si="112"/>
        <v>535.18936860074473</v>
      </c>
      <c r="T2425" s="1060">
        <f t="shared" si="113"/>
        <v>0.41776589374816542</v>
      </c>
    </row>
    <row r="2426" spans="1:20" s="1063" customFormat="1">
      <c r="A2426" s="1072" t="s">
        <v>846</v>
      </c>
      <c r="B2426" s="1063" t="s">
        <v>768</v>
      </c>
      <c r="C2426" s="1063" t="s">
        <v>806</v>
      </c>
      <c r="D2426" s="1063" t="s">
        <v>1374</v>
      </c>
      <c r="E2426" s="1066">
        <v>2019</v>
      </c>
      <c r="F2426" s="1066">
        <v>2019</v>
      </c>
      <c r="G2426" s="1064">
        <v>43515</v>
      </c>
      <c r="H2426" s="1117">
        <f t="shared" si="111"/>
        <v>2019</v>
      </c>
      <c r="I2426" s="1118"/>
      <c r="J2426" s="1063" t="s">
        <v>925</v>
      </c>
      <c r="K2426" s="1063" t="s">
        <v>924</v>
      </c>
      <c r="L2426" s="1063" t="s">
        <v>827</v>
      </c>
      <c r="M2426" s="1063">
        <v>212.42</v>
      </c>
      <c r="N2426" s="1063">
        <v>0.215</v>
      </c>
      <c r="O2426" s="1062">
        <f>VLOOKUP(C2426,'A. Rate Class Allocations'!$B$124:$J$128,6,FALSE)</f>
        <v>0.94261788524984402</v>
      </c>
      <c r="P2426" s="1061">
        <f>VLOOKUP(C2426,'A. Rate Class Allocations'!$B$124:$J$128,8,FALSE)</f>
        <v>0.86676492558695795</v>
      </c>
      <c r="Q2426" s="1061">
        <f>VLOOKUP(C2426,'A. Rate Class Allocations'!$B$124:$J$128,7,FALSE)</f>
        <v>0.93591420350510102</v>
      </c>
      <c r="R2426" s="1061">
        <f>VLOOKUP(C2426,'A. Rate Class Allocations'!$B$124:$J$128,9,FALSE)</f>
        <v>0.67326093337246795</v>
      </c>
      <c r="S2426" s="1060">
        <f t="shared" si="112"/>
        <v>173.55311349797904</v>
      </c>
      <c r="T2426" s="1060">
        <f t="shared" si="113"/>
        <v>0.13547461109480474</v>
      </c>
    </row>
    <row r="2427" spans="1:20" s="1063" customFormat="1">
      <c r="A2427" s="1072" t="s">
        <v>846</v>
      </c>
      <c r="B2427" s="1063" t="s">
        <v>768</v>
      </c>
      <c r="C2427" s="1063" t="s">
        <v>806</v>
      </c>
      <c r="D2427" s="1063" t="s">
        <v>1374</v>
      </c>
      <c r="E2427" s="1066">
        <v>2019</v>
      </c>
      <c r="F2427" s="1066">
        <v>2019</v>
      </c>
      <c r="G2427" s="1064">
        <v>43515</v>
      </c>
      <c r="H2427" s="1117">
        <f t="shared" si="111"/>
        <v>2019</v>
      </c>
      <c r="I2427" s="1118"/>
      <c r="J2427" s="1063" t="s">
        <v>925</v>
      </c>
      <c r="K2427" s="1063" t="s">
        <v>924</v>
      </c>
      <c r="L2427" s="1063" t="s">
        <v>827</v>
      </c>
      <c r="M2427" s="1063">
        <v>577.98</v>
      </c>
      <c r="N2427" s="1063">
        <v>0.58499999999999996</v>
      </c>
      <c r="O2427" s="1062">
        <f>VLOOKUP(C2427,'A. Rate Class Allocations'!$B$124:$J$128,6,FALSE)</f>
        <v>0.94261788524984402</v>
      </c>
      <c r="P2427" s="1061">
        <f>VLOOKUP(C2427,'A. Rate Class Allocations'!$B$124:$J$128,8,FALSE)</f>
        <v>0.86676492558695795</v>
      </c>
      <c r="Q2427" s="1061">
        <f>VLOOKUP(C2427,'A. Rate Class Allocations'!$B$124:$J$128,7,FALSE)</f>
        <v>0.93591420350510102</v>
      </c>
      <c r="R2427" s="1061">
        <f>VLOOKUP(C2427,'A. Rate Class Allocations'!$B$124:$J$128,9,FALSE)</f>
        <v>0.67326093337246795</v>
      </c>
      <c r="S2427" s="1060">
        <f t="shared" si="112"/>
        <v>472.22591347124535</v>
      </c>
      <c r="T2427" s="1060">
        <f t="shared" si="113"/>
        <v>0.36861696507191061</v>
      </c>
    </row>
    <row r="2428" spans="1:20" s="1063" customFormat="1">
      <c r="A2428" s="1072" t="s">
        <v>846</v>
      </c>
      <c r="B2428" s="1063" t="s">
        <v>768</v>
      </c>
      <c r="C2428" s="1063" t="s">
        <v>806</v>
      </c>
      <c r="D2428" s="1063" t="s">
        <v>1373</v>
      </c>
      <c r="E2428" s="1066">
        <v>2019</v>
      </c>
      <c r="F2428" s="1066">
        <v>2019</v>
      </c>
      <c r="G2428" s="1064">
        <v>43517</v>
      </c>
      <c r="H2428" s="1117">
        <f t="shared" si="111"/>
        <v>2019</v>
      </c>
      <c r="I2428" s="1118"/>
      <c r="J2428" s="1063" t="s">
        <v>925</v>
      </c>
      <c r="K2428" s="1063" t="s">
        <v>924</v>
      </c>
      <c r="L2428" s="1063" t="s">
        <v>827</v>
      </c>
      <c r="M2428" s="1063">
        <v>32.984000000000009</v>
      </c>
      <c r="N2428" s="1063">
        <v>1.4E-2</v>
      </c>
      <c r="O2428" s="1062">
        <f>VLOOKUP(C2428,'A. Rate Class Allocations'!$B$124:$J$128,6,FALSE)</f>
        <v>0.94261788524984402</v>
      </c>
      <c r="P2428" s="1061">
        <f>VLOOKUP(C2428,'A. Rate Class Allocations'!$B$124:$J$128,8,FALSE)</f>
        <v>0.86676492558695795</v>
      </c>
      <c r="Q2428" s="1061">
        <f>VLOOKUP(C2428,'A. Rate Class Allocations'!$B$124:$J$128,7,FALSE)</f>
        <v>0.93591420350510102</v>
      </c>
      <c r="R2428" s="1061">
        <f>VLOOKUP(C2428,'A. Rate Class Allocations'!$B$124:$J$128,9,FALSE)</f>
        <v>0.67326093337246795</v>
      </c>
      <c r="S2428" s="1060">
        <f t="shared" si="112"/>
        <v>26.948855548523412</v>
      </c>
      <c r="T2428" s="1060">
        <f t="shared" si="113"/>
        <v>8.8216025829175194E-3</v>
      </c>
    </row>
    <row r="2429" spans="1:20" s="1063" customFormat="1">
      <c r="A2429" s="1072" t="s">
        <v>846</v>
      </c>
      <c r="B2429" s="1063" t="s">
        <v>768</v>
      </c>
      <c r="C2429" s="1063" t="s">
        <v>806</v>
      </c>
      <c r="D2429" s="1063" t="s">
        <v>1373</v>
      </c>
      <c r="E2429" s="1066">
        <v>2019</v>
      </c>
      <c r="F2429" s="1066">
        <v>2019</v>
      </c>
      <c r="G2429" s="1064">
        <v>43517</v>
      </c>
      <c r="H2429" s="1117">
        <f t="shared" si="111"/>
        <v>2019</v>
      </c>
      <c r="I2429" s="1118"/>
      <c r="J2429" s="1063" t="s">
        <v>925</v>
      </c>
      <c r="K2429" s="1063" t="s">
        <v>924</v>
      </c>
      <c r="L2429" s="1063" t="s">
        <v>827</v>
      </c>
      <c r="M2429" s="1063">
        <v>409.94400000000002</v>
      </c>
      <c r="N2429" s="1063">
        <v>0.17399999999999999</v>
      </c>
      <c r="O2429" s="1062">
        <f>VLOOKUP(C2429,'A. Rate Class Allocations'!$B$124:$J$128,6,FALSE)</f>
        <v>0.94261788524984402</v>
      </c>
      <c r="P2429" s="1061">
        <f>VLOOKUP(C2429,'A. Rate Class Allocations'!$B$124:$J$128,8,FALSE)</f>
        <v>0.86676492558695795</v>
      </c>
      <c r="Q2429" s="1061">
        <f>VLOOKUP(C2429,'A. Rate Class Allocations'!$B$124:$J$128,7,FALSE)</f>
        <v>0.93591420350510102</v>
      </c>
      <c r="R2429" s="1061">
        <f>VLOOKUP(C2429,'A. Rate Class Allocations'!$B$124:$J$128,9,FALSE)</f>
        <v>0.67326093337246795</v>
      </c>
      <c r="S2429" s="1060">
        <f t="shared" si="112"/>
        <v>334.93577610307659</v>
      </c>
      <c r="T2429" s="1060">
        <f t="shared" si="113"/>
        <v>0.10963991781626058</v>
      </c>
    </row>
    <row r="2430" spans="1:20" s="1063" customFormat="1">
      <c r="A2430" s="1072" t="s">
        <v>846</v>
      </c>
      <c r="B2430" s="1063" t="s">
        <v>768</v>
      </c>
      <c r="C2430" s="1063" t="s">
        <v>806</v>
      </c>
      <c r="D2430" s="1063" t="s">
        <v>1373</v>
      </c>
      <c r="E2430" s="1066">
        <v>2019</v>
      </c>
      <c r="F2430" s="1066">
        <v>2019</v>
      </c>
      <c r="G2430" s="1064">
        <v>43517</v>
      </c>
      <c r="H2430" s="1117">
        <f t="shared" si="111"/>
        <v>2019</v>
      </c>
      <c r="I2430" s="1118"/>
      <c r="J2430" s="1063" t="s">
        <v>925</v>
      </c>
      <c r="K2430" s="1063" t="s">
        <v>924</v>
      </c>
      <c r="L2430" s="1063" t="s">
        <v>827</v>
      </c>
      <c r="M2430" s="1063">
        <v>791.61599999999999</v>
      </c>
      <c r="N2430" s="1063">
        <v>0.33599999999999997</v>
      </c>
      <c r="O2430" s="1062">
        <f>VLOOKUP(C2430,'A. Rate Class Allocations'!$B$124:$J$128,6,FALSE)</f>
        <v>0.94261788524984402</v>
      </c>
      <c r="P2430" s="1061">
        <f>VLOOKUP(C2430,'A. Rate Class Allocations'!$B$124:$J$128,8,FALSE)</f>
        <v>0.86676492558695795</v>
      </c>
      <c r="Q2430" s="1061">
        <f>VLOOKUP(C2430,'A. Rate Class Allocations'!$B$124:$J$128,7,FALSE)</f>
        <v>0.93591420350510102</v>
      </c>
      <c r="R2430" s="1061">
        <f>VLOOKUP(C2430,'A. Rate Class Allocations'!$B$124:$J$128,9,FALSE)</f>
        <v>0.67326093337246795</v>
      </c>
      <c r="S2430" s="1060">
        <f t="shared" si="112"/>
        <v>646.77253316456165</v>
      </c>
      <c r="T2430" s="1060">
        <f t="shared" si="113"/>
        <v>0.21171846199002045</v>
      </c>
    </row>
    <row r="2431" spans="1:20" s="1063" customFormat="1">
      <c r="A2431" s="1072" t="s">
        <v>846</v>
      </c>
      <c r="B2431" s="1063" t="s">
        <v>768</v>
      </c>
      <c r="C2431" s="1063" t="s">
        <v>806</v>
      </c>
      <c r="D2431" s="1063" t="s">
        <v>1372</v>
      </c>
      <c r="E2431" s="1066">
        <v>2019</v>
      </c>
      <c r="F2431" s="1066">
        <v>2019</v>
      </c>
      <c r="G2431" s="1064">
        <v>43517</v>
      </c>
      <c r="H2431" s="1117">
        <f t="shared" si="111"/>
        <v>2019</v>
      </c>
      <c r="I2431" s="1118"/>
      <c r="J2431" s="1063" t="s">
        <v>925</v>
      </c>
      <c r="K2431" s="1063" t="s">
        <v>924</v>
      </c>
      <c r="L2431" s="1063" t="s">
        <v>827</v>
      </c>
      <c r="M2431" s="1063">
        <v>240.31199999999998</v>
      </c>
      <c r="N2431" s="1063">
        <v>0.10199999999999999</v>
      </c>
      <c r="O2431" s="1062">
        <f>VLOOKUP(C2431,'A. Rate Class Allocations'!$B$124:$J$128,6,FALSE)</f>
        <v>0.94261788524984402</v>
      </c>
      <c r="P2431" s="1061">
        <f>VLOOKUP(C2431,'A. Rate Class Allocations'!$B$124:$J$128,8,FALSE)</f>
        <v>0.86676492558695795</v>
      </c>
      <c r="Q2431" s="1061">
        <f>VLOOKUP(C2431,'A. Rate Class Allocations'!$B$124:$J$128,7,FALSE)</f>
        <v>0.93591420350510102</v>
      </c>
      <c r="R2431" s="1061">
        <f>VLOOKUP(C2431,'A. Rate Class Allocations'!$B$124:$J$128,9,FALSE)</f>
        <v>0.67326093337246795</v>
      </c>
      <c r="S2431" s="1060">
        <f t="shared" si="112"/>
        <v>196.34166185352763</v>
      </c>
      <c r="T2431" s="1060">
        <f t="shared" si="113"/>
        <v>6.42716759612562E-2</v>
      </c>
    </row>
    <row r="2432" spans="1:20" s="1063" customFormat="1">
      <c r="A2432" s="1072" t="s">
        <v>846</v>
      </c>
      <c r="B2432" s="1063" t="s">
        <v>768</v>
      </c>
      <c r="C2432" s="1063" t="s">
        <v>806</v>
      </c>
      <c r="D2432" s="1063" t="s">
        <v>1372</v>
      </c>
      <c r="E2432" s="1066">
        <v>2019</v>
      </c>
      <c r="F2432" s="1066">
        <v>2019</v>
      </c>
      <c r="G2432" s="1064">
        <v>43517</v>
      </c>
      <c r="H2432" s="1117">
        <f t="shared" si="111"/>
        <v>2019</v>
      </c>
      <c r="I2432" s="1118"/>
      <c r="J2432" s="1063" t="s">
        <v>925</v>
      </c>
      <c r="K2432" s="1063" t="s">
        <v>924</v>
      </c>
      <c r="L2432" s="1063" t="s">
        <v>827</v>
      </c>
      <c r="M2432" s="1063">
        <v>204.97200000000001</v>
      </c>
      <c r="N2432" s="1063">
        <v>8.6999999999999994E-2</v>
      </c>
      <c r="O2432" s="1062">
        <f>VLOOKUP(C2432,'A. Rate Class Allocations'!$B$124:$J$128,6,FALSE)</f>
        <v>0.94261788524984402</v>
      </c>
      <c r="P2432" s="1061">
        <f>VLOOKUP(C2432,'A. Rate Class Allocations'!$B$124:$J$128,8,FALSE)</f>
        <v>0.86676492558695795</v>
      </c>
      <c r="Q2432" s="1061">
        <f>VLOOKUP(C2432,'A. Rate Class Allocations'!$B$124:$J$128,7,FALSE)</f>
        <v>0.93591420350510102</v>
      </c>
      <c r="R2432" s="1061">
        <f>VLOOKUP(C2432,'A. Rate Class Allocations'!$B$124:$J$128,9,FALSE)</f>
        <v>0.67326093337246795</v>
      </c>
      <c r="S2432" s="1060">
        <f t="shared" si="112"/>
        <v>167.4678880515383</v>
      </c>
      <c r="T2432" s="1060">
        <f t="shared" si="113"/>
        <v>5.4819958908130288E-2</v>
      </c>
    </row>
    <row r="2433" spans="1:20" s="1063" customFormat="1">
      <c r="A2433" s="1072" t="s">
        <v>846</v>
      </c>
      <c r="B2433" s="1063" t="s">
        <v>768</v>
      </c>
      <c r="C2433" s="1063" t="s">
        <v>806</v>
      </c>
      <c r="D2433" s="1063" t="s">
        <v>1372</v>
      </c>
      <c r="E2433" s="1066">
        <v>2019</v>
      </c>
      <c r="F2433" s="1066">
        <v>2019</v>
      </c>
      <c r="G2433" s="1064">
        <v>43517</v>
      </c>
      <c r="H2433" s="1117">
        <f t="shared" si="111"/>
        <v>2019</v>
      </c>
      <c r="I2433" s="1118"/>
      <c r="J2433" s="1063" t="s">
        <v>925</v>
      </c>
      <c r="K2433" s="1063" t="s">
        <v>924</v>
      </c>
      <c r="L2433" s="1063" t="s">
        <v>827</v>
      </c>
      <c r="M2433" s="1063">
        <v>490.04800000000012</v>
      </c>
      <c r="N2433" s="1063">
        <v>0.20800000000000002</v>
      </c>
      <c r="O2433" s="1062">
        <f>VLOOKUP(C2433,'A. Rate Class Allocations'!$B$124:$J$128,6,FALSE)</f>
        <v>0.94261788524984402</v>
      </c>
      <c r="P2433" s="1061">
        <f>VLOOKUP(C2433,'A. Rate Class Allocations'!$B$124:$J$128,8,FALSE)</f>
        <v>0.86676492558695795</v>
      </c>
      <c r="Q2433" s="1061">
        <f>VLOOKUP(C2433,'A. Rate Class Allocations'!$B$124:$J$128,7,FALSE)</f>
        <v>0.93591420350510102</v>
      </c>
      <c r="R2433" s="1061">
        <f>VLOOKUP(C2433,'A. Rate Class Allocations'!$B$124:$J$128,9,FALSE)</f>
        <v>0.67326093337246795</v>
      </c>
      <c r="S2433" s="1060">
        <f t="shared" si="112"/>
        <v>400.38299672091921</v>
      </c>
      <c r="T2433" s="1060">
        <f t="shared" si="113"/>
        <v>0.13106380980334603</v>
      </c>
    </row>
    <row r="2434" spans="1:20" s="1063" customFormat="1">
      <c r="A2434" s="1072" t="s">
        <v>846</v>
      </c>
      <c r="B2434" s="1063" t="s">
        <v>768</v>
      </c>
      <c r="C2434" s="1063" t="s">
        <v>806</v>
      </c>
      <c r="D2434" s="1063" t="s">
        <v>1371</v>
      </c>
      <c r="E2434" s="1066">
        <v>2019</v>
      </c>
      <c r="F2434" s="1066">
        <v>2019</v>
      </c>
      <c r="G2434" s="1064">
        <v>43507</v>
      </c>
      <c r="H2434" s="1117">
        <f t="shared" si="111"/>
        <v>2019</v>
      </c>
      <c r="I2434" s="1118"/>
      <c r="J2434" s="1063" t="s">
        <v>925</v>
      </c>
      <c r="K2434" s="1063" t="s">
        <v>924</v>
      </c>
      <c r="L2434" s="1063" t="s">
        <v>827</v>
      </c>
      <c r="M2434" s="1063">
        <v>3821.3760000000011</v>
      </c>
      <c r="N2434" s="1063">
        <v>1.2480000000000002</v>
      </c>
      <c r="O2434" s="1062">
        <f>VLOOKUP(C2434,'A. Rate Class Allocations'!$B$124:$J$128,6,FALSE)</f>
        <v>0.94261788524984402</v>
      </c>
      <c r="P2434" s="1061">
        <f>VLOOKUP(C2434,'A. Rate Class Allocations'!$B$124:$J$128,8,FALSE)</f>
        <v>0.86676492558695795</v>
      </c>
      <c r="Q2434" s="1061">
        <f>VLOOKUP(C2434,'A. Rate Class Allocations'!$B$124:$J$128,7,FALSE)</f>
        <v>0.93591420350510102</v>
      </c>
      <c r="R2434" s="1061">
        <f>VLOOKUP(C2434,'A. Rate Class Allocations'!$B$124:$J$128,9,FALSE)</f>
        <v>0.67326093337246795</v>
      </c>
      <c r="S2434" s="1060">
        <f t="shared" si="112"/>
        <v>3122.1716535469986</v>
      </c>
      <c r="T2434" s="1060">
        <f t="shared" si="113"/>
        <v>0.78638285882007619</v>
      </c>
    </row>
    <row r="2435" spans="1:20" s="1063" customFormat="1">
      <c r="A2435" s="1072" t="s">
        <v>846</v>
      </c>
      <c r="B2435" s="1063" t="s">
        <v>768</v>
      </c>
      <c r="C2435" s="1063" t="s">
        <v>806</v>
      </c>
      <c r="D2435" s="1063" t="s">
        <v>1371</v>
      </c>
      <c r="E2435" s="1066">
        <v>2019</v>
      </c>
      <c r="F2435" s="1066">
        <v>2019</v>
      </c>
      <c r="G2435" s="1064">
        <v>43507</v>
      </c>
      <c r="H2435" s="1117">
        <f t="shared" si="111"/>
        <v>2019</v>
      </c>
      <c r="I2435" s="1118"/>
      <c r="J2435" s="1063" t="s">
        <v>843</v>
      </c>
      <c r="K2435" s="1063" t="s">
        <v>924</v>
      </c>
      <c r="L2435" s="1063" t="s">
        <v>827</v>
      </c>
      <c r="M2435" s="1063">
        <v>318.44800000000004</v>
      </c>
      <c r="N2435" s="1063">
        <v>0.10400000000000001</v>
      </c>
      <c r="O2435" s="1062">
        <f>VLOOKUP(C2435,'A. Rate Class Allocations'!$B$124:$J$128,6,FALSE)</f>
        <v>0.94261788524984402</v>
      </c>
      <c r="P2435" s="1061">
        <f>VLOOKUP(C2435,'A. Rate Class Allocations'!$B$124:$J$128,8,FALSE)</f>
        <v>0.86676492558695795</v>
      </c>
      <c r="Q2435" s="1061">
        <f>VLOOKUP(C2435,'A. Rate Class Allocations'!$B$124:$J$128,7,FALSE)</f>
        <v>0.93591420350510102</v>
      </c>
      <c r="R2435" s="1061">
        <f>VLOOKUP(C2435,'A. Rate Class Allocations'!$B$124:$J$128,9,FALSE)</f>
        <v>0.67326093337246795</v>
      </c>
      <c r="S2435" s="1060">
        <f t="shared" si="112"/>
        <v>260.1809711289165</v>
      </c>
      <c r="T2435" s="1060">
        <f t="shared" si="113"/>
        <v>6.5531904901673016E-2</v>
      </c>
    </row>
    <row r="2436" spans="1:20" s="1063" customFormat="1">
      <c r="A2436" s="1072" t="s">
        <v>846</v>
      </c>
      <c r="B2436" s="1063" t="s">
        <v>768</v>
      </c>
      <c r="C2436" s="1063" t="s">
        <v>806</v>
      </c>
      <c r="D2436" s="1063" t="s">
        <v>1370</v>
      </c>
      <c r="E2436" s="1066">
        <v>2019</v>
      </c>
      <c r="F2436" s="1066">
        <v>2019</v>
      </c>
      <c r="G2436" s="1064">
        <v>43500</v>
      </c>
      <c r="H2436" s="1117">
        <f t="shared" ref="H2436:H2499" si="114">YEAR(G2436)</f>
        <v>2019</v>
      </c>
      <c r="I2436" s="1118"/>
      <c r="J2436" s="1063" t="s">
        <v>925</v>
      </c>
      <c r="K2436" s="1063" t="s">
        <v>924</v>
      </c>
      <c r="L2436" s="1063" t="s">
        <v>827</v>
      </c>
      <c r="M2436" s="1063">
        <v>116.53200000000001</v>
      </c>
      <c r="N2436" s="1063">
        <v>5.2000000000000005E-2</v>
      </c>
      <c r="O2436" s="1062">
        <f>VLOOKUP(C2436,'A. Rate Class Allocations'!$B$124:$J$128,6,FALSE)</f>
        <v>0.94261788524984402</v>
      </c>
      <c r="P2436" s="1061">
        <f>VLOOKUP(C2436,'A. Rate Class Allocations'!$B$124:$J$128,8,FALSE)</f>
        <v>0.86676492558695795</v>
      </c>
      <c r="Q2436" s="1061">
        <f>VLOOKUP(C2436,'A. Rate Class Allocations'!$B$124:$J$128,7,FALSE)</f>
        <v>0.93591420350510102</v>
      </c>
      <c r="R2436" s="1061">
        <f>VLOOKUP(C2436,'A. Rate Class Allocations'!$B$124:$J$128,9,FALSE)</f>
        <v>0.67326093337246795</v>
      </c>
      <c r="S2436" s="1060">
        <f t="shared" ref="S2436:S2499" si="115">M2436*O2436*P2436</f>
        <v>95.209921015660001</v>
      </c>
      <c r="T2436" s="1060">
        <f t="shared" ref="T2436:T2499" si="116">N2436*Q2436*R2436</f>
        <v>3.2765952450836508E-2</v>
      </c>
    </row>
    <row r="2437" spans="1:20" s="1063" customFormat="1">
      <c r="A2437" s="1072" t="s">
        <v>846</v>
      </c>
      <c r="B2437" s="1063" t="s">
        <v>768</v>
      </c>
      <c r="C2437" s="1063" t="s">
        <v>806</v>
      </c>
      <c r="D2437" s="1063" t="s">
        <v>1370</v>
      </c>
      <c r="E2437" s="1066">
        <v>2019</v>
      </c>
      <c r="F2437" s="1066">
        <v>2019</v>
      </c>
      <c r="G2437" s="1064">
        <v>43500</v>
      </c>
      <c r="H2437" s="1117">
        <f t="shared" si="114"/>
        <v>2019</v>
      </c>
      <c r="I2437" s="1118"/>
      <c r="J2437" s="1063" t="s">
        <v>925</v>
      </c>
      <c r="K2437" s="1063" t="s">
        <v>924</v>
      </c>
      <c r="L2437" s="1063" t="s">
        <v>827</v>
      </c>
      <c r="M2437" s="1063">
        <v>454.92299999999994</v>
      </c>
      <c r="N2437" s="1063">
        <v>0.20299999999999999</v>
      </c>
      <c r="O2437" s="1062">
        <f>VLOOKUP(C2437,'A. Rate Class Allocations'!$B$124:$J$128,6,FALSE)</f>
        <v>0.94261788524984402</v>
      </c>
      <c r="P2437" s="1061">
        <f>VLOOKUP(C2437,'A. Rate Class Allocations'!$B$124:$J$128,8,FALSE)</f>
        <v>0.86676492558695795</v>
      </c>
      <c r="Q2437" s="1061">
        <f>VLOOKUP(C2437,'A. Rate Class Allocations'!$B$124:$J$128,7,FALSE)</f>
        <v>0.93591420350510102</v>
      </c>
      <c r="R2437" s="1061">
        <f>VLOOKUP(C2437,'A. Rate Class Allocations'!$B$124:$J$128,9,FALSE)</f>
        <v>0.67326093337246795</v>
      </c>
      <c r="S2437" s="1060">
        <f t="shared" si="115"/>
        <v>371.68488396498032</v>
      </c>
      <c r="T2437" s="1060">
        <f t="shared" si="116"/>
        <v>0.12791323745230401</v>
      </c>
    </row>
    <row r="2438" spans="1:20" s="1063" customFormat="1">
      <c r="A2438" s="1072" t="s">
        <v>846</v>
      </c>
      <c r="B2438" s="1063" t="s">
        <v>768</v>
      </c>
      <c r="C2438" s="1063" t="s">
        <v>806</v>
      </c>
      <c r="D2438" s="1063" t="s">
        <v>1370</v>
      </c>
      <c r="E2438" s="1066">
        <v>2019</v>
      </c>
      <c r="F2438" s="1066">
        <v>2019</v>
      </c>
      <c r="G2438" s="1064">
        <v>43500</v>
      </c>
      <c r="H2438" s="1117">
        <f t="shared" si="114"/>
        <v>2019</v>
      </c>
      <c r="I2438" s="1118"/>
      <c r="J2438" s="1063" t="s">
        <v>925</v>
      </c>
      <c r="K2438" s="1063" t="s">
        <v>924</v>
      </c>
      <c r="L2438" s="1063" t="s">
        <v>827</v>
      </c>
      <c r="M2438" s="1063">
        <v>156.86999999999998</v>
      </c>
      <c r="N2438" s="1063">
        <v>6.9999999999999993E-2</v>
      </c>
      <c r="O2438" s="1062">
        <f>VLOOKUP(C2438,'A. Rate Class Allocations'!$B$124:$J$128,6,FALSE)</f>
        <v>0.94261788524984402</v>
      </c>
      <c r="P2438" s="1061">
        <f>VLOOKUP(C2438,'A. Rate Class Allocations'!$B$124:$J$128,8,FALSE)</f>
        <v>0.86676492558695795</v>
      </c>
      <c r="Q2438" s="1061">
        <f>VLOOKUP(C2438,'A. Rate Class Allocations'!$B$124:$J$128,7,FALSE)</f>
        <v>0.93591420350510102</v>
      </c>
      <c r="R2438" s="1061">
        <f>VLOOKUP(C2438,'A. Rate Class Allocations'!$B$124:$J$128,9,FALSE)</f>
        <v>0.67326093337246795</v>
      </c>
      <c r="S2438" s="1060">
        <f t="shared" si="115"/>
        <v>128.16720136723461</v>
      </c>
      <c r="T2438" s="1060">
        <f t="shared" si="116"/>
        <v>4.4108012914587588E-2</v>
      </c>
    </row>
    <row r="2439" spans="1:20" s="1063" customFormat="1">
      <c r="A2439" s="1072" t="s">
        <v>846</v>
      </c>
      <c r="B2439" s="1063" t="s">
        <v>768</v>
      </c>
      <c r="C2439" s="1063" t="s">
        <v>806</v>
      </c>
      <c r="D2439" s="1063" t="s">
        <v>1369</v>
      </c>
      <c r="E2439" s="1066">
        <v>2019</v>
      </c>
      <c r="F2439" s="1066">
        <v>2019</v>
      </c>
      <c r="G2439" s="1064">
        <v>43504</v>
      </c>
      <c r="H2439" s="1117">
        <f t="shared" si="114"/>
        <v>2019</v>
      </c>
      <c r="I2439" s="1118"/>
      <c r="J2439" s="1063" t="s">
        <v>925</v>
      </c>
      <c r="K2439" s="1063" t="s">
        <v>924</v>
      </c>
      <c r="L2439" s="1063" t="s">
        <v>827</v>
      </c>
      <c r="M2439" s="1063">
        <v>1762.1760000000002</v>
      </c>
      <c r="N2439" s="1063">
        <v>0.31200000000000006</v>
      </c>
      <c r="O2439" s="1062">
        <f>VLOOKUP(C2439,'A. Rate Class Allocations'!$B$124:$J$128,6,FALSE)</f>
        <v>0.94261788524984402</v>
      </c>
      <c r="P2439" s="1061">
        <f>VLOOKUP(C2439,'A. Rate Class Allocations'!$B$124:$J$128,8,FALSE)</f>
        <v>0.86676492558695795</v>
      </c>
      <c r="Q2439" s="1061">
        <f>VLOOKUP(C2439,'A. Rate Class Allocations'!$B$124:$J$128,7,FALSE)</f>
        <v>0.93591420350510102</v>
      </c>
      <c r="R2439" s="1061">
        <f>VLOOKUP(C2439,'A. Rate Class Allocations'!$B$124:$J$128,9,FALSE)</f>
        <v>0.67326093337246795</v>
      </c>
      <c r="S2439" s="1060">
        <f t="shared" si="115"/>
        <v>1439.7473464429659</v>
      </c>
      <c r="T2439" s="1060">
        <f t="shared" si="116"/>
        <v>0.19659571470501905</v>
      </c>
    </row>
    <row r="2440" spans="1:20" s="1063" customFormat="1">
      <c r="A2440" s="1072" t="s">
        <v>846</v>
      </c>
      <c r="B2440" s="1063" t="s">
        <v>768</v>
      </c>
      <c r="C2440" s="1063" t="s">
        <v>806</v>
      </c>
      <c r="D2440" s="1063" t="s">
        <v>1368</v>
      </c>
      <c r="E2440" s="1066">
        <v>2019</v>
      </c>
      <c r="F2440" s="1066">
        <v>2019</v>
      </c>
      <c r="G2440" s="1064">
        <v>43515</v>
      </c>
      <c r="H2440" s="1117">
        <f t="shared" si="114"/>
        <v>2019</v>
      </c>
      <c r="I2440" s="1118"/>
      <c r="J2440" s="1063" t="s">
        <v>925</v>
      </c>
      <c r="K2440" s="1063" t="s">
        <v>924</v>
      </c>
      <c r="L2440" s="1063" t="s">
        <v>827</v>
      </c>
      <c r="M2440" s="1063">
        <v>1490.0600000000004</v>
      </c>
      <c r="N2440" s="1063">
        <v>0.57200000000000006</v>
      </c>
      <c r="O2440" s="1062">
        <f>VLOOKUP(C2440,'A. Rate Class Allocations'!$B$124:$J$128,6,FALSE)</f>
        <v>0.94261788524984402</v>
      </c>
      <c r="P2440" s="1061">
        <f>VLOOKUP(C2440,'A. Rate Class Allocations'!$B$124:$J$128,8,FALSE)</f>
        <v>0.86676492558695795</v>
      </c>
      <c r="Q2440" s="1061">
        <f>VLOOKUP(C2440,'A. Rate Class Allocations'!$B$124:$J$128,7,FALSE)</f>
        <v>0.93591420350510102</v>
      </c>
      <c r="R2440" s="1061">
        <f>VLOOKUP(C2440,'A. Rate Class Allocations'!$B$124:$J$128,9,FALSE)</f>
        <v>0.67326093337246795</v>
      </c>
      <c r="S2440" s="1060">
        <f t="shared" si="115"/>
        <v>1217.4209222238901</v>
      </c>
      <c r="T2440" s="1060">
        <f t="shared" si="116"/>
        <v>0.36042547695920152</v>
      </c>
    </row>
    <row r="2441" spans="1:20" s="1063" customFormat="1">
      <c r="A2441" s="1072" t="s">
        <v>846</v>
      </c>
      <c r="B2441" s="1063" t="s">
        <v>768</v>
      </c>
      <c r="C2441" s="1063" t="s">
        <v>806</v>
      </c>
      <c r="D2441" s="1063" t="s">
        <v>1368</v>
      </c>
      <c r="E2441" s="1066">
        <v>2019</v>
      </c>
      <c r="F2441" s="1066">
        <v>2019</v>
      </c>
      <c r="G2441" s="1064">
        <v>43515</v>
      </c>
      <c r="H2441" s="1117">
        <f t="shared" si="114"/>
        <v>2019</v>
      </c>
      <c r="I2441" s="1118"/>
      <c r="J2441" s="1063" t="s">
        <v>925</v>
      </c>
      <c r="K2441" s="1063" t="s">
        <v>924</v>
      </c>
      <c r="L2441" s="1063" t="s">
        <v>827</v>
      </c>
      <c r="M2441" s="1063">
        <v>75.545000000000002</v>
      </c>
      <c r="N2441" s="1063">
        <v>2.8999999999999998E-2</v>
      </c>
      <c r="O2441" s="1062">
        <f>VLOOKUP(C2441,'A. Rate Class Allocations'!$B$124:$J$128,6,FALSE)</f>
        <v>0.94261788524984402</v>
      </c>
      <c r="P2441" s="1061">
        <f>VLOOKUP(C2441,'A. Rate Class Allocations'!$B$124:$J$128,8,FALSE)</f>
        <v>0.86676492558695795</v>
      </c>
      <c r="Q2441" s="1061">
        <f>VLOOKUP(C2441,'A. Rate Class Allocations'!$B$124:$J$128,7,FALSE)</f>
        <v>0.93591420350510102</v>
      </c>
      <c r="R2441" s="1061">
        <f>VLOOKUP(C2441,'A. Rate Class Allocations'!$B$124:$J$128,9,FALSE)</f>
        <v>0.67326093337246795</v>
      </c>
      <c r="S2441" s="1060">
        <f t="shared" si="115"/>
        <v>61.722389413448965</v>
      </c>
      <c r="T2441" s="1060">
        <f t="shared" si="116"/>
        <v>1.8273319636043429E-2</v>
      </c>
    </row>
    <row r="2442" spans="1:20" s="1063" customFormat="1">
      <c r="A2442" s="1072" t="s">
        <v>846</v>
      </c>
      <c r="B2442" s="1063" t="s">
        <v>768</v>
      </c>
      <c r="C2442" s="1063" t="s">
        <v>806</v>
      </c>
      <c r="D2442" s="1063" t="s">
        <v>1367</v>
      </c>
      <c r="E2442" s="1066">
        <v>2019</v>
      </c>
      <c r="F2442" s="1066">
        <v>2019</v>
      </c>
      <c r="G2442" s="1064">
        <v>43565</v>
      </c>
      <c r="H2442" s="1117">
        <f t="shared" si="114"/>
        <v>2019</v>
      </c>
      <c r="I2442" s="1118"/>
      <c r="J2442" s="1063" t="s">
        <v>925</v>
      </c>
      <c r="K2442" s="1063" t="s">
        <v>924</v>
      </c>
      <c r="L2442" s="1063" t="s">
        <v>827</v>
      </c>
      <c r="M2442" s="1063">
        <v>1460.316</v>
      </c>
      <c r="N2442" s="1063">
        <v>0.57200000000000006</v>
      </c>
      <c r="O2442" s="1062">
        <f>VLOOKUP(C2442,'A. Rate Class Allocations'!$B$124:$J$128,6,FALSE)</f>
        <v>0.94261788524984402</v>
      </c>
      <c r="P2442" s="1061">
        <f>VLOOKUP(C2442,'A. Rate Class Allocations'!$B$124:$J$128,8,FALSE)</f>
        <v>0.86676492558695795</v>
      </c>
      <c r="Q2442" s="1061">
        <f>VLOOKUP(C2442,'A. Rate Class Allocations'!$B$124:$J$128,7,FALSE)</f>
        <v>0.93591420350510102</v>
      </c>
      <c r="R2442" s="1061">
        <f>VLOOKUP(C2442,'A. Rate Class Allocations'!$B$124:$J$128,9,FALSE)</f>
        <v>0.67326093337246795</v>
      </c>
      <c r="S2442" s="1060">
        <f t="shared" si="115"/>
        <v>1193.1192377879427</v>
      </c>
      <c r="T2442" s="1060">
        <f t="shared" si="116"/>
        <v>0.36042547695920152</v>
      </c>
    </row>
    <row r="2443" spans="1:20" s="1063" customFormat="1">
      <c r="A2443" s="1072" t="s">
        <v>846</v>
      </c>
      <c r="B2443" s="1063" t="s">
        <v>768</v>
      </c>
      <c r="C2443" s="1063" t="s">
        <v>806</v>
      </c>
      <c r="D2443" s="1063" t="s">
        <v>1367</v>
      </c>
      <c r="E2443" s="1066">
        <v>2019</v>
      </c>
      <c r="F2443" s="1066">
        <v>2019</v>
      </c>
      <c r="G2443" s="1064">
        <v>43565</v>
      </c>
      <c r="H2443" s="1117">
        <f t="shared" si="114"/>
        <v>2019</v>
      </c>
      <c r="I2443" s="1118"/>
      <c r="J2443" s="1063" t="s">
        <v>925</v>
      </c>
      <c r="K2443" s="1063" t="s">
        <v>924</v>
      </c>
      <c r="L2443" s="1063" t="s">
        <v>827</v>
      </c>
      <c r="M2443" s="1063">
        <v>592.29599999999982</v>
      </c>
      <c r="N2443" s="1063">
        <v>0.23199999999999998</v>
      </c>
      <c r="O2443" s="1062">
        <f>VLOOKUP(C2443,'A. Rate Class Allocations'!$B$124:$J$128,6,FALSE)</f>
        <v>0.94261788524984402</v>
      </c>
      <c r="P2443" s="1061">
        <f>VLOOKUP(C2443,'A. Rate Class Allocations'!$B$124:$J$128,8,FALSE)</f>
        <v>0.86676492558695795</v>
      </c>
      <c r="Q2443" s="1061">
        <f>VLOOKUP(C2443,'A. Rate Class Allocations'!$B$124:$J$128,7,FALSE)</f>
        <v>0.93591420350510102</v>
      </c>
      <c r="R2443" s="1061">
        <f>VLOOKUP(C2443,'A. Rate Class Allocations'!$B$124:$J$128,9,FALSE)</f>
        <v>0.67326093337246795</v>
      </c>
      <c r="S2443" s="1060">
        <f t="shared" si="115"/>
        <v>483.92248805385071</v>
      </c>
      <c r="T2443" s="1060">
        <f t="shared" si="116"/>
        <v>0.14618655708834744</v>
      </c>
    </row>
    <row r="2444" spans="1:20" s="1063" customFormat="1">
      <c r="A2444" s="1072" t="s">
        <v>846</v>
      </c>
      <c r="B2444" s="1063" t="s">
        <v>768</v>
      </c>
      <c r="C2444" s="1063" t="s">
        <v>806</v>
      </c>
      <c r="D2444" s="1063" t="s">
        <v>1367</v>
      </c>
      <c r="E2444" s="1066">
        <v>2019</v>
      </c>
      <c r="F2444" s="1066">
        <v>2019</v>
      </c>
      <c r="G2444" s="1064">
        <v>43565</v>
      </c>
      <c r="H2444" s="1117">
        <f t="shared" si="114"/>
        <v>2019</v>
      </c>
      <c r="I2444" s="1118"/>
      <c r="J2444" s="1063" t="s">
        <v>925</v>
      </c>
      <c r="K2444" s="1063" t="s">
        <v>924</v>
      </c>
      <c r="L2444" s="1063" t="s">
        <v>827</v>
      </c>
      <c r="M2444" s="1063">
        <v>469.75200000000007</v>
      </c>
      <c r="N2444" s="1063">
        <v>0.18400000000000002</v>
      </c>
      <c r="O2444" s="1062">
        <f>VLOOKUP(C2444,'A. Rate Class Allocations'!$B$124:$J$128,6,FALSE)</f>
        <v>0.94261788524984402</v>
      </c>
      <c r="P2444" s="1061">
        <f>VLOOKUP(C2444,'A. Rate Class Allocations'!$B$124:$J$128,8,FALSE)</f>
        <v>0.86676492558695795</v>
      </c>
      <c r="Q2444" s="1061">
        <f>VLOOKUP(C2444,'A. Rate Class Allocations'!$B$124:$J$128,7,FALSE)</f>
        <v>0.93591420350510102</v>
      </c>
      <c r="R2444" s="1061">
        <f>VLOOKUP(C2444,'A. Rate Class Allocations'!$B$124:$J$128,9,FALSE)</f>
        <v>0.67326093337246795</v>
      </c>
      <c r="S2444" s="1060">
        <f t="shared" si="115"/>
        <v>383.80059397374384</v>
      </c>
      <c r="T2444" s="1060">
        <f t="shared" si="116"/>
        <v>0.11594106251834456</v>
      </c>
    </row>
    <row r="2445" spans="1:20" s="1063" customFormat="1">
      <c r="A2445" s="1072" t="s">
        <v>846</v>
      </c>
      <c r="B2445" s="1063" t="s">
        <v>768</v>
      </c>
      <c r="C2445" s="1063" t="s">
        <v>806</v>
      </c>
      <c r="D2445" s="1063" t="s">
        <v>1366</v>
      </c>
      <c r="E2445" s="1066">
        <v>2019</v>
      </c>
      <c r="F2445" s="1066">
        <v>2019</v>
      </c>
      <c r="G2445" s="1064">
        <v>43549</v>
      </c>
      <c r="H2445" s="1117">
        <f t="shared" si="114"/>
        <v>2019</v>
      </c>
      <c r="I2445" s="1118"/>
      <c r="J2445" s="1063" t="s">
        <v>925</v>
      </c>
      <c r="K2445" s="1063" t="s">
        <v>924</v>
      </c>
      <c r="L2445" s="1063" t="s">
        <v>827</v>
      </c>
      <c r="M2445" s="1063">
        <v>64.98899999999999</v>
      </c>
      <c r="N2445" s="1063">
        <v>2.8999999999999998E-2</v>
      </c>
      <c r="O2445" s="1062">
        <f>VLOOKUP(C2445,'A. Rate Class Allocations'!$B$124:$J$128,6,FALSE)</f>
        <v>0.94261788524984402</v>
      </c>
      <c r="P2445" s="1061">
        <f>VLOOKUP(C2445,'A. Rate Class Allocations'!$B$124:$J$128,8,FALSE)</f>
        <v>0.86676492558695795</v>
      </c>
      <c r="Q2445" s="1061">
        <f>VLOOKUP(C2445,'A. Rate Class Allocations'!$B$124:$J$128,7,FALSE)</f>
        <v>0.93591420350510102</v>
      </c>
      <c r="R2445" s="1061">
        <f>VLOOKUP(C2445,'A. Rate Class Allocations'!$B$124:$J$128,9,FALSE)</f>
        <v>0.67326093337246795</v>
      </c>
      <c r="S2445" s="1060">
        <f t="shared" si="115"/>
        <v>53.097840566425759</v>
      </c>
      <c r="T2445" s="1060">
        <f t="shared" si="116"/>
        <v>1.8273319636043429E-2</v>
      </c>
    </row>
    <row r="2446" spans="1:20" s="1063" customFormat="1">
      <c r="A2446" s="1072" t="s">
        <v>846</v>
      </c>
      <c r="B2446" s="1063" t="s">
        <v>768</v>
      </c>
      <c r="C2446" s="1063" t="s">
        <v>806</v>
      </c>
      <c r="D2446" s="1063" t="s">
        <v>1366</v>
      </c>
      <c r="E2446" s="1066">
        <v>2019</v>
      </c>
      <c r="F2446" s="1066">
        <v>2019</v>
      </c>
      <c r="G2446" s="1064">
        <v>43549</v>
      </c>
      <c r="H2446" s="1117">
        <f t="shared" si="114"/>
        <v>2019</v>
      </c>
      <c r="I2446" s="1118"/>
      <c r="J2446" s="1063" t="s">
        <v>925</v>
      </c>
      <c r="K2446" s="1063" t="s">
        <v>924</v>
      </c>
      <c r="L2446" s="1063" t="s">
        <v>827</v>
      </c>
      <c r="M2446" s="1063">
        <v>878.47199999999998</v>
      </c>
      <c r="N2446" s="1063">
        <v>0.39200000000000002</v>
      </c>
      <c r="O2446" s="1062">
        <f>VLOOKUP(C2446,'A. Rate Class Allocations'!$B$124:$J$128,6,FALSE)</f>
        <v>0.94261788524984402</v>
      </c>
      <c r="P2446" s="1061">
        <f>VLOOKUP(C2446,'A. Rate Class Allocations'!$B$124:$J$128,8,FALSE)</f>
        <v>0.86676492558695795</v>
      </c>
      <c r="Q2446" s="1061">
        <f>VLOOKUP(C2446,'A. Rate Class Allocations'!$B$124:$J$128,7,FALSE)</f>
        <v>0.93591420350510102</v>
      </c>
      <c r="R2446" s="1061">
        <f>VLOOKUP(C2446,'A. Rate Class Allocations'!$B$124:$J$128,9,FALSE)</f>
        <v>0.67326093337246795</v>
      </c>
      <c r="S2446" s="1060">
        <f t="shared" si="115"/>
        <v>717.73632765651382</v>
      </c>
      <c r="T2446" s="1060">
        <f t="shared" si="116"/>
        <v>0.24700487232169055</v>
      </c>
    </row>
    <row r="2447" spans="1:20" s="1063" customFormat="1">
      <c r="A2447" s="1072" t="s">
        <v>846</v>
      </c>
      <c r="B2447" s="1063" t="s">
        <v>768</v>
      </c>
      <c r="C2447" s="1063" t="s">
        <v>806</v>
      </c>
      <c r="D2447" s="1063" t="s">
        <v>1366</v>
      </c>
      <c r="E2447" s="1066">
        <v>2019</v>
      </c>
      <c r="F2447" s="1066">
        <v>2019</v>
      </c>
      <c r="G2447" s="1064">
        <v>43549</v>
      </c>
      <c r="H2447" s="1117">
        <f t="shared" si="114"/>
        <v>2019</v>
      </c>
      <c r="I2447" s="1118"/>
      <c r="J2447" s="1063" t="s">
        <v>925</v>
      </c>
      <c r="K2447" s="1063" t="s">
        <v>924</v>
      </c>
      <c r="L2447" s="1063" t="s">
        <v>827</v>
      </c>
      <c r="M2447" s="1063">
        <v>770.90400000000011</v>
      </c>
      <c r="N2447" s="1063">
        <v>0.34400000000000003</v>
      </c>
      <c r="O2447" s="1062">
        <f>VLOOKUP(C2447,'A. Rate Class Allocations'!$B$124:$J$128,6,FALSE)</f>
        <v>0.94261788524984402</v>
      </c>
      <c r="P2447" s="1061">
        <f>VLOOKUP(C2447,'A. Rate Class Allocations'!$B$124:$J$128,8,FALSE)</f>
        <v>0.86676492558695795</v>
      </c>
      <c r="Q2447" s="1061">
        <f>VLOOKUP(C2447,'A. Rate Class Allocations'!$B$124:$J$128,7,FALSE)</f>
        <v>0.93591420350510102</v>
      </c>
      <c r="R2447" s="1061">
        <f>VLOOKUP(C2447,'A. Rate Class Allocations'!$B$124:$J$128,9,FALSE)</f>
        <v>0.67326093337246795</v>
      </c>
      <c r="S2447" s="1060">
        <f t="shared" si="115"/>
        <v>629.85024671898157</v>
      </c>
      <c r="T2447" s="1060">
        <f t="shared" si="116"/>
        <v>0.21675937775168763</v>
      </c>
    </row>
    <row r="2448" spans="1:20" s="1063" customFormat="1">
      <c r="A2448" s="1072" t="s">
        <v>846</v>
      </c>
      <c r="B2448" s="1063" t="s">
        <v>768</v>
      </c>
      <c r="C2448" s="1063" t="s">
        <v>806</v>
      </c>
      <c r="D2448" s="1063" t="s">
        <v>1365</v>
      </c>
      <c r="E2448" s="1066">
        <v>2019</v>
      </c>
      <c r="F2448" s="1066">
        <v>2019</v>
      </c>
      <c r="G2448" s="1064">
        <v>43507</v>
      </c>
      <c r="H2448" s="1117">
        <f t="shared" si="114"/>
        <v>2019</v>
      </c>
      <c r="I2448" s="1118"/>
      <c r="J2448" s="1063" t="s">
        <v>925</v>
      </c>
      <c r="K2448" s="1063" t="s">
        <v>924</v>
      </c>
      <c r="L2448" s="1063" t="s">
        <v>827</v>
      </c>
      <c r="M2448" s="1063">
        <v>593.63200000000018</v>
      </c>
      <c r="N2448" s="1063">
        <v>0.20800000000000002</v>
      </c>
      <c r="O2448" s="1062">
        <f>VLOOKUP(C2448,'A. Rate Class Allocations'!$B$124:$J$128,6,FALSE)</f>
        <v>0.94261788524984402</v>
      </c>
      <c r="P2448" s="1061">
        <f>VLOOKUP(C2448,'A. Rate Class Allocations'!$B$124:$J$128,8,FALSE)</f>
        <v>0.86676492558695795</v>
      </c>
      <c r="Q2448" s="1061">
        <f>VLOOKUP(C2448,'A. Rate Class Allocations'!$B$124:$J$128,7,FALSE)</f>
        <v>0.93591420350510102</v>
      </c>
      <c r="R2448" s="1061">
        <f>VLOOKUP(C2448,'A. Rate Class Allocations'!$B$124:$J$128,9,FALSE)</f>
        <v>0.67326093337246795</v>
      </c>
      <c r="S2448" s="1060">
        <f t="shared" si="115"/>
        <v>485.01403762372814</v>
      </c>
      <c r="T2448" s="1060">
        <f t="shared" si="116"/>
        <v>0.13106380980334603</v>
      </c>
    </row>
    <row r="2449" spans="1:20" s="1063" customFormat="1">
      <c r="A2449" s="1072" t="s">
        <v>846</v>
      </c>
      <c r="B2449" s="1063" t="s">
        <v>768</v>
      </c>
      <c r="C2449" s="1063" t="s">
        <v>806</v>
      </c>
      <c r="D2449" s="1063" t="s">
        <v>1365</v>
      </c>
      <c r="E2449" s="1066">
        <v>2019</v>
      </c>
      <c r="F2449" s="1066">
        <v>2019</v>
      </c>
      <c r="G2449" s="1064">
        <v>43507</v>
      </c>
      <c r="H2449" s="1117">
        <f t="shared" si="114"/>
        <v>2019</v>
      </c>
      <c r="I2449" s="1118"/>
      <c r="J2449" s="1063" t="s">
        <v>925</v>
      </c>
      <c r="K2449" s="1063" t="s">
        <v>924</v>
      </c>
      <c r="L2449" s="1063" t="s">
        <v>827</v>
      </c>
      <c r="M2449" s="1063">
        <v>547.96800000000007</v>
      </c>
      <c r="N2449" s="1063">
        <v>0.192</v>
      </c>
      <c r="O2449" s="1062">
        <f>VLOOKUP(C2449,'A. Rate Class Allocations'!$B$124:$J$128,6,FALSE)</f>
        <v>0.94261788524984402</v>
      </c>
      <c r="P2449" s="1061">
        <f>VLOOKUP(C2449,'A. Rate Class Allocations'!$B$124:$J$128,8,FALSE)</f>
        <v>0.86676492558695795</v>
      </c>
      <c r="Q2449" s="1061">
        <f>VLOOKUP(C2449,'A. Rate Class Allocations'!$B$124:$J$128,7,FALSE)</f>
        <v>0.93591420350510102</v>
      </c>
      <c r="R2449" s="1061">
        <f>VLOOKUP(C2449,'A. Rate Class Allocations'!$B$124:$J$128,9,FALSE)</f>
        <v>0.67326093337246795</v>
      </c>
      <c r="S2449" s="1060">
        <f t="shared" si="115"/>
        <v>447.7052654988259</v>
      </c>
      <c r="T2449" s="1060">
        <f t="shared" si="116"/>
        <v>0.12098197828001168</v>
      </c>
    </row>
    <row r="2450" spans="1:20" s="1063" customFormat="1">
      <c r="A2450" s="1072" t="s">
        <v>846</v>
      </c>
      <c r="B2450" s="1063" t="s">
        <v>768</v>
      </c>
      <c r="C2450" s="1063" t="s">
        <v>806</v>
      </c>
      <c r="D2450" s="1063" t="s">
        <v>1364</v>
      </c>
      <c r="E2450" s="1066">
        <v>2019</v>
      </c>
      <c r="F2450" s="1066">
        <v>2019</v>
      </c>
      <c r="G2450" s="1064">
        <v>43531</v>
      </c>
      <c r="H2450" s="1117">
        <f t="shared" si="114"/>
        <v>2019</v>
      </c>
      <c r="I2450" s="1118"/>
      <c r="J2450" s="1063" t="s">
        <v>925</v>
      </c>
      <c r="K2450" s="1063" t="s">
        <v>924</v>
      </c>
      <c r="L2450" s="1063" t="s">
        <v>827</v>
      </c>
      <c r="M2450" s="1063">
        <v>4395.1050000000005</v>
      </c>
      <c r="N2450" s="1063">
        <v>1.2869999999999999</v>
      </c>
      <c r="O2450" s="1062">
        <f>VLOOKUP(C2450,'A. Rate Class Allocations'!$B$124:$J$128,6,FALSE)</f>
        <v>0.94261788524984402</v>
      </c>
      <c r="P2450" s="1061">
        <f>VLOOKUP(C2450,'A. Rate Class Allocations'!$B$124:$J$128,8,FALSE)</f>
        <v>0.86676492558695795</v>
      </c>
      <c r="Q2450" s="1061">
        <f>VLOOKUP(C2450,'A. Rate Class Allocations'!$B$124:$J$128,7,FALSE)</f>
        <v>0.93591420350510102</v>
      </c>
      <c r="R2450" s="1061">
        <f>VLOOKUP(C2450,'A. Rate Class Allocations'!$B$124:$J$128,9,FALSE)</f>
        <v>0.67326093337246795</v>
      </c>
      <c r="S2450" s="1060">
        <f t="shared" si="115"/>
        <v>3590.9243804751686</v>
      </c>
      <c r="T2450" s="1060">
        <f t="shared" si="116"/>
        <v>0.81095732315820335</v>
      </c>
    </row>
    <row r="2451" spans="1:20" s="1063" customFormat="1">
      <c r="A2451" s="1072" t="s">
        <v>846</v>
      </c>
      <c r="B2451" s="1063" t="s">
        <v>768</v>
      </c>
      <c r="C2451" s="1063" t="s">
        <v>806</v>
      </c>
      <c r="D2451" s="1063" t="s">
        <v>1363</v>
      </c>
      <c r="E2451" s="1066">
        <v>2019</v>
      </c>
      <c r="F2451" s="1066">
        <v>2019</v>
      </c>
      <c r="G2451" s="1064">
        <v>43553</v>
      </c>
      <c r="H2451" s="1117">
        <f t="shared" si="114"/>
        <v>2019</v>
      </c>
      <c r="I2451" s="1118"/>
      <c r="J2451" s="1063" t="s">
        <v>925</v>
      </c>
      <c r="K2451" s="1063" t="s">
        <v>924</v>
      </c>
      <c r="L2451" s="1063" t="s">
        <v>827</v>
      </c>
      <c r="M2451" s="1063">
        <v>4753.6799999999994</v>
      </c>
      <c r="N2451" s="1063">
        <v>1.3919999999999999</v>
      </c>
      <c r="O2451" s="1062">
        <f>VLOOKUP(C2451,'A. Rate Class Allocations'!$B$124:$J$128,6,FALSE)</f>
        <v>0.94261788524984402</v>
      </c>
      <c r="P2451" s="1061">
        <f>VLOOKUP(C2451,'A. Rate Class Allocations'!$B$124:$J$128,8,FALSE)</f>
        <v>0.86676492558695795</v>
      </c>
      <c r="Q2451" s="1061">
        <f>VLOOKUP(C2451,'A. Rate Class Allocations'!$B$124:$J$128,7,FALSE)</f>
        <v>0.93591420350510102</v>
      </c>
      <c r="R2451" s="1061">
        <f>VLOOKUP(C2451,'A. Rate Class Allocations'!$B$124:$J$128,9,FALSE)</f>
        <v>0.67326093337246795</v>
      </c>
      <c r="S2451" s="1060">
        <f t="shared" si="115"/>
        <v>3883.8902390220933</v>
      </c>
      <c r="T2451" s="1060">
        <f t="shared" si="116"/>
        <v>0.87711934253008461</v>
      </c>
    </row>
    <row r="2452" spans="1:20" s="1063" customFormat="1">
      <c r="A2452" s="1072" t="s">
        <v>846</v>
      </c>
      <c r="B2452" s="1063" t="s">
        <v>768</v>
      </c>
      <c r="C2452" s="1063" t="s">
        <v>806</v>
      </c>
      <c r="D2452" s="1063" t="s">
        <v>1363</v>
      </c>
      <c r="E2452" s="1066">
        <v>2019</v>
      </c>
      <c r="F2452" s="1066">
        <v>2019</v>
      </c>
      <c r="G2452" s="1064">
        <v>43553</v>
      </c>
      <c r="H2452" s="1117">
        <f t="shared" si="114"/>
        <v>2019</v>
      </c>
      <c r="I2452" s="1118"/>
      <c r="J2452" s="1063" t="s">
        <v>843</v>
      </c>
      <c r="K2452" s="1063" t="s">
        <v>924</v>
      </c>
      <c r="L2452" s="1063" t="s">
        <v>827</v>
      </c>
      <c r="M2452" s="1063">
        <v>693.245</v>
      </c>
      <c r="N2452" s="1063">
        <v>0.20299999999999999</v>
      </c>
      <c r="O2452" s="1062">
        <f>VLOOKUP(C2452,'A. Rate Class Allocations'!$B$124:$J$128,6,FALSE)</f>
        <v>0.94261788524984402</v>
      </c>
      <c r="P2452" s="1061">
        <f>VLOOKUP(C2452,'A. Rate Class Allocations'!$B$124:$J$128,8,FALSE)</f>
        <v>0.86676492558695795</v>
      </c>
      <c r="Q2452" s="1061">
        <f>VLOOKUP(C2452,'A. Rate Class Allocations'!$B$124:$J$128,7,FALSE)</f>
        <v>0.93591420350510102</v>
      </c>
      <c r="R2452" s="1061">
        <f>VLOOKUP(C2452,'A. Rate Class Allocations'!$B$124:$J$128,9,FALSE)</f>
        <v>0.67326093337246795</v>
      </c>
      <c r="S2452" s="1060">
        <f t="shared" si="115"/>
        <v>566.40065985738863</v>
      </c>
      <c r="T2452" s="1060">
        <f t="shared" si="116"/>
        <v>0.12791323745230401</v>
      </c>
    </row>
    <row r="2453" spans="1:20" s="1063" customFormat="1">
      <c r="A2453" s="1072" t="s">
        <v>846</v>
      </c>
      <c r="B2453" s="1063" t="s">
        <v>768</v>
      </c>
      <c r="C2453" s="1063" t="s">
        <v>806</v>
      </c>
      <c r="D2453" s="1063" t="s">
        <v>1362</v>
      </c>
      <c r="E2453" s="1066">
        <v>2019</v>
      </c>
      <c r="F2453" s="1066">
        <v>2019</v>
      </c>
      <c r="G2453" s="1064">
        <v>43511</v>
      </c>
      <c r="H2453" s="1117">
        <f t="shared" si="114"/>
        <v>2019</v>
      </c>
      <c r="I2453" s="1118"/>
      <c r="J2453" s="1063" t="s">
        <v>925</v>
      </c>
      <c r="K2453" s="1063" t="s">
        <v>924</v>
      </c>
      <c r="L2453" s="1063" t="s">
        <v>827</v>
      </c>
      <c r="M2453" s="1063">
        <v>2915.8480000000009</v>
      </c>
      <c r="N2453" s="1063">
        <v>1.1960000000000002</v>
      </c>
      <c r="O2453" s="1062">
        <f>VLOOKUP(C2453,'A. Rate Class Allocations'!$B$124:$J$128,6,FALSE)</f>
        <v>0.94261788524984402</v>
      </c>
      <c r="P2453" s="1061">
        <f>VLOOKUP(C2453,'A. Rate Class Allocations'!$B$124:$J$128,8,FALSE)</f>
        <v>0.86676492558695795</v>
      </c>
      <c r="Q2453" s="1061">
        <f>VLOOKUP(C2453,'A. Rate Class Allocations'!$B$124:$J$128,7,FALSE)</f>
        <v>0.93591420350510102</v>
      </c>
      <c r="R2453" s="1061">
        <f>VLOOKUP(C2453,'A. Rate Class Allocations'!$B$124:$J$128,9,FALSE)</f>
        <v>0.67326093337246795</v>
      </c>
      <c r="S2453" s="1060">
        <f t="shared" si="115"/>
        <v>2382.3298130442304</v>
      </c>
      <c r="T2453" s="1060">
        <f t="shared" si="116"/>
        <v>0.7536169063692395</v>
      </c>
    </row>
    <row r="2454" spans="1:20" s="1063" customFormat="1">
      <c r="A2454" s="1072" t="s">
        <v>846</v>
      </c>
      <c r="B2454" s="1063" t="s">
        <v>768</v>
      </c>
      <c r="C2454" s="1063" t="s">
        <v>806</v>
      </c>
      <c r="D2454" s="1063" t="s">
        <v>1361</v>
      </c>
      <c r="E2454" s="1066">
        <v>2019</v>
      </c>
      <c r="F2454" s="1066">
        <v>2019</v>
      </c>
      <c r="G2454" s="1064">
        <v>43508</v>
      </c>
      <c r="H2454" s="1117">
        <f t="shared" si="114"/>
        <v>2019</v>
      </c>
      <c r="I2454" s="1118"/>
      <c r="J2454" s="1063" t="s">
        <v>925</v>
      </c>
      <c r="K2454" s="1063" t="s">
        <v>924</v>
      </c>
      <c r="L2454" s="1063" t="s">
        <v>827</v>
      </c>
      <c r="M2454" s="1063">
        <v>2712.84</v>
      </c>
      <c r="N2454" s="1063">
        <v>0.78</v>
      </c>
      <c r="O2454" s="1062">
        <f>VLOOKUP(C2454,'A. Rate Class Allocations'!$B$124:$J$128,6,FALSE)</f>
        <v>0.94261788524984402</v>
      </c>
      <c r="P2454" s="1061">
        <f>VLOOKUP(C2454,'A. Rate Class Allocations'!$B$124:$J$128,8,FALSE)</f>
        <v>0.86676492558695795</v>
      </c>
      <c r="Q2454" s="1061">
        <f>VLOOKUP(C2454,'A. Rate Class Allocations'!$B$124:$J$128,7,FALSE)</f>
        <v>0.93591420350510102</v>
      </c>
      <c r="R2454" s="1061">
        <f>VLOOKUP(C2454,'A. Rate Class Allocations'!$B$124:$J$128,9,FALSE)</f>
        <v>0.67326093337246795</v>
      </c>
      <c r="S2454" s="1060">
        <f t="shared" si="115"/>
        <v>2216.4665682226605</v>
      </c>
      <c r="T2454" s="1060">
        <f t="shared" si="116"/>
        <v>0.49148928676254749</v>
      </c>
    </row>
    <row r="2455" spans="1:20" s="1063" customFormat="1">
      <c r="A2455" s="1072" t="s">
        <v>846</v>
      </c>
      <c r="B2455" s="1063" t="s">
        <v>768</v>
      </c>
      <c r="C2455" s="1063" t="s">
        <v>806</v>
      </c>
      <c r="D2455" s="1063" t="s">
        <v>1361</v>
      </c>
      <c r="E2455" s="1066">
        <v>2019</v>
      </c>
      <c r="F2455" s="1066">
        <v>2019</v>
      </c>
      <c r="G2455" s="1064">
        <v>43508</v>
      </c>
      <c r="H2455" s="1117">
        <f t="shared" si="114"/>
        <v>2019</v>
      </c>
      <c r="I2455" s="1118"/>
      <c r="J2455" s="1063" t="s">
        <v>925</v>
      </c>
      <c r="K2455" s="1063" t="s">
        <v>924</v>
      </c>
      <c r="L2455" s="1063" t="s">
        <v>827</v>
      </c>
      <c r="M2455" s="1063">
        <v>55.648000000000003</v>
      </c>
      <c r="N2455" s="1063">
        <v>1.6E-2</v>
      </c>
      <c r="O2455" s="1062">
        <f>VLOOKUP(C2455,'A. Rate Class Allocations'!$B$124:$J$128,6,FALSE)</f>
        <v>0.94261788524984402</v>
      </c>
      <c r="P2455" s="1061">
        <f>VLOOKUP(C2455,'A. Rate Class Allocations'!$B$124:$J$128,8,FALSE)</f>
        <v>0.86676492558695795</v>
      </c>
      <c r="Q2455" s="1061">
        <f>VLOOKUP(C2455,'A. Rate Class Allocations'!$B$124:$J$128,7,FALSE)</f>
        <v>0.93591420350510102</v>
      </c>
      <c r="R2455" s="1061">
        <f>VLOOKUP(C2455,'A. Rate Class Allocations'!$B$124:$J$128,9,FALSE)</f>
        <v>0.67326093337246795</v>
      </c>
      <c r="S2455" s="1060">
        <f t="shared" si="115"/>
        <v>45.465980886618674</v>
      </c>
      <c r="T2455" s="1060">
        <f t="shared" si="116"/>
        <v>1.0081831523334308E-2</v>
      </c>
    </row>
    <row r="2456" spans="1:20" s="1063" customFormat="1">
      <c r="A2456" s="1072" t="s">
        <v>846</v>
      </c>
      <c r="B2456" s="1063" t="s">
        <v>768</v>
      </c>
      <c r="C2456" s="1063" t="s">
        <v>806</v>
      </c>
      <c r="D2456" s="1063" t="s">
        <v>1360</v>
      </c>
      <c r="E2456" s="1066">
        <v>2019</v>
      </c>
      <c r="F2456" s="1066">
        <v>2019</v>
      </c>
      <c r="G2456" s="1064">
        <v>43511</v>
      </c>
      <c r="H2456" s="1117">
        <f t="shared" si="114"/>
        <v>2019</v>
      </c>
      <c r="I2456" s="1118"/>
      <c r="J2456" s="1063" t="s">
        <v>925</v>
      </c>
      <c r="K2456" s="1063" t="s">
        <v>924</v>
      </c>
      <c r="L2456" s="1063" t="s">
        <v>827</v>
      </c>
      <c r="M2456" s="1063">
        <v>3677.3739999999993</v>
      </c>
      <c r="N2456" s="1063">
        <v>1.3629999999999998</v>
      </c>
      <c r="O2456" s="1062">
        <f>VLOOKUP(C2456,'A. Rate Class Allocations'!$B$124:$J$128,6,FALSE)</f>
        <v>0.94261788524984402</v>
      </c>
      <c r="P2456" s="1061">
        <f>VLOOKUP(C2456,'A. Rate Class Allocations'!$B$124:$J$128,8,FALSE)</f>
        <v>0.86676492558695795</v>
      </c>
      <c r="Q2456" s="1061">
        <f>VLOOKUP(C2456,'A. Rate Class Allocations'!$B$124:$J$128,7,FALSE)</f>
        <v>0.93591420350510102</v>
      </c>
      <c r="R2456" s="1061">
        <f>VLOOKUP(C2456,'A. Rate Class Allocations'!$B$124:$J$128,9,FALSE)</f>
        <v>0.67326093337246795</v>
      </c>
      <c r="S2456" s="1060">
        <f t="shared" si="115"/>
        <v>3004.5179700429203</v>
      </c>
      <c r="T2456" s="1060">
        <f t="shared" si="116"/>
        <v>0.85884602289404111</v>
      </c>
    </row>
    <row r="2457" spans="1:20" s="1063" customFormat="1">
      <c r="A2457" s="1072" t="s">
        <v>846</v>
      </c>
      <c r="B2457" s="1063" t="s">
        <v>768</v>
      </c>
      <c r="C2457" s="1063" t="s">
        <v>806</v>
      </c>
      <c r="D2457" s="1063" t="s">
        <v>1359</v>
      </c>
      <c r="E2457" s="1066">
        <v>2019</v>
      </c>
      <c r="F2457" s="1066">
        <v>2019</v>
      </c>
      <c r="G2457" s="1064">
        <v>43501</v>
      </c>
      <c r="H2457" s="1117">
        <f t="shared" si="114"/>
        <v>2019</v>
      </c>
      <c r="I2457" s="1118"/>
      <c r="J2457" s="1063" t="s">
        <v>925</v>
      </c>
      <c r="K2457" s="1063" t="s">
        <v>924</v>
      </c>
      <c r="L2457" s="1063" t="s">
        <v>827</v>
      </c>
      <c r="M2457" s="1063">
        <v>3815.5420000000008</v>
      </c>
      <c r="N2457" s="1063">
        <v>1.5580000000000003</v>
      </c>
      <c r="O2457" s="1062">
        <f>VLOOKUP(C2457,'A. Rate Class Allocations'!$B$124:$J$128,6,FALSE)</f>
        <v>0.94261788524984402</v>
      </c>
      <c r="P2457" s="1061">
        <f>VLOOKUP(C2457,'A. Rate Class Allocations'!$B$124:$J$128,8,FALSE)</f>
        <v>0.86676492558695795</v>
      </c>
      <c r="Q2457" s="1061">
        <f>VLOOKUP(C2457,'A. Rate Class Allocations'!$B$124:$J$128,7,FALSE)</f>
        <v>0.93591420350510102</v>
      </c>
      <c r="R2457" s="1061">
        <f>VLOOKUP(C2457,'A. Rate Class Allocations'!$B$124:$J$128,9,FALSE)</f>
        <v>0.67326093337246795</v>
      </c>
      <c r="S2457" s="1060">
        <f t="shared" si="115"/>
        <v>3117.4051114881186</v>
      </c>
      <c r="T2457" s="1060">
        <f t="shared" si="116"/>
        <v>0.98171834458467833</v>
      </c>
    </row>
    <row r="2458" spans="1:20" s="1063" customFormat="1">
      <c r="A2458" s="1072" t="s">
        <v>846</v>
      </c>
      <c r="B2458" s="1063" t="s">
        <v>768</v>
      </c>
      <c r="C2458" s="1063" t="s">
        <v>806</v>
      </c>
      <c r="D2458" s="1063" t="s">
        <v>1358</v>
      </c>
      <c r="E2458" s="1066">
        <v>2019</v>
      </c>
      <c r="F2458" s="1066">
        <v>2019</v>
      </c>
      <c r="G2458" s="1064">
        <v>43503</v>
      </c>
      <c r="H2458" s="1117">
        <f t="shared" si="114"/>
        <v>2019</v>
      </c>
      <c r="I2458" s="1118"/>
      <c r="J2458" s="1063" t="s">
        <v>925</v>
      </c>
      <c r="K2458" s="1063" t="s">
        <v>924</v>
      </c>
      <c r="L2458" s="1063" t="s">
        <v>827</v>
      </c>
      <c r="M2458" s="1063">
        <v>148.40800000000004</v>
      </c>
      <c r="N2458" s="1063">
        <v>5.2000000000000005E-2</v>
      </c>
      <c r="O2458" s="1062">
        <f>VLOOKUP(C2458,'A. Rate Class Allocations'!$B$124:$J$128,6,FALSE)</f>
        <v>0.94261788524984402</v>
      </c>
      <c r="P2458" s="1061">
        <f>VLOOKUP(C2458,'A. Rate Class Allocations'!$B$124:$J$128,8,FALSE)</f>
        <v>0.86676492558695795</v>
      </c>
      <c r="Q2458" s="1061">
        <f>VLOOKUP(C2458,'A. Rate Class Allocations'!$B$124:$J$128,7,FALSE)</f>
        <v>0.93591420350510102</v>
      </c>
      <c r="R2458" s="1061">
        <f>VLOOKUP(C2458,'A. Rate Class Allocations'!$B$124:$J$128,9,FALSE)</f>
        <v>0.67326093337246795</v>
      </c>
      <c r="S2458" s="1060">
        <f t="shared" si="115"/>
        <v>121.25350940593204</v>
      </c>
      <c r="T2458" s="1060">
        <f t="shared" si="116"/>
        <v>3.2765952450836508E-2</v>
      </c>
    </row>
    <row r="2459" spans="1:20" s="1063" customFormat="1">
      <c r="A2459" s="1072" t="s">
        <v>846</v>
      </c>
      <c r="B2459" s="1063" t="s">
        <v>768</v>
      </c>
      <c r="C2459" s="1063" t="s">
        <v>806</v>
      </c>
      <c r="D2459" s="1063" t="s">
        <v>1358</v>
      </c>
      <c r="E2459" s="1066">
        <v>2019</v>
      </c>
      <c r="F2459" s="1066">
        <v>2019</v>
      </c>
      <c r="G2459" s="1064">
        <v>43503</v>
      </c>
      <c r="H2459" s="1117">
        <f t="shared" si="114"/>
        <v>2019</v>
      </c>
      <c r="I2459" s="1118"/>
      <c r="J2459" s="1063" t="s">
        <v>925</v>
      </c>
      <c r="K2459" s="1063" t="s">
        <v>924</v>
      </c>
      <c r="L2459" s="1063" t="s">
        <v>827</v>
      </c>
      <c r="M2459" s="1063">
        <v>1158.7239999999999</v>
      </c>
      <c r="N2459" s="1063">
        <v>0.40599999999999997</v>
      </c>
      <c r="O2459" s="1062">
        <f>VLOOKUP(C2459,'A. Rate Class Allocations'!$B$124:$J$128,6,FALSE)</f>
        <v>0.94261788524984402</v>
      </c>
      <c r="P2459" s="1061">
        <f>VLOOKUP(C2459,'A. Rate Class Allocations'!$B$124:$J$128,8,FALSE)</f>
        <v>0.86676492558695795</v>
      </c>
      <c r="Q2459" s="1061">
        <f>VLOOKUP(C2459,'A. Rate Class Allocations'!$B$124:$J$128,7,FALSE)</f>
        <v>0.93591420350510102</v>
      </c>
      <c r="R2459" s="1061">
        <f>VLOOKUP(C2459,'A. Rate Class Allocations'!$B$124:$J$128,9,FALSE)</f>
        <v>0.67326093337246795</v>
      </c>
      <c r="S2459" s="1060">
        <f t="shared" si="115"/>
        <v>946.71009266939211</v>
      </c>
      <c r="T2459" s="1060">
        <f t="shared" si="116"/>
        <v>0.25582647490460803</v>
      </c>
    </row>
    <row r="2460" spans="1:20" s="1063" customFormat="1">
      <c r="A2460" s="1072" t="s">
        <v>846</v>
      </c>
      <c r="B2460" s="1063" t="s">
        <v>768</v>
      </c>
      <c r="C2460" s="1063" t="s">
        <v>806</v>
      </c>
      <c r="D2460" s="1063" t="s">
        <v>1358</v>
      </c>
      <c r="E2460" s="1066">
        <v>2019</v>
      </c>
      <c r="F2460" s="1066">
        <v>2019</v>
      </c>
      <c r="G2460" s="1064">
        <v>43503</v>
      </c>
      <c r="H2460" s="1117">
        <f t="shared" si="114"/>
        <v>2019</v>
      </c>
      <c r="I2460" s="1118"/>
      <c r="J2460" s="1063" t="s">
        <v>925</v>
      </c>
      <c r="K2460" s="1063" t="s">
        <v>924</v>
      </c>
      <c r="L2460" s="1063" t="s">
        <v>827</v>
      </c>
      <c r="M2460" s="1063">
        <v>199.77999999999997</v>
      </c>
      <c r="N2460" s="1063">
        <v>6.9999999999999993E-2</v>
      </c>
      <c r="O2460" s="1062">
        <f>VLOOKUP(C2460,'A. Rate Class Allocations'!$B$124:$J$128,6,FALSE)</f>
        <v>0.94261788524984402</v>
      </c>
      <c r="P2460" s="1061">
        <f>VLOOKUP(C2460,'A. Rate Class Allocations'!$B$124:$J$128,8,FALSE)</f>
        <v>0.86676492558695795</v>
      </c>
      <c r="Q2460" s="1061">
        <f>VLOOKUP(C2460,'A. Rate Class Allocations'!$B$124:$J$128,7,FALSE)</f>
        <v>0.93591420350510102</v>
      </c>
      <c r="R2460" s="1061">
        <f>VLOOKUP(C2460,'A. Rate Class Allocations'!$B$124:$J$128,9,FALSE)</f>
        <v>0.67326093337246795</v>
      </c>
      <c r="S2460" s="1060">
        <f t="shared" si="115"/>
        <v>163.22587804644689</v>
      </c>
      <c r="T2460" s="1060">
        <f t="shared" si="116"/>
        <v>4.4108012914587588E-2</v>
      </c>
    </row>
    <row r="2461" spans="1:20" s="1063" customFormat="1">
      <c r="A2461" s="1072" t="s">
        <v>846</v>
      </c>
      <c r="B2461" s="1063" t="s">
        <v>768</v>
      </c>
      <c r="C2461" s="1063" t="s">
        <v>806</v>
      </c>
      <c r="D2461" s="1063" t="s">
        <v>1357</v>
      </c>
      <c r="E2461" s="1066">
        <v>2019</v>
      </c>
      <c r="F2461" s="1066">
        <v>2019</v>
      </c>
      <c r="G2461" s="1064">
        <v>43474</v>
      </c>
      <c r="H2461" s="1117">
        <f t="shared" si="114"/>
        <v>2019</v>
      </c>
      <c r="I2461" s="1118"/>
      <c r="J2461" s="1063" t="s">
        <v>925</v>
      </c>
      <c r="K2461" s="1063" t="s">
        <v>924</v>
      </c>
      <c r="L2461" s="1063" t="s">
        <v>827</v>
      </c>
      <c r="M2461" s="1063">
        <v>517.92000000000019</v>
      </c>
      <c r="N2461" s="1063">
        <v>0.26000000000000006</v>
      </c>
      <c r="O2461" s="1062">
        <f>VLOOKUP(C2461,'A. Rate Class Allocations'!$B$124:$J$128,6,FALSE)</f>
        <v>0.94261788524984402</v>
      </c>
      <c r="P2461" s="1061">
        <f>VLOOKUP(C2461,'A. Rate Class Allocations'!$B$124:$J$128,8,FALSE)</f>
        <v>0.86676492558695795</v>
      </c>
      <c r="Q2461" s="1061">
        <f>VLOOKUP(C2461,'A. Rate Class Allocations'!$B$124:$J$128,7,FALSE)</f>
        <v>0.93591420350510102</v>
      </c>
      <c r="R2461" s="1061">
        <f>VLOOKUP(C2461,'A. Rate Class Allocations'!$B$124:$J$128,9,FALSE)</f>
        <v>0.67326093337246795</v>
      </c>
      <c r="S2461" s="1060">
        <f t="shared" si="115"/>
        <v>423.15520451404461</v>
      </c>
      <c r="T2461" s="1060">
        <f t="shared" si="116"/>
        <v>0.16382976225418253</v>
      </c>
    </row>
    <row r="2462" spans="1:20" s="1063" customFormat="1">
      <c r="A2462" s="1072" t="s">
        <v>846</v>
      </c>
      <c r="B2462" s="1063" t="s">
        <v>768</v>
      </c>
      <c r="C2462" s="1063" t="s">
        <v>806</v>
      </c>
      <c r="D2462" s="1063" t="s">
        <v>1357</v>
      </c>
      <c r="E2462" s="1066">
        <v>2019</v>
      </c>
      <c r="F2462" s="1066">
        <v>2019</v>
      </c>
      <c r="G2462" s="1064">
        <v>43474</v>
      </c>
      <c r="H2462" s="1117">
        <f t="shared" si="114"/>
        <v>2019</v>
      </c>
      <c r="I2462" s="1118"/>
      <c r="J2462" s="1063" t="s">
        <v>925</v>
      </c>
      <c r="K2462" s="1063" t="s">
        <v>924</v>
      </c>
      <c r="L2462" s="1063" t="s">
        <v>827</v>
      </c>
      <c r="M2462" s="1063">
        <v>231.07199999999997</v>
      </c>
      <c r="N2462" s="1063">
        <v>0.11599999999999999</v>
      </c>
      <c r="O2462" s="1062">
        <f>VLOOKUP(C2462,'A. Rate Class Allocations'!$B$124:$J$128,6,FALSE)</f>
        <v>0.94261788524984402</v>
      </c>
      <c r="P2462" s="1061">
        <f>VLOOKUP(C2462,'A. Rate Class Allocations'!$B$124:$J$128,8,FALSE)</f>
        <v>0.86676492558695795</v>
      </c>
      <c r="Q2462" s="1061">
        <f>VLOOKUP(C2462,'A. Rate Class Allocations'!$B$124:$J$128,7,FALSE)</f>
        <v>0.93591420350510102</v>
      </c>
      <c r="R2462" s="1061">
        <f>VLOOKUP(C2462,'A. Rate Class Allocations'!$B$124:$J$128,9,FALSE)</f>
        <v>0.67326093337246795</v>
      </c>
      <c r="S2462" s="1060">
        <f t="shared" si="115"/>
        <v>188.79232201395826</v>
      </c>
      <c r="T2462" s="1060">
        <f t="shared" si="116"/>
        <v>7.3093278544173718E-2</v>
      </c>
    </row>
    <row r="2463" spans="1:20" s="1063" customFormat="1">
      <c r="A2463" s="1072" t="s">
        <v>846</v>
      </c>
      <c r="B2463" s="1063" t="s">
        <v>768</v>
      </c>
      <c r="C2463" s="1063" t="s">
        <v>806</v>
      </c>
      <c r="D2463" s="1063" t="s">
        <v>1357</v>
      </c>
      <c r="E2463" s="1066">
        <v>2019</v>
      </c>
      <c r="F2463" s="1066">
        <v>2019</v>
      </c>
      <c r="G2463" s="1064">
        <v>43474</v>
      </c>
      <c r="H2463" s="1117">
        <f t="shared" si="114"/>
        <v>2019</v>
      </c>
      <c r="I2463" s="1118"/>
      <c r="J2463" s="1063" t="s">
        <v>925</v>
      </c>
      <c r="K2463" s="1063" t="s">
        <v>924</v>
      </c>
      <c r="L2463" s="1063" t="s">
        <v>827</v>
      </c>
      <c r="M2463" s="1063">
        <v>195.21600000000001</v>
      </c>
      <c r="N2463" s="1063">
        <v>9.8000000000000004E-2</v>
      </c>
      <c r="O2463" s="1062">
        <f>VLOOKUP(C2463,'A. Rate Class Allocations'!$B$124:$J$128,6,FALSE)</f>
        <v>0.94261788524984402</v>
      </c>
      <c r="P2463" s="1061">
        <f>VLOOKUP(C2463,'A. Rate Class Allocations'!$B$124:$J$128,8,FALSE)</f>
        <v>0.86676492558695795</v>
      </c>
      <c r="Q2463" s="1061">
        <f>VLOOKUP(C2463,'A. Rate Class Allocations'!$B$124:$J$128,7,FALSE)</f>
        <v>0.93591420350510102</v>
      </c>
      <c r="R2463" s="1061">
        <f>VLOOKUP(C2463,'A. Rate Class Allocations'!$B$124:$J$128,9,FALSE)</f>
        <v>0.67326093337246795</v>
      </c>
      <c r="S2463" s="1060">
        <f t="shared" si="115"/>
        <v>159.49696170144753</v>
      </c>
      <c r="T2463" s="1060">
        <f t="shared" si="116"/>
        <v>6.1751218080422637E-2</v>
      </c>
    </row>
    <row r="2464" spans="1:20" s="1063" customFormat="1">
      <c r="A2464" s="1072" t="s">
        <v>846</v>
      </c>
      <c r="B2464" s="1063" t="s">
        <v>768</v>
      </c>
      <c r="C2464" s="1063" t="s">
        <v>806</v>
      </c>
      <c r="D2464" s="1063" t="s">
        <v>1356</v>
      </c>
      <c r="E2464" s="1066">
        <v>2019</v>
      </c>
      <c r="F2464" s="1066">
        <v>2019</v>
      </c>
      <c r="G2464" s="1064">
        <v>43479</v>
      </c>
      <c r="H2464" s="1117">
        <f t="shared" si="114"/>
        <v>2019</v>
      </c>
      <c r="I2464" s="1118"/>
      <c r="J2464" s="1063" t="s">
        <v>925</v>
      </c>
      <c r="K2464" s="1063" t="s">
        <v>924</v>
      </c>
      <c r="L2464" s="1063" t="s">
        <v>827</v>
      </c>
      <c r="M2464" s="1063">
        <v>3457.2719999999999</v>
      </c>
      <c r="N2464" s="1063">
        <v>1.0919999999999999</v>
      </c>
      <c r="O2464" s="1062">
        <f>VLOOKUP(C2464,'A. Rate Class Allocations'!$B$124:$J$128,6,FALSE)</f>
        <v>0.94261788524984402</v>
      </c>
      <c r="P2464" s="1061">
        <f>VLOOKUP(C2464,'A. Rate Class Allocations'!$B$124:$J$128,8,FALSE)</f>
        <v>0.86676492558695795</v>
      </c>
      <c r="Q2464" s="1061">
        <f>VLOOKUP(C2464,'A. Rate Class Allocations'!$B$124:$J$128,7,FALSE)</f>
        <v>0.93591420350510102</v>
      </c>
      <c r="R2464" s="1061">
        <f>VLOOKUP(C2464,'A. Rate Class Allocations'!$B$124:$J$128,9,FALSE)</f>
        <v>0.67326093337246795</v>
      </c>
      <c r="S2464" s="1060">
        <f t="shared" si="115"/>
        <v>2824.6884465181483</v>
      </c>
      <c r="T2464" s="1060">
        <f t="shared" si="116"/>
        <v>0.68808500146756635</v>
      </c>
    </row>
    <row r="2465" spans="1:20" s="1063" customFormat="1">
      <c r="A2465" s="1072" t="s">
        <v>846</v>
      </c>
      <c r="B2465" s="1063" t="s">
        <v>768</v>
      </c>
      <c r="C2465" s="1063" t="s">
        <v>806</v>
      </c>
      <c r="D2465" s="1063" t="s">
        <v>1356</v>
      </c>
      <c r="E2465" s="1066">
        <v>2019</v>
      </c>
      <c r="F2465" s="1066">
        <v>2019</v>
      </c>
      <c r="G2465" s="1064">
        <v>43479</v>
      </c>
      <c r="H2465" s="1117">
        <f t="shared" si="114"/>
        <v>2019</v>
      </c>
      <c r="I2465" s="1118"/>
      <c r="J2465" s="1063" t="s">
        <v>925</v>
      </c>
      <c r="K2465" s="1063" t="s">
        <v>924</v>
      </c>
      <c r="L2465" s="1063" t="s">
        <v>827</v>
      </c>
      <c r="M2465" s="1063">
        <v>91.813999999999993</v>
      </c>
      <c r="N2465" s="1063">
        <v>2.8999999999999998E-2</v>
      </c>
      <c r="O2465" s="1062">
        <f>VLOOKUP(C2465,'A. Rate Class Allocations'!$B$124:$J$128,6,FALSE)</f>
        <v>0.94261788524984402</v>
      </c>
      <c r="P2465" s="1061">
        <f>VLOOKUP(C2465,'A. Rate Class Allocations'!$B$124:$J$128,8,FALSE)</f>
        <v>0.86676492558695795</v>
      </c>
      <c r="Q2465" s="1061">
        <f>VLOOKUP(C2465,'A. Rate Class Allocations'!$B$124:$J$128,7,FALSE)</f>
        <v>0.93591420350510102</v>
      </c>
      <c r="R2465" s="1061">
        <f>VLOOKUP(C2465,'A. Rate Class Allocations'!$B$124:$J$128,9,FALSE)</f>
        <v>0.67326093337246795</v>
      </c>
      <c r="S2465" s="1060">
        <f t="shared" si="115"/>
        <v>75.014619916690748</v>
      </c>
      <c r="T2465" s="1060">
        <f t="shared" si="116"/>
        <v>1.8273319636043429E-2</v>
      </c>
    </row>
    <row r="2466" spans="1:20" s="1063" customFormat="1">
      <c r="A2466" s="1072" t="s">
        <v>846</v>
      </c>
      <c r="B2466" s="1063" t="s">
        <v>768</v>
      </c>
      <c r="C2466" s="1063" t="s">
        <v>806</v>
      </c>
      <c r="D2466" s="1063" t="s">
        <v>1356</v>
      </c>
      <c r="E2466" s="1066">
        <v>2019</v>
      </c>
      <c r="F2466" s="1066">
        <v>2019</v>
      </c>
      <c r="G2466" s="1064">
        <v>43479</v>
      </c>
      <c r="H2466" s="1117">
        <f t="shared" si="114"/>
        <v>2019</v>
      </c>
      <c r="I2466" s="1118"/>
      <c r="J2466" s="1063" t="s">
        <v>925</v>
      </c>
      <c r="K2466" s="1063" t="s">
        <v>924</v>
      </c>
      <c r="L2466" s="1063" t="s">
        <v>827</v>
      </c>
      <c r="M2466" s="1063">
        <v>531.88800000000015</v>
      </c>
      <c r="N2466" s="1063">
        <v>0.16800000000000004</v>
      </c>
      <c r="O2466" s="1062">
        <f>VLOOKUP(C2466,'A. Rate Class Allocations'!$B$124:$J$128,6,FALSE)</f>
        <v>0.94261788524984402</v>
      </c>
      <c r="P2466" s="1061">
        <f>VLOOKUP(C2466,'A. Rate Class Allocations'!$B$124:$J$128,8,FALSE)</f>
        <v>0.86676492558695795</v>
      </c>
      <c r="Q2466" s="1061">
        <f>VLOOKUP(C2466,'A. Rate Class Allocations'!$B$124:$J$128,7,FALSE)</f>
        <v>0.93591420350510102</v>
      </c>
      <c r="R2466" s="1061">
        <f>VLOOKUP(C2466,'A. Rate Class Allocations'!$B$124:$J$128,9,FALSE)</f>
        <v>0.67326093337246795</v>
      </c>
      <c r="S2466" s="1060">
        <f t="shared" si="115"/>
        <v>434.5674533104845</v>
      </c>
      <c r="T2466" s="1060">
        <f t="shared" si="116"/>
        <v>0.10585923099501024</v>
      </c>
    </row>
    <row r="2467" spans="1:20" s="1063" customFormat="1">
      <c r="A2467" s="1072" t="s">
        <v>846</v>
      </c>
      <c r="B2467" s="1063" t="s">
        <v>768</v>
      </c>
      <c r="C2467" s="1063" t="s">
        <v>806</v>
      </c>
      <c r="D2467" s="1063" t="s">
        <v>1355</v>
      </c>
      <c r="E2467" s="1066">
        <v>2019</v>
      </c>
      <c r="F2467" s="1066">
        <v>2019</v>
      </c>
      <c r="G2467" s="1064">
        <v>43486</v>
      </c>
      <c r="H2467" s="1117">
        <f t="shared" si="114"/>
        <v>2019</v>
      </c>
      <c r="I2467" s="1118"/>
      <c r="J2467" s="1063" t="s">
        <v>925</v>
      </c>
      <c r="K2467" s="1063" t="s">
        <v>924</v>
      </c>
      <c r="L2467" s="1063" t="s">
        <v>827</v>
      </c>
      <c r="M2467" s="1063">
        <v>4239.8720000000012</v>
      </c>
      <c r="N2467" s="1063">
        <v>0.83200000000000007</v>
      </c>
      <c r="O2467" s="1062">
        <f>VLOOKUP(C2467,'A. Rate Class Allocations'!$B$124:$J$128,6,FALSE)</f>
        <v>0.94261788524984402</v>
      </c>
      <c r="P2467" s="1061">
        <f>VLOOKUP(C2467,'A. Rate Class Allocations'!$B$124:$J$128,8,FALSE)</f>
        <v>0.86676492558695795</v>
      </c>
      <c r="Q2467" s="1061">
        <f>VLOOKUP(C2467,'A. Rate Class Allocations'!$B$124:$J$128,7,FALSE)</f>
        <v>0.93591420350510102</v>
      </c>
      <c r="R2467" s="1061">
        <f>VLOOKUP(C2467,'A. Rate Class Allocations'!$B$124:$J$128,9,FALSE)</f>
        <v>0.67326093337246795</v>
      </c>
      <c r="S2467" s="1060">
        <f t="shared" si="115"/>
        <v>3464.0946541422827</v>
      </c>
      <c r="T2467" s="1060">
        <f t="shared" si="116"/>
        <v>0.52425523921338413</v>
      </c>
    </row>
    <row r="2468" spans="1:20" s="1063" customFormat="1">
      <c r="A2468" s="1072" t="s">
        <v>846</v>
      </c>
      <c r="B2468" s="1063" t="s">
        <v>768</v>
      </c>
      <c r="C2468" s="1063" t="s">
        <v>806</v>
      </c>
      <c r="D2468" s="1063" t="s">
        <v>1354</v>
      </c>
      <c r="E2468" s="1066">
        <v>2019</v>
      </c>
      <c r="F2468" s="1066">
        <v>2019</v>
      </c>
      <c r="G2468" s="1064">
        <v>43500</v>
      </c>
      <c r="H2468" s="1117">
        <f t="shared" si="114"/>
        <v>2019</v>
      </c>
      <c r="I2468" s="1118"/>
      <c r="J2468" s="1063" t="s">
        <v>925</v>
      </c>
      <c r="K2468" s="1063" t="s">
        <v>924</v>
      </c>
      <c r="L2468" s="1063" t="s">
        <v>827</v>
      </c>
      <c r="M2468" s="1063">
        <v>1427.7120000000002</v>
      </c>
      <c r="N2468" s="1063">
        <v>0.41600000000000004</v>
      </c>
      <c r="O2468" s="1062">
        <f>VLOOKUP(C2468,'A. Rate Class Allocations'!$B$124:$J$128,6,FALSE)</f>
        <v>0.94261788524984402</v>
      </c>
      <c r="P2468" s="1061">
        <f>VLOOKUP(C2468,'A. Rate Class Allocations'!$B$124:$J$128,8,FALSE)</f>
        <v>0.86676492558695795</v>
      </c>
      <c r="Q2468" s="1061">
        <f>VLOOKUP(C2468,'A. Rate Class Allocations'!$B$124:$J$128,7,FALSE)</f>
        <v>0.93591420350510102</v>
      </c>
      <c r="R2468" s="1061">
        <f>VLOOKUP(C2468,'A. Rate Class Allocations'!$B$124:$J$128,9,FALSE)</f>
        <v>0.67326093337246795</v>
      </c>
      <c r="S2468" s="1060">
        <f t="shared" si="115"/>
        <v>1166.4808529254624</v>
      </c>
      <c r="T2468" s="1060">
        <f t="shared" si="116"/>
        <v>0.26212761960669206</v>
      </c>
    </row>
    <row r="2469" spans="1:20" s="1063" customFormat="1">
      <c r="A2469" s="1072" t="s">
        <v>846</v>
      </c>
      <c r="B2469" s="1063" t="s">
        <v>768</v>
      </c>
      <c r="C2469" s="1063" t="s">
        <v>806</v>
      </c>
      <c r="D2469" s="1063" t="s">
        <v>1354</v>
      </c>
      <c r="E2469" s="1066">
        <v>2019</v>
      </c>
      <c r="F2469" s="1066">
        <v>2019</v>
      </c>
      <c r="G2469" s="1064">
        <v>43500</v>
      </c>
      <c r="H2469" s="1117">
        <f t="shared" si="114"/>
        <v>2019</v>
      </c>
      <c r="I2469" s="1118"/>
      <c r="J2469" s="1063" t="s">
        <v>925</v>
      </c>
      <c r="K2469" s="1063" t="s">
        <v>924</v>
      </c>
      <c r="L2469" s="1063" t="s">
        <v>827</v>
      </c>
      <c r="M2469" s="1063">
        <v>199.05600000000001</v>
      </c>
      <c r="N2469" s="1063">
        <v>5.7999999999999996E-2</v>
      </c>
      <c r="O2469" s="1062">
        <f>VLOOKUP(C2469,'A. Rate Class Allocations'!$B$124:$J$128,6,FALSE)</f>
        <v>0.94261788524984402</v>
      </c>
      <c r="P2469" s="1061">
        <f>VLOOKUP(C2469,'A. Rate Class Allocations'!$B$124:$J$128,8,FALSE)</f>
        <v>0.86676492558695795</v>
      </c>
      <c r="Q2469" s="1061">
        <f>VLOOKUP(C2469,'A. Rate Class Allocations'!$B$124:$J$128,7,FALSE)</f>
        <v>0.93591420350510102</v>
      </c>
      <c r="R2469" s="1061">
        <f>VLOOKUP(C2469,'A. Rate Class Allocations'!$B$124:$J$128,9,FALSE)</f>
        <v>0.67326093337246795</v>
      </c>
      <c r="S2469" s="1060">
        <f t="shared" si="115"/>
        <v>162.63434968672311</v>
      </c>
      <c r="T2469" s="1060">
        <f t="shared" si="116"/>
        <v>3.6546639272086859E-2</v>
      </c>
    </row>
    <row r="2470" spans="1:20" s="1063" customFormat="1">
      <c r="A2470" s="1072" t="s">
        <v>846</v>
      </c>
      <c r="B2470" s="1063" t="s">
        <v>768</v>
      </c>
      <c r="C2470" s="1063" t="s">
        <v>806</v>
      </c>
      <c r="D2470" s="1063" t="s">
        <v>1354</v>
      </c>
      <c r="E2470" s="1066">
        <v>2019</v>
      </c>
      <c r="F2470" s="1066">
        <v>2019</v>
      </c>
      <c r="G2470" s="1064">
        <v>43500</v>
      </c>
      <c r="H2470" s="1117">
        <f t="shared" si="114"/>
        <v>2019</v>
      </c>
      <c r="I2470" s="1118"/>
      <c r="J2470" s="1063" t="s">
        <v>925</v>
      </c>
      <c r="K2470" s="1063" t="s">
        <v>924</v>
      </c>
      <c r="L2470" s="1063" t="s">
        <v>827</v>
      </c>
      <c r="M2470" s="1063">
        <v>2100.384</v>
      </c>
      <c r="N2470" s="1063">
        <v>0.61199999999999999</v>
      </c>
      <c r="O2470" s="1062">
        <f>VLOOKUP(C2470,'A. Rate Class Allocations'!$B$124:$J$128,6,FALSE)</f>
        <v>0.94261788524984402</v>
      </c>
      <c r="P2470" s="1061">
        <f>VLOOKUP(C2470,'A. Rate Class Allocations'!$B$124:$J$128,8,FALSE)</f>
        <v>0.86676492558695795</v>
      </c>
      <c r="Q2470" s="1061">
        <f>VLOOKUP(C2470,'A. Rate Class Allocations'!$B$124:$J$128,7,FALSE)</f>
        <v>0.93591420350510102</v>
      </c>
      <c r="R2470" s="1061">
        <f>VLOOKUP(C2470,'A. Rate Class Allocations'!$B$124:$J$128,9,FALSE)</f>
        <v>0.67326093337246795</v>
      </c>
      <c r="S2470" s="1060">
        <f t="shared" si="115"/>
        <v>1716.0727932461127</v>
      </c>
      <c r="T2470" s="1060">
        <f t="shared" si="116"/>
        <v>0.38563005576753728</v>
      </c>
    </row>
    <row r="2471" spans="1:20" s="1063" customFormat="1">
      <c r="A2471" s="1072" t="s">
        <v>846</v>
      </c>
      <c r="B2471" s="1063" t="s">
        <v>768</v>
      </c>
      <c r="C2471" s="1063" t="s">
        <v>806</v>
      </c>
      <c r="D2471" s="1063" t="s">
        <v>1353</v>
      </c>
      <c r="E2471" s="1066">
        <v>2019</v>
      </c>
      <c r="F2471" s="1066">
        <v>2019</v>
      </c>
      <c r="G2471" s="1064">
        <v>43500</v>
      </c>
      <c r="H2471" s="1117">
        <f t="shared" si="114"/>
        <v>2019</v>
      </c>
      <c r="I2471" s="1118"/>
      <c r="J2471" s="1063" t="s">
        <v>925</v>
      </c>
      <c r="K2471" s="1063" t="s">
        <v>924</v>
      </c>
      <c r="L2471" s="1063" t="s">
        <v>827</v>
      </c>
      <c r="M2471" s="1063">
        <v>1830.5759999999998</v>
      </c>
      <c r="N2471" s="1063">
        <v>0.52800000000000002</v>
      </c>
      <c r="O2471" s="1062">
        <f>VLOOKUP(C2471,'A. Rate Class Allocations'!$B$124:$J$128,6,FALSE)</f>
        <v>0.94261788524984402</v>
      </c>
      <c r="P2471" s="1061">
        <f>VLOOKUP(C2471,'A. Rate Class Allocations'!$B$124:$J$128,8,FALSE)</f>
        <v>0.86676492558695795</v>
      </c>
      <c r="Q2471" s="1061">
        <f>VLOOKUP(C2471,'A. Rate Class Allocations'!$B$124:$J$128,7,FALSE)</f>
        <v>0.93591420350510102</v>
      </c>
      <c r="R2471" s="1061">
        <f>VLOOKUP(C2471,'A. Rate Class Allocations'!$B$124:$J$128,9,FALSE)</f>
        <v>0.67326093337246795</v>
      </c>
      <c r="S2471" s="1060">
        <f t="shared" si="115"/>
        <v>1495.6320699306868</v>
      </c>
      <c r="T2471" s="1060">
        <f t="shared" si="116"/>
        <v>0.33270044027003215</v>
      </c>
    </row>
    <row r="2472" spans="1:20" s="1063" customFormat="1">
      <c r="A2472" s="1072" t="s">
        <v>846</v>
      </c>
      <c r="B2472" s="1063" t="s">
        <v>768</v>
      </c>
      <c r="C2472" s="1063" t="s">
        <v>806</v>
      </c>
      <c r="D2472" s="1063" t="s">
        <v>1353</v>
      </c>
      <c r="E2472" s="1066">
        <v>2019</v>
      </c>
      <c r="F2472" s="1066">
        <v>2019</v>
      </c>
      <c r="G2472" s="1064">
        <v>43500</v>
      </c>
      <c r="H2472" s="1117">
        <f t="shared" si="114"/>
        <v>2019</v>
      </c>
      <c r="I2472" s="1118"/>
      <c r="J2472" s="1063" t="s">
        <v>925</v>
      </c>
      <c r="K2472" s="1063" t="s">
        <v>924</v>
      </c>
      <c r="L2472" s="1063" t="s">
        <v>827</v>
      </c>
      <c r="M2472" s="1063">
        <v>339.76600000000002</v>
      </c>
      <c r="N2472" s="1063">
        <v>9.8000000000000004E-2</v>
      </c>
      <c r="O2472" s="1062">
        <f>VLOOKUP(C2472,'A. Rate Class Allocations'!$B$124:$J$128,6,FALSE)</f>
        <v>0.94261788524984402</v>
      </c>
      <c r="P2472" s="1061">
        <f>VLOOKUP(C2472,'A. Rate Class Allocations'!$B$124:$J$128,8,FALSE)</f>
        <v>0.86676492558695795</v>
      </c>
      <c r="Q2472" s="1061">
        <f>VLOOKUP(C2472,'A. Rate Class Allocations'!$B$124:$J$128,7,FALSE)</f>
        <v>0.93591420350510102</v>
      </c>
      <c r="R2472" s="1061">
        <f>VLOOKUP(C2472,'A. Rate Class Allocations'!$B$124:$J$128,9,FALSE)</f>
        <v>0.67326093337246795</v>
      </c>
      <c r="S2472" s="1060">
        <f t="shared" si="115"/>
        <v>277.59837661592297</v>
      </c>
      <c r="T2472" s="1060">
        <f t="shared" si="116"/>
        <v>6.1751218080422637E-2</v>
      </c>
    </row>
    <row r="2473" spans="1:20" s="1063" customFormat="1">
      <c r="A2473" s="1072" t="s">
        <v>846</v>
      </c>
      <c r="B2473" s="1063" t="s">
        <v>768</v>
      </c>
      <c r="C2473" s="1063" t="s">
        <v>806</v>
      </c>
      <c r="D2473" s="1063" t="s">
        <v>1352</v>
      </c>
      <c r="E2473" s="1066">
        <v>2019</v>
      </c>
      <c r="F2473" s="1066">
        <v>2019</v>
      </c>
      <c r="G2473" s="1064">
        <v>43507</v>
      </c>
      <c r="H2473" s="1117">
        <f t="shared" si="114"/>
        <v>2019</v>
      </c>
      <c r="I2473" s="1118"/>
      <c r="J2473" s="1063" t="s">
        <v>925</v>
      </c>
      <c r="K2473" s="1063" t="s">
        <v>924</v>
      </c>
      <c r="L2473" s="1063" t="s">
        <v>827</v>
      </c>
      <c r="M2473" s="1063">
        <v>3042</v>
      </c>
      <c r="N2473" s="1063">
        <v>1.17</v>
      </c>
      <c r="O2473" s="1062">
        <f>VLOOKUP(C2473,'A. Rate Class Allocations'!$B$124:$J$128,6,FALSE)</f>
        <v>0.94261788524984402</v>
      </c>
      <c r="P2473" s="1061">
        <f>VLOOKUP(C2473,'A. Rate Class Allocations'!$B$124:$J$128,8,FALSE)</f>
        <v>0.86676492558695795</v>
      </c>
      <c r="Q2473" s="1061">
        <f>VLOOKUP(C2473,'A. Rate Class Allocations'!$B$124:$J$128,7,FALSE)</f>
        <v>0.93591420350510102</v>
      </c>
      <c r="R2473" s="1061">
        <f>VLOOKUP(C2473,'A. Rate Class Allocations'!$B$124:$J$128,9,FALSE)</f>
        <v>0.67326093337246795</v>
      </c>
      <c r="S2473" s="1060">
        <f t="shared" si="115"/>
        <v>2485.3995445855016</v>
      </c>
      <c r="T2473" s="1060">
        <f t="shared" si="116"/>
        <v>0.73723393014382121</v>
      </c>
    </row>
    <row r="2474" spans="1:20" s="1063" customFormat="1">
      <c r="A2474" s="1072" t="s">
        <v>846</v>
      </c>
      <c r="B2474" s="1063" t="s">
        <v>768</v>
      </c>
      <c r="C2474" s="1063" t="s">
        <v>806</v>
      </c>
      <c r="D2474" s="1063" t="s">
        <v>1351</v>
      </c>
      <c r="E2474" s="1066">
        <v>2019</v>
      </c>
      <c r="F2474" s="1066">
        <v>2019</v>
      </c>
      <c r="G2474" s="1064">
        <v>43508</v>
      </c>
      <c r="H2474" s="1117">
        <f t="shared" si="114"/>
        <v>2019</v>
      </c>
      <c r="I2474" s="1118"/>
      <c r="J2474" s="1063" t="s">
        <v>925</v>
      </c>
      <c r="K2474" s="1063" t="s">
        <v>924</v>
      </c>
      <c r="L2474" s="1063" t="s">
        <v>827</v>
      </c>
      <c r="M2474" s="1063">
        <v>1826.3909999999994</v>
      </c>
      <c r="N2474" s="1063">
        <v>0.60899999999999987</v>
      </c>
      <c r="O2474" s="1062">
        <f>VLOOKUP(C2474,'A. Rate Class Allocations'!$B$124:$J$128,6,FALSE)</f>
        <v>0.94261788524984402</v>
      </c>
      <c r="P2474" s="1061">
        <f>VLOOKUP(C2474,'A. Rate Class Allocations'!$B$124:$J$128,8,FALSE)</f>
        <v>0.86676492558695795</v>
      </c>
      <c r="Q2474" s="1061">
        <f>VLOOKUP(C2474,'A. Rate Class Allocations'!$B$124:$J$128,7,FALSE)</f>
        <v>0.93591420350510102</v>
      </c>
      <c r="R2474" s="1061">
        <f>VLOOKUP(C2474,'A. Rate Class Allocations'!$B$124:$J$128,9,FALSE)</f>
        <v>0.67326093337246795</v>
      </c>
      <c r="S2474" s="1060">
        <f t="shared" si="115"/>
        <v>1492.2128072436087</v>
      </c>
      <c r="T2474" s="1060">
        <f t="shared" si="116"/>
        <v>0.38373971235691201</v>
      </c>
    </row>
    <row r="2475" spans="1:20" s="1063" customFormat="1">
      <c r="A2475" s="1072" t="s">
        <v>846</v>
      </c>
      <c r="B2475" s="1063" t="s">
        <v>768</v>
      </c>
      <c r="C2475" s="1063" t="s">
        <v>806</v>
      </c>
      <c r="D2475" s="1063" t="s">
        <v>1351</v>
      </c>
      <c r="E2475" s="1066">
        <v>2019</v>
      </c>
      <c r="F2475" s="1066">
        <v>2019</v>
      </c>
      <c r="G2475" s="1064">
        <v>43508</v>
      </c>
      <c r="H2475" s="1117">
        <f t="shared" si="114"/>
        <v>2019</v>
      </c>
      <c r="I2475" s="1118"/>
      <c r="J2475" s="1063" t="s">
        <v>925</v>
      </c>
      <c r="K2475" s="1063" t="s">
        <v>924</v>
      </c>
      <c r="L2475" s="1063" t="s">
        <v>827</v>
      </c>
      <c r="M2475" s="1063">
        <v>1403.5320000000002</v>
      </c>
      <c r="N2475" s="1063">
        <v>0.46799999999999997</v>
      </c>
      <c r="O2475" s="1062">
        <f>VLOOKUP(C2475,'A. Rate Class Allocations'!$B$124:$J$128,6,FALSE)</f>
        <v>0.94261788524984402</v>
      </c>
      <c r="P2475" s="1061">
        <f>VLOOKUP(C2475,'A. Rate Class Allocations'!$B$124:$J$128,8,FALSE)</f>
        <v>0.86676492558695795</v>
      </c>
      <c r="Q2475" s="1061">
        <f>VLOOKUP(C2475,'A. Rate Class Allocations'!$B$124:$J$128,7,FALSE)</f>
        <v>0.93591420350510102</v>
      </c>
      <c r="R2475" s="1061">
        <f>VLOOKUP(C2475,'A. Rate Class Allocations'!$B$124:$J$128,9,FALSE)</f>
        <v>0.67326093337246795</v>
      </c>
      <c r="S2475" s="1060">
        <f t="shared" si="115"/>
        <v>1146.7251129556801</v>
      </c>
      <c r="T2475" s="1060">
        <f t="shared" si="116"/>
        <v>0.29489357205752847</v>
      </c>
    </row>
    <row r="2476" spans="1:20" s="1063" customFormat="1">
      <c r="A2476" s="1072" t="s">
        <v>846</v>
      </c>
      <c r="B2476" s="1063" t="s">
        <v>768</v>
      </c>
      <c r="C2476" s="1063" t="s">
        <v>806</v>
      </c>
      <c r="D2476" s="1063" t="s">
        <v>1351</v>
      </c>
      <c r="E2476" s="1066">
        <v>2019</v>
      </c>
      <c r="F2476" s="1066">
        <v>2019</v>
      </c>
      <c r="G2476" s="1064">
        <v>43508</v>
      </c>
      <c r="H2476" s="1117">
        <f t="shared" si="114"/>
        <v>2019</v>
      </c>
      <c r="I2476" s="1118"/>
      <c r="J2476" s="1063" t="s">
        <v>925</v>
      </c>
      <c r="K2476" s="1063" t="s">
        <v>924</v>
      </c>
      <c r="L2476" s="1063" t="s">
        <v>827</v>
      </c>
      <c r="M2476" s="1063">
        <v>623.79200000000014</v>
      </c>
      <c r="N2476" s="1063">
        <v>0.20800000000000002</v>
      </c>
      <c r="O2476" s="1062">
        <f>VLOOKUP(C2476,'A. Rate Class Allocations'!$B$124:$J$128,6,FALSE)</f>
        <v>0.94261788524984402</v>
      </c>
      <c r="P2476" s="1061">
        <f>VLOOKUP(C2476,'A. Rate Class Allocations'!$B$124:$J$128,8,FALSE)</f>
        <v>0.86676492558695795</v>
      </c>
      <c r="Q2476" s="1061">
        <f>VLOOKUP(C2476,'A. Rate Class Allocations'!$B$124:$J$128,7,FALSE)</f>
        <v>0.93591420350510102</v>
      </c>
      <c r="R2476" s="1061">
        <f>VLOOKUP(C2476,'A. Rate Class Allocations'!$B$124:$J$128,9,FALSE)</f>
        <v>0.67326093337246795</v>
      </c>
      <c r="S2476" s="1060">
        <f t="shared" si="115"/>
        <v>509.65560575808013</v>
      </c>
      <c r="T2476" s="1060">
        <f t="shared" si="116"/>
        <v>0.13106380980334603</v>
      </c>
    </row>
    <row r="2477" spans="1:20" s="1063" customFormat="1">
      <c r="A2477" s="1072" t="s">
        <v>846</v>
      </c>
      <c r="B2477" s="1063" t="s">
        <v>768</v>
      </c>
      <c r="C2477" s="1063" t="s">
        <v>806</v>
      </c>
      <c r="D2477" s="1063" t="s">
        <v>1351</v>
      </c>
      <c r="E2477" s="1066">
        <v>2019</v>
      </c>
      <c r="F2477" s="1066">
        <v>2019</v>
      </c>
      <c r="G2477" s="1064">
        <v>43508</v>
      </c>
      <c r="H2477" s="1117">
        <f t="shared" si="114"/>
        <v>2019</v>
      </c>
      <c r="I2477" s="1118"/>
      <c r="J2477" s="1063" t="s">
        <v>925</v>
      </c>
      <c r="K2477" s="1063" t="s">
        <v>924</v>
      </c>
      <c r="L2477" s="1063" t="s">
        <v>827</v>
      </c>
      <c r="M2477" s="1063">
        <v>86.971000000000004</v>
      </c>
      <c r="N2477" s="1063">
        <v>2.8999999999999998E-2</v>
      </c>
      <c r="O2477" s="1062">
        <f>VLOOKUP(C2477,'A. Rate Class Allocations'!$B$124:$J$128,6,FALSE)</f>
        <v>0.94261788524984402</v>
      </c>
      <c r="P2477" s="1061">
        <f>VLOOKUP(C2477,'A. Rate Class Allocations'!$B$124:$J$128,8,FALSE)</f>
        <v>0.86676492558695795</v>
      </c>
      <c r="Q2477" s="1061">
        <f>VLOOKUP(C2477,'A. Rate Class Allocations'!$B$124:$J$128,7,FALSE)</f>
        <v>0.93591420350510102</v>
      </c>
      <c r="R2477" s="1061">
        <f>VLOOKUP(C2477,'A. Rate Class Allocations'!$B$124:$J$128,9,FALSE)</f>
        <v>0.67326093337246795</v>
      </c>
      <c r="S2477" s="1060">
        <f t="shared" si="115"/>
        <v>71.057752725886161</v>
      </c>
      <c r="T2477" s="1060">
        <f t="shared" si="116"/>
        <v>1.8273319636043429E-2</v>
      </c>
    </row>
    <row r="2478" spans="1:20" s="1063" customFormat="1">
      <c r="A2478" s="1072" t="s">
        <v>846</v>
      </c>
      <c r="B2478" s="1063" t="s">
        <v>768</v>
      </c>
      <c r="C2478" s="1063" t="s">
        <v>806</v>
      </c>
      <c r="D2478" s="1063" t="s">
        <v>1350</v>
      </c>
      <c r="E2478" s="1066">
        <v>2019</v>
      </c>
      <c r="F2478" s="1066">
        <v>2019</v>
      </c>
      <c r="G2478" s="1064">
        <v>43507</v>
      </c>
      <c r="H2478" s="1117">
        <f t="shared" si="114"/>
        <v>2019</v>
      </c>
      <c r="I2478" s="1118"/>
      <c r="J2478" s="1063" t="s">
        <v>925</v>
      </c>
      <c r="K2478" s="1063" t="s">
        <v>924</v>
      </c>
      <c r="L2478" s="1063" t="s">
        <v>827</v>
      </c>
      <c r="M2478" s="1063">
        <v>1414.0979999999995</v>
      </c>
      <c r="N2478" s="1063">
        <v>0.5219999999999998</v>
      </c>
      <c r="O2478" s="1062">
        <f>VLOOKUP(C2478,'A. Rate Class Allocations'!$B$124:$J$128,6,FALSE)</f>
        <v>0.94261788524984402</v>
      </c>
      <c r="P2478" s="1061">
        <f>VLOOKUP(C2478,'A. Rate Class Allocations'!$B$124:$J$128,8,FALSE)</f>
        <v>0.86676492558695795</v>
      </c>
      <c r="Q2478" s="1061">
        <f>VLOOKUP(C2478,'A. Rate Class Allocations'!$B$124:$J$128,7,FALSE)</f>
        <v>0.93591420350510102</v>
      </c>
      <c r="R2478" s="1061">
        <f>VLOOKUP(C2478,'A. Rate Class Allocations'!$B$124:$J$128,9,FALSE)</f>
        <v>0.67326093337246795</v>
      </c>
      <c r="S2478" s="1060">
        <f t="shared" si="115"/>
        <v>1155.3578320839144</v>
      </c>
      <c r="T2478" s="1060">
        <f t="shared" si="116"/>
        <v>0.32891975344878166</v>
      </c>
    </row>
    <row r="2479" spans="1:20" s="1063" customFormat="1">
      <c r="A2479" s="1072" t="s">
        <v>846</v>
      </c>
      <c r="B2479" s="1063" t="s">
        <v>768</v>
      </c>
      <c r="C2479" s="1063" t="s">
        <v>806</v>
      </c>
      <c r="D2479" s="1063" t="s">
        <v>1350</v>
      </c>
      <c r="E2479" s="1066">
        <v>2019</v>
      </c>
      <c r="F2479" s="1066">
        <v>2019</v>
      </c>
      <c r="G2479" s="1064">
        <v>43507</v>
      </c>
      <c r="H2479" s="1117">
        <f t="shared" si="114"/>
        <v>2019</v>
      </c>
      <c r="I2479" s="1118"/>
      <c r="J2479" s="1063" t="s">
        <v>925</v>
      </c>
      <c r="K2479" s="1063" t="s">
        <v>924</v>
      </c>
      <c r="L2479" s="1063" t="s">
        <v>827</v>
      </c>
      <c r="M2479" s="1063">
        <v>189.62999999999997</v>
      </c>
      <c r="N2479" s="1063">
        <v>6.9999999999999993E-2</v>
      </c>
      <c r="O2479" s="1062">
        <f>VLOOKUP(C2479,'A. Rate Class Allocations'!$B$124:$J$128,6,FALSE)</f>
        <v>0.94261788524984402</v>
      </c>
      <c r="P2479" s="1061">
        <f>VLOOKUP(C2479,'A. Rate Class Allocations'!$B$124:$J$128,8,FALSE)</f>
        <v>0.86676492558695795</v>
      </c>
      <c r="Q2479" s="1061">
        <f>VLOOKUP(C2479,'A. Rate Class Allocations'!$B$124:$J$128,7,FALSE)</f>
        <v>0.93591420350510102</v>
      </c>
      <c r="R2479" s="1061">
        <f>VLOOKUP(C2479,'A. Rate Class Allocations'!$B$124:$J$128,9,FALSE)</f>
        <v>0.67326093337246795</v>
      </c>
      <c r="S2479" s="1060">
        <f t="shared" si="115"/>
        <v>154.93304261661692</v>
      </c>
      <c r="T2479" s="1060">
        <f t="shared" si="116"/>
        <v>4.4108012914587588E-2</v>
      </c>
    </row>
    <row r="2480" spans="1:20" s="1063" customFormat="1">
      <c r="A2480" s="1072" t="s">
        <v>846</v>
      </c>
      <c r="B2480" s="1063" t="s">
        <v>768</v>
      </c>
      <c r="C2480" s="1063" t="s">
        <v>806</v>
      </c>
      <c r="D2480" s="1063" t="s">
        <v>1349</v>
      </c>
      <c r="E2480" s="1066">
        <v>2019</v>
      </c>
      <c r="F2480" s="1066">
        <v>2019</v>
      </c>
      <c r="G2480" s="1064">
        <v>43510</v>
      </c>
      <c r="H2480" s="1117">
        <f t="shared" si="114"/>
        <v>2019</v>
      </c>
      <c r="I2480" s="1118"/>
      <c r="J2480" s="1063" t="s">
        <v>925</v>
      </c>
      <c r="K2480" s="1063" t="s">
        <v>924</v>
      </c>
      <c r="L2480" s="1063" t="s">
        <v>827</v>
      </c>
      <c r="M2480" s="1063">
        <v>860.66200000000003</v>
      </c>
      <c r="N2480" s="1063">
        <v>0.31900000000000006</v>
      </c>
      <c r="O2480" s="1062">
        <f>VLOOKUP(C2480,'A. Rate Class Allocations'!$B$124:$J$128,6,FALSE)</f>
        <v>0.94261788524984402</v>
      </c>
      <c r="P2480" s="1061">
        <f>VLOOKUP(C2480,'A. Rate Class Allocations'!$B$124:$J$128,8,FALSE)</f>
        <v>0.86676492558695795</v>
      </c>
      <c r="Q2480" s="1061">
        <f>VLOOKUP(C2480,'A. Rate Class Allocations'!$B$124:$J$128,7,FALSE)</f>
        <v>0.93591420350510102</v>
      </c>
      <c r="R2480" s="1061">
        <f>VLOOKUP(C2480,'A. Rate Class Allocations'!$B$124:$J$128,9,FALSE)</f>
        <v>0.67326093337246795</v>
      </c>
      <c r="S2480" s="1060">
        <f t="shared" si="115"/>
        <v>703.18505681855606</v>
      </c>
      <c r="T2480" s="1060">
        <f t="shared" si="116"/>
        <v>0.20100651599647781</v>
      </c>
    </row>
    <row r="2481" spans="1:20" s="1063" customFormat="1">
      <c r="A2481" s="1072" t="s">
        <v>846</v>
      </c>
      <c r="B2481" s="1063" t="s">
        <v>768</v>
      </c>
      <c r="C2481" s="1063" t="s">
        <v>806</v>
      </c>
      <c r="D2481" s="1063" t="s">
        <v>1349</v>
      </c>
      <c r="E2481" s="1066">
        <v>2019</v>
      </c>
      <c r="F2481" s="1066">
        <v>2019</v>
      </c>
      <c r="G2481" s="1064">
        <v>43510</v>
      </c>
      <c r="H2481" s="1117">
        <f t="shared" si="114"/>
        <v>2019</v>
      </c>
      <c r="I2481" s="1118"/>
      <c r="J2481" s="1063" t="s">
        <v>925</v>
      </c>
      <c r="K2481" s="1063" t="s">
        <v>924</v>
      </c>
      <c r="L2481" s="1063" t="s">
        <v>827</v>
      </c>
      <c r="M2481" s="1063">
        <v>825.58799999999997</v>
      </c>
      <c r="N2481" s="1063">
        <v>0.30599999999999999</v>
      </c>
      <c r="O2481" s="1062">
        <f>VLOOKUP(C2481,'A. Rate Class Allocations'!$B$124:$J$128,6,FALSE)</f>
        <v>0.94261788524984402</v>
      </c>
      <c r="P2481" s="1061">
        <f>VLOOKUP(C2481,'A. Rate Class Allocations'!$B$124:$J$128,8,FALSE)</f>
        <v>0.86676492558695795</v>
      </c>
      <c r="Q2481" s="1061">
        <f>VLOOKUP(C2481,'A. Rate Class Allocations'!$B$124:$J$128,7,FALSE)</f>
        <v>0.93591420350510102</v>
      </c>
      <c r="R2481" s="1061">
        <f>VLOOKUP(C2481,'A. Rate Class Allocations'!$B$124:$J$128,9,FALSE)</f>
        <v>0.67326093337246795</v>
      </c>
      <c r="S2481" s="1060">
        <f t="shared" si="115"/>
        <v>674.52861249679665</v>
      </c>
      <c r="T2481" s="1060">
        <f t="shared" si="116"/>
        <v>0.19281502788376864</v>
      </c>
    </row>
    <row r="2482" spans="1:20" s="1063" customFormat="1">
      <c r="A2482" s="1072" t="s">
        <v>846</v>
      </c>
      <c r="B2482" s="1063" t="s">
        <v>768</v>
      </c>
      <c r="C2482" s="1063" t="s">
        <v>806</v>
      </c>
      <c r="D2482" s="1063" t="s">
        <v>1349</v>
      </c>
      <c r="E2482" s="1066">
        <v>2019</v>
      </c>
      <c r="F2482" s="1066">
        <v>2019</v>
      </c>
      <c r="G2482" s="1064">
        <v>43510</v>
      </c>
      <c r="H2482" s="1117">
        <f t="shared" si="114"/>
        <v>2019</v>
      </c>
      <c r="I2482" s="1118"/>
      <c r="J2482" s="1063" t="s">
        <v>925</v>
      </c>
      <c r="K2482" s="1063" t="s">
        <v>924</v>
      </c>
      <c r="L2482" s="1063" t="s">
        <v>827</v>
      </c>
      <c r="M2482" s="1063">
        <v>140.29599999999999</v>
      </c>
      <c r="N2482" s="1063">
        <v>5.2000000000000005E-2</v>
      </c>
      <c r="O2482" s="1062">
        <f>VLOOKUP(C2482,'A. Rate Class Allocations'!$B$124:$J$128,6,FALSE)</f>
        <v>0.94261788524984402</v>
      </c>
      <c r="P2482" s="1061">
        <f>VLOOKUP(C2482,'A. Rate Class Allocations'!$B$124:$J$128,8,FALSE)</f>
        <v>0.86676492558695795</v>
      </c>
      <c r="Q2482" s="1061">
        <f>VLOOKUP(C2482,'A. Rate Class Allocations'!$B$124:$J$128,7,FALSE)</f>
        <v>0.93591420350510102</v>
      </c>
      <c r="R2482" s="1061">
        <f>VLOOKUP(C2482,'A. Rate Class Allocations'!$B$124:$J$128,9,FALSE)</f>
        <v>0.67326093337246795</v>
      </c>
      <c r="S2482" s="1060">
        <f t="shared" si="115"/>
        <v>114.62577728703732</v>
      </c>
      <c r="T2482" s="1060">
        <f t="shared" si="116"/>
        <v>3.2765952450836508E-2</v>
      </c>
    </row>
    <row r="2483" spans="1:20" s="1063" customFormat="1">
      <c r="A2483" s="1072" t="s">
        <v>846</v>
      </c>
      <c r="B2483" s="1063" t="s">
        <v>768</v>
      </c>
      <c r="C2483" s="1063" t="s">
        <v>806</v>
      </c>
      <c r="D2483" s="1063" t="s">
        <v>1348</v>
      </c>
      <c r="E2483" s="1066">
        <v>2019</v>
      </c>
      <c r="F2483" s="1066">
        <v>2019</v>
      </c>
      <c r="G2483" s="1064">
        <v>43508</v>
      </c>
      <c r="H2483" s="1117">
        <f t="shared" si="114"/>
        <v>2019</v>
      </c>
      <c r="I2483" s="1118"/>
      <c r="J2483" s="1063" t="s">
        <v>925</v>
      </c>
      <c r="K2483" s="1063" t="s">
        <v>924</v>
      </c>
      <c r="L2483" s="1063" t="s">
        <v>827</v>
      </c>
      <c r="M2483" s="1063">
        <v>1327.5600000000002</v>
      </c>
      <c r="N2483" s="1063">
        <v>0.52000000000000013</v>
      </c>
      <c r="O2483" s="1062">
        <f>VLOOKUP(C2483,'A. Rate Class Allocations'!$B$124:$J$128,6,FALSE)</f>
        <v>0.94261788524984402</v>
      </c>
      <c r="P2483" s="1061">
        <f>VLOOKUP(C2483,'A. Rate Class Allocations'!$B$124:$J$128,8,FALSE)</f>
        <v>0.86676492558695795</v>
      </c>
      <c r="Q2483" s="1061">
        <f>VLOOKUP(C2483,'A. Rate Class Allocations'!$B$124:$J$128,7,FALSE)</f>
        <v>0.93591420350510102</v>
      </c>
      <c r="R2483" s="1061">
        <f>VLOOKUP(C2483,'A. Rate Class Allocations'!$B$124:$J$128,9,FALSE)</f>
        <v>0.67326093337246795</v>
      </c>
      <c r="S2483" s="1060">
        <f t="shared" si="115"/>
        <v>1084.6538525344936</v>
      </c>
      <c r="T2483" s="1060">
        <f t="shared" si="116"/>
        <v>0.32765952450836505</v>
      </c>
    </row>
    <row r="2484" spans="1:20" s="1063" customFormat="1">
      <c r="A2484" s="1072" t="s">
        <v>846</v>
      </c>
      <c r="B2484" s="1063" t="s">
        <v>768</v>
      </c>
      <c r="C2484" s="1063" t="s">
        <v>806</v>
      </c>
      <c r="D2484" s="1063" t="s">
        <v>1348</v>
      </c>
      <c r="E2484" s="1066">
        <v>2019</v>
      </c>
      <c r="F2484" s="1066">
        <v>2019</v>
      </c>
      <c r="G2484" s="1064">
        <v>43508</v>
      </c>
      <c r="H2484" s="1117">
        <f t="shared" si="114"/>
        <v>2019</v>
      </c>
      <c r="I2484" s="1118"/>
      <c r="J2484" s="1063" t="s">
        <v>925</v>
      </c>
      <c r="K2484" s="1063" t="s">
        <v>924</v>
      </c>
      <c r="L2484" s="1063" t="s">
        <v>827</v>
      </c>
      <c r="M2484" s="1063">
        <v>1628.8140000000005</v>
      </c>
      <c r="N2484" s="1063">
        <v>0.63800000000000012</v>
      </c>
      <c r="O2484" s="1062">
        <f>VLOOKUP(C2484,'A. Rate Class Allocations'!$B$124:$J$128,6,FALSE)</f>
        <v>0.94261788524984402</v>
      </c>
      <c r="P2484" s="1061">
        <f>VLOOKUP(C2484,'A. Rate Class Allocations'!$B$124:$J$128,8,FALSE)</f>
        <v>0.86676492558695795</v>
      </c>
      <c r="Q2484" s="1061">
        <f>VLOOKUP(C2484,'A. Rate Class Allocations'!$B$124:$J$128,7,FALSE)</f>
        <v>0.93591420350510102</v>
      </c>
      <c r="R2484" s="1061">
        <f>VLOOKUP(C2484,'A. Rate Class Allocations'!$B$124:$J$128,9,FALSE)</f>
        <v>0.67326093337246795</v>
      </c>
      <c r="S2484" s="1060">
        <f t="shared" si="115"/>
        <v>1330.7868421480903</v>
      </c>
      <c r="T2484" s="1060">
        <f t="shared" si="116"/>
        <v>0.40201303199295563</v>
      </c>
    </row>
    <row r="2485" spans="1:20" s="1063" customFormat="1">
      <c r="A2485" s="1072" t="s">
        <v>846</v>
      </c>
      <c r="B2485" s="1063" t="s">
        <v>768</v>
      </c>
      <c r="C2485" s="1063" t="s">
        <v>806</v>
      </c>
      <c r="D2485" s="1063" t="s">
        <v>1347</v>
      </c>
      <c r="E2485" s="1066">
        <v>2019</v>
      </c>
      <c r="F2485" s="1066">
        <v>2019</v>
      </c>
      <c r="G2485" s="1064">
        <v>43508</v>
      </c>
      <c r="H2485" s="1117">
        <f t="shared" si="114"/>
        <v>2019</v>
      </c>
      <c r="I2485" s="1118"/>
      <c r="J2485" s="1063" t="s">
        <v>925</v>
      </c>
      <c r="K2485" s="1063" t="s">
        <v>924</v>
      </c>
      <c r="L2485" s="1063" t="s">
        <v>827</v>
      </c>
      <c r="M2485" s="1063">
        <v>1864.5120000000002</v>
      </c>
      <c r="N2485" s="1063">
        <v>0.83200000000000007</v>
      </c>
      <c r="O2485" s="1062">
        <f>VLOOKUP(C2485,'A. Rate Class Allocations'!$B$124:$J$128,6,FALSE)</f>
        <v>0.94261788524984402</v>
      </c>
      <c r="P2485" s="1061">
        <f>VLOOKUP(C2485,'A. Rate Class Allocations'!$B$124:$J$128,8,FALSE)</f>
        <v>0.86676492558695795</v>
      </c>
      <c r="Q2485" s="1061">
        <f>VLOOKUP(C2485,'A. Rate Class Allocations'!$B$124:$J$128,7,FALSE)</f>
        <v>0.93591420350510102</v>
      </c>
      <c r="R2485" s="1061">
        <f>VLOOKUP(C2485,'A. Rate Class Allocations'!$B$124:$J$128,9,FALSE)</f>
        <v>0.67326093337246795</v>
      </c>
      <c r="S2485" s="1060">
        <f t="shared" si="115"/>
        <v>1523.35873625056</v>
      </c>
      <c r="T2485" s="1060">
        <f t="shared" si="116"/>
        <v>0.52425523921338413</v>
      </c>
    </row>
    <row r="2486" spans="1:20" s="1063" customFormat="1">
      <c r="A2486" s="1072" t="s">
        <v>846</v>
      </c>
      <c r="B2486" s="1063" t="s">
        <v>768</v>
      </c>
      <c r="C2486" s="1063" t="s">
        <v>806</v>
      </c>
      <c r="D2486" s="1063" t="s">
        <v>1347</v>
      </c>
      <c r="E2486" s="1066">
        <v>2019</v>
      </c>
      <c r="F2486" s="1066">
        <v>2019</v>
      </c>
      <c r="G2486" s="1064">
        <v>43508</v>
      </c>
      <c r="H2486" s="1117">
        <f t="shared" si="114"/>
        <v>2019</v>
      </c>
      <c r="I2486" s="1118"/>
      <c r="J2486" s="1063" t="s">
        <v>925</v>
      </c>
      <c r="K2486" s="1063" t="s">
        <v>924</v>
      </c>
      <c r="L2486" s="1063" t="s">
        <v>827</v>
      </c>
      <c r="M2486" s="1063">
        <v>194.96699999999998</v>
      </c>
      <c r="N2486" s="1063">
        <v>8.6999999999999994E-2</v>
      </c>
      <c r="O2486" s="1062">
        <f>VLOOKUP(C2486,'A. Rate Class Allocations'!$B$124:$J$128,6,FALSE)</f>
        <v>0.94261788524984402</v>
      </c>
      <c r="P2486" s="1061">
        <f>VLOOKUP(C2486,'A. Rate Class Allocations'!$B$124:$J$128,8,FALSE)</f>
        <v>0.86676492558695795</v>
      </c>
      <c r="Q2486" s="1061">
        <f>VLOOKUP(C2486,'A. Rate Class Allocations'!$B$124:$J$128,7,FALSE)</f>
        <v>0.93591420350510102</v>
      </c>
      <c r="R2486" s="1061">
        <f>VLOOKUP(C2486,'A. Rate Class Allocations'!$B$124:$J$128,9,FALSE)</f>
        <v>0.67326093337246795</v>
      </c>
      <c r="S2486" s="1060">
        <f t="shared" si="115"/>
        <v>159.29352169927728</v>
      </c>
      <c r="T2486" s="1060">
        <f t="shared" si="116"/>
        <v>5.4819958908130288E-2</v>
      </c>
    </row>
    <row r="2487" spans="1:20" s="1063" customFormat="1">
      <c r="A2487" s="1072" t="s">
        <v>846</v>
      </c>
      <c r="B2487" s="1063" t="s">
        <v>768</v>
      </c>
      <c r="C2487" s="1063" t="s">
        <v>806</v>
      </c>
      <c r="D2487" s="1063" t="s">
        <v>1347</v>
      </c>
      <c r="E2487" s="1066">
        <v>2019</v>
      </c>
      <c r="F2487" s="1066">
        <v>2019</v>
      </c>
      <c r="G2487" s="1064">
        <v>43508</v>
      </c>
      <c r="H2487" s="1117">
        <f t="shared" si="114"/>
        <v>2019</v>
      </c>
      <c r="I2487" s="1118"/>
      <c r="J2487" s="1063" t="s">
        <v>925</v>
      </c>
      <c r="K2487" s="1063" t="s">
        <v>924</v>
      </c>
      <c r="L2487" s="1063" t="s">
        <v>827</v>
      </c>
      <c r="M2487" s="1063">
        <v>62.748000000000005</v>
      </c>
      <c r="N2487" s="1063">
        <v>2.8000000000000001E-2</v>
      </c>
      <c r="O2487" s="1062">
        <f>VLOOKUP(C2487,'A. Rate Class Allocations'!$B$124:$J$128,6,FALSE)</f>
        <v>0.94261788524984402</v>
      </c>
      <c r="P2487" s="1061">
        <f>VLOOKUP(C2487,'A. Rate Class Allocations'!$B$124:$J$128,8,FALSE)</f>
        <v>0.86676492558695795</v>
      </c>
      <c r="Q2487" s="1061">
        <f>VLOOKUP(C2487,'A. Rate Class Allocations'!$B$124:$J$128,7,FALSE)</f>
        <v>0.93591420350510102</v>
      </c>
      <c r="R2487" s="1061">
        <f>VLOOKUP(C2487,'A. Rate Class Allocations'!$B$124:$J$128,9,FALSE)</f>
        <v>0.67326093337246795</v>
      </c>
      <c r="S2487" s="1060">
        <f t="shared" si="115"/>
        <v>51.266880546893852</v>
      </c>
      <c r="T2487" s="1060">
        <f t="shared" si="116"/>
        <v>1.7643205165835039E-2</v>
      </c>
    </row>
    <row r="2488" spans="1:20" s="1063" customFormat="1">
      <c r="A2488" s="1072" t="s">
        <v>846</v>
      </c>
      <c r="B2488" s="1063" t="s">
        <v>768</v>
      </c>
      <c r="C2488" s="1063" t="s">
        <v>806</v>
      </c>
      <c r="D2488" s="1063" t="s">
        <v>1347</v>
      </c>
      <c r="E2488" s="1066">
        <v>2019</v>
      </c>
      <c r="F2488" s="1066">
        <v>2019</v>
      </c>
      <c r="G2488" s="1064">
        <v>43508</v>
      </c>
      <c r="H2488" s="1117">
        <f t="shared" si="114"/>
        <v>2019</v>
      </c>
      <c r="I2488" s="1118"/>
      <c r="J2488" s="1063" t="s">
        <v>925</v>
      </c>
      <c r="K2488" s="1063" t="s">
        <v>924</v>
      </c>
      <c r="L2488" s="1063" t="s">
        <v>827</v>
      </c>
      <c r="M2488" s="1063">
        <v>47.061</v>
      </c>
      <c r="N2488" s="1063">
        <v>2.1000000000000005E-2</v>
      </c>
      <c r="O2488" s="1062">
        <f>VLOOKUP(C2488,'A. Rate Class Allocations'!$B$124:$J$128,6,FALSE)</f>
        <v>0.94261788524984402</v>
      </c>
      <c r="P2488" s="1061">
        <f>VLOOKUP(C2488,'A. Rate Class Allocations'!$B$124:$J$128,8,FALSE)</f>
        <v>0.86676492558695795</v>
      </c>
      <c r="Q2488" s="1061">
        <f>VLOOKUP(C2488,'A. Rate Class Allocations'!$B$124:$J$128,7,FALSE)</f>
        <v>0.93591420350510102</v>
      </c>
      <c r="R2488" s="1061">
        <f>VLOOKUP(C2488,'A. Rate Class Allocations'!$B$124:$J$128,9,FALSE)</f>
        <v>0.67326093337246795</v>
      </c>
      <c r="S2488" s="1060">
        <f t="shared" si="115"/>
        <v>38.450160410170383</v>
      </c>
      <c r="T2488" s="1060">
        <f t="shared" si="116"/>
        <v>1.323240387437628E-2</v>
      </c>
    </row>
    <row r="2489" spans="1:20" s="1063" customFormat="1">
      <c r="A2489" s="1072" t="s">
        <v>846</v>
      </c>
      <c r="B2489" s="1063" t="s">
        <v>768</v>
      </c>
      <c r="C2489" s="1063" t="s">
        <v>806</v>
      </c>
      <c r="D2489" s="1063" t="s">
        <v>1346</v>
      </c>
      <c r="E2489" s="1066">
        <v>2019</v>
      </c>
      <c r="F2489" s="1066">
        <v>2019</v>
      </c>
      <c r="G2489" s="1064">
        <v>43528</v>
      </c>
      <c r="H2489" s="1117">
        <f t="shared" si="114"/>
        <v>2019</v>
      </c>
      <c r="I2489" s="1118"/>
      <c r="J2489" s="1063" t="s">
        <v>925</v>
      </c>
      <c r="K2489" s="1063" t="s">
        <v>924</v>
      </c>
      <c r="L2489" s="1063" t="s">
        <v>827</v>
      </c>
      <c r="M2489" s="1063">
        <v>191.85600000000002</v>
      </c>
      <c r="N2489" s="1063">
        <v>5.6000000000000001E-2</v>
      </c>
      <c r="O2489" s="1062">
        <f>VLOOKUP(C2489,'A. Rate Class Allocations'!$B$124:$J$128,6,FALSE)</f>
        <v>0.94261788524984402</v>
      </c>
      <c r="P2489" s="1061">
        <f>VLOOKUP(C2489,'A. Rate Class Allocations'!$B$124:$J$128,8,FALSE)</f>
        <v>0.86676492558695795</v>
      </c>
      <c r="Q2489" s="1061">
        <f>VLOOKUP(C2489,'A. Rate Class Allocations'!$B$124:$J$128,7,FALSE)</f>
        <v>0.93591420350510102</v>
      </c>
      <c r="R2489" s="1061">
        <f>VLOOKUP(C2489,'A. Rate Class Allocations'!$B$124:$J$128,9,FALSE)</f>
        <v>0.67326093337246795</v>
      </c>
      <c r="S2489" s="1060">
        <f t="shared" si="115"/>
        <v>156.7517472143314</v>
      </c>
      <c r="T2489" s="1060">
        <f t="shared" si="116"/>
        <v>3.5286410331670078E-2</v>
      </c>
    </row>
    <row r="2490" spans="1:20" s="1063" customFormat="1">
      <c r="A2490" s="1072" t="s">
        <v>846</v>
      </c>
      <c r="B2490" s="1063" t="s">
        <v>768</v>
      </c>
      <c r="C2490" s="1063" t="s">
        <v>806</v>
      </c>
      <c r="D2490" s="1063" t="s">
        <v>1346</v>
      </c>
      <c r="E2490" s="1066">
        <v>2019</v>
      </c>
      <c r="F2490" s="1066">
        <v>2019</v>
      </c>
      <c r="G2490" s="1064">
        <v>43528</v>
      </c>
      <c r="H2490" s="1117">
        <f t="shared" si="114"/>
        <v>2019</v>
      </c>
      <c r="I2490" s="1118"/>
      <c r="J2490" s="1063" t="s">
        <v>925</v>
      </c>
      <c r="K2490" s="1063" t="s">
        <v>924</v>
      </c>
      <c r="L2490" s="1063" t="s">
        <v>827</v>
      </c>
      <c r="M2490" s="1063">
        <v>4193.424</v>
      </c>
      <c r="N2490" s="1063">
        <v>1.224</v>
      </c>
      <c r="O2490" s="1062">
        <f>VLOOKUP(C2490,'A. Rate Class Allocations'!$B$124:$J$128,6,FALSE)</f>
        <v>0.94261788524984402</v>
      </c>
      <c r="P2490" s="1061">
        <f>VLOOKUP(C2490,'A. Rate Class Allocations'!$B$124:$J$128,8,FALSE)</f>
        <v>0.86676492558695795</v>
      </c>
      <c r="Q2490" s="1061">
        <f>VLOOKUP(C2490,'A. Rate Class Allocations'!$B$124:$J$128,7,FALSE)</f>
        <v>0.93591420350510102</v>
      </c>
      <c r="R2490" s="1061">
        <f>VLOOKUP(C2490,'A. Rate Class Allocations'!$B$124:$J$128,9,FALSE)</f>
        <v>0.67326093337246795</v>
      </c>
      <c r="S2490" s="1060">
        <f t="shared" si="115"/>
        <v>3426.1453319703855</v>
      </c>
      <c r="T2490" s="1060">
        <f t="shared" si="116"/>
        <v>0.77126011153507457</v>
      </c>
    </row>
    <row r="2491" spans="1:20" s="1063" customFormat="1">
      <c r="A2491" s="1072" t="s">
        <v>846</v>
      </c>
      <c r="B2491" s="1063" t="s">
        <v>768</v>
      </c>
      <c r="C2491" s="1063" t="s">
        <v>806</v>
      </c>
      <c r="D2491" s="1063" t="s">
        <v>1346</v>
      </c>
      <c r="E2491" s="1066">
        <v>2019</v>
      </c>
      <c r="F2491" s="1066">
        <v>2019</v>
      </c>
      <c r="G2491" s="1064">
        <v>43528</v>
      </c>
      <c r="H2491" s="1117">
        <f t="shared" si="114"/>
        <v>2019</v>
      </c>
      <c r="I2491" s="1118"/>
      <c r="J2491" s="1063" t="s">
        <v>925</v>
      </c>
      <c r="K2491" s="1063" t="s">
        <v>924</v>
      </c>
      <c r="L2491" s="1063" t="s">
        <v>827</v>
      </c>
      <c r="M2491" s="1063">
        <v>75.372</v>
      </c>
      <c r="N2491" s="1063">
        <v>2.1999999999999999E-2</v>
      </c>
      <c r="O2491" s="1062">
        <f>VLOOKUP(C2491,'A. Rate Class Allocations'!$B$124:$J$128,6,FALSE)</f>
        <v>0.94261788524984402</v>
      </c>
      <c r="P2491" s="1061">
        <f>VLOOKUP(C2491,'A. Rate Class Allocations'!$B$124:$J$128,8,FALSE)</f>
        <v>0.86676492558695795</v>
      </c>
      <c r="Q2491" s="1061">
        <f>VLOOKUP(C2491,'A. Rate Class Allocations'!$B$124:$J$128,7,FALSE)</f>
        <v>0.93591420350510102</v>
      </c>
      <c r="R2491" s="1061">
        <f>VLOOKUP(C2491,'A. Rate Class Allocations'!$B$124:$J$128,9,FALSE)</f>
        <v>0.67326093337246795</v>
      </c>
      <c r="S2491" s="1060">
        <f t="shared" si="115"/>
        <v>61.581043548487322</v>
      </c>
      <c r="T2491" s="1060">
        <f t="shared" si="116"/>
        <v>1.3862518344584672E-2</v>
      </c>
    </row>
    <row r="2492" spans="1:20" s="1063" customFormat="1">
      <c r="A2492" s="1072" t="s">
        <v>846</v>
      </c>
      <c r="B2492" s="1063" t="s">
        <v>768</v>
      </c>
      <c r="C2492" s="1063" t="s">
        <v>806</v>
      </c>
      <c r="D2492" s="1063" t="s">
        <v>1345</v>
      </c>
      <c r="E2492" s="1066">
        <v>2019</v>
      </c>
      <c r="F2492" s="1066">
        <v>2019</v>
      </c>
      <c r="G2492" s="1064">
        <v>43508</v>
      </c>
      <c r="H2492" s="1117">
        <f t="shared" si="114"/>
        <v>2019</v>
      </c>
      <c r="I2492" s="1118"/>
      <c r="J2492" s="1063" t="s">
        <v>925</v>
      </c>
      <c r="K2492" s="1063" t="s">
        <v>924</v>
      </c>
      <c r="L2492" s="1063" t="s">
        <v>827</v>
      </c>
      <c r="M2492" s="1063">
        <v>1864.5119999999997</v>
      </c>
      <c r="N2492" s="1063">
        <v>0.93599999999999994</v>
      </c>
      <c r="O2492" s="1062">
        <f>VLOOKUP(C2492,'A. Rate Class Allocations'!$B$124:$J$128,6,FALSE)</f>
        <v>0.94261788524984402</v>
      </c>
      <c r="P2492" s="1061">
        <f>VLOOKUP(C2492,'A. Rate Class Allocations'!$B$124:$J$128,8,FALSE)</f>
        <v>0.86676492558695795</v>
      </c>
      <c r="Q2492" s="1061">
        <f>VLOOKUP(C2492,'A. Rate Class Allocations'!$B$124:$J$128,7,FALSE)</f>
        <v>0.93591420350510102</v>
      </c>
      <c r="R2492" s="1061">
        <f>VLOOKUP(C2492,'A. Rate Class Allocations'!$B$124:$J$128,9,FALSE)</f>
        <v>0.67326093337246795</v>
      </c>
      <c r="S2492" s="1060">
        <f t="shared" si="115"/>
        <v>1523.3587362505596</v>
      </c>
      <c r="T2492" s="1060">
        <f t="shared" si="116"/>
        <v>0.58978714411505695</v>
      </c>
    </row>
    <row r="2493" spans="1:20" s="1063" customFormat="1">
      <c r="A2493" s="1072" t="s">
        <v>846</v>
      </c>
      <c r="B2493" s="1063" t="s">
        <v>768</v>
      </c>
      <c r="C2493" s="1063" t="s">
        <v>806</v>
      </c>
      <c r="D2493" s="1063" t="s">
        <v>1345</v>
      </c>
      <c r="E2493" s="1066">
        <v>2019</v>
      </c>
      <c r="F2493" s="1066">
        <v>2019</v>
      </c>
      <c r="G2493" s="1064">
        <v>43508</v>
      </c>
      <c r="H2493" s="1117">
        <f t="shared" si="114"/>
        <v>2019</v>
      </c>
      <c r="I2493" s="1118"/>
      <c r="J2493" s="1063" t="s">
        <v>925</v>
      </c>
      <c r="K2493" s="1063" t="s">
        <v>924</v>
      </c>
      <c r="L2493" s="1063" t="s">
        <v>827</v>
      </c>
      <c r="M2493" s="1063">
        <v>207.16800000000003</v>
      </c>
      <c r="N2493" s="1063">
        <v>0.10400000000000001</v>
      </c>
      <c r="O2493" s="1062">
        <f>VLOOKUP(C2493,'A. Rate Class Allocations'!$B$124:$J$128,6,FALSE)</f>
        <v>0.94261788524984402</v>
      </c>
      <c r="P2493" s="1061">
        <f>VLOOKUP(C2493,'A. Rate Class Allocations'!$B$124:$J$128,8,FALSE)</f>
        <v>0.86676492558695795</v>
      </c>
      <c r="Q2493" s="1061">
        <f>VLOOKUP(C2493,'A. Rate Class Allocations'!$B$124:$J$128,7,FALSE)</f>
        <v>0.93591420350510102</v>
      </c>
      <c r="R2493" s="1061">
        <f>VLOOKUP(C2493,'A. Rate Class Allocations'!$B$124:$J$128,9,FALSE)</f>
        <v>0.67326093337246795</v>
      </c>
      <c r="S2493" s="1060">
        <f t="shared" si="115"/>
        <v>169.26208180561778</v>
      </c>
      <c r="T2493" s="1060">
        <f t="shared" si="116"/>
        <v>6.5531904901673016E-2</v>
      </c>
    </row>
    <row r="2494" spans="1:20" s="1063" customFormat="1">
      <c r="A2494" s="1072" t="s">
        <v>846</v>
      </c>
      <c r="B2494" s="1063" t="s">
        <v>768</v>
      </c>
      <c r="C2494" s="1063" t="s">
        <v>806</v>
      </c>
      <c r="D2494" s="1063" t="s">
        <v>1345</v>
      </c>
      <c r="E2494" s="1066">
        <v>2019</v>
      </c>
      <c r="F2494" s="1066">
        <v>2019</v>
      </c>
      <c r="G2494" s="1064">
        <v>43508</v>
      </c>
      <c r="H2494" s="1117">
        <f t="shared" si="114"/>
        <v>2019</v>
      </c>
      <c r="I2494" s="1118"/>
      <c r="J2494" s="1063" t="s">
        <v>925</v>
      </c>
      <c r="K2494" s="1063" t="s">
        <v>924</v>
      </c>
      <c r="L2494" s="1063" t="s">
        <v>827</v>
      </c>
      <c r="M2494" s="1063">
        <v>404.37599999999992</v>
      </c>
      <c r="N2494" s="1063">
        <v>0.20299999999999999</v>
      </c>
      <c r="O2494" s="1062">
        <f>VLOOKUP(C2494,'A. Rate Class Allocations'!$B$124:$J$128,6,FALSE)</f>
        <v>0.94261788524984402</v>
      </c>
      <c r="P2494" s="1061">
        <f>VLOOKUP(C2494,'A. Rate Class Allocations'!$B$124:$J$128,8,FALSE)</f>
        <v>0.86676492558695795</v>
      </c>
      <c r="Q2494" s="1061">
        <f>VLOOKUP(C2494,'A. Rate Class Allocations'!$B$124:$J$128,7,FALSE)</f>
        <v>0.93591420350510102</v>
      </c>
      <c r="R2494" s="1061">
        <f>VLOOKUP(C2494,'A. Rate Class Allocations'!$B$124:$J$128,9,FALSE)</f>
        <v>0.67326093337246795</v>
      </c>
      <c r="S2494" s="1060">
        <f t="shared" si="115"/>
        <v>330.38656352442695</v>
      </c>
      <c r="T2494" s="1060">
        <f t="shared" si="116"/>
        <v>0.12791323745230401</v>
      </c>
    </row>
    <row r="2495" spans="1:20" s="1063" customFormat="1">
      <c r="A2495" s="1072" t="s">
        <v>846</v>
      </c>
      <c r="B2495" s="1063" t="s">
        <v>768</v>
      </c>
      <c r="C2495" s="1063" t="s">
        <v>806</v>
      </c>
      <c r="D2495" s="1063" t="s">
        <v>1345</v>
      </c>
      <c r="E2495" s="1066">
        <v>2019</v>
      </c>
      <c r="F2495" s="1066">
        <v>2019</v>
      </c>
      <c r="G2495" s="1064">
        <v>43508</v>
      </c>
      <c r="H2495" s="1117">
        <f t="shared" si="114"/>
        <v>2019</v>
      </c>
      <c r="I2495" s="1118"/>
      <c r="J2495" s="1063" t="s">
        <v>925</v>
      </c>
      <c r="K2495" s="1063" t="s">
        <v>924</v>
      </c>
      <c r="L2495" s="1063" t="s">
        <v>827</v>
      </c>
      <c r="M2495" s="1063">
        <v>63.744000000000007</v>
      </c>
      <c r="N2495" s="1063">
        <v>3.2000000000000001E-2</v>
      </c>
      <c r="O2495" s="1062">
        <f>VLOOKUP(C2495,'A. Rate Class Allocations'!$B$124:$J$128,6,FALSE)</f>
        <v>0.94261788524984402</v>
      </c>
      <c r="P2495" s="1061">
        <f>VLOOKUP(C2495,'A. Rate Class Allocations'!$B$124:$J$128,8,FALSE)</f>
        <v>0.86676492558695795</v>
      </c>
      <c r="Q2495" s="1061">
        <f>VLOOKUP(C2495,'A. Rate Class Allocations'!$B$124:$J$128,7,FALSE)</f>
        <v>0.93591420350510102</v>
      </c>
      <c r="R2495" s="1061">
        <f>VLOOKUP(C2495,'A. Rate Class Allocations'!$B$124:$J$128,9,FALSE)</f>
        <v>0.67326093337246795</v>
      </c>
      <c r="S2495" s="1060">
        <f t="shared" si="115"/>
        <v>52.080640555574703</v>
      </c>
      <c r="T2495" s="1060">
        <f t="shared" si="116"/>
        <v>2.0163663046668615E-2</v>
      </c>
    </row>
    <row r="2496" spans="1:20" s="1063" customFormat="1">
      <c r="A2496" s="1072" t="s">
        <v>846</v>
      </c>
      <c r="B2496" s="1063" t="s">
        <v>768</v>
      </c>
      <c r="C2496" s="1063" t="s">
        <v>806</v>
      </c>
      <c r="D2496" s="1063" t="s">
        <v>1344</v>
      </c>
      <c r="E2496" s="1066">
        <v>2019</v>
      </c>
      <c r="F2496" s="1066">
        <v>2019</v>
      </c>
      <c r="G2496" s="1064">
        <v>43549</v>
      </c>
      <c r="H2496" s="1117">
        <f t="shared" si="114"/>
        <v>2019</v>
      </c>
      <c r="I2496" s="1118"/>
      <c r="J2496" s="1063" t="s">
        <v>925</v>
      </c>
      <c r="K2496" s="1063" t="s">
        <v>924</v>
      </c>
      <c r="L2496" s="1063" t="s">
        <v>827</v>
      </c>
      <c r="M2496" s="1063">
        <v>679.90499999999986</v>
      </c>
      <c r="N2496" s="1063">
        <v>0.2609999999999999</v>
      </c>
      <c r="O2496" s="1062">
        <f>VLOOKUP(C2496,'A. Rate Class Allocations'!$B$124:$J$128,6,FALSE)</f>
        <v>0.94261788524984402</v>
      </c>
      <c r="P2496" s="1061">
        <f>VLOOKUP(C2496,'A. Rate Class Allocations'!$B$124:$J$128,8,FALSE)</f>
        <v>0.86676492558695795</v>
      </c>
      <c r="Q2496" s="1061">
        <f>VLOOKUP(C2496,'A. Rate Class Allocations'!$B$124:$J$128,7,FALSE)</f>
        <v>0.93591420350510102</v>
      </c>
      <c r="R2496" s="1061">
        <f>VLOOKUP(C2496,'A. Rate Class Allocations'!$B$124:$J$128,9,FALSE)</f>
        <v>0.67326093337246795</v>
      </c>
      <c r="S2496" s="1060">
        <f t="shared" si="115"/>
        <v>555.50150472104053</v>
      </c>
      <c r="T2496" s="1060">
        <f t="shared" si="116"/>
        <v>0.16445987672439083</v>
      </c>
    </row>
    <row r="2497" spans="1:20" s="1063" customFormat="1">
      <c r="A2497" s="1072" t="s">
        <v>846</v>
      </c>
      <c r="B2497" s="1063" t="s">
        <v>768</v>
      </c>
      <c r="C2497" s="1063" t="s">
        <v>806</v>
      </c>
      <c r="D2497" s="1063" t="s">
        <v>1344</v>
      </c>
      <c r="E2497" s="1066">
        <v>2019</v>
      </c>
      <c r="F2497" s="1066">
        <v>2019</v>
      </c>
      <c r="G2497" s="1064">
        <v>43549</v>
      </c>
      <c r="H2497" s="1117">
        <f t="shared" si="114"/>
        <v>2019</v>
      </c>
      <c r="I2497" s="1118"/>
      <c r="J2497" s="1063" t="s">
        <v>925</v>
      </c>
      <c r="K2497" s="1063" t="s">
        <v>924</v>
      </c>
      <c r="L2497" s="1063" t="s">
        <v>827</v>
      </c>
      <c r="M2497" s="1063">
        <v>2946.2549999999997</v>
      </c>
      <c r="N2497" s="1063">
        <v>1.1309999999999998</v>
      </c>
      <c r="O2497" s="1062">
        <f>VLOOKUP(C2497,'A. Rate Class Allocations'!$B$124:$J$128,6,FALSE)</f>
        <v>0.94261788524984402</v>
      </c>
      <c r="P2497" s="1061">
        <f>VLOOKUP(C2497,'A. Rate Class Allocations'!$B$124:$J$128,8,FALSE)</f>
        <v>0.86676492558695795</v>
      </c>
      <c r="Q2497" s="1061">
        <f>VLOOKUP(C2497,'A. Rate Class Allocations'!$B$124:$J$128,7,FALSE)</f>
        <v>0.93591420350510102</v>
      </c>
      <c r="R2497" s="1061">
        <f>VLOOKUP(C2497,'A. Rate Class Allocations'!$B$124:$J$128,9,FALSE)</f>
        <v>0.67326093337246795</v>
      </c>
      <c r="S2497" s="1060">
        <f t="shared" si="115"/>
        <v>2407.1731871245092</v>
      </c>
      <c r="T2497" s="1060">
        <f t="shared" si="116"/>
        <v>0.71265946580569361</v>
      </c>
    </row>
    <row r="2498" spans="1:20" s="1063" customFormat="1">
      <c r="A2498" s="1072" t="s">
        <v>846</v>
      </c>
      <c r="B2498" s="1063" t="s">
        <v>768</v>
      </c>
      <c r="C2498" s="1063" t="s">
        <v>806</v>
      </c>
      <c r="D2498" s="1063" t="s">
        <v>1343</v>
      </c>
      <c r="E2498" s="1066">
        <v>2019</v>
      </c>
      <c r="F2498" s="1066">
        <v>2019</v>
      </c>
      <c r="G2498" s="1064">
        <v>43509</v>
      </c>
      <c r="H2498" s="1117">
        <f t="shared" si="114"/>
        <v>2019</v>
      </c>
      <c r="I2498" s="1118"/>
      <c r="J2498" s="1063" t="s">
        <v>925</v>
      </c>
      <c r="K2498" s="1063" t="s">
        <v>924</v>
      </c>
      <c r="L2498" s="1063" t="s">
        <v>827</v>
      </c>
      <c r="M2498" s="1063">
        <v>2073.2400000000007</v>
      </c>
      <c r="N2498" s="1063">
        <v>0.52000000000000013</v>
      </c>
      <c r="O2498" s="1062">
        <f>VLOOKUP(C2498,'A. Rate Class Allocations'!$B$124:$J$128,6,FALSE)</f>
        <v>0.94261788524984402</v>
      </c>
      <c r="P2498" s="1061">
        <f>VLOOKUP(C2498,'A. Rate Class Allocations'!$B$124:$J$128,8,FALSE)</f>
        <v>0.86676492558695795</v>
      </c>
      <c r="Q2498" s="1061">
        <f>VLOOKUP(C2498,'A. Rate Class Allocations'!$B$124:$J$128,7,FALSE)</f>
        <v>0.93591420350510102</v>
      </c>
      <c r="R2498" s="1061">
        <f>VLOOKUP(C2498,'A. Rate Class Allocations'!$B$124:$J$128,9,FALSE)</f>
        <v>0.67326093337246795</v>
      </c>
      <c r="S2498" s="1060">
        <f t="shared" si="115"/>
        <v>1693.8953819251965</v>
      </c>
      <c r="T2498" s="1060">
        <f t="shared" si="116"/>
        <v>0.32765952450836505</v>
      </c>
    </row>
    <row r="2499" spans="1:20" s="1063" customFormat="1">
      <c r="A2499" s="1072" t="s">
        <v>846</v>
      </c>
      <c r="B2499" s="1063" t="s">
        <v>768</v>
      </c>
      <c r="C2499" s="1063" t="s">
        <v>806</v>
      </c>
      <c r="D2499" s="1063" t="s">
        <v>1343</v>
      </c>
      <c r="E2499" s="1066">
        <v>2019</v>
      </c>
      <c r="F2499" s="1066">
        <v>2019</v>
      </c>
      <c r="G2499" s="1064">
        <v>43509</v>
      </c>
      <c r="H2499" s="1117">
        <f t="shared" si="114"/>
        <v>2019</v>
      </c>
      <c r="I2499" s="1118"/>
      <c r="J2499" s="1063" t="s">
        <v>925</v>
      </c>
      <c r="K2499" s="1063" t="s">
        <v>924</v>
      </c>
      <c r="L2499" s="1063" t="s">
        <v>827</v>
      </c>
      <c r="M2499" s="1063">
        <v>115.62299999999998</v>
      </c>
      <c r="N2499" s="1063">
        <v>2.8999999999999998E-2</v>
      </c>
      <c r="O2499" s="1062">
        <f>VLOOKUP(C2499,'A. Rate Class Allocations'!$B$124:$J$128,6,FALSE)</f>
        <v>0.94261788524984402</v>
      </c>
      <c r="P2499" s="1061">
        <f>VLOOKUP(C2499,'A. Rate Class Allocations'!$B$124:$J$128,8,FALSE)</f>
        <v>0.86676492558695795</v>
      </c>
      <c r="Q2499" s="1061">
        <f>VLOOKUP(C2499,'A. Rate Class Allocations'!$B$124:$J$128,7,FALSE)</f>
        <v>0.93591420350510102</v>
      </c>
      <c r="R2499" s="1061">
        <f>VLOOKUP(C2499,'A. Rate Class Allocations'!$B$124:$J$128,9,FALSE)</f>
        <v>0.67326093337246795</v>
      </c>
      <c r="S2499" s="1060">
        <f t="shared" si="115"/>
        <v>94.467242453520527</v>
      </c>
      <c r="T2499" s="1060">
        <f t="shared" si="116"/>
        <v>1.8273319636043429E-2</v>
      </c>
    </row>
    <row r="2500" spans="1:20" s="1063" customFormat="1">
      <c r="A2500" s="1072" t="s">
        <v>846</v>
      </c>
      <c r="B2500" s="1063" t="s">
        <v>768</v>
      </c>
      <c r="C2500" s="1063" t="s">
        <v>806</v>
      </c>
      <c r="D2500" s="1063" t="s">
        <v>1343</v>
      </c>
      <c r="E2500" s="1066">
        <v>2019</v>
      </c>
      <c r="F2500" s="1066">
        <v>2019</v>
      </c>
      <c r="G2500" s="1064">
        <v>43509</v>
      </c>
      <c r="H2500" s="1117">
        <f t="shared" ref="H2500:H2563" si="117">YEAR(G2500)</f>
        <v>2019</v>
      </c>
      <c r="I2500" s="1118"/>
      <c r="J2500" s="1063" t="s">
        <v>925</v>
      </c>
      <c r="K2500" s="1063" t="s">
        <v>924</v>
      </c>
      <c r="L2500" s="1063" t="s">
        <v>827</v>
      </c>
      <c r="M2500" s="1063">
        <v>334.90800000000002</v>
      </c>
      <c r="N2500" s="1063">
        <v>8.4000000000000019E-2</v>
      </c>
      <c r="O2500" s="1062">
        <f>VLOOKUP(C2500,'A. Rate Class Allocations'!$B$124:$J$128,6,FALSE)</f>
        <v>0.94261788524984402</v>
      </c>
      <c r="P2500" s="1061">
        <f>VLOOKUP(C2500,'A. Rate Class Allocations'!$B$124:$J$128,8,FALSE)</f>
        <v>0.86676492558695795</v>
      </c>
      <c r="Q2500" s="1061">
        <f>VLOOKUP(C2500,'A. Rate Class Allocations'!$B$124:$J$128,7,FALSE)</f>
        <v>0.93591420350510102</v>
      </c>
      <c r="R2500" s="1061">
        <f>VLOOKUP(C2500,'A. Rate Class Allocations'!$B$124:$J$128,9,FALSE)</f>
        <v>0.67326093337246795</v>
      </c>
      <c r="S2500" s="1060">
        <f t="shared" ref="S2500:S2563" si="118">M2500*O2500*P2500</f>
        <v>273.6292540033009</v>
      </c>
      <c r="T2500" s="1060">
        <f t="shared" ref="T2500:T2563" si="119">N2500*Q2500*R2500</f>
        <v>5.292961549750512E-2</v>
      </c>
    </row>
    <row r="2501" spans="1:20" s="1063" customFormat="1">
      <c r="A2501" s="1072" t="s">
        <v>846</v>
      </c>
      <c r="B2501" s="1063" t="s">
        <v>768</v>
      </c>
      <c r="C2501" s="1063" t="s">
        <v>806</v>
      </c>
      <c r="D2501" s="1063" t="s">
        <v>1342</v>
      </c>
      <c r="E2501" s="1066">
        <v>2019</v>
      </c>
      <c r="F2501" s="1066">
        <v>2019</v>
      </c>
      <c r="G2501" s="1064">
        <v>43496</v>
      </c>
      <c r="H2501" s="1117">
        <f t="shared" si="117"/>
        <v>2019</v>
      </c>
      <c r="I2501" s="1118"/>
      <c r="J2501" s="1063" t="s">
        <v>925</v>
      </c>
      <c r="K2501" s="1063" t="s">
        <v>924</v>
      </c>
      <c r="L2501" s="1063" t="s">
        <v>827</v>
      </c>
      <c r="M2501" s="1063">
        <v>413.71200000000005</v>
      </c>
      <c r="N2501" s="1063">
        <v>0.15600000000000003</v>
      </c>
      <c r="O2501" s="1062">
        <f>VLOOKUP(C2501,'A. Rate Class Allocations'!$B$124:$J$128,6,FALSE)</f>
        <v>0.94261788524984402</v>
      </c>
      <c r="P2501" s="1061">
        <f>VLOOKUP(C2501,'A. Rate Class Allocations'!$B$124:$J$128,8,FALSE)</f>
        <v>0.86676492558695795</v>
      </c>
      <c r="Q2501" s="1061">
        <f>VLOOKUP(C2501,'A. Rate Class Allocations'!$B$124:$J$128,7,FALSE)</f>
        <v>0.93591420350510102</v>
      </c>
      <c r="R2501" s="1061">
        <f>VLOOKUP(C2501,'A. Rate Class Allocations'!$B$124:$J$128,9,FALSE)</f>
        <v>0.67326093337246795</v>
      </c>
      <c r="S2501" s="1060">
        <f t="shared" si="118"/>
        <v>338.01433806362832</v>
      </c>
      <c r="T2501" s="1060">
        <f t="shared" si="119"/>
        <v>9.8297857352509524E-2</v>
      </c>
    </row>
    <row r="2502" spans="1:20" s="1063" customFormat="1">
      <c r="A2502" s="1072" t="s">
        <v>846</v>
      </c>
      <c r="B2502" s="1063" t="s">
        <v>768</v>
      </c>
      <c r="C2502" s="1063" t="s">
        <v>806</v>
      </c>
      <c r="D2502" s="1063" t="s">
        <v>1342</v>
      </c>
      <c r="E2502" s="1066">
        <v>2019</v>
      </c>
      <c r="F2502" s="1066">
        <v>2019</v>
      </c>
      <c r="G2502" s="1064">
        <v>43496</v>
      </c>
      <c r="H2502" s="1117">
        <f t="shared" si="117"/>
        <v>2019</v>
      </c>
      <c r="I2502" s="1118"/>
      <c r="J2502" s="1063" t="s">
        <v>925</v>
      </c>
      <c r="K2502" s="1063" t="s">
        <v>924</v>
      </c>
      <c r="L2502" s="1063" t="s">
        <v>827</v>
      </c>
      <c r="M2502" s="1063">
        <v>116.68799999999999</v>
      </c>
      <c r="N2502" s="1063">
        <v>4.3999999999999997E-2</v>
      </c>
      <c r="O2502" s="1062">
        <f>VLOOKUP(C2502,'A. Rate Class Allocations'!$B$124:$J$128,6,FALSE)</f>
        <v>0.94261788524984402</v>
      </c>
      <c r="P2502" s="1061">
        <f>VLOOKUP(C2502,'A. Rate Class Allocations'!$B$124:$J$128,8,FALSE)</f>
        <v>0.86676492558695795</v>
      </c>
      <c r="Q2502" s="1061">
        <f>VLOOKUP(C2502,'A. Rate Class Allocations'!$B$124:$J$128,7,FALSE)</f>
        <v>0.93591420350510102</v>
      </c>
      <c r="R2502" s="1061">
        <f>VLOOKUP(C2502,'A. Rate Class Allocations'!$B$124:$J$128,9,FALSE)</f>
        <v>0.67326093337246795</v>
      </c>
      <c r="S2502" s="1060">
        <f t="shared" si="118"/>
        <v>95.337377402561813</v>
      </c>
      <c r="T2502" s="1060">
        <f t="shared" si="119"/>
        <v>2.7725036689169345E-2</v>
      </c>
    </row>
    <row r="2503" spans="1:20" s="1063" customFormat="1">
      <c r="A2503" s="1072" t="s">
        <v>846</v>
      </c>
      <c r="B2503" s="1063" t="s">
        <v>768</v>
      </c>
      <c r="C2503" s="1063" t="s">
        <v>806</v>
      </c>
      <c r="D2503" s="1063" t="s">
        <v>1342</v>
      </c>
      <c r="E2503" s="1066">
        <v>2019</v>
      </c>
      <c r="F2503" s="1066">
        <v>2019</v>
      </c>
      <c r="G2503" s="1064">
        <v>43496</v>
      </c>
      <c r="H2503" s="1117">
        <f t="shared" si="117"/>
        <v>2019</v>
      </c>
      <c r="I2503" s="1118"/>
      <c r="J2503" s="1063" t="s">
        <v>925</v>
      </c>
      <c r="K2503" s="1063" t="s">
        <v>924</v>
      </c>
      <c r="L2503" s="1063" t="s">
        <v>827</v>
      </c>
      <c r="M2503" s="1063">
        <v>74.256</v>
      </c>
      <c r="N2503" s="1063">
        <v>2.8000000000000001E-2</v>
      </c>
      <c r="O2503" s="1062">
        <f>VLOOKUP(C2503,'A. Rate Class Allocations'!$B$124:$J$128,6,FALSE)</f>
        <v>0.94261788524984402</v>
      </c>
      <c r="P2503" s="1061">
        <f>VLOOKUP(C2503,'A. Rate Class Allocations'!$B$124:$J$128,8,FALSE)</f>
        <v>0.86676492558695795</v>
      </c>
      <c r="Q2503" s="1061">
        <f>VLOOKUP(C2503,'A. Rate Class Allocations'!$B$124:$J$128,7,FALSE)</f>
        <v>0.93591420350510102</v>
      </c>
      <c r="R2503" s="1061">
        <f>VLOOKUP(C2503,'A. Rate Class Allocations'!$B$124:$J$128,9,FALSE)</f>
        <v>0.67326093337246795</v>
      </c>
      <c r="S2503" s="1060">
        <f t="shared" si="118"/>
        <v>60.669240165266615</v>
      </c>
      <c r="T2503" s="1060">
        <f t="shared" si="119"/>
        <v>1.7643205165835039E-2</v>
      </c>
    </row>
    <row r="2504" spans="1:20" s="1063" customFormat="1">
      <c r="A2504" s="1072" t="s">
        <v>846</v>
      </c>
      <c r="B2504" s="1063" t="s">
        <v>768</v>
      </c>
      <c r="C2504" s="1063" t="s">
        <v>806</v>
      </c>
      <c r="D2504" s="1063" t="s">
        <v>1341</v>
      </c>
      <c r="E2504" s="1066">
        <v>2019</v>
      </c>
      <c r="F2504" s="1066">
        <v>2019</v>
      </c>
      <c r="G2504" s="1064">
        <v>43473</v>
      </c>
      <c r="H2504" s="1117">
        <f t="shared" si="117"/>
        <v>2019</v>
      </c>
      <c r="I2504" s="1118"/>
      <c r="J2504" s="1063" t="s">
        <v>925</v>
      </c>
      <c r="K2504" s="1063" t="s">
        <v>924</v>
      </c>
      <c r="L2504" s="1063" t="s">
        <v>827</v>
      </c>
      <c r="M2504" s="1063">
        <v>1074.3200000000002</v>
      </c>
      <c r="N2504" s="1063">
        <v>0.26000000000000006</v>
      </c>
      <c r="O2504" s="1062">
        <f>VLOOKUP(C2504,'A. Rate Class Allocations'!$B$124:$J$128,6,FALSE)</f>
        <v>0.94261788524984402</v>
      </c>
      <c r="P2504" s="1061">
        <f>VLOOKUP(C2504,'A. Rate Class Allocations'!$B$124:$J$128,8,FALSE)</f>
        <v>0.86676492558695795</v>
      </c>
      <c r="Q2504" s="1061">
        <f>VLOOKUP(C2504,'A. Rate Class Allocations'!$B$124:$J$128,7,FALSE)</f>
        <v>0.93591420350510102</v>
      </c>
      <c r="R2504" s="1061">
        <f>VLOOKUP(C2504,'A. Rate Class Allocations'!$B$124:$J$128,9,FALSE)</f>
        <v>0.67326093337246795</v>
      </c>
      <c r="S2504" s="1060">
        <f t="shared" si="118"/>
        <v>877.74965113053815</v>
      </c>
      <c r="T2504" s="1060">
        <f t="shared" si="119"/>
        <v>0.16382976225418253</v>
      </c>
    </row>
    <row r="2505" spans="1:20" s="1063" customFormat="1">
      <c r="A2505" s="1072" t="s">
        <v>846</v>
      </c>
      <c r="B2505" s="1063" t="s">
        <v>768</v>
      </c>
      <c r="C2505" s="1063" t="s">
        <v>806</v>
      </c>
      <c r="D2505" s="1063" t="s">
        <v>1341</v>
      </c>
      <c r="E2505" s="1066">
        <v>2019</v>
      </c>
      <c r="F2505" s="1066">
        <v>2019</v>
      </c>
      <c r="G2505" s="1064">
        <v>43473</v>
      </c>
      <c r="H2505" s="1117">
        <f t="shared" si="117"/>
        <v>2019</v>
      </c>
      <c r="I2505" s="1118"/>
      <c r="J2505" s="1063" t="s">
        <v>925</v>
      </c>
      <c r="K2505" s="1063" t="s">
        <v>924</v>
      </c>
      <c r="L2505" s="1063" t="s">
        <v>827</v>
      </c>
      <c r="M2505" s="1063">
        <v>838.79599999999994</v>
      </c>
      <c r="N2505" s="1063">
        <v>0.20299999999999999</v>
      </c>
      <c r="O2505" s="1062">
        <f>VLOOKUP(C2505,'A. Rate Class Allocations'!$B$124:$J$128,6,FALSE)</f>
        <v>0.94261788524984402</v>
      </c>
      <c r="P2505" s="1061">
        <f>VLOOKUP(C2505,'A. Rate Class Allocations'!$B$124:$J$128,8,FALSE)</f>
        <v>0.86676492558695795</v>
      </c>
      <c r="Q2505" s="1061">
        <f>VLOOKUP(C2505,'A. Rate Class Allocations'!$B$124:$J$128,7,FALSE)</f>
        <v>0.93591420350510102</v>
      </c>
      <c r="R2505" s="1061">
        <f>VLOOKUP(C2505,'A. Rate Class Allocations'!$B$124:$J$128,9,FALSE)</f>
        <v>0.67326093337246795</v>
      </c>
      <c r="S2505" s="1060">
        <f t="shared" si="118"/>
        <v>685.3199199211507</v>
      </c>
      <c r="T2505" s="1060">
        <f t="shared" si="119"/>
        <v>0.12791323745230401</v>
      </c>
    </row>
    <row r="2506" spans="1:20" s="1063" customFormat="1">
      <c r="A2506" s="1072" t="s">
        <v>846</v>
      </c>
      <c r="B2506" s="1063" t="s">
        <v>768</v>
      </c>
      <c r="C2506" s="1063" t="s">
        <v>806</v>
      </c>
      <c r="D2506" s="1063" t="s">
        <v>1340</v>
      </c>
      <c r="E2506" s="1066">
        <v>2019</v>
      </c>
      <c r="F2506" s="1066">
        <v>2019</v>
      </c>
      <c r="G2506" s="1064">
        <v>43510</v>
      </c>
      <c r="H2506" s="1117">
        <f t="shared" si="117"/>
        <v>2019</v>
      </c>
      <c r="I2506" s="1118"/>
      <c r="J2506" s="1063" t="s">
        <v>925</v>
      </c>
      <c r="K2506" s="1063" t="s">
        <v>924</v>
      </c>
      <c r="L2506" s="1063" t="s">
        <v>827</v>
      </c>
      <c r="M2506" s="1063">
        <v>1281.8520000000001</v>
      </c>
      <c r="N2506" s="1063">
        <v>0.57200000000000006</v>
      </c>
      <c r="O2506" s="1062">
        <f>VLOOKUP(C2506,'A. Rate Class Allocations'!$B$124:$J$128,6,FALSE)</f>
        <v>0.94261788524984402</v>
      </c>
      <c r="P2506" s="1061">
        <f>VLOOKUP(C2506,'A. Rate Class Allocations'!$B$124:$J$128,8,FALSE)</f>
        <v>0.86676492558695795</v>
      </c>
      <c r="Q2506" s="1061">
        <f>VLOOKUP(C2506,'A. Rate Class Allocations'!$B$124:$J$128,7,FALSE)</f>
        <v>0.93591420350510102</v>
      </c>
      <c r="R2506" s="1061">
        <f>VLOOKUP(C2506,'A. Rate Class Allocations'!$B$124:$J$128,9,FALSE)</f>
        <v>0.67326093337246795</v>
      </c>
      <c r="S2506" s="1060">
        <f t="shared" si="118"/>
        <v>1047.3091311722601</v>
      </c>
      <c r="T2506" s="1060">
        <f t="shared" si="119"/>
        <v>0.36042547695920152</v>
      </c>
    </row>
    <row r="2507" spans="1:20" s="1063" customFormat="1">
      <c r="A2507" s="1072" t="s">
        <v>846</v>
      </c>
      <c r="B2507" s="1063" t="s">
        <v>768</v>
      </c>
      <c r="C2507" s="1063" t="s">
        <v>806</v>
      </c>
      <c r="D2507" s="1063" t="s">
        <v>1340</v>
      </c>
      <c r="E2507" s="1066">
        <v>2019</v>
      </c>
      <c r="F2507" s="1066">
        <v>2019</v>
      </c>
      <c r="G2507" s="1064">
        <v>43510</v>
      </c>
      <c r="H2507" s="1117">
        <f t="shared" si="117"/>
        <v>2019</v>
      </c>
      <c r="I2507" s="1118"/>
      <c r="J2507" s="1063" t="s">
        <v>925</v>
      </c>
      <c r="K2507" s="1063" t="s">
        <v>924</v>
      </c>
      <c r="L2507" s="1063" t="s">
        <v>827</v>
      </c>
      <c r="M2507" s="1063">
        <v>156.86999999999998</v>
      </c>
      <c r="N2507" s="1063">
        <v>6.9999999999999993E-2</v>
      </c>
      <c r="O2507" s="1062">
        <f>VLOOKUP(C2507,'A. Rate Class Allocations'!$B$124:$J$128,6,FALSE)</f>
        <v>0.94261788524984402</v>
      </c>
      <c r="P2507" s="1061">
        <f>VLOOKUP(C2507,'A. Rate Class Allocations'!$B$124:$J$128,8,FALSE)</f>
        <v>0.86676492558695795</v>
      </c>
      <c r="Q2507" s="1061">
        <f>VLOOKUP(C2507,'A. Rate Class Allocations'!$B$124:$J$128,7,FALSE)</f>
        <v>0.93591420350510102</v>
      </c>
      <c r="R2507" s="1061">
        <f>VLOOKUP(C2507,'A. Rate Class Allocations'!$B$124:$J$128,9,FALSE)</f>
        <v>0.67326093337246795</v>
      </c>
      <c r="S2507" s="1060">
        <f t="shared" si="118"/>
        <v>128.16720136723461</v>
      </c>
      <c r="T2507" s="1060">
        <f t="shared" si="119"/>
        <v>4.4108012914587588E-2</v>
      </c>
    </row>
    <row r="2508" spans="1:20" s="1063" customFormat="1">
      <c r="A2508" s="1072" t="s">
        <v>846</v>
      </c>
      <c r="B2508" s="1063" t="s">
        <v>768</v>
      </c>
      <c r="C2508" s="1063" t="s">
        <v>806</v>
      </c>
      <c r="D2508" s="1063" t="s">
        <v>1339</v>
      </c>
      <c r="E2508" s="1066">
        <v>2019</v>
      </c>
      <c r="F2508" s="1066">
        <v>2019</v>
      </c>
      <c r="G2508" s="1064">
        <v>43511</v>
      </c>
      <c r="H2508" s="1117">
        <f t="shared" si="117"/>
        <v>2019</v>
      </c>
      <c r="I2508" s="1118"/>
      <c r="J2508" s="1063" t="s">
        <v>925</v>
      </c>
      <c r="K2508" s="1063" t="s">
        <v>924</v>
      </c>
      <c r="L2508" s="1063" t="s">
        <v>827</v>
      </c>
      <c r="M2508" s="1063">
        <v>2680.2359999999999</v>
      </c>
      <c r="N2508" s="1063">
        <v>1.1960000000000002</v>
      </c>
      <c r="O2508" s="1062">
        <f>VLOOKUP(C2508,'A. Rate Class Allocations'!$B$124:$J$128,6,FALSE)</f>
        <v>0.94261788524984402</v>
      </c>
      <c r="P2508" s="1061">
        <f>VLOOKUP(C2508,'A. Rate Class Allocations'!$B$124:$J$128,8,FALSE)</f>
        <v>0.86676492558695795</v>
      </c>
      <c r="Q2508" s="1061">
        <f>VLOOKUP(C2508,'A. Rate Class Allocations'!$B$124:$J$128,7,FALSE)</f>
        <v>0.93591420350510102</v>
      </c>
      <c r="R2508" s="1061">
        <f>VLOOKUP(C2508,'A. Rate Class Allocations'!$B$124:$J$128,9,FALSE)</f>
        <v>0.67326093337246795</v>
      </c>
      <c r="S2508" s="1060">
        <f t="shared" si="118"/>
        <v>2189.82818336018</v>
      </c>
      <c r="T2508" s="1060">
        <f t="shared" si="119"/>
        <v>0.7536169063692395</v>
      </c>
    </row>
    <row r="2509" spans="1:20" s="1063" customFormat="1">
      <c r="A2509" s="1072" t="s">
        <v>846</v>
      </c>
      <c r="B2509" s="1063" t="s">
        <v>768</v>
      </c>
      <c r="C2509" s="1063" t="s">
        <v>806</v>
      </c>
      <c r="D2509" s="1063" t="s">
        <v>1338</v>
      </c>
      <c r="E2509" s="1066">
        <v>2019</v>
      </c>
      <c r="F2509" s="1066">
        <v>2019</v>
      </c>
      <c r="G2509" s="1064">
        <v>43510</v>
      </c>
      <c r="H2509" s="1117">
        <f t="shared" si="117"/>
        <v>2019</v>
      </c>
      <c r="I2509" s="1118"/>
      <c r="J2509" s="1063" t="s">
        <v>925</v>
      </c>
      <c r="K2509" s="1063" t="s">
        <v>924</v>
      </c>
      <c r="L2509" s="1063" t="s">
        <v>827</v>
      </c>
      <c r="M2509" s="1063">
        <v>1909.0239999999994</v>
      </c>
      <c r="N2509" s="1063">
        <v>0.67599999999999993</v>
      </c>
      <c r="O2509" s="1062">
        <f>VLOOKUP(C2509,'A. Rate Class Allocations'!$B$124:$J$128,6,FALSE)</f>
        <v>0.94261788524984402</v>
      </c>
      <c r="P2509" s="1061">
        <f>VLOOKUP(C2509,'A. Rate Class Allocations'!$B$124:$J$128,8,FALSE)</f>
        <v>0.86676492558695795</v>
      </c>
      <c r="Q2509" s="1061">
        <f>VLOOKUP(C2509,'A. Rate Class Allocations'!$B$124:$J$128,7,FALSE)</f>
        <v>0.93591420350510102</v>
      </c>
      <c r="R2509" s="1061">
        <f>VLOOKUP(C2509,'A. Rate Class Allocations'!$B$124:$J$128,9,FALSE)</f>
        <v>0.67326093337246795</v>
      </c>
      <c r="S2509" s="1060">
        <f t="shared" si="118"/>
        <v>1559.7262919798791</v>
      </c>
      <c r="T2509" s="1060">
        <f t="shared" si="119"/>
        <v>0.42595738186087445</v>
      </c>
    </row>
    <row r="2510" spans="1:20" s="1063" customFormat="1">
      <c r="A2510" s="1072" t="s">
        <v>846</v>
      </c>
      <c r="B2510" s="1063" t="s">
        <v>768</v>
      </c>
      <c r="C2510" s="1063" t="s">
        <v>806</v>
      </c>
      <c r="D2510" s="1063" t="s">
        <v>1338</v>
      </c>
      <c r="E2510" s="1066">
        <v>2019</v>
      </c>
      <c r="F2510" s="1066">
        <v>2019</v>
      </c>
      <c r="G2510" s="1064">
        <v>43510</v>
      </c>
      <c r="H2510" s="1117">
        <f t="shared" si="117"/>
        <v>2019</v>
      </c>
      <c r="I2510" s="1118"/>
      <c r="J2510" s="1063" t="s">
        <v>925</v>
      </c>
      <c r="K2510" s="1063" t="s">
        <v>924</v>
      </c>
      <c r="L2510" s="1063" t="s">
        <v>827</v>
      </c>
      <c r="M2510" s="1063">
        <v>813.3119999999999</v>
      </c>
      <c r="N2510" s="1063">
        <v>0.28799999999999998</v>
      </c>
      <c r="O2510" s="1062">
        <f>VLOOKUP(C2510,'A. Rate Class Allocations'!$B$124:$J$128,6,FALSE)</f>
        <v>0.94261788524984402</v>
      </c>
      <c r="P2510" s="1061">
        <f>VLOOKUP(C2510,'A. Rate Class Allocations'!$B$124:$J$128,8,FALSE)</f>
        <v>0.86676492558695795</v>
      </c>
      <c r="Q2510" s="1061">
        <f>VLOOKUP(C2510,'A. Rate Class Allocations'!$B$124:$J$128,7,FALSE)</f>
        <v>0.93591420350510102</v>
      </c>
      <c r="R2510" s="1061">
        <f>VLOOKUP(C2510,'A. Rate Class Allocations'!$B$124:$J$128,9,FALSE)</f>
        <v>0.67326093337246795</v>
      </c>
      <c r="S2510" s="1060">
        <f t="shared" si="118"/>
        <v>664.49877528136869</v>
      </c>
      <c r="T2510" s="1060">
        <f t="shared" si="119"/>
        <v>0.18147296742001753</v>
      </c>
    </row>
    <row r="2511" spans="1:20" s="1063" customFormat="1">
      <c r="A2511" s="1072" t="s">
        <v>846</v>
      </c>
      <c r="B2511" s="1063" t="s">
        <v>768</v>
      </c>
      <c r="C2511" s="1063" t="s">
        <v>806</v>
      </c>
      <c r="D2511" s="1063" t="s">
        <v>1337</v>
      </c>
      <c r="E2511" s="1066">
        <v>2019</v>
      </c>
      <c r="F2511" s="1066">
        <v>2019</v>
      </c>
      <c r="G2511" s="1064">
        <v>43509</v>
      </c>
      <c r="H2511" s="1117">
        <f t="shared" si="117"/>
        <v>2019</v>
      </c>
      <c r="I2511" s="1118"/>
      <c r="J2511" s="1063" t="s">
        <v>925</v>
      </c>
      <c r="K2511" s="1063" t="s">
        <v>924</v>
      </c>
      <c r="L2511" s="1063" t="s">
        <v>827</v>
      </c>
      <c r="M2511" s="1063">
        <v>3164.79</v>
      </c>
      <c r="N2511" s="1063">
        <v>1.2709999999999999</v>
      </c>
      <c r="O2511" s="1062">
        <f>VLOOKUP(C2511,'A. Rate Class Allocations'!$B$124:$J$128,6,FALSE)</f>
        <v>0.94261788524984402</v>
      </c>
      <c r="P2511" s="1061">
        <f>VLOOKUP(C2511,'A. Rate Class Allocations'!$B$124:$J$128,8,FALSE)</f>
        <v>0.86676492558695795</v>
      </c>
      <c r="Q2511" s="1061">
        <f>VLOOKUP(C2511,'A. Rate Class Allocations'!$B$124:$J$128,7,FALSE)</f>
        <v>0.93591420350510102</v>
      </c>
      <c r="R2511" s="1061">
        <f>VLOOKUP(C2511,'A. Rate Class Allocations'!$B$124:$J$128,9,FALSE)</f>
        <v>0.67326093337246795</v>
      </c>
      <c r="S2511" s="1060">
        <f t="shared" si="118"/>
        <v>2585.7224275834155</v>
      </c>
      <c r="T2511" s="1060">
        <f t="shared" si="119"/>
        <v>0.80087549163486904</v>
      </c>
    </row>
    <row r="2512" spans="1:20" s="1063" customFormat="1">
      <c r="A2512" s="1072" t="s">
        <v>846</v>
      </c>
      <c r="B2512" s="1063" t="s">
        <v>768</v>
      </c>
      <c r="C2512" s="1063" t="s">
        <v>806</v>
      </c>
      <c r="D2512" s="1063" t="s">
        <v>1336</v>
      </c>
      <c r="E2512" s="1066">
        <v>2019</v>
      </c>
      <c r="F2512" s="1066">
        <v>2019</v>
      </c>
      <c r="G2512" s="1064">
        <v>43508</v>
      </c>
      <c r="H2512" s="1117">
        <f t="shared" si="117"/>
        <v>2019</v>
      </c>
      <c r="I2512" s="1118"/>
      <c r="J2512" s="1063" t="s">
        <v>925</v>
      </c>
      <c r="K2512" s="1063" t="s">
        <v>924</v>
      </c>
      <c r="L2512" s="1063" t="s">
        <v>827</v>
      </c>
      <c r="M2512" s="1063">
        <v>1625.5200000000004</v>
      </c>
      <c r="N2512" s="1063">
        <v>0.62400000000000011</v>
      </c>
      <c r="O2512" s="1062">
        <f>VLOOKUP(C2512,'A. Rate Class Allocations'!$B$124:$J$128,6,FALSE)</f>
        <v>0.94261788524984402</v>
      </c>
      <c r="P2512" s="1061">
        <f>VLOOKUP(C2512,'A. Rate Class Allocations'!$B$124:$J$128,8,FALSE)</f>
        <v>0.86676492558695795</v>
      </c>
      <c r="Q2512" s="1061">
        <f>VLOOKUP(C2512,'A. Rate Class Allocations'!$B$124:$J$128,7,FALSE)</f>
        <v>0.93591420350510102</v>
      </c>
      <c r="R2512" s="1061">
        <f>VLOOKUP(C2512,'A. Rate Class Allocations'!$B$124:$J$128,9,FALSE)</f>
        <v>0.67326093337246795</v>
      </c>
      <c r="S2512" s="1060">
        <f t="shared" si="118"/>
        <v>1328.095551516971</v>
      </c>
      <c r="T2512" s="1060">
        <f t="shared" si="119"/>
        <v>0.3931914294100381</v>
      </c>
    </row>
    <row r="2513" spans="1:20" s="1063" customFormat="1">
      <c r="A2513" s="1072" t="s">
        <v>846</v>
      </c>
      <c r="B2513" s="1063" t="s">
        <v>768</v>
      </c>
      <c r="C2513" s="1063" t="s">
        <v>806</v>
      </c>
      <c r="D2513" s="1063" t="s">
        <v>1336</v>
      </c>
      <c r="E2513" s="1066">
        <v>2019</v>
      </c>
      <c r="F2513" s="1066">
        <v>2019</v>
      </c>
      <c r="G2513" s="1064">
        <v>43508</v>
      </c>
      <c r="H2513" s="1117">
        <f t="shared" si="117"/>
        <v>2019</v>
      </c>
      <c r="I2513" s="1118"/>
      <c r="J2513" s="1063" t="s">
        <v>925</v>
      </c>
      <c r="K2513" s="1063" t="s">
        <v>924</v>
      </c>
      <c r="L2513" s="1063" t="s">
        <v>827</v>
      </c>
      <c r="M2513" s="1063">
        <v>75.545000000000002</v>
      </c>
      <c r="N2513" s="1063">
        <v>2.8999999999999998E-2</v>
      </c>
      <c r="O2513" s="1062">
        <f>VLOOKUP(C2513,'A. Rate Class Allocations'!$B$124:$J$128,6,FALSE)</f>
        <v>0.94261788524984402</v>
      </c>
      <c r="P2513" s="1061">
        <f>VLOOKUP(C2513,'A. Rate Class Allocations'!$B$124:$J$128,8,FALSE)</f>
        <v>0.86676492558695795</v>
      </c>
      <c r="Q2513" s="1061">
        <f>VLOOKUP(C2513,'A. Rate Class Allocations'!$B$124:$J$128,7,FALSE)</f>
        <v>0.93591420350510102</v>
      </c>
      <c r="R2513" s="1061">
        <f>VLOOKUP(C2513,'A. Rate Class Allocations'!$B$124:$J$128,9,FALSE)</f>
        <v>0.67326093337246795</v>
      </c>
      <c r="S2513" s="1060">
        <f t="shared" si="118"/>
        <v>61.722389413448965</v>
      </c>
      <c r="T2513" s="1060">
        <f t="shared" si="119"/>
        <v>1.8273319636043429E-2</v>
      </c>
    </row>
    <row r="2514" spans="1:20" s="1063" customFormat="1">
      <c r="A2514" s="1072" t="s">
        <v>846</v>
      </c>
      <c r="B2514" s="1063" t="s">
        <v>768</v>
      </c>
      <c r="C2514" s="1063" t="s">
        <v>806</v>
      </c>
      <c r="D2514" s="1063" t="s">
        <v>1335</v>
      </c>
      <c r="E2514" s="1066">
        <v>2019</v>
      </c>
      <c r="F2514" s="1066">
        <v>2019</v>
      </c>
      <c r="G2514" s="1064">
        <v>43502</v>
      </c>
      <c r="H2514" s="1117">
        <f t="shared" si="117"/>
        <v>2019</v>
      </c>
      <c r="I2514" s="1118"/>
      <c r="J2514" s="1063" t="s">
        <v>925</v>
      </c>
      <c r="K2514" s="1063" t="s">
        <v>924</v>
      </c>
      <c r="L2514" s="1063" t="s">
        <v>827</v>
      </c>
      <c r="M2514" s="1063">
        <v>1837.6199999999997</v>
      </c>
      <c r="N2514" s="1063">
        <v>0.81999999999999984</v>
      </c>
      <c r="O2514" s="1062">
        <f>VLOOKUP(C2514,'A. Rate Class Allocations'!$B$124:$J$128,6,FALSE)</f>
        <v>0.94261788524984402</v>
      </c>
      <c r="P2514" s="1061">
        <f>VLOOKUP(C2514,'A. Rate Class Allocations'!$B$124:$J$128,8,FALSE)</f>
        <v>0.86676492558695795</v>
      </c>
      <c r="Q2514" s="1061">
        <f>VLOOKUP(C2514,'A. Rate Class Allocations'!$B$124:$J$128,7,FALSE)</f>
        <v>0.93591420350510102</v>
      </c>
      <c r="R2514" s="1061">
        <f>VLOOKUP(C2514,'A. Rate Class Allocations'!$B$124:$J$128,9,FALSE)</f>
        <v>0.67326093337246795</v>
      </c>
      <c r="S2514" s="1060">
        <f t="shared" si="118"/>
        <v>1501.3872160161766</v>
      </c>
      <c r="T2514" s="1060">
        <f t="shared" si="119"/>
        <v>0.51669386557088315</v>
      </c>
    </row>
    <row r="2515" spans="1:20" s="1063" customFormat="1">
      <c r="A2515" s="1072" t="s">
        <v>846</v>
      </c>
      <c r="B2515" s="1063" t="s">
        <v>768</v>
      </c>
      <c r="C2515" s="1063" t="s">
        <v>806</v>
      </c>
      <c r="D2515" s="1063" t="s">
        <v>1334</v>
      </c>
      <c r="E2515" s="1066">
        <v>2019</v>
      </c>
      <c r="F2515" s="1066">
        <v>2019</v>
      </c>
      <c r="G2515" s="1064">
        <v>43444</v>
      </c>
      <c r="H2515" s="1117">
        <f t="shared" si="117"/>
        <v>2018</v>
      </c>
      <c r="I2515" s="1118"/>
      <c r="J2515" s="1063" t="s">
        <v>925</v>
      </c>
      <c r="K2515" s="1063" t="s">
        <v>924</v>
      </c>
      <c r="L2515" s="1063" t="s">
        <v>827</v>
      </c>
      <c r="M2515" s="1063">
        <v>699.19200000000001</v>
      </c>
      <c r="N2515" s="1063">
        <v>0.31200000000000006</v>
      </c>
      <c r="O2515" s="1062">
        <f>VLOOKUP(C2515,'A. Rate Class Allocations'!$B$124:$J$128,6,FALSE)</f>
        <v>0.94261788524984402</v>
      </c>
      <c r="P2515" s="1061">
        <f>VLOOKUP(C2515,'A. Rate Class Allocations'!$B$124:$J$128,8,FALSE)</f>
        <v>0.86676492558695795</v>
      </c>
      <c r="Q2515" s="1061">
        <f>VLOOKUP(C2515,'A. Rate Class Allocations'!$B$124:$J$128,7,FALSE)</f>
        <v>0.93591420350510102</v>
      </c>
      <c r="R2515" s="1061">
        <f>VLOOKUP(C2515,'A. Rate Class Allocations'!$B$124:$J$128,9,FALSE)</f>
        <v>0.67326093337246795</v>
      </c>
      <c r="S2515" s="1060">
        <f t="shared" si="118"/>
        <v>571.25952609395995</v>
      </c>
      <c r="T2515" s="1060">
        <f t="shared" si="119"/>
        <v>0.19659571470501905</v>
      </c>
    </row>
    <row r="2516" spans="1:20" s="1063" customFormat="1">
      <c r="A2516" s="1072" t="s">
        <v>846</v>
      </c>
      <c r="B2516" s="1063" t="s">
        <v>768</v>
      </c>
      <c r="C2516" s="1063" t="s">
        <v>806</v>
      </c>
      <c r="D2516" s="1063" t="s">
        <v>1333</v>
      </c>
      <c r="E2516" s="1066">
        <v>2019</v>
      </c>
      <c r="F2516" s="1066">
        <v>2019</v>
      </c>
      <c r="G2516" s="1064">
        <v>43511</v>
      </c>
      <c r="H2516" s="1117">
        <f t="shared" si="117"/>
        <v>2019</v>
      </c>
      <c r="I2516" s="1118"/>
      <c r="J2516" s="1063" t="s">
        <v>925</v>
      </c>
      <c r="K2516" s="1063" t="s">
        <v>924</v>
      </c>
      <c r="L2516" s="1063" t="s">
        <v>827</v>
      </c>
      <c r="M2516" s="1063">
        <v>1216.8000000000002</v>
      </c>
      <c r="N2516" s="1063">
        <v>0.52000000000000013</v>
      </c>
      <c r="O2516" s="1062">
        <f>VLOOKUP(C2516,'A. Rate Class Allocations'!$B$124:$J$128,6,FALSE)</f>
        <v>0.94261788524984402</v>
      </c>
      <c r="P2516" s="1061">
        <f>VLOOKUP(C2516,'A. Rate Class Allocations'!$B$124:$J$128,8,FALSE)</f>
        <v>0.86676492558695795</v>
      </c>
      <c r="Q2516" s="1061">
        <f>VLOOKUP(C2516,'A. Rate Class Allocations'!$B$124:$J$128,7,FALSE)</f>
        <v>0.93591420350510102</v>
      </c>
      <c r="R2516" s="1061">
        <f>VLOOKUP(C2516,'A. Rate Class Allocations'!$B$124:$J$128,9,FALSE)</f>
        <v>0.67326093337246795</v>
      </c>
      <c r="S2516" s="1060">
        <f t="shared" si="118"/>
        <v>994.15981783420091</v>
      </c>
      <c r="T2516" s="1060">
        <f t="shared" si="119"/>
        <v>0.32765952450836505</v>
      </c>
    </row>
    <row r="2517" spans="1:20" s="1063" customFormat="1">
      <c r="A2517" s="1072" t="s">
        <v>846</v>
      </c>
      <c r="B2517" s="1063" t="s">
        <v>768</v>
      </c>
      <c r="C2517" s="1063" t="s">
        <v>806</v>
      </c>
      <c r="D2517" s="1063" t="s">
        <v>1333</v>
      </c>
      <c r="E2517" s="1066">
        <v>2019</v>
      </c>
      <c r="F2517" s="1066">
        <v>2019</v>
      </c>
      <c r="G2517" s="1064">
        <v>43511</v>
      </c>
      <c r="H2517" s="1117">
        <f t="shared" si="117"/>
        <v>2019</v>
      </c>
      <c r="I2517" s="1118"/>
      <c r="J2517" s="1063" t="s">
        <v>925</v>
      </c>
      <c r="K2517" s="1063" t="s">
        <v>924</v>
      </c>
      <c r="L2517" s="1063" t="s">
        <v>827</v>
      </c>
      <c r="M2517" s="1063">
        <v>196.56000000000003</v>
      </c>
      <c r="N2517" s="1063">
        <v>8.4000000000000019E-2</v>
      </c>
      <c r="O2517" s="1062">
        <f>VLOOKUP(C2517,'A. Rate Class Allocations'!$B$124:$J$128,6,FALSE)</f>
        <v>0.94261788524984402</v>
      </c>
      <c r="P2517" s="1061">
        <f>VLOOKUP(C2517,'A. Rate Class Allocations'!$B$124:$J$128,8,FALSE)</f>
        <v>0.86676492558695795</v>
      </c>
      <c r="Q2517" s="1061">
        <f>VLOOKUP(C2517,'A. Rate Class Allocations'!$B$124:$J$128,7,FALSE)</f>
        <v>0.93591420350510102</v>
      </c>
      <c r="R2517" s="1061">
        <f>VLOOKUP(C2517,'A. Rate Class Allocations'!$B$124:$J$128,9,FALSE)</f>
        <v>0.67326093337246795</v>
      </c>
      <c r="S2517" s="1060">
        <f t="shared" si="118"/>
        <v>160.595047496294</v>
      </c>
      <c r="T2517" s="1060">
        <f t="shared" si="119"/>
        <v>5.292961549750512E-2</v>
      </c>
    </row>
    <row r="2518" spans="1:20" s="1063" customFormat="1">
      <c r="A2518" s="1072" t="s">
        <v>846</v>
      </c>
      <c r="B2518" s="1063" t="s">
        <v>768</v>
      </c>
      <c r="C2518" s="1063" t="s">
        <v>806</v>
      </c>
      <c r="D2518" s="1063" t="s">
        <v>1332</v>
      </c>
      <c r="E2518" s="1066">
        <v>2019</v>
      </c>
      <c r="F2518" s="1066">
        <v>2019</v>
      </c>
      <c r="G2518" s="1064">
        <v>43511</v>
      </c>
      <c r="H2518" s="1117">
        <f t="shared" si="117"/>
        <v>2019</v>
      </c>
      <c r="I2518" s="1118"/>
      <c r="J2518" s="1063" t="s">
        <v>925</v>
      </c>
      <c r="K2518" s="1063" t="s">
        <v>924</v>
      </c>
      <c r="L2518" s="1063" t="s">
        <v>827</v>
      </c>
      <c r="M2518" s="1063">
        <v>647.40000000000009</v>
      </c>
      <c r="N2518" s="1063">
        <v>0.26000000000000006</v>
      </c>
      <c r="O2518" s="1062">
        <f>VLOOKUP(C2518,'A. Rate Class Allocations'!$B$124:$J$128,6,FALSE)</f>
        <v>0.94261788524984402</v>
      </c>
      <c r="P2518" s="1061">
        <f>VLOOKUP(C2518,'A. Rate Class Allocations'!$B$124:$J$128,8,FALSE)</f>
        <v>0.86676492558695795</v>
      </c>
      <c r="Q2518" s="1061">
        <f>VLOOKUP(C2518,'A. Rate Class Allocations'!$B$124:$J$128,7,FALSE)</f>
        <v>0.93591420350510102</v>
      </c>
      <c r="R2518" s="1061">
        <f>VLOOKUP(C2518,'A. Rate Class Allocations'!$B$124:$J$128,9,FALSE)</f>
        <v>0.67326093337246795</v>
      </c>
      <c r="S2518" s="1060">
        <f t="shared" si="118"/>
        <v>528.94400564255557</v>
      </c>
      <c r="T2518" s="1060">
        <f t="shared" si="119"/>
        <v>0.16382976225418253</v>
      </c>
    </row>
    <row r="2519" spans="1:20" s="1063" customFormat="1">
      <c r="A2519" s="1072" t="s">
        <v>846</v>
      </c>
      <c r="B2519" s="1063" t="s">
        <v>768</v>
      </c>
      <c r="C2519" s="1063" t="s">
        <v>806</v>
      </c>
      <c r="D2519" s="1063" t="s">
        <v>1331</v>
      </c>
      <c r="E2519" s="1066">
        <v>2019</v>
      </c>
      <c r="F2519" s="1066">
        <v>2019</v>
      </c>
      <c r="G2519" s="1064">
        <v>43516</v>
      </c>
      <c r="H2519" s="1117">
        <f t="shared" si="117"/>
        <v>2019</v>
      </c>
      <c r="I2519" s="1118"/>
      <c r="J2519" s="1063" t="s">
        <v>925</v>
      </c>
      <c r="K2519" s="1063" t="s">
        <v>924</v>
      </c>
      <c r="L2519" s="1063" t="s">
        <v>827</v>
      </c>
      <c r="M2519" s="1063">
        <v>1028.0340000000001</v>
      </c>
      <c r="N2519" s="1063">
        <v>0.28699999999999998</v>
      </c>
      <c r="O2519" s="1062">
        <f>VLOOKUP(C2519,'A. Rate Class Allocations'!$B$124:$J$128,6,FALSE)</f>
        <v>0.94261788524984402</v>
      </c>
      <c r="P2519" s="1061">
        <f>VLOOKUP(C2519,'A. Rate Class Allocations'!$B$124:$J$128,8,FALSE)</f>
        <v>0.86676492558695795</v>
      </c>
      <c r="Q2519" s="1061">
        <f>VLOOKUP(C2519,'A. Rate Class Allocations'!$B$124:$J$128,7,FALSE)</f>
        <v>0.93591420350510102</v>
      </c>
      <c r="R2519" s="1061">
        <f>VLOOKUP(C2519,'A. Rate Class Allocations'!$B$124:$J$128,9,FALSE)</f>
        <v>0.67326093337246795</v>
      </c>
      <c r="S2519" s="1060">
        <f t="shared" si="118"/>
        <v>839.93268751427092</v>
      </c>
      <c r="T2519" s="1060">
        <f t="shared" si="119"/>
        <v>0.18084285294980915</v>
      </c>
    </row>
    <row r="2520" spans="1:20" s="1063" customFormat="1">
      <c r="A2520" s="1072" t="s">
        <v>846</v>
      </c>
      <c r="B2520" s="1063" t="s">
        <v>768</v>
      </c>
      <c r="C2520" s="1063" t="s">
        <v>806</v>
      </c>
      <c r="D2520" s="1063" t="s">
        <v>1331</v>
      </c>
      <c r="E2520" s="1066">
        <v>2019</v>
      </c>
      <c r="F2520" s="1066">
        <v>2019</v>
      </c>
      <c r="G2520" s="1064">
        <v>43516</v>
      </c>
      <c r="H2520" s="1117">
        <f t="shared" si="117"/>
        <v>2019</v>
      </c>
      <c r="I2520" s="1118"/>
      <c r="J2520" s="1063" t="s">
        <v>925</v>
      </c>
      <c r="K2520" s="1063" t="s">
        <v>924</v>
      </c>
      <c r="L2520" s="1063" t="s">
        <v>827</v>
      </c>
      <c r="M2520" s="1063">
        <v>114.62400000000001</v>
      </c>
      <c r="N2520" s="1063">
        <v>3.2000000000000001E-2</v>
      </c>
      <c r="O2520" s="1062">
        <f>VLOOKUP(C2520,'A. Rate Class Allocations'!$B$124:$J$128,6,FALSE)</f>
        <v>0.94261788524984402</v>
      </c>
      <c r="P2520" s="1061">
        <f>VLOOKUP(C2520,'A. Rate Class Allocations'!$B$124:$J$128,8,FALSE)</f>
        <v>0.86676492558695795</v>
      </c>
      <c r="Q2520" s="1061">
        <f>VLOOKUP(C2520,'A. Rate Class Allocations'!$B$124:$J$128,7,FALSE)</f>
        <v>0.93591420350510102</v>
      </c>
      <c r="R2520" s="1061">
        <f>VLOOKUP(C2520,'A. Rate Class Allocations'!$B$124:$J$128,9,FALSE)</f>
        <v>0.67326093337246795</v>
      </c>
      <c r="S2520" s="1060">
        <f t="shared" si="118"/>
        <v>93.651031360476196</v>
      </c>
      <c r="T2520" s="1060">
        <f t="shared" si="119"/>
        <v>2.0163663046668615E-2</v>
      </c>
    </row>
    <row r="2521" spans="1:20" s="1063" customFormat="1">
      <c r="A2521" s="1072" t="s">
        <v>846</v>
      </c>
      <c r="B2521" s="1063" t="s">
        <v>768</v>
      </c>
      <c r="C2521" s="1063" t="s">
        <v>806</v>
      </c>
      <c r="D2521" s="1063" t="s">
        <v>1331</v>
      </c>
      <c r="E2521" s="1066">
        <v>2019</v>
      </c>
      <c r="F2521" s="1066">
        <v>2019</v>
      </c>
      <c r="G2521" s="1064">
        <v>43516</v>
      </c>
      <c r="H2521" s="1117">
        <f t="shared" si="117"/>
        <v>2019</v>
      </c>
      <c r="I2521" s="1118"/>
      <c r="J2521" s="1063" t="s">
        <v>925</v>
      </c>
      <c r="K2521" s="1063" t="s">
        <v>924</v>
      </c>
      <c r="L2521" s="1063" t="s">
        <v>827</v>
      </c>
      <c r="M2521" s="1063">
        <v>1278.7740000000001</v>
      </c>
      <c r="N2521" s="1063">
        <v>0.35699999999999998</v>
      </c>
      <c r="O2521" s="1062">
        <f>VLOOKUP(C2521,'A. Rate Class Allocations'!$B$124:$J$128,6,FALSE)</f>
        <v>0.94261788524984402</v>
      </c>
      <c r="P2521" s="1061">
        <f>VLOOKUP(C2521,'A. Rate Class Allocations'!$B$124:$J$128,8,FALSE)</f>
        <v>0.86676492558695795</v>
      </c>
      <c r="Q2521" s="1061">
        <f>VLOOKUP(C2521,'A. Rate Class Allocations'!$B$124:$J$128,7,FALSE)</f>
        <v>0.93591420350510102</v>
      </c>
      <c r="R2521" s="1061">
        <f>VLOOKUP(C2521,'A. Rate Class Allocations'!$B$124:$J$128,9,FALSE)</f>
        <v>0.67326093337246795</v>
      </c>
      <c r="S2521" s="1060">
        <f t="shared" si="118"/>
        <v>1044.7943186153125</v>
      </c>
      <c r="T2521" s="1060">
        <f t="shared" si="119"/>
        <v>0.22495086586439672</v>
      </c>
    </row>
    <row r="2522" spans="1:20" s="1063" customFormat="1">
      <c r="A2522" s="1072" t="s">
        <v>846</v>
      </c>
      <c r="B2522" s="1063" t="s">
        <v>768</v>
      </c>
      <c r="C2522" s="1063" t="s">
        <v>806</v>
      </c>
      <c r="D2522" s="1063" t="s">
        <v>1331</v>
      </c>
      <c r="E2522" s="1066">
        <v>2019</v>
      </c>
      <c r="F2522" s="1066">
        <v>2019</v>
      </c>
      <c r="G2522" s="1064">
        <v>43516</v>
      </c>
      <c r="H2522" s="1117">
        <f t="shared" si="117"/>
        <v>2019</v>
      </c>
      <c r="I2522" s="1118"/>
      <c r="J2522" s="1063" t="s">
        <v>925</v>
      </c>
      <c r="K2522" s="1063" t="s">
        <v>924</v>
      </c>
      <c r="L2522" s="1063" t="s">
        <v>827</v>
      </c>
      <c r="M2522" s="1063">
        <v>1146.2399999999998</v>
      </c>
      <c r="N2522" s="1063">
        <v>0.31999999999999995</v>
      </c>
      <c r="O2522" s="1062">
        <f>VLOOKUP(C2522,'A. Rate Class Allocations'!$B$124:$J$128,6,FALSE)</f>
        <v>0.94261788524984402</v>
      </c>
      <c r="P2522" s="1061">
        <f>VLOOKUP(C2522,'A. Rate Class Allocations'!$B$124:$J$128,8,FALSE)</f>
        <v>0.86676492558695795</v>
      </c>
      <c r="Q2522" s="1061">
        <f>VLOOKUP(C2522,'A. Rate Class Allocations'!$B$124:$J$128,7,FALSE)</f>
        <v>0.93591420350510102</v>
      </c>
      <c r="R2522" s="1061">
        <f>VLOOKUP(C2522,'A. Rate Class Allocations'!$B$124:$J$128,9,FALSE)</f>
        <v>0.67326093337246795</v>
      </c>
      <c r="S2522" s="1060">
        <f t="shared" si="118"/>
        <v>936.51031360476179</v>
      </c>
      <c r="T2522" s="1060">
        <f t="shared" si="119"/>
        <v>0.20163663046668612</v>
      </c>
    </row>
    <row r="2523" spans="1:20" s="1063" customFormat="1">
      <c r="A2523" s="1072" t="s">
        <v>846</v>
      </c>
      <c r="B2523" s="1063" t="s">
        <v>768</v>
      </c>
      <c r="C2523" s="1063" t="s">
        <v>806</v>
      </c>
      <c r="D2523" s="1063" t="s">
        <v>1331</v>
      </c>
      <c r="E2523" s="1066">
        <v>2019</v>
      </c>
      <c r="F2523" s="1066">
        <v>2019</v>
      </c>
      <c r="G2523" s="1064">
        <v>43516</v>
      </c>
      <c r="H2523" s="1117">
        <f t="shared" si="117"/>
        <v>2019</v>
      </c>
      <c r="I2523" s="1118"/>
      <c r="J2523" s="1063" t="s">
        <v>925</v>
      </c>
      <c r="K2523" s="1063" t="s">
        <v>924</v>
      </c>
      <c r="L2523" s="1063" t="s">
        <v>827</v>
      </c>
      <c r="M2523" s="1063">
        <v>186.26400000000004</v>
      </c>
      <c r="N2523" s="1063">
        <v>5.2000000000000005E-2</v>
      </c>
      <c r="O2523" s="1062">
        <f>VLOOKUP(C2523,'A. Rate Class Allocations'!$B$124:$J$128,6,FALSE)</f>
        <v>0.94261788524984402</v>
      </c>
      <c r="P2523" s="1061">
        <f>VLOOKUP(C2523,'A. Rate Class Allocations'!$B$124:$J$128,8,FALSE)</f>
        <v>0.86676492558695795</v>
      </c>
      <c r="Q2523" s="1061">
        <f>VLOOKUP(C2523,'A. Rate Class Allocations'!$B$124:$J$128,7,FALSE)</f>
        <v>0.93591420350510102</v>
      </c>
      <c r="R2523" s="1061">
        <f>VLOOKUP(C2523,'A. Rate Class Allocations'!$B$124:$J$128,9,FALSE)</f>
        <v>0.67326093337246795</v>
      </c>
      <c r="S2523" s="1060">
        <f t="shared" si="118"/>
        <v>152.18292596077384</v>
      </c>
      <c r="T2523" s="1060">
        <f t="shared" si="119"/>
        <v>3.2765952450836508E-2</v>
      </c>
    </row>
    <row r="2524" spans="1:20" s="1063" customFormat="1">
      <c r="A2524" s="1072" t="s">
        <v>846</v>
      </c>
      <c r="B2524" s="1063" t="s">
        <v>768</v>
      </c>
      <c r="C2524" s="1063" t="s">
        <v>806</v>
      </c>
      <c r="D2524" s="1063" t="s">
        <v>1330</v>
      </c>
      <c r="E2524" s="1066">
        <v>2019</v>
      </c>
      <c r="F2524" s="1066">
        <v>2019</v>
      </c>
      <c r="G2524" s="1064">
        <v>43516</v>
      </c>
      <c r="H2524" s="1117">
        <f t="shared" si="117"/>
        <v>2019</v>
      </c>
      <c r="I2524" s="1118"/>
      <c r="J2524" s="1063" t="s">
        <v>925</v>
      </c>
      <c r="K2524" s="1063" t="s">
        <v>924</v>
      </c>
      <c r="L2524" s="1063" t="s">
        <v>827</v>
      </c>
      <c r="M2524" s="1063">
        <v>4913.7600000000011</v>
      </c>
      <c r="N2524" s="1063">
        <v>0.87000000000000011</v>
      </c>
      <c r="O2524" s="1062">
        <f>VLOOKUP(C2524,'A. Rate Class Allocations'!$B$124:$J$128,6,FALSE)</f>
        <v>0.94261788524984402</v>
      </c>
      <c r="P2524" s="1061">
        <f>VLOOKUP(C2524,'A. Rate Class Allocations'!$B$124:$J$128,8,FALSE)</f>
        <v>0.86676492558695795</v>
      </c>
      <c r="Q2524" s="1061">
        <f>VLOOKUP(C2524,'A. Rate Class Allocations'!$B$124:$J$128,7,FALSE)</f>
        <v>0.93591420350510102</v>
      </c>
      <c r="R2524" s="1061">
        <f>VLOOKUP(C2524,'A. Rate Class Allocations'!$B$124:$J$128,9,FALSE)</f>
        <v>0.67326093337246795</v>
      </c>
      <c r="S2524" s="1060">
        <f t="shared" si="118"/>
        <v>4014.68010065827</v>
      </c>
      <c r="T2524" s="1060">
        <f t="shared" si="119"/>
        <v>0.54819958908130306</v>
      </c>
    </row>
    <row r="2525" spans="1:20" s="1063" customFormat="1">
      <c r="A2525" s="1072" t="s">
        <v>846</v>
      </c>
      <c r="B2525" s="1063" t="s">
        <v>768</v>
      </c>
      <c r="C2525" s="1063" t="s">
        <v>806</v>
      </c>
      <c r="D2525" s="1063" t="s">
        <v>1330</v>
      </c>
      <c r="E2525" s="1066">
        <v>2019</v>
      </c>
      <c r="F2525" s="1066">
        <v>2019</v>
      </c>
      <c r="G2525" s="1064">
        <v>43516</v>
      </c>
      <c r="H2525" s="1117">
        <f t="shared" si="117"/>
        <v>2019</v>
      </c>
      <c r="I2525" s="1118"/>
      <c r="J2525" s="1063" t="s">
        <v>925</v>
      </c>
      <c r="K2525" s="1063" t="s">
        <v>924</v>
      </c>
      <c r="L2525" s="1063" t="s">
        <v>827</v>
      </c>
      <c r="M2525" s="1063">
        <v>79.072000000000003</v>
      </c>
      <c r="N2525" s="1063">
        <v>1.4E-2</v>
      </c>
      <c r="O2525" s="1062">
        <f>VLOOKUP(C2525,'A. Rate Class Allocations'!$B$124:$J$128,6,FALSE)</f>
        <v>0.94261788524984402</v>
      </c>
      <c r="P2525" s="1061">
        <f>VLOOKUP(C2525,'A. Rate Class Allocations'!$B$124:$J$128,8,FALSE)</f>
        <v>0.86676492558695795</v>
      </c>
      <c r="Q2525" s="1061">
        <f>VLOOKUP(C2525,'A. Rate Class Allocations'!$B$124:$J$128,7,FALSE)</f>
        <v>0.93591420350510102</v>
      </c>
      <c r="R2525" s="1061">
        <f>VLOOKUP(C2525,'A. Rate Class Allocations'!$B$124:$J$128,9,FALSE)</f>
        <v>0.67326093337246795</v>
      </c>
      <c r="S2525" s="1060">
        <f t="shared" si="118"/>
        <v>64.604047596799745</v>
      </c>
      <c r="T2525" s="1060">
        <f t="shared" si="119"/>
        <v>8.8216025829175194E-3</v>
      </c>
    </row>
    <row r="2526" spans="1:20" s="1063" customFormat="1">
      <c r="A2526" s="1072" t="s">
        <v>846</v>
      </c>
      <c r="B2526" s="1063" t="s">
        <v>768</v>
      </c>
      <c r="C2526" s="1063" t="s">
        <v>806</v>
      </c>
      <c r="D2526" s="1063" t="s">
        <v>1329</v>
      </c>
      <c r="E2526" s="1066">
        <v>2019</v>
      </c>
      <c r="F2526" s="1066">
        <v>2019</v>
      </c>
      <c r="G2526" s="1064">
        <v>43517</v>
      </c>
      <c r="H2526" s="1117">
        <f t="shared" si="117"/>
        <v>2019</v>
      </c>
      <c r="I2526" s="1118"/>
      <c r="J2526" s="1063" t="s">
        <v>925</v>
      </c>
      <c r="K2526" s="1063" t="s">
        <v>924</v>
      </c>
      <c r="L2526" s="1063" t="s">
        <v>827</v>
      </c>
      <c r="M2526" s="1063">
        <v>1542.6320000000001</v>
      </c>
      <c r="N2526" s="1063">
        <v>0.36400000000000005</v>
      </c>
      <c r="O2526" s="1062">
        <f>VLOOKUP(C2526,'A. Rate Class Allocations'!$B$124:$J$128,6,FALSE)</f>
        <v>0.94261788524984402</v>
      </c>
      <c r="P2526" s="1061">
        <f>VLOOKUP(C2526,'A. Rate Class Allocations'!$B$124:$J$128,8,FALSE)</f>
        <v>0.86676492558695795</v>
      </c>
      <c r="Q2526" s="1061">
        <f>VLOOKUP(C2526,'A. Rate Class Allocations'!$B$124:$J$128,7,FALSE)</f>
        <v>0.93591420350510102</v>
      </c>
      <c r="R2526" s="1061">
        <f>VLOOKUP(C2526,'A. Rate Class Allocations'!$B$124:$J$128,9,FALSE)</f>
        <v>0.67326093337246795</v>
      </c>
      <c r="S2526" s="1060">
        <f t="shared" si="118"/>
        <v>1260.3737246098035</v>
      </c>
      <c r="T2526" s="1060">
        <f t="shared" si="119"/>
        <v>0.22936166715585554</v>
      </c>
    </row>
    <row r="2527" spans="1:20" s="1063" customFormat="1">
      <c r="A2527" s="1072" t="s">
        <v>846</v>
      </c>
      <c r="B2527" s="1063" t="s">
        <v>768</v>
      </c>
      <c r="C2527" s="1063" t="s">
        <v>806</v>
      </c>
      <c r="D2527" s="1063" t="s">
        <v>1329</v>
      </c>
      <c r="E2527" s="1066">
        <v>2019</v>
      </c>
      <c r="F2527" s="1066">
        <v>2019</v>
      </c>
      <c r="G2527" s="1064">
        <v>43517</v>
      </c>
      <c r="H2527" s="1117">
        <f t="shared" si="117"/>
        <v>2019</v>
      </c>
      <c r="I2527" s="1118"/>
      <c r="J2527" s="1063" t="s">
        <v>925</v>
      </c>
      <c r="K2527" s="1063" t="s">
        <v>924</v>
      </c>
      <c r="L2527" s="1063" t="s">
        <v>827</v>
      </c>
      <c r="M2527" s="1063">
        <v>216.13800000000003</v>
      </c>
      <c r="N2527" s="1063">
        <v>5.1000000000000004E-2</v>
      </c>
      <c r="O2527" s="1062">
        <f>VLOOKUP(C2527,'A. Rate Class Allocations'!$B$124:$J$128,6,FALSE)</f>
        <v>0.94261788524984402</v>
      </c>
      <c r="P2527" s="1061">
        <f>VLOOKUP(C2527,'A. Rate Class Allocations'!$B$124:$J$128,8,FALSE)</f>
        <v>0.86676492558695795</v>
      </c>
      <c r="Q2527" s="1061">
        <f>VLOOKUP(C2527,'A. Rate Class Allocations'!$B$124:$J$128,7,FALSE)</f>
        <v>0.93591420350510102</v>
      </c>
      <c r="R2527" s="1061">
        <f>VLOOKUP(C2527,'A. Rate Class Allocations'!$B$124:$J$128,9,FALSE)</f>
        <v>0.67326093337246795</v>
      </c>
      <c r="S2527" s="1060">
        <f t="shared" si="118"/>
        <v>176.59082405247247</v>
      </c>
      <c r="T2527" s="1060">
        <f t="shared" si="119"/>
        <v>3.2135837980628107E-2</v>
      </c>
    </row>
    <row r="2528" spans="1:20" s="1063" customFormat="1">
      <c r="A2528" s="1072" t="s">
        <v>846</v>
      </c>
      <c r="B2528" s="1063" t="s">
        <v>768</v>
      </c>
      <c r="C2528" s="1063" t="s">
        <v>806</v>
      </c>
      <c r="D2528" s="1063" t="s">
        <v>1329</v>
      </c>
      <c r="E2528" s="1066">
        <v>2019</v>
      </c>
      <c r="F2528" s="1066">
        <v>2019</v>
      </c>
      <c r="G2528" s="1064">
        <v>43517</v>
      </c>
      <c r="H2528" s="1117">
        <f t="shared" si="117"/>
        <v>2019</v>
      </c>
      <c r="I2528" s="1118"/>
      <c r="J2528" s="1063" t="s">
        <v>925</v>
      </c>
      <c r="K2528" s="1063" t="s">
        <v>924</v>
      </c>
      <c r="L2528" s="1063" t="s">
        <v>827</v>
      </c>
      <c r="M2528" s="1063">
        <v>122.90199999999997</v>
      </c>
      <c r="N2528" s="1063">
        <v>2.8999999999999998E-2</v>
      </c>
      <c r="O2528" s="1062">
        <f>VLOOKUP(C2528,'A. Rate Class Allocations'!$B$124:$J$128,6,FALSE)</f>
        <v>0.94261788524984402</v>
      </c>
      <c r="P2528" s="1061">
        <f>VLOOKUP(C2528,'A. Rate Class Allocations'!$B$124:$J$128,8,FALSE)</f>
        <v>0.86676492558695795</v>
      </c>
      <c r="Q2528" s="1061">
        <f>VLOOKUP(C2528,'A. Rate Class Allocations'!$B$124:$J$128,7,FALSE)</f>
        <v>0.93591420350510102</v>
      </c>
      <c r="R2528" s="1061">
        <f>VLOOKUP(C2528,'A. Rate Class Allocations'!$B$124:$J$128,9,FALSE)</f>
        <v>0.67326093337246795</v>
      </c>
      <c r="S2528" s="1060">
        <f t="shared" si="118"/>
        <v>100.41439014748431</v>
      </c>
      <c r="T2528" s="1060">
        <f t="shared" si="119"/>
        <v>1.8273319636043429E-2</v>
      </c>
    </row>
    <row r="2529" spans="1:20" s="1063" customFormat="1">
      <c r="A2529" s="1072" t="s">
        <v>846</v>
      </c>
      <c r="B2529" s="1063" t="s">
        <v>768</v>
      </c>
      <c r="C2529" s="1063" t="s">
        <v>806</v>
      </c>
      <c r="D2529" s="1063" t="s">
        <v>1329</v>
      </c>
      <c r="E2529" s="1066">
        <v>2019</v>
      </c>
      <c r="F2529" s="1066">
        <v>2019</v>
      </c>
      <c r="G2529" s="1064">
        <v>43517</v>
      </c>
      <c r="H2529" s="1117">
        <f t="shared" si="117"/>
        <v>2019</v>
      </c>
      <c r="I2529" s="1118"/>
      <c r="J2529" s="1063" t="s">
        <v>925</v>
      </c>
      <c r="K2529" s="1063" t="s">
        <v>924</v>
      </c>
      <c r="L2529" s="1063" t="s">
        <v>827</v>
      </c>
      <c r="M2529" s="1063">
        <v>627.22399999999993</v>
      </c>
      <c r="N2529" s="1063">
        <v>0.14799999999999999</v>
      </c>
      <c r="O2529" s="1062">
        <f>VLOOKUP(C2529,'A. Rate Class Allocations'!$B$124:$J$128,6,FALSE)</f>
        <v>0.94261788524984402</v>
      </c>
      <c r="P2529" s="1061">
        <f>VLOOKUP(C2529,'A. Rate Class Allocations'!$B$124:$J$128,8,FALSE)</f>
        <v>0.86676492558695795</v>
      </c>
      <c r="Q2529" s="1061">
        <f>VLOOKUP(C2529,'A. Rate Class Allocations'!$B$124:$J$128,7,FALSE)</f>
        <v>0.93591420350510102</v>
      </c>
      <c r="R2529" s="1061">
        <f>VLOOKUP(C2529,'A. Rate Class Allocations'!$B$124:$J$128,9,FALSE)</f>
        <v>0.67326093337246795</v>
      </c>
      <c r="S2529" s="1060">
        <f t="shared" si="118"/>
        <v>512.45964626991997</v>
      </c>
      <c r="T2529" s="1060">
        <f t="shared" si="119"/>
        <v>9.3256941590842343E-2</v>
      </c>
    </row>
    <row r="2530" spans="1:20" s="1063" customFormat="1">
      <c r="A2530" s="1072" t="s">
        <v>846</v>
      </c>
      <c r="B2530" s="1063" t="s">
        <v>768</v>
      </c>
      <c r="C2530" s="1063" t="s">
        <v>806</v>
      </c>
      <c r="D2530" s="1063" t="s">
        <v>1329</v>
      </c>
      <c r="E2530" s="1066">
        <v>2019</v>
      </c>
      <c r="F2530" s="1066">
        <v>2019</v>
      </c>
      <c r="G2530" s="1064">
        <v>43517</v>
      </c>
      <c r="H2530" s="1117">
        <f t="shared" si="117"/>
        <v>2019</v>
      </c>
      <c r="I2530" s="1118"/>
      <c r="J2530" s="1063" t="s">
        <v>925</v>
      </c>
      <c r="K2530" s="1063" t="s">
        <v>924</v>
      </c>
      <c r="L2530" s="1063" t="s">
        <v>827</v>
      </c>
      <c r="M2530" s="1063">
        <v>2034.2400000000002</v>
      </c>
      <c r="N2530" s="1063">
        <v>0.48000000000000009</v>
      </c>
      <c r="O2530" s="1062">
        <f>VLOOKUP(C2530,'A. Rate Class Allocations'!$B$124:$J$128,6,FALSE)</f>
        <v>0.94261788524984402</v>
      </c>
      <c r="P2530" s="1061">
        <f>VLOOKUP(C2530,'A. Rate Class Allocations'!$B$124:$J$128,8,FALSE)</f>
        <v>0.86676492558695795</v>
      </c>
      <c r="Q2530" s="1061">
        <f>VLOOKUP(C2530,'A. Rate Class Allocations'!$B$124:$J$128,7,FALSE)</f>
        <v>0.93591420350510102</v>
      </c>
      <c r="R2530" s="1061">
        <f>VLOOKUP(C2530,'A. Rate Class Allocations'!$B$124:$J$128,9,FALSE)</f>
        <v>0.67326093337246795</v>
      </c>
      <c r="S2530" s="1060">
        <f t="shared" si="118"/>
        <v>1662.031285199741</v>
      </c>
      <c r="T2530" s="1060">
        <f t="shared" si="119"/>
        <v>0.30245494570002929</v>
      </c>
    </row>
    <row r="2531" spans="1:20" s="1063" customFormat="1">
      <c r="A2531" s="1072" t="s">
        <v>846</v>
      </c>
      <c r="B2531" s="1063" t="s">
        <v>768</v>
      </c>
      <c r="C2531" s="1063" t="s">
        <v>806</v>
      </c>
      <c r="D2531" s="1063" t="s">
        <v>1329</v>
      </c>
      <c r="E2531" s="1066">
        <v>2019</v>
      </c>
      <c r="F2531" s="1066">
        <v>2019</v>
      </c>
      <c r="G2531" s="1064">
        <v>43517</v>
      </c>
      <c r="H2531" s="1117">
        <f t="shared" si="117"/>
        <v>2019</v>
      </c>
      <c r="I2531" s="1118"/>
      <c r="J2531" s="1063" t="s">
        <v>925</v>
      </c>
      <c r="K2531" s="1063" t="s">
        <v>924</v>
      </c>
      <c r="L2531" s="1063" t="s">
        <v>827</v>
      </c>
      <c r="M2531" s="1063">
        <v>216.13800000000001</v>
      </c>
      <c r="N2531" s="1063">
        <v>5.0999999999999997E-2</v>
      </c>
      <c r="O2531" s="1062">
        <f>VLOOKUP(C2531,'A. Rate Class Allocations'!$B$124:$J$128,6,FALSE)</f>
        <v>0.94261788524984402</v>
      </c>
      <c r="P2531" s="1061">
        <f>VLOOKUP(C2531,'A. Rate Class Allocations'!$B$124:$J$128,8,FALSE)</f>
        <v>0.86676492558695795</v>
      </c>
      <c r="Q2531" s="1061">
        <f>VLOOKUP(C2531,'A. Rate Class Allocations'!$B$124:$J$128,7,FALSE)</f>
        <v>0.93591420350510102</v>
      </c>
      <c r="R2531" s="1061">
        <f>VLOOKUP(C2531,'A. Rate Class Allocations'!$B$124:$J$128,9,FALSE)</f>
        <v>0.67326093337246795</v>
      </c>
      <c r="S2531" s="1060">
        <f t="shared" si="118"/>
        <v>176.59082405247244</v>
      </c>
      <c r="T2531" s="1060">
        <f t="shared" si="119"/>
        <v>3.21358379806281E-2</v>
      </c>
    </row>
    <row r="2532" spans="1:20" s="1063" customFormat="1">
      <c r="A2532" s="1072" t="s">
        <v>846</v>
      </c>
      <c r="B2532" s="1063" t="s">
        <v>768</v>
      </c>
      <c r="C2532" s="1063" t="s">
        <v>806</v>
      </c>
      <c r="D2532" s="1063" t="s">
        <v>1328</v>
      </c>
      <c r="E2532" s="1066">
        <v>2019</v>
      </c>
      <c r="F2532" s="1066">
        <v>2019</v>
      </c>
      <c r="G2532" s="1064">
        <v>43516</v>
      </c>
      <c r="H2532" s="1117">
        <f t="shared" si="117"/>
        <v>2019</v>
      </c>
      <c r="I2532" s="1118"/>
      <c r="J2532" s="1063" t="s">
        <v>925</v>
      </c>
      <c r="K2532" s="1063" t="s">
        <v>924</v>
      </c>
      <c r="L2532" s="1063" t="s">
        <v>827</v>
      </c>
      <c r="M2532" s="1063">
        <v>1514.9159999999997</v>
      </c>
      <c r="N2532" s="1063">
        <v>0.67599999999999993</v>
      </c>
      <c r="O2532" s="1062">
        <f>VLOOKUP(C2532,'A. Rate Class Allocations'!$B$124:$J$128,6,FALSE)</f>
        <v>0.94261788524984402</v>
      </c>
      <c r="P2532" s="1061">
        <f>VLOOKUP(C2532,'A. Rate Class Allocations'!$B$124:$J$128,8,FALSE)</f>
        <v>0.86676492558695795</v>
      </c>
      <c r="Q2532" s="1061">
        <f>VLOOKUP(C2532,'A. Rate Class Allocations'!$B$124:$J$128,7,FALSE)</f>
        <v>0.93591420350510102</v>
      </c>
      <c r="R2532" s="1061">
        <f>VLOOKUP(C2532,'A. Rate Class Allocations'!$B$124:$J$128,9,FALSE)</f>
        <v>0.67326093337246795</v>
      </c>
      <c r="S2532" s="1060">
        <f t="shared" si="118"/>
        <v>1237.7289732035797</v>
      </c>
      <c r="T2532" s="1060">
        <f t="shared" si="119"/>
        <v>0.42595738186087445</v>
      </c>
    </row>
    <row r="2533" spans="1:20" s="1063" customFormat="1">
      <c r="A2533" s="1072" t="s">
        <v>846</v>
      </c>
      <c r="B2533" s="1063" t="s">
        <v>768</v>
      </c>
      <c r="C2533" s="1063" t="s">
        <v>806</v>
      </c>
      <c r="D2533" s="1063" t="s">
        <v>1328</v>
      </c>
      <c r="E2533" s="1066">
        <v>2019</v>
      </c>
      <c r="F2533" s="1066">
        <v>2019</v>
      </c>
      <c r="G2533" s="1064">
        <v>43516</v>
      </c>
      <c r="H2533" s="1117">
        <f t="shared" si="117"/>
        <v>2019</v>
      </c>
      <c r="I2533" s="1118"/>
      <c r="J2533" s="1063" t="s">
        <v>925</v>
      </c>
      <c r="K2533" s="1063" t="s">
        <v>924</v>
      </c>
      <c r="L2533" s="1063" t="s">
        <v>827</v>
      </c>
      <c r="M2533" s="1063">
        <v>228.58200000000002</v>
      </c>
      <c r="N2533" s="1063">
        <v>0.10199999999999999</v>
      </c>
      <c r="O2533" s="1062">
        <f>VLOOKUP(C2533,'A. Rate Class Allocations'!$B$124:$J$128,6,FALSE)</f>
        <v>0.94261788524984402</v>
      </c>
      <c r="P2533" s="1061">
        <f>VLOOKUP(C2533,'A. Rate Class Allocations'!$B$124:$J$128,8,FALSE)</f>
        <v>0.86676492558695795</v>
      </c>
      <c r="Q2533" s="1061">
        <f>VLOOKUP(C2533,'A. Rate Class Allocations'!$B$124:$J$128,7,FALSE)</f>
        <v>0.93591420350510102</v>
      </c>
      <c r="R2533" s="1061">
        <f>VLOOKUP(C2533,'A. Rate Class Allocations'!$B$124:$J$128,9,FALSE)</f>
        <v>0.67326093337246795</v>
      </c>
      <c r="S2533" s="1060">
        <f t="shared" si="118"/>
        <v>186.75792199225617</v>
      </c>
      <c r="T2533" s="1060">
        <f t="shared" si="119"/>
        <v>6.42716759612562E-2</v>
      </c>
    </row>
    <row r="2534" spans="1:20" s="1063" customFormat="1">
      <c r="A2534" s="1072" t="s">
        <v>846</v>
      </c>
      <c r="B2534" s="1063" t="s">
        <v>768</v>
      </c>
      <c r="C2534" s="1063" t="s">
        <v>806</v>
      </c>
      <c r="D2534" s="1063" t="s">
        <v>1327</v>
      </c>
      <c r="E2534" s="1066">
        <v>2019</v>
      </c>
      <c r="F2534" s="1066">
        <v>2019</v>
      </c>
      <c r="G2534" s="1064">
        <v>43515</v>
      </c>
      <c r="H2534" s="1117">
        <f t="shared" si="117"/>
        <v>2019</v>
      </c>
      <c r="I2534" s="1118"/>
      <c r="J2534" s="1063" t="s">
        <v>925</v>
      </c>
      <c r="K2534" s="1063" t="s">
        <v>924</v>
      </c>
      <c r="L2534" s="1063" t="s">
        <v>827</v>
      </c>
      <c r="M2534" s="1063">
        <v>1269.2159999999999</v>
      </c>
      <c r="N2534" s="1063">
        <v>0.41600000000000004</v>
      </c>
      <c r="O2534" s="1062">
        <f>VLOOKUP(C2534,'A. Rate Class Allocations'!$B$124:$J$128,6,FALSE)</f>
        <v>0.94261788524984402</v>
      </c>
      <c r="P2534" s="1061">
        <f>VLOOKUP(C2534,'A. Rate Class Allocations'!$B$124:$J$128,8,FALSE)</f>
        <v>0.86676492558695795</v>
      </c>
      <c r="Q2534" s="1061">
        <f>VLOOKUP(C2534,'A. Rate Class Allocations'!$B$124:$J$128,7,FALSE)</f>
        <v>0.93591420350510102</v>
      </c>
      <c r="R2534" s="1061">
        <f>VLOOKUP(C2534,'A. Rate Class Allocations'!$B$124:$J$128,9,FALSE)</f>
        <v>0.67326093337246795</v>
      </c>
      <c r="S2534" s="1060">
        <f t="shared" si="118"/>
        <v>1036.9851638332123</v>
      </c>
      <c r="T2534" s="1060">
        <f t="shared" si="119"/>
        <v>0.26212761960669206</v>
      </c>
    </row>
    <row r="2535" spans="1:20" s="1063" customFormat="1">
      <c r="A2535" s="1072" t="s">
        <v>846</v>
      </c>
      <c r="B2535" s="1063" t="s">
        <v>768</v>
      </c>
      <c r="C2535" s="1063" t="s">
        <v>806</v>
      </c>
      <c r="D2535" s="1063" t="s">
        <v>1327</v>
      </c>
      <c r="E2535" s="1066">
        <v>2019</v>
      </c>
      <c r="F2535" s="1066">
        <v>2019</v>
      </c>
      <c r="G2535" s="1064">
        <v>43515</v>
      </c>
      <c r="H2535" s="1117">
        <f t="shared" si="117"/>
        <v>2019</v>
      </c>
      <c r="I2535" s="1118"/>
      <c r="J2535" s="1063" t="s">
        <v>925</v>
      </c>
      <c r="K2535" s="1063" t="s">
        <v>924</v>
      </c>
      <c r="L2535" s="1063" t="s">
        <v>827</v>
      </c>
      <c r="M2535" s="1063">
        <v>317.30399999999997</v>
      </c>
      <c r="N2535" s="1063">
        <v>0.10400000000000001</v>
      </c>
      <c r="O2535" s="1062">
        <f>VLOOKUP(C2535,'A. Rate Class Allocations'!$B$124:$J$128,6,FALSE)</f>
        <v>0.94261788524984402</v>
      </c>
      <c r="P2535" s="1061">
        <f>VLOOKUP(C2535,'A. Rate Class Allocations'!$B$124:$J$128,8,FALSE)</f>
        <v>0.86676492558695795</v>
      </c>
      <c r="Q2535" s="1061">
        <f>VLOOKUP(C2535,'A. Rate Class Allocations'!$B$124:$J$128,7,FALSE)</f>
        <v>0.93591420350510102</v>
      </c>
      <c r="R2535" s="1061">
        <f>VLOOKUP(C2535,'A. Rate Class Allocations'!$B$124:$J$128,9,FALSE)</f>
        <v>0.67326093337246795</v>
      </c>
      <c r="S2535" s="1060">
        <f t="shared" si="118"/>
        <v>259.24629095830306</v>
      </c>
      <c r="T2535" s="1060">
        <f t="shared" si="119"/>
        <v>6.5531904901673016E-2</v>
      </c>
    </row>
    <row r="2536" spans="1:20" s="1063" customFormat="1">
      <c r="A2536" s="1072" t="s">
        <v>846</v>
      </c>
      <c r="B2536" s="1063" t="s">
        <v>768</v>
      </c>
      <c r="C2536" s="1063" t="s">
        <v>806</v>
      </c>
      <c r="D2536" s="1063" t="s">
        <v>1327</v>
      </c>
      <c r="E2536" s="1066">
        <v>2019</v>
      </c>
      <c r="F2536" s="1066">
        <v>2019</v>
      </c>
      <c r="G2536" s="1064">
        <v>43515</v>
      </c>
      <c r="H2536" s="1117">
        <f t="shared" si="117"/>
        <v>2019</v>
      </c>
      <c r="I2536" s="1118"/>
      <c r="J2536" s="1063" t="s">
        <v>925</v>
      </c>
      <c r="K2536" s="1063" t="s">
        <v>924</v>
      </c>
      <c r="L2536" s="1063" t="s">
        <v>827</v>
      </c>
      <c r="M2536" s="1063">
        <v>951.91200000000003</v>
      </c>
      <c r="N2536" s="1063">
        <v>0.31200000000000006</v>
      </c>
      <c r="O2536" s="1062">
        <f>VLOOKUP(C2536,'A. Rate Class Allocations'!$B$124:$J$128,6,FALSE)</f>
        <v>0.94261788524984402</v>
      </c>
      <c r="P2536" s="1061">
        <f>VLOOKUP(C2536,'A. Rate Class Allocations'!$B$124:$J$128,8,FALSE)</f>
        <v>0.86676492558695795</v>
      </c>
      <c r="Q2536" s="1061">
        <f>VLOOKUP(C2536,'A. Rate Class Allocations'!$B$124:$J$128,7,FALSE)</f>
        <v>0.93591420350510102</v>
      </c>
      <c r="R2536" s="1061">
        <f>VLOOKUP(C2536,'A. Rate Class Allocations'!$B$124:$J$128,9,FALSE)</f>
        <v>0.67326093337246795</v>
      </c>
      <c r="S2536" s="1060">
        <f t="shared" si="118"/>
        <v>777.73887287490936</v>
      </c>
      <c r="T2536" s="1060">
        <f t="shared" si="119"/>
        <v>0.19659571470501905</v>
      </c>
    </row>
    <row r="2537" spans="1:20" s="1063" customFormat="1">
      <c r="A2537" s="1072" t="s">
        <v>846</v>
      </c>
      <c r="B2537" s="1063" t="s">
        <v>768</v>
      </c>
      <c r="C2537" s="1063" t="s">
        <v>806</v>
      </c>
      <c r="D2537" s="1063" t="s">
        <v>1327</v>
      </c>
      <c r="E2537" s="1066">
        <v>2019</v>
      </c>
      <c r="F2537" s="1066">
        <v>2019</v>
      </c>
      <c r="G2537" s="1064">
        <v>43515</v>
      </c>
      <c r="H2537" s="1117">
        <f t="shared" si="117"/>
        <v>2019</v>
      </c>
      <c r="I2537" s="1118"/>
      <c r="J2537" s="1063" t="s">
        <v>925</v>
      </c>
      <c r="K2537" s="1063" t="s">
        <v>924</v>
      </c>
      <c r="L2537" s="1063" t="s">
        <v>827</v>
      </c>
      <c r="M2537" s="1063">
        <v>1110.5640000000001</v>
      </c>
      <c r="N2537" s="1063">
        <v>0.36400000000000005</v>
      </c>
      <c r="O2537" s="1062">
        <f>VLOOKUP(C2537,'A. Rate Class Allocations'!$B$124:$J$128,6,FALSE)</f>
        <v>0.94261788524984402</v>
      </c>
      <c r="P2537" s="1061">
        <f>VLOOKUP(C2537,'A. Rate Class Allocations'!$B$124:$J$128,8,FALSE)</f>
        <v>0.86676492558695795</v>
      </c>
      <c r="Q2537" s="1061">
        <f>VLOOKUP(C2537,'A. Rate Class Allocations'!$B$124:$J$128,7,FALSE)</f>
        <v>0.93591420350510102</v>
      </c>
      <c r="R2537" s="1061">
        <f>VLOOKUP(C2537,'A. Rate Class Allocations'!$B$124:$J$128,9,FALSE)</f>
        <v>0.67326093337246795</v>
      </c>
      <c r="S2537" s="1060">
        <f t="shared" si="118"/>
        <v>907.36201835406109</v>
      </c>
      <c r="T2537" s="1060">
        <f t="shared" si="119"/>
        <v>0.22936166715585554</v>
      </c>
    </row>
    <row r="2538" spans="1:20" s="1063" customFormat="1">
      <c r="A2538" s="1072" t="s">
        <v>846</v>
      </c>
      <c r="B2538" s="1063" t="s">
        <v>768</v>
      </c>
      <c r="C2538" s="1063" t="s">
        <v>806</v>
      </c>
      <c r="D2538" s="1063" t="s">
        <v>1326</v>
      </c>
      <c r="E2538" s="1066">
        <v>2019</v>
      </c>
      <c r="F2538" s="1066">
        <v>2019</v>
      </c>
      <c r="G2538" s="1064">
        <v>43528</v>
      </c>
      <c r="H2538" s="1117">
        <f t="shared" si="117"/>
        <v>2019</v>
      </c>
      <c r="I2538" s="1118"/>
      <c r="J2538" s="1063" t="s">
        <v>925</v>
      </c>
      <c r="K2538" s="1063" t="s">
        <v>924</v>
      </c>
      <c r="L2538" s="1063" t="s">
        <v>827</v>
      </c>
      <c r="M2538" s="1063">
        <v>2796.768</v>
      </c>
      <c r="N2538" s="1063">
        <v>1.2480000000000002</v>
      </c>
      <c r="O2538" s="1062">
        <f>VLOOKUP(C2538,'A. Rate Class Allocations'!$B$124:$J$128,6,FALSE)</f>
        <v>0.94261788524984402</v>
      </c>
      <c r="P2538" s="1061">
        <f>VLOOKUP(C2538,'A. Rate Class Allocations'!$B$124:$J$128,8,FALSE)</f>
        <v>0.86676492558695795</v>
      </c>
      <c r="Q2538" s="1061">
        <f>VLOOKUP(C2538,'A. Rate Class Allocations'!$B$124:$J$128,7,FALSE)</f>
        <v>0.93591420350510102</v>
      </c>
      <c r="R2538" s="1061">
        <f>VLOOKUP(C2538,'A. Rate Class Allocations'!$B$124:$J$128,9,FALSE)</f>
        <v>0.67326093337246795</v>
      </c>
      <c r="S2538" s="1060">
        <f t="shared" si="118"/>
        <v>2285.0381043758398</v>
      </c>
      <c r="T2538" s="1060">
        <f t="shared" si="119"/>
        <v>0.78638285882007619</v>
      </c>
    </row>
    <row r="2539" spans="1:20" s="1063" customFormat="1">
      <c r="A2539" s="1072" t="s">
        <v>846</v>
      </c>
      <c r="B2539" s="1063" t="s">
        <v>768</v>
      </c>
      <c r="C2539" s="1063" t="s">
        <v>806</v>
      </c>
      <c r="D2539" s="1063" t="s">
        <v>1325</v>
      </c>
      <c r="E2539" s="1066">
        <v>2019</v>
      </c>
      <c r="F2539" s="1066">
        <v>2019</v>
      </c>
      <c r="G2539" s="1064">
        <v>43507</v>
      </c>
      <c r="H2539" s="1117">
        <f t="shared" si="117"/>
        <v>2019</v>
      </c>
      <c r="I2539" s="1118"/>
      <c r="J2539" s="1063" t="s">
        <v>925</v>
      </c>
      <c r="K2539" s="1063" t="s">
        <v>924</v>
      </c>
      <c r="L2539" s="1063" t="s">
        <v>827</v>
      </c>
      <c r="M2539" s="1063">
        <v>1352.0000000000005</v>
      </c>
      <c r="N2539" s="1063">
        <v>0.52000000000000013</v>
      </c>
      <c r="O2539" s="1062">
        <f>VLOOKUP(C2539,'A. Rate Class Allocations'!$B$124:$J$128,6,FALSE)</f>
        <v>0.94261788524984402</v>
      </c>
      <c r="P2539" s="1061">
        <f>VLOOKUP(C2539,'A. Rate Class Allocations'!$B$124:$J$128,8,FALSE)</f>
        <v>0.86676492558695795</v>
      </c>
      <c r="Q2539" s="1061">
        <f>VLOOKUP(C2539,'A. Rate Class Allocations'!$B$124:$J$128,7,FALSE)</f>
        <v>0.93591420350510102</v>
      </c>
      <c r="R2539" s="1061">
        <f>VLOOKUP(C2539,'A. Rate Class Allocations'!$B$124:$J$128,9,FALSE)</f>
        <v>0.67326093337246795</v>
      </c>
      <c r="S2539" s="1060">
        <f t="shared" si="118"/>
        <v>1104.6220198157789</v>
      </c>
      <c r="T2539" s="1060">
        <f t="shared" si="119"/>
        <v>0.32765952450836505</v>
      </c>
    </row>
    <row r="2540" spans="1:20" s="1063" customFormat="1">
      <c r="A2540" s="1072" t="s">
        <v>846</v>
      </c>
      <c r="B2540" s="1063" t="s">
        <v>768</v>
      </c>
      <c r="C2540" s="1063" t="s">
        <v>806</v>
      </c>
      <c r="D2540" s="1063" t="s">
        <v>1324</v>
      </c>
      <c r="E2540" s="1066">
        <v>2019</v>
      </c>
      <c r="F2540" s="1066">
        <v>2019</v>
      </c>
      <c r="G2540" s="1064">
        <v>43516</v>
      </c>
      <c r="H2540" s="1117">
        <f t="shared" si="117"/>
        <v>2019</v>
      </c>
      <c r="I2540" s="1118"/>
      <c r="J2540" s="1063" t="s">
        <v>925</v>
      </c>
      <c r="K2540" s="1063" t="s">
        <v>924</v>
      </c>
      <c r="L2540" s="1063" t="s">
        <v>827</v>
      </c>
      <c r="M2540" s="1063">
        <v>1056.4840000000002</v>
      </c>
      <c r="N2540" s="1063">
        <v>0.57200000000000006</v>
      </c>
      <c r="O2540" s="1062">
        <f>VLOOKUP(C2540,'A. Rate Class Allocations'!$B$124:$J$128,6,FALSE)</f>
        <v>0.94261788524984402</v>
      </c>
      <c r="P2540" s="1061">
        <f>VLOOKUP(C2540,'A. Rate Class Allocations'!$B$124:$J$128,8,FALSE)</f>
        <v>0.86676492558695795</v>
      </c>
      <c r="Q2540" s="1061">
        <f>VLOOKUP(C2540,'A. Rate Class Allocations'!$B$124:$J$128,7,FALSE)</f>
        <v>0.93591420350510102</v>
      </c>
      <c r="R2540" s="1061">
        <f>VLOOKUP(C2540,'A. Rate Class Allocations'!$B$124:$J$128,9,FALSE)</f>
        <v>0.67326093337246795</v>
      </c>
      <c r="S2540" s="1060">
        <f t="shared" si="118"/>
        <v>863.17713756142984</v>
      </c>
      <c r="T2540" s="1060">
        <f t="shared" si="119"/>
        <v>0.36042547695920152</v>
      </c>
    </row>
    <row r="2541" spans="1:20" s="1063" customFormat="1">
      <c r="A2541" s="1072" t="s">
        <v>846</v>
      </c>
      <c r="B2541" s="1063" t="s">
        <v>768</v>
      </c>
      <c r="C2541" s="1063" t="s">
        <v>806</v>
      </c>
      <c r="D2541" s="1063" t="s">
        <v>1324</v>
      </c>
      <c r="E2541" s="1066">
        <v>2019</v>
      </c>
      <c r="F2541" s="1066">
        <v>2019</v>
      </c>
      <c r="G2541" s="1064">
        <v>43516</v>
      </c>
      <c r="H2541" s="1117">
        <f t="shared" si="117"/>
        <v>2019</v>
      </c>
      <c r="I2541" s="1118"/>
      <c r="J2541" s="1063" t="s">
        <v>925</v>
      </c>
      <c r="K2541" s="1063" t="s">
        <v>924</v>
      </c>
      <c r="L2541" s="1063" t="s">
        <v>827</v>
      </c>
      <c r="M2541" s="1063">
        <v>107.126</v>
      </c>
      <c r="N2541" s="1063">
        <v>5.7999999999999996E-2</v>
      </c>
      <c r="O2541" s="1062">
        <f>VLOOKUP(C2541,'A. Rate Class Allocations'!$B$124:$J$128,6,FALSE)</f>
        <v>0.94261788524984402</v>
      </c>
      <c r="P2541" s="1061">
        <f>VLOOKUP(C2541,'A. Rate Class Allocations'!$B$124:$J$128,8,FALSE)</f>
        <v>0.86676492558695795</v>
      </c>
      <c r="Q2541" s="1061">
        <f>VLOOKUP(C2541,'A. Rate Class Allocations'!$B$124:$J$128,7,FALSE)</f>
        <v>0.93591420350510102</v>
      </c>
      <c r="R2541" s="1061">
        <f>VLOOKUP(C2541,'A. Rate Class Allocations'!$B$124:$J$128,9,FALSE)</f>
        <v>0.67326093337246795</v>
      </c>
      <c r="S2541" s="1060">
        <f t="shared" si="118"/>
        <v>87.524954507977142</v>
      </c>
      <c r="T2541" s="1060">
        <f t="shared" si="119"/>
        <v>3.6546639272086859E-2</v>
      </c>
    </row>
    <row r="2542" spans="1:20" s="1063" customFormat="1">
      <c r="A2542" s="1072" t="s">
        <v>846</v>
      </c>
      <c r="B2542" s="1063" t="s">
        <v>768</v>
      </c>
      <c r="C2542" s="1063" t="s">
        <v>806</v>
      </c>
      <c r="D2542" s="1063" t="s">
        <v>1323</v>
      </c>
      <c r="E2542" s="1066">
        <v>2019</v>
      </c>
      <c r="F2542" s="1066">
        <v>2019</v>
      </c>
      <c r="G2542" s="1064">
        <v>43517</v>
      </c>
      <c r="H2542" s="1117">
        <f t="shared" si="117"/>
        <v>2019</v>
      </c>
      <c r="I2542" s="1118"/>
      <c r="J2542" s="1063" t="s">
        <v>925</v>
      </c>
      <c r="K2542" s="1063" t="s">
        <v>924</v>
      </c>
      <c r="L2542" s="1063" t="s">
        <v>827</v>
      </c>
      <c r="M2542" s="1063">
        <v>1514.9159999999997</v>
      </c>
      <c r="N2542" s="1063">
        <v>0.67599999999999993</v>
      </c>
      <c r="O2542" s="1062">
        <f>VLOOKUP(C2542,'A. Rate Class Allocations'!$B$124:$J$128,6,FALSE)</f>
        <v>0.94261788524984402</v>
      </c>
      <c r="P2542" s="1061">
        <f>VLOOKUP(C2542,'A. Rate Class Allocations'!$B$124:$J$128,8,FALSE)</f>
        <v>0.86676492558695795</v>
      </c>
      <c r="Q2542" s="1061">
        <f>VLOOKUP(C2542,'A. Rate Class Allocations'!$B$124:$J$128,7,FALSE)</f>
        <v>0.93591420350510102</v>
      </c>
      <c r="R2542" s="1061">
        <f>VLOOKUP(C2542,'A. Rate Class Allocations'!$B$124:$J$128,9,FALSE)</f>
        <v>0.67326093337246795</v>
      </c>
      <c r="S2542" s="1060">
        <f t="shared" si="118"/>
        <v>1237.7289732035797</v>
      </c>
      <c r="T2542" s="1060">
        <f t="shared" si="119"/>
        <v>0.42595738186087445</v>
      </c>
    </row>
    <row r="2543" spans="1:20" s="1063" customFormat="1">
      <c r="A2543" s="1072" t="s">
        <v>846</v>
      </c>
      <c r="B2543" s="1063" t="s">
        <v>768</v>
      </c>
      <c r="C2543" s="1063" t="s">
        <v>806</v>
      </c>
      <c r="D2543" s="1063" t="s">
        <v>1323</v>
      </c>
      <c r="E2543" s="1066">
        <v>2019</v>
      </c>
      <c r="F2543" s="1066">
        <v>2019</v>
      </c>
      <c r="G2543" s="1064">
        <v>43517</v>
      </c>
      <c r="H2543" s="1117">
        <f t="shared" si="117"/>
        <v>2019</v>
      </c>
      <c r="I2543" s="1118"/>
      <c r="J2543" s="1063" t="s">
        <v>925</v>
      </c>
      <c r="K2543" s="1063" t="s">
        <v>924</v>
      </c>
      <c r="L2543" s="1063" t="s">
        <v>827</v>
      </c>
      <c r="M2543" s="1063">
        <v>129.97799999999998</v>
      </c>
      <c r="N2543" s="1063">
        <v>5.7999999999999996E-2</v>
      </c>
      <c r="O2543" s="1062">
        <f>VLOOKUP(C2543,'A. Rate Class Allocations'!$B$124:$J$128,6,FALSE)</f>
        <v>0.94261788524984402</v>
      </c>
      <c r="P2543" s="1061">
        <f>VLOOKUP(C2543,'A. Rate Class Allocations'!$B$124:$J$128,8,FALSE)</f>
        <v>0.86676492558695795</v>
      </c>
      <c r="Q2543" s="1061">
        <f>VLOOKUP(C2543,'A. Rate Class Allocations'!$B$124:$J$128,7,FALSE)</f>
        <v>0.93591420350510102</v>
      </c>
      <c r="R2543" s="1061">
        <f>VLOOKUP(C2543,'A. Rate Class Allocations'!$B$124:$J$128,9,FALSE)</f>
        <v>0.67326093337246795</v>
      </c>
      <c r="S2543" s="1060">
        <f t="shared" si="118"/>
        <v>106.19568113285152</v>
      </c>
      <c r="T2543" s="1060">
        <f t="shared" si="119"/>
        <v>3.6546639272086859E-2</v>
      </c>
    </row>
    <row r="2544" spans="1:20" s="1063" customFormat="1">
      <c r="A2544" s="1072" t="s">
        <v>846</v>
      </c>
      <c r="B2544" s="1063" t="s">
        <v>768</v>
      </c>
      <c r="C2544" s="1063" t="s">
        <v>806</v>
      </c>
      <c r="D2544" s="1063" t="s">
        <v>1322</v>
      </c>
      <c r="E2544" s="1066">
        <v>2019</v>
      </c>
      <c r="F2544" s="1066">
        <v>2019</v>
      </c>
      <c r="G2544" s="1064">
        <v>43517</v>
      </c>
      <c r="H2544" s="1117">
        <f t="shared" si="117"/>
        <v>2019</v>
      </c>
      <c r="I2544" s="1118"/>
      <c r="J2544" s="1063" t="s">
        <v>925</v>
      </c>
      <c r="K2544" s="1063" t="s">
        <v>924</v>
      </c>
      <c r="L2544" s="1063" t="s">
        <v>827</v>
      </c>
      <c r="M2544" s="1063">
        <v>1862.6400000000008</v>
      </c>
      <c r="N2544" s="1063">
        <v>0.52000000000000013</v>
      </c>
      <c r="O2544" s="1062">
        <f>VLOOKUP(C2544,'A. Rate Class Allocations'!$B$124:$J$128,6,FALSE)</f>
        <v>0.94261788524984402</v>
      </c>
      <c r="P2544" s="1061">
        <f>VLOOKUP(C2544,'A. Rate Class Allocations'!$B$124:$J$128,8,FALSE)</f>
        <v>0.86676492558695795</v>
      </c>
      <c r="Q2544" s="1061">
        <f>VLOOKUP(C2544,'A. Rate Class Allocations'!$B$124:$J$128,7,FALSE)</f>
        <v>0.93591420350510102</v>
      </c>
      <c r="R2544" s="1061">
        <f>VLOOKUP(C2544,'A. Rate Class Allocations'!$B$124:$J$128,9,FALSE)</f>
        <v>0.67326093337246795</v>
      </c>
      <c r="S2544" s="1060">
        <f t="shared" si="118"/>
        <v>1521.8292596077388</v>
      </c>
      <c r="T2544" s="1060">
        <f t="shared" si="119"/>
        <v>0.32765952450836505</v>
      </c>
    </row>
    <row r="2545" spans="1:20" s="1063" customFormat="1">
      <c r="A2545" s="1072" t="s">
        <v>846</v>
      </c>
      <c r="B2545" s="1063" t="s">
        <v>768</v>
      </c>
      <c r="C2545" s="1063" t="s">
        <v>806</v>
      </c>
      <c r="D2545" s="1063" t="s">
        <v>1322</v>
      </c>
      <c r="E2545" s="1066">
        <v>2019</v>
      </c>
      <c r="F2545" s="1066">
        <v>2019</v>
      </c>
      <c r="G2545" s="1064">
        <v>43517</v>
      </c>
      <c r="H2545" s="1117">
        <f t="shared" si="117"/>
        <v>2019</v>
      </c>
      <c r="I2545" s="1118"/>
      <c r="J2545" s="1063" t="s">
        <v>925</v>
      </c>
      <c r="K2545" s="1063" t="s">
        <v>924</v>
      </c>
      <c r="L2545" s="1063" t="s">
        <v>827</v>
      </c>
      <c r="M2545" s="1063">
        <v>365.36399999999998</v>
      </c>
      <c r="N2545" s="1063">
        <v>0.10199999999999999</v>
      </c>
      <c r="O2545" s="1062">
        <f>VLOOKUP(C2545,'A. Rate Class Allocations'!$B$124:$J$128,6,FALSE)</f>
        <v>0.94261788524984402</v>
      </c>
      <c r="P2545" s="1061">
        <f>VLOOKUP(C2545,'A. Rate Class Allocations'!$B$124:$J$128,8,FALSE)</f>
        <v>0.86676492558695795</v>
      </c>
      <c r="Q2545" s="1061">
        <f>VLOOKUP(C2545,'A. Rate Class Allocations'!$B$124:$J$128,7,FALSE)</f>
        <v>0.93591420350510102</v>
      </c>
      <c r="R2545" s="1061">
        <f>VLOOKUP(C2545,'A. Rate Class Allocations'!$B$124:$J$128,9,FALSE)</f>
        <v>0.67326093337246795</v>
      </c>
      <c r="S2545" s="1060">
        <f t="shared" si="118"/>
        <v>298.51266246151783</v>
      </c>
      <c r="T2545" s="1060">
        <f t="shared" si="119"/>
        <v>6.42716759612562E-2</v>
      </c>
    </row>
    <row r="2546" spans="1:20" s="1063" customFormat="1">
      <c r="A2546" s="1072" t="s">
        <v>846</v>
      </c>
      <c r="B2546" s="1063" t="s">
        <v>768</v>
      </c>
      <c r="C2546" s="1063" t="s">
        <v>806</v>
      </c>
      <c r="D2546" s="1063" t="s">
        <v>1321</v>
      </c>
      <c r="E2546" s="1066">
        <v>2019</v>
      </c>
      <c r="F2546" s="1066">
        <v>2019</v>
      </c>
      <c r="G2546" s="1064">
        <v>43510</v>
      </c>
      <c r="H2546" s="1117">
        <f t="shared" si="117"/>
        <v>2019</v>
      </c>
      <c r="I2546" s="1118"/>
      <c r="J2546" s="1063" t="s">
        <v>925</v>
      </c>
      <c r="K2546" s="1063" t="s">
        <v>924</v>
      </c>
      <c r="L2546" s="1063" t="s">
        <v>827</v>
      </c>
      <c r="M2546" s="1063">
        <v>1464.0070000000001</v>
      </c>
      <c r="N2546" s="1063">
        <v>0.55100000000000005</v>
      </c>
      <c r="O2546" s="1062">
        <f>VLOOKUP(C2546,'A. Rate Class Allocations'!$B$124:$J$128,6,FALSE)</f>
        <v>0.94261788524984402</v>
      </c>
      <c r="P2546" s="1061">
        <f>VLOOKUP(C2546,'A. Rate Class Allocations'!$B$124:$J$128,8,FALSE)</f>
        <v>0.86676492558695795</v>
      </c>
      <c r="Q2546" s="1061">
        <f>VLOOKUP(C2546,'A. Rate Class Allocations'!$B$124:$J$128,7,FALSE)</f>
        <v>0.93591420350510102</v>
      </c>
      <c r="R2546" s="1061">
        <f>VLOOKUP(C2546,'A. Rate Class Allocations'!$B$124:$J$128,9,FALSE)</f>
        <v>0.67326093337246795</v>
      </c>
      <c r="S2546" s="1060">
        <f t="shared" si="118"/>
        <v>1196.1348885831649</v>
      </c>
      <c r="T2546" s="1060">
        <f t="shared" si="119"/>
        <v>0.34719307308482522</v>
      </c>
    </row>
    <row r="2547" spans="1:20" s="1063" customFormat="1">
      <c r="A2547" s="1072" t="s">
        <v>846</v>
      </c>
      <c r="B2547" s="1063" t="s">
        <v>768</v>
      </c>
      <c r="C2547" s="1063" t="s">
        <v>806</v>
      </c>
      <c r="D2547" s="1063" t="s">
        <v>1321</v>
      </c>
      <c r="E2547" s="1066">
        <v>2019</v>
      </c>
      <c r="F2547" s="1066">
        <v>2019</v>
      </c>
      <c r="G2547" s="1064">
        <v>43510</v>
      </c>
      <c r="H2547" s="1117">
        <f t="shared" si="117"/>
        <v>2019</v>
      </c>
      <c r="I2547" s="1118"/>
      <c r="J2547" s="1063" t="s">
        <v>925</v>
      </c>
      <c r="K2547" s="1063" t="s">
        <v>924</v>
      </c>
      <c r="L2547" s="1063" t="s">
        <v>827</v>
      </c>
      <c r="M2547" s="1063">
        <v>77.053000000000011</v>
      </c>
      <c r="N2547" s="1063">
        <v>2.8999999999999998E-2</v>
      </c>
      <c r="O2547" s="1062">
        <f>VLOOKUP(C2547,'A. Rate Class Allocations'!$B$124:$J$128,6,FALSE)</f>
        <v>0.94261788524984402</v>
      </c>
      <c r="P2547" s="1061">
        <f>VLOOKUP(C2547,'A. Rate Class Allocations'!$B$124:$J$128,8,FALSE)</f>
        <v>0.86676492558695795</v>
      </c>
      <c r="Q2547" s="1061">
        <f>VLOOKUP(C2547,'A. Rate Class Allocations'!$B$124:$J$128,7,FALSE)</f>
        <v>0.93591420350510102</v>
      </c>
      <c r="R2547" s="1061">
        <f>VLOOKUP(C2547,'A. Rate Class Allocations'!$B$124:$J$128,9,FALSE)</f>
        <v>0.67326093337246795</v>
      </c>
      <c r="S2547" s="1060">
        <f t="shared" si="118"/>
        <v>62.954467820166563</v>
      </c>
      <c r="T2547" s="1060">
        <f t="shared" si="119"/>
        <v>1.8273319636043429E-2</v>
      </c>
    </row>
    <row r="2548" spans="1:20" s="1063" customFormat="1">
      <c r="A2548" s="1072" t="s">
        <v>846</v>
      </c>
      <c r="B2548" s="1063" t="s">
        <v>768</v>
      </c>
      <c r="C2548" s="1063" t="s">
        <v>806</v>
      </c>
      <c r="D2548" s="1063" t="s">
        <v>1321</v>
      </c>
      <c r="E2548" s="1066">
        <v>2019</v>
      </c>
      <c r="F2548" s="1066">
        <v>2019</v>
      </c>
      <c r="G2548" s="1064">
        <v>43510</v>
      </c>
      <c r="H2548" s="1117">
        <f t="shared" si="117"/>
        <v>2019</v>
      </c>
      <c r="I2548" s="1118"/>
      <c r="J2548" s="1063" t="s">
        <v>925</v>
      </c>
      <c r="K2548" s="1063" t="s">
        <v>924</v>
      </c>
      <c r="L2548" s="1063" t="s">
        <v>827</v>
      </c>
      <c r="M2548" s="1063">
        <v>2680.2359999999999</v>
      </c>
      <c r="N2548" s="1063">
        <v>1.1960000000000002</v>
      </c>
      <c r="O2548" s="1062">
        <f>VLOOKUP(C2548,'A. Rate Class Allocations'!$B$124:$J$128,6,FALSE)</f>
        <v>0.94261788524984402</v>
      </c>
      <c r="P2548" s="1061">
        <f>VLOOKUP(C2548,'A. Rate Class Allocations'!$B$124:$J$128,8,FALSE)</f>
        <v>0.86676492558695795</v>
      </c>
      <c r="Q2548" s="1061">
        <f>VLOOKUP(C2548,'A. Rate Class Allocations'!$B$124:$J$128,7,FALSE)</f>
        <v>0.93591420350510102</v>
      </c>
      <c r="R2548" s="1061">
        <f>VLOOKUP(C2548,'A. Rate Class Allocations'!$B$124:$J$128,9,FALSE)</f>
        <v>0.67326093337246795</v>
      </c>
      <c r="S2548" s="1060">
        <f t="shared" si="118"/>
        <v>2189.82818336018</v>
      </c>
      <c r="T2548" s="1060">
        <f t="shared" si="119"/>
        <v>0.7536169063692395</v>
      </c>
    </row>
    <row r="2549" spans="1:20" s="1063" customFormat="1">
      <c r="A2549" s="1072" t="s">
        <v>846</v>
      </c>
      <c r="B2549" s="1063" t="s">
        <v>768</v>
      </c>
      <c r="C2549" s="1063" t="s">
        <v>806</v>
      </c>
      <c r="D2549" s="1063" t="s">
        <v>1321</v>
      </c>
      <c r="E2549" s="1066">
        <v>2019</v>
      </c>
      <c r="F2549" s="1066">
        <v>2019</v>
      </c>
      <c r="G2549" s="1064">
        <v>43510</v>
      </c>
      <c r="H2549" s="1117">
        <f t="shared" si="117"/>
        <v>2019</v>
      </c>
      <c r="I2549" s="1118"/>
      <c r="J2549" s="1063" t="s">
        <v>925</v>
      </c>
      <c r="K2549" s="1063" t="s">
        <v>924</v>
      </c>
      <c r="L2549" s="1063" t="s">
        <v>827</v>
      </c>
      <c r="M2549" s="1063">
        <v>64.98899999999999</v>
      </c>
      <c r="N2549" s="1063">
        <v>2.8999999999999998E-2</v>
      </c>
      <c r="O2549" s="1062">
        <f>VLOOKUP(C2549,'A. Rate Class Allocations'!$B$124:$J$128,6,FALSE)</f>
        <v>0.94261788524984402</v>
      </c>
      <c r="P2549" s="1061">
        <f>VLOOKUP(C2549,'A. Rate Class Allocations'!$B$124:$J$128,8,FALSE)</f>
        <v>0.86676492558695795</v>
      </c>
      <c r="Q2549" s="1061">
        <f>VLOOKUP(C2549,'A. Rate Class Allocations'!$B$124:$J$128,7,FALSE)</f>
        <v>0.93591420350510102</v>
      </c>
      <c r="R2549" s="1061">
        <f>VLOOKUP(C2549,'A. Rate Class Allocations'!$B$124:$J$128,9,FALSE)</f>
        <v>0.67326093337246795</v>
      </c>
      <c r="S2549" s="1060">
        <f t="shared" si="118"/>
        <v>53.097840566425759</v>
      </c>
      <c r="T2549" s="1060">
        <f t="shared" si="119"/>
        <v>1.8273319636043429E-2</v>
      </c>
    </row>
    <row r="2550" spans="1:20" s="1063" customFormat="1">
      <c r="A2550" s="1072" t="s">
        <v>846</v>
      </c>
      <c r="B2550" s="1063" t="s">
        <v>768</v>
      </c>
      <c r="C2550" s="1063" t="s">
        <v>806</v>
      </c>
      <c r="D2550" s="1063" t="s">
        <v>1320</v>
      </c>
      <c r="E2550" s="1066">
        <v>2019</v>
      </c>
      <c r="F2550" s="1066">
        <v>2019</v>
      </c>
      <c r="G2550" s="1064">
        <v>43516</v>
      </c>
      <c r="H2550" s="1117">
        <f t="shared" si="117"/>
        <v>2019</v>
      </c>
      <c r="I2550" s="1118"/>
      <c r="J2550" s="1063" t="s">
        <v>925</v>
      </c>
      <c r="K2550" s="1063" t="s">
        <v>924</v>
      </c>
      <c r="L2550" s="1063" t="s">
        <v>827</v>
      </c>
      <c r="M2550" s="1063">
        <v>2022.72</v>
      </c>
      <c r="N2550" s="1063">
        <v>0.67200000000000015</v>
      </c>
      <c r="O2550" s="1062">
        <f>VLOOKUP(C2550,'A. Rate Class Allocations'!$B$124:$J$128,6,FALSE)</f>
        <v>0.94261788524984402</v>
      </c>
      <c r="P2550" s="1061">
        <f>VLOOKUP(C2550,'A. Rate Class Allocations'!$B$124:$J$128,8,FALSE)</f>
        <v>0.86676492558695795</v>
      </c>
      <c r="Q2550" s="1061">
        <f>VLOOKUP(C2550,'A. Rate Class Allocations'!$B$124:$J$128,7,FALSE)</f>
        <v>0.93591420350510102</v>
      </c>
      <c r="R2550" s="1061">
        <f>VLOOKUP(C2550,'A. Rate Class Allocations'!$B$124:$J$128,9,FALSE)</f>
        <v>0.67326093337246795</v>
      </c>
      <c r="S2550" s="1060">
        <f t="shared" si="118"/>
        <v>1652.6191212439142</v>
      </c>
      <c r="T2550" s="1060">
        <f t="shared" si="119"/>
        <v>0.42343692398004096</v>
      </c>
    </row>
    <row r="2551" spans="1:20" s="1063" customFormat="1">
      <c r="A2551" s="1072" t="s">
        <v>846</v>
      </c>
      <c r="B2551" s="1063" t="s">
        <v>768</v>
      </c>
      <c r="C2551" s="1063" t="s">
        <v>806</v>
      </c>
      <c r="D2551" s="1063" t="s">
        <v>1319</v>
      </c>
      <c r="E2551" s="1066">
        <v>2019</v>
      </c>
      <c r="F2551" s="1066">
        <v>2019</v>
      </c>
      <c r="G2551" s="1064">
        <v>43516</v>
      </c>
      <c r="H2551" s="1117">
        <f t="shared" si="117"/>
        <v>2019</v>
      </c>
      <c r="I2551" s="1118"/>
      <c r="J2551" s="1063" t="s">
        <v>925</v>
      </c>
      <c r="K2551" s="1063" t="s">
        <v>924</v>
      </c>
      <c r="L2551" s="1063" t="s">
        <v>827</v>
      </c>
      <c r="M2551" s="1063">
        <v>3403.44</v>
      </c>
      <c r="N2551" s="1063">
        <v>0.69599999999999995</v>
      </c>
      <c r="O2551" s="1062">
        <f>VLOOKUP(C2551,'A. Rate Class Allocations'!$B$124:$J$128,6,FALSE)</f>
        <v>0.94261788524984402</v>
      </c>
      <c r="P2551" s="1061">
        <f>VLOOKUP(C2551,'A. Rate Class Allocations'!$B$124:$J$128,8,FALSE)</f>
        <v>0.86676492558695795</v>
      </c>
      <c r="Q2551" s="1061">
        <f>VLOOKUP(C2551,'A. Rate Class Allocations'!$B$124:$J$128,7,FALSE)</f>
        <v>0.93591420350510102</v>
      </c>
      <c r="R2551" s="1061">
        <f>VLOOKUP(C2551,'A. Rate Class Allocations'!$B$124:$J$128,9,FALSE)</f>
        <v>0.67326093337246795</v>
      </c>
      <c r="S2551" s="1060">
        <f t="shared" si="118"/>
        <v>2780.7061886995662</v>
      </c>
      <c r="T2551" s="1060">
        <f t="shared" si="119"/>
        <v>0.43855967126504231</v>
      </c>
    </row>
    <row r="2552" spans="1:20" s="1063" customFormat="1">
      <c r="A2552" s="1072" t="s">
        <v>846</v>
      </c>
      <c r="B2552" s="1063" t="s">
        <v>768</v>
      </c>
      <c r="C2552" s="1063" t="s">
        <v>806</v>
      </c>
      <c r="D2552" s="1063" t="s">
        <v>1318</v>
      </c>
      <c r="E2552" s="1066">
        <v>2019</v>
      </c>
      <c r="F2552" s="1066">
        <v>2019</v>
      </c>
      <c r="G2552" s="1064">
        <v>43517</v>
      </c>
      <c r="H2552" s="1117">
        <f t="shared" si="117"/>
        <v>2019</v>
      </c>
      <c r="I2552" s="1118"/>
      <c r="J2552" s="1063" t="s">
        <v>925</v>
      </c>
      <c r="K2552" s="1063" t="s">
        <v>924</v>
      </c>
      <c r="L2552" s="1063" t="s">
        <v>827</v>
      </c>
      <c r="M2552" s="1063">
        <v>1914.5879999999997</v>
      </c>
      <c r="N2552" s="1063">
        <v>0.46799999999999997</v>
      </c>
      <c r="O2552" s="1062">
        <f>VLOOKUP(C2552,'A. Rate Class Allocations'!$B$124:$J$128,6,FALSE)</f>
        <v>0.94261788524984402</v>
      </c>
      <c r="P2552" s="1061">
        <f>VLOOKUP(C2552,'A. Rate Class Allocations'!$B$124:$J$128,8,FALSE)</f>
        <v>0.86676492558695795</v>
      </c>
      <c r="Q2552" s="1061">
        <f>VLOOKUP(C2552,'A. Rate Class Allocations'!$B$124:$J$128,7,FALSE)</f>
        <v>0.93591420350510102</v>
      </c>
      <c r="R2552" s="1061">
        <f>VLOOKUP(C2552,'A. Rate Class Allocations'!$B$124:$J$128,9,FALSE)</f>
        <v>0.67326093337246795</v>
      </c>
      <c r="S2552" s="1060">
        <f t="shared" si="118"/>
        <v>1564.2722364460442</v>
      </c>
      <c r="T2552" s="1060">
        <f t="shared" si="119"/>
        <v>0.29489357205752847</v>
      </c>
    </row>
    <row r="2553" spans="1:20" s="1063" customFormat="1">
      <c r="A2553" s="1072" t="s">
        <v>846</v>
      </c>
      <c r="B2553" s="1063" t="s">
        <v>768</v>
      </c>
      <c r="C2553" s="1063" t="s">
        <v>806</v>
      </c>
      <c r="D2553" s="1063" t="s">
        <v>1318</v>
      </c>
      <c r="E2553" s="1066">
        <v>2019</v>
      </c>
      <c r="F2553" s="1066">
        <v>2019</v>
      </c>
      <c r="G2553" s="1064">
        <v>43517</v>
      </c>
      <c r="H2553" s="1117">
        <f t="shared" si="117"/>
        <v>2019</v>
      </c>
      <c r="I2553" s="1118"/>
      <c r="J2553" s="1063" t="s">
        <v>925</v>
      </c>
      <c r="K2553" s="1063" t="s">
        <v>924</v>
      </c>
      <c r="L2553" s="1063" t="s">
        <v>827</v>
      </c>
      <c r="M2553" s="1063">
        <v>1660.9459999999997</v>
      </c>
      <c r="N2553" s="1063">
        <v>0.40599999999999997</v>
      </c>
      <c r="O2553" s="1062">
        <f>VLOOKUP(C2553,'A. Rate Class Allocations'!$B$124:$J$128,6,FALSE)</f>
        <v>0.94261788524984402</v>
      </c>
      <c r="P2553" s="1061">
        <f>VLOOKUP(C2553,'A. Rate Class Allocations'!$B$124:$J$128,8,FALSE)</f>
        <v>0.86676492558695795</v>
      </c>
      <c r="Q2553" s="1061">
        <f>VLOOKUP(C2553,'A. Rate Class Allocations'!$B$124:$J$128,7,FALSE)</f>
        <v>0.93591420350510102</v>
      </c>
      <c r="R2553" s="1061">
        <f>VLOOKUP(C2553,'A. Rate Class Allocations'!$B$124:$J$128,9,FALSE)</f>
        <v>0.67326093337246795</v>
      </c>
      <c r="S2553" s="1060">
        <f t="shared" si="118"/>
        <v>1357.0395897373801</v>
      </c>
      <c r="T2553" s="1060">
        <f t="shared" si="119"/>
        <v>0.25582647490460803</v>
      </c>
    </row>
    <row r="2554" spans="1:20" s="1063" customFormat="1">
      <c r="A2554" s="1072" t="s">
        <v>846</v>
      </c>
      <c r="B2554" s="1063" t="s">
        <v>768</v>
      </c>
      <c r="C2554" s="1063" t="s">
        <v>806</v>
      </c>
      <c r="D2554" s="1063" t="s">
        <v>1318</v>
      </c>
      <c r="E2554" s="1066">
        <v>2019</v>
      </c>
      <c r="F2554" s="1066">
        <v>2019</v>
      </c>
      <c r="G2554" s="1064">
        <v>43517</v>
      </c>
      <c r="H2554" s="1117">
        <f t="shared" si="117"/>
        <v>2019</v>
      </c>
      <c r="I2554" s="1118"/>
      <c r="J2554" s="1063" t="s">
        <v>925</v>
      </c>
      <c r="K2554" s="1063" t="s">
        <v>924</v>
      </c>
      <c r="L2554" s="1063" t="s">
        <v>827</v>
      </c>
      <c r="M2554" s="1063">
        <v>1890.0419999999999</v>
      </c>
      <c r="N2554" s="1063">
        <v>0.46200000000000002</v>
      </c>
      <c r="O2554" s="1062">
        <f>VLOOKUP(C2554,'A. Rate Class Allocations'!$B$124:$J$128,6,FALSE)</f>
        <v>0.94261788524984402</v>
      </c>
      <c r="P2554" s="1061">
        <f>VLOOKUP(C2554,'A. Rate Class Allocations'!$B$124:$J$128,8,FALSE)</f>
        <v>0.86676492558695795</v>
      </c>
      <c r="Q2554" s="1061">
        <f>VLOOKUP(C2554,'A. Rate Class Allocations'!$B$124:$J$128,7,FALSE)</f>
        <v>0.93591420350510102</v>
      </c>
      <c r="R2554" s="1061">
        <f>VLOOKUP(C2554,'A. Rate Class Allocations'!$B$124:$J$128,9,FALSE)</f>
        <v>0.67326093337246795</v>
      </c>
      <c r="S2554" s="1060">
        <f t="shared" si="118"/>
        <v>1544.2174641839154</v>
      </c>
      <c r="T2554" s="1060">
        <f t="shared" si="119"/>
        <v>0.29111288523627815</v>
      </c>
    </row>
    <row r="2555" spans="1:20" s="1063" customFormat="1">
      <c r="A2555" s="1072" t="s">
        <v>846</v>
      </c>
      <c r="B2555" s="1063" t="s">
        <v>768</v>
      </c>
      <c r="C2555" s="1063" t="s">
        <v>806</v>
      </c>
      <c r="D2555" s="1063" t="s">
        <v>1317</v>
      </c>
      <c r="E2555" s="1066">
        <v>2019</v>
      </c>
      <c r="F2555" s="1066">
        <v>2019</v>
      </c>
      <c r="G2555" s="1064">
        <v>43585</v>
      </c>
      <c r="H2555" s="1117">
        <f t="shared" si="117"/>
        <v>2019</v>
      </c>
      <c r="I2555" s="1118"/>
      <c r="J2555" s="1063" t="s">
        <v>925</v>
      </c>
      <c r="K2555" s="1063" t="s">
        <v>924</v>
      </c>
      <c r="L2555" s="1063" t="s">
        <v>827</v>
      </c>
      <c r="M2555" s="1063">
        <v>813.55200000000013</v>
      </c>
      <c r="N2555" s="1063">
        <v>0.27200000000000008</v>
      </c>
      <c r="O2555" s="1062">
        <f>VLOOKUP(C2555,'A. Rate Class Allocations'!$B$124:$J$128,6,FALSE)</f>
        <v>0.94261788524984402</v>
      </c>
      <c r="P2555" s="1061">
        <f>VLOOKUP(C2555,'A. Rate Class Allocations'!$B$124:$J$128,8,FALSE)</f>
        <v>0.86676492558695795</v>
      </c>
      <c r="Q2555" s="1061">
        <f>VLOOKUP(C2555,'A. Rate Class Allocations'!$B$124:$J$128,7,FALSE)</f>
        <v>0.93591420350510102</v>
      </c>
      <c r="R2555" s="1061">
        <f>VLOOKUP(C2555,'A. Rate Class Allocations'!$B$124:$J$128,9,FALSE)</f>
        <v>0.67326093337246795</v>
      </c>
      <c r="S2555" s="1060">
        <f t="shared" si="118"/>
        <v>664.69486203044858</v>
      </c>
      <c r="T2555" s="1060">
        <f t="shared" si="119"/>
        <v>0.17139113589668328</v>
      </c>
    </row>
    <row r="2556" spans="1:20" s="1063" customFormat="1">
      <c r="A2556" s="1072" t="s">
        <v>846</v>
      </c>
      <c r="B2556" s="1063" t="s">
        <v>768</v>
      </c>
      <c r="C2556" s="1063" t="s">
        <v>806</v>
      </c>
      <c r="D2556" s="1063" t="s">
        <v>1317</v>
      </c>
      <c r="E2556" s="1066">
        <v>2019</v>
      </c>
      <c r="F2556" s="1066">
        <v>2019</v>
      </c>
      <c r="G2556" s="1064">
        <v>43585</v>
      </c>
      <c r="H2556" s="1117">
        <f t="shared" si="117"/>
        <v>2019</v>
      </c>
      <c r="I2556" s="1118"/>
      <c r="J2556" s="1063" t="s">
        <v>925</v>
      </c>
      <c r="K2556" s="1063" t="s">
        <v>924</v>
      </c>
      <c r="L2556" s="1063" t="s">
        <v>827</v>
      </c>
      <c r="M2556" s="1063">
        <v>2614.134</v>
      </c>
      <c r="N2556" s="1063">
        <v>0.87400000000000011</v>
      </c>
      <c r="O2556" s="1062">
        <f>VLOOKUP(C2556,'A. Rate Class Allocations'!$B$124:$J$128,6,FALSE)</f>
        <v>0.94261788524984402</v>
      </c>
      <c r="P2556" s="1061">
        <f>VLOOKUP(C2556,'A. Rate Class Allocations'!$B$124:$J$128,8,FALSE)</f>
        <v>0.86676492558695795</v>
      </c>
      <c r="Q2556" s="1061">
        <f>VLOOKUP(C2556,'A. Rate Class Allocations'!$B$124:$J$128,7,FALSE)</f>
        <v>0.93591420350510102</v>
      </c>
      <c r="R2556" s="1061">
        <f>VLOOKUP(C2556,'A. Rate Class Allocations'!$B$124:$J$128,9,FALSE)</f>
        <v>0.67326093337246795</v>
      </c>
      <c r="S2556" s="1060">
        <f t="shared" si="118"/>
        <v>2135.8209904948972</v>
      </c>
      <c r="T2556" s="1060">
        <f t="shared" si="119"/>
        <v>0.55072004696213661</v>
      </c>
    </row>
    <row r="2557" spans="1:20" s="1063" customFormat="1">
      <c r="A2557" s="1072" t="s">
        <v>846</v>
      </c>
      <c r="B2557" s="1063" t="s">
        <v>768</v>
      </c>
      <c r="C2557" s="1063" t="s">
        <v>806</v>
      </c>
      <c r="D2557" s="1063" t="s">
        <v>1316</v>
      </c>
      <c r="E2557" s="1066">
        <v>2019</v>
      </c>
      <c r="F2557" s="1066">
        <v>2019</v>
      </c>
      <c r="G2557" s="1064">
        <v>43523</v>
      </c>
      <c r="H2557" s="1117">
        <f t="shared" si="117"/>
        <v>2019</v>
      </c>
      <c r="I2557" s="1118"/>
      <c r="J2557" s="1063" t="s">
        <v>925</v>
      </c>
      <c r="K2557" s="1063" t="s">
        <v>924</v>
      </c>
      <c r="L2557" s="1063" t="s">
        <v>827</v>
      </c>
      <c r="M2557" s="1063">
        <v>2345.6159999999995</v>
      </c>
      <c r="N2557" s="1063">
        <v>1.0919999999999999</v>
      </c>
      <c r="O2557" s="1062">
        <f>VLOOKUP(C2557,'A. Rate Class Allocations'!$B$124:$J$128,6,FALSE)</f>
        <v>0.94261788524984402</v>
      </c>
      <c r="P2557" s="1061">
        <f>VLOOKUP(C2557,'A. Rate Class Allocations'!$B$124:$J$128,8,FALSE)</f>
        <v>0.86676492558695795</v>
      </c>
      <c r="Q2557" s="1061">
        <f>VLOOKUP(C2557,'A. Rate Class Allocations'!$B$124:$J$128,7,FALSE)</f>
        <v>0.93591420350510102</v>
      </c>
      <c r="R2557" s="1061">
        <f>VLOOKUP(C2557,'A. Rate Class Allocations'!$B$124:$J$128,9,FALSE)</f>
        <v>0.67326093337246795</v>
      </c>
      <c r="S2557" s="1060">
        <f t="shared" si="118"/>
        <v>1916.4342334557743</v>
      </c>
      <c r="T2557" s="1060">
        <f t="shared" si="119"/>
        <v>0.68808500146756635</v>
      </c>
    </row>
    <row r="2558" spans="1:20" s="1063" customFormat="1">
      <c r="A2558" s="1072" t="s">
        <v>846</v>
      </c>
      <c r="B2558" s="1063" t="s">
        <v>768</v>
      </c>
      <c r="C2558" s="1063" t="s">
        <v>806</v>
      </c>
      <c r="D2558" s="1063" t="s">
        <v>1316</v>
      </c>
      <c r="E2558" s="1066">
        <v>2019</v>
      </c>
      <c r="F2558" s="1066">
        <v>2019</v>
      </c>
      <c r="G2558" s="1064">
        <v>43523</v>
      </c>
      <c r="H2558" s="1117">
        <f t="shared" si="117"/>
        <v>2019</v>
      </c>
      <c r="I2558" s="1118"/>
      <c r="J2558" s="1063" t="s">
        <v>925</v>
      </c>
      <c r="K2558" s="1063" t="s">
        <v>924</v>
      </c>
      <c r="L2558" s="1063" t="s">
        <v>827</v>
      </c>
      <c r="M2558" s="1063">
        <v>62.292000000000002</v>
      </c>
      <c r="N2558" s="1063">
        <v>2.8999999999999998E-2</v>
      </c>
      <c r="O2558" s="1062">
        <f>VLOOKUP(C2558,'A. Rate Class Allocations'!$B$124:$J$128,6,FALSE)</f>
        <v>0.94261788524984402</v>
      </c>
      <c r="P2558" s="1061">
        <f>VLOOKUP(C2558,'A. Rate Class Allocations'!$B$124:$J$128,8,FALSE)</f>
        <v>0.86676492558695795</v>
      </c>
      <c r="Q2558" s="1061">
        <f>VLOOKUP(C2558,'A. Rate Class Allocations'!$B$124:$J$128,7,FALSE)</f>
        <v>0.93591420350510102</v>
      </c>
      <c r="R2558" s="1061">
        <f>VLOOKUP(C2558,'A. Rate Class Allocations'!$B$124:$J$128,9,FALSE)</f>
        <v>0.67326093337246795</v>
      </c>
      <c r="S2558" s="1060">
        <f t="shared" si="118"/>
        <v>50.894315723642372</v>
      </c>
      <c r="T2558" s="1060">
        <f t="shared" si="119"/>
        <v>1.8273319636043429E-2</v>
      </c>
    </row>
    <row r="2559" spans="1:20" s="1063" customFormat="1">
      <c r="A2559" s="1072" t="s">
        <v>846</v>
      </c>
      <c r="B2559" s="1063" t="s">
        <v>768</v>
      </c>
      <c r="C2559" s="1063" t="s">
        <v>806</v>
      </c>
      <c r="D2559" s="1063" t="s">
        <v>1315</v>
      </c>
      <c r="E2559" s="1066">
        <v>2019</v>
      </c>
      <c r="F2559" s="1066">
        <v>2019</v>
      </c>
      <c r="G2559" s="1064">
        <v>43525</v>
      </c>
      <c r="H2559" s="1117">
        <f t="shared" si="117"/>
        <v>2019</v>
      </c>
      <c r="I2559" s="1118"/>
      <c r="J2559" s="1063" t="s">
        <v>925</v>
      </c>
      <c r="K2559" s="1063" t="s">
        <v>924</v>
      </c>
      <c r="L2559" s="1063" t="s">
        <v>827</v>
      </c>
      <c r="M2559" s="1063">
        <v>449.56799999999998</v>
      </c>
      <c r="N2559" s="1063">
        <v>0.16799999999999998</v>
      </c>
      <c r="O2559" s="1062">
        <f>VLOOKUP(C2559,'A. Rate Class Allocations'!$B$124:$J$128,6,FALSE)</f>
        <v>0.94261788524984402</v>
      </c>
      <c r="P2559" s="1061">
        <f>VLOOKUP(C2559,'A. Rate Class Allocations'!$B$124:$J$128,8,FALSE)</f>
        <v>0.86676492558695795</v>
      </c>
      <c r="Q2559" s="1061">
        <f>VLOOKUP(C2559,'A. Rate Class Allocations'!$B$124:$J$128,7,FALSE)</f>
        <v>0.93591420350510102</v>
      </c>
      <c r="R2559" s="1061">
        <f>VLOOKUP(C2559,'A. Rate Class Allocations'!$B$124:$J$128,9,FALSE)</f>
        <v>0.67326093337246795</v>
      </c>
      <c r="S2559" s="1060">
        <f t="shared" si="118"/>
        <v>367.30969837613901</v>
      </c>
      <c r="T2559" s="1060">
        <f t="shared" si="119"/>
        <v>0.10585923099501023</v>
      </c>
    </row>
    <row r="2560" spans="1:20" s="1063" customFormat="1">
      <c r="A2560" s="1072" t="s">
        <v>846</v>
      </c>
      <c r="B2560" s="1063" t="s">
        <v>768</v>
      </c>
      <c r="C2560" s="1063" t="s">
        <v>806</v>
      </c>
      <c r="D2560" s="1063" t="s">
        <v>1315</v>
      </c>
      <c r="E2560" s="1066">
        <v>2019</v>
      </c>
      <c r="F2560" s="1066">
        <v>2019</v>
      </c>
      <c r="G2560" s="1064">
        <v>43525</v>
      </c>
      <c r="H2560" s="1117">
        <f t="shared" si="117"/>
        <v>2019</v>
      </c>
      <c r="I2560" s="1118"/>
      <c r="J2560" s="1063" t="s">
        <v>925</v>
      </c>
      <c r="K2560" s="1063" t="s">
        <v>924</v>
      </c>
      <c r="L2560" s="1063" t="s">
        <v>827</v>
      </c>
      <c r="M2560" s="1063">
        <v>813.50400000000002</v>
      </c>
      <c r="N2560" s="1063">
        <v>0.30399999999999999</v>
      </c>
      <c r="O2560" s="1062">
        <f>VLOOKUP(C2560,'A. Rate Class Allocations'!$B$124:$J$128,6,FALSE)</f>
        <v>0.94261788524984402</v>
      </c>
      <c r="P2560" s="1061">
        <f>VLOOKUP(C2560,'A. Rate Class Allocations'!$B$124:$J$128,8,FALSE)</f>
        <v>0.86676492558695795</v>
      </c>
      <c r="Q2560" s="1061">
        <f>VLOOKUP(C2560,'A. Rate Class Allocations'!$B$124:$J$128,7,FALSE)</f>
        <v>0.93591420350510102</v>
      </c>
      <c r="R2560" s="1061">
        <f>VLOOKUP(C2560,'A. Rate Class Allocations'!$B$124:$J$128,9,FALSE)</f>
        <v>0.67326093337246795</v>
      </c>
      <c r="S2560" s="1060">
        <f t="shared" si="118"/>
        <v>664.65564468063258</v>
      </c>
      <c r="T2560" s="1060">
        <f t="shared" si="119"/>
        <v>0.19155479894335184</v>
      </c>
    </row>
    <row r="2561" spans="1:20" s="1063" customFormat="1">
      <c r="A2561" s="1072" t="s">
        <v>846</v>
      </c>
      <c r="B2561" s="1063" t="s">
        <v>768</v>
      </c>
      <c r="C2561" s="1063" t="s">
        <v>806</v>
      </c>
      <c r="D2561" s="1063" t="s">
        <v>1315</v>
      </c>
      <c r="E2561" s="1066">
        <v>2019</v>
      </c>
      <c r="F2561" s="1066">
        <v>2019</v>
      </c>
      <c r="G2561" s="1064">
        <v>43525</v>
      </c>
      <c r="H2561" s="1117">
        <f t="shared" si="117"/>
        <v>2019</v>
      </c>
      <c r="I2561" s="1118"/>
      <c r="J2561" s="1063" t="s">
        <v>925</v>
      </c>
      <c r="K2561" s="1063" t="s">
        <v>924</v>
      </c>
      <c r="L2561" s="1063" t="s">
        <v>827</v>
      </c>
      <c r="M2561" s="1063">
        <v>192.67200000000003</v>
      </c>
      <c r="N2561" s="1063">
        <v>7.2000000000000008E-2</v>
      </c>
      <c r="O2561" s="1062">
        <f>VLOOKUP(C2561,'A. Rate Class Allocations'!$B$124:$J$128,6,FALSE)</f>
        <v>0.94261788524984402</v>
      </c>
      <c r="P2561" s="1061">
        <f>VLOOKUP(C2561,'A. Rate Class Allocations'!$B$124:$J$128,8,FALSE)</f>
        <v>0.86676492558695795</v>
      </c>
      <c r="Q2561" s="1061">
        <f>VLOOKUP(C2561,'A. Rate Class Allocations'!$B$124:$J$128,7,FALSE)</f>
        <v>0.93591420350510102</v>
      </c>
      <c r="R2561" s="1061">
        <f>VLOOKUP(C2561,'A. Rate Class Allocations'!$B$124:$J$128,9,FALSE)</f>
        <v>0.67326093337246795</v>
      </c>
      <c r="S2561" s="1060">
        <f t="shared" si="118"/>
        <v>157.41844216120245</v>
      </c>
      <c r="T2561" s="1060">
        <f t="shared" si="119"/>
        <v>4.536824185500439E-2</v>
      </c>
    </row>
    <row r="2562" spans="1:20" s="1063" customFormat="1">
      <c r="A2562" s="1072" t="s">
        <v>846</v>
      </c>
      <c r="B2562" s="1063" t="s">
        <v>768</v>
      </c>
      <c r="C2562" s="1063" t="s">
        <v>806</v>
      </c>
      <c r="D2562" s="1063" t="s">
        <v>1314</v>
      </c>
      <c r="E2562" s="1066">
        <v>2019</v>
      </c>
      <c r="F2562" s="1066">
        <v>2019</v>
      </c>
      <c r="G2562" s="1064">
        <v>43517</v>
      </c>
      <c r="H2562" s="1117">
        <f t="shared" si="117"/>
        <v>2019</v>
      </c>
      <c r="I2562" s="1118"/>
      <c r="J2562" s="1063" t="s">
        <v>925</v>
      </c>
      <c r="K2562" s="1063" t="s">
        <v>924</v>
      </c>
      <c r="L2562" s="1063" t="s">
        <v>827</v>
      </c>
      <c r="M2562" s="1063">
        <v>2618.9279999999999</v>
      </c>
      <c r="N2562" s="1063">
        <v>0.46799999999999997</v>
      </c>
      <c r="O2562" s="1062">
        <f>VLOOKUP(C2562,'A. Rate Class Allocations'!$B$124:$J$128,6,FALSE)</f>
        <v>0.94261788524984402</v>
      </c>
      <c r="P2562" s="1061">
        <f>VLOOKUP(C2562,'A. Rate Class Allocations'!$B$124:$J$128,8,FALSE)</f>
        <v>0.86676492558695795</v>
      </c>
      <c r="Q2562" s="1061">
        <f>VLOOKUP(C2562,'A. Rate Class Allocations'!$B$124:$J$128,7,FALSE)</f>
        <v>0.93591420350510102</v>
      </c>
      <c r="R2562" s="1061">
        <f>VLOOKUP(C2562,'A. Rate Class Allocations'!$B$124:$J$128,9,FALSE)</f>
        <v>0.67326093337246795</v>
      </c>
      <c r="S2562" s="1060">
        <f t="shared" si="118"/>
        <v>2139.7378233077643</v>
      </c>
      <c r="T2562" s="1060">
        <f t="shared" si="119"/>
        <v>0.29489357205752847</v>
      </c>
    </row>
    <row r="2563" spans="1:20" s="1063" customFormat="1">
      <c r="A2563" s="1072" t="s">
        <v>846</v>
      </c>
      <c r="B2563" s="1063" t="s">
        <v>768</v>
      </c>
      <c r="C2563" s="1063" t="s">
        <v>806</v>
      </c>
      <c r="D2563" s="1063" t="s">
        <v>1314</v>
      </c>
      <c r="E2563" s="1066">
        <v>2019</v>
      </c>
      <c r="F2563" s="1066">
        <v>2019</v>
      </c>
      <c r="G2563" s="1064">
        <v>43517</v>
      </c>
      <c r="H2563" s="1117">
        <f t="shared" si="117"/>
        <v>2019</v>
      </c>
      <c r="I2563" s="1118"/>
      <c r="J2563" s="1063" t="s">
        <v>925</v>
      </c>
      <c r="K2563" s="1063" t="s">
        <v>924</v>
      </c>
      <c r="L2563" s="1063" t="s">
        <v>827</v>
      </c>
      <c r="M2563" s="1063">
        <v>162.28399999999999</v>
      </c>
      <c r="N2563" s="1063">
        <v>2.8999999999999998E-2</v>
      </c>
      <c r="O2563" s="1062">
        <f>VLOOKUP(C2563,'A. Rate Class Allocations'!$B$124:$J$128,6,FALSE)</f>
        <v>0.94261788524984402</v>
      </c>
      <c r="P2563" s="1061">
        <f>VLOOKUP(C2563,'A. Rate Class Allocations'!$B$124:$J$128,8,FALSE)</f>
        <v>0.86676492558695795</v>
      </c>
      <c r="Q2563" s="1061">
        <f>VLOOKUP(C2563,'A. Rate Class Allocations'!$B$124:$J$128,7,FALSE)</f>
        <v>0.93591420350510102</v>
      </c>
      <c r="R2563" s="1061">
        <f>VLOOKUP(C2563,'A. Rate Class Allocations'!$B$124:$J$128,9,FALSE)</f>
        <v>0.67326093337246795</v>
      </c>
      <c r="S2563" s="1060">
        <f t="shared" si="118"/>
        <v>132.59059161522472</v>
      </c>
      <c r="T2563" s="1060">
        <f t="shared" si="119"/>
        <v>1.8273319636043429E-2</v>
      </c>
    </row>
    <row r="2564" spans="1:20" s="1063" customFormat="1">
      <c r="A2564" s="1072" t="s">
        <v>846</v>
      </c>
      <c r="B2564" s="1063" t="s">
        <v>768</v>
      </c>
      <c r="C2564" s="1063" t="s">
        <v>806</v>
      </c>
      <c r="D2564" s="1063" t="s">
        <v>1313</v>
      </c>
      <c r="E2564" s="1066">
        <v>2019</v>
      </c>
      <c r="F2564" s="1066">
        <v>2019</v>
      </c>
      <c r="G2564" s="1064">
        <v>43536</v>
      </c>
      <c r="H2564" s="1117">
        <f t="shared" ref="H2564:H2627" si="120">YEAR(G2564)</f>
        <v>2019</v>
      </c>
      <c r="I2564" s="1118"/>
      <c r="J2564" s="1063" t="s">
        <v>925</v>
      </c>
      <c r="K2564" s="1063" t="s">
        <v>924</v>
      </c>
      <c r="L2564" s="1063" t="s">
        <v>827</v>
      </c>
      <c r="M2564" s="1063">
        <v>2828.0799999999995</v>
      </c>
      <c r="N2564" s="1063">
        <v>1.1599999999999999</v>
      </c>
      <c r="O2564" s="1062">
        <f>VLOOKUP(C2564,'A. Rate Class Allocations'!$B$124:$J$128,6,FALSE)</f>
        <v>0.94261788524984402</v>
      </c>
      <c r="P2564" s="1061">
        <f>VLOOKUP(C2564,'A. Rate Class Allocations'!$B$124:$J$128,8,FALSE)</f>
        <v>0.86676492558695795</v>
      </c>
      <c r="Q2564" s="1061">
        <f>VLOOKUP(C2564,'A. Rate Class Allocations'!$B$124:$J$128,7,FALSE)</f>
        <v>0.93591420350510102</v>
      </c>
      <c r="R2564" s="1061">
        <f>VLOOKUP(C2564,'A. Rate Class Allocations'!$B$124:$J$128,9,FALSE)</f>
        <v>0.67326093337246795</v>
      </c>
      <c r="S2564" s="1060">
        <f t="shared" ref="S2564:S2627" si="121">M2564*O2564*P2564</f>
        <v>2310.6208889057739</v>
      </c>
      <c r="T2564" s="1060">
        <f t="shared" ref="T2564:T2627" si="122">N2564*Q2564*R2564</f>
        <v>0.73093278544173734</v>
      </c>
    </row>
    <row r="2565" spans="1:20" s="1063" customFormat="1">
      <c r="A2565" s="1072" t="s">
        <v>846</v>
      </c>
      <c r="B2565" s="1063" t="s">
        <v>768</v>
      </c>
      <c r="C2565" s="1063" t="s">
        <v>806</v>
      </c>
      <c r="D2565" s="1063" t="s">
        <v>1313</v>
      </c>
      <c r="E2565" s="1066">
        <v>2019</v>
      </c>
      <c r="F2565" s="1066">
        <v>2019</v>
      </c>
      <c r="G2565" s="1064">
        <v>43536</v>
      </c>
      <c r="H2565" s="1117">
        <f t="shared" si="120"/>
        <v>2019</v>
      </c>
      <c r="I2565" s="1118"/>
      <c r="J2565" s="1063" t="s">
        <v>925</v>
      </c>
      <c r="K2565" s="1063" t="s">
        <v>924</v>
      </c>
      <c r="L2565" s="1063" t="s">
        <v>827</v>
      </c>
      <c r="M2565" s="1063">
        <v>424.21199999999993</v>
      </c>
      <c r="N2565" s="1063">
        <v>0.17399999999999999</v>
      </c>
      <c r="O2565" s="1062">
        <f>VLOOKUP(C2565,'A. Rate Class Allocations'!$B$124:$J$128,6,FALSE)</f>
        <v>0.94261788524984402</v>
      </c>
      <c r="P2565" s="1061">
        <f>VLOOKUP(C2565,'A. Rate Class Allocations'!$B$124:$J$128,8,FALSE)</f>
        <v>0.86676492558695795</v>
      </c>
      <c r="Q2565" s="1061">
        <f>VLOOKUP(C2565,'A. Rate Class Allocations'!$B$124:$J$128,7,FALSE)</f>
        <v>0.93591420350510102</v>
      </c>
      <c r="R2565" s="1061">
        <f>VLOOKUP(C2565,'A. Rate Class Allocations'!$B$124:$J$128,9,FALSE)</f>
        <v>0.67326093337246795</v>
      </c>
      <c r="S2565" s="1060">
        <f t="shared" si="121"/>
        <v>346.59313333586613</v>
      </c>
      <c r="T2565" s="1060">
        <f t="shared" si="122"/>
        <v>0.10963991781626058</v>
      </c>
    </row>
    <row r="2566" spans="1:20" s="1063" customFormat="1">
      <c r="A2566" s="1072" t="s">
        <v>846</v>
      </c>
      <c r="B2566" s="1063" t="s">
        <v>768</v>
      </c>
      <c r="C2566" s="1063" t="s">
        <v>806</v>
      </c>
      <c r="D2566" s="1063" t="s">
        <v>1313</v>
      </c>
      <c r="E2566" s="1066">
        <v>2019</v>
      </c>
      <c r="F2566" s="1066">
        <v>2019</v>
      </c>
      <c r="G2566" s="1064">
        <v>43536</v>
      </c>
      <c r="H2566" s="1117">
        <f t="shared" si="120"/>
        <v>2019</v>
      </c>
      <c r="I2566" s="1118"/>
      <c r="J2566" s="1063" t="s">
        <v>925</v>
      </c>
      <c r="K2566" s="1063" t="s">
        <v>924</v>
      </c>
      <c r="L2566" s="1063" t="s">
        <v>827</v>
      </c>
      <c r="M2566" s="1063">
        <v>141.40399999999997</v>
      </c>
      <c r="N2566" s="1063">
        <v>5.7999999999999996E-2</v>
      </c>
      <c r="O2566" s="1062">
        <f>VLOOKUP(C2566,'A. Rate Class Allocations'!$B$124:$J$128,6,FALSE)</f>
        <v>0.94261788524984402</v>
      </c>
      <c r="P2566" s="1061">
        <f>VLOOKUP(C2566,'A. Rate Class Allocations'!$B$124:$J$128,8,FALSE)</f>
        <v>0.86676492558695795</v>
      </c>
      <c r="Q2566" s="1061">
        <f>VLOOKUP(C2566,'A. Rate Class Allocations'!$B$124:$J$128,7,FALSE)</f>
        <v>0.93591420350510102</v>
      </c>
      <c r="R2566" s="1061">
        <f>VLOOKUP(C2566,'A. Rate Class Allocations'!$B$124:$J$128,9,FALSE)</f>
        <v>0.67326093337246795</v>
      </c>
      <c r="S2566" s="1060">
        <f t="shared" si="121"/>
        <v>115.53104444528871</v>
      </c>
      <c r="T2566" s="1060">
        <f t="shared" si="122"/>
        <v>3.6546639272086859E-2</v>
      </c>
    </row>
    <row r="2567" spans="1:20" s="1063" customFormat="1">
      <c r="A2567" s="1072" t="s">
        <v>846</v>
      </c>
      <c r="B2567" s="1063" t="s">
        <v>768</v>
      </c>
      <c r="C2567" s="1063" t="s">
        <v>806</v>
      </c>
      <c r="D2567" s="1063" t="s">
        <v>1313</v>
      </c>
      <c r="E2567" s="1066">
        <v>2019</v>
      </c>
      <c r="F2567" s="1066">
        <v>2019</v>
      </c>
      <c r="G2567" s="1064">
        <v>43536</v>
      </c>
      <c r="H2567" s="1117">
        <f t="shared" si="120"/>
        <v>2019</v>
      </c>
      <c r="I2567" s="1118"/>
      <c r="J2567" s="1063" t="s">
        <v>843</v>
      </c>
      <c r="K2567" s="1063" t="s">
        <v>924</v>
      </c>
      <c r="L2567" s="1063" t="s">
        <v>827</v>
      </c>
      <c r="M2567" s="1063">
        <v>1414.0399999999997</v>
      </c>
      <c r="N2567" s="1063">
        <v>0.57999999999999996</v>
      </c>
      <c r="O2567" s="1062">
        <f>VLOOKUP(C2567,'A. Rate Class Allocations'!$B$124:$J$128,6,FALSE)</f>
        <v>0.94261788524984402</v>
      </c>
      <c r="P2567" s="1061">
        <f>VLOOKUP(C2567,'A. Rate Class Allocations'!$B$124:$J$128,8,FALSE)</f>
        <v>0.86676492558695795</v>
      </c>
      <c r="Q2567" s="1061">
        <f>VLOOKUP(C2567,'A. Rate Class Allocations'!$B$124:$J$128,7,FALSE)</f>
        <v>0.93591420350510102</v>
      </c>
      <c r="R2567" s="1061">
        <f>VLOOKUP(C2567,'A. Rate Class Allocations'!$B$124:$J$128,9,FALSE)</f>
        <v>0.67326093337246795</v>
      </c>
      <c r="S2567" s="1060">
        <f t="shared" si="121"/>
        <v>1155.3104444528869</v>
      </c>
      <c r="T2567" s="1060">
        <f t="shared" si="122"/>
        <v>0.36546639272086867</v>
      </c>
    </row>
    <row r="2568" spans="1:20" s="1063" customFormat="1">
      <c r="A2568" s="1072" t="s">
        <v>846</v>
      </c>
      <c r="B2568" s="1063" t="s">
        <v>768</v>
      </c>
      <c r="C2568" s="1063" t="s">
        <v>806</v>
      </c>
      <c r="D2568" s="1063" t="s">
        <v>1313</v>
      </c>
      <c r="E2568" s="1066">
        <v>2019</v>
      </c>
      <c r="F2568" s="1066">
        <v>2019</v>
      </c>
      <c r="G2568" s="1064">
        <v>43536</v>
      </c>
      <c r="H2568" s="1117">
        <f t="shared" si="120"/>
        <v>2019</v>
      </c>
      <c r="I2568" s="1118"/>
      <c r="J2568" s="1063" t="s">
        <v>843</v>
      </c>
      <c r="K2568" s="1063" t="s">
        <v>924</v>
      </c>
      <c r="L2568" s="1063" t="s">
        <v>827</v>
      </c>
      <c r="M2568" s="1063">
        <v>68.26400000000001</v>
      </c>
      <c r="N2568" s="1063">
        <v>2.8000000000000001E-2</v>
      </c>
      <c r="O2568" s="1062">
        <f>VLOOKUP(C2568,'A. Rate Class Allocations'!$B$124:$J$128,6,FALSE)</f>
        <v>0.94261788524984402</v>
      </c>
      <c r="P2568" s="1061">
        <f>VLOOKUP(C2568,'A. Rate Class Allocations'!$B$124:$J$128,8,FALSE)</f>
        <v>0.86676492558695795</v>
      </c>
      <c r="Q2568" s="1061">
        <f>VLOOKUP(C2568,'A. Rate Class Allocations'!$B$124:$J$128,7,FALSE)</f>
        <v>0.93591420350510102</v>
      </c>
      <c r="R2568" s="1061">
        <f>VLOOKUP(C2568,'A. Rate Class Allocations'!$B$124:$J$128,9,FALSE)</f>
        <v>0.67326093337246795</v>
      </c>
      <c r="S2568" s="1060">
        <f t="shared" si="121"/>
        <v>55.773607663242842</v>
      </c>
      <c r="T2568" s="1060">
        <f t="shared" si="122"/>
        <v>1.7643205165835039E-2</v>
      </c>
    </row>
    <row r="2569" spans="1:20" s="1063" customFormat="1">
      <c r="A2569" s="1072" t="s">
        <v>846</v>
      </c>
      <c r="B2569" s="1063" t="s">
        <v>768</v>
      </c>
      <c r="C2569" s="1063" t="s">
        <v>806</v>
      </c>
      <c r="D2569" s="1063" t="s">
        <v>1313</v>
      </c>
      <c r="E2569" s="1066">
        <v>2019</v>
      </c>
      <c r="F2569" s="1066">
        <v>2019</v>
      </c>
      <c r="G2569" s="1064">
        <v>43536</v>
      </c>
      <c r="H2569" s="1117">
        <f t="shared" si="120"/>
        <v>2019</v>
      </c>
      <c r="I2569" s="1118"/>
      <c r="J2569" s="1063" t="s">
        <v>843</v>
      </c>
      <c r="K2569" s="1063" t="s">
        <v>924</v>
      </c>
      <c r="L2569" s="1063" t="s">
        <v>827</v>
      </c>
      <c r="M2569" s="1063">
        <v>126.77599999999998</v>
      </c>
      <c r="N2569" s="1063">
        <v>5.2000000000000005E-2</v>
      </c>
      <c r="O2569" s="1062">
        <f>VLOOKUP(C2569,'A. Rate Class Allocations'!$B$124:$J$128,6,FALSE)</f>
        <v>0.94261788524984402</v>
      </c>
      <c r="P2569" s="1061">
        <f>VLOOKUP(C2569,'A. Rate Class Allocations'!$B$124:$J$128,8,FALSE)</f>
        <v>0.86676492558695795</v>
      </c>
      <c r="Q2569" s="1061">
        <f>VLOOKUP(C2569,'A. Rate Class Allocations'!$B$124:$J$128,7,FALSE)</f>
        <v>0.93591420350510102</v>
      </c>
      <c r="R2569" s="1061">
        <f>VLOOKUP(C2569,'A. Rate Class Allocations'!$B$124:$J$128,9,FALSE)</f>
        <v>0.67326093337246795</v>
      </c>
      <c r="S2569" s="1060">
        <f t="shared" si="121"/>
        <v>103.57955708887954</v>
      </c>
      <c r="T2569" s="1060">
        <f t="shared" si="122"/>
        <v>3.2765952450836508E-2</v>
      </c>
    </row>
    <row r="2570" spans="1:20" s="1063" customFormat="1">
      <c r="A2570" s="1072" t="s">
        <v>846</v>
      </c>
      <c r="B2570" s="1063" t="s">
        <v>768</v>
      </c>
      <c r="C2570" s="1063" t="s">
        <v>806</v>
      </c>
      <c r="D2570" s="1063" t="s">
        <v>1312</v>
      </c>
      <c r="E2570" s="1066">
        <v>2019</v>
      </c>
      <c r="F2570" s="1066">
        <v>2019</v>
      </c>
      <c r="G2570" s="1064">
        <v>43510</v>
      </c>
      <c r="H2570" s="1117">
        <f t="shared" si="120"/>
        <v>2019</v>
      </c>
      <c r="I2570" s="1118"/>
      <c r="J2570" s="1063" t="s">
        <v>925</v>
      </c>
      <c r="K2570" s="1063" t="s">
        <v>924</v>
      </c>
      <c r="L2570" s="1063" t="s">
        <v>827</v>
      </c>
      <c r="M2570" s="1063">
        <v>1126.9440000000002</v>
      </c>
      <c r="N2570" s="1063">
        <v>0.31200000000000006</v>
      </c>
      <c r="O2570" s="1062">
        <f>VLOOKUP(C2570,'A. Rate Class Allocations'!$B$124:$J$128,6,FALSE)</f>
        <v>0.94261788524984402</v>
      </c>
      <c r="P2570" s="1061">
        <f>VLOOKUP(C2570,'A. Rate Class Allocations'!$B$124:$J$128,8,FALSE)</f>
        <v>0.86676492558695795</v>
      </c>
      <c r="Q2570" s="1061">
        <f>VLOOKUP(C2570,'A. Rate Class Allocations'!$B$124:$J$128,7,FALSE)</f>
        <v>0.93591420350510102</v>
      </c>
      <c r="R2570" s="1061">
        <f>VLOOKUP(C2570,'A. Rate Class Allocations'!$B$124:$J$128,9,FALSE)</f>
        <v>0.67326093337246795</v>
      </c>
      <c r="S2570" s="1060">
        <f t="shared" si="121"/>
        <v>920.7449389787522</v>
      </c>
      <c r="T2570" s="1060">
        <f t="shared" si="122"/>
        <v>0.19659571470501905</v>
      </c>
    </row>
    <row r="2571" spans="1:20" s="1063" customFormat="1">
      <c r="A2571" s="1072" t="s">
        <v>846</v>
      </c>
      <c r="B2571" s="1063" t="s">
        <v>768</v>
      </c>
      <c r="C2571" s="1063" t="s">
        <v>806</v>
      </c>
      <c r="D2571" s="1063" t="s">
        <v>1312</v>
      </c>
      <c r="E2571" s="1066">
        <v>2019</v>
      </c>
      <c r="F2571" s="1066">
        <v>2019</v>
      </c>
      <c r="G2571" s="1064">
        <v>43510</v>
      </c>
      <c r="H2571" s="1117">
        <f t="shared" si="120"/>
        <v>2019</v>
      </c>
      <c r="I2571" s="1118"/>
      <c r="J2571" s="1063" t="s">
        <v>925</v>
      </c>
      <c r="K2571" s="1063" t="s">
        <v>924</v>
      </c>
      <c r="L2571" s="1063" t="s">
        <v>827</v>
      </c>
      <c r="M2571" s="1063">
        <v>418.9919999999999</v>
      </c>
      <c r="N2571" s="1063">
        <v>0.11599999999999999</v>
      </c>
      <c r="O2571" s="1062">
        <f>VLOOKUP(C2571,'A. Rate Class Allocations'!$B$124:$J$128,6,FALSE)</f>
        <v>0.94261788524984402</v>
      </c>
      <c r="P2571" s="1061">
        <f>VLOOKUP(C2571,'A. Rate Class Allocations'!$B$124:$J$128,8,FALSE)</f>
        <v>0.86676492558695795</v>
      </c>
      <c r="Q2571" s="1061">
        <f>VLOOKUP(C2571,'A. Rate Class Allocations'!$B$124:$J$128,7,FALSE)</f>
        <v>0.93591420350510102</v>
      </c>
      <c r="R2571" s="1061">
        <f>VLOOKUP(C2571,'A. Rate Class Allocations'!$B$124:$J$128,9,FALSE)</f>
        <v>0.67326093337246795</v>
      </c>
      <c r="S2571" s="1060">
        <f t="shared" si="121"/>
        <v>342.32824654338208</v>
      </c>
      <c r="T2571" s="1060">
        <f t="shared" si="122"/>
        <v>7.3093278544173718E-2</v>
      </c>
    </row>
    <row r="2572" spans="1:20" s="1063" customFormat="1">
      <c r="A2572" s="1072" t="s">
        <v>846</v>
      </c>
      <c r="B2572" s="1063" t="s">
        <v>768</v>
      </c>
      <c r="C2572" s="1063" t="s">
        <v>806</v>
      </c>
      <c r="D2572" s="1063" t="s">
        <v>1312</v>
      </c>
      <c r="E2572" s="1066">
        <v>2019</v>
      </c>
      <c r="F2572" s="1066">
        <v>2019</v>
      </c>
      <c r="G2572" s="1064">
        <v>43510</v>
      </c>
      <c r="H2572" s="1117">
        <f t="shared" si="120"/>
        <v>2019</v>
      </c>
      <c r="I2572" s="1118"/>
      <c r="J2572" s="1063" t="s">
        <v>925</v>
      </c>
      <c r="K2572" s="1063" t="s">
        <v>924</v>
      </c>
      <c r="L2572" s="1063" t="s">
        <v>827</v>
      </c>
      <c r="M2572" s="1063">
        <v>57.791999999999994</v>
      </c>
      <c r="N2572" s="1063">
        <v>1.6E-2</v>
      </c>
      <c r="O2572" s="1062">
        <f>VLOOKUP(C2572,'A. Rate Class Allocations'!$B$124:$J$128,6,FALSE)</f>
        <v>0.94261788524984402</v>
      </c>
      <c r="P2572" s="1061">
        <f>VLOOKUP(C2572,'A. Rate Class Allocations'!$B$124:$J$128,8,FALSE)</f>
        <v>0.86676492558695795</v>
      </c>
      <c r="Q2572" s="1061">
        <f>VLOOKUP(C2572,'A. Rate Class Allocations'!$B$124:$J$128,7,FALSE)</f>
        <v>0.93591420350510102</v>
      </c>
      <c r="R2572" s="1061">
        <f>VLOOKUP(C2572,'A. Rate Class Allocations'!$B$124:$J$128,9,FALSE)</f>
        <v>0.67326093337246795</v>
      </c>
      <c r="S2572" s="1060">
        <f t="shared" si="121"/>
        <v>47.217689178397542</v>
      </c>
      <c r="T2572" s="1060">
        <f t="shared" si="122"/>
        <v>1.0081831523334308E-2</v>
      </c>
    </row>
    <row r="2573" spans="1:20" s="1063" customFormat="1">
      <c r="A2573" s="1072" t="s">
        <v>846</v>
      </c>
      <c r="B2573" s="1063" t="s">
        <v>768</v>
      </c>
      <c r="C2573" s="1063" t="s">
        <v>806</v>
      </c>
      <c r="D2573" s="1063" t="s">
        <v>1311</v>
      </c>
      <c r="E2573" s="1066">
        <v>2019</v>
      </c>
      <c r="F2573" s="1066">
        <v>2019</v>
      </c>
      <c r="G2573" s="1064">
        <v>43517</v>
      </c>
      <c r="H2573" s="1117">
        <f t="shared" si="120"/>
        <v>2019</v>
      </c>
      <c r="I2573" s="1118"/>
      <c r="J2573" s="1063" t="s">
        <v>925</v>
      </c>
      <c r="K2573" s="1063" t="s">
        <v>924</v>
      </c>
      <c r="L2573" s="1063" t="s">
        <v>827</v>
      </c>
      <c r="M2573" s="1063">
        <v>1934.2960000000003</v>
      </c>
      <c r="N2573" s="1063">
        <v>0.72800000000000009</v>
      </c>
      <c r="O2573" s="1062">
        <f>VLOOKUP(C2573,'A. Rate Class Allocations'!$B$124:$J$128,6,FALSE)</f>
        <v>0.94261788524984402</v>
      </c>
      <c r="P2573" s="1061">
        <f>VLOOKUP(C2573,'A. Rate Class Allocations'!$B$124:$J$128,8,FALSE)</f>
        <v>0.86676492558695795</v>
      </c>
      <c r="Q2573" s="1061">
        <f>VLOOKUP(C2573,'A. Rate Class Allocations'!$B$124:$J$128,7,FALSE)</f>
        <v>0.93591420350510102</v>
      </c>
      <c r="R2573" s="1061">
        <f>VLOOKUP(C2573,'A. Rate Class Allocations'!$B$124:$J$128,9,FALSE)</f>
        <v>0.67326093337246795</v>
      </c>
      <c r="S2573" s="1060">
        <f t="shared" si="121"/>
        <v>1580.3742266579745</v>
      </c>
      <c r="T2573" s="1060">
        <f t="shared" si="122"/>
        <v>0.45872333431171108</v>
      </c>
    </row>
    <row r="2574" spans="1:20" s="1063" customFormat="1">
      <c r="A2574" s="1072" t="s">
        <v>846</v>
      </c>
      <c r="B2574" s="1063" t="s">
        <v>768</v>
      </c>
      <c r="C2574" s="1063" t="s">
        <v>806</v>
      </c>
      <c r="D2574" s="1063" t="s">
        <v>1311</v>
      </c>
      <c r="E2574" s="1066">
        <v>2019</v>
      </c>
      <c r="F2574" s="1066">
        <v>2019</v>
      </c>
      <c r="G2574" s="1064">
        <v>43517</v>
      </c>
      <c r="H2574" s="1117">
        <f t="shared" si="120"/>
        <v>2019</v>
      </c>
      <c r="I2574" s="1118"/>
      <c r="J2574" s="1063" t="s">
        <v>925</v>
      </c>
      <c r="K2574" s="1063" t="s">
        <v>924</v>
      </c>
      <c r="L2574" s="1063" t="s">
        <v>827</v>
      </c>
      <c r="M2574" s="1063">
        <v>616.42400000000009</v>
      </c>
      <c r="N2574" s="1063">
        <v>0.23199999999999998</v>
      </c>
      <c r="O2574" s="1062">
        <f>VLOOKUP(C2574,'A. Rate Class Allocations'!$B$124:$J$128,6,FALSE)</f>
        <v>0.94261788524984402</v>
      </c>
      <c r="P2574" s="1061">
        <f>VLOOKUP(C2574,'A. Rate Class Allocations'!$B$124:$J$128,8,FALSE)</f>
        <v>0.86676492558695795</v>
      </c>
      <c r="Q2574" s="1061">
        <f>VLOOKUP(C2574,'A. Rate Class Allocations'!$B$124:$J$128,7,FALSE)</f>
        <v>0.93591420350510102</v>
      </c>
      <c r="R2574" s="1061">
        <f>VLOOKUP(C2574,'A. Rate Class Allocations'!$B$124:$J$128,9,FALSE)</f>
        <v>0.67326093337246795</v>
      </c>
      <c r="S2574" s="1060">
        <f t="shared" si="121"/>
        <v>503.63574256133251</v>
      </c>
      <c r="T2574" s="1060">
        <f t="shared" si="122"/>
        <v>0.14618655708834744</v>
      </c>
    </row>
    <row r="2575" spans="1:20" s="1063" customFormat="1">
      <c r="A2575" s="1072" t="s">
        <v>846</v>
      </c>
      <c r="B2575" s="1063" t="s">
        <v>768</v>
      </c>
      <c r="C2575" s="1063" t="s">
        <v>806</v>
      </c>
      <c r="D2575" s="1063" t="s">
        <v>1311</v>
      </c>
      <c r="E2575" s="1066">
        <v>2019</v>
      </c>
      <c r="F2575" s="1066">
        <v>2019</v>
      </c>
      <c r="G2575" s="1064">
        <v>43517</v>
      </c>
      <c r="H2575" s="1117">
        <f t="shared" si="120"/>
        <v>2019</v>
      </c>
      <c r="I2575" s="1118"/>
      <c r="J2575" s="1063" t="s">
        <v>925</v>
      </c>
      <c r="K2575" s="1063" t="s">
        <v>924</v>
      </c>
      <c r="L2575" s="1063" t="s">
        <v>827</v>
      </c>
      <c r="M2575" s="1063">
        <v>1084.056</v>
      </c>
      <c r="N2575" s="1063">
        <v>0.40799999999999997</v>
      </c>
      <c r="O2575" s="1062">
        <f>VLOOKUP(C2575,'A. Rate Class Allocations'!$B$124:$J$128,6,FALSE)</f>
        <v>0.94261788524984402</v>
      </c>
      <c r="P2575" s="1061">
        <f>VLOOKUP(C2575,'A. Rate Class Allocations'!$B$124:$J$128,8,FALSE)</f>
        <v>0.86676492558695795</v>
      </c>
      <c r="Q2575" s="1061">
        <f>VLOOKUP(C2575,'A. Rate Class Allocations'!$B$124:$J$128,7,FALSE)</f>
        <v>0.93591420350510102</v>
      </c>
      <c r="R2575" s="1061">
        <f>VLOOKUP(C2575,'A. Rate Class Allocations'!$B$124:$J$128,9,FALSE)</f>
        <v>0.67326093337246795</v>
      </c>
      <c r="S2575" s="1060">
        <f t="shared" si="121"/>
        <v>885.70423691820542</v>
      </c>
      <c r="T2575" s="1060">
        <f t="shared" si="122"/>
        <v>0.2570867038450248</v>
      </c>
    </row>
    <row r="2576" spans="1:20" s="1063" customFormat="1">
      <c r="A2576" s="1072" t="s">
        <v>846</v>
      </c>
      <c r="B2576" s="1063" t="s">
        <v>768</v>
      </c>
      <c r="C2576" s="1063" t="s">
        <v>806</v>
      </c>
      <c r="D2576" s="1063" t="s">
        <v>1310</v>
      </c>
      <c r="E2576" s="1066">
        <v>2019</v>
      </c>
      <c r="F2576" s="1066">
        <v>2019</v>
      </c>
      <c r="G2576" s="1064">
        <v>43521</v>
      </c>
      <c r="H2576" s="1117">
        <f t="shared" si="120"/>
        <v>2019</v>
      </c>
      <c r="I2576" s="1118"/>
      <c r="J2576" s="1063" t="s">
        <v>925</v>
      </c>
      <c r="K2576" s="1063" t="s">
        <v>924</v>
      </c>
      <c r="L2576" s="1063" t="s">
        <v>827</v>
      </c>
      <c r="M2576" s="1063">
        <v>507.10399999999993</v>
      </c>
      <c r="N2576" s="1063">
        <v>0.20800000000000002</v>
      </c>
      <c r="O2576" s="1062">
        <f>VLOOKUP(C2576,'A. Rate Class Allocations'!$B$124:$J$128,6,FALSE)</f>
        <v>0.94261788524984402</v>
      </c>
      <c r="P2576" s="1061">
        <f>VLOOKUP(C2576,'A. Rate Class Allocations'!$B$124:$J$128,8,FALSE)</f>
        <v>0.86676492558695795</v>
      </c>
      <c r="Q2576" s="1061">
        <f>VLOOKUP(C2576,'A. Rate Class Allocations'!$B$124:$J$128,7,FALSE)</f>
        <v>0.93591420350510102</v>
      </c>
      <c r="R2576" s="1061">
        <f>VLOOKUP(C2576,'A. Rate Class Allocations'!$B$124:$J$128,9,FALSE)</f>
        <v>0.67326093337246795</v>
      </c>
      <c r="S2576" s="1060">
        <f t="shared" si="121"/>
        <v>414.31822835551816</v>
      </c>
      <c r="T2576" s="1060">
        <f t="shared" si="122"/>
        <v>0.13106380980334603</v>
      </c>
    </row>
    <row r="2577" spans="1:20" s="1063" customFormat="1">
      <c r="A2577" s="1072" t="s">
        <v>846</v>
      </c>
      <c r="B2577" s="1063" t="s">
        <v>768</v>
      </c>
      <c r="C2577" s="1063" t="s">
        <v>806</v>
      </c>
      <c r="D2577" s="1063" t="s">
        <v>1310</v>
      </c>
      <c r="E2577" s="1066">
        <v>2019</v>
      </c>
      <c r="F2577" s="1066">
        <v>2019</v>
      </c>
      <c r="G2577" s="1064">
        <v>43521</v>
      </c>
      <c r="H2577" s="1117">
        <f t="shared" si="120"/>
        <v>2019</v>
      </c>
      <c r="I2577" s="1118"/>
      <c r="J2577" s="1063" t="s">
        <v>925</v>
      </c>
      <c r="K2577" s="1063" t="s">
        <v>924</v>
      </c>
      <c r="L2577" s="1063" t="s">
        <v>827</v>
      </c>
      <c r="M2577" s="1063">
        <v>141.40399999999997</v>
      </c>
      <c r="N2577" s="1063">
        <v>5.7999999999999996E-2</v>
      </c>
      <c r="O2577" s="1062">
        <f>VLOOKUP(C2577,'A. Rate Class Allocations'!$B$124:$J$128,6,FALSE)</f>
        <v>0.94261788524984402</v>
      </c>
      <c r="P2577" s="1061">
        <f>VLOOKUP(C2577,'A. Rate Class Allocations'!$B$124:$J$128,8,FALSE)</f>
        <v>0.86676492558695795</v>
      </c>
      <c r="Q2577" s="1061">
        <f>VLOOKUP(C2577,'A. Rate Class Allocations'!$B$124:$J$128,7,FALSE)</f>
        <v>0.93591420350510102</v>
      </c>
      <c r="R2577" s="1061">
        <f>VLOOKUP(C2577,'A. Rate Class Allocations'!$B$124:$J$128,9,FALSE)</f>
        <v>0.67326093337246795</v>
      </c>
      <c r="S2577" s="1060">
        <f t="shared" si="121"/>
        <v>115.53104444528871</v>
      </c>
      <c r="T2577" s="1060">
        <f t="shared" si="122"/>
        <v>3.6546639272086859E-2</v>
      </c>
    </row>
    <row r="2578" spans="1:20" s="1063" customFormat="1">
      <c r="A2578" s="1072" t="s">
        <v>846</v>
      </c>
      <c r="B2578" s="1063" t="s">
        <v>768</v>
      </c>
      <c r="C2578" s="1063" t="s">
        <v>806</v>
      </c>
      <c r="D2578" s="1063" t="s">
        <v>1310</v>
      </c>
      <c r="E2578" s="1066">
        <v>2019</v>
      </c>
      <c r="F2578" s="1066">
        <v>2019</v>
      </c>
      <c r="G2578" s="1064">
        <v>43521</v>
      </c>
      <c r="H2578" s="1117">
        <f t="shared" si="120"/>
        <v>2019</v>
      </c>
      <c r="I2578" s="1118"/>
      <c r="J2578" s="1063" t="s">
        <v>925</v>
      </c>
      <c r="K2578" s="1063" t="s">
        <v>924</v>
      </c>
      <c r="L2578" s="1063" t="s">
        <v>827</v>
      </c>
      <c r="M2578" s="1063">
        <v>141.40399999999997</v>
      </c>
      <c r="N2578" s="1063">
        <v>5.7999999999999996E-2</v>
      </c>
      <c r="O2578" s="1062">
        <f>VLOOKUP(C2578,'A. Rate Class Allocations'!$B$124:$J$128,6,FALSE)</f>
        <v>0.94261788524984402</v>
      </c>
      <c r="P2578" s="1061">
        <f>VLOOKUP(C2578,'A. Rate Class Allocations'!$B$124:$J$128,8,FALSE)</f>
        <v>0.86676492558695795</v>
      </c>
      <c r="Q2578" s="1061">
        <f>VLOOKUP(C2578,'A. Rate Class Allocations'!$B$124:$J$128,7,FALSE)</f>
        <v>0.93591420350510102</v>
      </c>
      <c r="R2578" s="1061">
        <f>VLOOKUP(C2578,'A. Rate Class Allocations'!$B$124:$J$128,9,FALSE)</f>
        <v>0.67326093337246795</v>
      </c>
      <c r="S2578" s="1060">
        <f t="shared" si="121"/>
        <v>115.53104444528871</v>
      </c>
      <c r="T2578" s="1060">
        <f t="shared" si="122"/>
        <v>3.6546639272086859E-2</v>
      </c>
    </row>
    <row r="2579" spans="1:20" s="1063" customFormat="1">
      <c r="A2579" s="1072" t="s">
        <v>846</v>
      </c>
      <c r="B2579" s="1063" t="s">
        <v>768</v>
      </c>
      <c r="C2579" s="1063" t="s">
        <v>806</v>
      </c>
      <c r="D2579" s="1063" t="s">
        <v>1310</v>
      </c>
      <c r="E2579" s="1066">
        <v>2019</v>
      </c>
      <c r="F2579" s="1066">
        <v>2019</v>
      </c>
      <c r="G2579" s="1064">
        <v>43521</v>
      </c>
      <c r="H2579" s="1117">
        <f t="shared" si="120"/>
        <v>2019</v>
      </c>
      <c r="I2579" s="1118"/>
      <c r="J2579" s="1063" t="s">
        <v>925</v>
      </c>
      <c r="K2579" s="1063" t="s">
        <v>924</v>
      </c>
      <c r="L2579" s="1063" t="s">
        <v>827</v>
      </c>
      <c r="M2579" s="1063">
        <v>373.01400000000001</v>
      </c>
      <c r="N2579" s="1063">
        <v>0.153</v>
      </c>
      <c r="O2579" s="1062">
        <f>VLOOKUP(C2579,'A. Rate Class Allocations'!$B$124:$J$128,6,FALSE)</f>
        <v>0.94261788524984402</v>
      </c>
      <c r="P2579" s="1061">
        <f>VLOOKUP(C2579,'A. Rate Class Allocations'!$B$124:$J$128,8,FALSE)</f>
        <v>0.86676492558695795</v>
      </c>
      <c r="Q2579" s="1061">
        <f>VLOOKUP(C2579,'A. Rate Class Allocations'!$B$124:$J$128,7,FALSE)</f>
        <v>0.93591420350510102</v>
      </c>
      <c r="R2579" s="1061">
        <f>VLOOKUP(C2579,'A. Rate Class Allocations'!$B$124:$J$128,9,FALSE)</f>
        <v>0.67326093337246795</v>
      </c>
      <c r="S2579" s="1060">
        <f t="shared" si="121"/>
        <v>304.76292758843408</v>
      </c>
      <c r="T2579" s="1060">
        <f t="shared" si="122"/>
        <v>9.6407513941884321E-2</v>
      </c>
    </row>
    <row r="2580" spans="1:20" s="1063" customFormat="1">
      <c r="A2580" s="1072" t="s">
        <v>846</v>
      </c>
      <c r="B2580" s="1063" t="s">
        <v>768</v>
      </c>
      <c r="C2580" s="1063" t="s">
        <v>806</v>
      </c>
      <c r="D2580" s="1063" t="s">
        <v>1310</v>
      </c>
      <c r="E2580" s="1066">
        <v>2019</v>
      </c>
      <c r="F2580" s="1066">
        <v>2019</v>
      </c>
      <c r="G2580" s="1064">
        <v>43521</v>
      </c>
      <c r="H2580" s="1117">
        <f t="shared" si="120"/>
        <v>2019</v>
      </c>
      <c r="I2580" s="1118"/>
      <c r="J2580" s="1063" t="s">
        <v>925</v>
      </c>
      <c r="K2580" s="1063" t="s">
        <v>924</v>
      </c>
      <c r="L2580" s="1063" t="s">
        <v>827</v>
      </c>
      <c r="M2580" s="1063">
        <v>124.33800000000001</v>
      </c>
      <c r="N2580" s="1063">
        <v>5.0999999999999997E-2</v>
      </c>
      <c r="O2580" s="1062">
        <f>VLOOKUP(C2580,'A. Rate Class Allocations'!$B$124:$J$128,6,FALSE)</f>
        <v>0.94261788524984402</v>
      </c>
      <c r="P2580" s="1061">
        <f>VLOOKUP(C2580,'A. Rate Class Allocations'!$B$124:$J$128,8,FALSE)</f>
        <v>0.86676492558695795</v>
      </c>
      <c r="Q2580" s="1061">
        <f>VLOOKUP(C2580,'A. Rate Class Allocations'!$B$124:$J$128,7,FALSE)</f>
        <v>0.93591420350510102</v>
      </c>
      <c r="R2580" s="1061">
        <f>VLOOKUP(C2580,'A. Rate Class Allocations'!$B$124:$J$128,9,FALSE)</f>
        <v>0.67326093337246795</v>
      </c>
      <c r="S2580" s="1060">
        <f t="shared" si="121"/>
        <v>101.58764252947803</v>
      </c>
      <c r="T2580" s="1060">
        <f t="shared" si="122"/>
        <v>3.21358379806281E-2</v>
      </c>
    </row>
    <row r="2581" spans="1:20" s="1063" customFormat="1">
      <c r="A2581" s="1072" t="s">
        <v>846</v>
      </c>
      <c r="B2581" s="1063" t="s">
        <v>768</v>
      </c>
      <c r="C2581" s="1063" t="s">
        <v>806</v>
      </c>
      <c r="D2581" s="1063" t="s">
        <v>1310</v>
      </c>
      <c r="E2581" s="1066">
        <v>2019</v>
      </c>
      <c r="F2581" s="1066">
        <v>2019</v>
      </c>
      <c r="G2581" s="1064">
        <v>43521</v>
      </c>
      <c r="H2581" s="1117">
        <f t="shared" si="120"/>
        <v>2019</v>
      </c>
      <c r="I2581" s="1118"/>
      <c r="J2581" s="1063" t="s">
        <v>925</v>
      </c>
      <c r="K2581" s="1063" t="s">
        <v>924</v>
      </c>
      <c r="L2581" s="1063" t="s">
        <v>827</v>
      </c>
      <c r="M2581" s="1063">
        <v>141.40399999999997</v>
      </c>
      <c r="N2581" s="1063">
        <v>5.7999999999999996E-2</v>
      </c>
      <c r="O2581" s="1062">
        <f>VLOOKUP(C2581,'A. Rate Class Allocations'!$B$124:$J$128,6,FALSE)</f>
        <v>0.94261788524984402</v>
      </c>
      <c r="P2581" s="1061">
        <f>VLOOKUP(C2581,'A. Rate Class Allocations'!$B$124:$J$128,8,FALSE)</f>
        <v>0.86676492558695795</v>
      </c>
      <c r="Q2581" s="1061">
        <f>VLOOKUP(C2581,'A. Rate Class Allocations'!$B$124:$J$128,7,FALSE)</f>
        <v>0.93591420350510102</v>
      </c>
      <c r="R2581" s="1061">
        <f>VLOOKUP(C2581,'A. Rate Class Allocations'!$B$124:$J$128,9,FALSE)</f>
        <v>0.67326093337246795</v>
      </c>
      <c r="S2581" s="1060">
        <f t="shared" si="121"/>
        <v>115.53104444528871</v>
      </c>
      <c r="T2581" s="1060">
        <f t="shared" si="122"/>
        <v>3.6546639272086859E-2</v>
      </c>
    </row>
    <row r="2582" spans="1:20" s="1063" customFormat="1">
      <c r="A2582" s="1072" t="s">
        <v>846</v>
      </c>
      <c r="B2582" s="1063" t="s">
        <v>768</v>
      </c>
      <c r="C2582" s="1063" t="s">
        <v>806</v>
      </c>
      <c r="D2582" s="1063" t="s">
        <v>1309</v>
      </c>
      <c r="E2582" s="1066">
        <v>2019</v>
      </c>
      <c r="F2582" s="1066">
        <v>2019</v>
      </c>
      <c r="G2582" s="1064">
        <v>43522</v>
      </c>
      <c r="H2582" s="1117">
        <f t="shared" si="120"/>
        <v>2019</v>
      </c>
      <c r="I2582" s="1118"/>
      <c r="J2582" s="1063" t="s">
        <v>925</v>
      </c>
      <c r="K2582" s="1063" t="s">
        <v>924</v>
      </c>
      <c r="L2582" s="1063" t="s">
        <v>827</v>
      </c>
      <c r="M2582" s="1063">
        <v>910.36400000000003</v>
      </c>
      <c r="N2582" s="1063">
        <v>0.36400000000000005</v>
      </c>
      <c r="O2582" s="1062">
        <f>VLOOKUP(C2582,'A. Rate Class Allocations'!$B$124:$J$128,6,FALSE)</f>
        <v>0.94261788524984402</v>
      </c>
      <c r="P2582" s="1061">
        <f>VLOOKUP(C2582,'A. Rate Class Allocations'!$B$124:$J$128,8,FALSE)</f>
        <v>0.86676492558695795</v>
      </c>
      <c r="Q2582" s="1061">
        <f>VLOOKUP(C2582,'A. Rate Class Allocations'!$B$124:$J$128,7,FALSE)</f>
        <v>0.93591420350510102</v>
      </c>
      <c r="R2582" s="1061">
        <f>VLOOKUP(C2582,'A. Rate Class Allocations'!$B$124:$J$128,9,FALSE)</f>
        <v>0.67326093337246795</v>
      </c>
      <c r="S2582" s="1060">
        <f t="shared" si="121"/>
        <v>743.79298849672443</v>
      </c>
      <c r="T2582" s="1060">
        <f t="shared" si="122"/>
        <v>0.22936166715585554</v>
      </c>
    </row>
    <row r="2583" spans="1:20" s="1063" customFormat="1">
      <c r="A2583" s="1072" t="s">
        <v>846</v>
      </c>
      <c r="B2583" s="1063" t="s">
        <v>768</v>
      </c>
      <c r="C2583" s="1063" t="s">
        <v>806</v>
      </c>
      <c r="D2583" s="1063" t="s">
        <v>1309</v>
      </c>
      <c r="E2583" s="1066">
        <v>2019</v>
      </c>
      <c r="F2583" s="1066">
        <v>2019</v>
      </c>
      <c r="G2583" s="1064">
        <v>43522</v>
      </c>
      <c r="H2583" s="1117">
        <f t="shared" si="120"/>
        <v>2019</v>
      </c>
      <c r="I2583" s="1118"/>
      <c r="J2583" s="1063" t="s">
        <v>925</v>
      </c>
      <c r="K2583" s="1063" t="s">
        <v>924</v>
      </c>
      <c r="L2583" s="1063" t="s">
        <v>827</v>
      </c>
      <c r="M2583" s="1063">
        <v>72.528999999999996</v>
      </c>
      <c r="N2583" s="1063">
        <v>2.8999999999999998E-2</v>
      </c>
      <c r="O2583" s="1062">
        <f>VLOOKUP(C2583,'A. Rate Class Allocations'!$B$124:$J$128,6,FALSE)</f>
        <v>0.94261788524984402</v>
      </c>
      <c r="P2583" s="1061">
        <f>VLOOKUP(C2583,'A. Rate Class Allocations'!$B$124:$J$128,8,FALSE)</f>
        <v>0.86676492558695795</v>
      </c>
      <c r="Q2583" s="1061">
        <f>VLOOKUP(C2583,'A. Rate Class Allocations'!$B$124:$J$128,7,FALSE)</f>
        <v>0.93591420350510102</v>
      </c>
      <c r="R2583" s="1061">
        <f>VLOOKUP(C2583,'A. Rate Class Allocations'!$B$124:$J$128,9,FALSE)</f>
        <v>0.67326093337246795</v>
      </c>
      <c r="S2583" s="1060">
        <f t="shared" si="121"/>
        <v>59.258232600013763</v>
      </c>
      <c r="T2583" s="1060">
        <f t="shared" si="122"/>
        <v>1.8273319636043429E-2</v>
      </c>
    </row>
    <row r="2584" spans="1:20" s="1063" customFormat="1">
      <c r="A2584" s="1072" t="s">
        <v>846</v>
      </c>
      <c r="B2584" s="1063" t="s">
        <v>768</v>
      </c>
      <c r="C2584" s="1063" t="s">
        <v>806</v>
      </c>
      <c r="D2584" s="1063" t="s">
        <v>1309</v>
      </c>
      <c r="E2584" s="1066">
        <v>2019</v>
      </c>
      <c r="F2584" s="1066">
        <v>2019</v>
      </c>
      <c r="G2584" s="1064">
        <v>43522</v>
      </c>
      <c r="H2584" s="1117">
        <f t="shared" si="120"/>
        <v>2019</v>
      </c>
      <c r="I2584" s="1118"/>
      <c r="J2584" s="1063" t="s">
        <v>925</v>
      </c>
      <c r="K2584" s="1063" t="s">
        <v>924</v>
      </c>
      <c r="L2584" s="1063" t="s">
        <v>827</v>
      </c>
      <c r="M2584" s="1063">
        <v>127.551</v>
      </c>
      <c r="N2584" s="1063">
        <v>5.0999999999999997E-2</v>
      </c>
      <c r="O2584" s="1062">
        <f>VLOOKUP(C2584,'A. Rate Class Allocations'!$B$124:$J$128,6,FALSE)</f>
        <v>0.94261788524984402</v>
      </c>
      <c r="P2584" s="1061">
        <f>VLOOKUP(C2584,'A. Rate Class Allocations'!$B$124:$J$128,8,FALSE)</f>
        <v>0.86676492558695795</v>
      </c>
      <c r="Q2584" s="1061">
        <f>VLOOKUP(C2584,'A. Rate Class Allocations'!$B$124:$J$128,7,FALSE)</f>
        <v>0.93591420350510102</v>
      </c>
      <c r="R2584" s="1061">
        <f>VLOOKUP(C2584,'A. Rate Class Allocations'!$B$124:$J$128,9,FALSE)</f>
        <v>0.67326093337246795</v>
      </c>
      <c r="S2584" s="1060">
        <f t="shared" si="121"/>
        <v>104.21275388278282</v>
      </c>
      <c r="T2584" s="1060">
        <f t="shared" si="122"/>
        <v>3.21358379806281E-2</v>
      </c>
    </row>
    <row r="2585" spans="1:20" s="1063" customFormat="1">
      <c r="A2585" s="1072" t="s">
        <v>846</v>
      </c>
      <c r="B2585" s="1063" t="s">
        <v>768</v>
      </c>
      <c r="C2585" s="1063" t="s">
        <v>806</v>
      </c>
      <c r="D2585" s="1063" t="s">
        <v>1308</v>
      </c>
      <c r="E2585" s="1066">
        <v>2019</v>
      </c>
      <c r="F2585" s="1066">
        <v>2019</v>
      </c>
      <c r="G2585" s="1064">
        <v>43518</v>
      </c>
      <c r="H2585" s="1117">
        <f t="shared" si="120"/>
        <v>2019</v>
      </c>
      <c r="I2585" s="1118"/>
      <c r="J2585" s="1063" t="s">
        <v>925</v>
      </c>
      <c r="K2585" s="1063" t="s">
        <v>924</v>
      </c>
      <c r="L2585" s="1063" t="s">
        <v>827</v>
      </c>
      <c r="M2585" s="1063">
        <v>505.46999999999991</v>
      </c>
      <c r="N2585" s="1063">
        <v>0.20299999999999999</v>
      </c>
      <c r="O2585" s="1062">
        <f>VLOOKUP(C2585,'A. Rate Class Allocations'!$B$124:$J$128,6,FALSE)</f>
        <v>0.94261788524984402</v>
      </c>
      <c r="P2585" s="1061">
        <f>VLOOKUP(C2585,'A. Rate Class Allocations'!$B$124:$J$128,8,FALSE)</f>
        <v>0.86676492558695795</v>
      </c>
      <c r="Q2585" s="1061">
        <f>VLOOKUP(C2585,'A. Rate Class Allocations'!$B$124:$J$128,7,FALSE)</f>
        <v>0.93591420350510102</v>
      </c>
      <c r="R2585" s="1061">
        <f>VLOOKUP(C2585,'A. Rate Class Allocations'!$B$124:$J$128,9,FALSE)</f>
        <v>0.67326093337246795</v>
      </c>
      <c r="S2585" s="1060">
        <f t="shared" si="121"/>
        <v>412.98320440553363</v>
      </c>
      <c r="T2585" s="1060">
        <f t="shared" si="122"/>
        <v>0.12791323745230401</v>
      </c>
    </row>
    <row r="2586" spans="1:20" s="1063" customFormat="1">
      <c r="A2586" s="1072" t="s">
        <v>846</v>
      </c>
      <c r="B2586" s="1063" t="s">
        <v>768</v>
      </c>
      <c r="C2586" s="1063" t="s">
        <v>806</v>
      </c>
      <c r="D2586" s="1063" t="s">
        <v>1308</v>
      </c>
      <c r="E2586" s="1066">
        <v>2019</v>
      </c>
      <c r="F2586" s="1066">
        <v>2019</v>
      </c>
      <c r="G2586" s="1064">
        <v>43518</v>
      </c>
      <c r="H2586" s="1117">
        <f t="shared" si="120"/>
        <v>2019</v>
      </c>
      <c r="I2586" s="1118"/>
      <c r="J2586" s="1063" t="s">
        <v>925</v>
      </c>
      <c r="K2586" s="1063" t="s">
        <v>924</v>
      </c>
      <c r="L2586" s="1063" t="s">
        <v>827</v>
      </c>
      <c r="M2586" s="1063">
        <v>258.95999999999998</v>
      </c>
      <c r="N2586" s="1063">
        <v>0.10400000000000001</v>
      </c>
      <c r="O2586" s="1062">
        <f>VLOOKUP(C2586,'A. Rate Class Allocations'!$B$124:$J$128,6,FALSE)</f>
        <v>0.94261788524984402</v>
      </c>
      <c r="P2586" s="1061">
        <f>VLOOKUP(C2586,'A. Rate Class Allocations'!$B$124:$J$128,8,FALSE)</f>
        <v>0.86676492558695795</v>
      </c>
      <c r="Q2586" s="1061">
        <f>VLOOKUP(C2586,'A. Rate Class Allocations'!$B$124:$J$128,7,FALSE)</f>
        <v>0.93591420350510102</v>
      </c>
      <c r="R2586" s="1061">
        <f>VLOOKUP(C2586,'A. Rate Class Allocations'!$B$124:$J$128,9,FALSE)</f>
        <v>0.67326093337246795</v>
      </c>
      <c r="S2586" s="1060">
        <f t="shared" si="121"/>
        <v>211.57760225702219</v>
      </c>
      <c r="T2586" s="1060">
        <f t="shared" si="122"/>
        <v>6.5531904901673016E-2</v>
      </c>
    </row>
    <row r="2587" spans="1:20" s="1063" customFormat="1">
      <c r="A2587" s="1072" t="s">
        <v>846</v>
      </c>
      <c r="B2587" s="1063" t="s">
        <v>768</v>
      </c>
      <c r="C2587" s="1063" t="s">
        <v>806</v>
      </c>
      <c r="D2587" s="1063" t="s">
        <v>1307</v>
      </c>
      <c r="E2587" s="1066">
        <v>2019</v>
      </c>
      <c r="F2587" s="1066">
        <v>2019</v>
      </c>
      <c r="G2587" s="1064">
        <v>43522</v>
      </c>
      <c r="H2587" s="1117">
        <f t="shared" si="120"/>
        <v>2019</v>
      </c>
      <c r="I2587" s="1118"/>
      <c r="J2587" s="1063" t="s">
        <v>925</v>
      </c>
      <c r="K2587" s="1063" t="s">
        <v>924</v>
      </c>
      <c r="L2587" s="1063" t="s">
        <v>827</v>
      </c>
      <c r="M2587" s="1063">
        <v>1291.9919999999997</v>
      </c>
      <c r="N2587" s="1063">
        <v>0.60599999999999987</v>
      </c>
      <c r="O2587" s="1062">
        <f>VLOOKUP(C2587,'A. Rate Class Allocations'!$B$124:$J$128,6,FALSE)</f>
        <v>0.94261788524984402</v>
      </c>
      <c r="P2587" s="1061">
        <f>VLOOKUP(C2587,'A. Rate Class Allocations'!$B$124:$J$128,8,FALSE)</f>
        <v>0.86676492558695795</v>
      </c>
      <c r="Q2587" s="1061">
        <f>VLOOKUP(C2587,'A. Rate Class Allocations'!$B$124:$J$128,7,FALSE)</f>
        <v>0.93591420350510102</v>
      </c>
      <c r="R2587" s="1061">
        <f>VLOOKUP(C2587,'A. Rate Class Allocations'!$B$124:$J$128,9,FALSE)</f>
        <v>0.67326093337246795</v>
      </c>
      <c r="S2587" s="1060">
        <f t="shared" si="121"/>
        <v>1055.593796320878</v>
      </c>
      <c r="T2587" s="1060">
        <f t="shared" si="122"/>
        <v>0.38184936894628685</v>
      </c>
    </row>
    <row r="2588" spans="1:20" s="1063" customFormat="1">
      <c r="A2588" s="1072" t="s">
        <v>846</v>
      </c>
      <c r="B2588" s="1063" t="s">
        <v>768</v>
      </c>
      <c r="C2588" s="1063" t="s">
        <v>806</v>
      </c>
      <c r="D2588" s="1063" t="s">
        <v>1307</v>
      </c>
      <c r="E2588" s="1066">
        <v>2019</v>
      </c>
      <c r="F2588" s="1066">
        <v>2019</v>
      </c>
      <c r="G2588" s="1064">
        <v>43522</v>
      </c>
      <c r="H2588" s="1117">
        <f t="shared" si="120"/>
        <v>2019</v>
      </c>
      <c r="I2588" s="1118"/>
      <c r="J2588" s="1063" t="s">
        <v>925</v>
      </c>
      <c r="K2588" s="1063" t="s">
        <v>924</v>
      </c>
      <c r="L2588" s="1063" t="s">
        <v>827</v>
      </c>
      <c r="M2588" s="1063">
        <v>110.86399999999999</v>
      </c>
      <c r="N2588" s="1063">
        <v>5.2000000000000005E-2</v>
      </c>
      <c r="O2588" s="1062">
        <f>VLOOKUP(C2588,'A. Rate Class Allocations'!$B$124:$J$128,6,FALSE)</f>
        <v>0.94261788524984402</v>
      </c>
      <c r="P2588" s="1061">
        <f>VLOOKUP(C2588,'A. Rate Class Allocations'!$B$124:$J$128,8,FALSE)</f>
        <v>0.86676492558695795</v>
      </c>
      <c r="Q2588" s="1061">
        <f>VLOOKUP(C2588,'A. Rate Class Allocations'!$B$124:$J$128,7,FALSE)</f>
        <v>0.93591420350510102</v>
      </c>
      <c r="R2588" s="1061">
        <f>VLOOKUP(C2588,'A. Rate Class Allocations'!$B$124:$J$128,9,FALSE)</f>
        <v>0.67326093337246795</v>
      </c>
      <c r="S2588" s="1060">
        <f t="shared" si="121"/>
        <v>90.579005624893838</v>
      </c>
      <c r="T2588" s="1060">
        <f t="shared" si="122"/>
        <v>3.2765952450836508E-2</v>
      </c>
    </row>
    <row r="2589" spans="1:20" s="1063" customFormat="1">
      <c r="A2589" s="1072" t="s">
        <v>846</v>
      </c>
      <c r="B2589" s="1063" t="s">
        <v>768</v>
      </c>
      <c r="C2589" s="1063" t="s">
        <v>806</v>
      </c>
      <c r="D2589" s="1063" t="s">
        <v>1307</v>
      </c>
      <c r="E2589" s="1066">
        <v>2019</v>
      </c>
      <c r="F2589" s="1066">
        <v>2019</v>
      </c>
      <c r="G2589" s="1064">
        <v>43522</v>
      </c>
      <c r="H2589" s="1117">
        <f t="shared" si="120"/>
        <v>2019</v>
      </c>
      <c r="I2589" s="1118"/>
      <c r="J2589" s="1063" t="s">
        <v>925</v>
      </c>
      <c r="K2589" s="1063" t="s">
        <v>924</v>
      </c>
      <c r="L2589" s="1063" t="s">
        <v>827</v>
      </c>
      <c r="M2589" s="1063">
        <v>211.06799999999998</v>
      </c>
      <c r="N2589" s="1063">
        <v>9.9000000000000005E-2</v>
      </c>
      <c r="O2589" s="1062">
        <f>VLOOKUP(C2589,'A. Rate Class Allocations'!$B$124:$J$128,6,FALSE)</f>
        <v>0.94261788524984402</v>
      </c>
      <c r="P2589" s="1061">
        <f>VLOOKUP(C2589,'A. Rate Class Allocations'!$B$124:$J$128,8,FALSE)</f>
        <v>0.86676492558695795</v>
      </c>
      <c r="Q2589" s="1061">
        <f>VLOOKUP(C2589,'A. Rate Class Allocations'!$B$124:$J$128,7,FALSE)</f>
        <v>0.93591420350510102</v>
      </c>
      <c r="R2589" s="1061">
        <f>VLOOKUP(C2589,'A. Rate Class Allocations'!$B$124:$J$128,9,FALSE)</f>
        <v>0.67326093337246795</v>
      </c>
      <c r="S2589" s="1060">
        <f t="shared" si="121"/>
        <v>172.44849147816328</v>
      </c>
      <c r="T2589" s="1060">
        <f t="shared" si="122"/>
        <v>6.2381332550631031E-2</v>
      </c>
    </row>
    <row r="2590" spans="1:20" s="1063" customFormat="1">
      <c r="A2590" s="1072" t="s">
        <v>846</v>
      </c>
      <c r="B2590" s="1063" t="s">
        <v>768</v>
      </c>
      <c r="C2590" s="1063" t="s">
        <v>806</v>
      </c>
      <c r="D2590" s="1063" t="s">
        <v>1306</v>
      </c>
      <c r="E2590" s="1066">
        <v>2019</v>
      </c>
      <c r="F2590" s="1066">
        <v>2019</v>
      </c>
      <c r="G2590" s="1064">
        <v>43522</v>
      </c>
      <c r="H2590" s="1117">
        <f t="shared" si="120"/>
        <v>2019</v>
      </c>
      <c r="I2590" s="1118"/>
      <c r="J2590" s="1063" t="s">
        <v>925</v>
      </c>
      <c r="K2590" s="1063" t="s">
        <v>924</v>
      </c>
      <c r="L2590" s="1063" t="s">
        <v>827</v>
      </c>
      <c r="M2590" s="1063">
        <v>2990.9879999999998</v>
      </c>
      <c r="N2590" s="1063">
        <v>1.0919999999999999</v>
      </c>
      <c r="O2590" s="1062">
        <f>VLOOKUP(C2590,'A. Rate Class Allocations'!$B$124:$J$128,6,FALSE)</f>
        <v>0.94261788524984402</v>
      </c>
      <c r="P2590" s="1061">
        <f>VLOOKUP(C2590,'A. Rate Class Allocations'!$B$124:$J$128,8,FALSE)</f>
        <v>0.86676492558695795</v>
      </c>
      <c r="Q2590" s="1061">
        <f>VLOOKUP(C2590,'A. Rate Class Allocations'!$B$124:$J$128,7,FALSE)</f>
        <v>0.93591420350510102</v>
      </c>
      <c r="R2590" s="1061">
        <f>VLOOKUP(C2590,'A. Rate Class Allocations'!$B$124:$J$128,9,FALSE)</f>
        <v>0.67326093337246795</v>
      </c>
      <c r="S2590" s="1060">
        <f t="shared" si="121"/>
        <v>2443.7213060686063</v>
      </c>
      <c r="T2590" s="1060">
        <f t="shared" si="122"/>
        <v>0.68808500146756635</v>
      </c>
    </row>
    <row r="2591" spans="1:20" s="1063" customFormat="1">
      <c r="A2591" s="1072" t="s">
        <v>846</v>
      </c>
      <c r="B2591" s="1063" t="s">
        <v>768</v>
      </c>
      <c r="C2591" s="1063" t="s">
        <v>806</v>
      </c>
      <c r="D2591" s="1063" t="s">
        <v>1306</v>
      </c>
      <c r="E2591" s="1066">
        <v>2019</v>
      </c>
      <c r="F2591" s="1066">
        <v>2019</v>
      </c>
      <c r="G2591" s="1064">
        <v>43522</v>
      </c>
      <c r="H2591" s="1117">
        <f t="shared" si="120"/>
        <v>2019</v>
      </c>
      <c r="I2591" s="1118"/>
      <c r="J2591" s="1063" t="s">
        <v>925</v>
      </c>
      <c r="K2591" s="1063" t="s">
        <v>924</v>
      </c>
      <c r="L2591" s="1063" t="s">
        <v>827</v>
      </c>
      <c r="M2591" s="1063">
        <v>238.29300000000001</v>
      </c>
      <c r="N2591" s="1063">
        <v>8.6999999999999994E-2</v>
      </c>
      <c r="O2591" s="1062">
        <f>VLOOKUP(C2591,'A. Rate Class Allocations'!$B$124:$J$128,6,FALSE)</f>
        <v>0.94261788524984402</v>
      </c>
      <c r="P2591" s="1061">
        <f>VLOOKUP(C2591,'A. Rate Class Allocations'!$B$124:$J$128,8,FALSE)</f>
        <v>0.86676492558695795</v>
      </c>
      <c r="Q2591" s="1061">
        <f>VLOOKUP(C2591,'A. Rate Class Allocations'!$B$124:$J$128,7,FALSE)</f>
        <v>0.93591420350510102</v>
      </c>
      <c r="R2591" s="1061">
        <f>VLOOKUP(C2591,'A. Rate Class Allocations'!$B$124:$J$128,9,FALSE)</f>
        <v>0.67326093337246795</v>
      </c>
      <c r="S2591" s="1060">
        <f t="shared" si="121"/>
        <v>194.69208207689448</v>
      </c>
      <c r="T2591" s="1060">
        <f t="shared" si="122"/>
        <v>5.4819958908130288E-2</v>
      </c>
    </row>
    <row r="2592" spans="1:20" s="1063" customFormat="1">
      <c r="A2592" s="1072" t="s">
        <v>846</v>
      </c>
      <c r="B2592" s="1063" t="s">
        <v>768</v>
      </c>
      <c r="C2592" s="1063" t="s">
        <v>806</v>
      </c>
      <c r="D2592" s="1063" t="s">
        <v>1305</v>
      </c>
      <c r="E2592" s="1066">
        <v>2019</v>
      </c>
      <c r="F2592" s="1066">
        <v>2019</v>
      </c>
      <c r="G2592" s="1064">
        <v>43529</v>
      </c>
      <c r="H2592" s="1117">
        <f t="shared" si="120"/>
        <v>2019</v>
      </c>
      <c r="I2592" s="1118"/>
      <c r="J2592" s="1063" t="s">
        <v>925</v>
      </c>
      <c r="K2592" s="1063" t="s">
        <v>924</v>
      </c>
      <c r="L2592" s="1063" t="s">
        <v>827</v>
      </c>
      <c r="M2592" s="1063">
        <v>2386.2800000000002</v>
      </c>
      <c r="N2592" s="1063">
        <v>0.52000000000000013</v>
      </c>
      <c r="O2592" s="1062">
        <f>VLOOKUP(C2592,'A. Rate Class Allocations'!$B$124:$J$128,6,FALSE)</f>
        <v>0.94261788524984402</v>
      </c>
      <c r="P2592" s="1061">
        <f>VLOOKUP(C2592,'A. Rate Class Allocations'!$B$124:$J$128,8,FALSE)</f>
        <v>0.86676492558695795</v>
      </c>
      <c r="Q2592" s="1061">
        <f>VLOOKUP(C2592,'A. Rate Class Allocations'!$B$124:$J$128,7,FALSE)</f>
        <v>0.93591420350510102</v>
      </c>
      <c r="R2592" s="1061">
        <f>VLOOKUP(C2592,'A. Rate Class Allocations'!$B$124:$J$128,9,FALSE)</f>
        <v>0.67326093337246795</v>
      </c>
      <c r="S2592" s="1060">
        <f t="shared" si="121"/>
        <v>1949.6578649748496</v>
      </c>
      <c r="T2592" s="1060">
        <f t="shared" si="122"/>
        <v>0.32765952450836505</v>
      </c>
    </row>
    <row r="2593" spans="1:20" s="1063" customFormat="1">
      <c r="A2593" s="1072" t="s">
        <v>846</v>
      </c>
      <c r="B2593" s="1063" t="s">
        <v>768</v>
      </c>
      <c r="C2593" s="1063" t="s">
        <v>806</v>
      </c>
      <c r="D2593" s="1063" t="s">
        <v>1305</v>
      </c>
      <c r="E2593" s="1066">
        <v>2019</v>
      </c>
      <c r="F2593" s="1066">
        <v>2019</v>
      </c>
      <c r="G2593" s="1064">
        <v>43529</v>
      </c>
      <c r="H2593" s="1117">
        <f t="shared" si="120"/>
        <v>2019</v>
      </c>
      <c r="I2593" s="1118"/>
      <c r="J2593" s="1063" t="s">
        <v>925</v>
      </c>
      <c r="K2593" s="1063" t="s">
        <v>924</v>
      </c>
      <c r="L2593" s="1063" t="s">
        <v>827</v>
      </c>
      <c r="M2593" s="1063">
        <v>133.08099999999999</v>
      </c>
      <c r="N2593" s="1063">
        <v>2.8999999999999998E-2</v>
      </c>
      <c r="O2593" s="1062">
        <f>VLOOKUP(C2593,'A. Rate Class Allocations'!$B$124:$J$128,6,FALSE)</f>
        <v>0.94261788524984402</v>
      </c>
      <c r="P2593" s="1061">
        <f>VLOOKUP(C2593,'A. Rate Class Allocations'!$B$124:$J$128,8,FALSE)</f>
        <v>0.86676492558695795</v>
      </c>
      <c r="Q2593" s="1061">
        <f>VLOOKUP(C2593,'A. Rate Class Allocations'!$B$124:$J$128,7,FALSE)</f>
        <v>0.93591420350510102</v>
      </c>
      <c r="R2593" s="1061">
        <f>VLOOKUP(C2593,'A. Rate Class Allocations'!$B$124:$J$128,9,FALSE)</f>
        <v>0.67326093337246795</v>
      </c>
      <c r="S2593" s="1060">
        <f t="shared" si="121"/>
        <v>108.73091939282811</v>
      </c>
      <c r="T2593" s="1060">
        <f t="shared" si="122"/>
        <v>1.8273319636043429E-2</v>
      </c>
    </row>
    <row r="2594" spans="1:20" s="1063" customFormat="1">
      <c r="A2594" s="1072" t="s">
        <v>846</v>
      </c>
      <c r="B2594" s="1063" t="s">
        <v>768</v>
      </c>
      <c r="C2594" s="1063" t="s">
        <v>806</v>
      </c>
      <c r="D2594" s="1063" t="s">
        <v>1304</v>
      </c>
      <c r="E2594" s="1066">
        <v>2019</v>
      </c>
      <c r="F2594" s="1066">
        <v>2019</v>
      </c>
      <c r="G2594" s="1064">
        <v>43521</v>
      </c>
      <c r="H2594" s="1117">
        <f t="shared" si="120"/>
        <v>2019</v>
      </c>
      <c r="I2594" s="1118"/>
      <c r="J2594" s="1063" t="s">
        <v>925</v>
      </c>
      <c r="K2594" s="1063" t="s">
        <v>924</v>
      </c>
      <c r="L2594" s="1063" t="s">
        <v>827</v>
      </c>
      <c r="M2594" s="1063">
        <v>1779.232</v>
      </c>
      <c r="N2594" s="1063">
        <v>0.41600000000000004</v>
      </c>
      <c r="O2594" s="1062">
        <f>VLOOKUP(C2594,'A. Rate Class Allocations'!$B$124:$J$128,6,FALSE)</f>
        <v>0.94261788524984402</v>
      </c>
      <c r="P2594" s="1061">
        <f>VLOOKUP(C2594,'A. Rate Class Allocations'!$B$124:$J$128,8,FALSE)</f>
        <v>0.86676492558695795</v>
      </c>
      <c r="Q2594" s="1061">
        <f>VLOOKUP(C2594,'A. Rate Class Allocations'!$B$124:$J$128,7,FALSE)</f>
        <v>0.93591420350510102</v>
      </c>
      <c r="R2594" s="1061">
        <f>VLOOKUP(C2594,'A. Rate Class Allocations'!$B$124:$J$128,9,FALSE)</f>
        <v>0.67326093337246795</v>
      </c>
      <c r="S2594" s="1060">
        <f t="shared" si="121"/>
        <v>1453.6825780775646</v>
      </c>
      <c r="T2594" s="1060">
        <f t="shared" si="122"/>
        <v>0.26212761960669206</v>
      </c>
    </row>
    <row r="2595" spans="1:20" s="1063" customFormat="1">
      <c r="A2595" s="1072" t="s">
        <v>846</v>
      </c>
      <c r="B2595" s="1063" t="s">
        <v>768</v>
      </c>
      <c r="C2595" s="1063" t="s">
        <v>806</v>
      </c>
      <c r="D2595" s="1063" t="s">
        <v>1304</v>
      </c>
      <c r="E2595" s="1066">
        <v>2019</v>
      </c>
      <c r="F2595" s="1066">
        <v>2019</v>
      </c>
      <c r="G2595" s="1064">
        <v>43521</v>
      </c>
      <c r="H2595" s="1117">
        <f t="shared" si="120"/>
        <v>2019</v>
      </c>
      <c r="I2595" s="1118"/>
      <c r="J2595" s="1063" t="s">
        <v>925</v>
      </c>
      <c r="K2595" s="1063" t="s">
        <v>924</v>
      </c>
      <c r="L2595" s="1063" t="s">
        <v>827</v>
      </c>
      <c r="M2595" s="1063">
        <v>1334.4240000000002</v>
      </c>
      <c r="N2595" s="1063">
        <v>0.31200000000000006</v>
      </c>
      <c r="O2595" s="1062">
        <f>VLOOKUP(C2595,'A. Rate Class Allocations'!$B$124:$J$128,6,FALSE)</f>
        <v>0.94261788524984402</v>
      </c>
      <c r="P2595" s="1061">
        <f>VLOOKUP(C2595,'A. Rate Class Allocations'!$B$124:$J$128,8,FALSE)</f>
        <v>0.86676492558695795</v>
      </c>
      <c r="Q2595" s="1061">
        <f>VLOOKUP(C2595,'A. Rate Class Allocations'!$B$124:$J$128,7,FALSE)</f>
        <v>0.93591420350510102</v>
      </c>
      <c r="R2595" s="1061">
        <f>VLOOKUP(C2595,'A. Rate Class Allocations'!$B$124:$J$128,9,FALSE)</f>
        <v>0.67326093337246795</v>
      </c>
      <c r="S2595" s="1060">
        <f t="shared" si="121"/>
        <v>1090.2619335581737</v>
      </c>
      <c r="T2595" s="1060">
        <f t="shared" si="122"/>
        <v>0.19659571470501905</v>
      </c>
    </row>
    <row r="2596" spans="1:20" s="1063" customFormat="1">
      <c r="A2596" s="1072" t="s">
        <v>846</v>
      </c>
      <c r="B2596" s="1063" t="s">
        <v>768</v>
      </c>
      <c r="C2596" s="1063" t="s">
        <v>806</v>
      </c>
      <c r="D2596" s="1063" t="s">
        <v>1304</v>
      </c>
      <c r="E2596" s="1066">
        <v>2019</v>
      </c>
      <c r="F2596" s="1066">
        <v>2019</v>
      </c>
      <c r="G2596" s="1064">
        <v>43521</v>
      </c>
      <c r="H2596" s="1117">
        <f t="shared" si="120"/>
        <v>2019</v>
      </c>
      <c r="I2596" s="1118"/>
      <c r="J2596" s="1063" t="s">
        <v>925</v>
      </c>
      <c r="K2596" s="1063" t="s">
        <v>924</v>
      </c>
      <c r="L2596" s="1063" t="s">
        <v>827</v>
      </c>
      <c r="M2596" s="1063">
        <v>59.878</v>
      </c>
      <c r="N2596" s="1063">
        <v>1.4E-2</v>
      </c>
      <c r="O2596" s="1062">
        <f>VLOOKUP(C2596,'A. Rate Class Allocations'!$B$124:$J$128,6,FALSE)</f>
        <v>0.94261788524984402</v>
      </c>
      <c r="P2596" s="1061">
        <f>VLOOKUP(C2596,'A. Rate Class Allocations'!$B$124:$J$128,8,FALSE)</f>
        <v>0.86676492558695795</v>
      </c>
      <c r="Q2596" s="1061">
        <f>VLOOKUP(C2596,'A. Rate Class Allocations'!$B$124:$J$128,7,FALSE)</f>
        <v>0.93591420350510102</v>
      </c>
      <c r="R2596" s="1061">
        <f>VLOOKUP(C2596,'A. Rate Class Allocations'!$B$124:$J$128,9,FALSE)</f>
        <v>0.67326093337246795</v>
      </c>
      <c r="S2596" s="1060">
        <f t="shared" si="121"/>
        <v>48.922009839148807</v>
      </c>
      <c r="T2596" s="1060">
        <f t="shared" si="122"/>
        <v>8.8216025829175194E-3</v>
      </c>
    </row>
    <row r="2597" spans="1:20" s="1063" customFormat="1">
      <c r="A2597" s="1072" t="s">
        <v>846</v>
      </c>
      <c r="B2597" s="1063" t="s">
        <v>768</v>
      </c>
      <c r="C2597" s="1063" t="s">
        <v>806</v>
      </c>
      <c r="D2597" s="1063" t="s">
        <v>1303</v>
      </c>
      <c r="E2597" s="1066">
        <v>2019</v>
      </c>
      <c r="F2597" s="1066">
        <v>2019</v>
      </c>
      <c r="G2597" s="1064">
        <v>43523</v>
      </c>
      <c r="H2597" s="1117">
        <f t="shared" si="120"/>
        <v>2019</v>
      </c>
      <c r="I2597" s="1118"/>
      <c r="J2597" s="1063" t="s">
        <v>925</v>
      </c>
      <c r="K2597" s="1063" t="s">
        <v>924</v>
      </c>
      <c r="L2597" s="1063" t="s">
        <v>827</v>
      </c>
      <c r="M2597" s="1063">
        <v>768.76800000000003</v>
      </c>
      <c r="N2597" s="1063">
        <v>0.20800000000000002</v>
      </c>
      <c r="O2597" s="1062">
        <f>VLOOKUP(C2597,'A. Rate Class Allocations'!$B$124:$J$128,6,FALSE)</f>
        <v>0.94261788524984402</v>
      </c>
      <c r="P2597" s="1061">
        <f>VLOOKUP(C2597,'A. Rate Class Allocations'!$B$124:$J$128,8,FALSE)</f>
        <v>0.86676492558695795</v>
      </c>
      <c r="Q2597" s="1061">
        <f>VLOOKUP(C2597,'A. Rate Class Allocations'!$B$124:$J$128,7,FALSE)</f>
        <v>0.93591420350510102</v>
      </c>
      <c r="R2597" s="1061">
        <f>VLOOKUP(C2597,'A. Rate Class Allocations'!$B$124:$J$128,9,FALSE)</f>
        <v>0.67326093337246795</v>
      </c>
      <c r="S2597" s="1060">
        <f t="shared" si="121"/>
        <v>628.10507465217199</v>
      </c>
      <c r="T2597" s="1060">
        <f t="shared" si="122"/>
        <v>0.13106380980334603</v>
      </c>
    </row>
    <row r="2598" spans="1:20" s="1063" customFormat="1">
      <c r="A2598" s="1072" t="s">
        <v>846</v>
      </c>
      <c r="B2598" s="1063" t="s">
        <v>768</v>
      </c>
      <c r="C2598" s="1063" t="s">
        <v>806</v>
      </c>
      <c r="D2598" s="1063" t="s">
        <v>1303</v>
      </c>
      <c r="E2598" s="1066">
        <v>2019</v>
      </c>
      <c r="F2598" s="1066">
        <v>2019</v>
      </c>
      <c r="G2598" s="1064">
        <v>43523</v>
      </c>
      <c r="H2598" s="1117">
        <f t="shared" si="120"/>
        <v>2019</v>
      </c>
      <c r="I2598" s="1118"/>
      <c r="J2598" s="1063" t="s">
        <v>925</v>
      </c>
      <c r="K2598" s="1063" t="s">
        <v>924</v>
      </c>
      <c r="L2598" s="1063" t="s">
        <v>827</v>
      </c>
      <c r="M2598" s="1063">
        <v>643.10400000000004</v>
      </c>
      <c r="N2598" s="1063">
        <v>0.17399999999999999</v>
      </c>
      <c r="O2598" s="1062">
        <f>VLOOKUP(C2598,'A. Rate Class Allocations'!$B$124:$J$128,6,FALSE)</f>
        <v>0.94261788524984402</v>
      </c>
      <c r="P2598" s="1061">
        <f>VLOOKUP(C2598,'A. Rate Class Allocations'!$B$124:$J$128,8,FALSE)</f>
        <v>0.86676492558695795</v>
      </c>
      <c r="Q2598" s="1061">
        <f>VLOOKUP(C2598,'A. Rate Class Allocations'!$B$124:$J$128,7,FALSE)</f>
        <v>0.93591420350510102</v>
      </c>
      <c r="R2598" s="1061">
        <f>VLOOKUP(C2598,'A. Rate Class Allocations'!$B$124:$J$128,9,FALSE)</f>
        <v>0.67326093337246795</v>
      </c>
      <c r="S2598" s="1060">
        <f t="shared" si="121"/>
        <v>525.43405283402853</v>
      </c>
      <c r="T2598" s="1060">
        <f t="shared" si="122"/>
        <v>0.10963991781626058</v>
      </c>
    </row>
    <row r="2599" spans="1:20" s="1063" customFormat="1">
      <c r="A2599" s="1072" t="s">
        <v>846</v>
      </c>
      <c r="B2599" s="1063" t="s">
        <v>768</v>
      </c>
      <c r="C2599" s="1063" t="s">
        <v>806</v>
      </c>
      <c r="D2599" s="1063" t="s">
        <v>1303</v>
      </c>
      <c r="E2599" s="1066">
        <v>2019</v>
      </c>
      <c r="F2599" s="1066">
        <v>2019</v>
      </c>
      <c r="G2599" s="1064">
        <v>43523</v>
      </c>
      <c r="H2599" s="1117">
        <f t="shared" si="120"/>
        <v>2019</v>
      </c>
      <c r="I2599" s="1118"/>
      <c r="J2599" s="1063" t="s">
        <v>925</v>
      </c>
      <c r="K2599" s="1063" t="s">
        <v>924</v>
      </c>
      <c r="L2599" s="1063" t="s">
        <v>827</v>
      </c>
      <c r="M2599" s="1063">
        <v>155.23200000000003</v>
      </c>
      <c r="N2599" s="1063">
        <v>4.200000000000001E-2</v>
      </c>
      <c r="O2599" s="1062">
        <f>VLOOKUP(C2599,'A. Rate Class Allocations'!$B$124:$J$128,6,FALSE)</f>
        <v>0.94261788524984402</v>
      </c>
      <c r="P2599" s="1061">
        <f>VLOOKUP(C2599,'A. Rate Class Allocations'!$B$124:$J$128,8,FALSE)</f>
        <v>0.86676492558695795</v>
      </c>
      <c r="Q2599" s="1061">
        <f>VLOOKUP(C2599,'A. Rate Class Allocations'!$B$124:$J$128,7,FALSE)</f>
        <v>0.93591420350510102</v>
      </c>
      <c r="R2599" s="1061">
        <f>VLOOKUP(C2599,'A. Rate Class Allocations'!$B$124:$J$128,9,FALSE)</f>
        <v>0.67326093337246795</v>
      </c>
      <c r="S2599" s="1060">
        <f t="shared" si="121"/>
        <v>126.8289093047655</v>
      </c>
      <c r="T2599" s="1060">
        <f t="shared" si="122"/>
        <v>2.646480774875256E-2</v>
      </c>
    </row>
    <row r="2600" spans="1:20" s="1063" customFormat="1">
      <c r="A2600" s="1072" t="s">
        <v>846</v>
      </c>
      <c r="B2600" s="1063" t="s">
        <v>768</v>
      </c>
      <c r="C2600" s="1063" t="s">
        <v>806</v>
      </c>
      <c r="D2600" s="1063" t="s">
        <v>1302</v>
      </c>
      <c r="E2600" s="1066">
        <v>2019</v>
      </c>
      <c r="F2600" s="1066">
        <v>2019</v>
      </c>
      <c r="G2600" s="1064">
        <v>43523</v>
      </c>
      <c r="H2600" s="1117">
        <f t="shared" si="120"/>
        <v>2019</v>
      </c>
      <c r="I2600" s="1118"/>
      <c r="J2600" s="1063" t="s">
        <v>925</v>
      </c>
      <c r="K2600" s="1063" t="s">
        <v>924</v>
      </c>
      <c r="L2600" s="1063" t="s">
        <v>827</v>
      </c>
      <c r="M2600" s="1063">
        <v>3558.8279999999995</v>
      </c>
      <c r="N2600" s="1063">
        <v>1.0919999999999999</v>
      </c>
      <c r="O2600" s="1062">
        <f>VLOOKUP(C2600,'A. Rate Class Allocations'!$B$124:$J$128,6,FALSE)</f>
        <v>0.94261788524984402</v>
      </c>
      <c r="P2600" s="1061">
        <f>VLOOKUP(C2600,'A. Rate Class Allocations'!$B$124:$J$128,8,FALSE)</f>
        <v>0.86676492558695795</v>
      </c>
      <c r="Q2600" s="1061">
        <f>VLOOKUP(C2600,'A. Rate Class Allocations'!$B$124:$J$128,7,FALSE)</f>
        <v>0.93591420350510102</v>
      </c>
      <c r="R2600" s="1061">
        <f>VLOOKUP(C2600,'A. Rate Class Allocations'!$B$124:$J$128,9,FALSE)</f>
        <v>0.67326093337246795</v>
      </c>
      <c r="S2600" s="1060">
        <f t="shared" si="121"/>
        <v>2907.6625543912332</v>
      </c>
      <c r="T2600" s="1060">
        <f t="shared" si="122"/>
        <v>0.68808500146756635</v>
      </c>
    </row>
    <row r="2601" spans="1:20" s="1063" customFormat="1">
      <c r="A2601" s="1072" t="s">
        <v>846</v>
      </c>
      <c r="B2601" s="1063" t="s">
        <v>768</v>
      </c>
      <c r="C2601" s="1063" t="s">
        <v>806</v>
      </c>
      <c r="D2601" s="1063" t="s">
        <v>1301</v>
      </c>
      <c r="E2601" s="1066">
        <v>2019</v>
      </c>
      <c r="F2601" s="1066">
        <v>2019</v>
      </c>
      <c r="G2601" s="1064">
        <v>43523</v>
      </c>
      <c r="H2601" s="1117">
        <f t="shared" si="120"/>
        <v>2019</v>
      </c>
      <c r="I2601" s="1118"/>
      <c r="J2601" s="1063" t="s">
        <v>925</v>
      </c>
      <c r="K2601" s="1063" t="s">
        <v>924</v>
      </c>
      <c r="L2601" s="1063" t="s">
        <v>827</v>
      </c>
      <c r="M2601" s="1063">
        <v>5394.4800000000014</v>
      </c>
      <c r="N2601" s="1063">
        <v>0.98800000000000021</v>
      </c>
      <c r="O2601" s="1062">
        <f>VLOOKUP(C2601,'A. Rate Class Allocations'!$B$124:$J$128,6,FALSE)</f>
        <v>0.94261788524984402</v>
      </c>
      <c r="P2601" s="1061">
        <f>VLOOKUP(C2601,'A. Rate Class Allocations'!$B$124:$J$128,8,FALSE)</f>
        <v>0.86676492558695795</v>
      </c>
      <c r="Q2601" s="1061">
        <f>VLOOKUP(C2601,'A. Rate Class Allocations'!$B$124:$J$128,7,FALSE)</f>
        <v>0.93591420350510102</v>
      </c>
      <c r="R2601" s="1061">
        <f>VLOOKUP(C2601,'A. Rate Class Allocations'!$B$124:$J$128,9,FALSE)</f>
        <v>0.67326093337246795</v>
      </c>
      <c r="S2601" s="1060">
        <f t="shared" si="121"/>
        <v>4407.4418590649575</v>
      </c>
      <c r="T2601" s="1060">
        <f t="shared" si="122"/>
        <v>0.62255309656589364</v>
      </c>
    </row>
    <row r="2602" spans="1:20" s="1063" customFormat="1">
      <c r="A2602" s="1072" t="s">
        <v>846</v>
      </c>
      <c r="B2602" s="1063" t="s">
        <v>768</v>
      </c>
      <c r="C2602" s="1063" t="s">
        <v>806</v>
      </c>
      <c r="D2602" s="1063" t="s">
        <v>1301</v>
      </c>
      <c r="E2602" s="1066">
        <v>2019</v>
      </c>
      <c r="F2602" s="1066">
        <v>2019</v>
      </c>
      <c r="G2602" s="1064">
        <v>43523</v>
      </c>
      <c r="H2602" s="1117">
        <f t="shared" si="120"/>
        <v>2019</v>
      </c>
      <c r="I2602" s="1118"/>
      <c r="J2602" s="1063" t="s">
        <v>925</v>
      </c>
      <c r="K2602" s="1063" t="s">
        <v>924</v>
      </c>
      <c r="L2602" s="1063" t="s">
        <v>827</v>
      </c>
      <c r="M2602" s="1063">
        <v>158.34</v>
      </c>
      <c r="N2602" s="1063">
        <v>2.8999999999999998E-2</v>
      </c>
      <c r="O2602" s="1062">
        <f>VLOOKUP(C2602,'A. Rate Class Allocations'!$B$124:$J$128,6,FALSE)</f>
        <v>0.94261788524984402</v>
      </c>
      <c r="P2602" s="1061">
        <f>VLOOKUP(C2602,'A. Rate Class Allocations'!$B$124:$J$128,8,FALSE)</f>
        <v>0.86676492558695795</v>
      </c>
      <c r="Q2602" s="1061">
        <f>VLOOKUP(C2602,'A. Rate Class Allocations'!$B$124:$J$128,7,FALSE)</f>
        <v>0.93591420350510102</v>
      </c>
      <c r="R2602" s="1061">
        <f>VLOOKUP(C2602,'A. Rate Class Allocations'!$B$124:$J$128,9,FALSE)</f>
        <v>0.67326093337246795</v>
      </c>
      <c r="S2602" s="1060">
        <f t="shared" si="121"/>
        <v>129.36823270534794</v>
      </c>
      <c r="T2602" s="1060">
        <f t="shared" si="122"/>
        <v>1.8273319636043429E-2</v>
      </c>
    </row>
    <row r="2603" spans="1:20" s="1063" customFormat="1">
      <c r="A2603" s="1072" t="s">
        <v>846</v>
      </c>
      <c r="B2603" s="1063" t="s">
        <v>768</v>
      </c>
      <c r="C2603" s="1063" t="s">
        <v>806</v>
      </c>
      <c r="D2603" s="1063" t="s">
        <v>1300</v>
      </c>
      <c r="E2603" s="1066">
        <v>2019</v>
      </c>
      <c r="F2603" s="1066">
        <v>2019</v>
      </c>
      <c r="G2603" s="1064">
        <v>43523</v>
      </c>
      <c r="H2603" s="1117">
        <f t="shared" si="120"/>
        <v>2019</v>
      </c>
      <c r="I2603" s="1118"/>
      <c r="J2603" s="1063" t="s">
        <v>925</v>
      </c>
      <c r="K2603" s="1063" t="s">
        <v>924</v>
      </c>
      <c r="L2603" s="1063" t="s">
        <v>827</v>
      </c>
      <c r="M2603" s="1063">
        <v>981.55200000000013</v>
      </c>
      <c r="N2603" s="1063">
        <v>0.15600000000000003</v>
      </c>
      <c r="O2603" s="1062">
        <f>VLOOKUP(C2603,'A. Rate Class Allocations'!$B$124:$J$128,6,FALSE)</f>
        <v>0.94261788524984402</v>
      </c>
      <c r="P2603" s="1061">
        <f>VLOOKUP(C2603,'A. Rate Class Allocations'!$B$124:$J$128,8,FALSE)</f>
        <v>0.86676492558695795</v>
      </c>
      <c r="Q2603" s="1061">
        <f>VLOOKUP(C2603,'A. Rate Class Allocations'!$B$124:$J$128,7,FALSE)</f>
        <v>0.93591420350510102</v>
      </c>
      <c r="R2603" s="1061">
        <f>VLOOKUP(C2603,'A. Rate Class Allocations'!$B$124:$J$128,9,FALSE)</f>
        <v>0.67326093337246795</v>
      </c>
      <c r="S2603" s="1060">
        <f t="shared" si="121"/>
        <v>801.95558638625539</v>
      </c>
      <c r="T2603" s="1060">
        <f t="shared" si="122"/>
        <v>9.8297857352509524E-2</v>
      </c>
    </row>
    <row r="2604" spans="1:20" s="1063" customFormat="1">
      <c r="A2604" s="1072" t="s">
        <v>846</v>
      </c>
      <c r="B2604" s="1063" t="s">
        <v>768</v>
      </c>
      <c r="C2604" s="1063" t="s">
        <v>806</v>
      </c>
      <c r="D2604" s="1063" t="s">
        <v>1300</v>
      </c>
      <c r="E2604" s="1066">
        <v>2019</v>
      </c>
      <c r="F2604" s="1066">
        <v>2019</v>
      </c>
      <c r="G2604" s="1064">
        <v>43523</v>
      </c>
      <c r="H2604" s="1117">
        <f t="shared" si="120"/>
        <v>2019</v>
      </c>
      <c r="I2604" s="1118"/>
      <c r="J2604" s="1063" t="s">
        <v>925</v>
      </c>
      <c r="K2604" s="1063" t="s">
        <v>924</v>
      </c>
      <c r="L2604" s="1063" t="s">
        <v>827</v>
      </c>
      <c r="M2604" s="1063">
        <v>3284.4239999999991</v>
      </c>
      <c r="N2604" s="1063">
        <v>0.5219999999999998</v>
      </c>
      <c r="O2604" s="1062">
        <f>VLOOKUP(C2604,'A. Rate Class Allocations'!$B$124:$J$128,6,FALSE)</f>
        <v>0.94261788524984402</v>
      </c>
      <c r="P2604" s="1061">
        <f>VLOOKUP(C2604,'A. Rate Class Allocations'!$B$124:$J$128,8,FALSE)</f>
        <v>0.86676492558695795</v>
      </c>
      <c r="Q2604" s="1061">
        <f>VLOOKUP(C2604,'A. Rate Class Allocations'!$B$124:$J$128,7,FALSE)</f>
        <v>0.93591420350510102</v>
      </c>
      <c r="R2604" s="1061">
        <f>VLOOKUP(C2604,'A. Rate Class Allocations'!$B$124:$J$128,9,FALSE)</f>
        <v>0.67326093337246795</v>
      </c>
      <c r="S2604" s="1060">
        <f t="shared" si="121"/>
        <v>2683.4667698309304</v>
      </c>
      <c r="T2604" s="1060">
        <f t="shared" si="122"/>
        <v>0.32891975344878166</v>
      </c>
    </row>
    <row r="2605" spans="1:20" s="1063" customFormat="1">
      <c r="A2605" s="1072" t="s">
        <v>846</v>
      </c>
      <c r="B2605" s="1063" t="s">
        <v>768</v>
      </c>
      <c r="C2605" s="1063" t="s">
        <v>806</v>
      </c>
      <c r="D2605" s="1063" t="s">
        <v>1300</v>
      </c>
      <c r="E2605" s="1066">
        <v>2019</v>
      </c>
      <c r="F2605" s="1066">
        <v>2019</v>
      </c>
      <c r="G2605" s="1064">
        <v>43523</v>
      </c>
      <c r="H2605" s="1117">
        <f t="shared" si="120"/>
        <v>2019</v>
      </c>
      <c r="I2605" s="1118"/>
      <c r="J2605" s="1063" t="s">
        <v>925</v>
      </c>
      <c r="K2605" s="1063" t="s">
        <v>924</v>
      </c>
      <c r="L2605" s="1063" t="s">
        <v>827</v>
      </c>
      <c r="M2605" s="1063">
        <v>176.17600000000004</v>
      </c>
      <c r="N2605" s="1063">
        <v>2.8000000000000001E-2</v>
      </c>
      <c r="O2605" s="1062">
        <f>VLOOKUP(C2605,'A. Rate Class Allocations'!$B$124:$J$128,6,FALSE)</f>
        <v>0.94261788524984402</v>
      </c>
      <c r="P2605" s="1061">
        <f>VLOOKUP(C2605,'A. Rate Class Allocations'!$B$124:$J$128,8,FALSE)</f>
        <v>0.86676492558695795</v>
      </c>
      <c r="Q2605" s="1061">
        <f>VLOOKUP(C2605,'A. Rate Class Allocations'!$B$124:$J$128,7,FALSE)</f>
        <v>0.93591420350510102</v>
      </c>
      <c r="R2605" s="1061">
        <f>VLOOKUP(C2605,'A. Rate Class Allocations'!$B$124:$J$128,9,FALSE)</f>
        <v>0.67326093337246795</v>
      </c>
      <c r="S2605" s="1060">
        <f t="shared" si="121"/>
        <v>143.9407462744561</v>
      </c>
      <c r="T2605" s="1060">
        <f t="shared" si="122"/>
        <v>1.7643205165835039E-2</v>
      </c>
    </row>
    <row r="2606" spans="1:20" s="1063" customFormat="1">
      <c r="A2606" s="1072" t="s">
        <v>846</v>
      </c>
      <c r="B2606" s="1063" t="s">
        <v>768</v>
      </c>
      <c r="C2606" s="1063" t="s">
        <v>806</v>
      </c>
      <c r="D2606" s="1063" t="s">
        <v>1299</v>
      </c>
      <c r="E2606" s="1066">
        <v>2019</v>
      </c>
      <c r="F2606" s="1066">
        <v>2019</v>
      </c>
      <c r="G2606" s="1064">
        <v>43528</v>
      </c>
      <c r="H2606" s="1117">
        <f t="shared" si="120"/>
        <v>2019</v>
      </c>
      <c r="I2606" s="1118"/>
      <c r="J2606" s="1063" t="s">
        <v>925</v>
      </c>
      <c r="K2606" s="1063" t="s">
        <v>924</v>
      </c>
      <c r="L2606" s="1063" t="s">
        <v>827</v>
      </c>
      <c r="M2606" s="1063">
        <v>166.76400000000004</v>
      </c>
      <c r="N2606" s="1063">
        <v>5.2000000000000005E-2</v>
      </c>
      <c r="O2606" s="1062">
        <f>VLOOKUP(C2606,'A. Rate Class Allocations'!$B$124:$J$128,6,FALSE)</f>
        <v>0.94261788524984402</v>
      </c>
      <c r="P2606" s="1061">
        <f>VLOOKUP(C2606,'A. Rate Class Allocations'!$B$124:$J$128,8,FALSE)</f>
        <v>0.86676492558695795</v>
      </c>
      <c r="Q2606" s="1061">
        <f>VLOOKUP(C2606,'A. Rate Class Allocations'!$B$124:$J$128,7,FALSE)</f>
        <v>0.93591420350510102</v>
      </c>
      <c r="R2606" s="1061">
        <f>VLOOKUP(C2606,'A. Rate Class Allocations'!$B$124:$J$128,9,FALSE)</f>
        <v>0.67326093337246795</v>
      </c>
      <c r="S2606" s="1060">
        <f t="shared" si="121"/>
        <v>136.25087759804626</v>
      </c>
      <c r="T2606" s="1060">
        <f t="shared" si="122"/>
        <v>3.2765952450836508E-2</v>
      </c>
    </row>
    <row r="2607" spans="1:20" s="1063" customFormat="1">
      <c r="A2607" s="1072" t="s">
        <v>846</v>
      </c>
      <c r="B2607" s="1063" t="s">
        <v>768</v>
      </c>
      <c r="C2607" s="1063" t="s">
        <v>806</v>
      </c>
      <c r="D2607" s="1063" t="s">
        <v>1299</v>
      </c>
      <c r="E2607" s="1066">
        <v>2019</v>
      </c>
      <c r="F2607" s="1066">
        <v>2019</v>
      </c>
      <c r="G2607" s="1064">
        <v>43528</v>
      </c>
      <c r="H2607" s="1117">
        <f t="shared" si="120"/>
        <v>2019</v>
      </c>
      <c r="I2607" s="1118"/>
      <c r="J2607" s="1063" t="s">
        <v>925</v>
      </c>
      <c r="K2607" s="1063" t="s">
        <v>924</v>
      </c>
      <c r="L2607" s="1063" t="s">
        <v>827</v>
      </c>
      <c r="M2607" s="1063">
        <v>837.02699999999959</v>
      </c>
      <c r="N2607" s="1063">
        <v>0.2609999999999999</v>
      </c>
      <c r="O2607" s="1062">
        <f>VLOOKUP(C2607,'A. Rate Class Allocations'!$B$124:$J$128,6,FALSE)</f>
        <v>0.94261788524984402</v>
      </c>
      <c r="P2607" s="1061">
        <f>VLOOKUP(C2607,'A. Rate Class Allocations'!$B$124:$J$128,8,FALSE)</f>
        <v>0.86676492558695795</v>
      </c>
      <c r="Q2607" s="1061">
        <f>VLOOKUP(C2607,'A. Rate Class Allocations'!$B$124:$J$128,7,FALSE)</f>
        <v>0.93591420350510102</v>
      </c>
      <c r="R2607" s="1061">
        <f>VLOOKUP(C2607,'A. Rate Class Allocations'!$B$124:$J$128,9,FALSE)</f>
        <v>0.67326093337246795</v>
      </c>
      <c r="S2607" s="1060">
        <f t="shared" si="121"/>
        <v>683.87459717480863</v>
      </c>
      <c r="T2607" s="1060">
        <f t="shared" si="122"/>
        <v>0.16445987672439083</v>
      </c>
    </row>
    <row r="2608" spans="1:20" s="1063" customFormat="1">
      <c r="A2608" s="1072" t="s">
        <v>846</v>
      </c>
      <c r="B2608" s="1063" t="s">
        <v>768</v>
      </c>
      <c r="C2608" s="1063" t="s">
        <v>806</v>
      </c>
      <c r="D2608" s="1063" t="s">
        <v>1299</v>
      </c>
      <c r="E2608" s="1066">
        <v>2019</v>
      </c>
      <c r="F2608" s="1066">
        <v>2019</v>
      </c>
      <c r="G2608" s="1064">
        <v>43528</v>
      </c>
      <c r="H2608" s="1117">
        <f t="shared" si="120"/>
        <v>2019</v>
      </c>
      <c r="I2608" s="1118"/>
      <c r="J2608" s="1063" t="s">
        <v>925</v>
      </c>
      <c r="K2608" s="1063" t="s">
        <v>924</v>
      </c>
      <c r="L2608" s="1063" t="s">
        <v>827</v>
      </c>
      <c r="M2608" s="1063">
        <v>654.22799999999995</v>
      </c>
      <c r="N2608" s="1063">
        <v>0.20399999999999999</v>
      </c>
      <c r="O2608" s="1062">
        <f>VLOOKUP(C2608,'A. Rate Class Allocations'!$B$124:$J$128,6,FALSE)</f>
        <v>0.94261788524984402</v>
      </c>
      <c r="P2608" s="1061">
        <f>VLOOKUP(C2608,'A. Rate Class Allocations'!$B$124:$J$128,8,FALSE)</f>
        <v>0.86676492558695795</v>
      </c>
      <c r="Q2608" s="1061">
        <f>VLOOKUP(C2608,'A. Rate Class Allocations'!$B$124:$J$128,7,FALSE)</f>
        <v>0.93591420350510102</v>
      </c>
      <c r="R2608" s="1061">
        <f>VLOOKUP(C2608,'A. Rate Class Allocations'!$B$124:$J$128,9,FALSE)</f>
        <v>0.67326093337246795</v>
      </c>
      <c r="S2608" s="1060">
        <f t="shared" si="121"/>
        <v>534.52267365387365</v>
      </c>
      <c r="T2608" s="1060">
        <f t="shared" si="122"/>
        <v>0.1285433519225124</v>
      </c>
    </row>
    <row r="2609" spans="1:20" s="1063" customFormat="1">
      <c r="A2609" s="1072" t="s">
        <v>846</v>
      </c>
      <c r="B2609" s="1063" t="s">
        <v>768</v>
      </c>
      <c r="C2609" s="1063" t="s">
        <v>806</v>
      </c>
      <c r="D2609" s="1063" t="s">
        <v>1298</v>
      </c>
      <c r="E2609" s="1066">
        <v>2019</v>
      </c>
      <c r="F2609" s="1066">
        <v>2019</v>
      </c>
      <c r="G2609" s="1064">
        <v>43542</v>
      </c>
      <c r="H2609" s="1117">
        <f t="shared" si="120"/>
        <v>2019</v>
      </c>
      <c r="I2609" s="1118"/>
      <c r="J2609" s="1063" t="s">
        <v>925</v>
      </c>
      <c r="K2609" s="1063" t="s">
        <v>924</v>
      </c>
      <c r="L2609" s="1063" t="s">
        <v>827</v>
      </c>
      <c r="M2609" s="1063">
        <v>3204.63</v>
      </c>
      <c r="N2609" s="1063">
        <v>1.2869999999999999</v>
      </c>
      <c r="O2609" s="1062">
        <f>VLOOKUP(C2609,'A. Rate Class Allocations'!$B$124:$J$128,6,FALSE)</f>
        <v>0.94261788524984402</v>
      </c>
      <c r="P2609" s="1061">
        <f>VLOOKUP(C2609,'A. Rate Class Allocations'!$B$124:$J$128,8,FALSE)</f>
        <v>0.86676492558695795</v>
      </c>
      <c r="Q2609" s="1061">
        <f>VLOOKUP(C2609,'A. Rate Class Allocations'!$B$124:$J$128,7,FALSE)</f>
        <v>0.93591420350510102</v>
      </c>
      <c r="R2609" s="1061">
        <f>VLOOKUP(C2609,'A. Rate Class Allocations'!$B$124:$J$128,9,FALSE)</f>
        <v>0.67326093337246795</v>
      </c>
      <c r="S2609" s="1060">
        <f t="shared" si="121"/>
        <v>2618.2728279306498</v>
      </c>
      <c r="T2609" s="1060">
        <f t="shared" si="122"/>
        <v>0.81095732315820335</v>
      </c>
    </row>
    <row r="2610" spans="1:20" s="1063" customFormat="1">
      <c r="A2610" s="1072" t="s">
        <v>846</v>
      </c>
      <c r="B2610" s="1063" t="s">
        <v>768</v>
      </c>
      <c r="C2610" s="1063" t="s">
        <v>806</v>
      </c>
      <c r="D2610" s="1063" t="s">
        <v>1297</v>
      </c>
      <c r="E2610" s="1066">
        <v>2019</v>
      </c>
      <c r="F2610" s="1066">
        <v>2019</v>
      </c>
      <c r="G2610" s="1064">
        <v>43524</v>
      </c>
      <c r="H2610" s="1117">
        <f t="shared" si="120"/>
        <v>2019</v>
      </c>
      <c r="I2610" s="1118"/>
      <c r="J2610" s="1063" t="s">
        <v>925</v>
      </c>
      <c r="K2610" s="1063" t="s">
        <v>924</v>
      </c>
      <c r="L2610" s="1063" t="s">
        <v>827</v>
      </c>
      <c r="M2610" s="1063">
        <v>701.56799999999998</v>
      </c>
      <c r="N2610" s="1063">
        <v>0.20299999999999999</v>
      </c>
      <c r="O2610" s="1062">
        <f>VLOOKUP(C2610,'A. Rate Class Allocations'!$B$124:$J$128,6,FALSE)</f>
        <v>0.94261788524984402</v>
      </c>
      <c r="P2610" s="1061">
        <f>VLOOKUP(C2610,'A. Rate Class Allocations'!$B$124:$J$128,8,FALSE)</f>
        <v>0.86676492558695795</v>
      </c>
      <c r="Q2610" s="1061">
        <f>VLOOKUP(C2610,'A. Rate Class Allocations'!$B$124:$J$128,7,FALSE)</f>
        <v>0.93591420350510102</v>
      </c>
      <c r="R2610" s="1061">
        <f>VLOOKUP(C2610,'A. Rate Class Allocations'!$B$124:$J$128,9,FALSE)</f>
        <v>0.67326093337246795</v>
      </c>
      <c r="S2610" s="1060">
        <f t="shared" si="121"/>
        <v>573.20078490984918</v>
      </c>
      <c r="T2610" s="1060">
        <f t="shared" si="122"/>
        <v>0.12791323745230401</v>
      </c>
    </row>
    <row r="2611" spans="1:20" s="1063" customFormat="1">
      <c r="A2611" s="1072" t="s">
        <v>846</v>
      </c>
      <c r="B2611" s="1063" t="s">
        <v>768</v>
      </c>
      <c r="C2611" s="1063" t="s">
        <v>806</v>
      </c>
      <c r="D2611" s="1063" t="s">
        <v>1297</v>
      </c>
      <c r="E2611" s="1066">
        <v>2019</v>
      </c>
      <c r="F2611" s="1066">
        <v>2019</v>
      </c>
      <c r="G2611" s="1064">
        <v>43524</v>
      </c>
      <c r="H2611" s="1117">
        <f t="shared" si="120"/>
        <v>2019</v>
      </c>
      <c r="I2611" s="1118"/>
      <c r="J2611" s="1063" t="s">
        <v>925</v>
      </c>
      <c r="K2611" s="1063" t="s">
        <v>924</v>
      </c>
      <c r="L2611" s="1063" t="s">
        <v>827</v>
      </c>
      <c r="M2611" s="1063">
        <v>96.768000000000001</v>
      </c>
      <c r="N2611" s="1063">
        <v>2.8000000000000001E-2</v>
      </c>
      <c r="O2611" s="1062">
        <f>VLOOKUP(C2611,'A. Rate Class Allocations'!$B$124:$J$128,6,FALSE)</f>
        <v>0.94261788524984402</v>
      </c>
      <c r="P2611" s="1061">
        <f>VLOOKUP(C2611,'A. Rate Class Allocations'!$B$124:$J$128,8,FALSE)</f>
        <v>0.86676492558695795</v>
      </c>
      <c r="Q2611" s="1061">
        <f>VLOOKUP(C2611,'A. Rate Class Allocations'!$B$124:$J$128,7,FALSE)</f>
        <v>0.93591420350510102</v>
      </c>
      <c r="R2611" s="1061">
        <f>VLOOKUP(C2611,'A. Rate Class Allocations'!$B$124:$J$128,9,FALSE)</f>
        <v>0.67326093337246795</v>
      </c>
      <c r="S2611" s="1060">
        <f t="shared" si="121"/>
        <v>79.062177228944719</v>
      </c>
      <c r="T2611" s="1060">
        <f t="shared" si="122"/>
        <v>1.7643205165835039E-2</v>
      </c>
    </row>
    <row r="2612" spans="1:20" s="1063" customFormat="1">
      <c r="A2612" s="1072" t="s">
        <v>846</v>
      </c>
      <c r="B2612" s="1063" t="s">
        <v>768</v>
      </c>
      <c r="C2612" s="1063" t="s">
        <v>806</v>
      </c>
      <c r="D2612" s="1063" t="s">
        <v>1296</v>
      </c>
      <c r="E2612" s="1066">
        <v>2019</v>
      </c>
      <c r="F2612" s="1066">
        <v>2019</v>
      </c>
      <c r="G2612" s="1064">
        <v>43524</v>
      </c>
      <c r="H2612" s="1117">
        <f t="shared" si="120"/>
        <v>2019</v>
      </c>
      <c r="I2612" s="1118"/>
      <c r="J2612" s="1063" t="s">
        <v>925</v>
      </c>
      <c r="K2612" s="1063" t="s">
        <v>924</v>
      </c>
      <c r="L2612" s="1063" t="s">
        <v>827</v>
      </c>
      <c r="M2612" s="1063">
        <v>1035.8399999999999</v>
      </c>
      <c r="N2612" s="1063">
        <v>0.41600000000000004</v>
      </c>
      <c r="O2612" s="1062">
        <f>VLOOKUP(C2612,'A. Rate Class Allocations'!$B$124:$J$128,6,FALSE)</f>
        <v>0.94261788524984402</v>
      </c>
      <c r="P2612" s="1061">
        <f>VLOOKUP(C2612,'A. Rate Class Allocations'!$B$124:$J$128,8,FALSE)</f>
        <v>0.86676492558695795</v>
      </c>
      <c r="Q2612" s="1061">
        <f>VLOOKUP(C2612,'A. Rate Class Allocations'!$B$124:$J$128,7,FALSE)</f>
        <v>0.93591420350510102</v>
      </c>
      <c r="R2612" s="1061">
        <f>VLOOKUP(C2612,'A. Rate Class Allocations'!$B$124:$J$128,9,FALSE)</f>
        <v>0.67326093337246795</v>
      </c>
      <c r="S2612" s="1060">
        <f t="shared" si="121"/>
        <v>846.31040902808877</v>
      </c>
      <c r="T2612" s="1060">
        <f t="shared" si="122"/>
        <v>0.26212761960669206</v>
      </c>
    </row>
    <row r="2613" spans="1:20" s="1063" customFormat="1">
      <c r="A2613" s="1072" t="s">
        <v>846</v>
      </c>
      <c r="B2613" s="1063" t="s">
        <v>768</v>
      </c>
      <c r="C2613" s="1063" t="s">
        <v>806</v>
      </c>
      <c r="D2613" s="1063" t="s">
        <v>1296</v>
      </c>
      <c r="E2613" s="1066">
        <v>2019</v>
      </c>
      <c r="F2613" s="1066">
        <v>2019</v>
      </c>
      <c r="G2613" s="1064">
        <v>43524</v>
      </c>
      <c r="H2613" s="1117">
        <f t="shared" si="120"/>
        <v>2019</v>
      </c>
      <c r="I2613" s="1118"/>
      <c r="J2613" s="1063" t="s">
        <v>925</v>
      </c>
      <c r="K2613" s="1063" t="s">
        <v>924</v>
      </c>
      <c r="L2613" s="1063" t="s">
        <v>827</v>
      </c>
      <c r="M2613" s="1063">
        <v>794.31000000000006</v>
      </c>
      <c r="N2613" s="1063">
        <v>0.31900000000000006</v>
      </c>
      <c r="O2613" s="1062">
        <f>VLOOKUP(C2613,'A. Rate Class Allocations'!$B$124:$J$128,6,FALSE)</f>
        <v>0.94261788524984402</v>
      </c>
      <c r="P2613" s="1061">
        <f>VLOOKUP(C2613,'A. Rate Class Allocations'!$B$124:$J$128,8,FALSE)</f>
        <v>0.86676492558695795</v>
      </c>
      <c r="Q2613" s="1061">
        <f>VLOOKUP(C2613,'A. Rate Class Allocations'!$B$124:$J$128,7,FALSE)</f>
        <v>0.93591420350510102</v>
      </c>
      <c r="R2613" s="1061">
        <f>VLOOKUP(C2613,'A. Rate Class Allocations'!$B$124:$J$128,9,FALSE)</f>
        <v>0.67326093337246795</v>
      </c>
      <c r="S2613" s="1060">
        <f t="shared" si="121"/>
        <v>648.97360692298162</v>
      </c>
      <c r="T2613" s="1060">
        <f t="shared" si="122"/>
        <v>0.20100651599647781</v>
      </c>
    </row>
    <row r="2614" spans="1:20" s="1063" customFormat="1">
      <c r="A2614" s="1072" t="s">
        <v>846</v>
      </c>
      <c r="B2614" s="1063" t="s">
        <v>768</v>
      </c>
      <c r="C2614" s="1063" t="s">
        <v>806</v>
      </c>
      <c r="D2614" s="1063" t="s">
        <v>1296</v>
      </c>
      <c r="E2614" s="1066">
        <v>2019</v>
      </c>
      <c r="F2614" s="1066">
        <v>2019</v>
      </c>
      <c r="G2614" s="1064">
        <v>43524</v>
      </c>
      <c r="H2614" s="1117">
        <f t="shared" si="120"/>
        <v>2019</v>
      </c>
      <c r="I2614" s="1118"/>
      <c r="J2614" s="1063" t="s">
        <v>925</v>
      </c>
      <c r="K2614" s="1063" t="s">
        <v>924</v>
      </c>
      <c r="L2614" s="1063" t="s">
        <v>827</v>
      </c>
      <c r="M2614" s="1063">
        <v>873.99</v>
      </c>
      <c r="N2614" s="1063">
        <v>0.35099999999999998</v>
      </c>
      <c r="O2614" s="1062">
        <f>VLOOKUP(C2614,'A. Rate Class Allocations'!$B$124:$J$128,6,FALSE)</f>
        <v>0.94261788524984402</v>
      </c>
      <c r="P2614" s="1061">
        <f>VLOOKUP(C2614,'A. Rate Class Allocations'!$B$124:$J$128,8,FALSE)</f>
        <v>0.86676492558695795</v>
      </c>
      <c r="Q2614" s="1061">
        <f>VLOOKUP(C2614,'A. Rate Class Allocations'!$B$124:$J$128,7,FALSE)</f>
        <v>0.93591420350510102</v>
      </c>
      <c r="R2614" s="1061">
        <f>VLOOKUP(C2614,'A. Rate Class Allocations'!$B$124:$J$128,9,FALSE)</f>
        <v>0.67326093337246795</v>
      </c>
      <c r="S2614" s="1060">
        <f t="shared" si="121"/>
        <v>714.07440761744988</v>
      </c>
      <c r="T2614" s="1060">
        <f t="shared" si="122"/>
        <v>0.22117017904314634</v>
      </c>
    </row>
    <row r="2615" spans="1:20" s="1063" customFormat="1">
      <c r="A2615" s="1072" t="s">
        <v>846</v>
      </c>
      <c r="B2615" s="1063" t="s">
        <v>768</v>
      </c>
      <c r="C2615" s="1063" t="s">
        <v>806</v>
      </c>
      <c r="D2615" s="1063" t="s">
        <v>1295</v>
      </c>
      <c r="E2615" s="1066">
        <v>2019</v>
      </c>
      <c r="F2615" s="1066">
        <v>2019</v>
      </c>
      <c r="G2615" s="1064">
        <v>43522</v>
      </c>
      <c r="H2615" s="1117">
        <f t="shared" si="120"/>
        <v>2019</v>
      </c>
      <c r="I2615" s="1118"/>
      <c r="J2615" s="1063" t="s">
        <v>925</v>
      </c>
      <c r="K2615" s="1063" t="s">
        <v>924</v>
      </c>
      <c r="L2615" s="1063" t="s">
        <v>827</v>
      </c>
      <c r="M2615" s="1063">
        <v>2569.4759999999992</v>
      </c>
      <c r="N2615" s="1063">
        <v>0.67599999999999993</v>
      </c>
      <c r="O2615" s="1062">
        <f>VLOOKUP(C2615,'A. Rate Class Allocations'!$B$124:$J$128,6,FALSE)</f>
        <v>0.94261788524984402</v>
      </c>
      <c r="P2615" s="1061">
        <f>VLOOKUP(C2615,'A. Rate Class Allocations'!$B$124:$J$128,8,FALSE)</f>
        <v>0.86676492558695795</v>
      </c>
      <c r="Q2615" s="1061">
        <f>VLOOKUP(C2615,'A. Rate Class Allocations'!$B$124:$J$128,7,FALSE)</f>
        <v>0.93591420350510102</v>
      </c>
      <c r="R2615" s="1061">
        <f>VLOOKUP(C2615,'A. Rate Class Allocations'!$B$124:$J$128,9,FALSE)</f>
        <v>0.67326093337246795</v>
      </c>
      <c r="S2615" s="1060">
        <f t="shared" si="121"/>
        <v>2099.3341486598865</v>
      </c>
      <c r="T2615" s="1060">
        <f t="shared" si="122"/>
        <v>0.42595738186087445</v>
      </c>
    </row>
    <row r="2616" spans="1:20" s="1063" customFormat="1">
      <c r="A2616" s="1072" t="s">
        <v>846</v>
      </c>
      <c r="B2616" s="1063" t="s">
        <v>768</v>
      </c>
      <c r="C2616" s="1063" t="s">
        <v>806</v>
      </c>
      <c r="D2616" s="1063" t="s">
        <v>1294</v>
      </c>
      <c r="E2616" s="1066">
        <v>2019</v>
      </c>
      <c r="F2616" s="1066">
        <v>2019</v>
      </c>
      <c r="G2616" s="1064">
        <v>43522</v>
      </c>
      <c r="H2616" s="1117">
        <f t="shared" si="120"/>
        <v>2019</v>
      </c>
      <c r="I2616" s="1118"/>
      <c r="J2616" s="1063" t="s">
        <v>925</v>
      </c>
      <c r="K2616" s="1063" t="s">
        <v>924</v>
      </c>
      <c r="L2616" s="1063" t="s">
        <v>827</v>
      </c>
      <c r="M2616" s="1063">
        <v>466.12800000000004</v>
      </c>
      <c r="N2616" s="1063">
        <v>0.20800000000000002</v>
      </c>
      <c r="O2616" s="1062">
        <f>VLOOKUP(C2616,'A. Rate Class Allocations'!$B$124:$J$128,6,FALSE)</f>
        <v>0.94261788524984402</v>
      </c>
      <c r="P2616" s="1061">
        <f>VLOOKUP(C2616,'A. Rate Class Allocations'!$B$124:$J$128,8,FALSE)</f>
        <v>0.86676492558695795</v>
      </c>
      <c r="Q2616" s="1061">
        <f>VLOOKUP(C2616,'A. Rate Class Allocations'!$B$124:$J$128,7,FALSE)</f>
        <v>0.93591420350510102</v>
      </c>
      <c r="R2616" s="1061">
        <f>VLOOKUP(C2616,'A. Rate Class Allocations'!$B$124:$J$128,9,FALSE)</f>
        <v>0.67326093337246795</v>
      </c>
      <c r="S2616" s="1060">
        <f t="shared" si="121"/>
        <v>380.83968406264</v>
      </c>
      <c r="T2616" s="1060">
        <f t="shared" si="122"/>
        <v>0.13106380980334603</v>
      </c>
    </row>
    <row r="2617" spans="1:20" s="1063" customFormat="1">
      <c r="A2617" s="1072" t="s">
        <v>846</v>
      </c>
      <c r="B2617" s="1063" t="s">
        <v>768</v>
      </c>
      <c r="C2617" s="1063" t="s">
        <v>806</v>
      </c>
      <c r="D2617" s="1063" t="s">
        <v>1294</v>
      </c>
      <c r="E2617" s="1066">
        <v>2019</v>
      </c>
      <c r="F2617" s="1066">
        <v>2019</v>
      </c>
      <c r="G2617" s="1064">
        <v>43522</v>
      </c>
      <c r="H2617" s="1117">
        <f t="shared" si="120"/>
        <v>2019</v>
      </c>
      <c r="I2617" s="1118"/>
      <c r="J2617" s="1063" t="s">
        <v>925</v>
      </c>
      <c r="K2617" s="1063" t="s">
        <v>924</v>
      </c>
      <c r="L2617" s="1063" t="s">
        <v>827</v>
      </c>
      <c r="M2617" s="1063">
        <v>282.36599999999999</v>
      </c>
      <c r="N2617" s="1063">
        <v>0.126</v>
      </c>
      <c r="O2617" s="1062">
        <f>VLOOKUP(C2617,'A. Rate Class Allocations'!$B$124:$J$128,6,FALSE)</f>
        <v>0.94261788524984402</v>
      </c>
      <c r="P2617" s="1061">
        <f>VLOOKUP(C2617,'A. Rate Class Allocations'!$B$124:$J$128,8,FALSE)</f>
        <v>0.86676492558695795</v>
      </c>
      <c r="Q2617" s="1061">
        <f>VLOOKUP(C2617,'A. Rate Class Allocations'!$B$124:$J$128,7,FALSE)</f>
        <v>0.93591420350510102</v>
      </c>
      <c r="R2617" s="1061">
        <f>VLOOKUP(C2617,'A. Rate Class Allocations'!$B$124:$J$128,9,FALSE)</f>
        <v>0.67326093337246795</v>
      </c>
      <c r="S2617" s="1060">
        <f t="shared" si="121"/>
        <v>230.70096246102227</v>
      </c>
      <c r="T2617" s="1060">
        <f t="shared" si="122"/>
        <v>7.9394423246257673E-2</v>
      </c>
    </row>
    <row r="2618" spans="1:20" s="1063" customFormat="1">
      <c r="A2618" s="1072" t="s">
        <v>846</v>
      </c>
      <c r="B2618" s="1063" t="s">
        <v>768</v>
      </c>
      <c r="C2618" s="1063" t="s">
        <v>806</v>
      </c>
      <c r="D2618" s="1063" t="s">
        <v>1293</v>
      </c>
      <c r="E2618" s="1066">
        <v>2019</v>
      </c>
      <c r="F2618" s="1066">
        <v>2019</v>
      </c>
      <c r="G2618" s="1064">
        <v>43531</v>
      </c>
      <c r="H2618" s="1117">
        <f t="shared" si="120"/>
        <v>2019</v>
      </c>
      <c r="I2618" s="1118"/>
      <c r="J2618" s="1063" t="s">
        <v>925</v>
      </c>
      <c r="K2618" s="1063" t="s">
        <v>924</v>
      </c>
      <c r="L2618" s="1063" t="s">
        <v>827</v>
      </c>
      <c r="M2618" s="1063">
        <v>3027.076</v>
      </c>
      <c r="N2618" s="1063">
        <v>1.1960000000000002</v>
      </c>
      <c r="O2618" s="1062">
        <f>VLOOKUP(C2618,'A. Rate Class Allocations'!$B$124:$J$128,6,FALSE)</f>
        <v>0.94261788524984402</v>
      </c>
      <c r="P2618" s="1061">
        <f>VLOOKUP(C2618,'A. Rate Class Allocations'!$B$124:$J$128,8,FALSE)</f>
        <v>0.86676492558695795</v>
      </c>
      <c r="Q2618" s="1061">
        <f>VLOOKUP(C2618,'A. Rate Class Allocations'!$B$124:$J$128,7,FALSE)</f>
        <v>0.93591420350510102</v>
      </c>
      <c r="R2618" s="1061">
        <f>VLOOKUP(C2618,'A. Rate Class Allocations'!$B$124:$J$128,9,FALSE)</f>
        <v>0.67326093337246795</v>
      </c>
      <c r="S2618" s="1060">
        <f t="shared" si="121"/>
        <v>2473.2062169052274</v>
      </c>
      <c r="T2618" s="1060">
        <f t="shared" si="122"/>
        <v>0.7536169063692395</v>
      </c>
    </row>
    <row r="2619" spans="1:20" s="1063" customFormat="1">
      <c r="A2619" s="1072" t="s">
        <v>846</v>
      </c>
      <c r="B2619" s="1063" t="s">
        <v>768</v>
      </c>
      <c r="C2619" s="1063" t="s">
        <v>806</v>
      </c>
      <c r="D2619" s="1063" t="s">
        <v>1293</v>
      </c>
      <c r="E2619" s="1066">
        <v>2019</v>
      </c>
      <c r="F2619" s="1066">
        <v>2019</v>
      </c>
      <c r="G2619" s="1064">
        <v>43531</v>
      </c>
      <c r="H2619" s="1117">
        <f t="shared" si="120"/>
        <v>2019</v>
      </c>
      <c r="I2619" s="1118"/>
      <c r="J2619" s="1063" t="s">
        <v>925</v>
      </c>
      <c r="K2619" s="1063" t="s">
        <v>924</v>
      </c>
      <c r="L2619" s="1063" t="s">
        <v>827</v>
      </c>
      <c r="M2619" s="1063">
        <v>177.17000000000002</v>
      </c>
      <c r="N2619" s="1063">
        <v>6.9999999999999993E-2</v>
      </c>
      <c r="O2619" s="1062">
        <f>VLOOKUP(C2619,'A. Rate Class Allocations'!$B$124:$J$128,6,FALSE)</f>
        <v>0.94261788524984402</v>
      </c>
      <c r="P2619" s="1061">
        <f>VLOOKUP(C2619,'A. Rate Class Allocations'!$B$124:$J$128,8,FALSE)</f>
        <v>0.86676492558695795</v>
      </c>
      <c r="Q2619" s="1061">
        <f>VLOOKUP(C2619,'A. Rate Class Allocations'!$B$124:$J$128,7,FALSE)</f>
        <v>0.93591420350510102</v>
      </c>
      <c r="R2619" s="1061">
        <f>VLOOKUP(C2619,'A. Rate Class Allocations'!$B$124:$J$128,9,FALSE)</f>
        <v>0.67326093337246795</v>
      </c>
      <c r="S2619" s="1060">
        <f t="shared" si="121"/>
        <v>144.75287222689462</v>
      </c>
      <c r="T2619" s="1060">
        <f t="shared" si="122"/>
        <v>4.4108012914587588E-2</v>
      </c>
    </row>
    <row r="2620" spans="1:20" s="1063" customFormat="1">
      <c r="A2620" s="1072" t="s">
        <v>846</v>
      </c>
      <c r="B2620" s="1063" t="s">
        <v>768</v>
      </c>
      <c r="C2620" s="1063" t="s">
        <v>806</v>
      </c>
      <c r="D2620" s="1063" t="s">
        <v>1293</v>
      </c>
      <c r="E2620" s="1066">
        <v>2019</v>
      </c>
      <c r="F2620" s="1066">
        <v>2019</v>
      </c>
      <c r="G2620" s="1064">
        <v>43531</v>
      </c>
      <c r="H2620" s="1117">
        <f t="shared" si="120"/>
        <v>2019</v>
      </c>
      <c r="I2620" s="1118"/>
      <c r="J2620" s="1063" t="s">
        <v>843</v>
      </c>
      <c r="K2620" s="1063" t="s">
        <v>924</v>
      </c>
      <c r="L2620" s="1063" t="s">
        <v>827</v>
      </c>
      <c r="M2620" s="1063">
        <v>212.60400000000004</v>
      </c>
      <c r="N2620" s="1063">
        <v>8.4000000000000019E-2</v>
      </c>
      <c r="O2620" s="1062">
        <f>VLOOKUP(C2620,'A. Rate Class Allocations'!$B$124:$J$128,6,FALSE)</f>
        <v>0.94261788524984402</v>
      </c>
      <c r="P2620" s="1061">
        <f>VLOOKUP(C2620,'A. Rate Class Allocations'!$B$124:$J$128,8,FALSE)</f>
        <v>0.86676492558695795</v>
      </c>
      <c r="Q2620" s="1061">
        <f>VLOOKUP(C2620,'A. Rate Class Allocations'!$B$124:$J$128,7,FALSE)</f>
        <v>0.93591420350510102</v>
      </c>
      <c r="R2620" s="1061">
        <f>VLOOKUP(C2620,'A. Rate Class Allocations'!$B$124:$J$128,9,FALSE)</f>
        <v>0.67326093337246795</v>
      </c>
      <c r="S2620" s="1060">
        <f t="shared" si="121"/>
        <v>173.70344667227354</v>
      </c>
      <c r="T2620" s="1060">
        <f t="shared" si="122"/>
        <v>5.292961549750512E-2</v>
      </c>
    </row>
    <row r="2621" spans="1:20" s="1063" customFormat="1">
      <c r="A2621" s="1072" t="s">
        <v>846</v>
      </c>
      <c r="B2621" s="1063" t="s">
        <v>768</v>
      </c>
      <c r="C2621" s="1063" t="s">
        <v>806</v>
      </c>
      <c r="D2621" s="1063" t="s">
        <v>1292</v>
      </c>
      <c r="E2621" s="1066">
        <v>2019</v>
      </c>
      <c r="F2621" s="1066">
        <v>2019</v>
      </c>
      <c r="G2621" s="1064">
        <v>43525</v>
      </c>
      <c r="H2621" s="1117">
        <f t="shared" si="120"/>
        <v>2019</v>
      </c>
      <c r="I2621" s="1118"/>
      <c r="J2621" s="1063" t="s">
        <v>925</v>
      </c>
      <c r="K2621" s="1063" t="s">
        <v>924</v>
      </c>
      <c r="L2621" s="1063" t="s">
        <v>827</v>
      </c>
      <c r="M2621" s="1063">
        <v>2848.56</v>
      </c>
      <c r="N2621" s="1063">
        <v>1.1440000000000001</v>
      </c>
      <c r="O2621" s="1062">
        <f>VLOOKUP(C2621,'A. Rate Class Allocations'!$B$124:$J$128,6,FALSE)</f>
        <v>0.94261788524984402</v>
      </c>
      <c r="P2621" s="1061">
        <f>VLOOKUP(C2621,'A. Rate Class Allocations'!$B$124:$J$128,8,FALSE)</f>
        <v>0.86676492558695795</v>
      </c>
      <c r="Q2621" s="1061">
        <f>VLOOKUP(C2621,'A. Rate Class Allocations'!$B$124:$J$128,7,FALSE)</f>
        <v>0.93591420350510102</v>
      </c>
      <c r="R2621" s="1061">
        <f>VLOOKUP(C2621,'A. Rate Class Allocations'!$B$124:$J$128,9,FALSE)</f>
        <v>0.67326093337246795</v>
      </c>
      <c r="S2621" s="1060">
        <f t="shared" si="121"/>
        <v>2327.3536248272444</v>
      </c>
      <c r="T2621" s="1060">
        <f t="shared" si="122"/>
        <v>0.72085095391840304</v>
      </c>
    </row>
    <row r="2622" spans="1:20" s="1063" customFormat="1">
      <c r="A2622" s="1072" t="s">
        <v>846</v>
      </c>
      <c r="B2622" s="1063" t="s">
        <v>768</v>
      </c>
      <c r="C2622" s="1063" t="s">
        <v>806</v>
      </c>
      <c r="D2622" s="1063" t="s">
        <v>1292</v>
      </c>
      <c r="E2622" s="1066">
        <v>2019</v>
      </c>
      <c r="F2622" s="1066">
        <v>2019</v>
      </c>
      <c r="G2622" s="1064">
        <v>43525</v>
      </c>
      <c r="H2622" s="1117">
        <f t="shared" si="120"/>
        <v>2019</v>
      </c>
      <c r="I2622" s="1118"/>
      <c r="J2622" s="1063" t="s">
        <v>925</v>
      </c>
      <c r="K2622" s="1063" t="s">
        <v>924</v>
      </c>
      <c r="L2622" s="1063" t="s">
        <v>827</v>
      </c>
      <c r="M2622" s="1063">
        <v>216.62999999999997</v>
      </c>
      <c r="N2622" s="1063">
        <v>8.6999999999999994E-2</v>
      </c>
      <c r="O2622" s="1062">
        <f>VLOOKUP(C2622,'A. Rate Class Allocations'!$B$124:$J$128,6,FALSE)</f>
        <v>0.94261788524984402</v>
      </c>
      <c r="P2622" s="1061">
        <f>VLOOKUP(C2622,'A. Rate Class Allocations'!$B$124:$J$128,8,FALSE)</f>
        <v>0.86676492558695795</v>
      </c>
      <c r="Q2622" s="1061">
        <f>VLOOKUP(C2622,'A. Rate Class Allocations'!$B$124:$J$128,7,FALSE)</f>
        <v>0.93591420350510102</v>
      </c>
      <c r="R2622" s="1061">
        <f>VLOOKUP(C2622,'A. Rate Class Allocations'!$B$124:$J$128,9,FALSE)</f>
        <v>0.67326093337246795</v>
      </c>
      <c r="S2622" s="1060">
        <f t="shared" si="121"/>
        <v>176.99280188808586</v>
      </c>
      <c r="T2622" s="1060">
        <f t="shared" si="122"/>
        <v>5.4819958908130288E-2</v>
      </c>
    </row>
    <row r="2623" spans="1:20" s="1063" customFormat="1">
      <c r="A2623" s="1072" t="s">
        <v>846</v>
      </c>
      <c r="B2623" s="1063" t="s">
        <v>768</v>
      </c>
      <c r="C2623" s="1063" t="s">
        <v>806</v>
      </c>
      <c r="D2623" s="1063" t="s">
        <v>1292</v>
      </c>
      <c r="E2623" s="1066">
        <v>2019</v>
      </c>
      <c r="F2623" s="1066">
        <v>2019</v>
      </c>
      <c r="G2623" s="1064">
        <v>43525</v>
      </c>
      <c r="H2623" s="1117">
        <f t="shared" si="120"/>
        <v>2019</v>
      </c>
      <c r="I2623" s="1118"/>
      <c r="J2623" s="1063" t="s">
        <v>843</v>
      </c>
      <c r="K2623" s="1063" t="s">
        <v>924</v>
      </c>
      <c r="L2623" s="1063" t="s">
        <v>827</v>
      </c>
      <c r="M2623" s="1063">
        <v>216.62999999999997</v>
      </c>
      <c r="N2623" s="1063">
        <v>8.6999999999999994E-2</v>
      </c>
      <c r="O2623" s="1062">
        <f>VLOOKUP(C2623,'A. Rate Class Allocations'!$B$124:$J$128,6,FALSE)</f>
        <v>0.94261788524984402</v>
      </c>
      <c r="P2623" s="1061">
        <f>VLOOKUP(C2623,'A. Rate Class Allocations'!$B$124:$J$128,8,FALSE)</f>
        <v>0.86676492558695795</v>
      </c>
      <c r="Q2623" s="1061">
        <f>VLOOKUP(C2623,'A. Rate Class Allocations'!$B$124:$J$128,7,FALSE)</f>
        <v>0.93591420350510102</v>
      </c>
      <c r="R2623" s="1061">
        <f>VLOOKUP(C2623,'A. Rate Class Allocations'!$B$124:$J$128,9,FALSE)</f>
        <v>0.67326093337246795</v>
      </c>
      <c r="S2623" s="1060">
        <f t="shared" si="121"/>
        <v>176.99280188808586</v>
      </c>
      <c r="T2623" s="1060">
        <f t="shared" si="122"/>
        <v>5.4819958908130288E-2</v>
      </c>
    </row>
    <row r="2624" spans="1:20" s="1063" customFormat="1">
      <c r="A2624" s="1072" t="s">
        <v>846</v>
      </c>
      <c r="B2624" s="1063" t="s">
        <v>768</v>
      </c>
      <c r="C2624" s="1063" t="s">
        <v>806</v>
      </c>
      <c r="D2624" s="1063" t="s">
        <v>1291</v>
      </c>
      <c r="E2624" s="1066">
        <v>2019</v>
      </c>
      <c r="F2624" s="1066">
        <v>2019</v>
      </c>
      <c r="G2624" s="1064">
        <v>43525</v>
      </c>
      <c r="H2624" s="1117">
        <f t="shared" si="120"/>
        <v>2019</v>
      </c>
      <c r="I2624" s="1118"/>
      <c r="J2624" s="1063" t="s">
        <v>925</v>
      </c>
      <c r="K2624" s="1063" t="s">
        <v>924</v>
      </c>
      <c r="L2624" s="1063" t="s">
        <v>827</v>
      </c>
      <c r="M2624" s="1063">
        <v>2460.1200000000003</v>
      </c>
      <c r="N2624" s="1063">
        <v>0.98800000000000021</v>
      </c>
      <c r="O2624" s="1062">
        <f>VLOOKUP(C2624,'A. Rate Class Allocations'!$B$124:$J$128,6,FALSE)</f>
        <v>0.94261788524984402</v>
      </c>
      <c r="P2624" s="1061">
        <f>VLOOKUP(C2624,'A. Rate Class Allocations'!$B$124:$J$128,8,FALSE)</f>
        <v>0.86676492558695795</v>
      </c>
      <c r="Q2624" s="1061">
        <f>VLOOKUP(C2624,'A. Rate Class Allocations'!$B$124:$J$128,7,FALSE)</f>
        <v>0.93591420350510102</v>
      </c>
      <c r="R2624" s="1061">
        <f>VLOOKUP(C2624,'A. Rate Class Allocations'!$B$124:$J$128,9,FALSE)</f>
        <v>0.67326093337246795</v>
      </c>
      <c r="S2624" s="1060">
        <f t="shared" si="121"/>
        <v>2009.9872214417112</v>
      </c>
      <c r="T2624" s="1060">
        <f t="shared" si="122"/>
        <v>0.62255309656589364</v>
      </c>
    </row>
    <row r="2625" spans="1:20" s="1063" customFormat="1">
      <c r="A2625" s="1072" t="s">
        <v>846</v>
      </c>
      <c r="B2625" s="1063" t="s">
        <v>768</v>
      </c>
      <c r="C2625" s="1063" t="s">
        <v>806</v>
      </c>
      <c r="D2625" s="1063" t="s">
        <v>1291</v>
      </c>
      <c r="E2625" s="1066">
        <v>2019</v>
      </c>
      <c r="F2625" s="1066">
        <v>2019</v>
      </c>
      <c r="G2625" s="1064">
        <v>43525</v>
      </c>
      <c r="H2625" s="1117">
        <f t="shared" si="120"/>
        <v>2019</v>
      </c>
      <c r="I2625" s="1118"/>
      <c r="J2625" s="1063" t="s">
        <v>925</v>
      </c>
      <c r="K2625" s="1063" t="s">
        <v>924</v>
      </c>
      <c r="L2625" s="1063" t="s">
        <v>827</v>
      </c>
      <c r="M2625" s="1063">
        <v>69.72</v>
      </c>
      <c r="N2625" s="1063">
        <v>2.8000000000000001E-2</v>
      </c>
      <c r="O2625" s="1062">
        <f>VLOOKUP(C2625,'A. Rate Class Allocations'!$B$124:$J$128,6,FALSE)</f>
        <v>0.94261788524984402</v>
      </c>
      <c r="P2625" s="1061">
        <f>VLOOKUP(C2625,'A. Rate Class Allocations'!$B$124:$J$128,8,FALSE)</f>
        <v>0.86676492558695795</v>
      </c>
      <c r="Q2625" s="1061">
        <f>VLOOKUP(C2625,'A. Rate Class Allocations'!$B$124:$J$128,7,FALSE)</f>
        <v>0.93591420350510102</v>
      </c>
      <c r="R2625" s="1061">
        <f>VLOOKUP(C2625,'A. Rate Class Allocations'!$B$124:$J$128,9,FALSE)</f>
        <v>0.67326093337246795</v>
      </c>
      <c r="S2625" s="1060">
        <f t="shared" si="121"/>
        <v>56.963200607659829</v>
      </c>
      <c r="T2625" s="1060">
        <f t="shared" si="122"/>
        <v>1.7643205165835039E-2</v>
      </c>
    </row>
    <row r="2626" spans="1:20" s="1063" customFormat="1">
      <c r="A2626" s="1072" t="s">
        <v>846</v>
      </c>
      <c r="B2626" s="1063" t="s">
        <v>768</v>
      </c>
      <c r="C2626" s="1063" t="s">
        <v>806</v>
      </c>
      <c r="D2626" s="1063" t="s">
        <v>1291</v>
      </c>
      <c r="E2626" s="1066">
        <v>2019</v>
      </c>
      <c r="F2626" s="1066">
        <v>2019</v>
      </c>
      <c r="G2626" s="1064">
        <v>43525</v>
      </c>
      <c r="H2626" s="1117">
        <f t="shared" si="120"/>
        <v>2019</v>
      </c>
      <c r="I2626" s="1118"/>
      <c r="J2626" s="1063" t="s">
        <v>925</v>
      </c>
      <c r="K2626" s="1063" t="s">
        <v>924</v>
      </c>
      <c r="L2626" s="1063" t="s">
        <v>827</v>
      </c>
      <c r="M2626" s="1063">
        <v>1314.7200000000003</v>
      </c>
      <c r="N2626" s="1063">
        <v>0.52800000000000002</v>
      </c>
      <c r="O2626" s="1062">
        <f>VLOOKUP(C2626,'A. Rate Class Allocations'!$B$124:$J$128,6,FALSE)</f>
        <v>0.94261788524984402</v>
      </c>
      <c r="P2626" s="1061">
        <f>VLOOKUP(C2626,'A. Rate Class Allocations'!$B$124:$J$128,8,FALSE)</f>
        <v>0.86676492558695795</v>
      </c>
      <c r="Q2626" s="1061">
        <f>VLOOKUP(C2626,'A. Rate Class Allocations'!$B$124:$J$128,7,FALSE)</f>
        <v>0.93591420350510102</v>
      </c>
      <c r="R2626" s="1061">
        <f>VLOOKUP(C2626,'A. Rate Class Allocations'!$B$124:$J$128,9,FALSE)</f>
        <v>0.67326093337246795</v>
      </c>
      <c r="S2626" s="1060">
        <f t="shared" si="121"/>
        <v>1074.1632114587283</v>
      </c>
      <c r="T2626" s="1060">
        <f t="shared" si="122"/>
        <v>0.33270044027003215</v>
      </c>
    </row>
    <row r="2627" spans="1:20" s="1063" customFormat="1">
      <c r="A2627" s="1072" t="s">
        <v>846</v>
      </c>
      <c r="B2627" s="1063" t="s">
        <v>768</v>
      </c>
      <c r="C2627" s="1063" t="s">
        <v>806</v>
      </c>
      <c r="D2627" s="1063" t="s">
        <v>1291</v>
      </c>
      <c r="E2627" s="1066">
        <v>2019</v>
      </c>
      <c r="F2627" s="1066">
        <v>2019</v>
      </c>
      <c r="G2627" s="1064">
        <v>43525</v>
      </c>
      <c r="H2627" s="1117">
        <f t="shared" si="120"/>
        <v>2019</v>
      </c>
      <c r="I2627" s="1118"/>
      <c r="J2627" s="1063" t="s">
        <v>925</v>
      </c>
      <c r="K2627" s="1063" t="s">
        <v>924</v>
      </c>
      <c r="L2627" s="1063" t="s">
        <v>827</v>
      </c>
      <c r="M2627" s="1063">
        <v>139.44</v>
      </c>
      <c r="N2627" s="1063">
        <v>5.6000000000000008E-2</v>
      </c>
      <c r="O2627" s="1062">
        <f>VLOOKUP(C2627,'A. Rate Class Allocations'!$B$124:$J$128,6,FALSE)</f>
        <v>0.94261788524984402</v>
      </c>
      <c r="P2627" s="1061">
        <f>VLOOKUP(C2627,'A. Rate Class Allocations'!$B$124:$J$128,8,FALSE)</f>
        <v>0.86676492558695795</v>
      </c>
      <c r="Q2627" s="1061">
        <f>VLOOKUP(C2627,'A. Rate Class Allocations'!$B$124:$J$128,7,FALSE)</f>
        <v>0.93591420350510102</v>
      </c>
      <c r="R2627" s="1061">
        <f>VLOOKUP(C2627,'A. Rate Class Allocations'!$B$124:$J$128,9,FALSE)</f>
        <v>0.67326093337246795</v>
      </c>
      <c r="S2627" s="1060">
        <f t="shared" si="121"/>
        <v>113.92640121531966</v>
      </c>
      <c r="T2627" s="1060">
        <f t="shared" si="122"/>
        <v>3.5286410331670084E-2</v>
      </c>
    </row>
    <row r="2628" spans="1:20" s="1063" customFormat="1">
      <c r="A2628" s="1072" t="s">
        <v>846</v>
      </c>
      <c r="B2628" s="1063" t="s">
        <v>768</v>
      </c>
      <c r="C2628" s="1063" t="s">
        <v>806</v>
      </c>
      <c r="D2628" s="1063" t="s">
        <v>1290</v>
      </c>
      <c r="E2628" s="1066">
        <v>2019</v>
      </c>
      <c r="F2628" s="1066">
        <v>2019</v>
      </c>
      <c r="G2628" s="1064">
        <v>43525</v>
      </c>
      <c r="H2628" s="1117">
        <f t="shared" ref="H2628:H2691" si="123">YEAR(G2628)</f>
        <v>2019</v>
      </c>
      <c r="I2628" s="1118"/>
      <c r="J2628" s="1063" t="s">
        <v>925</v>
      </c>
      <c r="K2628" s="1063" t="s">
        <v>924</v>
      </c>
      <c r="L2628" s="1063" t="s">
        <v>827</v>
      </c>
      <c r="M2628" s="1063">
        <v>3078.5039999999999</v>
      </c>
      <c r="N2628" s="1063">
        <v>1.2869999999999999</v>
      </c>
      <c r="O2628" s="1062">
        <f>VLOOKUP(C2628,'A. Rate Class Allocations'!$B$124:$J$128,6,FALSE)</f>
        <v>0.94261788524984402</v>
      </c>
      <c r="P2628" s="1061">
        <f>VLOOKUP(C2628,'A. Rate Class Allocations'!$B$124:$J$128,8,FALSE)</f>
        <v>0.86676492558695795</v>
      </c>
      <c r="Q2628" s="1061">
        <f>VLOOKUP(C2628,'A. Rate Class Allocations'!$B$124:$J$128,7,FALSE)</f>
        <v>0.93591420350510102</v>
      </c>
      <c r="R2628" s="1061">
        <f>VLOOKUP(C2628,'A. Rate Class Allocations'!$B$124:$J$128,9,FALSE)</f>
        <v>0.67326093337246795</v>
      </c>
      <c r="S2628" s="1060">
        <f t="shared" ref="S2628:S2691" si="124">M2628*O2628*P2628</f>
        <v>2515.2243391205275</v>
      </c>
      <c r="T2628" s="1060">
        <f t="shared" ref="T2628:T2691" si="125">N2628*Q2628*R2628</f>
        <v>0.81095732315820335</v>
      </c>
    </row>
    <row r="2629" spans="1:20" s="1063" customFormat="1">
      <c r="A2629" s="1072" t="s">
        <v>846</v>
      </c>
      <c r="B2629" s="1063" t="s">
        <v>768</v>
      </c>
      <c r="C2629" s="1063" t="s">
        <v>806</v>
      </c>
      <c r="D2629" s="1063" t="s">
        <v>1290</v>
      </c>
      <c r="E2629" s="1066">
        <v>2019</v>
      </c>
      <c r="F2629" s="1066">
        <v>2019</v>
      </c>
      <c r="G2629" s="1064">
        <v>43525</v>
      </c>
      <c r="H2629" s="1117">
        <f t="shared" si="123"/>
        <v>2019</v>
      </c>
      <c r="I2629" s="1118"/>
      <c r="J2629" s="1063" t="s">
        <v>843</v>
      </c>
      <c r="K2629" s="1063" t="s">
        <v>924</v>
      </c>
      <c r="L2629" s="1063" t="s">
        <v>827</v>
      </c>
      <c r="M2629" s="1063">
        <v>279.86399999999998</v>
      </c>
      <c r="N2629" s="1063">
        <v>0.11699999999999999</v>
      </c>
      <c r="O2629" s="1062">
        <f>VLOOKUP(C2629,'A. Rate Class Allocations'!$B$124:$J$128,6,FALSE)</f>
        <v>0.94261788524984402</v>
      </c>
      <c r="P2629" s="1061">
        <f>VLOOKUP(C2629,'A. Rate Class Allocations'!$B$124:$J$128,8,FALSE)</f>
        <v>0.86676492558695795</v>
      </c>
      <c r="Q2629" s="1061">
        <f>VLOOKUP(C2629,'A. Rate Class Allocations'!$B$124:$J$128,7,FALSE)</f>
        <v>0.93591420350510102</v>
      </c>
      <c r="R2629" s="1061">
        <f>VLOOKUP(C2629,'A. Rate Class Allocations'!$B$124:$J$128,9,FALSE)</f>
        <v>0.67326093337246795</v>
      </c>
      <c r="S2629" s="1060">
        <f t="shared" si="124"/>
        <v>228.65675810186616</v>
      </c>
      <c r="T2629" s="1060">
        <f t="shared" si="125"/>
        <v>7.3723393014382119E-2</v>
      </c>
    </row>
    <row r="2630" spans="1:20" s="1063" customFormat="1">
      <c r="A2630" s="1072" t="s">
        <v>846</v>
      </c>
      <c r="B2630" s="1063" t="s">
        <v>768</v>
      </c>
      <c r="C2630" s="1063" t="s">
        <v>806</v>
      </c>
      <c r="D2630" s="1063" t="s">
        <v>1289</v>
      </c>
      <c r="E2630" s="1066">
        <v>2019</v>
      </c>
      <c r="F2630" s="1066">
        <v>2019</v>
      </c>
      <c r="G2630" s="1064">
        <v>43524</v>
      </c>
      <c r="H2630" s="1117">
        <f t="shared" si="123"/>
        <v>2019</v>
      </c>
      <c r="I2630" s="1118"/>
      <c r="J2630" s="1063" t="s">
        <v>925</v>
      </c>
      <c r="K2630" s="1063" t="s">
        <v>924</v>
      </c>
      <c r="L2630" s="1063" t="s">
        <v>827</v>
      </c>
      <c r="M2630" s="1063">
        <v>388.44000000000011</v>
      </c>
      <c r="N2630" s="1063">
        <v>0.15600000000000003</v>
      </c>
      <c r="O2630" s="1062">
        <f>VLOOKUP(C2630,'A. Rate Class Allocations'!$B$124:$J$128,6,FALSE)</f>
        <v>0.94261788524984402</v>
      </c>
      <c r="P2630" s="1061">
        <f>VLOOKUP(C2630,'A. Rate Class Allocations'!$B$124:$J$128,8,FALSE)</f>
        <v>0.86676492558695795</v>
      </c>
      <c r="Q2630" s="1061">
        <f>VLOOKUP(C2630,'A. Rate Class Allocations'!$B$124:$J$128,7,FALSE)</f>
        <v>0.93591420350510102</v>
      </c>
      <c r="R2630" s="1061">
        <f>VLOOKUP(C2630,'A. Rate Class Allocations'!$B$124:$J$128,9,FALSE)</f>
        <v>0.67326093337246795</v>
      </c>
      <c r="S2630" s="1060">
        <f t="shared" si="124"/>
        <v>317.36640338553343</v>
      </c>
      <c r="T2630" s="1060">
        <f t="shared" si="125"/>
        <v>9.8297857352509524E-2</v>
      </c>
    </row>
    <row r="2631" spans="1:20" s="1063" customFormat="1">
      <c r="A2631" s="1072" t="s">
        <v>846</v>
      </c>
      <c r="B2631" s="1063" t="s">
        <v>768</v>
      </c>
      <c r="C2631" s="1063" t="s">
        <v>806</v>
      </c>
      <c r="D2631" s="1063" t="s">
        <v>1289</v>
      </c>
      <c r="E2631" s="1066">
        <v>2019</v>
      </c>
      <c r="F2631" s="1066">
        <v>2019</v>
      </c>
      <c r="G2631" s="1064">
        <v>43524</v>
      </c>
      <c r="H2631" s="1117">
        <f t="shared" si="123"/>
        <v>2019</v>
      </c>
      <c r="I2631" s="1118"/>
      <c r="J2631" s="1063" t="s">
        <v>925</v>
      </c>
      <c r="K2631" s="1063" t="s">
        <v>924</v>
      </c>
      <c r="L2631" s="1063" t="s">
        <v>827</v>
      </c>
      <c r="M2631" s="1063">
        <v>288.83999999999997</v>
      </c>
      <c r="N2631" s="1063">
        <v>0.11599999999999999</v>
      </c>
      <c r="O2631" s="1062">
        <f>VLOOKUP(C2631,'A. Rate Class Allocations'!$B$124:$J$128,6,FALSE)</f>
        <v>0.94261788524984402</v>
      </c>
      <c r="P2631" s="1061">
        <f>VLOOKUP(C2631,'A. Rate Class Allocations'!$B$124:$J$128,8,FALSE)</f>
        <v>0.86676492558695795</v>
      </c>
      <c r="Q2631" s="1061">
        <f>VLOOKUP(C2631,'A. Rate Class Allocations'!$B$124:$J$128,7,FALSE)</f>
        <v>0.93591420350510102</v>
      </c>
      <c r="R2631" s="1061">
        <f>VLOOKUP(C2631,'A. Rate Class Allocations'!$B$124:$J$128,9,FALSE)</f>
        <v>0.67326093337246795</v>
      </c>
      <c r="S2631" s="1060">
        <f t="shared" si="124"/>
        <v>235.99040251744782</v>
      </c>
      <c r="T2631" s="1060">
        <f t="shared" si="125"/>
        <v>7.3093278544173718E-2</v>
      </c>
    </row>
    <row r="2632" spans="1:20" s="1063" customFormat="1">
      <c r="A2632" s="1072" t="s">
        <v>846</v>
      </c>
      <c r="B2632" s="1063" t="s">
        <v>768</v>
      </c>
      <c r="C2632" s="1063" t="s">
        <v>806</v>
      </c>
      <c r="D2632" s="1063" t="s">
        <v>1288</v>
      </c>
      <c r="E2632" s="1066">
        <v>2019</v>
      </c>
      <c r="F2632" s="1066">
        <v>2019</v>
      </c>
      <c r="G2632" s="1064">
        <v>43525</v>
      </c>
      <c r="H2632" s="1117">
        <f t="shared" si="123"/>
        <v>2019</v>
      </c>
      <c r="I2632" s="1118"/>
      <c r="J2632" s="1063" t="s">
        <v>925</v>
      </c>
      <c r="K2632" s="1063" t="s">
        <v>924</v>
      </c>
      <c r="L2632" s="1063" t="s">
        <v>827</v>
      </c>
      <c r="M2632" s="1063">
        <v>1048.7879999999998</v>
      </c>
      <c r="N2632" s="1063">
        <v>0.46799999999999997</v>
      </c>
      <c r="O2632" s="1062">
        <f>VLOOKUP(C2632,'A. Rate Class Allocations'!$B$124:$J$128,6,FALSE)</f>
        <v>0.94261788524984402</v>
      </c>
      <c r="P2632" s="1061">
        <f>VLOOKUP(C2632,'A. Rate Class Allocations'!$B$124:$J$128,8,FALSE)</f>
        <v>0.86676492558695795</v>
      </c>
      <c r="Q2632" s="1061">
        <f>VLOOKUP(C2632,'A. Rate Class Allocations'!$B$124:$J$128,7,FALSE)</f>
        <v>0.93591420350510102</v>
      </c>
      <c r="R2632" s="1061">
        <f>VLOOKUP(C2632,'A. Rate Class Allocations'!$B$124:$J$128,9,FALSE)</f>
        <v>0.67326093337246795</v>
      </c>
      <c r="S2632" s="1060">
        <f t="shared" si="124"/>
        <v>856.88928914093981</v>
      </c>
      <c r="T2632" s="1060">
        <f t="shared" si="125"/>
        <v>0.29489357205752847</v>
      </c>
    </row>
    <row r="2633" spans="1:20" s="1063" customFormat="1">
      <c r="A2633" s="1072" t="s">
        <v>846</v>
      </c>
      <c r="B2633" s="1063" t="s">
        <v>768</v>
      </c>
      <c r="C2633" s="1063" t="s">
        <v>806</v>
      </c>
      <c r="D2633" s="1063" t="s">
        <v>1287</v>
      </c>
      <c r="E2633" s="1066">
        <v>2019</v>
      </c>
      <c r="F2633" s="1066">
        <v>2019</v>
      </c>
      <c r="G2633" s="1064">
        <v>43529</v>
      </c>
      <c r="H2633" s="1117">
        <f t="shared" si="123"/>
        <v>2019</v>
      </c>
      <c r="I2633" s="1118"/>
      <c r="J2633" s="1063" t="s">
        <v>925</v>
      </c>
      <c r="K2633" s="1063" t="s">
        <v>924</v>
      </c>
      <c r="L2633" s="1063" t="s">
        <v>827</v>
      </c>
      <c r="M2633" s="1063">
        <v>120.64</v>
      </c>
      <c r="N2633" s="1063">
        <v>0.11599999999999999</v>
      </c>
      <c r="O2633" s="1062">
        <f>VLOOKUP(C2633,'A. Rate Class Allocations'!$B$124:$J$128,6,FALSE)</f>
        <v>0.94261788524984402</v>
      </c>
      <c r="P2633" s="1061">
        <f>VLOOKUP(C2633,'A. Rate Class Allocations'!$B$124:$J$128,8,FALSE)</f>
        <v>0.86676492558695795</v>
      </c>
      <c r="Q2633" s="1061">
        <f>VLOOKUP(C2633,'A. Rate Class Allocations'!$B$124:$J$128,7,FALSE)</f>
        <v>0.93591420350510102</v>
      </c>
      <c r="R2633" s="1061">
        <f>VLOOKUP(C2633,'A. Rate Class Allocations'!$B$124:$J$128,9,FALSE)</f>
        <v>0.67326093337246795</v>
      </c>
      <c r="S2633" s="1060">
        <f t="shared" si="124"/>
        <v>98.56627253740794</v>
      </c>
      <c r="T2633" s="1060">
        <f t="shared" si="125"/>
        <v>7.3093278544173718E-2</v>
      </c>
    </row>
    <row r="2634" spans="1:20" s="1063" customFormat="1">
      <c r="A2634" s="1072" t="s">
        <v>846</v>
      </c>
      <c r="B2634" s="1063" t="s">
        <v>768</v>
      </c>
      <c r="C2634" s="1063" t="s">
        <v>806</v>
      </c>
      <c r="D2634" s="1063" t="s">
        <v>1287</v>
      </c>
      <c r="E2634" s="1066">
        <v>2019</v>
      </c>
      <c r="F2634" s="1066">
        <v>2019</v>
      </c>
      <c r="G2634" s="1064">
        <v>43529</v>
      </c>
      <c r="H2634" s="1117">
        <f t="shared" si="123"/>
        <v>2019</v>
      </c>
      <c r="I2634" s="1118"/>
      <c r="J2634" s="1063" t="s">
        <v>925</v>
      </c>
      <c r="K2634" s="1063" t="s">
        <v>924</v>
      </c>
      <c r="L2634" s="1063" t="s">
        <v>827</v>
      </c>
      <c r="M2634" s="1063">
        <v>270.40000000000009</v>
      </c>
      <c r="N2634" s="1063">
        <v>0.26000000000000006</v>
      </c>
      <c r="O2634" s="1062">
        <f>VLOOKUP(C2634,'A. Rate Class Allocations'!$B$124:$J$128,6,FALSE)</f>
        <v>0.94261788524984402</v>
      </c>
      <c r="P2634" s="1061">
        <f>VLOOKUP(C2634,'A. Rate Class Allocations'!$B$124:$J$128,8,FALSE)</f>
        <v>0.86676492558695795</v>
      </c>
      <c r="Q2634" s="1061">
        <f>VLOOKUP(C2634,'A. Rate Class Allocations'!$B$124:$J$128,7,FALSE)</f>
        <v>0.93591420350510102</v>
      </c>
      <c r="R2634" s="1061">
        <f>VLOOKUP(C2634,'A. Rate Class Allocations'!$B$124:$J$128,9,FALSE)</f>
        <v>0.67326093337246795</v>
      </c>
      <c r="S2634" s="1060">
        <f t="shared" si="124"/>
        <v>220.92440396315581</v>
      </c>
      <c r="T2634" s="1060">
        <f t="shared" si="125"/>
        <v>0.16382976225418253</v>
      </c>
    </row>
    <row r="2635" spans="1:20" s="1063" customFormat="1">
      <c r="A2635" s="1072" t="s">
        <v>846</v>
      </c>
      <c r="B2635" s="1063" t="s">
        <v>768</v>
      </c>
      <c r="C2635" s="1063" t="s">
        <v>806</v>
      </c>
      <c r="D2635" s="1063" t="s">
        <v>1287</v>
      </c>
      <c r="E2635" s="1066">
        <v>2019</v>
      </c>
      <c r="F2635" s="1066">
        <v>2019</v>
      </c>
      <c r="G2635" s="1064">
        <v>43529</v>
      </c>
      <c r="H2635" s="1117">
        <f t="shared" si="123"/>
        <v>2019</v>
      </c>
      <c r="I2635" s="1118"/>
      <c r="J2635" s="1063" t="s">
        <v>925</v>
      </c>
      <c r="K2635" s="1063" t="s">
        <v>924</v>
      </c>
      <c r="L2635" s="1063" t="s">
        <v>827</v>
      </c>
      <c r="M2635" s="1063">
        <v>53.04</v>
      </c>
      <c r="N2635" s="1063">
        <v>5.0999999999999997E-2</v>
      </c>
      <c r="O2635" s="1062">
        <f>VLOOKUP(C2635,'A. Rate Class Allocations'!$B$124:$J$128,6,FALSE)</f>
        <v>0.94261788524984402</v>
      </c>
      <c r="P2635" s="1061">
        <f>VLOOKUP(C2635,'A. Rate Class Allocations'!$B$124:$J$128,8,FALSE)</f>
        <v>0.86676492558695795</v>
      </c>
      <c r="Q2635" s="1061">
        <f>VLOOKUP(C2635,'A. Rate Class Allocations'!$B$124:$J$128,7,FALSE)</f>
        <v>0.93591420350510102</v>
      </c>
      <c r="R2635" s="1061">
        <f>VLOOKUP(C2635,'A. Rate Class Allocations'!$B$124:$J$128,9,FALSE)</f>
        <v>0.67326093337246795</v>
      </c>
      <c r="S2635" s="1060">
        <f t="shared" si="124"/>
        <v>43.335171546619009</v>
      </c>
      <c r="T2635" s="1060">
        <f t="shared" si="125"/>
        <v>3.21358379806281E-2</v>
      </c>
    </row>
    <row r="2636" spans="1:20" s="1063" customFormat="1">
      <c r="A2636" s="1072" t="s">
        <v>846</v>
      </c>
      <c r="B2636" s="1063" t="s">
        <v>768</v>
      </c>
      <c r="C2636" s="1063" t="s">
        <v>806</v>
      </c>
      <c r="D2636" s="1063" t="s">
        <v>1286</v>
      </c>
      <c r="E2636" s="1066">
        <v>2019</v>
      </c>
      <c r="F2636" s="1066">
        <v>2019</v>
      </c>
      <c r="G2636" s="1064">
        <v>43528</v>
      </c>
      <c r="H2636" s="1117">
        <f t="shared" si="123"/>
        <v>2019</v>
      </c>
      <c r="I2636" s="1118"/>
      <c r="J2636" s="1063" t="s">
        <v>925</v>
      </c>
      <c r="K2636" s="1063" t="s">
        <v>924</v>
      </c>
      <c r="L2636" s="1063" t="s">
        <v>827</v>
      </c>
      <c r="M2636" s="1063">
        <v>2605.1480000000006</v>
      </c>
      <c r="N2636" s="1063">
        <v>0.88400000000000012</v>
      </c>
      <c r="O2636" s="1062">
        <f>VLOOKUP(C2636,'A. Rate Class Allocations'!$B$124:$J$128,6,FALSE)</f>
        <v>0.94261788524984402</v>
      </c>
      <c r="P2636" s="1061">
        <f>VLOOKUP(C2636,'A. Rate Class Allocations'!$B$124:$J$128,8,FALSE)</f>
        <v>0.86676492558695795</v>
      </c>
      <c r="Q2636" s="1061">
        <f>VLOOKUP(C2636,'A. Rate Class Allocations'!$B$124:$J$128,7,FALSE)</f>
        <v>0.93591420350510102</v>
      </c>
      <c r="R2636" s="1061">
        <f>VLOOKUP(C2636,'A. Rate Class Allocations'!$B$124:$J$128,9,FALSE)</f>
        <v>0.67326093337246795</v>
      </c>
      <c r="S2636" s="1060">
        <f t="shared" si="124"/>
        <v>2128.4791757981043</v>
      </c>
      <c r="T2636" s="1060">
        <f t="shared" si="125"/>
        <v>0.55702119166422059</v>
      </c>
    </row>
    <row r="2637" spans="1:20" s="1063" customFormat="1">
      <c r="A2637" s="1072" t="s">
        <v>846</v>
      </c>
      <c r="B2637" s="1063" t="s">
        <v>768</v>
      </c>
      <c r="C2637" s="1063" t="s">
        <v>806</v>
      </c>
      <c r="D2637" s="1063" t="s">
        <v>1286</v>
      </c>
      <c r="E2637" s="1066">
        <v>2019</v>
      </c>
      <c r="F2637" s="1066">
        <v>2019</v>
      </c>
      <c r="G2637" s="1064">
        <v>43528</v>
      </c>
      <c r="H2637" s="1117">
        <f t="shared" si="123"/>
        <v>2019</v>
      </c>
      <c r="I2637" s="1118"/>
      <c r="J2637" s="1063" t="s">
        <v>925</v>
      </c>
      <c r="K2637" s="1063" t="s">
        <v>924</v>
      </c>
      <c r="L2637" s="1063" t="s">
        <v>827</v>
      </c>
      <c r="M2637" s="1063">
        <v>1815.3520000000001</v>
      </c>
      <c r="N2637" s="1063">
        <v>0.61599999999999999</v>
      </c>
      <c r="O2637" s="1062">
        <f>VLOOKUP(C2637,'A. Rate Class Allocations'!$B$124:$J$128,6,FALSE)</f>
        <v>0.94261788524984402</v>
      </c>
      <c r="P2637" s="1061">
        <f>VLOOKUP(C2637,'A. Rate Class Allocations'!$B$124:$J$128,8,FALSE)</f>
        <v>0.86676492558695795</v>
      </c>
      <c r="Q2637" s="1061">
        <f>VLOOKUP(C2637,'A. Rate Class Allocations'!$B$124:$J$128,7,FALSE)</f>
        <v>0.93591420350510102</v>
      </c>
      <c r="R2637" s="1061">
        <f>VLOOKUP(C2637,'A. Rate Class Allocations'!$B$124:$J$128,9,FALSE)</f>
        <v>0.67326093337246795</v>
      </c>
      <c r="S2637" s="1060">
        <f t="shared" si="124"/>
        <v>1483.1936338140631</v>
      </c>
      <c r="T2637" s="1060">
        <f t="shared" si="125"/>
        <v>0.38815051364837083</v>
      </c>
    </row>
    <row r="2638" spans="1:20" s="1063" customFormat="1">
      <c r="A2638" s="1072" t="s">
        <v>846</v>
      </c>
      <c r="B2638" s="1063" t="s">
        <v>768</v>
      </c>
      <c r="C2638" s="1063" t="s">
        <v>806</v>
      </c>
      <c r="D2638" s="1063" t="s">
        <v>1285</v>
      </c>
      <c r="E2638" s="1066">
        <v>2019</v>
      </c>
      <c r="F2638" s="1066">
        <v>2019</v>
      </c>
      <c r="G2638" s="1064">
        <v>43525</v>
      </c>
      <c r="H2638" s="1117">
        <f t="shared" si="123"/>
        <v>2019</v>
      </c>
      <c r="I2638" s="1118"/>
      <c r="J2638" s="1063" t="s">
        <v>925</v>
      </c>
      <c r="K2638" s="1063" t="s">
        <v>924</v>
      </c>
      <c r="L2638" s="1063" t="s">
        <v>827</v>
      </c>
      <c r="M2638" s="1063">
        <v>2992.0800000000004</v>
      </c>
      <c r="N2638" s="1063">
        <v>0.72800000000000009</v>
      </c>
      <c r="O2638" s="1062">
        <f>VLOOKUP(C2638,'A. Rate Class Allocations'!$B$124:$J$128,6,FALSE)</f>
        <v>0.94261788524984402</v>
      </c>
      <c r="P2638" s="1061">
        <f>VLOOKUP(C2638,'A. Rate Class Allocations'!$B$124:$J$128,8,FALSE)</f>
        <v>0.86676492558695795</v>
      </c>
      <c r="Q2638" s="1061">
        <f>VLOOKUP(C2638,'A. Rate Class Allocations'!$B$124:$J$128,7,FALSE)</f>
        <v>0.93591420350510102</v>
      </c>
      <c r="R2638" s="1061">
        <f>VLOOKUP(C2638,'A. Rate Class Allocations'!$B$124:$J$128,9,FALSE)</f>
        <v>0.67326093337246795</v>
      </c>
      <c r="S2638" s="1060">
        <f t="shared" si="124"/>
        <v>2444.6135007769194</v>
      </c>
      <c r="T2638" s="1060">
        <f t="shared" si="125"/>
        <v>0.45872333431171108</v>
      </c>
    </row>
    <row r="2639" spans="1:20" s="1063" customFormat="1">
      <c r="A2639" s="1072" t="s">
        <v>846</v>
      </c>
      <c r="B2639" s="1063" t="s">
        <v>768</v>
      </c>
      <c r="C2639" s="1063" t="s">
        <v>806</v>
      </c>
      <c r="D2639" s="1063" t="s">
        <v>1285</v>
      </c>
      <c r="E2639" s="1066">
        <v>2019</v>
      </c>
      <c r="F2639" s="1066">
        <v>2019</v>
      </c>
      <c r="G2639" s="1064">
        <v>43525</v>
      </c>
      <c r="H2639" s="1117">
        <f t="shared" si="123"/>
        <v>2019</v>
      </c>
      <c r="I2639" s="1118"/>
      <c r="J2639" s="1063" t="s">
        <v>925</v>
      </c>
      <c r="K2639" s="1063" t="s">
        <v>924</v>
      </c>
      <c r="L2639" s="1063" t="s">
        <v>827</v>
      </c>
      <c r="M2639" s="1063">
        <v>238.37999999999997</v>
      </c>
      <c r="N2639" s="1063">
        <v>5.7999999999999996E-2</v>
      </c>
      <c r="O2639" s="1062">
        <f>VLOOKUP(C2639,'A. Rate Class Allocations'!$B$124:$J$128,6,FALSE)</f>
        <v>0.94261788524984402</v>
      </c>
      <c r="P2639" s="1061">
        <f>VLOOKUP(C2639,'A. Rate Class Allocations'!$B$124:$J$128,8,FALSE)</f>
        <v>0.86676492558695795</v>
      </c>
      <c r="Q2639" s="1061">
        <f>VLOOKUP(C2639,'A. Rate Class Allocations'!$B$124:$J$128,7,FALSE)</f>
        <v>0.93591420350510102</v>
      </c>
      <c r="R2639" s="1061">
        <f>VLOOKUP(C2639,'A. Rate Class Allocations'!$B$124:$J$128,9,FALSE)</f>
        <v>0.67326093337246795</v>
      </c>
      <c r="S2639" s="1060">
        <f t="shared" si="124"/>
        <v>194.76316352343585</v>
      </c>
      <c r="T2639" s="1060">
        <f t="shared" si="125"/>
        <v>3.6546639272086859E-2</v>
      </c>
    </row>
    <row r="2640" spans="1:20" s="1063" customFormat="1">
      <c r="A2640" s="1072" t="s">
        <v>846</v>
      </c>
      <c r="B2640" s="1063" t="s">
        <v>768</v>
      </c>
      <c r="C2640" s="1063" t="s">
        <v>806</v>
      </c>
      <c r="D2640" s="1063" t="s">
        <v>1284</v>
      </c>
      <c r="E2640" s="1066">
        <v>2019</v>
      </c>
      <c r="F2640" s="1066">
        <v>2019</v>
      </c>
      <c r="G2640" s="1064">
        <v>43524</v>
      </c>
      <c r="H2640" s="1117">
        <f t="shared" si="123"/>
        <v>2019</v>
      </c>
      <c r="I2640" s="1118"/>
      <c r="J2640" s="1063" t="s">
        <v>925</v>
      </c>
      <c r="K2640" s="1063" t="s">
        <v>924</v>
      </c>
      <c r="L2640" s="1063" t="s">
        <v>827</v>
      </c>
      <c r="M2640" s="1063">
        <v>851.76000000000022</v>
      </c>
      <c r="N2640" s="1063">
        <v>0.15600000000000003</v>
      </c>
      <c r="O2640" s="1062">
        <f>VLOOKUP(C2640,'A. Rate Class Allocations'!$B$124:$J$128,6,FALSE)</f>
        <v>0.94261788524984402</v>
      </c>
      <c r="P2640" s="1061">
        <f>VLOOKUP(C2640,'A. Rate Class Allocations'!$B$124:$J$128,8,FALSE)</f>
        <v>0.86676492558695795</v>
      </c>
      <c r="Q2640" s="1061">
        <f>VLOOKUP(C2640,'A. Rate Class Allocations'!$B$124:$J$128,7,FALSE)</f>
        <v>0.93591420350510102</v>
      </c>
      <c r="R2640" s="1061">
        <f>VLOOKUP(C2640,'A. Rate Class Allocations'!$B$124:$J$128,9,FALSE)</f>
        <v>0.67326093337246795</v>
      </c>
      <c r="S2640" s="1060">
        <f t="shared" si="124"/>
        <v>695.91187248394067</v>
      </c>
      <c r="T2640" s="1060">
        <f t="shared" si="125"/>
        <v>9.8297857352509524E-2</v>
      </c>
    </row>
    <row r="2641" spans="1:20" s="1063" customFormat="1">
      <c r="A2641" s="1072" t="s">
        <v>846</v>
      </c>
      <c r="B2641" s="1063" t="s">
        <v>768</v>
      </c>
      <c r="C2641" s="1063" t="s">
        <v>806</v>
      </c>
      <c r="D2641" s="1063" t="s">
        <v>1283</v>
      </c>
      <c r="E2641" s="1066">
        <v>2019</v>
      </c>
      <c r="F2641" s="1066">
        <v>2019</v>
      </c>
      <c r="G2641" s="1064">
        <v>43518</v>
      </c>
      <c r="H2641" s="1117">
        <f t="shared" si="123"/>
        <v>2019</v>
      </c>
      <c r="I2641" s="1118"/>
      <c r="J2641" s="1063" t="s">
        <v>925</v>
      </c>
      <c r="K2641" s="1063" t="s">
        <v>924</v>
      </c>
      <c r="L2641" s="1063" t="s">
        <v>827</v>
      </c>
      <c r="M2641" s="1063">
        <v>2582.58</v>
      </c>
      <c r="N2641" s="1063">
        <v>0.78</v>
      </c>
      <c r="O2641" s="1062">
        <f>VLOOKUP(C2641,'A. Rate Class Allocations'!$B$124:$J$128,6,FALSE)</f>
        <v>0.94261788524984402</v>
      </c>
      <c r="P2641" s="1061">
        <f>VLOOKUP(C2641,'A. Rate Class Allocations'!$B$124:$J$128,8,FALSE)</f>
        <v>0.86676492558695795</v>
      </c>
      <c r="Q2641" s="1061">
        <f>VLOOKUP(C2641,'A. Rate Class Allocations'!$B$124:$J$128,7,FALSE)</f>
        <v>0.93591420350510102</v>
      </c>
      <c r="R2641" s="1061">
        <f>VLOOKUP(C2641,'A. Rate Class Allocations'!$B$124:$J$128,9,FALSE)</f>
        <v>0.67326093337246795</v>
      </c>
      <c r="S2641" s="1060">
        <f t="shared" si="124"/>
        <v>2110.04048515964</v>
      </c>
      <c r="T2641" s="1060">
        <f t="shared" si="125"/>
        <v>0.49148928676254749</v>
      </c>
    </row>
    <row r="2642" spans="1:20" s="1063" customFormat="1">
      <c r="A2642" s="1072" t="s">
        <v>846</v>
      </c>
      <c r="B2642" s="1063" t="s">
        <v>768</v>
      </c>
      <c r="C2642" s="1063" t="s">
        <v>806</v>
      </c>
      <c r="D2642" s="1063" t="s">
        <v>1283</v>
      </c>
      <c r="E2642" s="1066">
        <v>2019</v>
      </c>
      <c r="F2642" s="1066">
        <v>2019</v>
      </c>
      <c r="G2642" s="1064">
        <v>43518</v>
      </c>
      <c r="H2642" s="1117">
        <f t="shared" si="123"/>
        <v>2019</v>
      </c>
      <c r="I2642" s="1118"/>
      <c r="J2642" s="1063" t="s">
        <v>925</v>
      </c>
      <c r="K2642" s="1063" t="s">
        <v>924</v>
      </c>
      <c r="L2642" s="1063" t="s">
        <v>827</v>
      </c>
      <c r="M2642" s="1063">
        <v>96.018999999999991</v>
      </c>
      <c r="N2642" s="1063">
        <v>2.8999999999999998E-2</v>
      </c>
      <c r="O2642" s="1062">
        <f>VLOOKUP(C2642,'A. Rate Class Allocations'!$B$124:$J$128,6,FALSE)</f>
        <v>0.94261788524984402</v>
      </c>
      <c r="P2642" s="1061">
        <f>VLOOKUP(C2642,'A. Rate Class Allocations'!$B$124:$J$128,8,FALSE)</f>
        <v>0.86676492558695795</v>
      </c>
      <c r="Q2642" s="1061">
        <f>VLOOKUP(C2642,'A. Rate Class Allocations'!$B$124:$J$128,7,FALSE)</f>
        <v>0.93591420350510102</v>
      </c>
      <c r="R2642" s="1061">
        <f>VLOOKUP(C2642,'A. Rate Class Allocations'!$B$124:$J$128,9,FALSE)</f>
        <v>0.67326093337246795</v>
      </c>
      <c r="S2642" s="1060">
        <f t="shared" si="124"/>
        <v>78.450223166191734</v>
      </c>
      <c r="T2642" s="1060">
        <f t="shared" si="125"/>
        <v>1.8273319636043429E-2</v>
      </c>
    </row>
    <row r="2643" spans="1:20" s="1063" customFormat="1">
      <c r="A2643" s="1072" t="s">
        <v>846</v>
      </c>
      <c r="B2643" s="1063" t="s">
        <v>768</v>
      </c>
      <c r="C2643" s="1063" t="s">
        <v>806</v>
      </c>
      <c r="D2643" s="1063" t="s">
        <v>1283</v>
      </c>
      <c r="E2643" s="1066">
        <v>2019</v>
      </c>
      <c r="F2643" s="1066">
        <v>2019</v>
      </c>
      <c r="G2643" s="1064">
        <v>43518</v>
      </c>
      <c r="H2643" s="1117">
        <f t="shared" si="123"/>
        <v>2019</v>
      </c>
      <c r="I2643" s="1118"/>
      <c r="J2643" s="1063" t="s">
        <v>925</v>
      </c>
      <c r="K2643" s="1063" t="s">
        <v>924</v>
      </c>
      <c r="L2643" s="1063" t="s">
        <v>827</v>
      </c>
      <c r="M2643" s="1063">
        <v>105.95200000000001</v>
      </c>
      <c r="N2643" s="1063">
        <v>3.2000000000000001E-2</v>
      </c>
      <c r="O2643" s="1062">
        <f>VLOOKUP(C2643,'A. Rate Class Allocations'!$B$124:$J$128,6,FALSE)</f>
        <v>0.94261788524984402</v>
      </c>
      <c r="P2643" s="1061">
        <f>VLOOKUP(C2643,'A. Rate Class Allocations'!$B$124:$J$128,8,FALSE)</f>
        <v>0.86676492558695795</v>
      </c>
      <c r="Q2643" s="1061">
        <f>VLOOKUP(C2643,'A. Rate Class Allocations'!$B$124:$J$128,7,FALSE)</f>
        <v>0.93591420350510102</v>
      </c>
      <c r="R2643" s="1061">
        <f>VLOOKUP(C2643,'A. Rate Class Allocations'!$B$124:$J$128,9,FALSE)</f>
        <v>0.67326093337246795</v>
      </c>
      <c r="S2643" s="1060">
        <f t="shared" si="124"/>
        <v>86.565763493728838</v>
      </c>
      <c r="T2643" s="1060">
        <f t="shared" si="125"/>
        <v>2.0163663046668615E-2</v>
      </c>
    </row>
    <row r="2644" spans="1:20" s="1063" customFormat="1">
      <c r="A2644" s="1072" t="s">
        <v>846</v>
      </c>
      <c r="B2644" s="1063" t="s">
        <v>768</v>
      </c>
      <c r="C2644" s="1063" t="s">
        <v>806</v>
      </c>
      <c r="D2644" s="1063" t="s">
        <v>1283</v>
      </c>
      <c r="E2644" s="1066">
        <v>2019</v>
      </c>
      <c r="F2644" s="1066">
        <v>2019</v>
      </c>
      <c r="G2644" s="1064">
        <v>43518</v>
      </c>
      <c r="H2644" s="1117">
        <f t="shared" si="123"/>
        <v>2019</v>
      </c>
      <c r="I2644" s="1118"/>
      <c r="J2644" s="1063" t="s">
        <v>925</v>
      </c>
      <c r="K2644" s="1063" t="s">
        <v>924</v>
      </c>
      <c r="L2644" s="1063" t="s">
        <v>827</v>
      </c>
      <c r="M2644" s="1063">
        <v>168.86099999999999</v>
      </c>
      <c r="N2644" s="1063">
        <v>5.0999999999999997E-2</v>
      </c>
      <c r="O2644" s="1062">
        <f>VLOOKUP(C2644,'A. Rate Class Allocations'!$B$124:$J$128,6,FALSE)</f>
        <v>0.94261788524984402</v>
      </c>
      <c r="P2644" s="1061">
        <f>VLOOKUP(C2644,'A. Rate Class Allocations'!$B$124:$J$128,8,FALSE)</f>
        <v>0.86676492558695795</v>
      </c>
      <c r="Q2644" s="1061">
        <f>VLOOKUP(C2644,'A. Rate Class Allocations'!$B$124:$J$128,7,FALSE)</f>
        <v>0.93591420350510102</v>
      </c>
      <c r="R2644" s="1061">
        <f>VLOOKUP(C2644,'A. Rate Class Allocations'!$B$124:$J$128,9,FALSE)</f>
        <v>0.67326093337246795</v>
      </c>
      <c r="S2644" s="1060">
        <f t="shared" si="124"/>
        <v>137.96418556813032</v>
      </c>
      <c r="T2644" s="1060">
        <f t="shared" si="125"/>
        <v>3.21358379806281E-2</v>
      </c>
    </row>
    <row r="2645" spans="1:20" s="1063" customFormat="1">
      <c r="A2645" s="1072" t="s">
        <v>846</v>
      </c>
      <c r="B2645" s="1063" t="s">
        <v>768</v>
      </c>
      <c r="C2645" s="1063" t="s">
        <v>806</v>
      </c>
      <c r="D2645" s="1063" t="s">
        <v>1282</v>
      </c>
      <c r="E2645" s="1066">
        <v>2019</v>
      </c>
      <c r="F2645" s="1066">
        <v>2019</v>
      </c>
      <c r="G2645" s="1064">
        <v>43518</v>
      </c>
      <c r="H2645" s="1117">
        <f t="shared" si="123"/>
        <v>2019</v>
      </c>
      <c r="I2645" s="1118"/>
      <c r="J2645" s="1063" t="s">
        <v>925</v>
      </c>
      <c r="K2645" s="1063" t="s">
        <v>924</v>
      </c>
      <c r="L2645" s="1063" t="s">
        <v>827</v>
      </c>
      <c r="M2645" s="1063">
        <v>244.01999999999998</v>
      </c>
      <c r="N2645" s="1063">
        <v>9.8000000000000004E-2</v>
      </c>
      <c r="O2645" s="1062">
        <f>VLOOKUP(C2645,'A. Rate Class Allocations'!$B$124:$J$128,6,FALSE)</f>
        <v>0.94261788524984402</v>
      </c>
      <c r="P2645" s="1061">
        <f>VLOOKUP(C2645,'A. Rate Class Allocations'!$B$124:$J$128,8,FALSE)</f>
        <v>0.86676492558695795</v>
      </c>
      <c r="Q2645" s="1061">
        <f>VLOOKUP(C2645,'A. Rate Class Allocations'!$B$124:$J$128,7,FALSE)</f>
        <v>0.93591420350510102</v>
      </c>
      <c r="R2645" s="1061">
        <f>VLOOKUP(C2645,'A. Rate Class Allocations'!$B$124:$J$128,9,FALSE)</f>
        <v>0.67326093337246795</v>
      </c>
      <c r="S2645" s="1060">
        <f t="shared" si="124"/>
        <v>199.37120212680938</v>
      </c>
      <c r="T2645" s="1060">
        <f t="shared" si="125"/>
        <v>6.1751218080422637E-2</v>
      </c>
    </row>
    <row r="2646" spans="1:20" s="1063" customFormat="1">
      <c r="A2646" s="1072" t="s">
        <v>846</v>
      </c>
      <c r="B2646" s="1063" t="s">
        <v>768</v>
      </c>
      <c r="C2646" s="1063" t="s">
        <v>806</v>
      </c>
      <c r="D2646" s="1063" t="s">
        <v>1282</v>
      </c>
      <c r="E2646" s="1066">
        <v>2019</v>
      </c>
      <c r="F2646" s="1066">
        <v>2019</v>
      </c>
      <c r="G2646" s="1064">
        <v>43518</v>
      </c>
      <c r="H2646" s="1117">
        <f t="shared" si="123"/>
        <v>2019</v>
      </c>
      <c r="I2646" s="1118"/>
      <c r="J2646" s="1063" t="s">
        <v>925</v>
      </c>
      <c r="K2646" s="1063" t="s">
        <v>924</v>
      </c>
      <c r="L2646" s="1063" t="s">
        <v>827</v>
      </c>
      <c r="M2646" s="1063">
        <v>253.98000000000002</v>
      </c>
      <c r="N2646" s="1063">
        <v>0.10199999999999999</v>
      </c>
      <c r="O2646" s="1062">
        <f>VLOOKUP(C2646,'A. Rate Class Allocations'!$B$124:$J$128,6,FALSE)</f>
        <v>0.94261788524984402</v>
      </c>
      <c r="P2646" s="1061">
        <f>VLOOKUP(C2646,'A. Rate Class Allocations'!$B$124:$J$128,8,FALSE)</f>
        <v>0.86676492558695795</v>
      </c>
      <c r="Q2646" s="1061">
        <f>VLOOKUP(C2646,'A. Rate Class Allocations'!$B$124:$J$128,7,FALSE)</f>
        <v>0.93591420350510102</v>
      </c>
      <c r="R2646" s="1061">
        <f>VLOOKUP(C2646,'A. Rate Class Allocations'!$B$124:$J$128,9,FALSE)</f>
        <v>0.67326093337246795</v>
      </c>
      <c r="S2646" s="1060">
        <f t="shared" si="124"/>
        <v>207.50880221361794</v>
      </c>
      <c r="T2646" s="1060">
        <f t="shared" si="125"/>
        <v>6.42716759612562E-2</v>
      </c>
    </row>
    <row r="2647" spans="1:20" s="1063" customFormat="1">
      <c r="A2647" s="1072" t="s">
        <v>846</v>
      </c>
      <c r="B2647" s="1063" t="s">
        <v>768</v>
      </c>
      <c r="C2647" s="1063" t="s">
        <v>806</v>
      </c>
      <c r="D2647" s="1063" t="s">
        <v>1282</v>
      </c>
      <c r="E2647" s="1066">
        <v>2019</v>
      </c>
      <c r="F2647" s="1066">
        <v>2019</v>
      </c>
      <c r="G2647" s="1064">
        <v>43518</v>
      </c>
      <c r="H2647" s="1117">
        <f t="shared" si="123"/>
        <v>2019</v>
      </c>
      <c r="I2647" s="1118"/>
      <c r="J2647" s="1063" t="s">
        <v>925</v>
      </c>
      <c r="K2647" s="1063" t="s">
        <v>924</v>
      </c>
      <c r="L2647" s="1063" t="s">
        <v>827</v>
      </c>
      <c r="M2647" s="1063">
        <v>72.209999999999994</v>
      </c>
      <c r="N2647" s="1063">
        <v>2.8999999999999998E-2</v>
      </c>
      <c r="O2647" s="1062">
        <f>VLOOKUP(C2647,'A. Rate Class Allocations'!$B$124:$J$128,6,FALSE)</f>
        <v>0.94261788524984402</v>
      </c>
      <c r="P2647" s="1061">
        <f>VLOOKUP(C2647,'A. Rate Class Allocations'!$B$124:$J$128,8,FALSE)</f>
        <v>0.86676492558695795</v>
      </c>
      <c r="Q2647" s="1061">
        <f>VLOOKUP(C2647,'A. Rate Class Allocations'!$B$124:$J$128,7,FALSE)</f>
        <v>0.93591420350510102</v>
      </c>
      <c r="R2647" s="1061">
        <f>VLOOKUP(C2647,'A. Rate Class Allocations'!$B$124:$J$128,9,FALSE)</f>
        <v>0.67326093337246795</v>
      </c>
      <c r="S2647" s="1060">
        <f t="shared" si="124"/>
        <v>58.997600629361955</v>
      </c>
      <c r="T2647" s="1060">
        <f t="shared" si="125"/>
        <v>1.8273319636043429E-2</v>
      </c>
    </row>
    <row r="2648" spans="1:20" s="1063" customFormat="1">
      <c r="A2648" s="1072" t="s">
        <v>846</v>
      </c>
      <c r="B2648" s="1063" t="s">
        <v>768</v>
      </c>
      <c r="C2648" s="1063" t="s">
        <v>806</v>
      </c>
      <c r="D2648" s="1063" t="s">
        <v>1281</v>
      </c>
      <c r="E2648" s="1066">
        <v>2019</v>
      </c>
      <c r="F2648" s="1066">
        <v>2019</v>
      </c>
      <c r="G2648" s="1064">
        <v>43518</v>
      </c>
      <c r="H2648" s="1117">
        <f t="shared" si="123"/>
        <v>2019</v>
      </c>
      <c r="I2648" s="1118"/>
      <c r="J2648" s="1063" t="s">
        <v>925</v>
      </c>
      <c r="K2648" s="1063" t="s">
        <v>924</v>
      </c>
      <c r="L2648" s="1063" t="s">
        <v>827</v>
      </c>
      <c r="M2648" s="1063">
        <v>393.16200000000003</v>
      </c>
      <c r="N2648" s="1063">
        <v>0.15400000000000003</v>
      </c>
      <c r="O2648" s="1062">
        <f>VLOOKUP(C2648,'A. Rate Class Allocations'!$B$124:$J$128,6,FALSE)</f>
        <v>0.94261788524984402</v>
      </c>
      <c r="P2648" s="1061">
        <f>VLOOKUP(C2648,'A. Rate Class Allocations'!$B$124:$J$128,8,FALSE)</f>
        <v>0.86676492558695795</v>
      </c>
      <c r="Q2648" s="1061">
        <f>VLOOKUP(C2648,'A. Rate Class Allocations'!$B$124:$J$128,7,FALSE)</f>
        <v>0.93591420350510102</v>
      </c>
      <c r="R2648" s="1061">
        <f>VLOOKUP(C2648,'A. Rate Class Allocations'!$B$124:$J$128,9,FALSE)</f>
        <v>0.67326093337246795</v>
      </c>
      <c r="S2648" s="1060">
        <f t="shared" si="124"/>
        <v>321.22441017367692</v>
      </c>
      <c r="T2648" s="1060">
        <f t="shared" si="125"/>
        <v>9.7037628412092722E-2</v>
      </c>
    </row>
    <row r="2649" spans="1:20" s="1063" customFormat="1">
      <c r="A2649" s="1072" t="s">
        <v>846</v>
      </c>
      <c r="B2649" s="1063" t="s">
        <v>768</v>
      </c>
      <c r="C2649" s="1063" t="s">
        <v>806</v>
      </c>
      <c r="D2649" s="1063" t="s">
        <v>1280</v>
      </c>
      <c r="E2649" s="1066">
        <v>2019</v>
      </c>
      <c r="F2649" s="1066">
        <v>2019</v>
      </c>
      <c r="G2649" s="1064">
        <v>43515</v>
      </c>
      <c r="H2649" s="1117">
        <f t="shared" si="123"/>
        <v>2019</v>
      </c>
      <c r="I2649" s="1118"/>
      <c r="J2649" s="1063" t="s">
        <v>925</v>
      </c>
      <c r="K2649" s="1063" t="s">
        <v>924</v>
      </c>
      <c r="L2649" s="1063" t="s">
        <v>827</v>
      </c>
      <c r="M2649" s="1063">
        <v>828.98400000000015</v>
      </c>
      <c r="N2649" s="1063">
        <v>0.31200000000000006</v>
      </c>
      <c r="O2649" s="1062">
        <f>VLOOKUP(C2649,'A. Rate Class Allocations'!$B$124:$J$128,6,FALSE)</f>
        <v>0.94261788524984402</v>
      </c>
      <c r="P2649" s="1061">
        <f>VLOOKUP(C2649,'A. Rate Class Allocations'!$B$124:$J$128,8,FALSE)</f>
        <v>0.86676492558695795</v>
      </c>
      <c r="Q2649" s="1061">
        <f>VLOOKUP(C2649,'A. Rate Class Allocations'!$B$124:$J$128,7,FALSE)</f>
        <v>0.93591420350510102</v>
      </c>
      <c r="R2649" s="1061">
        <f>VLOOKUP(C2649,'A. Rate Class Allocations'!$B$124:$J$128,9,FALSE)</f>
        <v>0.67326093337246795</v>
      </c>
      <c r="S2649" s="1060">
        <f t="shared" si="124"/>
        <v>677.3032399962749</v>
      </c>
      <c r="T2649" s="1060">
        <f t="shared" si="125"/>
        <v>0.19659571470501905</v>
      </c>
    </row>
    <row r="2650" spans="1:20" s="1063" customFormat="1">
      <c r="A2650" s="1072" t="s">
        <v>846</v>
      </c>
      <c r="B2650" s="1063" t="s">
        <v>768</v>
      </c>
      <c r="C2650" s="1063" t="s">
        <v>806</v>
      </c>
      <c r="D2650" s="1063" t="s">
        <v>1279</v>
      </c>
      <c r="E2650" s="1066">
        <v>2019</v>
      </c>
      <c r="F2650" s="1066">
        <v>2019</v>
      </c>
      <c r="G2650" s="1064">
        <v>43515</v>
      </c>
      <c r="H2650" s="1117">
        <f t="shared" si="123"/>
        <v>2019</v>
      </c>
      <c r="I2650" s="1118"/>
      <c r="J2650" s="1063" t="s">
        <v>925</v>
      </c>
      <c r="K2650" s="1063" t="s">
        <v>924</v>
      </c>
      <c r="L2650" s="1063" t="s">
        <v>827</v>
      </c>
      <c r="M2650" s="1063">
        <v>1165.3200000000002</v>
      </c>
      <c r="N2650" s="1063">
        <v>0.52000000000000013</v>
      </c>
      <c r="O2650" s="1062">
        <f>VLOOKUP(C2650,'A. Rate Class Allocations'!$B$124:$J$128,6,FALSE)</f>
        <v>0.94261788524984402</v>
      </c>
      <c r="P2650" s="1061">
        <f>VLOOKUP(C2650,'A. Rate Class Allocations'!$B$124:$J$128,8,FALSE)</f>
        <v>0.86676492558695795</v>
      </c>
      <c r="Q2650" s="1061">
        <f>VLOOKUP(C2650,'A. Rate Class Allocations'!$B$124:$J$128,7,FALSE)</f>
        <v>0.93591420350510102</v>
      </c>
      <c r="R2650" s="1061">
        <f>VLOOKUP(C2650,'A. Rate Class Allocations'!$B$124:$J$128,9,FALSE)</f>
        <v>0.67326093337246795</v>
      </c>
      <c r="S2650" s="1060">
        <f t="shared" si="124"/>
        <v>952.09921015660007</v>
      </c>
      <c r="T2650" s="1060">
        <f t="shared" si="125"/>
        <v>0.32765952450836505</v>
      </c>
    </row>
    <row r="2651" spans="1:20" s="1063" customFormat="1">
      <c r="A2651" s="1072" t="s">
        <v>846</v>
      </c>
      <c r="B2651" s="1063" t="s">
        <v>768</v>
      </c>
      <c r="C2651" s="1063" t="s">
        <v>806</v>
      </c>
      <c r="D2651" s="1063" t="s">
        <v>1279</v>
      </c>
      <c r="E2651" s="1066">
        <v>2019</v>
      </c>
      <c r="F2651" s="1066">
        <v>2019</v>
      </c>
      <c r="G2651" s="1064">
        <v>43515</v>
      </c>
      <c r="H2651" s="1117">
        <f t="shared" si="123"/>
        <v>2019</v>
      </c>
      <c r="I2651" s="1118"/>
      <c r="J2651" s="1063" t="s">
        <v>925</v>
      </c>
      <c r="K2651" s="1063" t="s">
        <v>924</v>
      </c>
      <c r="L2651" s="1063" t="s">
        <v>827</v>
      </c>
      <c r="M2651" s="1063">
        <v>389.93399999999997</v>
      </c>
      <c r="N2651" s="1063">
        <v>0.17399999999999999</v>
      </c>
      <c r="O2651" s="1062">
        <f>VLOOKUP(C2651,'A. Rate Class Allocations'!$B$124:$J$128,6,FALSE)</f>
        <v>0.94261788524984402</v>
      </c>
      <c r="P2651" s="1061">
        <f>VLOOKUP(C2651,'A. Rate Class Allocations'!$B$124:$J$128,8,FALSE)</f>
        <v>0.86676492558695795</v>
      </c>
      <c r="Q2651" s="1061">
        <f>VLOOKUP(C2651,'A. Rate Class Allocations'!$B$124:$J$128,7,FALSE)</f>
        <v>0.93591420350510102</v>
      </c>
      <c r="R2651" s="1061">
        <f>VLOOKUP(C2651,'A. Rate Class Allocations'!$B$124:$J$128,9,FALSE)</f>
        <v>0.67326093337246795</v>
      </c>
      <c r="S2651" s="1060">
        <f t="shared" si="124"/>
        <v>318.58704339855456</v>
      </c>
      <c r="T2651" s="1060">
        <f t="shared" si="125"/>
        <v>0.10963991781626058</v>
      </c>
    </row>
    <row r="2652" spans="1:20" s="1063" customFormat="1">
      <c r="A2652" s="1072" t="s">
        <v>846</v>
      </c>
      <c r="B2652" s="1063" t="s">
        <v>768</v>
      </c>
      <c r="C2652" s="1063" t="s">
        <v>806</v>
      </c>
      <c r="D2652" s="1063" t="s">
        <v>1279</v>
      </c>
      <c r="E2652" s="1066">
        <v>2019</v>
      </c>
      <c r="F2652" s="1066">
        <v>2019</v>
      </c>
      <c r="G2652" s="1064">
        <v>43515</v>
      </c>
      <c r="H2652" s="1117">
        <f t="shared" si="123"/>
        <v>2019</v>
      </c>
      <c r="I2652" s="1118"/>
      <c r="J2652" s="1063" t="s">
        <v>925</v>
      </c>
      <c r="K2652" s="1063" t="s">
        <v>924</v>
      </c>
      <c r="L2652" s="1063" t="s">
        <v>827</v>
      </c>
      <c r="M2652" s="1063">
        <v>35.856000000000002</v>
      </c>
      <c r="N2652" s="1063">
        <v>1.6E-2</v>
      </c>
      <c r="O2652" s="1062">
        <f>VLOOKUP(C2652,'A. Rate Class Allocations'!$B$124:$J$128,6,FALSE)</f>
        <v>0.94261788524984402</v>
      </c>
      <c r="P2652" s="1061">
        <f>VLOOKUP(C2652,'A. Rate Class Allocations'!$B$124:$J$128,8,FALSE)</f>
        <v>0.86676492558695795</v>
      </c>
      <c r="Q2652" s="1061">
        <f>VLOOKUP(C2652,'A. Rate Class Allocations'!$B$124:$J$128,7,FALSE)</f>
        <v>0.93591420350510102</v>
      </c>
      <c r="R2652" s="1061">
        <f>VLOOKUP(C2652,'A. Rate Class Allocations'!$B$124:$J$128,9,FALSE)</f>
        <v>0.67326093337246795</v>
      </c>
      <c r="S2652" s="1060">
        <f t="shared" si="124"/>
        <v>29.295360312510766</v>
      </c>
      <c r="T2652" s="1060">
        <f t="shared" si="125"/>
        <v>1.0081831523334308E-2</v>
      </c>
    </row>
    <row r="2653" spans="1:20" s="1063" customFormat="1">
      <c r="A2653" s="1072" t="s">
        <v>846</v>
      </c>
      <c r="B2653" s="1063" t="s">
        <v>768</v>
      </c>
      <c r="C2653" s="1063" t="s">
        <v>806</v>
      </c>
      <c r="D2653" s="1063" t="s">
        <v>1279</v>
      </c>
      <c r="E2653" s="1066">
        <v>2019</v>
      </c>
      <c r="F2653" s="1066">
        <v>2019</v>
      </c>
      <c r="G2653" s="1064">
        <v>43515</v>
      </c>
      <c r="H2653" s="1117">
        <f t="shared" si="123"/>
        <v>2019</v>
      </c>
      <c r="I2653" s="1118"/>
      <c r="J2653" s="1063" t="s">
        <v>925</v>
      </c>
      <c r="K2653" s="1063" t="s">
        <v>924</v>
      </c>
      <c r="L2653" s="1063" t="s">
        <v>827</v>
      </c>
      <c r="M2653" s="1063">
        <v>138.94200000000001</v>
      </c>
      <c r="N2653" s="1063">
        <v>6.2E-2</v>
      </c>
      <c r="O2653" s="1062">
        <f>VLOOKUP(C2653,'A. Rate Class Allocations'!$B$124:$J$128,6,FALSE)</f>
        <v>0.94261788524984402</v>
      </c>
      <c r="P2653" s="1061">
        <f>VLOOKUP(C2653,'A. Rate Class Allocations'!$B$124:$J$128,8,FALSE)</f>
        <v>0.86676492558695795</v>
      </c>
      <c r="Q2653" s="1061">
        <f>VLOOKUP(C2653,'A. Rate Class Allocations'!$B$124:$J$128,7,FALSE)</f>
        <v>0.93591420350510102</v>
      </c>
      <c r="R2653" s="1061">
        <f>VLOOKUP(C2653,'A. Rate Class Allocations'!$B$124:$J$128,9,FALSE)</f>
        <v>0.67326093337246795</v>
      </c>
      <c r="S2653" s="1060">
        <f t="shared" si="124"/>
        <v>113.51952121097922</v>
      </c>
      <c r="T2653" s="1060">
        <f t="shared" si="125"/>
        <v>3.9067097152920442E-2</v>
      </c>
    </row>
    <row r="2654" spans="1:20" s="1063" customFormat="1">
      <c r="A2654" s="1072" t="s">
        <v>846</v>
      </c>
      <c r="B2654" s="1063" t="s">
        <v>768</v>
      </c>
      <c r="C2654" s="1063" t="s">
        <v>806</v>
      </c>
      <c r="D2654" s="1063" t="s">
        <v>1278</v>
      </c>
      <c r="E2654" s="1066">
        <v>2019</v>
      </c>
      <c r="F2654" s="1066">
        <v>2019</v>
      </c>
      <c r="G2654" s="1064">
        <v>43515</v>
      </c>
      <c r="H2654" s="1117">
        <f t="shared" si="123"/>
        <v>2019</v>
      </c>
      <c r="I2654" s="1118"/>
      <c r="J2654" s="1063" t="s">
        <v>925</v>
      </c>
      <c r="K2654" s="1063" t="s">
        <v>924</v>
      </c>
      <c r="L2654" s="1063" t="s">
        <v>827</v>
      </c>
      <c r="M2654" s="1063">
        <v>1877.4599999999994</v>
      </c>
      <c r="N2654" s="1063">
        <v>0.75399999999999978</v>
      </c>
      <c r="O2654" s="1062">
        <f>VLOOKUP(C2654,'A. Rate Class Allocations'!$B$124:$J$128,6,FALSE)</f>
        <v>0.94261788524984402</v>
      </c>
      <c r="P2654" s="1061">
        <f>VLOOKUP(C2654,'A. Rate Class Allocations'!$B$124:$J$128,8,FALSE)</f>
        <v>0.86676492558695795</v>
      </c>
      <c r="Q2654" s="1061">
        <f>VLOOKUP(C2654,'A. Rate Class Allocations'!$B$124:$J$128,7,FALSE)</f>
        <v>0.93591420350510102</v>
      </c>
      <c r="R2654" s="1061">
        <f>VLOOKUP(C2654,'A. Rate Class Allocations'!$B$124:$J$128,9,FALSE)</f>
        <v>0.67326093337246795</v>
      </c>
      <c r="S2654" s="1060">
        <f t="shared" si="124"/>
        <v>1533.9376163634104</v>
      </c>
      <c r="T2654" s="1060">
        <f t="shared" si="125"/>
        <v>0.4751063105371291</v>
      </c>
    </row>
    <row r="2655" spans="1:20" s="1063" customFormat="1">
      <c r="A2655" s="1072" t="s">
        <v>846</v>
      </c>
      <c r="B2655" s="1063" t="s">
        <v>768</v>
      </c>
      <c r="C2655" s="1063" t="s">
        <v>806</v>
      </c>
      <c r="D2655" s="1063" t="s">
        <v>1278</v>
      </c>
      <c r="E2655" s="1066">
        <v>2019</v>
      </c>
      <c r="F2655" s="1066">
        <v>2019</v>
      </c>
      <c r="G2655" s="1064">
        <v>43515</v>
      </c>
      <c r="H2655" s="1117">
        <f t="shared" si="123"/>
        <v>2019</v>
      </c>
      <c r="I2655" s="1118"/>
      <c r="J2655" s="1063" t="s">
        <v>925</v>
      </c>
      <c r="K2655" s="1063" t="s">
        <v>924</v>
      </c>
      <c r="L2655" s="1063" t="s">
        <v>827</v>
      </c>
      <c r="M2655" s="1063">
        <v>634.95000000000005</v>
      </c>
      <c r="N2655" s="1063">
        <v>0.255</v>
      </c>
      <c r="O2655" s="1062">
        <f>VLOOKUP(C2655,'A. Rate Class Allocations'!$B$124:$J$128,6,FALSE)</f>
        <v>0.94261788524984402</v>
      </c>
      <c r="P2655" s="1061">
        <f>VLOOKUP(C2655,'A. Rate Class Allocations'!$B$124:$J$128,8,FALSE)</f>
        <v>0.86676492558695795</v>
      </c>
      <c r="Q2655" s="1061">
        <f>VLOOKUP(C2655,'A. Rate Class Allocations'!$B$124:$J$128,7,FALSE)</f>
        <v>0.93591420350510102</v>
      </c>
      <c r="R2655" s="1061">
        <f>VLOOKUP(C2655,'A. Rate Class Allocations'!$B$124:$J$128,9,FALSE)</f>
        <v>0.67326093337246795</v>
      </c>
      <c r="S2655" s="1060">
        <f t="shared" si="124"/>
        <v>518.77200553404487</v>
      </c>
      <c r="T2655" s="1060">
        <f t="shared" si="125"/>
        <v>0.16067918990314053</v>
      </c>
    </row>
    <row r="2656" spans="1:20" s="1063" customFormat="1">
      <c r="A2656" s="1072" t="s">
        <v>846</v>
      </c>
      <c r="B2656" s="1063" t="s">
        <v>768</v>
      </c>
      <c r="C2656" s="1063" t="s">
        <v>806</v>
      </c>
      <c r="D2656" s="1063" t="s">
        <v>1277</v>
      </c>
      <c r="E2656" s="1066">
        <v>2019</v>
      </c>
      <c r="F2656" s="1066">
        <v>2019</v>
      </c>
      <c r="G2656" s="1064">
        <v>43515</v>
      </c>
      <c r="H2656" s="1117">
        <f t="shared" si="123"/>
        <v>2019</v>
      </c>
      <c r="I2656" s="1118"/>
      <c r="J2656" s="1063" t="s">
        <v>925</v>
      </c>
      <c r="K2656" s="1063" t="s">
        <v>924</v>
      </c>
      <c r="L2656" s="1063" t="s">
        <v>827</v>
      </c>
      <c r="M2656" s="1063">
        <v>866.51999999999987</v>
      </c>
      <c r="N2656" s="1063">
        <v>0.34799999999999998</v>
      </c>
      <c r="O2656" s="1062">
        <f>VLOOKUP(C2656,'A. Rate Class Allocations'!$B$124:$J$128,6,FALSE)</f>
        <v>0.94261788524984402</v>
      </c>
      <c r="P2656" s="1061">
        <f>VLOOKUP(C2656,'A. Rate Class Allocations'!$B$124:$J$128,8,FALSE)</f>
        <v>0.86676492558695795</v>
      </c>
      <c r="Q2656" s="1061">
        <f>VLOOKUP(C2656,'A. Rate Class Allocations'!$B$124:$J$128,7,FALSE)</f>
        <v>0.93591420350510102</v>
      </c>
      <c r="R2656" s="1061">
        <f>VLOOKUP(C2656,'A. Rate Class Allocations'!$B$124:$J$128,9,FALSE)</f>
        <v>0.67326093337246795</v>
      </c>
      <c r="S2656" s="1060">
        <f t="shared" si="124"/>
        <v>707.97120755234346</v>
      </c>
      <c r="T2656" s="1060">
        <f t="shared" si="125"/>
        <v>0.21927983563252115</v>
      </c>
    </row>
    <row r="2657" spans="1:20" s="1063" customFormat="1">
      <c r="A2657" s="1072" t="s">
        <v>846</v>
      </c>
      <c r="B2657" s="1063" t="s">
        <v>768</v>
      </c>
      <c r="C2657" s="1063" t="s">
        <v>806</v>
      </c>
      <c r="D2657" s="1063" t="s">
        <v>1277</v>
      </c>
      <c r="E2657" s="1066">
        <v>2019</v>
      </c>
      <c r="F2657" s="1066">
        <v>2019</v>
      </c>
      <c r="G2657" s="1064">
        <v>43515</v>
      </c>
      <c r="H2657" s="1117">
        <f t="shared" si="123"/>
        <v>2019</v>
      </c>
      <c r="I2657" s="1118"/>
      <c r="J2657" s="1063" t="s">
        <v>925</v>
      </c>
      <c r="K2657" s="1063" t="s">
        <v>924</v>
      </c>
      <c r="L2657" s="1063" t="s">
        <v>827</v>
      </c>
      <c r="M2657" s="1063">
        <v>77.190000000000012</v>
      </c>
      <c r="N2657" s="1063">
        <v>3.1E-2</v>
      </c>
      <c r="O2657" s="1062">
        <f>VLOOKUP(C2657,'A. Rate Class Allocations'!$B$124:$J$128,6,FALSE)</f>
        <v>0.94261788524984402</v>
      </c>
      <c r="P2657" s="1061">
        <f>VLOOKUP(C2657,'A. Rate Class Allocations'!$B$124:$J$128,8,FALSE)</f>
        <v>0.86676492558695795</v>
      </c>
      <c r="Q2657" s="1061">
        <f>VLOOKUP(C2657,'A. Rate Class Allocations'!$B$124:$J$128,7,FALSE)</f>
        <v>0.93591420350510102</v>
      </c>
      <c r="R2657" s="1061">
        <f>VLOOKUP(C2657,'A. Rate Class Allocations'!$B$124:$J$128,9,FALSE)</f>
        <v>0.67326093337246795</v>
      </c>
      <c r="S2657" s="1060">
        <f t="shared" si="124"/>
        <v>63.066400672766243</v>
      </c>
      <c r="T2657" s="1060">
        <f t="shared" si="125"/>
        <v>1.9533548576460221E-2</v>
      </c>
    </row>
    <row r="2658" spans="1:20" s="1063" customFormat="1">
      <c r="A2658" s="1072" t="s">
        <v>846</v>
      </c>
      <c r="B2658" s="1063" t="s">
        <v>768</v>
      </c>
      <c r="C2658" s="1063" t="s">
        <v>806</v>
      </c>
      <c r="D2658" s="1063" t="s">
        <v>1276</v>
      </c>
      <c r="E2658" s="1066">
        <v>2019</v>
      </c>
      <c r="F2658" s="1066">
        <v>2019</v>
      </c>
      <c r="G2658" s="1064">
        <v>43515</v>
      </c>
      <c r="H2658" s="1117">
        <f t="shared" si="123"/>
        <v>2019</v>
      </c>
      <c r="I2658" s="1118"/>
      <c r="J2658" s="1063" t="s">
        <v>925</v>
      </c>
      <c r="K2658" s="1063" t="s">
        <v>924</v>
      </c>
      <c r="L2658" s="1063" t="s">
        <v>827</v>
      </c>
      <c r="M2658" s="1063">
        <v>647.40000000000009</v>
      </c>
      <c r="N2658" s="1063">
        <v>0.26000000000000006</v>
      </c>
      <c r="O2658" s="1062">
        <f>VLOOKUP(C2658,'A. Rate Class Allocations'!$B$124:$J$128,6,FALSE)</f>
        <v>0.94261788524984402</v>
      </c>
      <c r="P2658" s="1061">
        <f>VLOOKUP(C2658,'A. Rate Class Allocations'!$B$124:$J$128,8,FALSE)</f>
        <v>0.86676492558695795</v>
      </c>
      <c r="Q2658" s="1061">
        <f>VLOOKUP(C2658,'A. Rate Class Allocations'!$B$124:$J$128,7,FALSE)</f>
        <v>0.93591420350510102</v>
      </c>
      <c r="R2658" s="1061">
        <f>VLOOKUP(C2658,'A. Rate Class Allocations'!$B$124:$J$128,9,FALSE)</f>
        <v>0.67326093337246795</v>
      </c>
      <c r="S2658" s="1060">
        <f t="shared" si="124"/>
        <v>528.94400564255557</v>
      </c>
      <c r="T2658" s="1060">
        <f t="shared" si="125"/>
        <v>0.16382976225418253</v>
      </c>
    </row>
    <row r="2659" spans="1:20" s="1063" customFormat="1">
      <c r="A2659" s="1072" t="s">
        <v>846</v>
      </c>
      <c r="B2659" s="1063" t="s">
        <v>768</v>
      </c>
      <c r="C2659" s="1063" t="s">
        <v>806</v>
      </c>
      <c r="D2659" s="1063" t="s">
        <v>1275</v>
      </c>
      <c r="E2659" s="1066">
        <v>2019</v>
      </c>
      <c r="F2659" s="1066">
        <v>2019</v>
      </c>
      <c r="G2659" s="1064">
        <v>43489</v>
      </c>
      <c r="H2659" s="1117">
        <f t="shared" si="123"/>
        <v>2019</v>
      </c>
      <c r="I2659" s="1118"/>
      <c r="J2659" s="1063" t="s">
        <v>925</v>
      </c>
      <c r="K2659" s="1063" t="s">
        <v>924</v>
      </c>
      <c r="L2659" s="1063" t="s">
        <v>827</v>
      </c>
      <c r="M2659" s="1063">
        <v>2389.1940000000004</v>
      </c>
      <c r="N2659" s="1063">
        <v>0.66700000000000004</v>
      </c>
      <c r="O2659" s="1062">
        <f>VLOOKUP(C2659,'A. Rate Class Allocations'!$B$124:$J$128,6,FALSE)</f>
        <v>0.94261788524984402</v>
      </c>
      <c r="P2659" s="1061">
        <f>VLOOKUP(C2659,'A. Rate Class Allocations'!$B$124:$J$128,8,FALSE)</f>
        <v>0.86676492558695795</v>
      </c>
      <c r="Q2659" s="1061">
        <f>VLOOKUP(C2659,'A. Rate Class Allocations'!$B$124:$J$128,7,FALSE)</f>
        <v>0.93591420350510102</v>
      </c>
      <c r="R2659" s="1061">
        <f>VLOOKUP(C2659,'A. Rate Class Allocations'!$B$124:$J$128,9,FALSE)</f>
        <v>0.67326093337246795</v>
      </c>
      <c r="S2659" s="1060">
        <f t="shared" si="124"/>
        <v>1952.0386849199258</v>
      </c>
      <c r="T2659" s="1060">
        <f t="shared" si="125"/>
        <v>0.42028635162899897</v>
      </c>
    </row>
    <row r="2660" spans="1:20" s="1063" customFormat="1">
      <c r="A2660" s="1072" t="s">
        <v>846</v>
      </c>
      <c r="B2660" s="1063" t="s">
        <v>768</v>
      </c>
      <c r="C2660" s="1063" t="s">
        <v>806</v>
      </c>
      <c r="D2660" s="1063" t="s">
        <v>1275</v>
      </c>
      <c r="E2660" s="1066">
        <v>2019</v>
      </c>
      <c r="F2660" s="1066">
        <v>2019</v>
      </c>
      <c r="G2660" s="1064">
        <v>43489</v>
      </c>
      <c r="H2660" s="1117">
        <f t="shared" si="123"/>
        <v>2019</v>
      </c>
      <c r="I2660" s="1118"/>
      <c r="J2660" s="1063" t="s">
        <v>925</v>
      </c>
      <c r="K2660" s="1063" t="s">
        <v>924</v>
      </c>
      <c r="L2660" s="1063" t="s">
        <v>827</v>
      </c>
      <c r="M2660" s="1063">
        <v>1934.2800000000002</v>
      </c>
      <c r="N2660" s="1063">
        <v>0.54</v>
      </c>
      <c r="O2660" s="1062">
        <f>VLOOKUP(C2660,'A. Rate Class Allocations'!$B$124:$J$128,6,FALSE)</f>
        <v>0.94261788524984402</v>
      </c>
      <c r="P2660" s="1061">
        <f>VLOOKUP(C2660,'A. Rate Class Allocations'!$B$124:$J$128,8,FALSE)</f>
        <v>0.86676492558695795</v>
      </c>
      <c r="Q2660" s="1061">
        <f>VLOOKUP(C2660,'A. Rate Class Allocations'!$B$124:$J$128,7,FALSE)</f>
        <v>0.93591420350510102</v>
      </c>
      <c r="R2660" s="1061">
        <f>VLOOKUP(C2660,'A. Rate Class Allocations'!$B$124:$J$128,9,FALSE)</f>
        <v>0.67326093337246795</v>
      </c>
      <c r="S2660" s="1060">
        <f t="shared" si="124"/>
        <v>1580.3611542080357</v>
      </c>
      <c r="T2660" s="1060">
        <f t="shared" si="125"/>
        <v>0.34026181391253291</v>
      </c>
    </row>
    <row r="2661" spans="1:20" s="1063" customFormat="1">
      <c r="A2661" s="1072" t="s">
        <v>846</v>
      </c>
      <c r="B2661" s="1063" t="s">
        <v>768</v>
      </c>
      <c r="C2661" s="1063" t="s">
        <v>806</v>
      </c>
      <c r="D2661" s="1063" t="s">
        <v>1274</v>
      </c>
      <c r="E2661" s="1066">
        <v>2019</v>
      </c>
      <c r="F2661" s="1066">
        <v>2019</v>
      </c>
      <c r="G2661" s="1064">
        <v>43528</v>
      </c>
      <c r="H2661" s="1117">
        <f t="shared" si="123"/>
        <v>2019</v>
      </c>
      <c r="I2661" s="1118"/>
      <c r="J2661" s="1063" t="s">
        <v>925</v>
      </c>
      <c r="K2661" s="1063" t="s">
        <v>924</v>
      </c>
      <c r="L2661" s="1063" t="s">
        <v>827</v>
      </c>
      <c r="M2661" s="1063">
        <v>569.7120000000001</v>
      </c>
      <c r="N2661" s="1063">
        <v>0.20800000000000002</v>
      </c>
      <c r="O2661" s="1062">
        <f>VLOOKUP(C2661,'A. Rate Class Allocations'!$B$124:$J$128,6,FALSE)</f>
        <v>0.94261788524984402</v>
      </c>
      <c r="P2661" s="1061">
        <f>VLOOKUP(C2661,'A. Rate Class Allocations'!$B$124:$J$128,8,FALSE)</f>
        <v>0.86676492558695795</v>
      </c>
      <c r="Q2661" s="1061">
        <f>VLOOKUP(C2661,'A. Rate Class Allocations'!$B$124:$J$128,7,FALSE)</f>
        <v>0.93591420350510102</v>
      </c>
      <c r="R2661" s="1061">
        <f>VLOOKUP(C2661,'A. Rate Class Allocations'!$B$124:$J$128,9,FALSE)</f>
        <v>0.67326093337246795</v>
      </c>
      <c r="S2661" s="1060">
        <f t="shared" si="124"/>
        <v>465.47072496544894</v>
      </c>
      <c r="T2661" s="1060">
        <f t="shared" si="125"/>
        <v>0.13106380980334603</v>
      </c>
    </row>
    <row r="2662" spans="1:20" s="1063" customFormat="1">
      <c r="A2662" s="1072" t="s">
        <v>846</v>
      </c>
      <c r="B2662" s="1063" t="s">
        <v>768</v>
      </c>
      <c r="C2662" s="1063" t="s">
        <v>806</v>
      </c>
      <c r="D2662" s="1063" t="s">
        <v>1273</v>
      </c>
      <c r="E2662" s="1066">
        <v>2019</v>
      </c>
      <c r="F2662" s="1066">
        <v>2019</v>
      </c>
      <c r="G2662" s="1064">
        <v>43529</v>
      </c>
      <c r="H2662" s="1117">
        <f t="shared" si="123"/>
        <v>2019</v>
      </c>
      <c r="I2662" s="1118"/>
      <c r="J2662" s="1063" t="s">
        <v>925</v>
      </c>
      <c r="K2662" s="1063" t="s">
        <v>924</v>
      </c>
      <c r="L2662" s="1063" t="s">
        <v>827</v>
      </c>
      <c r="M2662" s="1063">
        <v>7680.1920000000009</v>
      </c>
      <c r="N2662" s="1063">
        <v>1.2480000000000002</v>
      </c>
      <c r="O2662" s="1062">
        <f>VLOOKUP(C2662,'A. Rate Class Allocations'!$B$124:$J$128,6,FALSE)</f>
        <v>0.94261788524984402</v>
      </c>
      <c r="P2662" s="1061">
        <f>VLOOKUP(C2662,'A. Rate Class Allocations'!$B$124:$J$128,8,FALSE)</f>
        <v>0.86676492558695795</v>
      </c>
      <c r="Q2662" s="1061">
        <f>VLOOKUP(C2662,'A. Rate Class Allocations'!$B$124:$J$128,7,FALSE)</f>
        <v>0.93591420350510102</v>
      </c>
      <c r="R2662" s="1061">
        <f>VLOOKUP(C2662,'A. Rate Class Allocations'!$B$124:$J$128,9,FALSE)</f>
        <v>0.67326093337246795</v>
      </c>
      <c r="S2662" s="1060">
        <f t="shared" si="124"/>
        <v>6274.9328399504329</v>
      </c>
      <c r="T2662" s="1060">
        <f t="shared" si="125"/>
        <v>0.78638285882007619</v>
      </c>
    </row>
    <row r="2663" spans="1:20" s="1063" customFormat="1">
      <c r="A2663" s="1072" t="s">
        <v>846</v>
      </c>
      <c r="B2663" s="1063" t="s">
        <v>768</v>
      </c>
      <c r="C2663" s="1063" t="s">
        <v>806</v>
      </c>
      <c r="D2663" s="1063" t="s">
        <v>1272</v>
      </c>
      <c r="E2663" s="1066">
        <v>2019</v>
      </c>
      <c r="F2663" s="1066">
        <v>2019</v>
      </c>
      <c r="G2663" s="1064">
        <v>43528</v>
      </c>
      <c r="H2663" s="1117">
        <f t="shared" si="123"/>
        <v>2019</v>
      </c>
      <c r="I2663" s="1118"/>
      <c r="J2663" s="1063" t="s">
        <v>925</v>
      </c>
      <c r="K2663" s="1063" t="s">
        <v>924</v>
      </c>
      <c r="L2663" s="1063" t="s">
        <v>827</v>
      </c>
      <c r="M2663" s="1063">
        <v>1213.4720000000002</v>
      </c>
      <c r="N2663" s="1063">
        <v>0.41600000000000004</v>
      </c>
      <c r="O2663" s="1062">
        <f>VLOOKUP(C2663,'A. Rate Class Allocations'!$B$124:$J$128,6,FALSE)</f>
        <v>0.94261788524984402</v>
      </c>
      <c r="P2663" s="1061">
        <f>VLOOKUP(C2663,'A. Rate Class Allocations'!$B$124:$J$128,8,FALSE)</f>
        <v>0.86676492558695795</v>
      </c>
      <c r="Q2663" s="1061">
        <f>VLOOKUP(C2663,'A. Rate Class Allocations'!$B$124:$J$128,7,FALSE)</f>
        <v>0.93591420350510102</v>
      </c>
      <c r="R2663" s="1061">
        <f>VLOOKUP(C2663,'A. Rate Class Allocations'!$B$124:$J$128,9,FALSE)</f>
        <v>0.67326093337246795</v>
      </c>
      <c r="S2663" s="1060">
        <f t="shared" si="124"/>
        <v>991.44074824696202</v>
      </c>
      <c r="T2663" s="1060">
        <f t="shared" si="125"/>
        <v>0.26212761960669206</v>
      </c>
    </row>
    <row r="2664" spans="1:20" s="1063" customFormat="1">
      <c r="A2664" s="1072" t="s">
        <v>846</v>
      </c>
      <c r="B2664" s="1063" t="s">
        <v>768</v>
      </c>
      <c r="C2664" s="1063" t="s">
        <v>806</v>
      </c>
      <c r="D2664" s="1063" t="s">
        <v>1271</v>
      </c>
      <c r="E2664" s="1066">
        <v>2019</v>
      </c>
      <c r="F2664" s="1066">
        <v>2019</v>
      </c>
      <c r="G2664" s="1064">
        <v>43528</v>
      </c>
      <c r="H2664" s="1117">
        <f t="shared" si="123"/>
        <v>2019</v>
      </c>
      <c r="I2664" s="1118"/>
      <c r="J2664" s="1063" t="s">
        <v>925</v>
      </c>
      <c r="K2664" s="1063" t="s">
        <v>924</v>
      </c>
      <c r="L2664" s="1063" t="s">
        <v>827</v>
      </c>
      <c r="M2664" s="1063">
        <v>1322.1</v>
      </c>
      <c r="N2664" s="1063">
        <v>1.17</v>
      </c>
      <c r="O2664" s="1062">
        <f>VLOOKUP(C2664,'A. Rate Class Allocations'!$B$124:$J$128,6,FALSE)</f>
        <v>0.94261788524984402</v>
      </c>
      <c r="P2664" s="1061">
        <f>VLOOKUP(C2664,'A. Rate Class Allocations'!$B$124:$J$128,8,FALSE)</f>
        <v>0.86676492558695795</v>
      </c>
      <c r="Q2664" s="1061">
        <f>VLOOKUP(C2664,'A. Rate Class Allocations'!$B$124:$J$128,7,FALSE)</f>
        <v>0.93591420350510102</v>
      </c>
      <c r="R2664" s="1061">
        <f>VLOOKUP(C2664,'A. Rate Class Allocations'!$B$124:$J$128,9,FALSE)</f>
        <v>0.67326093337246795</v>
      </c>
      <c r="S2664" s="1060">
        <f t="shared" si="124"/>
        <v>1080.1928789929295</v>
      </c>
      <c r="T2664" s="1060">
        <f t="shared" si="125"/>
        <v>0.73723393014382121</v>
      </c>
    </row>
    <row r="2665" spans="1:20" s="1063" customFormat="1">
      <c r="A2665" s="1072" t="s">
        <v>846</v>
      </c>
      <c r="B2665" s="1063" t="s">
        <v>768</v>
      </c>
      <c r="C2665" s="1063" t="s">
        <v>806</v>
      </c>
      <c r="D2665" s="1063" t="s">
        <v>1271</v>
      </c>
      <c r="E2665" s="1066">
        <v>2019</v>
      </c>
      <c r="F2665" s="1066">
        <v>2019</v>
      </c>
      <c r="G2665" s="1064">
        <v>43528</v>
      </c>
      <c r="H2665" s="1117">
        <f t="shared" si="123"/>
        <v>2019</v>
      </c>
      <c r="I2665" s="1118"/>
      <c r="J2665" s="1063" t="s">
        <v>925</v>
      </c>
      <c r="K2665" s="1063" t="s">
        <v>924</v>
      </c>
      <c r="L2665" s="1063" t="s">
        <v>827</v>
      </c>
      <c r="M2665" s="1063">
        <v>98.309999999999988</v>
      </c>
      <c r="N2665" s="1063">
        <v>8.6999999999999994E-2</v>
      </c>
      <c r="O2665" s="1062">
        <f>VLOOKUP(C2665,'A. Rate Class Allocations'!$B$124:$J$128,6,FALSE)</f>
        <v>0.94261788524984402</v>
      </c>
      <c r="P2665" s="1061">
        <f>VLOOKUP(C2665,'A. Rate Class Allocations'!$B$124:$J$128,8,FALSE)</f>
        <v>0.86676492558695795</v>
      </c>
      <c r="Q2665" s="1061">
        <f>VLOOKUP(C2665,'A. Rate Class Allocations'!$B$124:$J$128,7,FALSE)</f>
        <v>0.93591420350510102</v>
      </c>
      <c r="R2665" s="1061">
        <f>VLOOKUP(C2665,'A. Rate Class Allocations'!$B$124:$J$128,9,FALSE)</f>
        <v>0.67326093337246795</v>
      </c>
      <c r="S2665" s="1060">
        <f t="shared" si="124"/>
        <v>80.322034591781943</v>
      </c>
      <c r="T2665" s="1060">
        <f t="shared" si="125"/>
        <v>5.4819958908130288E-2</v>
      </c>
    </row>
    <row r="2666" spans="1:20" s="1063" customFormat="1">
      <c r="A2666" s="1072" t="s">
        <v>846</v>
      </c>
      <c r="B2666" s="1063" t="s">
        <v>768</v>
      </c>
      <c r="C2666" s="1063" t="s">
        <v>806</v>
      </c>
      <c r="D2666" s="1063" t="s">
        <v>1270</v>
      </c>
      <c r="E2666" s="1066">
        <v>2019</v>
      </c>
      <c r="F2666" s="1066">
        <v>2019</v>
      </c>
      <c r="G2666" s="1064">
        <v>43529</v>
      </c>
      <c r="H2666" s="1117">
        <f t="shared" si="123"/>
        <v>2019</v>
      </c>
      <c r="I2666" s="1118"/>
      <c r="J2666" s="1063" t="s">
        <v>925</v>
      </c>
      <c r="K2666" s="1063" t="s">
        <v>924</v>
      </c>
      <c r="L2666" s="1063" t="s">
        <v>827</v>
      </c>
      <c r="M2666" s="1063">
        <v>520.12799999999993</v>
      </c>
      <c r="N2666" s="1063">
        <v>0.192</v>
      </c>
      <c r="O2666" s="1062">
        <f>VLOOKUP(C2666,'A. Rate Class Allocations'!$B$124:$J$128,6,FALSE)</f>
        <v>0.94261788524984402</v>
      </c>
      <c r="P2666" s="1061">
        <f>VLOOKUP(C2666,'A. Rate Class Allocations'!$B$124:$J$128,8,FALSE)</f>
        <v>0.86676492558695795</v>
      </c>
      <c r="Q2666" s="1061">
        <f>VLOOKUP(C2666,'A. Rate Class Allocations'!$B$124:$J$128,7,FALSE)</f>
        <v>0.93591420350510102</v>
      </c>
      <c r="R2666" s="1061">
        <f>VLOOKUP(C2666,'A. Rate Class Allocations'!$B$124:$J$128,9,FALSE)</f>
        <v>0.67326093337246795</v>
      </c>
      <c r="S2666" s="1060">
        <f t="shared" si="124"/>
        <v>424.95920260557784</v>
      </c>
      <c r="T2666" s="1060">
        <f t="shared" si="125"/>
        <v>0.12098197828001168</v>
      </c>
    </row>
    <row r="2667" spans="1:20" s="1063" customFormat="1">
      <c r="A2667" s="1072" t="s">
        <v>846</v>
      </c>
      <c r="B2667" s="1063" t="s">
        <v>768</v>
      </c>
      <c r="C2667" s="1063" t="s">
        <v>806</v>
      </c>
      <c r="D2667" s="1063" t="s">
        <v>1270</v>
      </c>
      <c r="E2667" s="1066">
        <v>2019</v>
      </c>
      <c r="F2667" s="1066">
        <v>2019</v>
      </c>
      <c r="G2667" s="1064">
        <v>43529</v>
      </c>
      <c r="H2667" s="1117">
        <f t="shared" si="123"/>
        <v>2019</v>
      </c>
      <c r="I2667" s="1118"/>
      <c r="J2667" s="1063" t="s">
        <v>925</v>
      </c>
      <c r="K2667" s="1063" t="s">
        <v>924</v>
      </c>
      <c r="L2667" s="1063" t="s">
        <v>827</v>
      </c>
      <c r="M2667" s="1063">
        <v>633.90600000000006</v>
      </c>
      <c r="N2667" s="1063">
        <v>0.23400000000000001</v>
      </c>
      <c r="O2667" s="1062">
        <f>VLOOKUP(C2667,'A. Rate Class Allocations'!$B$124:$J$128,6,FALSE)</f>
        <v>0.94261788524984402</v>
      </c>
      <c r="P2667" s="1061">
        <f>VLOOKUP(C2667,'A. Rate Class Allocations'!$B$124:$J$128,8,FALSE)</f>
        <v>0.86676492558695795</v>
      </c>
      <c r="Q2667" s="1061">
        <f>VLOOKUP(C2667,'A. Rate Class Allocations'!$B$124:$J$128,7,FALSE)</f>
        <v>0.93591420350510102</v>
      </c>
      <c r="R2667" s="1061">
        <f>VLOOKUP(C2667,'A. Rate Class Allocations'!$B$124:$J$128,9,FALSE)</f>
        <v>0.67326093337246795</v>
      </c>
      <c r="S2667" s="1060">
        <f t="shared" si="124"/>
        <v>517.91902817554808</v>
      </c>
      <c r="T2667" s="1060">
        <f t="shared" si="125"/>
        <v>0.14744678602876427</v>
      </c>
    </row>
    <row r="2668" spans="1:20" s="1063" customFormat="1">
      <c r="A2668" s="1072" t="s">
        <v>846</v>
      </c>
      <c r="B2668" s="1063" t="s">
        <v>768</v>
      </c>
      <c r="C2668" s="1063" t="s">
        <v>806</v>
      </c>
      <c r="D2668" s="1063" t="s">
        <v>1270</v>
      </c>
      <c r="E2668" s="1066">
        <v>2019</v>
      </c>
      <c r="F2668" s="1066">
        <v>2019</v>
      </c>
      <c r="G2668" s="1064">
        <v>43529</v>
      </c>
      <c r="H2668" s="1117">
        <f t="shared" si="123"/>
        <v>2019</v>
      </c>
      <c r="I2668" s="1118"/>
      <c r="J2668" s="1063" t="s">
        <v>925</v>
      </c>
      <c r="K2668" s="1063" t="s">
        <v>924</v>
      </c>
      <c r="L2668" s="1063" t="s">
        <v>827</v>
      </c>
      <c r="M2668" s="1063">
        <v>471.3660000000001</v>
      </c>
      <c r="N2668" s="1063">
        <v>0.17400000000000002</v>
      </c>
      <c r="O2668" s="1062">
        <f>VLOOKUP(C2668,'A. Rate Class Allocations'!$B$124:$J$128,6,FALSE)</f>
        <v>0.94261788524984402</v>
      </c>
      <c r="P2668" s="1061">
        <f>VLOOKUP(C2668,'A. Rate Class Allocations'!$B$124:$J$128,8,FALSE)</f>
        <v>0.86676492558695795</v>
      </c>
      <c r="Q2668" s="1061">
        <f>VLOOKUP(C2668,'A. Rate Class Allocations'!$B$124:$J$128,7,FALSE)</f>
        <v>0.93591420350510102</v>
      </c>
      <c r="R2668" s="1061">
        <f>VLOOKUP(C2668,'A. Rate Class Allocations'!$B$124:$J$128,9,FALSE)</f>
        <v>0.67326093337246795</v>
      </c>
      <c r="S2668" s="1060">
        <f t="shared" si="124"/>
        <v>385.11927736130502</v>
      </c>
      <c r="T2668" s="1060">
        <f t="shared" si="125"/>
        <v>0.1096399178162606</v>
      </c>
    </row>
    <row r="2669" spans="1:20" s="1063" customFormat="1">
      <c r="A2669" s="1072" t="s">
        <v>846</v>
      </c>
      <c r="B2669" s="1063" t="s">
        <v>768</v>
      </c>
      <c r="C2669" s="1063" t="s">
        <v>806</v>
      </c>
      <c r="D2669" s="1063" t="s">
        <v>1270</v>
      </c>
      <c r="E2669" s="1066">
        <v>2019</v>
      </c>
      <c r="F2669" s="1066">
        <v>2019</v>
      </c>
      <c r="G2669" s="1064">
        <v>43529</v>
      </c>
      <c r="H2669" s="1117">
        <f t="shared" si="123"/>
        <v>2019</v>
      </c>
      <c r="I2669" s="1118"/>
      <c r="J2669" s="1063" t="s">
        <v>925</v>
      </c>
      <c r="K2669" s="1063" t="s">
        <v>924</v>
      </c>
      <c r="L2669" s="1063" t="s">
        <v>827</v>
      </c>
      <c r="M2669" s="1063">
        <v>866.87999999999988</v>
      </c>
      <c r="N2669" s="1063">
        <v>0.31999999999999995</v>
      </c>
      <c r="O2669" s="1062">
        <f>VLOOKUP(C2669,'A. Rate Class Allocations'!$B$124:$J$128,6,FALSE)</f>
        <v>0.94261788524984402</v>
      </c>
      <c r="P2669" s="1061">
        <f>VLOOKUP(C2669,'A. Rate Class Allocations'!$B$124:$J$128,8,FALSE)</f>
        <v>0.86676492558695795</v>
      </c>
      <c r="Q2669" s="1061">
        <f>VLOOKUP(C2669,'A. Rate Class Allocations'!$B$124:$J$128,7,FALSE)</f>
        <v>0.93591420350510102</v>
      </c>
      <c r="R2669" s="1061">
        <f>VLOOKUP(C2669,'A. Rate Class Allocations'!$B$124:$J$128,9,FALSE)</f>
        <v>0.67326093337246795</v>
      </c>
      <c r="S2669" s="1060">
        <f t="shared" si="124"/>
        <v>708.265337675963</v>
      </c>
      <c r="T2669" s="1060">
        <f t="shared" si="125"/>
        <v>0.20163663046668612</v>
      </c>
    </row>
    <row r="2670" spans="1:20" s="1063" customFormat="1">
      <c r="A2670" s="1072" t="s">
        <v>846</v>
      </c>
      <c r="B2670" s="1063" t="s">
        <v>768</v>
      </c>
      <c r="C2670" s="1063" t="s">
        <v>806</v>
      </c>
      <c r="D2670" s="1063" t="s">
        <v>1270</v>
      </c>
      <c r="E2670" s="1066">
        <v>2019</v>
      </c>
      <c r="F2670" s="1066">
        <v>2019</v>
      </c>
      <c r="G2670" s="1064">
        <v>43529</v>
      </c>
      <c r="H2670" s="1117">
        <f t="shared" si="123"/>
        <v>2019</v>
      </c>
      <c r="I2670" s="1118"/>
      <c r="J2670" s="1063" t="s">
        <v>925</v>
      </c>
      <c r="K2670" s="1063" t="s">
        <v>924</v>
      </c>
      <c r="L2670" s="1063" t="s">
        <v>827</v>
      </c>
      <c r="M2670" s="1063">
        <v>541.79999999999995</v>
      </c>
      <c r="N2670" s="1063">
        <v>0.2</v>
      </c>
      <c r="O2670" s="1062">
        <f>VLOOKUP(C2670,'A. Rate Class Allocations'!$B$124:$J$128,6,FALSE)</f>
        <v>0.94261788524984402</v>
      </c>
      <c r="P2670" s="1061">
        <f>VLOOKUP(C2670,'A. Rate Class Allocations'!$B$124:$J$128,8,FALSE)</f>
        <v>0.86676492558695795</v>
      </c>
      <c r="Q2670" s="1061">
        <f>VLOOKUP(C2670,'A. Rate Class Allocations'!$B$124:$J$128,7,FALSE)</f>
        <v>0.93591420350510102</v>
      </c>
      <c r="R2670" s="1061">
        <f>VLOOKUP(C2670,'A. Rate Class Allocations'!$B$124:$J$128,9,FALSE)</f>
        <v>0.67326093337246795</v>
      </c>
      <c r="S2670" s="1060">
        <f t="shared" si="124"/>
        <v>442.66583604747689</v>
      </c>
      <c r="T2670" s="1060">
        <f t="shared" si="125"/>
        <v>0.12602289404167885</v>
      </c>
    </row>
    <row r="2671" spans="1:20" s="1063" customFormat="1">
      <c r="A2671" s="1072" t="s">
        <v>846</v>
      </c>
      <c r="B2671" s="1063" t="s">
        <v>768</v>
      </c>
      <c r="C2671" s="1063" t="s">
        <v>806</v>
      </c>
      <c r="D2671" s="1063" t="s">
        <v>1269</v>
      </c>
      <c r="E2671" s="1066">
        <v>2019</v>
      </c>
      <c r="F2671" s="1066">
        <v>2019</v>
      </c>
      <c r="G2671" s="1064">
        <v>43556</v>
      </c>
      <c r="H2671" s="1117">
        <f t="shared" si="123"/>
        <v>2019</v>
      </c>
      <c r="I2671" s="1118"/>
      <c r="J2671" s="1063" t="s">
        <v>925</v>
      </c>
      <c r="K2671" s="1063" t="s">
        <v>924</v>
      </c>
      <c r="L2671" s="1063" t="s">
        <v>827</v>
      </c>
      <c r="M2671" s="1063">
        <v>2263.41</v>
      </c>
      <c r="N2671" s="1063">
        <v>0.90899999999999992</v>
      </c>
      <c r="O2671" s="1062">
        <f>VLOOKUP(C2671,'A. Rate Class Allocations'!$B$124:$J$128,6,FALSE)</f>
        <v>0.94261788524984402</v>
      </c>
      <c r="P2671" s="1061">
        <f>VLOOKUP(C2671,'A. Rate Class Allocations'!$B$124:$J$128,8,FALSE)</f>
        <v>0.86676492558695795</v>
      </c>
      <c r="Q2671" s="1061">
        <f>VLOOKUP(C2671,'A. Rate Class Allocations'!$B$124:$J$128,7,FALSE)</f>
        <v>0.93591420350510102</v>
      </c>
      <c r="R2671" s="1061">
        <f>VLOOKUP(C2671,'A. Rate Class Allocations'!$B$124:$J$128,9,FALSE)</f>
        <v>0.67326093337246795</v>
      </c>
      <c r="S2671" s="1060">
        <f t="shared" si="124"/>
        <v>1849.2696197272421</v>
      </c>
      <c r="T2671" s="1060">
        <f t="shared" si="125"/>
        <v>0.57277405341943033</v>
      </c>
    </row>
    <row r="2672" spans="1:20" s="1063" customFormat="1">
      <c r="A2672" s="1072" t="s">
        <v>846</v>
      </c>
      <c r="B2672" s="1063" t="s">
        <v>768</v>
      </c>
      <c r="C2672" s="1063" t="s">
        <v>806</v>
      </c>
      <c r="D2672" s="1063" t="s">
        <v>1269</v>
      </c>
      <c r="E2672" s="1066">
        <v>2019</v>
      </c>
      <c r="F2672" s="1066">
        <v>2019</v>
      </c>
      <c r="G2672" s="1064">
        <v>43556</v>
      </c>
      <c r="H2672" s="1117">
        <f t="shared" si="123"/>
        <v>2019</v>
      </c>
      <c r="I2672" s="1118"/>
      <c r="J2672" s="1063" t="s">
        <v>843</v>
      </c>
      <c r="K2672" s="1063" t="s">
        <v>924</v>
      </c>
      <c r="L2672" s="1063" t="s">
        <v>827</v>
      </c>
      <c r="M2672" s="1063">
        <v>251.49</v>
      </c>
      <c r="N2672" s="1063">
        <v>0.10100000000000001</v>
      </c>
      <c r="O2672" s="1062">
        <f>VLOOKUP(C2672,'A. Rate Class Allocations'!$B$124:$J$128,6,FALSE)</f>
        <v>0.94261788524984402</v>
      </c>
      <c r="P2672" s="1061">
        <f>VLOOKUP(C2672,'A. Rate Class Allocations'!$B$124:$J$128,8,FALSE)</f>
        <v>0.86676492558695795</v>
      </c>
      <c r="Q2672" s="1061">
        <f>VLOOKUP(C2672,'A. Rate Class Allocations'!$B$124:$J$128,7,FALSE)</f>
        <v>0.93591420350510102</v>
      </c>
      <c r="R2672" s="1061">
        <f>VLOOKUP(C2672,'A. Rate Class Allocations'!$B$124:$J$128,9,FALSE)</f>
        <v>0.67326093337246795</v>
      </c>
      <c r="S2672" s="1060">
        <f t="shared" si="124"/>
        <v>205.4744021919158</v>
      </c>
      <c r="T2672" s="1060">
        <f t="shared" si="125"/>
        <v>6.3641561491047827E-2</v>
      </c>
    </row>
    <row r="2673" spans="1:20" s="1063" customFormat="1">
      <c r="A2673" s="1072" t="s">
        <v>846</v>
      </c>
      <c r="B2673" s="1063" t="s">
        <v>768</v>
      </c>
      <c r="C2673" s="1063" t="s">
        <v>806</v>
      </c>
      <c r="D2673" s="1063" t="s">
        <v>1269</v>
      </c>
      <c r="E2673" s="1066">
        <v>2019</v>
      </c>
      <c r="F2673" s="1066">
        <v>2019</v>
      </c>
      <c r="G2673" s="1064">
        <v>43556</v>
      </c>
      <c r="H2673" s="1117">
        <f t="shared" si="123"/>
        <v>2019</v>
      </c>
      <c r="I2673" s="1118"/>
      <c r="J2673" s="1063" t="s">
        <v>843</v>
      </c>
      <c r="K2673" s="1063" t="s">
        <v>924</v>
      </c>
      <c r="L2673" s="1063" t="s">
        <v>827</v>
      </c>
      <c r="M2673" s="1063">
        <v>209.16</v>
      </c>
      <c r="N2673" s="1063">
        <v>8.4000000000000005E-2</v>
      </c>
      <c r="O2673" s="1062">
        <f>VLOOKUP(C2673,'A. Rate Class Allocations'!$B$124:$J$128,6,FALSE)</f>
        <v>0.94261788524984402</v>
      </c>
      <c r="P2673" s="1061">
        <f>VLOOKUP(C2673,'A. Rate Class Allocations'!$B$124:$J$128,8,FALSE)</f>
        <v>0.86676492558695795</v>
      </c>
      <c r="Q2673" s="1061">
        <f>VLOOKUP(C2673,'A. Rate Class Allocations'!$B$124:$J$128,7,FALSE)</f>
        <v>0.93591420350510102</v>
      </c>
      <c r="R2673" s="1061">
        <f>VLOOKUP(C2673,'A. Rate Class Allocations'!$B$124:$J$128,9,FALSE)</f>
        <v>0.67326093337246795</v>
      </c>
      <c r="S2673" s="1060">
        <f t="shared" si="124"/>
        <v>170.88960182297947</v>
      </c>
      <c r="T2673" s="1060">
        <f t="shared" si="125"/>
        <v>5.292961549750512E-2</v>
      </c>
    </row>
    <row r="2674" spans="1:20" s="1063" customFormat="1">
      <c r="A2674" s="1072" t="s">
        <v>846</v>
      </c>
      <c r="B2674" s="1063" t="s">
        <v>768</v>
      </c>
      <c r="C2674" s="1063" t="s">
        <v>806</v>
      </c>
      <c r="D2674" s="1063" t="s">
        <v>1268</v>
      </c>
      <c r="E2674" s="1066">
        <v>2019</v>
      </c>
      <c r="F2674" s="1066">
        <v>2019</v>
      </c>
      <c r="G2674" s="1064">
        <v>43530</v>
      </c>
      <c r="H2674" s="1117">
        <f t="shared" si="123"/>
        <v>2019</v>
      </c>
      <c r="I2674" s="1118"/>
      <c r="J2674" s="1063" t="s">
        <v>925</v>
      </c>
      <c r="K2674" s="1063" t="s">
        <v>924</v>
      </c>
      <c r="L2674" s="1063" t="s">
        <v>827</v>
      </c>
      <c r="M2674" s="1063">
        <v>577.67999999999995</v>
      </c>
      <c r="N2674" s="1063">
        <v>0.23199999999999998</v>
      </c>
      <c r="O2674" s="1062">
        <f>VLOOKUP(C2674,'A. Rate Class Allocations'!$B$124:$J$128,6,FALSE)</f>
        <v>0.94261788524984402</v>
      </c>
      <c r="P2674" s="1061">
        <f>VLOOKUP(C2674,'A. Rate Class Allocations'!$B$124:$J$128,8,FALSE)</f>
        <v>0.86676492558695795</v>
      </c>
      <c r="Q2674" s="1061">
        <f>VLOOKUP(C2674,'A. Rate Class Allocations'!$B$124:$J$128,7,FALSE)</f>
        <v>0.93591420350510102</v>
      </c>
      <c r="R2674" s="1061">
        <f>VLOOKUP(C2674,'A. Rate Class Allocations'!$B$124:$J$128,9,FALSE)</f>
        <v>0.67326093337246795</v>
      </c>
      <c r="S2674" s="1060">
        <f t="shared" si="124"/>
        <v>471.98080503489564</v>
      </c>
      <c r="T2674" s="1060">
        <f t="shared" si="125"/>
        <v>0.14618655708834744</v>
      </c>
    </row>
    <row r="2675" spans="1:20" s="1063" customFormat="1">
      <c r="A2675" s="1072" t="s">
        <v>846</v>
      </c>
      <c r="B2675" s="1063" t="s">
        <v>768</v>
      </c>
      <c r="C2675" s="1063" t="s">
        <v>806</v>
      </c>
      <c r="D2675" s="1063" t="s">
        <v>1268</v>
      </c>
      <c r="E2675" s="1066">
        <v>2019</v>
      </c>
      <c r="F2675" s="1066">
        <v>2019</v>
      </c>
      <c r="G2675" s="1064">
        <v>43530</v>
      </c>
      <c r="H2675" s="1117">
        <f t="shared" si="123"/>
        <v>2019</v>
      </c>
      <c r="I2675" s="1118"/>
      <c r="J2675" s="1063" t="s">
        <v>925</v>
      </c>
      <c r="K2675" s="1063" t="s">
        <v>924</v>
      </c>
      <c r="L2675" s="1063" t="s">
        <v>827</v>
      </c>
      <c r="M2675" s="1063">
        <v>388.44000000000011</v>
      </c>
      <c r="N2675" s="1063">
        <v>0.15600000000000003</v>
      </c>
      <c r="O2675" s="1062">
        <f>VLOOKUP(C2675,'A. Rate Class Allocations'!$B$124:$J$128,6,FALSE)</f>
        <v>0.94261788524984402</v>
      </c>
      <c r="P2675" s="1061">
        <f>VLOOKUP(C2675,'A. Rate Class Allocations'!$B$124:$J$128,8,FALSE)</f>
        <v>0.86676492558695795</v>
      </c>
      <c r="Q2675" s="1061">
        <f>VLOOKUP(C2675,'A. Rate Class Allocations'!$B$124:$J$128,7,FALSE)</f>
        <v>0.93591420350510102</v>
      </c>
      <c r="R2675" s="1061">
        <f>VLOOKUP(C2675,'A. Rate Class Allocations'!$B$124:$J$128,9,FALSE)</f>
        <v>0.67326093337246795</v>
      </c>
      <c r="S2675" s="1060">
        <f t="shared" si="124"/>
        <v>317.36640338553343</v>
      </c>
      <c r="T2675" s="1060">
        <f t="shared" si="125"/>
        <v>9.8297857352509524E-2</v>
      </c>
    </row>
    <row r="2676" spans="1:20" s="1063" customFormat="1">
      <c r="A2676" s="1072" t="s">
        <v>846</v>
      </c>
      <c r="B2676" s="1063" t="s">
        <v>768</v>
      </c>
      <c r="C2676" s="1063" t="s">
        <v>806</v>
      </c>
      <c r="D2676" s="1063" t="s">
        <v>1267</v>
      </c>
      <c r="E2676" s="1066">
        <v>2019</v>
      </c>
      <c r="F2676" s="1066">
        <v>2019</v>
      </c>
      <c r="G2676" s="1064">
        <v>43528</v>
      </c>
      <c r="H2676" s="1117">
        <f t="shared" si="123"/>
        <v>2019</v>
      </c>
      <c r="I2676" s="1118"/>
      <c r="J2676" s="1063" t="s">
        <v>925</v>
      </c>
      <c r="K2676" s="1063" t="s">
        <v>924</v>
      </c>
      <c r="L2676" s="1063" t="s">
        <v>827</v>
      </c>
      <c r="M2676" s="1063">
        <v>241.904</v>
      </c>
      <c r="N2676" s="1063">
        <v>0.10400000000000001</v>
      </c>
      <c r="O2676" s="1062">
        <f>VLOOKUP(C2676,'A. Rate Class Allocations'!$B$124:$J$128,6,FALSE)</f>
        <v>0.94261788524984402</v>
      </c>
      <c r="P2676" s="1061">
        <f>VLOOKUP(C2676,'A. Rate Class Allocations'!$B$124:$J$128,8,FALSE)</f>
        <v>0.86676492558695795</v>
      </c>
      <c r="Q2676" s="1061">
        <f>VLOOKUP(C2676,'A. Rate Class Allocations'!$B$124:$J$128,7,FALSE)</f>
        <v>0.93591420350510102</v>
      </c>
      <c r="R2676" s="1061">
        <f>VLOOKUP(C2676,'A. Rate Class Allocations'!$B$124:$J$128,9,FALSE)</f>
        <v>0.67326093337246795</v>
      </c>
      <c r="S2676" s="1060">
        <f t="shared" si="124"/>
        <v>197.64237062242316</v>
      </c>
      <c r="T2676" s="1060">
        <f t="shared" si="125"/>
        <v>6.5531904901673016E-2</v>
      </c>
    </row>
    <row r="2677" spans="1:20" s="1063" customFormat="1">
      <c r="A2677" s="1072" t="s">
        <v>846</v>
      </c>
      <c r="B2677" s="1063" t="s">
        <v>768</v>
      </c>
      <c r="C2677" s="1063" t="s">
        <v>806</v>
      </c>
      <c r="D2677" s="1063" t="s">
        <v>1267</v>
      </c>
      <c r="E2677" s="1066">
        <v>2019</v>
      </c>
      <c r="F2677" s="1066">
        <v>2019</v>
      </c>
      <c r="G2677" s="1064">
        <v>43528</v>
      </c>
      <c r="H2677" s="1117">
        <f t="shared" si="123"/>
        <v>2019</v>
      </c>
      <c r="I2677" s="1118"/>
      <c r="J2677" s="1063" t="s">
        <v>925</v>
      </c>
      <c r="K2677" s="1063" t="s">
        <v>924</v>
      </c>
      <c r="L2677" s="1063" t="s">
        <v>827</v>
      </c>
      <c r="M2677" s="1063">
        <v>202.36199999999999</v>
      </c>
      <c r="N2677" s="1063">
        <v>8.6999999999999994E-2</v>
      </c>
      <c r="O2677" s="1062">
        <f>VLOOKUP(C2677,'A. Rate Class Allocations'!$B$124:$J$128,6,FALSE)</f>
        <v>0.94261788524984402</v>
      </c>
      <c r="P2677" s="1061">
        <f>VLOOKUP(C2677,'A. Rate Class Allocations'!$B$124:$J$128,8,FALSE)</f>
        <v>0.86676492558695795</v>
      </c>
      <c r="Q2677" s="1061">
        <f>VLOOKUP(C2677,'A. Rate Class Allocations'!$B$124:$J$128,7,FALSE)</f>
        <v>0.93591420350510102</v>
      </c>
      <c r="R2677" s="1061">
        <f>VLOOKUP(C2677,'A. Rate Class Allocations'!$B$124:$J$128,9,FALSE)</f>
        <v>0.67326093337246795</v>
      </c>
      <c r="S2677" s="1060">
        <f t="shared" si="124"/>
        <v>165.33544465529627</v>
      </c>
      <c r="T2677" s="1060">
        <f t="shared" si="125"/>
        <v>5.4819958908130288E-2</v>
      </c>
    </row>
    <row r="2678" spans="1:20" s="1063" customFormat="1">
      <c r="A2678" s="1072" t="s">
        <v>846</v>
      </c>
      <c r="B2678" s="1063" t="s">
        <v>768</v>
      </c>
      <c r="C2678" s="1063" t="s">
        <v>806</v>
      </c>
      <c r="D2678" s="1063" t="s">
        <v>1267</v>
      </c>
      <c r="E2678" s="1066">
        <v>2019</v>
      </c>
      <c r="F2678" s="1066">
        <v>2019</v>
      </c>
      <c r="G2678" s="1064">
        <v>43528</v>
      </c>
      <c r="H2678" s="1117">
        <f t="shared" si="123"/>
        <v>2019</v>
      </c>
      <c r="I2678" s="1118"/>
      <c r="J2678" s="1063" t="s">
        <v>925</v>
      </c>
      <c r="K2678" s="1063" t="s">
        <v>924</v>
      </c>
      <c r="L2678" s="1063" t="s">
        <v>827</v>
      </c>
      <c r="M2678" s="1063">
        <v>32.564</v>
      </c>
      <c r="N2678" s="1063">
        <v>1.4E-2</v>
      </c>
      <c r="O2678" s="1062">
        <f>VLOOKUP(C2678,'A. Rate Class Allocations'!$B$124:$J$128,6,FALSE)</f>
        <v>0.94261788524984402</v>
      </c>
      <c r="P2678" s="1061">
        <f>VLOOKUP(C2678,'A. Rate Class Allocations'!$B$124:$J$128,8,FALSE)</f>
        <v>0.86676492558695795</v>
      </c>
      <c r="Q2678" s="1061">
        <f>VLOOKUP(C2678,'A. Rate Class Allocations'!$B$124:$J$128,7,FALSE)</f>
        <v>0.93591420350510102</v>
      </c>
      <c r="R2678" s="1061">
        <f>VLOOKUP(C2678,'A. Rate Class Allocations'!$B$124:$J$128,9,FALSE)</f>
        <v>0.67326093337246795</v>
      </c>
      <c r="S2678" s="1060">
        <f t="shared" si="124"/>
        <v>26.605703737633888</v>
      </c>
      <c r="T2678" s="1060">
        <f t="shared" si="125"/>
        <v>8.8216025829175194E-3</v>
      </c>
    </row>
    <row r="2679" spans="1:20" s="1063" customFormat="1">
      <c r="A2679" s="1072" t="s">
        <v>846</v>
      </c>
      <c r="B2679" s="1063" t="s">
        <v>768</v>
      </c>
      <c r="C2679" s="1063" t="s">
        <v>806</v>
      </c>
      <c r="D2679" s="1063" t="s">
        <v>1267</v>
      </c>
      <c r="E2679" s="1066">
        <v>2019</v>
      </c>
      <c r="F2679" s="1066">
        <v>2019</v>
      </c>
      <c r="G2679" s="1064">
        <v>43528</v>
      </c>
      <c r="H2679" s="1117">
        <f t="shared" si="123"/>
        <v>2019</v>
      </c>
      <c r="I2679" s="1118"/>
      <c r="J2679" s="1063" t="s">
        <v>925</v>
      </c>
      <c r="K2679" s="1063" t="s">
        <v>924</v>
      </c>
      <c r="L2679" s="1063" t="s">
        <v>827</v>
      </c>
      <c r="M2679" s="1063">
        <v>539.63200000000006</v>
      </c>
      <c r="N2679" s="1063">
        <v>0.23200000000000004</v>
      </c>
      <c r="O2679" s="1062">
        <f>VLOOKUP(C2679,'A. Rate Class Allocations'!$B$124:$J$128,6,FALSE)</f>
        <v>0.94261788524984402</v>
      </c>
      <c r="P2679" s="1061">
        <f>VLOOKUP(C2679,'A. Rate Class Allocations'!$B$124:$J$128,8,FALSE)</f>
        <v>0.86676492558695795</v>
      </c>
      <c r="Q2679" s="1061">
        <f>VLOOKUP(C2679,'A. Rate Class Allocations'!$B$124:$J$128,7,FALSE)</f>
        <v>0.93591420350510102</v>
      </c>
      <c r="R2679" s="1061">
        <f>VLOOKUP(C2679,'A. Rate Class Allocations'!$B$124:$J$128,9,FALSE)</f>
        <v>0.67326093337246795</v>
      </c>
      <c r="S2679" s="1060">
        <f t="shared" si="124"/>
        <v>440.89451908079013</v>
      </c>
      <c r="T2679" s="1060">
        <f t="shared" si="125"/>
        <v>0.14618655708834749</v>
      </c>
    </row>
    <row r="2680" spans="1:20" s="1063" customFormat="1">
      <c r="A2680" s="1072" t="s">
        <v>846</v>
      </c>
      <c r="B2680" s="1063" t="s">
        <v>768</v>
      </c>
      <c r="C2680" s="1063" t="s">
        <v>806</v>
      </c>
      <c r="D2680" s="1063" t="s">
        <v>1266</v>
      </c>
      <c r="E2680" s="1066">
        <v>2019</v>
      </c>
      <c r="F2680" s="1066">
        <v>2019</v>
      </c>
      <c r="G2680" s="1064">
        <v>43528</v>
      </c>
      <c r="H2680" s="1117">
        <f t="shared" si="123"/>
        <v>2019</v>
      </c>
      <c r="I2680" s="1118"/>
      <c r="J2680" s="1063" t="s">
        <v>925</v>
      </c>
      <c r="K2680" s="1063" t="s">
        <v>924</v>
      </c>
      <c r="L2680" s="1063" t="s">
        <v>827</v>
      </c>
      <c r="M2680" s="1063">
        <v>3275.8440000000001</v>
      </c>
      <c r="N2680" s="1063">
        <v>1.1960000000000002</v>
      </c>
      <c r="O2680" s="1062">
        <f>VLOOKUP(C2680,'A. Rate Class Allocations'!$B$124:$J$128,6,FALSE)</f>
        <v>0.94261788524984402</v>
      </c>
      <c r="P2680" s="1061">
        <f>VLOOKUP(C2680,'A. Rate Class Allocations'!$B$124:$J$128,8,FALSE)</f>
        <v>0.86676492558695795</v>
      </c>
      <c r="Q2680" s="1061">
        <f>VLOOKUP(C2680,'A. Rate Class Allocations'!$B$124:$J$128,7,FALSE)</f>
        <v>0.93591420350510102</v>
      </c>
      <c r="R2680" s="1061">
        <f>VLOOKUP(C2680,'A. Rate Class Allocations'!$B$124:$J$128,9,FALSE)</f>
        <v>0.67326093337246795</v>
      </c>
      <c r="S2680" s="1060">
        <f t="shared" si="124"/>
        <v>2676.4566685513309</v>
      </c>
      <c r="T2680" s="1060">
        <f t="shared" si="125"/>
        <v>0.7536169063692395</v>
      </c>
    </row>
    <row r="2681" spans="1:20" s="1063" customFormat="1">
      <c r="A2681" s="1072" t="s">
        <v>846</v>
      </c>
      <c r="B2681" s="1063" t="s">
        <v>768</v>
      </c>
      <c r="C2681" s="1063" t="s">
        <v>806</v>
      </c>
      <c r="D2681" s="1063" t="s">
        <v>1266</v>
      </c>
      <c r="E2681" s="1066">
        <v>2019</v>
      </c>
      <c r="F2681" s="1066">
        <v>2019</v>
      </c>
      <c r="G2681" s="1064">
        <v>43528</v>
      </c>
      <c r="H2681" s="1117">
        <f t="shared" si="123"/>
        <v>2019</v>
      </c>
      <c r="I2681" s="1118"/>
      <c r="J2681" s="1063" t="s">
        <v>925</v>
      </c>
      <c r="K2681" s="1063" t="s">
        <v>924</v>
      </c>
      <c r="L2681" s="1063" t="s">
        <v>827</v>
      </c>
      <c r="M2681" s="1063">
        <v>158.86199999999999</v>
      </c>
      <c r="N2681" s="1063">
        <v>5.7999999999999996E-2</v>
      </c>
      <c r="O2681" s="1062">
        <f>VLOOKUP(C2681,'A. Rate Class Allocations'!$B$124:$J$128,6,FALSE)</f>
        <v>0.94261788524984402</v>
      </c>
      <c r="P2681" s="1061">
        <f>VLOOKUP(C2681,'A. Rate Class Allocations'!$B$124:$J$128,8,FALSE)</f>
        <v>0.86676492558695795</v>
      </c>
      <c r="Q2681" s="1061">
        <f>VLOOKUP(C2681,'A. Rate Class Allocations'!$B$124:$J$128,7,FALSE)</f>
        <v>0.93591420350510102</v>
      </c>
      <c r="R2681" s="1061">
        <f>VLOOKUP(C2681,'A. Rate Class Allocations'!$B$124:$J$128,9,FALSE)</f>
        <v>0.67326093337246795</v>
      </c>
      <c r="S2681" s="1060">
        <f t="shared" si="124"/>
        <v>129.7947213845963</v>
      </c>
      <c r="T2681" s="1060">
        <f t="shared" si="125"/>
        <v>3.6546639272086859E-2</v>
      </c>
    </row>
    <row r="2682" spans="1:20" s="1063" customFormat="1">
      <c r="A2682" s="1072" t="s">
        <v>846</v>
      </c>
      <c r="B2682" s="1063" t="s">
        <v>768</v>
      </c>
      <c r="C2682" s="1063" t="s">
        <v>806</v>
      </c>
      <c r="D2682" s="1063" t="s">
        <v>1265</v>
      </c>
      <c r="E2682" s="1066">
        <v>2019</v>
      </c>
      <c r="F2682" s="1066">
        <v>2019</v>
      </c>
      <c r="G2682" s="1064">
        <v>43529</v>
      </c>
      <c r="H2682" s="1117">
        <f t="shared" si="123"/>
        <v>2019</v>
      </c>
      <c r="I2682" s="1118"/>
      <c r="J2682" s="1063" t="s">
        <v>925</v>
      </c>
      <c r="K2682" s="1063" t="s">
        <v>924</v>
      </c>
      <c r="L2682" s="1063" t="s">
        <v>827</v>
      </c>
      <c r="M2682" s="1063">
        <v>3824.64</v>
      </c>
      <c r="N2682" s="1063">
        <v>1.536</v>
      </c>
      <c r="O2682" s="1062">
        <f>VLOOKUP(C2682,'A. Rate Class Allocations'!$B$124:$J$128,6,FALSE)</f>
        <v>0.94261788524984402</v>
      </c>
      <c r="P2682" s="1061">
        <f>VLOOKUP(C2682,'A. Rate Class Allocations'!$B$124:$J$128,8,FALSE)</f>
        <v>0.86676492558695795</v>
      </c>
      <c r="Q2682" s="1061">
        <f>VLOOKUP(C2682,'A. Rate Class Allocations'!$B$124:$J$128,7,FALSE)</f>
        <v>0.93591420350510102</v>
      </c>
      <c r="R2682" s="1061">
        <f>VLOOKUP(C2682,'A. Rate Class Allocations'!$B$124:$J$128,9,FALSE)</f>
        <v>0.67326093337246795</v>
      </c>
      <c r="S2682" s="1060">
        <f t="shared" si="124"/>
        <v>3124.838433334482</v>
      </c>
      <c r="T2682" s="1060">
        <f t="shared" si="125"/>
        <v>0.96785582624009348</v>
      </c>
    </row>
    <row r="2683" spans="1:20" s="1063" customFormat="1">
      <c r="A2683" s="1072" t="s">
        <v>846</v>
      </c>
      <c r="B2683" s="1063" t="s">
        <v>768</v>
      </c>
      <c r="C2683" s="1063" t="s">
        <v>806</v>
      </c>
      <c r="D2683" s="1063" t="s">
        <v>1265</v>
      </c>
      <c r="E2683" s="1066">
        <v>2019</v>
      </c>
      <c r="F2683" s="1066">
        <v>2019</v>
      </c>
      <c r="G2683" s="1064">
        <v>43529</v>
      </c>
      <c r="H2683" s="1117">
        <f t="shared" si="123"/>
        <v>2019</v>
      </c>
      <c r="I2683" s="1118"/>
      <c r="J2683" s="1063" t="s">
        <v>925</v>
      </c>
      <c r="K2683" s="1063" t="s">
        <v>924</v>
      </c>
      <c r="L2683" s="1063" t="s">
        <v>827</v>
      </c>
      <c r="M2683" s="1063">
        <v>776.88000000000022</v>
      </c>
      <c r="N2683" s="1063">
        <v>0.31200000000000006</v>
      </c>
      <c r="O2683" s="1062">
        <f>VLOOKUP(C2683,'A. Rate Class Allocations'!$B$124:$J$128,6,FALSE)</f>
        <v>0.94261788524984402</v>
      </c>
      <c r="P2683" s="1061">
        <f>VLOOKUP(C2683,'A. Rate Class Allocations'!$B$124:$J$128,8,FALSE)</f>
        <v>0.86676492558695795</v>
      </c>
      <c r="Q2683" s="1061">
        <f>VLOOKUP(C2683,'A. Rate Class Allocations'!$B$124:$J$128,7,FALSE)</f>
        <v>0.93591420350510102</v>
      </c>
      <c r="R2683" s="1061">
        <f>VLOOKUP(C2683,'A. Rate Class Allocations'!$B$124:$J$128,9,FALSE)</f>
        <v>0.67326093337246795</v>
      </c>
      <c r="S2683" s="1060">
        <f t="shared" si="124"/>
        <v>634.73280677106686</v>
      </c>
      <c r="T2683" s="1060">
        <f t="shared" si="125"/>
        <v>0.19659571470501905</v>
      </c>
    </row>
    <row r="2684" spans="1:20" s="1063" customFormat="1">
      <c r="A2684" s="1072" t="s">
        <v>846</v>
      </c>
      <c r="B2684" s="1063" t="s">
        <v>768</v>
      </c>
      <c r="C2684" s="1063" t="s">
        <v>806</v>
      </c>
      <c r="D2684" s="1063" t="s">
        <v>1265</v>
      </c>
      <c r="E2684" s="1066">
        <v>2019</v>
      </c>
      <c r="F2684" s="1066">
        <v>2019</v>
      </c>
      <c r="G2684" s="1064">
        <v>43529</v>
      </c>
      <c r="H2684" s="1117">
        <f t="shared" si="123"/>
        <v>2019</v>
      </c>
      <c r="I2684" s="1118"/>
      <c r="J2684" s="1063" t="s">
        <v>925</v>
      </c>
      <c r="K2684" s="1063" t="s">
        <v>924</v>
      </c>
      <c r="L2684" s="1063" t="s">
        <v>827</v>
      </c>
      <c r="M2684" s="1063">
        <v>216.62999999999997</v>
      </c>
      <c r="N2684" s="1063">
        <v>8.6999999999999994E-2</v>
      </c>
      <c r="O2684" s="1062">
        <f>VLOOKUP(C2684,'A. Rate Class Allocations'!$B$124:$J$128,6,FALSE)</f>
        <v>0.94261788524984402</v>
      </c>
      <c r="P2684" s="1061">
        <f>VLOOKUP(C2684,'A. Rate Class Allocations'!$B$124:$J$128,8,FALSE)</f>
        <v>0.86676492558695795</v>
      </c>
      <c r="Q2684" s="1061">
        <f>VLOOKUP(C2684,'A. Rate Class Allocations'!$B$124:$J$128,7,FALSE)</f>
        <v>0.93591420350510102</v>
      </c>
      <c r="R2684" s="1061">
        <f>VLOOKUP(C2684,'A. Rate Class Allocations'!$B$124:$J$128,9,FALSE)</f>
        <v>0.67326093337246795</v>
      </c>
      <c r="S2684" s="1060">
        <f t="shared" si="124"/>
        <v>176.99280188808586</v>
      </c>
      <c r="T2684" s="1060">
        <f t="shared" si="125"/>
        <v>5.4819958908130288E-2</v>
      </c>
    </row>
    <row r="2685" spans="1:20" s="1063" customFormat="1">
      <c r="A2685" s="1072" t="s">
        <v>846</v>
      </c>
      <c r="B2685" s="1063" t="s">
        <v>768</v>
      </c>
      <c r="C2685" s="1063" t="s">
        <v>806</v>
      </c>
      <c r="D2685" s="1063" t="s">
        <v>1264</v>
      </c>
      <c r="E2685" s="1066">
        <v>2019</v>
      </c>
      <c r="F2685" s="1066">
        <v>2019</v>
      </c>
      <c r="G2685" s="1064">
        <v>43529</v>
      </c>
      <c r="H2685" s="1117">
        <f t="shared" si="123"/>
        <v>2019</v>
      </c>
      <c r="I2685" s="1118"/>
      <c r="J2685" s="1063" t="s">
        <v>925</v>
      </c>
      <c r="K2685" s="1063" t="s">
        <v>924</v>
      </c>
      <c r="L2685" s="1063" t="s">
        <v>827</v>
      </c>
      <c r="M2685" s="1063">
        <v>1747.9799999999998</v>
      </c>
      <c r="N2685" s="1063">
        <v>0.78</v>
      </c>
      <c r="O2685" s="1062">
        <f>VLOOKUP(C2685,'A. Rate Class Allocations'!$B$124:$J$128,6,FALSE)</f>
        <v>0.94261788524984402</v>
      </c>
      <c r="P2685" s="1061">
        <f>VLOOKUP(C2685,'A. Rate Class Allocations'!$B$124:$J$128,8,FALSE)</f>
        <v>0.86676492558695795</v>
      </c>
      <c r="Q2685" s="1061">
        <f>VLOOKUP(C2685,'A. Rate Class Allocations'!$B$124:$J$128,7,FALSE)</f>
        <v>0.93591420350510102</v>
      </c>
      <c r="R2685" s="1061">
        <f>VLOOKUP(C2685,'A. Rate Class Allocations'!$B$124:$J$128,9,FALSE)</f>
        <v>0.67326093337246795</v>
      </c>
      <c r="S2685" s="1060">
        <f t="shared" si="124"/>
        <v>1428.1488152348998</v>
      </c>
      <c r="T2685" s="1060">
        <f t="shared" si="125"/>
        <v>0.49148928676254749</v>
      </c>
    </row>
    <row r="2686" spans="1:20" s="1063" customFormat="1">
      <c r="A2686" s="1072" t="s">
        <v>846</v>
      </c>
      <c r="B2686" s="1063" t="s">
        <v>768</v>
      </c>
      <c r="C2686" s="1063" t="s">
        <v>806</v>
      </c>
      <c r="D2686" s="1063" t="s">
        <v>1264</v>
      </c>
      <c r="E2686" s="1066">
        <v>2019</v>
      </c>
      <c r="F2686" s="1066">
        <v>2019</v>
      </c>
      <c r="G2686" s="1064">
        <v>43529</v>
      </c>
      <c r="H2686" s="1117">
        <f t="shared" si="123"/>
        <v>2019</v>
      </c>
      <c r="I2686" s="1118"/>
      <c r="J2686" s="1063" t="s">
        <v>925</v>
      </c>
      <c r="K2686" s="1063" t="s">
        <v>924</v>
      </c>
      <c r="L2686" s="1063" t="s">
        <v>827</v>
      </c>
      <c r="M2686" s="1063">
        <v>430.27199999999999</v>
      </c>
      <c r="N2686" s="1063">
        <v>0.192</v>
      </c>
      <c r="O2686" s="1062">
        <f>VLOOKUP(C2686,'A. Rate Class Allocations'!$B$124:$J$128,6,FALSE)</f>
        <v>0.94261788524984402</v>
      </c>
      <c r="P2686" s="1061">
        <f>VLOOKUP(C2686,'A. Rate Class Allocations'!$B$124:$J$128,8,FALSE)</f>
        <v>0.86676492558695795</v>
      </c>
      <c r="Q2686" s="1061">
        <f>VLOOKUP(C2686,'A. Rate Class Allocations'!$B$124:$J$128,7,FALSE)</f>
        <v>0.93591420350510102</v>
      </c>
      <c r="R2686" s="1061">
        <f>VLOOKUP(C2686,'A. Rate Class Allocations'!$B$124:$J$128,9,FALSE)</f>
        <v>0.67326093337246795</v>
      </c>
      <c r="S2686" s="1060">
        <f t="shared" si="124"/>
        <v>351.54432375012919</v>
      </c>
      <c r="T2686" s="1060">
        <f t="shared" si="125"/>
        <v>0.12098197828001168</v>
      </c>
    </row>
    <row r="2687" spans="1:20" s="1063" customFormat="1">
      <c r="A2687" s="1072" t="s">
        <v>846</v>
      </c>
      <c r="B2687" s="1063" t="s">
        <v>768</v>
      </c>
      <c r="C2687" s="1063" t="s">
        <v>806</v>
      </c>
      <c r="D2687" s="1063" t="s">
        <v>1263</v>
      </c>
      <c r="E2687" s="1066">
        <v>2019</v>
      </c>
      <c r="F2687" s="1066">
        <v>2019</v>
      </c>
      <c r="G2687" s="1064">
        <v>43529</v>
      </c>
      <c r="H2687" s="1117">
        <f t="shared" si="123"/>
        <v>2019</v>
      </c>
      <c r="I2687" s="1118"/>
      <c r="J2687" s="1063" t="s">
        <v>925</v>
      </c>
      <c r="K2687" s="1063" t="s">
        <v>924</v>
      </c>
      <c r="L2687" s="1063" t="s">
        <v>827</v>
      </c>
      <c r="M2687" s="1063">
        <v>2879.9679999999998</v>
      </c>
      <c r="N2687" s="1063">
        <v>1.1960000000000002</v>
      </c>
      <c r="O2687" s="1062">
        <f>VLOOKUP(C2687,'A. Rate Class Allocations'!$B$124:$J$128,6,FALSE)</f>
        <v>0.94261788524984402</v>
      </c>
      <c r="P2687" s="1061">
        <f>VLOOKUP(C2687,'A. Rate Class Allocations'!$B$124:$J$128,8,FALSE)</f>
        <v>0.86676492558695795</v>
      </c>
      <c r="Q2687" s="1061">
        <f>VLOOKUP(C2687,'A. Rate Class Allocations'!$B$124:$J$128,7,FALSE)</f>
        <v>0.93591420350510102</v>
      </c>
      <c r="R2687" s="1061">
        <f>VLOOKUP(C2687,'A. Rate Class Allocations'!$B$124:$J$128,9,FALSE)</f>
        <v>0.67326093337246795</v>
      </c>
      <c r="S2687" s="1060">
        <f t="shared" si="124"/>
        <v>2353.0148440568109</v>
      </c>
      <c r="T2687" s="1060">
        <f t="shared" si="125"/>
        <v>0.7536169063692395</v>
      </c>
    </row>
    <row r="2688" spans="1:20" s="1063" customFormat="1">
      <c r="A2688" s="1072" t="s">
        <v>846</v>
      </c>
      <c r="B2688" s="1063" t="s">
        <v>768</v>
      </c>
      <c r="C2688" s="1063" t="s">
        <v>806</v>
      </c>
      <c r="D2688" s="1063" t="s">
        <v>1262</v>
      </c>
      <c r="E2688" s="1066">
        <v>2019</v>
      </c>
      <c r="F2688" s="1066">
        <v>2019</v>
      </c>
      <c r="G2688" s="1064">
        <v>43529</v>
      </c>
      <c r="H2688" s="1117">
        <f t="shared" si="123"/>
        <v>2019</v>
      </c>
      <c r="I2688" s="1118"/>
      <c r="J2688" s="1063" t="s">
        <v>925</v>
      </c>
      <c r="K2688" s="1063" t="s">
        <v>924</v>
      </c>
      <c r="L2688" s="1063" t="s">
        <v>827</v>
      </c>
      <c r="M2688" s="1063">
        <v>2796.768</v>
      </c>
      <c r="N2688" s="1063">
        <v>1.2480000000000002</v>
      </c>
      <c r="O2688" s="1062">
        <f>VLOOKUP(C2688,'A. Rate Class Allocations'!$B$124:$J$128,6,FALSE)</f>
        <v>0.94261788524984402</v>
      </c>
      <c r="P2688" s="1061">
        <f>VLOOKUP(C2688,'A. Rate Class Allocations'!$B$124:$J$128,8,FALSE)</f>
        <v>0.86676492558695795</v>
      </c>
      <c r="Q2688" s="1061">
        <f>VLOOKUP(C2688,'A. Rate Class Allocations'!$B$124:$J$128,7,FALSE)</f>
        <v>0.93591420350510102</v>
      </c>
      <c r="R2688" s="1061">
        <f>VLOOKUP(C2688,'A. Rate Class Allocations'!$B$124:$J$128,9,FALSE)</f>
        <v>0.67326093337246795</v>
      </c>
      <c r="S2688" s="1060">
        <f t="shared" si="124"/>
        <v>2285.0381043758398</v>
      </c>
      <c r="T2688" s="1060">
        <f t="shared" si="125"/>
        <v>0.78638285882007619</v>
      </c>
    </row>
    <row r="2689" spans="1:20" s="1063" customFormat="1">
      <c r="A2689" s="1072" t="s">
        <v>846</v>
      </c>
      <c r="B2689" s="1063" t="s">
        <v>768</v>
      </c>
      <c r="C2689" s="1063" t="s">
        <v>806</v>
      </c>
      <c r="D2689" s="1063" t="s">
        <v>1261</v>
      </c>
      <c r="E2689" s="1066">
        <v>2019</v>
      </c>
      <c r="F2689" s="1066">
        <v>2019</v>
      </c>
      <c r="G2689" s="1064">
        <v>43529</v>
      </c>
      <c r="H2689" s="1117">
        <f t="shared" si="123"/>
        <v>2019</v>
      </c>
      <c r="I2689" s="1118"/>
      <c r="J2689" s="1063" t="s">
        <v>925</v>
      </c>
      <c r="K2689" s="1063" t="s">
        <v>924</v>
      </c>
      <c r="L2689" s="1063" t="s">
        <v>827</v>
      </c>
      <c r="M2689" s="1063">
        <v>2330.6400000000003</v>
      </c>
      <c r="N2689" s="1063">
        <v>1.0400000000000003</v>
      </c>
      <c r="O2689" s="1062">
        <f>VLOOKUP(C2689,'A. Rate Class Allocations'!$B$124:$J$128,6,FALSE)</f>
        <v>0.94261788524984402</v>
      </c>
      <c r="P2689" s="1061">
        <f>VLOOKUP(C2689,'A. Rate Class Allocations'!$B$124:$J$128,8,FALSE)</f>
        <v>0.86676492558695795</v>
      </c>
      <c r="Q2689" s="1061">
        <f>VLOOKUP(C2689,'A. Rate Class Allocations'!$B$124:$J$128,7,FALSE)</f>
        <v>0.93591420350510102</v>
      </c>
      <c r="R2689" s="1061">
        <f>VLOOKUP(C2689,'A. Rate Class Allocations'!$B$124:$J$128,9,FALSE)</f>
        <v>0.67326093337246795</v>
      </c>
      <c r="S2689" s="1060">
        <f t="shared" si="124"/>
        <v>1904.1984203132001</v>
      </c>
      <c r="T2689" s="1060">
        <f t="shared" si="125"/>
        <v>0.6553190490167301</v>
      </c>
    </row>
    <row r="2690" spans="1:20" s="1063" customFormat="1">
      <c r="A2690" s="1072" t="s">
        <v>846</v>
      </c>
      <c r="B2690" s="1063" t="s">
        <v>768</v>
      </c>
      <c r="C2690" s="1063" t="s">
        <v>806</v>
      </c>
      <c r="D2690" s="1063" t="s">
        <v>1261</v>
      </c>
      <c r="E2690" s="1066">
        <v>2019</v>
      </c>
      <c r="F2690" s="1066">
        <v>2019</v>
      </c>
      <c r="G2690" s="1064">
        <v>43529</v>
      </c>
      <c r="H2690" s="1117">
        <f t="shared" si="123"/>
        <v>2019</v>
      </c>
      <c r="I2690" s="1118"/>
      <c r="J2690" s="1063" t="s">
        <v>925</v>
      </c>
      <c r="K2690" s="1063" t="s">
        <v>924</v>
      </c>
      <c r="L2690" s="1063" t="s">
        <v>827</v>
      </c>
      <c r="M2690" s="1063">
        <v>194.96699999999998</v>
      </c>
      <c r="N2690" s="1063">
        <v>8.6999999999999994E-2</v>
      </c>
      <c r="O2690" s="1062">
        <f>VLOOKUP(C2690,'A. Rate Class Allocations'!$B$124:$J$128,6,FALSE)</f>
        <v>0.94261788524984402</v>
      </c>
      <c r="P2690" s="1061">
        <f>VLOOKUP(C2690,'A. Rate Class Allocations'!$B$124:$J$128,8,FALSE)</f>
        <v>0.86676492558695795</v>
      </c>
      <c r="Q2690" s="1061">
        <f>VLOOKUP(C2690,'A. Rate Class Allocations'!$B$124:$J$128,7,FALSE)</f>
        <v>0.93591420350510102</v>
      </c>
      <c r="R2690" s="1061">
        <f>VLOOKUP(C2690,'A. Rate Class Allocations'!$B$124:$J$128,9,FALSE)</f>
        <v>0.67326093337246795</v>
      </c>
      <c r="S2690" s="1060">
        <f t="shared" si="124"/>
        <v>159.29352169927728</v>
      </c>
      <c r="T2690" s="1060">
        <f t="shared" si="125"/>
        <v>5.4819958908130288E-2</v>
      </c>
    </row>
    <row r="2691" spans="1:20" s="1063" customFormat="1">
      <c r="A2691" s="1072" t="s">
        <v>846</v>
      </c>
      <c r="B2691" s="1063" t="s">
        <v>768</v>
      </c>
      <c r="C2691" s="1063" t="s">
        <v>806</v>
      </c>
      <c r="D2691" s="1063" t="s">
        <v>1261</v>
      </c>
      <c r="E2691" s="1066">
        <v>2019</v>
      </c>
      <c r="F2691" s="1066">
        <v>2019</v>
      </c>
      <c r="G2691" s="1064">
        <v>43529</v>
      </c>
      <c r="H2691" s="1117">
        <f t="shared" si="123"/>
        <v>2019</v>
      </c>
      <c r="I2691" s="1118"/>
      <c r="J2691" s="1063" t="s">
        <v>925</v>
      </c>
      <c r="K2691" s="1063" t="s">
        <v>924</v>
      </c>
      <c r="L2691" s="1063" t="s">
        <v>827</v>
      </c>
      <c r="M2691" s="1063">
        <v>114.29100000000001</v>
      </c>
      <c r="N2691" s="1063">
        <v>5.1000000000000004E-2</v>
      </c>
      <c r="O2691" s="1062">
        <f>VLOOKUP(C2691,'A. Rate Class Allocations'!$B$124:$J$128,6,FALSE)</f>
        <v>0.94261788524984402</v>
      </c>
      <c r="P2691" s="1061">
        <f>VLOOKUP(C2691,'A. Rate Class Allocations'!$B$124:$J$128,8,FALSE)</f>
        <v>0.86676492558695795</v>
      </c>
      <c r="Q2691" s="1061">
        <f>VLOOKUP(C2691,'A. Rate Class Allocations'!$B$124:$J$128,7,FALSE)</f>
        <v>0.93591420350510102</v>
      </c>
      <c r="R2691" s="1061">
        <f>VLOOKUP(C2691,'A. Rate Class Allocations'!$B$124:$J$128,9,FALSE)</f>
        <v>0.67326093337246795</v>
      </c>
      <c r="S2691" s="1060">
        <f t="shared" si="124"/>
        <v>93.378960996128086</v>
      </c>
      <c r="T2691" s="1060">
        <f t="shared" si="125"/>
        <v>3.2135837980628107E-2</v>
      </c>
    </row>
    <row r="2692" spans="1:20" s="1063" customFormat="1">
      <c r="A2692" s="1072" t="s">
        <v>846</v>
      </c>
      <c r="B2692" s="1063" t="s">
        <v>768</v>
      </c>
      <c r="C2692" s="1063" t="s">
        <v>806</v>
      </c>
      <c r="D2692" s="1063" t="s">
        <v>1260</v>
      </c>
      <c r="E2692" s="1066">
        <v>2019</v>
      </c>
      <c r="F2692" s="1066">
        <v>2019</v>
      </c>
      <c r="G2692" s="1064">
        <v>43529</v>
      </c>
      <c r="H2692" s="1117">
        <f t="shared" ref="H2692:H2755" si="126">YEAR(G2692)</f>
        <v>2019</v>
      </c>
      <c r="I2692" s="1118"/>
      <c r="J2692" s="1063" t="s">
        <v>925</v>
      </c>
      <c r="K2692" s="1063" t="s">
        <v>924</v>
      </c>
      <c r="L2692" s="1063" t="s">
        <v>827</v>
      </c>
      <c r="M2692" s="1063">
        <v>2097.5759999999996</v>
      </c>
      <c r="N2692" s="1063">
        <v>0.93599999999999994</v>
      </c>
      <c r="O2692" s="1062">
        <f>VLOOKUP(C2692,'A. Rate Class Allocations'!$B$124:$J$128,6,FALSE)</f>
        <v>0.94261788524984402</v>
      </c>
      <c r="P2692" s="1061">
        <f>VLOOKUP(C2692,'A. Rate Class Allocations'!$B$124:$J$128,8,FALSE)</f>
        <v>0.86676492558695795</v>
      </c>
      <c r="Q2692" s="1061">
        <f>VLOOKUP(C2692,'A. Rate Class Allocations'!$B$124:$J$128,7,FALSE)</f>
        <v>0.93591420350510102</v>
      </c>
      <c r="R2692" s="1061">
        <f>VLOOKUP(C2692,'A. Rate Class Allocations'!$B$124:$J$128,9,FALSE)</f>
        <v>0.67326093337246795</v>
      </c>
      <c r="S2692" s="1060">
        <f t="shared" ref="S2692:S2755" si="127">M2692*O2692*P2692</f>
        <v>1713.7785782818796</v>
      </c>
      <c r="T2692" s="1060">
        <f t="shared" ref="T2692:T2755" si="128">N2692*Q2692*R2692</f>
        <v>0.58978714411505695</v>
      </c>
    </row>
    <row r="2693" spans="1:20" s="1063" customFormat="1">
      <c r="A2693" s="1072" t="s">
        <v>846</v>
      </c>
      <c r="B2693" s="1063" t="s">
        <v>768</v>
      </c>
      <c r="C2693" s="1063" t="s">
        <v>806</v>
      </c>
      <c r="D2693" s="1063" t="s">
        <v>1260</v>
      </c>
      <c r="E2693" s="1066">
        <v>2019</v>
      </c>
      <c r="F2693" s="1066">
        <v>2019</v>
      </c>
      <c r="G2693" s="1064">
        <v>43529</v>
      </c>
      <c r="H2693" s="1117">
        <f t="shared" si="126"/>
        <v>2019</v>
      </c>
      <c r="I2693" s="1118"/>
      <c r="J2693" s="1063" t="s">
        <v>925</v>
      </c>
      <c r="K2693" s="1063" t="s">
        <v>924</v>
      </c>
      <c r="L2693" s="1063" t="s">
        <v>827</v>
      </c>
      <c r="M2693" s="1063">
        <v>64.98899999999999</v>
      </c>
      <c r="N2693" s="1063">
        <v>2.8999999999999998E-2</v>
      </c>
      <c r="O2693" s="1062">
        <f>VLOOKUP(C2693,'A. Rate Class Allocations'!$B$124:$J$128,6,FALSE)</f>
        <v>0.94261788524984402</v>
      </c>
      <c r="P2693" s="1061">
        <f>VLOOKUP(C2693,'A. Rate Class Allocations'!$B$124:$J$128,8,FALSE)</f>
        <v>0.86676492558695795</v>
      </c>
      <c r="Q2693" s="1061">
        <f>VLOOKUP(C2693,'A. Rate Class Allocations'!$B$124:$J$128,7,FALSE)</f>
        <v>0.93591420350510102</v>
      </c>
      <c r="R2693" s="1061">
        <f>VLOOKUP(C2693,'A. Rate Class Allocations'!$B$124:$J$128,9,FALSE)</f>
        <v>0.67326093337246795</v>
      </c>
      <c r="S2693" s="1060">
        <f t="shared" si="127"/>
        <v>53.097840566425759</v>
      </c>
      <c r="T2693" s="1060">
        <f t="shared" si="128"/>
        <v>1.8273319636043429E-2</v>
      </c>
    </row>
    <row r="2694" spans="1:20" s="1063" customFormat="1">
      <c r="A2694" s="1072" t="s">
        <v>846</v>
      </c>
      <c r="B2694" s="1063" t="s">
        <v>768</v>
      </c>
      <c r="C2694" s="1063" t="s">
        <v>806</v>
      </c>
      <c r="D2694" s="1063" t="s">
        <v>1259</v>
      </c>
      <c r="E2694" s="1066">
        <v>2019</v>
      </c>
      <c r="F2694" s="1066">
        <v>2019</v>
      </c>
      <c r="G2694" s="1064">
        <v>43529</v>
      </c>
      <c r="H2694" s="1117">
        <f t="shared" si="126"/>
        <v>2019</v>
      </c>
      <c r="I2694" s="1118"/>
      <c r="J2694" s="1063" t="s">
        <v>925</v>
      </c>
      <c r="K2694" s="1063" t="s">
        <v>924</v>
      </c>
      <c r="L2694" s="1063" t="s">
        <v>827</v>
      </c>
      <c r="M2694" s="1063">
        <v>3793.920000000001</v>
      </c>
      <c r="N2694" s="1063">
        <v>1.2480000000000002</v>
      </c>
      <c r="O2694" s="1062">
        <f>VLOOKUP(C2694,'A. Rate Class Allocations'!$B$124:$J$128,6,FALSE)</f>
        <v>0.94261788524984402</v>
      </c>
      <c r="P2694" s="1061">
        <f>VLOOKUP(C2694,'A. Rate Class Allocations'!$B$124:$J$128,8,FALSE)</f>
        <v>0.86676492558695795</v>
      </c>
      <c r="Q2694" s="1061">
        <f>VLOOKUP(C2694,'A. Rate Class Allocations'!$B$124:$J$128,7,FALSE)</f>
        <v>0.93591420350510102</v>
      </c>
      <c r="R2694" s="1061">
        <f>VLOOKUP(C2694,'A. Rate Class Allocations'!$B$124:$J$128,9,FALSE)</f>
        <v>0.67326093337246795</v>
      </c>
      <c r="S2694" s="1060">
        <f t="shared" si="127"/>
        <v>3099.7393294522781</v>
      </c>
      <c r="T2694" s="1060">
        <f t="shared" si="128"/>
        <v>0.78638285882007619</v>
      </c>
    </row>
    <row r="2695" spans="1:20" s="1063" customFormat="1">
      <c r="A2695" s="1072" t="s">
        <v>846</v>
      </c>
      <c r="B2695" s="1063" t="s">
        <v>768</v>
      </c>
      <c r="C2695" s="1063" t="s">
        <v>806</v>
      </c>
      <c r="D2695" s="1063" t="s">
        <v>1258</v>
      </c>
      <c r="E2695" s="1066">
        <v>2019</v>
      </c>
      <c r="F2695" s="1066">
        <v>2019</v>
      </c>
      <c r="G2695" s="1064">
        <v>43529</v>
      </c>
      <c r="H2695" s="1117">
        <f t="shared" si="126"/>
        <v>2019</v>
      </c>
      <c r="I2695" s="1118"/>
      <c r="J2695" s="1063" t="s">
        <v>925</v>
      </c>
      <c r="K2695" s="1063" t="s">
        <v>924</v>
      </c>
      <c r="L2695" s="1063" t="s">
        <v>827</v>
      </c>
      <c r="M2695" s="1063">
        <v>108.42000000000002</v>
      </c>
      <c r="N2695" s="1063">
        <v>5.2000000000000005E-2</v>
      </c>
      <c r="O2695" s="1062">
        <f>VLOOKUP(C2695,'A. Rate Class Allocations'!$B$124:$J$128,6,FALSE)</f>
        <v>0.94261788524984402</v>
      </c>
      <c r="P2695" s="1061">
        <f>VLOOKUP(C2695,'A. Rate Class Allocations'!$B$124:$J$128,8,FALSE)</f>
        <v>0.86676492558695795</v>
      </c>
      <c r="Q2695" s="1061">
        <f>VLOOKUP(C2695,'A. Rate Class Allocations'!$B$124:$J$128,7,FALSE)</f>
        <v>0.93591420350510102</v>
      </c>
      <c r="R2695" s="1061">
        <f>VLOOKUP(C2695,'A. Rate Class Allocations'!$B$124:$J$128,9,FALSE)</f>
        <v>0.67326093337246795</v>
      </c>
      <c r="S2695" s="1060">
        <f t="shared" si="127"/>
        <v>88.582188896765331</v>
      </c>
      <c r="T2695" s="1060">
        <f t="shared" si="128"/>
        <v>3.2765952450836508E-2</v>
      </c>
    </row>
    <row r="2696" spans="1:20" s="1063" customFormat="1">
      <c r="A2696" s="1072" t="s">
        <v>846</v>
      </c>
      <c r="B2696" s="1063" t="s">
        <v>768</v>
      </c>
      <c r="C2696" s="1063" t="s">
        <v>806</v>
      </c>
      <c r="D2696" s="1063" t="s">
        <v>1258</v>
      </c>
      <c r="E2696" s="1066">
        <v>2019</v>
      </c>
      <c r="F2696" s="1066">
        <v>2019</v>
      </c>
      <c r="G2696" s="1064">
        <v>43529</v>
      </c>
      <c r="H2696" s="1117">
        <f t="shared" si="126"/>
        <v>2019</v>
      </c>
      <c r="I2696" s="1118"/>
      <c r="J2696" s="1063" t="s">
        <v>925</v>
      </c>
      <c r="K2696" s="1063" t="s">
        <v>924</v>
      </c>
      <c r="L2696" s="1063" t="s">
        <v>827</v>
      </c>
      <c r="M2696" s="1063">
        <v>2001.6</v>
      </c>
      <c r="N2696" s="1063">
        <v>0.96000000000000008</v>
      </c>
      <c r="O2696" s="1062">
        <f>VLOOKUP(C2696,'A. Rate Class Allocations'!$B$124:$J$128,6,FALSE)</f>
        <v>0.94261788524984402</v>
      </c>
      <c r="P2696" s="1061">
        <f>VLOOKUP(C2696,'A. Rate Class Allocations'!$B$124:$J$128,8,FALSE)</f>
        <v>0.86676492558695795</v>
      </c>
      <c r="Q2696" s="1061">
        <f>VLOOKUP(C2696,'A. Rate Class Allocations'!$B$124:$J$128,7,FALSE)</f>
        <v>0.93591420350510102</v>
      </c>
      <c r="R2696" s="1061">
        <f>VLOOKUP(C2696,'A. Rate Class Allocations'!$B$124:$J$128,9,FALSE)</f>
        <v>0.67326093337246795</v>
      </c>
      <c r="S2696" s="1060">
        <f t="shared" si="127"/>
        <v>1635.3634873248982</v>
      </c>
      <c r="T2696" s="1060">
        <f t="shared" si="128"/>
        <v>0.60490989140005846</v>
      </c>
    </row>
    <row r="2697" spans="1:20" s="1063" customFormat="1">
      <c r="A2697" s="1072" t="s">
        <v>846</v>
      </c>
      <c r="B2697" s="1063" t="s">
        <v>768</v>
      </c>
      <c r="C2697" s="1063" t="s">
        <v>806</v>
      </c>
      <c r="D2697" s="1063" t="s">
        <v>1258</v>
      </c>
      <c r="E2697" s="1066">
        <v>2019</v>
      </c>
      <c r="F2697" s="1066">
        <v>2019</v>
      </c>
      <c r="G2697" s="1064">
        <v>43529</v>
      </c>
      <c r="H2697" s="1117">
        <f t="shared" si="126"/>
        <v>2019</v>
      </c>
      <c r="I2697" s="1118"/>
      <c r="J2697" s="1063" t="s">
        <v>925</v>
      </c>
      <c r="K2697" s="1063" t="s">
        <v>924</v>
      </c>
      <c r="L2697" s="1063" t="s">
        <v>827</v>
      </c>
      <c r="M2697" s="1063">
        <v>60.465000000000003</v>
      </c>
      <c r="N2697" s="1063">
        <v>2.8999999999999998E-2</v>
      </c>
      <c r="O2697" s="1062">
        <f>VLOOKUP(C2697,'A. Rate Class Allocations'!$B$124:$J$128,6,FALSE)</f>
        <v>0.94261788524984402</v>
      </c>
      <c r="P2697" s="1061">
        <f>VLOOKUP(C2697,'A. Rate Class Allocations'!$B$124:$J$128,8,FALSE)</f>
        <v>0.86676492558695795</v>
      </c>
      <c r="Q2697" s="1061">
        <f>VLOOKUP(C2697,'A. Rate Class Allocations'!$B$124:$J$128,7,FALSE)</f>
        <v>0.93591420350510102</v>
      </c>
      <c r="R2697" s="1061">
        <f>VLOOKUP(C2697,'A. Rate Class Allocations'!$B$124:$J$128,9,FALSE)</f>
        <v>0.67326093337246795</v>
      </c>
      <c r="S2697" s="1060">
        <f t="shared" si="127"/>
        <v>49.401605346272966</v>
      </c>
      <c r="T2697" s="1060">
        <f t="shared" si="128"/>
        <v>1.8273319636043429E-2</v>
      </c>
    </row>
    <row r="2698" spans="1:20" s="1063" customFormat="1">
      <c r="A2698" s="1072" t="s">
        <v>846</v>
      </c>
      <c r="B2698" s="1063" t="s">
        <v>768</v>
      </c>
      <c r="C2698" s="1063" t="s">
        <v>806</v>
      </c>
      <c r="D2698" s="1063" t="s">
        <v>1258</v>
      </c>
      <c r="E2698" s="1066">
        <v>2019</v>
      </c>
      <c r="F2698" s="1066">
        <v>2019</v>
      </c>
      <c r="G2698" s="1064">
        <v>43529</v>
      </c>
      <c r="H2698" s="1117">
        <f t="shared" si="126"/>
        <v>2019</v>
      </c>
      <c r="I2698" s="1118"/>
      <c r="J2698" s="1063" t="s">
        <v>925</v>
      </c>
      <c r="K2698" s="1063" t="s">
        <v>924</v>
      </c>
      <c r="L2698" s="1063" t="s">
        <v>827</v>
      </c>
      <c r="M2698" s="1063">
        <v>319.005</v>
      </c>
      <c r="N2698" s="1063">
        <v>0.153</v>
      </c>
      <c r="O2698" s="1062">
        <f>VLOOKUP(C2698,'A. Rate Class Allocations'!$B$124:$J$128,6,FALSE)</f>
        <v>0.94261788524984402</v>
      </c>
      <c r="P2698" s="1061">
        <f>VLOOKUP(C2698,'A. Rate Class Allocations'!$B$124:$J$128,8,FALSE)</f>
        <v>0.86676492558695795</v>
      </c>
      <c r="Q2698" s="1061">
        <f>VLOOKUP(C2698,'A. Rate Class Allocations'!$B$124:$J$128,7,FALSE)</f>
        <v>0.93591420350510102</v>
      </c>
      <c r="R2698" s="1061">
        <f>VLOOKUP(C2698,'A. Rate Class Allocations'!$B$124:$J$128,9,FALSE)</f>
        <v>0.67326093337246795</v>
      </c>
      <c r="S2698" s="1060">
        <f t="shared" si="127"/>
        <v>260.63605579240561</v>
      </c>
      <c r="T2698" s="1060">
        <f t="shared" si="128"/>
        <v>9.6407513941884321E-2</v>
      </c>
    </row>
    <row r="2699" spans="1:20" s="1063" customFormat="1">
      <c r="A2699" s="1072" t="s">
        <v>846</v>
      </c>
      <c r="B2699" s="1063" t="s">
        <v>768</v>
      </c>
      <c r="C2699" s="1063" t="s">
        <v>806</v>
      </c>
      <c r="D2699" s="1063" t="s">
        <v>1257</v>
      </c>
      <c r="E2699" s="1066">
        <v>2019</v>
      </c>
      <c r="F2699" s="1066">
        <v>2019</v>
      </c>
      <c r="G2699" s="1064">
        <v>43529</v>
      </c>
      <c r="H2699" s="1117">
        <f t="shared" si="126"/>
        <v>2019</v>
      </c>
      <c r="I2699" s="1118"/>
      <c r="J2699" s="1063" t="s">
        <v>925</v>
      </c>
      <c r="K2699" s="1063" t="s">
        <v>924</v>
      </c>
      <c r="L2699" s="1063" t="s">
        <v>827</v>
      </c>
      <c r="M2699" s="1063">
        <v>367.53600000000012</v>
      </c>
      <c r="N2699" s="1063">
        <v>0.15600000000000003</v>
      </c>
      <c r="O2699" s="1062">
        <f>VLOOKUP(C2699,'A. Rate Class Allocations'!$B$124:$J$128,6,FALSE)</f>
        <v>0.94261788524984402</v>
      </c>
      <c r="P2699" s="1061">
        <f>VLOOKUP(C2699,'A. Rate Class Allocations'!$B$124:$J$128,8,FALSE)</f>
        <v>0.86676492558695795</v>
      </c>
      <c r="Q2699" s="1061">
        <f>VLOOKUP(C2699,'A. Rate Class Allocations'!$B$124:$J$128,7,FALSE)</f>
        <v>0.93591420350510102</v>
      </c>
      <c r="R2699" s="1061">
        <f>VLOOKUP(C2699,'A. Rate Class Allocations'!$B$124:$J$128,9,FALSE)</f>
        <v>0.67326093337246795</v>
      </c>
      <c r="S2699" s="1060">
        <f t="shared" si="127"/>
        <v>300.28724754068941</v>
      </c>
      <c r="T2699" s="1060">
        <f t="shared" si="128"/>
        <v>9.8297857352509524E-2</v>
      </c>
    </row>
    <row r="2700" spans="1:20" s="1063" customFormat="1">
      <c r="A2700" s="1072" t="s">
        <v>846</v>
      </c>
      <c r="B2700" s="1063" t="s">
        <v>768</v>
      </c>
      <c r="C2700" s="1063" t="s">
        <v>806</v>
      </c>
      <c r="D2700" s="1063" t="s">
        <v>1257</v>
      </c>
      <c r="E2700" s="1066">
        <v>2019</v>
      </c>
      <c r="F2700" s="1066">
        <v>2019</v>
      </c>
      <c r="G2700" s="1064">
        <v>43529</v>
      </c>
      <c r="H2700" s="1117">
        <f t="shared" si="126"/>
        <v>2019</v>
      </c>
      <c r="I2700" s="1118"/>
      <c r="J2700" s="1063" t="s">
        <v>925</v>
      </c>
      <c r="K2700" s="1063" t="s">
        <v>924</v>
      </c>
      <c r="L2700" s="1063" t="s">
        <v>827</v>
      </c>
      <c r="M2700" s="1063">
        <v>1809.4080000000001</v>
      </c>
      <c r="N2700" s="1063">
        <v>0.76800000000000002</v>
      </c>
      <c r="O2700" s="1062">
        <f>VLOOKUP(C2700,'A. Rate Class Allocations'!$B$124:$J$128,6,FALSE)</f>
        <v>0.94261788524984402</v>
      </c>
      <c r="P2700" s="1061">
        <f>VLOOKUP(C2700,'A. Rate Class Allocations'!$B$124:$J$128,8,FALSE)</f>
        <v>0.86676492558695795</v>
      </c>
      <c r="Q2700" s="1061">
        <f>VLOOKUP(C2700,'A. Rate Class Allocations'!$B$124:$J$128,7,FALSE)</f>
        <v>0.93591420350510102</v>
      </c>
      <c r="R2700" s="1061">
        <f>VLOOKUP(C2700,'A. Rate Class Allocations'!$B$124:$J$128,9,FALSE)</f>
        <v>0.67326093337246795</v>
      </c>
      <c r="S2700" s="1060">
        <f t="shared" si="127"/>
        <v>1478.3372186618553</v>
      </c>
      <c r="T2700" s="1060">
        <f t="shared" si="128"/>
        <v>0.48392791312004674</v>
      </c>
    </row>
    <row r="2701" spans="1:20" s="1063" customFormat="1">
      <c r="A2701" s="1072" t="s">
        <v>846</v>
      </c>
      <c r="B2701" s="1063" t="s">
        <v>768</v>
      </c>
      <c r="C2701" s="1063" t="s">
        <v>806</v>
      </c>
      <c r="D2701" s="1063" t="s">
        <v>1257</v>
      </c>
      <c r="E2701" s="1066">
        <v>2019</v>
      </c>
      <c r="F2701" s="1066">
        <v>2019</v>
      </c>
      <c r="G2701" s="1064">
        <v>43529</v>
      </c>
      <c r="H2701" s="1117">
        <f t="shared" si="126"/>
        <v>2019</v>
      </c>
      <c r="I2701" s="1118"/>
      <c r="J2701" s="1063" t="s">
        <v>925</v>
      </c>
      <c r="K2701" s="1063" t="s">
        <v>924</v>
      </c>
      <c r="L2701" s="1063" t="s">
        <v>827</v>
      </c>
      <c r="M2701" s="1063">
        <v>68.323999999999998</v>
      </c>
      <c r="N2701" s="1063">
        <v>2.8999999999999998E-2</v>
      </c>
      <c r="O2701" s="1062">
        <f>VLOOKUP(C2701,'A. Rate Class Allocations'!$B$124:$J$128,6,FALSE)</f>
        <v>0.94261788524984402</v>
      </c>
      <c r="P2701" s="1061">
        <f>VLOOKUP(C2701,'A. Rate Class Allocations'!$B$124:$J$128,8,FALSE)</f>
        <v>0.86676492558695795</v>
      </c>
      <c r="Q2701" s="1061">
        <f>VLOOKUP(C2701,'A. Rate Class Allocations'!$B$124:$J$128,7,FALSE)</f>
        <v>0.93591420350510102</v>
      </c>
      <c r="R2701" s="1061">
        <f>VLOOKUP(C2701,'A. Rate Class Allocations'!$B$124:$J$128,9,FALSE)</f>
        <v>0.67326093337246795</v>
      </c>
      <c r="S2701" s="1060">
        <f t="shared" si="127"/>
        <v>55.82262935051277</v>
      </c>
      <c r="T2701" s="1060">
        <f t="shared" si="128"/>
        <v>1.8273319636043429E-2</v>
      </c>
    </row>
    <row r="2702" spans="1:20" s="1063" customFormat="1">
      <c r="A2702" s="1072" t="s">
        <v>846</v>
      </c>
      <c r="B2702" s="1063" t="s">
        <v>768</v>
      </c>
      <c r="C2702" s="1063" t="s">
        <v>806</v>
      </c>
      <c r="D2702" s="1063" t="s">
        <v>1257</v>
      </c>
      <c r="E2702" s="1066">
        <v>2019</v>
      </c>
      <c r="F2702" s="1066">
        <v>2019</v>
      </c>
      <c r="G2702" s="1064">
        <v>43529</v>
      </c>
      <c r="H2702" s="1117">
        <f t="shared" si="126"/>
        <v>2019</v>
      </c>
      <c r="I2702" s="1118"/>
      <c r="J2702" s="1063" t="s">
        <v>925</v>
      </c>
      <c r="K2702" s="1063" t="s">
        <v>924</v>
      </c>
      <c r="L2702" s="1063" t="s">
        <v>827</v>
      </c>
      <c r="M2702" s="1063">
        <v>360.46800000000007</v>
      </c>
      <c r="N2702" s="1063">
        <v>0.153</v>
      </c>
      <c r="O2702" s="1062">
        <f>VLOOKUP(C2702,'A. Rate Class Allocations'!$B$124:$J$128,6,FALSE)</f>
        <v>0.94261788524984402</v>
      </c>
      <c r="P2702" s="1061">
        <f>VLOOKUP(C2702,'A. Rate Class Allocations'!$B$124:$J$128,8,FALSE)</f>
        <v>0.86676492558695795</v>
      </c>
      <c r="Q2702" s="1061">
        <f>VLOOKUP(C2702,'A. Rate Class Allocations'!$B$124:$J$128,7,FALSE)</f>
        <v>0.93591420350510102</v>
      </c>
      <c r="R2702" s="1061">
        <f>VLOOKUP(C2702,'A. Rate Class Allocations'!$B$124:$J$128,9,FALSE)</f>
        <v>0.67326093337246795</v>
      </c>
      <c r="S2702" s="1060">
        <f t="shared" si="127"/>
        <v>294.51249278029155</v>
      </c>
      <c r="T2702" s="1060">
        <f t="shared" si="128"/>
        <v>9.6407513941884321E-2</v>
      </c>
    </row>
    <row r="2703" spans="1:20" s="1063" customFormat="1">
      <c r="A2703" s="1072" t="s">
        <v>846</v>
      </c>
      <c r="B2703" s="1063" t="s">
        <v>768</v>
      </c>
      <c r="C2703" s="1063" t="s">
        <v>806</v>
      </c>
      <c r="D2703" s="1063" t="s">
        <v>1257</v>
      </c>
      <c r="E2703" s="1066">
        <v>2019</v>
      </c>
      <c r="F2703" s="1066">
        <v>2019</v>
      </c>
      <c r="G2703" s="1064">
        <v>43529</v>
      </c>
      <c r="H2703" s="1117">
        <f t="shared" si="126"/>
        <v>2019</v>
      </c>
      <c r="I2703" s="1118"/>
      <c r="J2703" s="1063" t="s">
        <v>925</v>
      </c>
      <c r="K2703" s="1063" t="s">
        <v>924</v>
      </c>
      <c r="L2703" s="1063" t="s">
        <v>827</v>
      </c>
      <c r="M2703" s="1063">
        <v>146.072</v>
      </c>
      <c r="N2703" s="1063">
        <v>6.2E-2</v>
      </c>
      <c r="O2703" s="1062">
        <f>VLOOKUP(C2703,'A. Rate Class Allocations'!$B$124:$J$128,6,FALSE)</f>
        <v>0.94261788524984402</v>
      </c>
      <c r="P2703" s="1061">
        <f>VLOOKUP(C2703,'A. Rate Class Allocations'!$B$124:$J$128,8,FALSE)</f>
        <v>0.86676492558695795</v>
      </c>
      <c r="Q2703" s="1061">
        <f>VLOOKUP(C2703,'A. Rate Class Allocations'!$B$124:$J$128,7,FALSE)</f>
        <v>0.93591420350510102</v>
      </c>
      <c r="R2703" s="1061">
        <f>VLOOKUP(C2703,'A. Rate Class Allocations'!$B$124:$J$128,9,FALSE)</f>
        <v>0.67326093337246795</v>
      </c>
      <c r="S2703" s="1060">
        <f t="shared" si="127"/>
        <v>119.34493171488937</v>
      </c>
      <c r="T2703" s="1060">
        <f t="shared" si="128"/>
        <v>3.9067097152920442E-2</v>
      </c>
    </row>
    <row r="2704" spans="1:20" s="1063" customFormat="1">
      <c r="A2704" s="1072" t="s">
        <v>846</v>
      </c>
      <c r="B2704" s="1063" t="s">
        <v>768</v>
      </c>
      <c r="C2704" s="1063" t="s">
        <v>806</v>
      </c>
      <c r="D2704" s="1063" t="s">
        <v>1256</v>
      </c>
      <c r="E2704" s="1066">
        <v>2019</v>
      </c>
      <c r="F2704" s="1066">
        <v>2019</v>
      </c>
      <c r="G2704" s="1064">
        <v>43529</v>
      </c>
      <c r="H2704" s="1117">
        <f t="shared" si="126"/>
        <v>2019</v>
      </c>
      <c r="I2704" s="1118"/>
      <c r="J2704" s="1063" t="s">
        <v>925</v>
      </c>
      <c r="K2704" s="1063" t="s">
        <v>924</v>
      </c>
      <c r="L2704" s="1063" t="s">
        <v>827</v>
      </c>
      <c r="M2704" s="1063">
        <v>2643.6800000000007</v>
      </c>
      <c r="N2704" s="1063">
        <v>1.0400000000000003</v>
      </c>
      <c r="O2704" s="1062">
        <f>VLOOKUP(C2704,'A. Rate Class Allocations'!$B$124:$J$128,6,FALSE)</f>
        <v>0.94261788524984402</v>
      </c>
      <c r="P2704" s="1061">
        <f>VLOOKUP(C2704,'A. Rate Class Allocations'!$B$124:$J$128,8,FALSE)</f>
        <v>0.86676492558695795</v>
      </c>
      <c r="Q2704" s="1061">
        <f>VLOOKUP(C2704,'A. Rate Class Allocations'!$B$124:$J$128,7,FALSE)</f>
        <v>0.93591420350510102</v>
      </c>
      <c r="R2704" s="1061">
        <f>VLOOKUP(C2704,'A. Rate Class Allocations'!$B$124:$J$128,9,FALSE)</f>
        <v>0.67326093337246795</v>
      </c>
      <c r="S2704" s="1060">
        <f t="shared" si="127"/>
        <v>2159.960903362854</v>
      </c>
      <c r="T2704" s="1060">
        <f t="shared" si="128"/>
        <v>0.6553190490167301</v>
      </c>
    </row>
    <row r="2705" spans="1:20" s="1063" customFormat="1">
      <c r="A2705" s="1072" t="s">
        <v>846</v>
      </c>
      <c r="B2705" s="1063" t="s">
        <v>768</v>
      </c>
      <c r="C2705" s="1063" t="s">
        <v>806</v>
      </c>
      <c r="D2705" s="1063" t="s">
        <v>1256</v>
      </c>
      <c r="E2705" s="1066">
        <v>2019</v>
      </c>
      <c r="F2705" s="1066">
        <v>2019</v>
      </c>
      <c r="G2705" s="1064">
        <v>43529</v>
      </c>
      <c r="H2705" s="1117">
        <f t="shared" si="126"/>
        <v>2019</v>
      </c>
      <c r="I2705" s="1118"/>
      <c r="J2705" s="1063" t="s">
        <v>925</v>
      </c>
      <c r="K2705" s="1063" t="s">
        <v>924</v>
      </c>
      <c r="L2705" s="1063" t="s">
        <v>827</v>
      </c>
      <c r="M2705" s="1063">
        <v>732.096</v>
      </c>
      <c r="N2705" s="1063">
        <v>0.28799999999999998</v>
      </c>
      <c r="O2705" s="1062">
        <f>VLOOKUP(C2705,'A. Rate Class Allocations'!$B$124:$J$128,6,FALSE)</f>
        <v>0.94261788524984402</v>
      </c>
      <c r="P2705" s="1061">
        <f>VLOOKUP(C2705,'A. Rate Class Allocations'!$B$124:$J$128,8,FALSE)</f>
        <v>0.86676492558695795</v>
      </c>
      <c r="Q2705" s="1061">
        <f>VLOOKUP(C2705,'A. Rate Class Allocations'!$B$124:$J$128,7,FALSE)</f>
        <v>0.93591420350510102</v>
      </c>
      <c r="R2705" s="1061">
        <f>VLOOKUP(C2705,'A. Rate Class Allocations'!$B$124:$J$128,9,FALSE)</f>
        <v>0.67326093337246795</v>
      </c>
      <c r="S2705" s="1060">
        <f t="shared" si="127"/>
        <v>598.14301939279017</v>
      </c>
      <c r="T2705" s="1060">
        <f t="shared" si="128"/>
        <v>0.18147296742001753</v>
      </c>
    </row>
    <row r="2706" spans="1:20" s="1063" customFormat="1">
      <c r="A2706" s="1072" t="s">
        <v>846</v>
      </c>
      <c r="B2706" s="1063" t="s">
        <v>768</v>
      </c>
      <c r="C2706" s="1063" t="s">
        <v>806</v>
      </c>
      <c r="D2706" s="1063" t="s">
        <v>1256</v>
      </c>
      <c r="E2706" s="1066">
        <v>2019</v>
      </c>
      <c r="F2706" s="1066">
        <v>2019</v>
      </c>
      <c r="G2706" s="1064">
        <v>43529</v>
      </c>
      <c r="H2706" s="1117">
        <f t="shared" si="126"/>
        <v>2019</v>
      </c>
      <c r="I2706" s="1118"/>
      <c r="J2706" s="1063" t="s">
        <v>925</v>
      </c>
      <c r="K2706" s="1063" t="s">
        <v>924</v>
      </c>
      <c r="L2706" s="1063" t="s">
        <v>827</v>
      </c>
      <c r="M2706" s="1063">
        <v>129.64200000000002</v>
      </c>
      <c r="N2706" s="1063">
        <v>5.1000000000000004E-2</v>
      </c>
      <c r="O2706" s="1062">
        <f>VLOOKUP(C2706,'A. Rate Class Allocations'!$B$124:$J$128,6,FALSE)</f>
        <v>0.94261788524984402</v>
      </c>
      <c r="P2706" s="1061">
        <f>VLOOKUP(C2706,'A. Rate Class Allocations'!$B$124:$J$128,8,FALSE)</f>
        <v>0.86676492558695795</v>
      </c>
      <c r="Q2706" s="1061">
        <f>VLOOKUP(C2706,'A. Rate Class Allocations'!$B$124:$J$128,7,FALSE)</f>
        <v>0.93591420350510102</v>
      </c>
      <c r="R2706" s="1061">
        <f>VLOOKUP(C2706,'A. Rate Class Allocations'!$B$124:$J$128,9,FALSE)</f>
        <v>0.67326093337246795</v>
      </c>
      <c r="S2706" s="1060">
        <f t="shared" si="127"/>
        <v>105.92115968413994</v>
      </c>
      <c r="T2706" s="1060">
        <f t="shared" si="128"/>
        <v>3.2135837980628107E-2</v>
      </c>
    </row>
    <row r="2707" spans="1:20" s="1063" customFormat="1">
      <c r="A2707" s="1072" t="s">
        <v>846</v>
      </c>
      <c r="B2707" s="1063" t="s">
        <v>768</v>
      </c>
      <c r="C2707" s="1063" t="s">
        <v>806</v>
      </c>
      <c r="D2707" s="1063" t="s">
        <v>1255</v>
      </c>
      <c r="E2707" s="1066">
        <v>2019</v>
      </c>
      <c r="F2707" s="1066">
        <v>2019</v>
      </c>
      <c r="G2707" s="1064">
        <v>43529</v>
      </c>
      <c r="H2707" s="1117">
        <f t="shared" si="126"/>
        <v>2019</v>
      </c>
      <c r="I2707" s="1118"/>
      <c r="J2707" s="1063" t="s">
        <v>925</v>
      </c>
      <c r="K2707" s="1063" t="s">
        <v>924</v>
      </c>
      <c r="L2707" s="1063" t="s">
        <v>827</v>
      </c>
      <c r="M2707" s="1063">
        <v>932.25600000000009</v>
      </c>
      <c r="N2707" s="1063">
        <v>0.41600000000000004</v>
      </c>
      <c r="O2707" s="1062">
        <f>VLOOKUP(C2707,'A. Rate Class Allocations'!$B$124:$J$128,6,FALSE)</f>
        <v>0.94261788524984402</v>
      </c>
      <c r="P2707" s="1061">
        <f>VLOOKUP(C2707,'A. Rate Class Allocations'!$B$124:$J$128,8,FALSE)</f>
        <v>0.86676492558695795</v>
      </c>
      <c r="Q2707" s="1061">
        <f>VLOOKUP(C2707,'A. Rate Class Allocations'!$B$124:$J$128,7,FALSE)</f>
        <v>0.93591420350510102</v>
      </c>
      <c r="R2707" s="1061">
        <f>VLOOKUP(C2707,'A. Rate Class Allocations'!$B$124:$J$128,9,FALSE)</f>
        <v>0.67326093337246795</v>
      </c>
      <c r="S2707" s="1060">
        <f t="shared" si="127"/>
        <v>761.67936812528001</v>
      </c>
      <c r="T2707" s="1060">
        <f t="shared" si="128"/>
        <v>0.26212761960669206</v>
      </c>
    </row>
    <row r="2708" spans="1:20" s="1063" customFormat="1">
      <c r="A2708" s="1072" t="s">
        <v>846</v>
      </c>
      <c r="B2708" s="1063" t="s">
        <v>768</v>
      </c>
      <c r="C2708" s="1063" t="s">
        <v>806</v>
      </c>
      <c r="D2708" s="1063" t="s">
        <v>1255</v>
      </c>
      <c r="E2708" s="1066">
        <v>2019</v>
      </c>
      <c r="F2708" s="1066">
        <v>2019</v>
      </c>
      <c r="G2708" s="1064">
        <v>43529</v>
      </c>
      <c r="H2708" s="1117">
        <f t="shared" si="126"/>
        <v>2019</v>
      </c>
      <c r="I2708" s="1118"/>
      <c r="J2708" s="1063" t="s">
        <v>925</v>
      </c>
      <c r="K2708" s="1063" t="s">
        <v>924</v>
      </c>
      <c r="L2708" s="1063" t="s">
        <v>827</v>
      </c>
      <c r="M2708" s="1063">
        <v>64.98899999999999</v>
      </c>
      <c r="N2708" s="1063">
        <v>2.8999999999999998E-2</v>
      </c>
      <c r="O2708" s="1062">
        <f>VLOOKUP(C2708,'A. Rate Class Allocations'!$B$124:$J$128,6,FALSE)</f>
        <v>0.94261788524984402</v>
      </c>
      <c r="P2708" s="1061">
        <f>VLOOKUP(C2708,'A. Rate Class Allocations'!$B$124:$J$128,8,FALSE)</f>
        <v>0.86676492558695795</v>
      </c>
      <c r="Q2708" s="1061">
        <f>VLOOKUP(C2708,'A. Rate Class Allocations'!$B$124:$J$128,7,FALSE)</f>
        <v>0.93591420350510102</v>
      </c>
      <c r="R2708" s="1061">
        <f>VLOOKUP(C2708,'A. Rate Class Allocations'!$B$124:$J$128,9,FALSE)</f>
        <v>0.67326093337246795</v>
      </c>
      <c r="S2708" s="1060">
        <f t="shared" si="127"/>
        <v>53.097840566425759</v>
      </c>
      <c r="T2708" s="1060">
        <f t="shared" si="128"/>
        <v>1.8273319636043429E-2</v>
      </c>
    </row>
    <row r="2709" spans="1:20" s="1063" customFormat="1">
      <c r="A2709" s="1072" t="s">
        <v>846</v>
      </c>
      <c r="B2709" s="1063" t="s">
        <v>768</v>
      </c>
      <c r="C2709" s="1063" t="s">
        <v>806</v>
      </c>
      <c r="D2709" s="1063" t="s">
        <v>1254</v>
      </c>
      <c r="E2709" s="1066">
        <v>2019</v>
      </c>
      <c r="F2709" s="1066">
        <v>2019</v>
      </c>
      <c r="G2709" s="1064">
        <v>43529</v>
      </c>
      <c r="H2709" s="1117">
        <f t="shared" si="126"/>
        <v>2019</v>
      </c>
      <c r="I2709" s="1118"/>
      <c r="J2709" s="1063" t="s">
        <v>925</v>
      </c>
      <c r="K2709" s="1063" t="s">
        <v>924</v>
      </c>
      <c r="L2709" s="1063" t="s">
        <v>827</v>
      </c>
      <c r="M2709" s="1063">
        <v>541.84</v>
      </c>
      <c r="N2709" s="1063">
        <v>0.20800000000000002</v>
      </c>
      <c r="O2709" s="1062">
        <f>VLOOKUP(C2709,'A. Rate Class Allocations'!$B$124:$J$128,6,FALSE)</f>
        <v>0.94261788524984402</v>
      </c>
      <c r="P2709" s="1061">
        <f>VLOOKUP(C2709,'A. Rate Class Allocations'!$B$124:$J$128,8,FALSE)</f>
        <v>0.86676492558695795</v>
      </c>
      <c r="Q2709" s="1061">
        <f>VLOOKUP(C2709,'A. Rate Class Allocations'!$B$124:$J$128,7,FALSE)</f>
        <v>0.93591420350510102</v>
      </c>
      <c r="R2709" s="1061">
        <f>VLOOKUP(C2709,'A. Rate Class Allocations'!$B$124:$J$128,9,FALSE)</f>
        <v>0.67326093337246795</v>
      </c>
      <c r="S2709" s="1060">
        <f t="shared" si="127"/>
        <v>442.69851717232359</v>
      </c>
      <c r="T2709" s="1060">
        <f t="shared" si="128"/>
        <v>0.13106380980334603</v>
      </c>
    </row>
    <row r="2710" spans="1:20" s="1063" customFormat="1">
      <c r="A2710" s="1072" t="s">
        <v>846</v>
      </c>
      <c r="B2710" s="1063" t="s">
        <v>768</v>
      </c>
      <c r="C2710" s="1063" t="s">
        <v>806</v>
      </c>
      <c r="D2710" s="1063" t="s">
        <v>1254</v>
      </c>
      <c r="E2710" s="1066">
        <v>2019</v>
      </c>
      <c r="F2710" s="1066">
        <v>2019</v>
      </c>
      <c r="G2710" s="1064">
        <v>43529</v>
      </c>
      <c r="H2710" s="1117">
        <f t="shared" si="126"/>
        <v>2019</v>
      </c>
      <c r="I2710" s="1118"/>
      <c r="J2710" s="1063" t="s">
        <v>925</v>
      </c>
      <c r="K2710" s="1063" t="s">
        <v>924</v>
      </c>
      <c r="L2710" s="1063" t="s">
        <v>827</v>
      </c>
      <c r="M2710" s="1063">
        <v>755.44999999999982</v>
      </c>
      <c r="N2710" s="1063">
        <v>0.28999999999999998</v>
      </c>
      <c r="O2710" s="1062">
        <f>VLOOKUP(C2710,'A. Rate Class Allocations'!$B$124:$J$128,6,FALSE)</f>
        <v>0.94261788524984402</v>
      </c>
      <c r="P2710" s="1061">
        <f>VLOOKUP(C2710,'A. Rate Class Allocations'!$B$124:$J$128,8,FALSE)</f>
        <v>0.86676492558695795</v>
      </c>
      <c r="Q2710" s="1061">
        <f>VLOOKUP(C2710,'A. Rate Class Allocations'!$B$124:$J$128,7,FALSE)</f>
        <v>0.93591420350510102</v>
      </c>
      <c r="R2710" s="1061">
        <f>VLOOKUP(C2710,'A. Rate Class Allocations'!$B$124:$J$128,9,FALSE)</f>
        <v>0.67326093337246795</v>
      </c>
      <c r="S2710" s="1060">
        <f t="shared" si="127"/>
        <v>617.22389413448946</v>
      </c>
      <c r="T2710" s="1060">
        <f t="shared" si="128"/>
        <v>0.18273319636043434</v>
      </c>
    </row>
    <row r="2711" spans="1:20" s="1063" customFormat="1">
      <c r="A2711" s="1072" t="s">
        <v>846</v>
      </c>
      <c r="B2711" s="1063" t="s">
        <v>768</v>
      </c>
      <c r="C2711" s="1063" t="s">
        <v>806</v>
      </c>
      <c r="D2711" s="1063" t="s">
        <v>1254</v>
      </c>
      <c r="E2711" s="1066">
        <v>2019</v>
      </c>
      <c r="F2711" s="1066">
        <v>2019</v>
      </c>
      <c r="G2711" s="1064">
        <v>43529</v>
      </c>
      <c r="H2711" s="1117">
        <f t="shared" si="126"/>
        <v>2019</v>
      </c>
      <c r="I2711" s="1118"/>
      <c r="J2711" s="1063" t="s">
        <v>925</v>
      </c>
      <c r="K2711" s="1063" t="s">
        <v>924</v>
      </c>
      <c r="L2711" s="1063" t="s">
        <v>827</v>
      </c>
      <c r="M2711" s="1063">
        <v>46.889999999999993</v>
      </c>
      <c r="N2711" s="1063">
        <v>1.7999999999999999E-2</v>
      </c>
      <c r="O2711" s="1062">
        <f>VLOOKUP(C2711,'A. Rate Class Allocations'!$B$124:$J$128,6,FALSE)</f>
        <v>0.94261788524984402</v>
      </c>
      <c r="P2711" s="1061">
        <f>VLOOKUP(C2711,'A. Rate Class Allocations'!$B$124:$J$128,8,FALSE)</f>
        <v>0.86676492558695795</v>
      </c>
      <c r="Q2711" s="1061">
        <f>VLOOKUP(C2711,'A. Rate Class Allocations'!$B$124:$J$128,7,FALSE)</f>
        <v>0.93591420350510102</v>
      </c>
      <c r="R2711" s="1061">
        <f>VLOOKUP(C2711,'A. Rate Class Allocations'!$B$124:$J$128,9,FALSE)</f>
        <v>0.67326093337246795</v>
      </c>
      <c r="S2711" s="1060">
        <f t="shared" si="127"/>
        <v>38.310448601451071</v>
      </c>
      <c r="T2711" s="1060">
        <f t="shared" si="128"/>
        <v>1.1342060463751096E-2</v>
      </c>
    </row>
    <row r="2712" spans="1:20" s="1063" customFormat="1">
      <c r="A2712" s="1072" t="s">
        <v>846</v>
      </c>
      <c r="B2712" s="1063" t="s">
        <v>768</v>
      </c>
      <c r="C2712" s="1063" t="s">
        <v>806</v>
      </c>
      <c r="D2712" s="1063" t="s">
        <v>1253</v>
      </c>
      <c r="E2712" s="1066">
        <v>2019</v>
      </c>
      <c r="F2712" s="1066">
        <v>2019</v>
      </c>
      <c r="G2712" s="1064">
        <v>43529</v>
      </c>
      <c r="H2712" s="1117">
        <f t="shared" si="126"/>
        <v>2019</v>
      </c>
      <c r="I2712" s="1118"/>
      <c r="J2712" s="1063" t="s">
        <v>925</v>
      </c>
      <c r="K2712" s="1063" t="s">
        <v>924</v>
      </c>
      <c r="L2712" s="1063" t="s">
        <v>827</v>
      </c>
      <c r="M2712" s="1063">
        <v>932.25600000000009</v>
      </c>
      <c r="N2712" s="1063">
        <v>0.41600000000000004</v>
      </c>
      <c r="O2712" s="1062">
        <f>VLOOKUP(C2712,'A. Rate Class Allocations'!$B$124:$J$128,6,FALSE)</f>
        <v>0.94261788524984402</v>
      </c>
      <c r="P2712" s="1061">
        <f>VLOOKUP(C2712,'A. Rate Class Allocations'!$B$124:$J$128,8,FALSE)</f>
        <v>0.86676492558695795</v>
      </c>
      <c r="Q2712" s="1061">
        <f>VLOOKUP(C2712,'A. Rate Class Allocations'!$B$124:$J$128,7,FALSE)</f>
        <v>0.93591420350510102</v>
      </c>
      <c r="R2712" s="1061">
        <f>VLOOKUP(C2712,'A. Rate Class Allocations'!$B$124:$J$128,9,FALSE)</f>
        <v>0.67326093337246795</v>
      </c>
      <c r="S2712" s="1060">
        <f t="shared" si="127"/>
        <v>761.67936812528001</v>
      </c>
      <c r="T2712" s="1060">
        <f t="shared" si="128"/>
        <v>0.26212761960669206</v>
      </c>
    </row>
    <row r="2713" spans="1:20" s="1063" customFormat="1">
      <c r="A2713" s="1072" t="s">
        <v>846</v>
      </c>
      <c r="B2713" s="1063" t="s">
        <v>768</v>
      </c>
      <c r="C2713" s="1063" t="s">
        <v>806</v>
      </c>
      <c r="D2713" s="1063" t="s">
        <v>1253</v>
      </c>
      <c r="E2713" s="1066">
        <v>2019</v>
      </c>
      <c r="F2713" s="1066">
        <v>2019</v>
      </c>
      <c r="G2713" s="1064">
        <v>43529</v>
      </c>
      <c r="H2713" s="1117">
        <f t="shared" si="126"/>
        <v>2019</v>
      </c>
      <c r="I2713" s="1118"/>
      <c r="J2713" s="1063" t="s">
        <v>925</v>
      </c>
      <c r="K2713" s="1063" t="s">
        <v>924</v>
      </c>
      <c r="L2713" s="1063" t="s">
        <v>827</v>
      </c>
      <c r="M2713" s="1063">
        <v>259.95599999999996</v>
      </c>
      <c r="N2713" s="1063">
        <v>0.11599999999999999</v>
      </c>
      <c r="O2713" s="1062">
        <f>VLOOKUP(C2713,'A. Rate Class Allocations'!$B$124:$J$128,6,FALSE)</f>
        <v>0.94261788524984402</v>
      </c>
      <c r="P2713" s="1061">
        <f>VLOOKUP(C2713,'A. Rate Class Allocations'!$B$124:$J$128,8,FALSE)</f>
        <v>0.86676492558695795</v>
      </c>
      <c r="Q2713" s="1061">
        <f>VLOOKUP(C2713,'A. Rate Class Allocations'!$B$124:$J$128,7,FALSE)</f>
        <v>0.93591420350510102</v>
      </c>
      <c r="R2713" s="1061">
        <f>VLOOKUP(C2713,'A. Rate Class Allocations'!$B$124:$J$128,9,FALSE)</f>
        <v>0.67326093337246795</v>
      </c>
      <c r="S2713" s="1060">
        <f t="shared" si="127"/>
        <v>212.39136226570304</v>
      </c>
      <c r="T2713" s="1060">
        <f t="shared" si="128"/>
        <v>7.3093278544173718E-2</v>
      </c>
    </row>
    <row r="2714" spans="1:20" s="1063" customFormat="1">
      <c r="A2714" s="1072" t="s">
        <v>846</v>
      </c>
      <c r="B2714" s="1063" t="s">
        <v>768</v>
      </c>
      <c r="C2714" s="1063" t="s">
        <v>806</v>
      </c>
      <c r="D2714" s="1063" t="s">
        <v>1253</v>
      </c>
      <c r="E2714" s="1066">
        <v>2019</v>
      </c>
      <c r="F2714" s="1066">
        <v>2019</v>
      </c>
      <c r="G2714" s="1064">
        <v>43529</v>
      </c>
      <c r="H2714" s="1117">
        <f t="shared" si="126"/>
        <v>2019</v>
      </c>
      <c r="I2714" s="1118"/>
      <c r="J2714" s="1063" t="s">
        <v>925</v>
      </c>
      <c r="K2714" s="1063" t="s">
        <v>924</v>
      </c>
      <c r="L2714" s="1063" t="s">
        <v>827</v>
      </c>
      <c r="M2714" s="1063">
        <v>40.338000000000008</v>
      </c>
      <c r="N2714" s="1063">
        <v>1.8000000000000002E-2</v>
      </c>
      <c r="O2714" s="1062">
        <f>VLOOKUP(C2714,'A. Rate Class Allocations'!$B$124:$J$128,6,FALSE)</f>
        <v>0.94261788524984402</v>
      </c>
      <c r="P2714" s="1061">
        <f>VLOOKUP(C2714,'A. Rate Class Allocations'!$B$124:$J$128,8,FALSE)</f>
        <v>0.86676492558695795</v>
      </c>
      <c r="Q2714" s="1061">
        <f>VLOOKUP(C2714,'A. Rate Class Allocations'!$B$124:$J$128,7,FALSE)</f>
        <v>0.93591420350510102</v>
      </c>
      <c r="R2714" s="1061">
        <f>VLOOKUP(C2714,'A. Rate Class Allocations'!$B$124:$J$128,9,FALSE)</f>
        <v>0.67326093337246795</v>
      </c>
      <c r="S2714" s="1060">
        <f t="shared" si="127"/>
        <v>32.957280351574624</v>
      </c>
      <c r="T2714" s="1060">
        <f t="shared" si="128"/>
        <v>1.1342060463751098E-2</v>
      </c>
    </row>
    <row r="2715" spans="1:20" s="1063" customFormat="1">
      <c r="A2715" s="1072" t="s">
        <v>846</v>
      </c>
      <c r="B2715" s="1063" t="s">
        <v>768</v>
      </c>
      <c r="C2715" s="1063" t="s">
        <v>806</v>
      </c>
      <c r="D2715" s="1063" t="s">
        <v>1253</v>
      </c>
      <c r="E2715" s="1066">
        <v>2019</v>
      </c>
      <c r="F2715" s="1066">
        <v>2019</v>
      </c>
      <c r="G2715" s="1064">
        <v>43529</v>
      </c>
      <c r="H2715" s="1117">
        <f t="shared" si="126"/>
        <v>2019</v>
      </c>
      <c r="I2715" s="1118"/>
      <c r="J2715" s="1063" t="s">
        <v>925</v>
      </c>
      <c r="K2715" s="1063" t="s">
        <v>924</v>
      </c>
      <c r="L2715" s="1063" t="s">
        <v>827</v>
      </c>
      <c r="M2715" s="1063">
        <v>327.18600000000004</v>
      </c>
      <c r="N2715" s="1063">
        <v>0.14600000000000002</v>
      </c>
      <c r="O2715" s="1062">
        <f>VLOOKUP(C2715,'A. Rate Class Allocations'!$B$124:$J$128,6,FALSE)</f>
        <v>0.94261788524984402</v>
      </c>
      <c r="P2715" s="1061">
        <f>VLOOKUP(C2715,'A. Rate Class Allocations'!$B$124:$J$128,8,FALSE)</f>
        <v>0.86676492558695795</v>
      </c>
      <c r="Q2715" s="1061">
        <f>VLOOKUP(C2715,'A. Rate Class Allocations'!$B$124:$J$128,7,FALSE)</f>
        <v>0.93591420350510102</v>
      </c>
      <c r="R2715" s="1061">
        <f>VLOOKUP(C2715,'A. Rate Class Allocations'!$B$124:$J$128,9,FALSE)</f>
        <v>0.67326093337246795</v>
      </c>
      <c r="S2715" s="1060">
        <f t="shared" si="127"/>
        <v>267.32016285166083</v>
      </c>
      <c r="T2715" s="1060">
        <f t="shared" si="128"/>
        <v>9.1996712650425569E-2</v>
      </c>
    </row>
    <row r="2716" spans="1:20" s="1063" customFormat="1">
      <c r="A2716" s="1072" t="s">
        <v>846</v>
      </c>
      <c r="B2716" s="1063" t="s">
        <v>768</v>
      </c>
      <c r="C2716" s="1063" t="s">
        <v>806</v>
      </c>
      <c r="D2716" s="1063" t="s">
        <v>1252</v>
      </c>
      <c r="E2716" s="1066">
        <v>2019</v>
      </c>
      <c r="F2716" s="1066">
        <v>2019</v>
      </c>
      <c r="G2716" s="1064">
        <v>43530</v>
      </c>
      <c r="H2716" s="1117">
        <f t="shared" si="126"/>
        <v>2019</v>
      </c>
      <c r="I2716" s="1118"/>
      <c r="J2716" s="1063" t="s">
        <v>925</v>
      </c>
      <c r="K2716" s="1063" t="s">
        <v>924</v>
      </c>
      <c r="L2716" s="1063" t="s">
        <v>827</v>
      </c>
      <c r="M2716" s="1063">
        <v>2661.0480000000002</v>
      </c>
      <c r="N2716" s="1063">
        <v>0.93599999999999994</v>
      </c>
      <c r="O2716" s="1062">
        <f>VLOOKUP(C2716,'A. Rate Class Allocations'!$B$124:$J$128,6,FALSE)</f>
        <v>0.94261788524984402</v>
      </c>
      <c r="P2716" s="1061">
        <f>VLOOKUP(C2716,'A. Rate Class Allocations'!$B$124:$J$128,8,FALSE)</f>
        <v>0.86676492558695795</v>
      </c>
      <c r="Q2716" s="1061">
        <f>VLOOKUP(C2716,'A. Rate Class Allocations'!$B$124:$J$128,7,FALSE)</f>
        <v>0.93591420350510102</v>
      </c>
      <c r="R2716" s="1061">
        <f>VLOOKUP(C2716,'A. Rate Class Allocations'!$B$124:$J$128,9,FALSE)</f>
        <v>0.67326093337246795</v>
      </c>
      <c r="S2716" s="1060">
        <f t="shared" si="127"/>
        <v>2174.1510477712559</v>
      </c>
      <c r="T2716" s="1060">
        <f t="shared" si="128"/>
        <v>0.58978714411505695</v>
      </c>
    </row>
    <row r="2717" spans="1:20" s="1063" customFormat="1">
      <c r="A2717" s="1072" t="s">
        <v>846</v>
      </c>
      <c r="B2717" s="1063" t="s">
        <v>768</v>
      </c>
      <c r="C2717" s="1063" t="s">
        <v>806</v>
      </c>
      <c r="D2717" s="1063" t="s">
        <v>1252</v>
      </c>
      <c r="E2717" s="1066">
        <v>2019</v>
      </c>
      <c r="F2717" s="1066">
        <v>2019</v>
      </c>
      <c r="G2717" s="1064">
        <v>43530</v>
      </c>
      <c r="H2717" s="1117">
        <f t="shared" si="126"/>
        <v>2019</v>
      </c>
      <c r="I2717" s="1118"/>
      <c r="J2717" s="1063" t="s">
        <v>925</v>
      </c>
      <c r="K2717" s="1063" t="s">
        <v>924</v>
      </c>
      <c r="L2717" s="1063" t="s">
        <v>827</v>
      </c>
      <c r="M2717" s="1063">
        <v>45.488</v>
      </c>
      <c r="N2717" s="1063">
        <v>1.6E-2</v>
      </c>
      <c r="O2717" s="1062">
        <f>VLOOKUP(C2717,'A. Rate Class Allocations'!$B$124:$J$128,6,FALSE)</f>
        <v>0.94261788524984402</v>
      </c>
      <c r="P2717" s="1061">
        <f>VLOOKUP(C2717,'A. Rate Class Allocations'!$B$124:$J$128,8,FALSE)</f>
        <v>0.86676492558695795</v>
      </c>
      <c r="Q2717" s="1061">
        <f>VLOOKUP(C2717,'A. Rate Class Allocations'!$B$124:$J$128,7,FALSE)</f>
        <v>0.93591420350510102</v>
      </c>
      <c r="R2717" s="1061">
        <f>VLOOKUP(C2717,'A. Rate Class Allocations'!$B$124:$J$128,9,FALSE)</f>
        <v>0.67326093337246795</v>
      </c>
      <c r="S2717" s="1060">
        <f t="shared" si="127"/>
        <v>37.164975175577027</v>
      </c>
      <c r="T2717" s="1060">
        <f t="shared" si="128"/>
        <v>1.0081831523334308E-2</v>
      </c>
    </row>
    <row r="2718" spans="1:20" s="1063" customFormat="1">
      <c r="A2718" s="1072" t="s">
        <v>846</v>
      </c>
      <c r="B2718" s="1063" t="s">
        <v>768</v>
      </c>
      <c r="C2718" s="1063" t="s">
        <v>806</v>
      </c>
      <c r="D2718" s="1063" t="s">
        <v>1252</v>
      </c>
      <c r="E2718" s="1066">
        <v>2019</v>
      </c>
      <c r="F2718" s="1066">
        <v>2019</v>
      </c>
      <c r="G2718" s="1064">
        <v>43530</v>
      </c>
      <c r="H2718" s="1117">
        <f t="shared" si="126"/>
        <v>2019</v>
      </c>
      <c r="I2718" s="1118"/>
      <c r="J2718" s="1063" t="s">
        <v>925</v>
      </c>
      <c r="K2718" s="1063" t="s">
        <v>924</v>
      </c>
      <c r="L2718" s="1063" t="s">
        <v>827</v>
      </c>
      <c r="M2718" s="1063">
        <v>272.928</v>
      </c>
      <c r="N2718" s="1063">
        <v>9.6000000000000002E-2</v>
      </c>
      <c r="O2718" s="1062">
        <f>VLOOKUP(C2718,'A. Rate Class Allocations'!$B$124:$J$128,6,FALSE)</f>
        <v>0.94261788524984402</v>
      </c>
      <c r="P2718" s="1061">
        <f>VLOOKUP(C2718,'A. Rate Class Allocations'!$B$124:$J$128,8,FALSE)</f>
        <v>0.86676492558695795</v>
      </c>
      <c r="Q2718" s="1061">
        <f>VLOOKUP(C2718,'A. Rate Class Allocations'!$B$124:$J$128,7,FALSE)</f>
        <v>0.93591420350510102</v>
      </c>
      <c r="R2718" s="1061">
        <f>VLOOKUP(C2718,'A. Rate Class Allocations'!$B$124:$J$128,9,FALSE)</f>
        <v>0.67326093337246795</v>
      </c>
      <c r="S2718" s="1060">
        <f t="shared" si="127"/>
        <v>222.98985105346213</v>
      </c>
      <c r="T2718" s="1060">
        <f t="shared" si="128"/>
        <v>6.0490989140005842E-2</v>
      </c>
    </row>
    <row r="2719" spans="1:20" s="1063" customFormat="1">
      <c r="A2719" s="1072" t="s">
        <v>846</v>
      </c>
      <c r="B2719" s="1063" t="s">
        <v>768</v>
      </c>
      <c r="C2719" s="1063" t="s">
        <v>806</v>
      </c>
      <c r="D2719" s="1063" t="s">
        <v>1252</v>
      </c>
      <c r="E2719" s="1066">
        <v>2019</v>
      </c>
      <c r="F2719" s="1066">
        <v>2019</v>
      </c>
      <c r="G2719" s="1064">
        <v>43530</v>
      </c>
      <c r="H2719" s="1117">
        <f t="shared" si="126"/>
        <v>2019</v>
      </c>
      <c r="I2719" s="1118"/>
      <c r="J2719" s="1063" t="s">
        <v>925</v>
      </c>
      <c r="K2719" s="1063" t="s">
        <v>924</v>
      </c>
      <c r="L2719" s="1063" t="s">
        <v>827</v>
      </c>
      <c r="M2719" s="1063">
        <v>199.01</v>
      </c>
      <c r="N2719" s="1063">
        <v>6.9999999999999993E-2</v>
      </c>
      <c r="O2719" s="1062">
        <f>VLOOKUP(C2719,'A. Rate Class Allocations'!$B$124:$J$128,6,FALSE)</f>
        <v>0.94261788524984402</v>
      </c>
      <c r="P2719" s="1061">
        <f>VLOOKUP(C2719,'A. Rate Class Allocations'!$B$124:$J$128,8,FALSE)</f>
        <v>0.86676492558695795</v>
      </c>
      <c r="Q2719" s="1061">
        <f>VLOOKUP(C2719,'A. Rate Class Allocations'!$B$124:$J$128,7,FALSE)</f>
        <v>0.93591420350510102</v>
      </c>
      <c r="R2719" s="1061">
        <f>VLOOKUP(C2719,'A. Rate Class Allocations'!$B$124:$J$128,9,FALSE)</f>
        <v>0.67326093337246795</v>
      </c>
      <c r="S2719" s="1060">
        <f t="shared" si="127"/>
        <v>162.59676639314947</v>
      </c>
      <c r="T2719" s="1060">
        <f t="shared" si="128"/>
        <v>4.4108012914587588E-2</v>
      </c>
    </row>
    <row r="2720" spans="1:20" s="1063" customFormat="1">
      <c r="A2720" s="1072" t="s">
        <v>846</v>
      </c>
      <c r="B2720" s="1063" t="s">
        <v>768</v>
      </c>
      <c r="C2720" s="1063" t="s">
        <v>806</v>
      </c>
      <c r="D2720" s="1063" t="s">
        <v>1252</v>
      </c>
      <c r="E2720" s="1066">
        <v>2019</v>
      </c>
      <c r="F2720" s="1066">
        <v>2019</v>
      </c>
      <c r="G2720" s="1064">
        <v>43530</v>
      </c>
      <c r="H2720" s="1117">
        <f t="shared" si="126"/>
        <v>2019</v>
      </c>
      <c r="I2720" s="1118"/>
      <c r="J2720" s="1063" t="s">
        <v>925</v>
      </c>
      <c r="K2720" s="1063" t="s">
        <v>924</v>
      </c>
      <c r="L2720" s="1063" t="s">
        <v>827</v>
      </c>
      <c r="M2720" s="1063">
        <v>144.99299999999999</v>
      </c>
      <c r="N2720" s="1063">
        <v>5.0999999999999997E-2</v>
      </c>
      <c r="O2720" s="1062">
        <f>VLOOKUP(C2720,'A. Rate Class Allocations'!$B$124:$J$128,6,FALSE)</f>
        <v>0.94261788524984402</v>
      </c>
      <c r="P2720" s="1061">
        <f>VLOOKUP(C2720,'A. Rate Class Allocations'!$B$124:$J$128,8,FALSE)</f>
        <v>0.86676492558695795</v>
      </c>
      <c r="Q2720" s="1061">
        <f>VLOOKUP(C2720,'A. Rate Class Allocations'!$B$124:$J$128,7,FALSE)</f>
        <v>0.93591420350510102</v>
      </c>
      <c r="R2720" s="1061">
        <f>VLOOKUP(C2720,'A. Rate Class Allocations'!$B$124:$J$128,9,FALSE)</f>
        <v>0.67326093337246795</v>
      </c>
      <c r="S2720" s="1060">
        <f t="shared" si="127"/>
        <v>118.46335837215177</v>
      </c>
      <c r="T2720" s="1060">
        <f t="shared" si="128"/>
        <v>3.21358379806281E-2</v>
      </c>
    </row>
    <row r="2721" spans="1:20" s="1063" customFormat="1">
      <c r="A2721" s="1072" t="s">
        <v>846</v>
      </c>
      <c r="B2721" s="1063" t="s">
        <v>768</v>
      </c>
      <c r="C2721" s="1063" t="s">
        <v>806</v>
      </c>
      <c r="D2721" s="1063" t="s">
        <v>1251</v>
      </c>
      <c r="E2721" s="1066">
        <v>2019</v>
      </c>
      <c r="F2721" s="1066">
        <v>2019</v>
      </c>
      <c r="G2721" s="1064">
        <v>43529</v>
      </c>
      <c r="H2721" s="1117">
        <f t="shared" si="126"/>
        <v>2019</v>
      </c>
      <c r="I2721" s="1118"/>
      <c r="J2721" s="1063" t="s">
        <v>925</v>
      </c>
      <c r="K2721" s="1063" t="s">
        <v>924</v>
      </c>
      <c r="L2721" s="1063" t="s">
        <v>827</v>
      </c>
      <c r="M2721" s="1063">
        <v>738.92</v>
      </c>
      <c r="N2721" s="1063">
        <v>0.14499999999999999</v>
      </c>
      <c r="O2721" s="1062">
        <f>VLOOKUP(C2721,'A. Rate Class Allocations'!$B$124:$J$128,6,FALSE)</f>
        <v>0.94261788524984402</v>
      </c>
      <c r="P2721" s="1061">
        <f>VLOOKUP(C2721,'A. Rate Class Allocations'!$B$124:$J$128,8,FALSE)</f>
        <v>0.86676492558695795</v>
      </c>
      <c r="Q2721" s="1061">
        <f>VLOOKUP(C2721,'A. Rate Class Allocations'!$B$124:$J$128,7,FALSE)</f>
        <v>0.93591420350510102</v>
      </c>
      <c r="R2721" s="1061">
        <f>VLOOKUP(C2721,'A. Rate Class Allocations'!$B$124:$J$128,9,FALSE)</f>
        <v>0.67326093337246795</v>
      </c>
      <c r="S2721" s="1060">
        <f t="shared" si="127"/>
        <v>603.7184192916236</v>
      </c>
      <c r="T2721" s="1060">
        <f t="shared" si="128"/>
        <v>9.1366598180217168E-2</v>
      </c>
    </row>
    <row r="2722" spans="1:20" s="1063" customFormat="1">
      <c r="A2722" s="1072" t="s">
        <v>846</v>
      </c>
      <c r="B2722" s="1063" t="s">
        <v>768</v>
      </c>
      <c r="C2722" s="1063" t="s">
        <v>806</v>
      </c>
      <c r="D2722" s="1063" t="s">
        <v>1251</v>
      </c>
      <c r="E2722" s="1066">
        <v>2019</v>
      </c>
      <c r="F2722" s="1066">
        <v>2019</v>
      </c>
      <c r="G2722" s="1064">
        <v>43529</v>
      </c>
      <c r="H2722" s="1117">
        <f t="shared" si="126"/>
        <v>2019</v>
      </c>
      <c r="I2722" s="1118"/>
      <c r="J2722" s="1063" t="s">
        <v>925</v>
      </c>
      <c r="K2722" s="1063" t="s">
        <v>924</v>
      </c>
      <c r="L2722" s="1063" t="s">
        <v>827</v>
      </c>
      <c r="M2722" s="1063">
        <v>244.608</v>
      </c>
      <c r="N2722" s="1063">
        <v>4.8000000000000001E-2</v>
      </c>
      <c r="O2722" s="1062">
        <f>VLOOKUP(C2722,'A. Rate Class Allocations'!$B$124:$J$128,6,FALSE)</f>
        <v>0.94261788524984402</v>
      </c>
      <c r="P2722" s="1061">
        <f>VLOOKUP(C2722,'A. Rate Class Allocations'!$B$124:$J$128,8,FALSE)</f>
        <v>0.86676492558695795</v>
      </c>
      <c r="Q2722" s="1061">
        <f>VLOOKUP(C2722,'A. Rate Class Allocations'!$B$124:$J$128,7,FALSE)</f>
        <v>0.93591420350510102</v>
      </c>
      <c r="R2722" s="1061">
        <f>VLOOKUP(C2722,'A. Rate Class Allocations'!$B$124:$J$128,9,FALSE)</f>
        <v>0.67326093337246795</v>
      </c>
      <c r="S2722" s="1060">
        <f t="shared" si="127"/>
        <v>199.85161466205471</v>
      </c>
      <c r="T2722" s="1060">
        <f t="shared" si="128"/>
        <v>3.0245494570002921E-2</v>
      </c>
    </row>
    <row r="2723" spans="1:20" s="1063" customFormat="1">
      <c r="A2723" s="1072" t="s">
        <v>846</v>
      </c>
      <c r="B2723" s="1063" t="s">
        <v>768</v>
      </c>
      <c r="C2723" s="1063" t="s">
        <v>806</v>
      </c>
      <c r="D2723" s="1063" t="s">
        <v>1251</v>
      </c>
      <c r="E2723" s="1066">
        <v>2019</v>
      </c>
      <c r="F2723" s="1066">
        <v>2019</v>
      </c>
      <c r="G2723" s="1064">
        <v>43529</v>
      </c>
      <c r="H2723" s="1117">
        <f t="shared" si="126"/>
        <v>2019</v>
      </c>
      <c r="I2723" s="1118"/>
      <c r="J2723" s="1063" t="s">
        <v>925</v>
      </c>
      <c r="K2723" s="1063" t="s">
        <v>924</v>
      </c>
      <c r="L2723" s="1063" t="s">
        <v>827</v>
      </c>
      <c r="M2723" s="1063">
        <v>443.35199999999998</v>
      </c>
      <c r="N2723" s="1063">
        <v>8.6999999999999994E-2</v>
      </c>
      <c r="O2723" s="1062">
        <f>VLOOKUP(C2723,'A. Rate Class Allocations'!$B$124:$J$128,6,FALSE)</f>
        <v>0.94261788524984402</v>
      </c>
      <c r="P2723" s="1061">
        <f>VLOOKUP(C2723,'A. Rate Class Allocations'!$B$124:$J$128,8,FALSE)</f>
        <v>0.86676492558695795</v>
      </c>
      <c r="Q2723" s="1061">
        <f>VLOOKUP(C2723,'A. Rate Class Allocations'!$B$124:$J$128,7,FALSE)</f>
        <v>0.93591420350510102</v>
      </c>
      <c r="R2723" s="1061">
        <f>VLOOKUP(C2723,'A. Rate Class Allocations'!$B$124:$J$128,9,FALSE)</f>
        <v>0.67326093337246795</v>
      </c>
      <c r="S2723" s="1060">
        <f t="shared" si="127"/>
        <v>362.23105157497412</v>
      </c>
      <c r="T2723" s="1060">
        <f t="shared" si="128"/>
        <v>5.4819958908130288E-2</v>
      </c>
    </row>
    <row r="2724" spans="1:20" s="1063" customFormat="1">
      <c r="A2724" s="1072" t="s">
        <v>846</v>
      </c>
      <c r="B2724" s="1063" t="s">
        <v>768</v>
      </c>
      <c r="C2724" s="1063" t="s">
        <v>806</v>
      </c>
      <c r="D2724" s="1063" t="s">
        <v>1251</v>
      </c>
      <c r="E2724" s="1066">
        <v>2019</v>
      </c>
      <c r="F2724" s="1066">
        <v>2019</v>
      </c>
      <c r="G2724" s="1064">
        <v>43529</v>
      </c>
      <c r="H2724" s="1117">
        <f t="shared" si="126"/>
        <v>2019</v>
      </c>
      <c r="I2724" s="1118"/>
      <c r="J2724" s="1063" t="s">
        <v>925</v>
      </c>
      <c r="K2724" s="1063" t="s">
        <v>924</v>
      </c>
      <c r="L2724" s="1063" t="s">
        <v>827</v>
      </c>
      <c r="M2724" s="1063">
        <v>91.728000000000009</v>
      </c>
      <c r="N2724" s="1063">
        <v>1.8000000000000002E-2</v>
      </c>
      <c r="O2724" s="1062">
        <f>VLOOKUP(C2724,'A. Rate Class Allocations'!$B$124:$J$128,6,FALSE)</f>
        <v>0.94261788524984402</v>
      </c>
      <c r="P2724" s="1061">
        <f>VLOOKUP(C2724,'A. Rate Class Allocations'!$B$124:$J$128,8,FALSE)</f>
        <v>0.86676492558695795</v>
      </c>
      <c r="Q2724" s="1061">
        <f>VLOOKUP(C2724,'A. Rate Class Allocations'!$B$124:$J$128,7,FALSE)</f>
        <v>0.93591420350510102</v>
      </c>
      <c r="R2724" s="1061">
        <f>VLOOKUP(C2724,'A. Rate Class Allocations'!$B$124:$J$128,9,FALSE)</f>
        <v>0.67326093337246795</v>
      </c>
      <c r="S2724" s="1060">
        <f t="shared" si="127"/>
        <v>74.944355498270525</v>
      </c>
      <c r="T2724" s="1060">
        <f t="shared" si="128"/>
        <v>1.1342060463751098E-2</v>
      </c>
    </row>
    <row r="2725" spans="1:20" s="1063" customFormat="1">
      <c r="A2725" s="1072" t="s">
        <v>846</v>
      </c>
      <c r="B2725" s="1063" t="s">
        <v>768</v>
      </c>
      <c r="C2725" s="1063" t="s">
        <v>806</v>
      </c>
      <c r="D2725" s="1063" t="s">
        <v>1251</v>
      </c>
      <c r="E2725" s="1066">
        <v>2019</v>
      </c>
      <c r="F2725" s="1066">
        <v>2019</v>
      </c>
      <c r="G2725" s="1064">
        <v>43529</v>
      </c>
      <c r="H2725" s="1117">
        <f t="shared" si="126"/>
        <v>2019</v>
      </c>
      <c r="I2725" s="1118"/>
      <c r="J2725" s="1063" t="s">
        <v>925</v>
      </c>
      <c r="K2725" s="1063" t="s">
        <v>924</v>
      </c>
      <c r="L2725" s="1063" t="s">
        <v>827</v>
      </c>
      <c r="M2725" s="1063">
        <v>1589.9520000000002</v>
      </c>
      <c r="N2725" s="1063">
        <v>0.31200000000000006</v>
      </c>
      <c r="O2725" s="1062">
        <f>VLOOKUP(C2725,'A. Rate Class Allocations'!$B$124:$J$128,6,FALSE)</f>
        <v>0.94261788524984402</v>
      </c>
      <c r="P2725" s="1061">
        <f>VLOOKUP(C2725,'A. Rate Class Allocations'!$B$124:$J$128,8,FALSE)</f>
        <v>0.86676492558695795</v>
      </c>
      <c r="Q2725" s="1061">
        <f>VLOOKUP(C2725,'A. Rate Class Allocations'!$B$124:$J$128,7,FALSE)</f>
        <v>0.93591420350510102</v>
      </c>
      <c r="R2725" s="1061">
        <f>VLOOKUP(C2725,'A. Rate Class Allocations'!$B$124:$J$128,9,FALSE)</f>
        <v>0.67326093337246795</v>
      </c>
      <c r="S2725" s="1060">
        <f t="shared" si="127"/>
        <v>1299.0354953033559</v>
      </c>
      <c r="T2725" s="1060">
        <f t="shared" si="128"/>
        <v>0.19659571470501905</v>
      </c>
    </row>
    <row r="2726" spans="1:20" s="1063" customFormat="1">
      <c r="A2726" s="1072" t="s">
        <v>846</v>
      </c>
      <c r="B2726" s="1063" t="s">
        <v>768</v>
      </c>
      <c r="C2726" s="1063" t="s">
        <v>806</v>
      </c>
      <c r="D2726" s="1063" t="s">
        <v>1251</v>
      </c>
      <c r="E2726" s="1066">
        <v>2019</v>
      </c>
      <c r="F2726" s="1066">
        <v>2019</v>
      </c>
      <c r="G2726" s="1064">
        <v>43529</v>
      </c>
      <c r="H2726" s="1117">
        <f t="shared" si="126"/>
        <v>2019</v>
      </c>
      <c r="I2726" s="1118"/>
      <c r="J2726" s="1063" t="s">
        <v>925</v>
      </c>
      <c r="K2726" s="1063" t="s">
        <v>924</v>
      </c>
      <c r="L2726" s="1063" t="s">
        <v>827</v>
      </c>
      <c r="M2726" s="1063">
        <v>147.78399999999999</v>
      </c>
      <c r="N2726" s="1063">
        <v>2.8999999999999998E-2</v>
      </c>
      <c r="O2726" s="1062">
        <f>VLOOKUP(C2726,'A. Rate Class Allocations'!$B$124:$J$128,6,FALSE)</f>
        <v>0.94261788524984402</v>
      </c>
      <c r="P2726" s="1061">
        <f>VLOOKUP(C2726,'A. Rate Class Allocations'!$B$124:$J$128,8,FALSE)</f>
        <v>0.86676492558695795</v>
      </c>
      <c r="Q2726" s="1061">
        <f>VLOOKUP(C2726,'A. Rate Class Allocations'!$B$124:$J$128,7,FALSE)</f>
        <v>0.93591420350510102</v>
      </c>
      <c r="R2726" s="1061">
        <f>VLOOKUP(C2726,'A. Rate Class Allocations'!$B$124:$J$128,9,FALSE)</f>
        <v>0.67326093337246795</v>
      </c>
      <c r="S2726" s="1060">
        <f t="shared" si="127"/>
        <v>120.74368385832472</v>
      </c>
      <c r="T2726" s="1060">
        <f t="shared" si="128"/>
        <v>1.8273319636043429E-2</v>
      </c>
    </row>
    <row r="2727" spans="1:20" s="1063" customFormat="1">
      <c r="A2727" s="1072" t="s">
        <v>846</v>
      </c>
      <c r="B2727" s="1063" t="s">
        <v>768</v>
      </c>
      <c r="C2727" s="1063" t="s">
        <v>806</v>
      </c>
      <c r="D2727" s="1063" t="s">
        <v>1251</v>
      </c>
      <c r="E2727" s="1066">
        <v>2019</v>
      </c>
      <c r="F2727" s="1066">
        <v>2019</v>
      </c>
      <c r="G2727" s="1064">
        <v>43529</v>
      </c>
      <c r="H2727" s="1117">
        <f t="shared" si="126"/>
        <v>2019</v>
      </c>
      <c r="I2727" s="1118"/>
      <c r="J2727" s="1063" t="s">
        <v>925</v>
      </c>
      <c r="K2727" s="1063" t="s">
        <v>924</v>
      </c>
      <c r="L2727" s="1063" t="s">
        <v>827</v>
      </c>
      <c r="M2727" s="1063">
        <v>147.78399999999999</v>
      </c>
      <c r="N2727" s="1063">
        <v>2.8999999999999998E-2</v>
      </c>
      <c r="O2727" s="1062">
        <f>VLOOKUP(C2727,'A. Rate Class Allocations'!$B$124:$J$128,6,FALSE)</f>
        <v>0.94261788524984402</v>
      </c>
      <c r="P2727" s="1061">
        <f>VLOOKUP(C2727,'A. Rate Class Allocations'!$B$124:$J$128,8,FALSE)</f>
        <v>0.86676492558695795</v>
      </c>
      <c r="Q2727" s="1061">
        <f>VLOOKUP(C2727,'A. Rate Class Allocations'!$B$124:$J$128,7,FALSE)</f>
        <v>0.93591420350510102</v>
      </c>
      <c r="R2727" s="1061">
        <f>VLOOKUP(C2727,'A. Rate Class Allocations'!$B$124:$J$128,9,FALSE)</f>
        <v>0.67326093337246795</v>
      </c>
      <c r="S2727" s="1060">
        <f t="shared" si="127"/>
        <v>120.74368385832472</v>
      </c>
      <c r="T2727" s="1060">
        <f t="shared" si="128"/>
        <v>1.8273319636043429E-2</v>
      </c>
    </row>
    <row r="2728" spans="1:20" s="1063" customFormat="1">
      <c r="A2728" s="1072" t="s">
        <v>846</v>
      </c>
      <c r="B2728" s="1063" t="s">
        <v>768</v>
      </c>
      <c r="C2728" s="1063" t="s">
        <v>806</v>
      </c>
      <c r="D2728" s="1063" t="s">
        <v>1251</v>
      </c>
      <c r="E2728" s="1066">
        <v>2019</v>
      </c>
      <c r="F2728" s="1066">
        <v>2019</v>
      </c>
      <c r="G2728" s="1064">
        <v>43529</v>
      </c>
      <c r="H2728" s="1117">
        <f t="shared" si="126"/>
        <v>2019</v>
      </c>
      <c r="I2728" s="1118"/>
      <c r="J2728" s="1063" t="s">
        <v>925</v>
      </c>
      <c r="K2728" s="1063" t="s">
        <v>924</v>
      </c>
      <c r="L2728" s="1063" t="s">
        <v>827</v>
      </c>
      <c r="M2728" s="1063">
        <v>91.728000000000009</v>
      </c>
      <c r="N2728" s="1063">
        <v>1.8000000000000002E-2</v>
      </c>
      <c r="O2728" s="1062">
        <f>VLOOKUP(C2728,'A. Rate Class Allocations'!$B$124:$J$128,6,FALSE)</f>
        <v>0.94261788524984402</v>
      </c>
      <c r="P2728" s="1061">
        <f>VLOOKUP(C2728,'A. Rate Class Allocations'!$B$124:$J$128,8,FALSE)</f>
        <v>0.86676492558695795</v>
      </c>
      <c r="Q2728" s="1061">
        <f>VLOOKUP(C2728,'A. Rate Class Allocations'!$B$124:$J$128,7,FALSE)</f>
        <v>0.93591420350510102</v>
      </c>
      <c r="R2728" s="1061">
        <f>VLOOKUP(C2728,'A. Rate Class Allocations'!$B$124:$J$128,9,FALSE)</f>
        <v>0.67326093337246795</v>
      </c>
      <c r="S2728" s="1060">
        <f t="shared" si="127"/>
        <v>74.944355498270525</v>
      </c>
      <c r="T2728" s="1060">
        <f t="shared" si="128"/>
        <v>1.1342060463751098E-2</v>
      </c>
    </row>
    <row r="2729" spans="1:20" s="1063" customFormat="1">
      <c r="A2729" s="1072" t="s">
        <v>846</v>
      </c>
      <c r="B2729" s="1063" t="s">
        <v>768</v>
      </c>
      <c r="C2729" s="1063" t="s">
        <v>806</v>
      </c>
      <c r="D2729" s="1063" t="s">
        <v>1251</v>
      </c>
      <c r="E2729" s="1066">
        <v>2019</v>
      </c>
      <c r="F2729" s="1066">
        <v>2019</v>
      </c>
      <c r="G2729" s="1064">
        <v>43529</v>
      </c>
      <c r="H2729" s="1117">
        <f t="shared" si="126"/>
        <v>2019</v>
      </c>
      <c r="I2729" s="1118"/>
      <c r="J2729" s="1063" t="s">
        <v>925</v>
      </c>
      <c r="K2729" s="1063" t="s">
        <v>924</v>
      </c>
      <c r="L2729" s="1063" t="s">
        <v>827</v>
      </c>
      <c r="M2729" s="1063">
        <v>152.88</v>
      </c>
      <c r="N2729" s="1063">
        <v>0.03</v>
      </c>
      <c r="O2729" s="1062">
        <f>VLOOKUP(C2729,'A. Rate Class Allocations'!$B$124:$J$128,6,FALSE)</f>
        <v>0.94261788524984402</v>
      </c>
      <c r="P2729" s="1061">
        <f>VLOOKUP(C2729,'A. Rate Class Allocations'!$B$124:$J$128,8,FALSE)</f>
        <v>0.86676492558695795</v>
      </c>
      <c r="Q2729" s="1061">
        <f>VLOOKUP(C2729,'A. Rate Class Allocations'!$B$124:$J$128,7,FALSE)</f>
        <v>0.93591420350510102</v>
      </c>
      <c r="R2729" s="1061">
        <f>VLOOKUP(C2729,'A. Rate Class Allocations'!$B$124:$J$128,9,FALSE)</f>
        <v>0.67326093337246795</v>
      </c>
      <c r="S2729" s="1060">
        <f t="shared" si="127"/>
        <v>124.9072591637842</v>
      </c>
      <c r="T2729" s="1060">
        <f t="shared" si="128"/>
        <v>1.8903434106251827E-2</v>
      </c>
    </row>
    <row r="2730" spans="1:20" s="1063" customFormat="1">
      <c r="A2730" s="1072" t="s">
        <v>846</v>
      </c>
      <c r="B2730" s="1063" t="s">
        <v>768</v>
      </c>
      <c r="C2730" s="1063" t="s">
        <v>806</v>
      </c>
      <c r="D2730" s="1063" t="s">
        <v>1251</v>
      </c>
      <c r="E2730" s="1066">
        <v>2019</v>
      </c>
      <c r="F2730" s="1066">
        <v>2019</v>
      </c>
      <c r="G2730" s="1064">
        <v>43529</v>
      </c>
      <c r="H2730" s="1117">
        <f t="shared" si="126"/>
        <v>2019</v>
      </c>
      <c r="I2730" s="1118"/>
      <c r="J2730" s="1063" t="s">
        <v>925</v>
      </c>
      <c r="K2730" s="1063" t="s">
        <v>924</v>
      </c>
      <c r="L2730" s="1063" t="s">
        <v>827</v>
      </c>
      <c r="M2730" s="1063">
        <v>2807.8960000000002</v>
      </c>
      <c r="N2730" s="1063">
        <v>0.55100000000000005</v>
      </c>
      <c r="O2730" s="1062">
        <f>VLOOKUP(C2730,'A. Rate Class Allocations'!$B$124:$J$128,6,FALSE)</f>
        <v>0.94261788524984402</v>
      </c>
      <c r="P2730" s="1061">
        <f>VLOOKUP(C2730,'A. Rate Class Allocations'!$B$124:$J$128,8,FALSE)</f>
        <v>0.86676492558695795</v>
      </c>
      <c r="Q2730" s="1061">
        <f>VLOOKUP(C2730,'A. Rate Class Allocations'!$B$124:$J$128,7,FALSE)</f>
        <v>0.93591420350510102</v>
      </c>
      <c r="R2730" s="1061">
        <f>VLOOKUP(C2730,'A. Rate Class Allocations'!$B$124:$J$128,9,FALSE)</f>
        <v>0.67326093337246795</v>
      </c>
      <c r="S2730" s="1060">
        <f t="shared" si="127"/>
        <v>2294.12999330817</v>
      </c>
      <c r="T2730" s="1060">
        <f t="shared" si="128"/>
        <v>0.34719307308482522</v>
      </c>
    </row>
    <row r="2731" spans="1:20" s="1063" customFormat="1">
      <c r="A2731" s="1072" t="s">
        <v>846</v>
      </c>
      <c r="B2731" s="1063" t="s">
        <v>768</v>
      </c>
      <c r="C2731" s="1063" t="s">
        <v>806</v>
      </c>
      <c r="D2731" s="1063" t="s">
        <v>1251</v>
      </c>
      <c r="E2731" s="1066">
        <v>2019</v>
      </c>
      <c r="F2731" s="1066">
        <v>2019</v>
      </c>
      <c r="G2731" s="1064">
        <v>43529</v>
      </c>
      <c r="H2731" s="1117">
        <f t="shared" si="126"/>
        <v>2019</v>
      </c>
      <c r="I2731" s="1118"/>
      <c r="J2731" s="1063" t="s">
        <v>925</v>
      </c>
      <c r="K2731" s="1063" t="s">
        <v>924</v>
      </c>
      <c r="L2731" s="1063" t="s">
        <v>827</v>
      </c>
      <c r="M2731" s="1063">
        <v>214.03200000000004</v>
      </c>
      <c r="N2731" s="1063">
        <v>4.200000000000001E-2</v>
      </c>
      <c r="O2731" s="1062">
        <f>VLOOKUP(C2731,'A. Rate Class Allocations'!$B$124:$J$128,6,FALSE)</f>
        <v>0.94261788524984402</v>
      </c>
      <c r="P2731" s="1061">
        <f>VLOOKUP(C2731,'A. Rate Class Allocations'!$B$124:$J$128,8,FALSE)</f>
        <v>0.86676492558695795</v>
      </c>
      <c r="Q2731" s="1061">
        <f>VLOOKUP(C2731,'A. Rate Class Allocations'!$B$124:$J$128,7,FALSE)</f>
        <v>0.93591420350510102</v>
      </c>
      <c r="R2731" s="1061">
        <f>VLOOKUP(C2731,'A. Rate Class Allocations'!$B$124:$J$128,9,FALSE)</f>
        <v>0.67326093337246795</v>
      </c>
      <c r="S2731" s="1060">
        <f t="shared" si="127"/>
        <v>174.8701628292979</v>
      </c>
      <c r="T2731" s="1060">
        <f t="shared" si="128"/>
        <v>2.646480774875256E-2</v>
      </c>
    </row>
    <row r="2732" spans="1:20" s="1063" customFormat="1">
      <c r="A2732" s="1072" t="s">
        <v>846</v>
      </c>
      <c r="B2732" s="1063" t="s">
        <v>768</v>
      </c>
      <c r="C2732" s="1063" t="s">
        <v>806</v>
      </c>
      <c r="D2732" s="1063" t="s">
        <v>1251</v>
      </c>
      <c r="E2732" s="1066">
        <v>2019</v>
      </c>
      <c r="F2732" s="1066">
        <v>2019</v>
      </c>
      <c r="G2732" s="1064">
        <v>43529</v>
      </c>
      <c r="H2732" s="1117">
        <f t="shared" si="126"/>
        <v>2019</v>
      </c>
      <c r="I2732" s="1118"/>
      <c r="J2732" s="1063" t="s">
        <v>925</v>
      </c>
      <c r="K2732" s="1063" t="s">
        <v>924</v>
      </c>
      <c r="L2732" s="1063" t="s">
        <v>827</v>
      </c>
      <c r="M2732" s="1063">
        <v>1039.5840000000001</v>
      </c>
      <c r="N2732" s="1063">
        <v>0.20399999999999999</v>
      </c>
      <c r="O2732" s="1062">
        <f>VLOOKUP(C2732,'A. Rate Class Allocations'!$B$124:$J$128,6,FALSE)</f>
        <v>0.94261788524984402</v>
      </c>
      <c r="P2732" s="1061">
        <f>VLOOKUP(C2732,'A. Rate Class Allocations'!$B$124:$J$128,8,FALSE)</f>
        <v>0.86676492558695795</v>
      </c>
      <c r="Q2732" s="1061">
        <f>VLOOKUP(C2732,'A. Rate Class Allocations'!$B$124:$J$128,7,FALSE)</f>
        <v>0.93591420350510102</v>
      </c>
      <c r="R2732" s="1061">
        <f>VLOOKUP(C2732,'A. Rate Class Allocations'!$B$124:$J$128,9,FALSE)</f>
        <v>0.67326093337246795</v>
      </c>
      <c r="S2732" s="1060">
        <f t="shared" si="127"/>
        <v>849.36936231373261</v>
      </c>
      <c r="T2732" s="1060">
        <f t="shared" si="128"/>
        <v>0.1285433519225124</v>
      </c>
    </row>
    <row r="2733" spans="1:20" s="1063" customFormat="1">
      <c r="A2733" s="1072" t="s">
        <v>846</v>
      </c>
      <c r="B2733" s="1063" t="s">
        <v>768</v>
      </c>
      <c r="C2733" s="1063" t="s">
        <v>806</v>
      </c>
      <c r="D2733" s="1063" t="s">
        <v>1251</v>
      </c>
      <c r="E2733" s="1066">
        <v>2019</v>
      </c>
      <c r="F2733" s="1066">
        <v>2019</v>
      </c>
      <c r="G2733" s="1064">
        <v>43529</v>
      </c>
      <c r="H2733" s="1117">
        <f t="shared" si="126"/>
        <v>2019</v>
      </c>
      <c r="I2733" s="1118"/>
      <c r="J2733" s="1063" t="s">
        <v>843</v>
      </c>
      <c r="K2733" s="1063" t="s">
        <v>924</v>
      </c>
      <c r="L2733" s="1063" t="s">
        <v>827</v>
      </c>
      <c r="M2733" s="1063">
        <v>4239.8720000000012</v>
      </c>
      <c r="N2733" s="1063">
        <v>0.83200000000000007</v>
      </c>
      <c r="O2733" s="1062">
        <f>VLOOKUP(C2733,'A. Rate Class Allocations'!$B$124:$J$128,6,FALSE)</f>
        <v>0.94261788524984402</v>
      </c>
      <c r="P2733" s="1061">
        <f>VLOOKUP(C2733,'A. Rate Class Allocations'!$B$124:$J$128,8,FALSE)</f>
        <v>0.86676492558695795</v>
      </c>
      <c r="Q2733" s="1061">
        <f>VLOOKUP(C2733,'A. Rate Class Allocations'!$B$124:$J$128,7,FALSE)</f>
        <v>0.93591420350510102</v>
      </c>
      <c r="R2733" s="1061">
        <f>VLOOKUP(C2733,'A. Rate Class Allocations'!$B$124:$J$128,9,FALSE)</f>
        <v>0.67326093337246795</v>
      </c>
      <c r="S2733" s="1060">
        <f t="shared" si="127"/>
        <v>3464.0946541422827</v>
      </c>
      <c r="T2733" s="1060">
        <f t="shared" si="128"/>
        <v>0.52425523921338413</v>
      </c>
    </row>
    <row r="2734" spans="1:20" s="1063" customFormat="1">
      <c r="A2734" s="1072" t="s">
        <v>846</v>
      </c>
      <c r="B2734" s="1063" t="s">
        <v>768</v>
      </c>
      <c r="C2734" s="1063" t="s">
        <v>806</v>
      </c>
      <c r="D2734" s="1063" t="s">
        <v>1251</v>
      </c>
      <c r="E2734" s="1066">
        <v>2019</v>
      </c>
      <c r="F2734" s="1066">
        <v>2019</v>
      </c>
      <c r="G2734" s="1064">
        <v>43529</v>
      </c>
      <c r="H2734" s="1117">
        <f t="shared" si="126"/>
        <v>2019</v>
      </c>
      <c r="I2734" s="1118"/>
      <c r="J2734" s="1063" t="s">
        <v>843</v>
      </c>
      <c r="K2734" s="1063" t="s">
        <v>924</v>
      </c>
      <c r="L2734" s="1063" t="s">
        <v>827</v>
      </c>
      <c r="M2734" s="1063">
        <v>489.21600000000001</v>
      </c>
      <c r="N2734" s="1063">
        <v>9.6000000000000002E-2</v>
      </c>
      <c r="O2734" s="1062">
        <f>VLOOKUP(C2734,'A. Rate Class Allocations'!$B$124:$J$128,6,FALSE)</f>
        <v>0.94261788524984402</v>
      </c>
      <c r="P2734" s="1061">
        <f>VLOOKUP(C2734,'A. Rate Class Allocations'!$B$124:$J$128,8,FALSE)</f>
        <v>0.86676492558695795</v>
      </c>
      <c r="Q2734" s="1061">
        <f>VLOOKUP(C2734,'A. Rate Class Allocations'!$B$124:$J$128,7,FALSE)</f>
        <v>0.93591420350510102</v>
      </c>
      <c r="R2734" s="1061">
        <f>VLOOKUP(C2734,'A. Rate Class Allocations'!$B$124:$J$128,9,FALSE)</f>
        <v>0.67326093337246795</v>
      </c>
      <c r="S2734" s="1060">
        <f t="shared" si="127"/>
        <v>399.70322932410943</v>
      </c>
      <c r="T2734" s="1060">
        <f t="shared" si="128"/>
        <v>6.0490989140005842E-2</v>
      </c>
    </row>
    <row r="2735" spans="1:20" s="1063" customFormat="1">
      <c r="A2735" s="1072" t="s">
        <v>846</v>
      </c>
      <c r="B2735" s="1063" t="s">
        <v>768</v>
      </c>
      <c r="C2735" s="1063" t="s">
        <v>806</v>
      </c>
      <c r="D2735" s="1063" t="s">
        <v>1251</v>
      </c>
      <c r="E2735" s="1066">
        <v>2019</v>
      </c>
      <c r="F2735" s="1066">
        <v>2019</v>
      </c>
      <c r="G2735" s="1064">
        <v>43529</v>
      </c>
      <c r="H2735" s="1117">
        <f t="shared" si="126"/>
        <v>2019</v>
      </c>
      <c r="I2735" s="1118"/>
      <c r="J2735" s="1063" t="s">
        <v>843</v>
      </c>
      <c r="K2735" s="1063" t="s">
        <v>924</v>
      </c>
      <c r="L2735" s="1063" t="s">
        <v>827</v>
      </c>
      <c r="M2735" s="1063">
        <v>519.79200000000003</v>
      </c>
      <c r="N2735" s="1063">
        <v>0.10199999999999999</v>
      </c>
      <c r="O2735" s="1062">
        <f>VLOOKUP(C2735,'A. Rate Class Allocations'!$B$124:$J$128,6,FALSE)</f>
        <v>0.94261788524984402</v>
      </c>
      <c r="P2735" s="1061">
        <f>VLOOKUP(C2735,'A. Rate Class Allocations'!$B$124:$J$128,8,FALSE)</f>
        <v>0.86676492558695795</v>
      </c>
      <c r="Q2735" s="1061">
        <f>VLOOKUP(C2735,'A. Rate Class Allocations'!$B$124:$J$128,7,FALSE)</f>
        <v>0.93591420350510102</v>
      </c>
      <c r="R2735" s="1061">
        <f>VLOOKUP(C2735,'A. Rate Class Allocations'!$B$124:$J$128,9,FALSE)</f>
        <v>0.67326093337246795</v>
      </c>
      <c r="S2735" s="1060">
        <f t="shared" si="127"/>
        <v>424.6846811568663</v>
      </c>
      <c r="T2735" s="1060">
        <f t="shared" si="128"/>
        <v>6.42716759612562E-2</v>
      </c>
    </row>
    <row r="2736" spans="1:20" s="1063" customFormat="1">
      <c r="A2736" s="1072" t="s">
        <v>846</v>
      </c>
      <c r="B2736" s="1063" t="s">
        <v>768</v>
      </c>
      <c r="C2736" s="1063" t="s">
        <v>806</v>
      </c>
      <c r="D2736" s="1063" t="s">
        <v>1251</v>
      </c>
      <c r="E2736" s="1066">
        <v>2019</v>
      </c>
      <c r="F2736" s="1066">
        <v>2019</v>
      </c>
      <c r="G2736" s="1064">
        <v>43529</v>
      </c>
      <c r="H2736" s="1117">
        <f t="shared" si="126"/>
        <v>2019</v>
      </c>
      <c r="I2736" s="1118"/>
      <c r="J2736" s="1063" t="s">
        <v>843</v>
      </c>
      <c r="K2736" s="1063" t="s">
        <v>924</v>
      </c>
      <c r="L2736" s="1063" t="s">
        <v>827</v>
      </c>
      <c r="M2736" s="1063">
        <v>1330.0559999999996</v>
      </c>
      <c r="N2736" s="1063">
        <v>0.2609999999999999</v>
      </c>
      <c r="O2736" s="1062">
        <f>VLOOKUP(C2736,'A. Rate Class Allocations'!$B$124:$J$128,6,FALSE)</f>
        <v>0.94261788524984402</v>
      </c>
      <c r="P2736" s="1061">
        <f>VLOOKUP(C2736,'A. Rate Class Allocations'!$B$124:$J$128,8,FALSE)</f>
        <v>0.86676492558695795</v>
      </c>
      <c r="Q2736" s="1061">
        <f>VLOOKUP(C2736,'A. Rate Class Allocations'!$B$124:$J$128,7,FALSE)</f>
        <v>0.93591420350510102</v>
      </c>
      <c r="R2736" s="1061">
        <f>VLOOKUP(C2736,'A. Rate Class Allocations'!$B$124:$J$128,9,FALSE)</f>
        <v>0.67326093337246795</v>
      </c>
      <c r="S2736" s="1060">
        <f t="shared" si="127"/>
        <v>1086.6931547249221</v>
      </c>
      <c r="T2736" s="1060">
        <f t="shared" si="128"/>
        <v>0.16445987672439083</v>
      </c>
    </row>
    <row r="2737" spans="1:20" s="1063" customFormat="1">
      <c r="A2737" s="1072" t="s">
        <v>846</v>
      </c>
      <c r="B2737" s="1063" t="s">
        <v>768</v>
      </c>
      <c r="C2737" s="1063" t="s">
        <v>806</v>
      </c>
      <c r="D2737" s="1063" t="s">
        <v>1251</v>
      </c>
      <c r="E2737" s="1066">
        <v>2019</v>
      </c>
      <c r="F2737" s="1066">
        <v>2019</v>
      </c>
      <c r="G2737" s="1064">
        <v>43529</v>
      </c>
      <c r="H2737" s="1117">
        <f t="shared" si="126"/>
        <v>2019</v>
      </c>
      <c r="I2737" s="1118"/>
      <c r="J2737" s="1063" t="s">
        <v>843</v>
      </c>
      <c r="K2737" s="1063" t="s">
        <v>924</v>
      </c>
      <c r="L2737" s="1063" t="s">
        <v>827</v>
      </c>
      <c r="M2737" s="1063">
        <v>499.40800000000002</v>
      </c>
      <c r="N2737" s="1063">
        <v>9.8000000000000004E-2</v>
      </c>
      <c r="O2737" s="1062">
        <f>VLOOKUP(C2737,'A. Rate Class Allocations'!$B$124:$J$128,6,FALSE)</f>
        <v>0.94261788524984402</v>
      </c>
      <c r="P2737" s="1061">
        <f>VLOOKUP(C2737,'A. Rate Class Allocations'!$B$124:$J$128,8,FALSE)</f>
        <v>0.86676492558695795</v>
      </c>
      <c r="Q2737" s="1061">
        <f>VLOOKUP(C2737,'A. Rate Class Allocations'!$B$124:$J$128,7,FALSE)</f>
        <v>0.93591420350510102</v>
      </c>
      <c r="R2737" s="1061">
        <f>VLOOKUP(C2737,'A. Rate Class Allocations'!$B$124:$J$128,9,FALSE)</f>
        <v>0.67326093337246795</v>
      </c>
      <c r="S2737" s="1060">
        <f t="shared" si="127"/>
        <v>408.03037993502841</v>
      </c>
      <c r="T2737" s="1060">
        <f t="shared" si="128"/>
        <v>6.1751218080422637E-2</v>
      </c>
    </row>
    <row r="2738" spans="1:20" s="1063" customFormat="1">
      <c r="A2738" s="1072" t="s">
        <v>846</v>
      </c>
      <c r="B2738" s="1063" t="s">
        <v>768</v>
      </c>
      <c r="C2738" s="1063" t="s">
        <v>806</v>
      </c>
      <c r="D2738" s="1063" t="s">
        <v>1251</v>
      </c>
      <c r="E2738" s="1066">
        <v>2019</v>
      </c>
      <c r="F2738" s="1066">
        <v>2019</v>
      </c>
      <c r="G2738" s="1064">
        <v>43529</v>
      </c>
      <c r="H2738" s="1117">
        <f t="shared" si="126"/>
        <v>2019</v>
      </c>
      <c r="I2738" s="1118"/>
      <c r="J2738" s="1063" t="s">
        <v>843</v>
      </c>
      <c r="K2738" s="1063" t="s">
        <v>924</v>
      </c>
      <c r="L2738" s="1063" t="s">
        <v>827</v>
      </c>
      <c r="M2738" s="1063">
        <v>336.33599999999996</v>
      </c>
      <c r="N2738" s="1063">
        <v>6.5999999999999989E-2</v>
      </c>
      <c r="O2738" s="1062">
        <f>VLOOKUP(C2738,'A. Rate Class Allocations'!$B$124:$J$128,6,FALSE)</f>
        <v>0.94261788524984402</v>
      </c>
      <c r="P2738" s="1061">
        <f>VLOOKUP(C2738,'A. Rate Class Allocations'!$B$124:$J$128,8,FALSE)</f>
        <v>0.86676492558695795</v>
      </c>
      <c r="Q2738" s="1061">
        <f>VLOOKUP(C2738,'A. Rate Class Allocations'!$B$124:$J$128,7,FALSE)</f>
        <v>0.93591420350510102</v>
      </c>
      <c r="R2738" s="1061">
        <f>VLOOKUP(C2738,'A. Rate Class Allocations'!$B$124:$J$128,9,FALSE)</f>
        <v>0.67326093337246795</v>
      </c>
      <c r="S2738" s="1060">
        <f t="shared" si="127"/>
        <v>274.79597016032523</v>
      </c>
      <c r="T2738" s="1060">
        <f t="shared" si="128"/>
        <v>4.1587555033754012E-2</v>
      </c>
    </row>
    <row r="2739" spans="1:20" s="1063" customFormat="1">
      <c r="A2739" s="1072" t="s">
        <v>846</v>
      </c>
      <c r="B2739" s="1063" t="s">
        <v>768</v>
      </c>
      <c r="C2739" s="1063" t="s">
        <v>806</v>
      </c>
      <c r="D2739" s="1063" t="s">
        <v>1250</v>
      </c>
      <c r="E2739" s="1066">
        <v>2019</v>
      </c>
      <c r="F2739" s="1066">
        <v>2019</v>
      </c>
      <c r="G2739" s="1064">
        <v>43530</v>
      </c>
      <c r="H2739" s="1117">
        <f t="shared" si="126"/>
        <v>2019</v>
      </c>
      <c r="I2739" s="1118"/>
      <c r="J2739" s="1063" t="s">
        <v>925</v>
      </c>
      <c r="K2739" s="1063" t="s">
        <v>924</v>
      </c>
      <c r="L2739" s="1063" t="s">
        <v>827</v>
      </c>
      <c r="M2739" s="1063">
        <v>932.25600000000009</v>
      </c>
      <c r="N2739" s="1063">
        <v>0.41600000000000004</v>
      </c>
      <c r="O2739" s="1062">
        <f>VLOOKUP(C2739,'A. Rate Class Allocations'!$B$124:$J$128,6,FALSE)</f>
        <v>0.94261788524984402</v>
      </c>
      <c r="P2739" s="1061">
        <f>VLOOKUP(C2739,'A. Rate Class Allocations'!$B$124:$J$128,8,FALSE)</f>
        <v>0.86676492558695795</v>
      </c>
      <c r="Q2739" s="1061">
        <f>VLOOKUP(C2739,'A. Rate Class Allocations'!$B$124:$J$128,7,FALSE)</f>
        <v>0.93591420350510102</v>
      </c>
      <c r="R2739" s="1061">
        <f>VLOOKUP(C2739,'A. Rate Class Allocations'!$B$124:$J$128,9,FALSE)</f>
        <v>0.67326093337246795</v>
      </c>
      <c r="S2739" s="1060">
        <f t="shared" si="127"/>
        <v>761.67936812528001</v>
      </c>
      <c r="T2739" s="1060">
        <f t="shared" si="128"/>
        <v>0.26212761960669206</v>
      </c>
    </row>
    <row r="2740" spans="1:20" s="1063" customFormat="1">
      <c r="A2740" s="1072" t="s">
        <v>846</v>
      </c>
      <c r="B2740" s="1063" t="s">
        <v>768</v>
      </c>
      <c r="C2740" s="1063" t="s">
        <v>806</v>
      </c>
      <c r="D2740" s="1063" t="s">
        <v>1250</v>
      </c>
      <c r="E2740" s="1066">
        <v>2019</v>
      </c>
      <c r="F2740" s="1066">
        <v>2019</v>
      </c>
      <c r="G2740" s="1064">
        <v>43530</v>
      </c>
      <c r="H2740" s="1117">
        <f t="shared" si="126"/>
        <v>2019</v>
      </c>
      <c r="I2740" s="1118"/>
      <c r="J2740" s="1063" t="s">
        <v>925</v>
      </c>
      <c r="K2740" s="1063" t="s">
        <v>924</v>
      </c>
      <c r="L2740" s="1063" t="s">
        <v>827</v>
      </c>
      <c r="M2740" s="1063">
        <v>64.98899999999999</v>
      </c>
      <c r="N2740" s="1063">
        <v>2.8999999999999998E-2</v>
      </c>
      <c r="O2740" s="1062">
        <f>VLOOKUP(C2740,'A. Rate Class Allocations'!$B$124:$J$128,6,FALSE)</f>
        <v>0.94261788524984402</v>
      </c>
      <c r="P2740" s="1061">
        <f>VLOOKUP(C2740,'A. Rate Class Allocations'!$B$124:$J$128,8,FALSE)</f>
        <v>0.86676492558695795</v>
      </c>
      <c r="Q2740" s="1061">
        <f>VLOOKUP(C2740,'A. Rate Class Allocations'!$B$124:$J$128,7,FALSE)</f>
        <v>0.93591420350510102</v>
      </c>
      <c r="R2740" s="1061">
        <f>VLOOKUP(C2740,'A. Rate Class Allocations'!$B$124:$J$128,9,FALSE)</f>
        <v>0.67326093337246795</v>
      </c>
      <c r="S2740" s="1060">
        <f t="shared" si="127"/>
        <v>53.097840566425759</v>
      </c>
      <c r="T2740" s="1060">
        <f t="shared" si="128"/>
        <v>1.8273319636043429E-2</v>
      </c>
    </row>
    <row r="2741" spans="1:20" s="1063" customFormat="1">
      <c r="A2741" s="1072" t="s">
        <v>846</v>
      </c>
      <c r="B2741" s="1063" t="s">
        <v>768</v>
      </c>
      <c r="C2741" s="1063" t="s">
        <v>806</v>
      </c>
      <c r="D2741" s="1063" t="s">
        <v>1249</v>
      </c>
      <c r="E2741" s="1066">
        <v>2019</v>
      </c>
      <c r="F2741" s="1066">
        <v>2019</v>
      </c>
      <c r="G2741" s="1064">
        <v>43530</v>
      </c>
      <c r="H2741" s="1117">
        <f t="shared" si="126"/>
        <v>2019</v>
      </c>
      <c r="I2741" s="1118"/>
      <c r="J2741" s="1063" t="s">
        <v>925</v>
      </c>
      <c r="K2741" s="1063" t="s">
        <v>924</v>
      </c>
      <c r="L2741" s="1063" t="s">
        <v>827</v>
      </c>
      <c r="M2741" s="1063">
        <v>1281.8520000000001</v>
      </c>
      <c r="N2741" s="1063">
        <v>0.57200000000000006</v>
      </c>
      <c r="O2741" s="1062">
        <f>VLOOKUP(C2741,'A. Rate Class Allocations'!$B$124:$J$128,6,FALSE)</f>
        <v>0.94261788524984402</v>
      </c>
      <c r="P2741" s="1061">
        <f>VLOOKUP(C2741,'A. Rate Class Allocations'!$B$124:$J$128,8,FALSE)</f>
        <v>0.86676492558695795</v>
      </c>
      <c r="Q2741" s="1061">
        <f>VLOOKUP(C2741,'A. Rate Class Allocations'!$B$124:$J$128,7,FALSE)</f>
        <v>0.93591420350510102</v>
      </c>
      <c r="R2741" s="1061">
        <f>VLOOKUP(C2741,'A. Rate Class Allocations'!$B$124:$J$128,9,FALSE)</f>
        <v>0.67326093337246795</v>
      </c>
      <c r="S2741" s="1060">
        <f t="shared" si="127"/>
        <v>1047.3091311722601</v>
      </c>
      <c r="T2741" s="1060">
        <f t="shared" si="128"/>
        <v>0.36042547695920152</v>
      </c>
    </row>
    <row r="2742" spans="1:20" s="1063" customFormat="1">
      <c r="A2742" s="1072" t="s">
        <v>846</v>
      </c>
      <c r="B2742" s="1063" t="s">
        <v>768</v>
      </c>
      <c r="C2742" s="1063" t="s">
        <v>806</v>
      </c>
      <c r="D2742" s="1063" t="s">
        <v>1249</v>
      </c>
      <c r="E2742" s="1066">
        <v>2019</v>
      </c>
      <c r="F2742" s="1066">
        <v>2019</v>
      </c>
      <c r="G2742" s="1064">
        <v>43530</v>
      </c>
      <c r="H2742" s="1117">
        <f t="shared" si="126"/>
        <v>2019</v>
      </c>
      <c r="I2742" s="1118"/>
      <c r="J2742" s="1063" t="s">
        <v>925</v>
      </c>
      <c r="K2742" s="1063" t="s">
        <v>924</v>
      </c>
      <c r="L2742" s="1063" t="s">
        <v>827</v>
      </c>
      <c r="M2742" s="1063">
        <v>107.56800000000004</v>
      </c>
      <c r="N2742" s="1063">
        <v>4.8000000000000001E-2</v>
      </c>
      <c r="O2742" s="1062">
        <f>VLOOKUP(C2742,'A. Rate Class Allocations'!$B$124:$J$128,6,FALSE)</f>
        <v>0.94261788524984402</v>
      </c>
      <c r="P2742" s="1061">
        <f>VLOOKUP(C2742,'A. Rate Class Allocations'!$B$124:$J$128,8,FALSE)</f>
        <v>0.86676492558695795</v>
      </c>
      <c r="Q2742" s="1061">
        <f>VLOOKUP(C2742,'A. Rate Class Allocations'!$B$124:$J$128,7,FALSE)</f>
        <v>0.93591420350510102</v>
      </c>
      <c r="R2742" s="1061">
        <f>VLOOKUP(C2742,'A. Rate Class Allocations'!$B$124:$J$128,9,FALSE)</f>
        <v>0.67326093337246795</v>
      </c>
      <c r="S2742" s="1060">
        <f t="shared" si="127"/>
        <v>87.886080937532341</v>
      </c>
      <c r="T2742" s="1060">
        <f t="shared" si="128"/>
        <v>3.0245494570002921E-2</v>
      </c>
    </row>
    <row r="2743" spans="1:20" s="1063" customFormat="1">
      <c r="A2743" s="1072" t="s">
        <v>846</v>
      </c>
      <c r="B2743" s="1063" t="s">
        <v>768</v>
      </c>
      <c r="C2743" s="1063" t="s">
        <v>806</v>
      </c>
      <c r="D2743" s="1063" t="s">
        <v>1248</v>
      </c>
      <c r="E2743" s="1066">
        <v>2019</v>
      </c>
      <c r="F2743" s="1066">
        <v>2019</v>
      </c>
      <c r="G2743" s="1064">
        <v>43530</v>
      </c>
      <c r="H2743" s="1117">
        <f t="shared" si="126"/>
        <v>2019</v>
      </c>
      <c r="I2743" s="1118"/>
      <c r="J2743" s="1063" t="s">
        <v>925</v>
      </c>
      <c r="K2743" s="1063" t="s">
        <v>924</v>
      </c>
      <c r="L2743" s="1063" t="s">
        <v>827</v>
      </c>
      <c r="M2743" s="1063">
        <v>519.16800000000012</v>
      </c>
      <c r="N2743" s="1063">
        <v>0.41600000000000004</v>
      </c>
      <c r="O2743" s="1062">
        <f>VLOOKUP(C2743,'A. Rate Class Allocations'!$B$124:$J$128,6,FALSE)</f>
        <v>0.94261788524984402</v>
      </c>
      <c r="P2743" s="1061">
        <f>VLOOKUP(C2743,'A. Rate Class Allocations'!$B$124:$J$128,8,FALSE)</f>
        <v>0.86676492558695795</v>
      </c>
      <c r="Q2743" s="1061">
        <f>VLOOKUP(C2743,'A. Rate Class Allocations'!$B$124:$J$128,7,FALSE)</f>
        <v>0.93591420350510102</v>
      </c>
      <c r="R2743" s="1061">
        <f>VLOOKUP(C2743,'A. Rate Class Allocations'!$B$124:$J$128,9,FALSE)</f>
        <v>0.67326093337246795</v>
      </c>
      <c r="S2743" s="1060">
        <f t="shared" si="127"/>
        <v>424.17485560925911</v>
      </c>
      <c r="T2743" s="1060">
        <f t="shared" si="128"/>
        <v>0.26212761960669206</v>
      </c>
    </row>
    <row r="2744" spans="1:20" s="1063" customFormat="1">
      <c r="A2744" s="1072" t="s">
        <v>846</v>
      </c>
      <c r="B2744" s="1063" t="s">
        <v>768</v>
      </c>
      <c r="C2744" s="1063" t="s">
        <v>806</v>
      </c>
      <c r="D2744" s="1063" t="s">
        <v>1248</v>
      </c>
      <c r="E2744" s="1066">
        <v>2019</v>
      </c>
      <c r="F2744" s="1066">
        <v>2019</v>
      </c>
      <c r="G2744" s="1064">
        <v>43530</v>
      </c>
      <c r="H2744" s="1117">
        <f t="shared" si="126"/>
        <v>2019</v>
      </c>
      <c r="I2744" s="1118"/>
      <c r="J2744" s="1063" t="s">
        <v>925</v>
      </c>
      <c r="K2744" s="1063" t="s">
        <v>924</v>
      </c>
      <c r="L2744" s="1063" t="s">
        <v>827</v>
      </c>
      <c r="M2744" s="1063">
        <v>72.383999999999986</v>
      </c>
      <c r="N2744" s="1063">
        <v>5.7999999999999996E-2</v>
      </c>
      <c r="O2744" s="1062">
        <f>VLOOKUP(C2744,'A. Rate Class Allocations'!$B$124:$J$128,6,FALSE)</f>
        <v>0.94261788524984402</v>
      </c>
      <c r="P2744" s="1061">
        <f>VLOOKUP(C2744,'A. Rate Class Allocations'!$B$124:$J$128,8,FALSE)</f>
        <v>0.86676492558695795</v>
      </c>
      <c r="Q2744" s="1061">
        <f>VLOOKUP(C2744,'A. Rate Class Allocations'!$B$124:$J$128,7,FALSE)</f>
        <v>0.93591420350510102</v>
      </c>
      <c r="R2744" s="1061">
        <f>VLOOKUP(C2744,'A. Rate Class Allocations'!$B$124:$J$128,9,FALSE)</f>
        <v>0.67326093337246795</v>
      </c>
      <c r="S2744" s="1060">
        <f t="shared" si="127"/>
        <v>59.139763522444753</v>
      </c>
      <c r="T2744" s="1060">
        <f t="shared" si="128"/>
        <v>3.6546639272086859E-2</v>
      </c>
    </row>
    <row r="2745" spans="1:20" s="1063" customFormat="1">
      <c r="A2745" s="1072" t="s">
        <v>846</v>
      </c>
      <c r="B2745" s="1063" t="s">
        <v>768</v>
      </c>
      <c r="C2745" s="1063" t="s">
        <v>806</v>
      </c>
      <c r="D2745" s="1063" t="s">
        <v>1248</v>
      </c>
      <c r="E2745" s="1066">
        <v>2019</v>
      </c>
      <c r="F2745" s="1066">
        <v>2019</v>
      </c>
      <c r="G2745" s="1064">
        <v>43530</v>
      </c>
      <c r="H2745" s="1117">
        <f t="shared" si="126"/>
        <v>2019</v>
      </c>
      <c r="I2745" s="1118"/>
      <c r="J2745" s="1063" t="s">
        <v>925</v>
      </c>
      <c r="K2745" s="1063" t="s">
        <v>924</v>
      </c>
      <c r="L2745" s="1063" t="s">
        <v>827</v>
      </c>
      <c r="M2745" s="1063">
        <v>52.415999999999997</v>
      </c>
      <c r="N2745" s="1063">
        <v>4.1999999999999996E-2</v>
      </c>
      <c r="O2745" s="1062">
        <f>VLOOKUP(C2745,'A. Rate Class Allocations'!$B$124:$J$128,6,FALSE)</f>
        <v>0.94261788524984402</v>
      </c>
      <c r="P2745" s="1061">
        <f>VLOOKUP(C2745,'A. Rate Class Allocations'!$B$124:$J$128,8,FALSE)</f>
        <v>0.86676492558695795</v>
      </c>
      <c r="Q2745" s="1061">
        <f>VLOOKUP(C2745,'A. Rate Class Allocations'!$B$124:$J$128,7,FALSE)</f>
        <v>0.93591420350510102</v>
      </c>
      <c r="R2745" s="1061">
        <f>VLOOKUP(C2745,'A. Rate Class Allocations'!$B$124:$J$128,9,FALSE)</f>
        <v>0.67326093337246795</v>
      </c>
      <c r="S2745" s="1060">
        <f t="shared" si="127"/>
        <v>42.825345999011724</v>
      </c>
      <c r="T2745" s="1060">
        <f t="shared" si="128"/>
        <v>2.6464807748752556E-2</v>
      </c>
    </row>
    <row r="2746" spans="1:20" s="1063" customFormat="1">
      <c r="A2746" s="1072" t="s">
        <v>846</v>
      </c>
      <c r="B2746" s="1063" t="s">
        <v>768</v>
      </c>
      <c r="C2746" s="1063" t="s">
        <v>806</v>
      </c>
      <c r="D2746" s="1063" t="s">
        <v>1247</v>
      </c>
      <c r="E2746" s="1066">
        <v>2019</v>
      </c>
      <c r="F2746" s="1066">
        <v>2019</v>
      </c>
      <c r="G2746" s="1064">
        <v>43530</v>
      </c>
      <c r="H2746" s="1117">
        <f t="shared" si="126"/>
        <v>2019</v>
      </c>
      <c r="I2746" s="1118"/>
      <c r="J2746" s="1063" t="s">
        <v>925</v>
      </c>
      <c r="K2746" s="1063" t="s">
        <v>924</v>
      </c>
      <c r="L2746" s="1063" t="s">
        <v>827</v>
      </c>
      <c r="M2746" s="1063">
        <v>2021.8799999999997</v>
      </c>
      <c r="N2746" s="1063">
        <v>0.81199999999999994</v>
      </c>
      <c r="O2746" s="1062">
        <f>VLOOKUP(C2746,'A. Rate Class Allocations'!$B$124:$J$128,6,FALSE)</f>
        <v>0.94261788524984402</v>
      </c>
      <c r="P2746" s="1061">
        <f>VLOOKUP(C2746,'A. Rate Class Allocations'!$B$124:$J$128,8,FALSE)</f>
        <v>0.86676492558695795</v>
      </c>
      <c r="Q2746" s="1061">
        <f>VLOOKUP(C2746,'A. Rate Class Allocations'!$B$124:$J$128,7,FALSE)</f>
        <v>0.93591420350510102</v>
      </c>
      <c r="R2746" s="1061">
        <f>VLOOKUP(C2746,'A. Rate Class Allocations'!$B$124:$J$128,9,FALSE)</f>
        <v>0.67326093337246795</v>
      </c>
      <c r="S2746" s="1060">
        <f t="shared" si="127"/>
        <v>1651.9328176221345</v>
      </c>
      <c r="T2746" s="1060">
        <f t="shared" si="128"/>
        <v>0.51165294980921605</v>
      </c>
    </row>
    <row r="2747" spans="1:20" s="1063" customFormat="1">
      <c r="A2747" s="1072" t="s">
        <v>846</v>
      </c>
      <c r="B2747" s="1063" t="s">
        <v>768</v>
      </c>
      <c r="C2747" s="1063" t="s">
        <v>806</v>
      </c>
      <c r="D2747" s="1063" t="s">
        <v>1246</v>
      </c>
      <c r="E2747" s="1066">
        <v>2019</v>
      </c>
      <c r="F2747" s="1066">
        <v>2019</v>
      </c>
      <c r="G2747" s="1064">
        <v>43530</v>
      </c>
      <c r="H2747" s="1117">
        <f t="shared" si="126"/>
        <v>2019</v>
      </c>
      <c r="I2747" s="1118"/>
      <c r="J2747" s="1063" t="s">
        <v>925</v>
      </c>
      <c r="K2747" s="1063" t="s">
        <v>924</v>
      </c>
      <c r="L2747" s="1063" t="s">
        <v>827</v>
      </c>
      <c r="M2747" s="1063">
        <v>1138.2800000000004</v>
      </c>
      <c r="N2747" s="1063">
        <v>0.52000000000000013</v>
      </c>
      <c r="O2747" s="1062">
        <f>VLOOKUP(C2747,'A. Rate Class Allocations'!$B$124:$J$128,6,FALSE)</f>
        <v>0.94261788524984402</v>
      </c>
      <c r="P2747" s="1061">
        <f>VLOOKUP(C2747,'A. Rate Class Allocations'!$B$124:$J$128,8,FALSE)</f>
        <v>0.86676492558695795</v>
      </c>
      <c r="Q2747" s="1061">
        <f>VLOOKUP(C2747,'A. Rate Class Allocations'!$B$124:$J$128,7,FALSE)</f>
        <v>0.93591420350510102</v>
      </c>
      <c r="R2747" s="1061">
        <f>VLOOKUP(C2747,'A. Rate Class Allocations'!$B$124:$J$128,9,FALSE)</f>
        <v>0.67326093337246795</v>
      </c>
      <c r="S2747" s="1060">
        <f t="shared" si="127"/>
        <v>930.00676976028478</v>
      </c>
      <c r="T2747" s="1060">
        <f t="shared" si="128"/>
        <v>0.32765952450836505</v>
      </c>
    </row>
    <row r="2748" spans="1:20" s="1063" customFormat="1">
      <c r="A2748" s="1072" t="s">
        <v>846</v>
      </c>
      <c r="B2748" s="1063" t="s">
        <v>768</v>
      </c>
      <c r="C2748" s="1063" t="s">
        <v>806</v>
      </c>
      <c r="D2748" s="1063" t="s">
        <v>1246</v>
      </c>
      <c r="E2748" s="1066">
        <v>2019</v>
      </c>
      <c r="F2748" s="1066">
        <v>2019</v>
      </c>
      <c r="G2748" s="1064">
        <v>43530</v>
      </c>
      <c r="H2748" s="1117">
        <f t="shared" si="126"/>
        <v>2019</v>
      </c>
      <c r="I2748" s="1118"/>
      <c r="J2748" s="1063" t="s">
        <v>925</v>
      </c>
      <c r="K2748" s="1063" t="s">
        <v>924</v>
      </c>
      <c r="L2748" s="1063" t="s">
        <v>827</v>
      </c>
      <c r="M2748" s="1063">
        <v>1333.1009999999999</v>
      </c>
      <c r="N2748" s="1063">
        <v>0.60899999999999987</v>
      </c>
      <c r="O2748" s="1062">
        <f>VLOOKUP(C2748,'A. Rate Class Allocations'!$B$124:$J$128,6,FALSE)</f>
        <v>0.94261788524984402</v>
      </c>
      <c r="P2748" s="1061">
        <f>VLOOKUP(C2748,'A. Rate Class Allocations'!$B$124:$J$128,8,FALSE)</f>
        <v>0.86676492558695795</v>
      </c>
      <c r="Q2748" s="1061">
        <f>VLOOKUP(C2748,'A. Rate Class Allocations'!$B$124:$J$128,7,FALSE)</f>
        <v>0.93591420350510102</v>
      </c>
      <c r="R2748" s="1061">
        <f>VLOOKUP(C2748,'A. Rate Class Allocations'!$B$124:$J$128,9,FALSE)</f>
        <v>0.67326093337246795</v>
      </c>
      <c r="S2748" s="1060">
        <f t="shared" si="127"/>
        <v>1089.1810053538713</v>
      </c>
      <c r="T2748" s="1060">
        <f t="shared" si="128"/>
        <v>0.38373971235691201</v>
      </c>
    </row>
    <row r="2749" spans="1:20" s="1063" customFormat="1">
      <c r="A2749" s="1072" t="s">
        <v>846</v>
      </c>
      <c r="B2749" s="1063" t="s">
        <v>768</v>
      </c>
      <c r="C2749" s="1063" t="s">
        <v>806</v>
      </c>
      <c r="D2749" s="1063" t="s">
        <v>1246</v>
      </c>
      <c r="E2749" s="1066">
        <v>2019</v>
      </c>
      <c r="F2749" s="1066">
        <v>2019</v>
      </c>
      <c r="G2749" s="1064">
        <v>43530</v>
      </c>
      <c r="H2749" s="1117">
        <f t="shared" si="126"/>
        <v>2019</v>
      </c>
      <c r="I2749" s="1118"/>
      <c r="J2749" s="1063" t="s">
        <v>925</v>
      </c>
      <c r="K2749" s="1063" t="s">
        <v>924</v>
      </c>
      <c r="L2749" s="1063" t="s">
        <v>827</v>
      </c>
      <c r="M2749" s="1063">
        <v>315.21600000000007</v>
      </c>
      <c r="N2749" s="1063">
        <v>0.14400000000000002</v>
      </c>
      <c r="O2749" s="1062">
        <f>VLOOKUP(C2749,'A. Rate Class Allocations'!$B$124:$J$128,6,FALSE)</f>
        <v>0.94261788524984402</v>
      </c>
      <c r="P2749" s="1061">
        <f>VLOOKUP(C2749,'A. Rate Class Allocations'!$B$124:$J$128,8,FALSE)</f>
        <v>0.86676492558695795</v>
      </c>
      <c r="Q2749" s="1061">
        <f>VLOOKUP(C2749,'A. Rate Class Allocations'!$B$124:$J$128,7,FALSE)</f>
        <v>0.93591420350510102</v>
      </c>
      <c r="R2749" s="1061">
        <f>VLOOKUP(C2749,'A. Rate Class Allocations'!$B$124:$J$128,9,FALSE)</f>
        <v>0.67326093337246795</v>
      </c>
      <c r="S2749" s="1060">
        <f t="shared" si="127"/>
        <v>257.5403362413096</v>
      </c>
      <c r="T2749" s="1060">
        <f t="shared" si="128"/>
        <v>9.0736483710008781E-2</v>
      </c>
    </row>
    <row r="2750" spans="1:20" s="1063" customFormat="1">
      <c r="A2750" s="1072" t="s">
        <v>846</v>
      </c>
      <c r="B2750" s="1063" t="s">
        <v>768</v>
      </c>
      <c r="C2750" s="1063" t="s">
        <v>806</v>
      </c>
      <c r="D2750" s="1063" t="s">
        <v>1246</v>
      </c>
      <c r="E2750" s="1066">
        <v>2019</v>
      </c>
      <c r="F2750" s="1066">
        <v>2019</v>
      </c>
      <c r="G2750" s="1064">
        <v>43530</v>
      </c>
      <c r="H2750" s="1117">
        <f t="shared" si="126"/>
        <v>2019</v>
      </c>
      <c r="I2750" s="1118"/>
      <c r="J2750" s="1063" t="s">
        <v>925</v>
      </c>
      <c r="K2750" s="1063" t="s">
        <v>924</v>
      </c>
      <c r="L2750" s="1063" t="s">
        <v>827</v>
      </c>
      <c r="M2750" s="1063">
        <v>131.33999999999997</v>
      </c>
      <c r="N2750" s="1063">
        <v>0.06</v>
      </c>
      <c r="O2750" s="1062">
        <f>VLOOKUP(C2750,'A. Rate Class Allocations'!$B$124:$J$128,6,FALSE)</f>
        <v>0.94261788524984402</v>
      </c>
      <c r="P2750" s="1061">
        <f>VLOOKUP(C2750,'A. Rate Class Allocations'!$B$124:$J$128,8,FALSE)</f>
        <v>0.86676492558695795</v>
      </c>
      <c r="Q2750" s="1061">
        <f>VLOOKUP(C2750,'A. Rate Class Allocations'!$B$124:$J$128,7,FALSE)</f>
        <v>0.93591420350510102</v>
      </c>
      <c r="R2750" s="1061">
        <f>VLOOKUP(C2750,'A. Rate Class Allocations'!$B$124:$J$128,9,FALSE)</f>
        <v>0.67326093337246795</v>
      </c>
      <c r="S2750" s="1060">
        <f t="shared" si="127"/>
        <v>107.30847343387894</v>
      </c>
      <c r="T2750" s="1060">
        <f t="shared" si="128"/>
        <v>3.7806868212503654E-2</v>
      </c>
    </row>
    <row r="2751" spans="1:20" s="1063" customFormat="1">
      <c r="A2751" s="1072" t="s">
        <v>846</v>
      </c>
      <c r="B2751" s="1063" t="s">
        <v>768</v>
      </c>
      <c r="C2751" s="1063" t="s">
        <v>806</v>
      </c>
      <c r="D2751" s="1063" t="s">
        <v>1246</v>
      </c>
      <c r="E2751" s="1066">
        <v>2019</v>
      </c>
      <c r="F2751" s="1066">
        <v>2019</v>
      </c>
      <c r="G2751" s="1064">
        <v>43530</v>
      </c>
      <c r="H2751" s="1117">
        <f t="shared" si="126"/>
        <v>2019</v>
      </c>
      <c r="I2751" s="1118"/>
      <c r="J2751" s="1063" t="s">
        <v>843</v>
      </c>
      <c r="K2751" s="1063" t="s">
        <v>924</v>
      </c>
      <c r="L2751" s="1063" t="s">
        <v>827</v>
      </c>
      <c r="M2751" s="1063">
        <v>183.87599999999998</v>
      </c>
      <c r="N2751" s="1063">
        <v>8.3999999999999991E-2</v>
      </c>
      <c r="O2751" s="1062">
        <f>VLOOKUP(C2751,'A. Rate Class Allocations'!$B$124:$J$128,6,FALSE)</f>
        <v>0.94261788524984402</v>
      </c>
      <c r="P2751" s="1061">
        <f>VLOOKUP(C2751,'A. Rate Class Allocations'!$B$124:$J$128,8,FALSE)</f>
        <v>0.86676492558695795</v>
      </c>
      <c r="Q2751" s="1061">
        <f>VLOOKUP(C2751,'A. Rate Class Allocations'!$B$124:$J$128,7,FALSE)</f>
        <v>0.93591420350510102</v>
      </c>
      <c r="R2751" s="1061">
        <f>VLOOKUP(C2751,'A. Rate Class Allocations'!$B$124:$J$128,9,FALSE)</f>
        <v>0.67326093337246795</v>
      </c>
      <c r="S2751" s="1060">
        <f t="shared" si="127"/>
        <v>150.23186280743053</v>
      </c>
      <c r="T2751" s="1060">
        <f t="shared" si="128"/>
        <v>5.2929615497505113E-2</v>
      </c>
    </row>
    <row r="2752" spans="1:20" s="1063" customFormat="1">
      <c r="A2752" s="1072" t="s">
        <v>846</v>
      </c>
      <c r="B2752" s="1063" t="s">
        <v>768</v>
      </c>
      <c r="C2752" s="1063" t="s">
        <v>806</v>
      </c>
      <c r="D2752" s="1063" t="s">
        <v>1246</v>
      </c>
      <c r="E2752" s="1066">
        <v>2019</v>
      </c>
      <c r="F2752" s="1066">
        <v>2019</v>
      </c>
      <c r="G2752" s="1064">
        <v>43530</v>
      </c>
      <c r="H2752" s="1117">
        <f t="shared" si="126"/>
        <v>2019</v>
      </c>
      <c r="I2752" s="1118"/>
      <c r="J2752" s="1063" t="s">
        <v>843</v>
      </c>
      <c r="K2752" s="1063" t="s">
        <v>924</v>
      </c>
      <c r="L2752" s="1063" t="s">
        <v>827</v>
      </c>
      <c r="M2752" s="1063">
        <v>558.19499999999994</v>
      </c>
      <c r="N2752" s="1063">
        <v>0.255</v>
      </c>
      <c r="O2752" s="1062">
        <f>VLOOKUP(C2752,'A. Rate Class Allocations'!$B$124:$J$128,6,FALSE)</f>
        <v>0.94261788524984402</v>
      </c>
      <c r="P2752" s="1061">
        <f>VLOOKUP(C2752,'A. Rate Class Allocations'!$B$124:$J$128,8,FALSE)</f>
        <v>0.86676492558695795</v>
      </c>
      <c r="Q2752" s="1061">
        <f>VLOOKUP(C2752,'A. Rate Class Allocations'!$B$124:$J$128,7,FALSE)</f>
        <v>0.93591420350510102</v>
      </c>
      <c r="R2752" s="1061">
        <f>VLOOKUP(C2752,'A. Rate Class Allocations'!$B$124:$J$128,9,FALSE)</f>
        <v>0.67326093337246795</v>
      </c>
      <c r="S2752" s="1060">
        <f t="shared" si="127"/>
        <v>456.06101209398554</v>
      </c>
      <c r="T2752" s="1060">
        <f t="shared" si="128"/>
        <v>0.16067918990314053</v>
      </c>
    </row>
    <row r="2753" spans="1:20" s="1063" customFormat="1">
      <c r="A2753" s="1072" t="s">
        <v>846</v>
      </c>
      <c r="B2753" s="1063" t="s">
        <v>768</v>
      </c>
      <c r="C2753" s="1063" t="s">
        <v>806</v>
      </c>
      <c r="D2753" s="1063" t="s">
        <v>1246</v>
      </c>
      <c r="E2753" s="1066">
        <v>2019</v>
      </c>
      <c r="F2753" s="1066">
        <v>2019</v>
      </c>
      <c r="G2753" s="1064">
        <v>43530</v>
      </c>
      <c r="H2753" s="1117">
        <f t="shared" si="126"/>
        <v>2019</v>
      </c>
      <c r="I2753" s="1118"/>
      <c r="J2753" s="1063" t="s">
        <v>843</v>
      </c>
      <c r="K2753" s="1063" t="s">
        <v>924</v>
      </c>
      <c r="L2753" s="1063" t="s">
        <v>827</v>
      </c>
      <c r="M2753" s="1063">
        <v>275.81400000000002</v>
      </c>
      <c r="N2753" s="1063">
        <v>0.126</v>
      </c>
      <c r="O2753" s="1062">
        <f>VLOOKUP(C2753,'A. Rate Class Allocations'!$B$124:$J$128,6,FALSE)</f>
        <v>0.94261788524984402</v>
      </c>
      <c r="P2753" s="1061">
        <f>VLOOKUP(C2753,'A. Rate Class Allocations'!$B$124:$J$128,8,FALSE)</f>
        <v>0.86676492558695795</v>
      </c>
      <c r="Q2753" s="1061">
        <f>VLOOKUP(C2753,'A. Rate Class Allocations'!$B$124:$J$128,7,FALSE)</f>
        <v>0.93591420350510102</v>
      </c>
      <c r="R2753" s="1061">
        <f>VLOOKUP(C2753,'A. Rate Class Allocations'!$B$124:$J$128,9,FALSE)</f>
        <v>0.67326093337246795</v>
      </c>
      <c r="S2753" s="1060">
        <f t="shared" si="127"/>
        <v>225.34779421114584</v>
      </c>
      <c r="T2753" s="1060">
        <f t="shared" si="128"/>
        <v>7.9394423246257673E-2</v>
      </c>
    </row>
    <row r="2754" spans="1:20" s="1063" customFormat="1">
      <c r="A2754" s="1072" t="s">
        <v>846</v>
      </c>
      <c r="B2754" s="1063" t="s">
        <v>768</v>
      </c>
      <c r="C2754" s="1063" t="s">
        <v>806</v>
      </c>
      <c r="D2754" s="1063" t="s">
        <v>1245</v>
      </c>
      <c r="E2754" s="1066">
        <v>2019</v>
      </c>
      <c r="F2754" s="1066">
        <v>2019</v>
      </c>
      <c r="G2754" s="1064">
        <v>43530</v>
      </c>
      <c r="H2754" s="1117">
        <f t="shared" si="126"/>
        <v>2019</v>
      </c>
      <c r="I2754" s="1118"/>
      <c r="J2754" s="1063" t="s">
        <v>925</v>
      </c>
      <c r="K2754" s="1063" t="s">
        <v>924</v>
      </c>
      <c r="L2754" s="1063" t="s">
        <v>827</v>
      </c>
      <c r="M2754" s="1063">
        <v>1268.904</v>
      </c>
      <c r="N2754" s="1063">
        <v>0.72800000000000009</v>
      </c>
      <c r="O2754" s="1062">
        <f>VLOOKUP(C2754,'A. Rate Class Allocations'!$B$124:$J$128,6,FALSE)</f>
        <v>0.94261788524984402</v>
      </c>
      <c r="P2754" s="1061">
        <f>VLOOKUP(C2754,'A. Rate Class Allocations'!$B$124:$J$128,8,FALSE)</f>
        <v>0.86676492558695795</v>
      </c>
      <c r="Q2754" s="1061">
        <f>VLOOKUP(C2754,'A. Rate Class Allocations'!$B$124:$J$128,7,FALSE)</f>
        <v>0.93591420350510102</v>
      </c>
      <c r="R2754" s="1061">
        <f>VLOOKUP(C2754,'A. Rate Class Allocations'!$B$124:$J$128,9,FALSE)</f>
        <v>0.67326093337246795</v>
      </c>
      <c r="S2754" s="1060">
        <f t="shared" si="127"/>
        <v>1036.7302510594088</v>
      </c>
      <c r="T2754" s="1060">
        <f t="shared" si="128"/>
        <v>0.45872333431171108</v>
      </c>
    </row>
    <row r="2755" spans="1:20" s="1063" customFormat="1">
      <c r="A2755" s="1072" t="s">
        <v>846</v>
      </c>
      <c r="B2755" s="1063" t="s">
        <v>768</v>
      </c>
      <c r="C2755" s="1063" t="s">
        <v>806</v>
      </c>
      <c r="D2755" s="1063" t="s">
        <v>1245</v>
      </c>
      <c r="E2755" s="1066">
        <v>2019</v>
      </c>
      <c r="F2755" s="1066">
        <v>2019</v>
      </c>
      <c r="G2755" s="1064">
        <v>43530</v>
      </c>
      <c r="H2755" s="1117">
        <f t="shared" si="126"/>
        <v>2019</v>
      </c>
      <c r="I2755" s="1118"/>
      <c r="J2755" s="1063" t="s">
        <v>925</v>
      </c>
      <c r="K2755" s="1063" t="s">
        <v>924</v>
      </c>
      <c r="L2755" s="1063" t="s">
        <v>827</v>
      </c>
      <c r="M2755" s="1063">
        <v>1511.181</v>
      </c>
      <c r="N2755" s="1063">
        <v>0.86699999999999999</v>
      </c>
      <c r="O2755" s="1062">
        <f>VLOOKUP(C2755,'A. Rate Class Allocations'!$B$124:$J$128,6,FALSE)</f>
        <v>0.94261788524984402</v>
      </c>
      <c r="P2755" s="1061">
        <f>VLOOKUP(C2755,'A. Rate Class Allocations'!$B$124:$J$128,8,FALSE)</f>
        <v>0.86676492558695795</v>
      </c>
      <c r="Q2755" s="1061">
        <f>VLOOKUP(C2755,'A. Rate Class Allocations'!$B$124:$J$128,7,FALSE)</f>
        <v>0.93591420350510102</v>
      </c>
      <c r="R2755" s="1061">
        <f>VLOOKUP(C2755,'A. Rate Class Allocations'!$B$124:$J$128,9,FALSE)</f>
        <v>0.67326093337246795</v>
      </c>
      <c r="S2755" s="1060">
        <f t="shared" si="127"/>
        <v>1234.6773731710268</v>
      </c>
      <c r="T2755" s="1060">
        <f t="shared" si="128"/>
        <v>0.54630924567067785</v>
      </c>
    </row>
    <row r="2756" spans="1:20" s="1063" customFormat="1">
      <c r="A2756" s="1072" t="s">
        <v>846</v>
      </c>
      <c r="B2756" s="1063" t="s">
        <v>768</v>
      </c>
      <c r="C2756" s="1063" t="s">
        <v>806</v>
      </c>
      <c r="D2756" s="1063" t="s">
        <v>1244</v>
      </c>
      <c r="E2756" s="1066">
        <v>2019</v>
      </c>
      <c r="F2756" s="1066">
        <v>2019</v>
      </c>
      <c r="G2756" s="1064">
        <v>43530</v>
      </c>
      <c r="H2756" s="1117">
        <f t="shared" ref="H2756:H2819" si="129">YEAR(G2756)</f>
        <v>2019</v>
      </c>
      <c r="I2756" s="1118"/>
      <c r="J2756" s="1063" t="s">
        <v>925</v>
      </c>
      <c r="K2756" s="1063" t="s">
        <v>924</v>
      </c>
      <c r="L2756" s="1063" t="s">
        <v>827</v>
      </c>
      <c r="M2756" s="1063">
        <v>3272.7659999999996</v>
      </c>
      <c r="N2756" s="1063">
        <v>1.2179999999999997</v>
      </c>
      <c r="O2756" s="1062">
        <f>VLOOKUP(C2756,'A. Rate Class Allocations'!$B$124:$J$128,6,FALSE)</f>
        <v>0.94261788524984402</v>
      </c>
      <c r="P2756" s="1061">
        <f>VLOOKUP(C2756,'A. Rate Class Allocations'!$B$124:$J$128,8,FALSE)</f>
        <v>0.86676492558695795</v>
      </c>
      <c r="Q2756" s="1061">
        <f>VLOOKUP(C2756,'A. Rate Class Allocations'!$B$124:$J$128,7,FALSE)</f>
        <v>0.93591420350510102</v>
      </c>
      <c r="R2756" s="1061">
        <f>VLOOKUP(C2756,'A. Rate Class Allocations'!$B$124:$J$128,9,FALSE)</f>
        <v>0.67326093337246795</v>
      </c>
      <c r="S2756" s="1060">
        <f t="shared" ref="S2756:S2819" si="130">M2756*O2756*P2756</f>
        <v>2673.9418559943833</v>
      </c>
      <c r="T2756" s="1060">
        <f t="shared" ref="T2756:T2819" si="131">N2756*Q2756*R2756</f>
        <v>0.76747942471382402</v>
      </c>
    </row>
    <row r="2757" spans="1:20" s="1063" customFormat="1">
      <c r="A2757" s="1072" t="s">
        <v>846</v>
      </c>
      <c r="B2757" s="1063" t="s">
        <v>768</v>
      </c>
      <c r="C2757" s="1063" t="s">
        <v>806</v>
      </c>
      <c r="D2757" s="1063" t="s">
        <v>1244</v>
      </c>
      <c r="E2757" s="1066">
        <v>2019</v>
      </c>
      <c r="F2757" s="1066">
        <v>2019</v>
      </c>
      <c r="G2757" s="1064">
        <v>43530</v>
      </c>
      <c r="H2757" s="1117">
        <f t="shared" si="129"/>
        <v>2019</v>
      </c>
      <c r="I2757" s="1118"/>
      <c r="J2757" s="1063" t="s">
        <v>925</v>
      </c>
      <c r="K2757" s="1063" t="s">
        <v>924</v>
      </c>
      <c r="L2757" s="1063" t="s">
        <v>827</v>
      </c>
      <c r="M2757" s="1063">
        <v>32.244</v>
      </c>
      <c r="N2757" s="1063">
        <v>1.2E-2</v>
      </c>
      <c r="O2757" s="1062">
        <f>VLOOKUP(C2757,'A. Rate Class Allocations'!$B$124:$J$128,6,FALSE)</f>
        <v>0.94261788524984402</v>
      </c>
      <c r="P2757" s="1061">
        <f>VLOOKUP(C2757,'A. Rate Class Allocations'!$B$124:$J$128,8,FALSE)</f>
        <v>0.86676492558695795</v>
      </c>
      <c r="Q2757" s="1061">
        <f>VLOOKUP(C2757,'A. Rate Class Allocations'!$B$124:$J$128,7,FALSE)</f>
        <v>0.93591420350510102</v>
      </c>
      <c r="R2757" s="1061">
        <f>VLOOKUP(C2757,'A. Rate Class Allocations'!$B$124:$J$128,9,FALSE)</f>
        <v>0.67326093337246795</v>
      </c>
      <c r="S2757" s="1060">
        <f t="shared" si="130"/>
        <v>26.344254738860919</v>
      </c>
      <c r="T2757" s="1060">
        <f t="shared" si="131"/>
        <v>7.5613736425007303E-3</v>
      </c>
    </row>
    <row r="2758" spans="1:20" s="1063" customFormat="1">
      <c r="A2758" s="1072" t="s">
        <v>846</v>
      </c>
      <c r="B2758" s="1063" t="s">
        <v>768</v>
      </c>
      <c r="C2758" s="1063" t="s">
        <v>806</v>
      </c>
      <c r="D2758" s="1063" t="s">
        <v>1244</v>
      </c>
      <c r="E2758" s="1066">
        <v>2019</v>
      </c>
      <c r="F2758" s="1066">
        <v>2019</v>
      </c>
      <c r="G2758" s="1064">
        <v>43530</v>
      </c>
      <c r="H2758" s="1117">
        <f t="shared" si="129"/>
        <v>2019</v>
      </c>
      <c r="I2758" s="1118"/>
      <c r="J2758" s="1063" t="s">
        <v>925</v>
      </c>
      <c r="K2758" s="1063" t="s">
        <v>924</v>
      </c>
      <c r="L2758" s="1063" t="s">
        <v>827</v>
      </c>
      <c r="M2758" s="1063">
        <v>37.618000000000002</v>
      </c>
      <c r="N2758" s="1063">
        <v>1.4E-2</v>
      </c>
      <c r="O2758" s="1062">
        <f>VLOOKUP(C2758,'A. Rate Class Allocations'!$B$124:$J$128,6,FALSE)</f>
        <v>0.94261788524984402</v>
      </c>
      <c r="P2758" s="1061">
        <f>VLOOKUP(C2758,'A. Rate Class Allocations'!$B$124:$J$128,8,FALSE)</f>
        <v>0.86676492558695795</v>
      </c>
      <c r="Q2758" s="1061">
        <f>VLOOKUP(C2758,'A. Rate Class Allocations'!$B$124:$J$128,7,FALSE)</f>
        <v>0.93591420350510102</v>
      </c>
      <c r="R2758" s="1061">
        <f>VLOOKUP(C2758,'A. Rate Class Allocations'!$B$124:$J$128,9,FALSE)</f>
        <v>0.67326093337246795</v>
      </c>
      <c r="S2758" s="1060">
        <f t="shared" si="130"/>
        <v>30.73496386200441</v>
      </c>
      <c r="T2758" s="1060">
        <f t="shared" si="131"/>
        <v>8.8216025829175194E-3</v>
      </c>
    </row>
    <row r="2759" spans="1:20" s="1063" customFormat="1">
      <c r="A2759" s="1072" t="s">
        <v>846</v>
      </c>
      <c r="B2759" s="1063" t="s">
        <v>768</v>
      </c>
      <c r="C2759" s="1063" t="s">
        <v>806</v>
      </c>
      <c r="D2759" s="1063" t="s">
        <v>1243</v>
      </c>
      <c r="E2759" s="1066">
        <v>2019</v>
      </c>
      <c r="F2759" s="1066">
        <v>2019</v>
      </c>
      <c r="G2759" s="1064">
        <v>43530</v>
      </c>
      <c r="H2759" s="1117">
        <f t="shared" si="129"/>
        <v>2019</v>
      </c>
      <c r="I2759" s="1118"/>
      <c r="J2759" s="1063" t="s">
        <v>925</v>
      </c>
      <c r="K2759" s="1063" t="s">
        <v>924</v>
      </c>
      <c r="L2759" s="1063" t="s">
        <v>827</v>
      </c>
      <c r="M2759" s="1063">
        <v>3367.1040000000003</v>
      </c>
      <c r="N2759" s="1063">
        <v>1.2480000000000002</v>
      </c>
      <c r="O2759" s="1062">
        <f>VLOOKUP(C2759,'A. Rate Class Allocations'!$B$124:$J$128,6,FALSE)</f>
        <v>0.94261788524984402</v>
      </c>
      <c r="P2759" s="1061">
        <f>VLOOKUP(C2759,'A. Rate Class Allocations'!$B$124:$J$128,8,FALSE)</f>
        <v>0.86676492558695795</v>
      </c>
      <c r="Q2759" s="1061">
        <f>VLOOKUP(C2759,'A. Rate Class Allocations'!$B$124:$J$128,7,FALSE)</f>
        <v>0.93591420350510102</v>
      </c>
      <c r="R2759" s="1061">
        <f>VLOOKUP(C2759,'A. Rate Class Allocations'!$B$124:$J$128,9,FALSE)</f>
        <v>0.67326093337246795</v>
      </c>
      <c r="S2759" s="1060">
        <f t="shared" si="130"/>
        <v>2751.0186548888964</v>
      </c>
      <c r="T2759" s="1060">
        <f t="shared" si="131"/>
        <v>0.78638285882007619</v>
      </c>
    </row>
    <row r="2760" spans="1:20" s="1063" customFormat="1">
      <c r="A2760" s="1072" t="s">
        <v>846</v>
      </c>
      <c r="B2760" s="1063" t="s">
        <v>768</v>
      </c>
      <c r="C2760" s="1063" t="s">
        <v>806</v>
      </c>
      <c r="D2760" s="1063" t="s">
        <v>1243</v>
      </c>
      <c r="E2760" s="1066">
        <v>2019</v>
      </c>
      <c r="F2760" s="1066">
        <v>2019</v>
      </c>
      <c r="G2760" s="1064">
        <v>43530</v>
      </c>
      <c r="H2760" s="1117">
        <f t="shared" si="129"/>
        <v>2019</v>
      </c>
      <c r="I2760" s="1118"/>
      <c r="J2760" s="1063" t="s">
        <v>843</v>
      </c>
      <c r="K2760" s="1063" t="s">
        <v>924</v>
      </c>
      <c r="L2760" s="1063" t="s">
        <v>827</v>
      </c>
      <c r="M2760" s="1063">
        <v>140.29599999999999</v>
      </c>
      <c r="N2760" s="1063">
        <v>5.2000000000000005E-2</v>
      </c>
      <c r="O2760" s="1062">
        <f>VLOOKUP(C2760,'A. Rate Class Allocations'!$B$124:$J$128,6,FALSE)</f>
        <v>0.94261788524984402</v>
      </c>
      <c r="P2760" s="1061">
        <f>VLOOKUP(C2760,'A. Rate Class Allocations'!$B$124:$J$128,8,FALSE)</f>
        <v>0.86676492558695795</v>
      </c>
      <c r="Q2760" s="1061">
        <f>VLOOKUP(C2760,'A. Rate Class Allocations'!$B$124:$J$128,7,FALSE)</f>
        <v>0.93591420350510102</v>
      </c>
      <c r="R2760" s="1061">
        <f>VLOOKUP(C2760,'A. Rate Class Allocations'!$B$124:$J$128,9,FALSE)</f>
        <v>0.67326093337246795</v>
      </c>
      <c r="S2760" s="1060">
        <f t="shared" si="130"/>
        <v>114.62577728703732</v>
      </c>
      <c r="T2760" s="1060">
        <f t="shared" si="131"/>
        <v>3.2765952450836508E-2</v>
      </c>
    </row>
    <row r="2761" spans="1:20" s="1063" customFormat="1">
      <c r="A2761" s="1072" t="s">
        <v>846</v>
      </c>
      <c r="B2761" s="1063" t="s">
        <v>768</v>
      </c>
      <c r="C2761" s="1063" t="s">
        <v>806</v>
      </c>
      <c r="D2761" s="1063" t="s">
        <v>1242</v>
      </c>
      <c r="E2761" s="1066">
        <v>2019</v>
      </c>
      <c r="F2761" s="1066">
        <v>2019</v>
      </c>
      <c r="G2761" s="1064">
        <v>43529</v>
      </c>
      <c r="H2761" s="1117">
        <f t="shared" si="129"/>
        <v>2019</v>
      </c>
      <c r="I2761" s="1118"/>
      <c r="J2761" s="1063" t="s">
        <v>925</v>
      </c>
      <c r="K2761" s="1063" t="s">
        <v>924</v>
      </c>
      <c r="L2761" s="1063" t="s">
        <v>827</v>
      </c>
      <c r="M2761" s="1063">
        <v>2434.8480000000004</v>
      </c>
      <c r="N2761" s="1063">
        <v>1.2480000000000002</v>
      </c>
      <c r="O2761" s="1062">
        <f>VLOOKUP(C2761,'A. Rate Class Allocations'!$B$124:$J$128,6,FALSE)</f>
        <v>0.94261788524984402</v>
      </c>
      <c r="P2761" s="1061">
        <f>VLOOKUP(C2761,'A. Rate Class Allocations'!$B$124:$J$128,8,FALSE)</f>
        <v>0.86676492558695795</v>
      </c>
      <c r="Q2761" s="1061">
        <f>VLOOKUP(C2761,'A. Rate Class Allocations'!$B$124:$J$128,7,FALSE)</f>
        <v>0.93591420350510102</v>
      </c>
      <c r="R2761" s="1061">
        <f>VLOOKUP(C2761,'A. Rate Class Allocations'!$B$124:$J$128,9,FALSE)</f>
        <v>0.67326093337246795</v>
      </c>
      <c r="S2761" s="1060">
        <f t="shared" si="130"/>
        <v>1989.3392867636162</v>
      </c>
      <c r="T2761" s="1060">
        <f t="shared" si="131"/>
        <v>0.78638285882007619</v>
      </c>
    </row>
    <row r="2762" spans="1:20" s="1063" customFormat="1">
      <c r="A2762" s="1072" t="s">
        <v>846</v>
      </c>
      <c r="B2762" s="1063" t="s">
        <v>768</v>
      </c>
      <c r="C2762" s="1063" t="s">
        <v>806</v>
      </c>
      <c r="D2762" s="1063" t="s">
        <v>1242</v>
      </c>
      <c r="E2762" s="1066">
        <v>2019</v>
      </c>
      <c r="F2762" s="1066">
        <v>2019</v>
      </c>
      <c r="G2762" s="1064">
        <v>43529</v>
      </c>
      <c r="H2762" s="1117">
        <f t="shared" si="129"/>
        <v>2019</v>
      </c>
      <c r="I2762" s="1118"/>
      <c r="J2762" s="1063" t="s">
        <v>843</v>
      </c>
      <c r="K2762" s="1063" t="s">
        <v>924</v>
      </c>
      <c r="L2762" s="1063" t="s">
        <v>827</v>
      </c>
      <c r="M2762" s="1063">
        <v>1623.232</v>
      </c>
      <c r="N2762" s="1063">
        <v>0.83200000000000007</v>
      </c>
      <c r="O2762" s="1062">
        <f>VLOOKUP(C2762,'A. Rate Class Allocations'!$B$124:$J$128,6,FALSE)</f>
        <v>0.94261788524984402</v>
      </c>
      <c r="P2762" s="1061">
        <f>VLOOKUP(C2762,'A. Rate Class Allocations'!$B$124:$J$128,8,FALSE)</f>
        <v>0.86676492558695795</v>
      </c>
      <c r="Q2762" s="1061">
        <f>VLOOKUP(C2762,'A. Rate Class Allocations'!$B$124:$J$128,7,FALSE)</f>
        <v>0.93591420350510102</v>
      </c>
      <c r="R2762" s="1061">
        <f>VLOOKUP(C2762,'A. Rate Class Allocations'!$B$124:$J$128,9,FALSE)</f>
        <v>0.67326093337246795</v>
      </c>
      <c r="S2762" s="1060">
        <f t="shared" si="130"/>
        <v>1326.2261911757441</v>
      </c>
      <c r="T2762" s="1060">
        <f t="shared" si="131"/>
        <v>0.52425523921338413</v>
      </c>
    </row>
    <row r="2763" spans="1:20" s="1063" customFormat="1">
      <c r="A2763" s="1072" t="s">
        <v>846</v>
      </c>
      <c r="B2763" s="1063" t="s">
        <v>768</v>
      </c>
      <c r="C2763" s="1063" t="s">
        <v>806</v>
      </c>
      <c r="D2763" s="1063" t="s">
        <v>1242</v>
      </c>
      <c r="E2763" s="1066">
        <v>2019</v>
      </c>
      <c r="F2763" s="1066">
        <v>2019</v>
      </c>
      <c r="G2763" s="1064">
        <v>43529</v>
      </c>
      <c r="H2763" s="1117">
        <f t="shared" si="129"/>
        <v>2019</v>
      </c>
      <c r="I2763" s="1118"/>
      <c r="J2763" s="1063" t="s">
        <v>843</v>
      </c>
      <c r="K2763" s="1063" t="s">
        <v>924</v>
      </c>
      <c r="L2763" s="1063" t="s">
        <v>827</v>
      </c>
      <c r="M2763" s="1063">
        <v>396.05299999999994</v>
      </c>
      <c r="N2763" s="1063">
        <v>0.20299999999999999</v>
      </c>
      <c r="O2763" s="1062">
        <f>VLOOKUP(C2763,'A. Rate Class Allocations'!$B$124:$J$128,6,FALSE)</f>
        <v>0.94261788524984402</v>
      </c>
      <c r="P2763" s="1061">
        <f>VLOOKUP(C2763,'A. Rate Class Allocations'!$B$124:$J$128,8,FALSE)</f>
        <v>0.86676492558695795</v>
      </c>
      <c r="Q2763" s="1061">
        <f>VLOOKUP(C2763,'A. Rate Class Allocations'!$B$124:$J$128,7,FALSE)</f>
        <v>0.93591420350510102</v>
      </c>
      <c r="R2763" s="1061">
        <f>VLOOKUP(C2763,'A. Rate Class Allocations'!$B$124:$J$128,9,FALSE)</f>
        <v>0.67326093337246795</v>
      </c>
      <c r="S2763" s="1060">
        <f t="shared" si="130"/>
        <v>323.58643847196635</v>
      </c>
      <c r="T2763" s="1060">
        <f t="shared" si="131"/>
        <v>0.12791323745230401</v>
      </c>
    </row>
    <row r="2764" spans="1:20" s="1063" customFormat="1">
      <c r="A2764" s="1072" t="s">
        <v>846</v>
      </c>
      <c r="B2764" s="1063" t="s">
        <v>768</v>
      </c>
      <c r="C2764" s="1063" t="s">
        <v>806</v>
      </c>
      <c r="D2764" s="1063" t="s">
        <v>1242</v>
      </c>
      <c r="E2764" s="1066">
        <v>2019</v>
      </c>
      <c r="F2764" s="1066">
        <v>2019</v>
      </c>
      <c r="G2764" s="1064">
        <v>43529</v>
      </c>
      <c r="H2764" s="1117">
        <f t="shared" si="129"/>
        <v>2019</v>
      </c>
      <c r="I2764" s="1118"/>
      <c r="J2764" s="1063" t="s">
        <v>843</v>
      </c>
      <c r="K2764" s="1063" t="s">
        <v>924</v>
      </c>
      <c r="L2764" s="1063" t="s">
        <v>827</v>
      </c>
      <c r="M2764" s="1063">
        <v>175.59</v>
      </c>
      <c r="N2764" s="1063">
        <v>0.09</v>
      </c>
      <c r="O2764" s="1062">
        <f>VLOOKUP(C2764,'A. Rate Class Allocations'!$B$124:$J$128,6,FALSE)</f>
        <v>0.94261788524984402</v>
      </c>
      <c r="P2764" s="1061">
        <f>VLOOKUP(C2764,'A. Rate Class Allocations'!$B$124:$J$128,8,FALSE)</f>
        <v>0.86676492558695795</v>
      </c>
      <c r="Q2764" s="1061">
        <f>VLOOKUP(C2764,'A. Rate Class Allocations'!$B$124:$J$128,7,FALSE)</f>
        <v>0.93591420350510102</v>
      </c>
      <c r="R2764" s="1061">
        <f>VLOOKUP(C2764,'A. Rate Class Allocations'!$B$124:$J$128,9,FALSE)</f>
        <v>0.67326093337246795</v>
      </c>
      <c r="S2764" s="1060">
        <f t="shared" si="130"/>
        <v>143.46196779545309</v>
      </c>
      <c r="T2764" s="1060">
        <f t="shared" si="131"/>
        <v>5.6710302318755478E-2</v>
      </c>
    </row>
    <row r="2765" spans="1:20" s="1063" customFormat="1">
      <c r="A2765" s="1072" t="s">
        <v>846</v>
      </c>
      <c r="B2765" s="1063" t="s">
        <v>768</v>
      </c>
      <c r="C2765" s="1063" t="s">
        <v>806</v>
      </c>
      <c r="D2765" s="1063" t="s">
        <v>1242</v>
      </c>
      <c r="E2765" s="1066">
        <v>2019</v>
      </c>
      <c r="F2765" s="1066">
        <v>2019</v>
      </c>
      <c r="G2765" s="1064">
        <v>43529</v>
      </c>
      <c r="H2765" s="1117">
        <f t="shared" si="129"/>
        <v>2019</v>
      </c>
      <c r="I2765" s="1118"/>
      <c r="J2765" s="1063" t="s">
        <v>843</v>
      </c>
      <c r="K2765" s="1063" t="s">
        <v>924</v>
      </c>
      <c r="L2765" s="1063" t="s">
        <v>827</v>
      </c>
      <c r="M2765" s="1063">
        <v>218.512</v>
      </c>
      <c r="N2765" s="1063">
        <v>0.112</v>
      </c>
      <c r="O2765" s="1062">
        <f>VLOOKUP(C2765,'A. Rate Class Allocations'!$B$124:$J$128,6,FALSE)</f>
        <v>0.94261788524984402</v>
      </c>
      <c r="P2765" s="1061">
        <f>VLOOKUP(C2765,'A. Rate Class Allocations'!$B$124:$J$128,8,FALSE)</f>
        <v>0.86676492558695795</v>
      </c>
      <c r="Q2765" s="1061">
        <f>VLOOKUP(C2765,'A. Rate Class Allocations'!$B$124:$J$128,7,FALSE)</f>
        <v>0.93591420350510102</v>
      </c>
      <c r="R2765" s="1061">
        <f>VLOOKUP(C2765,'A. Rate Class Allocations'!$B$124:$J$128,9,FALSE)</f>
        <v>0.67326093337246795</v>
      </c>
      <c r="S2765" s="1060">
        <f t="shared" si="130"/>
        <v>178.53044881211937</v>
      </c>
      <c r="T2765" s="1060">
        <f t="shared" si="131"/>
        <v>7.0572820663340155E-2</v>
      </c>
    </row>
    <row r="2766" spans="1:20" s="1063" customFormat="1">
      <c r="A2766" s="1072" t="s">
        <v>846</v>
      </c>
      <c r="B2766" s="1063" t="s">
        <v>768</v>
      </c>
      <c r="C2766" s="1063" t="s">
        <v>806</v>
      </c>
      <c r="D2766" s="1063" t="s">
        <v>1241</v>
      </c>
      <c r="E2766" s="1066">
        <v>2019</v>
      </c>
      <c r="F2766" s="1066">
        <v>2019</v>
      </c>
      <c r="G2766" s="1064">
        <v>43530</v>
      </c>
      <c r="H2766" s="1117">
        <f t="shared" si="129"/>
        <v>2019</v>
      </c>
      <c r="I2766" s="1118"/>
      <c r="J2766" s="1063" t="s">
        <v>925</v>
      </c>
      <c r="K2766" s="1063" t="s">
        <v>924</v>
      </c>
      <c r="L2766" s="1063" t="s">
        <v>827</v>
      </c>
      <c r="M2766" s="1063">
        <v>2071.6800000000007</v>
      </c>
      <c r="N2766" s="1063">
        <v>1.0400000000000003</v>
      </c>
      <c r="O2766" s="1062">
        <f>VLOOKUP(C2766,'A. Rate Class Allocations'!$B$124:$J$128,6,FALSE)</f>
        <v>0.94261788524984402</v>
      </c>
      <c r="P2766" s="1061">
        <f>VLOOKUP(C2766,'A. Rate Class Allocations'!$B$124:$J$128,8,FALSE)</f>
        <v>0.86676492558695795</v>
      </c>
      <c r="Q2766" s="1061">
        <f>VLOOKUP(C2766,'A. Rate Class Allocations'!$B$124:$J$128,7,FALSE)</f>
        <v>0.93591420350510102</v>
      </c>
      <c r="R2766" s="1061">
        <f>VLOOKUP(C2766,'A. Rate Class Allocations'!$B$124:$J$128,9,FALSE)</f>
        <v>0.67326093337246795</v>
      </c>
      <c r="S2766" s="1060">
        <f t="shared" si="130"/>
        <v>1692.6208180561785</v>
      </c>
      <c r="T2766" s="1060">
        <f t="shared" si="131"/>
        <v>0.6553190490167301</v>
      </c>
    </row>
    <row r="2767" spans="1:20" s="1063" customFormat="1">
      <c r="A2767" s="1072" t="s">
        <v>846</v>
      </c>
      <c r="B2767" s="1063" t="s">
        <v>768</v>
      </c>
      <c r="C2767" s="1063" t="s">
        <v>806</v>
      </c>
      <c r="D2767" s="1063" t="s">
        <v>1241</v>
      </c>
      <c r="E2767" s="1066">
        <v>2019</v>
      </c>
      <c r="F2767" s="1066">
        <v>2019</v>
      </c>
      <c r="G2767" s="1064">
        <v>43530</v>
      </c>
      <c r="H2767" s="1117">
        <f t="shared" si="129"/>
        <v>2019</v>
      </c>
      <c r="I2767" s="1118"/>
      <c r="J2767" s="1063" t="s">
        <v>925</v>
      </c>
      <c r="K2767" s="1063" t="s">
        <v>924</v>
      </c>
      <c r="L2767" s="1063" t="s">
        <v>827</v>
      </c>
      <c r="M2767" s="1063">
        <v>57.767999999999994</v>
      </c>
      <c r="N2767" s="1063">
        <v>2.8999999999999998E-2</v>
      </c>
      <c r="O2767" s="1062">
        <f>VLOOKUP(C2767,'A. Rate Class Allocations'!$B$124:$J$128,6,FALSE)</f>
        <v>0.94261788524984402</v>
      </c>
      <c r="P2767" s="1061">
        <f>VLOOKUP(C2767,'A. Rate Class Allocations'!$B$124:$J$128,8,FALSE)</f>
        <v>0.86676492558695795</v>
      </c>
      <c r="Q2767" s="1061">
        <f>VLOOKUP(C2767,'A. Rate Class Allocations'!$B$124:$J$128,7,FALSE)</f>
        <v>0.93591420350510102</v>
      </c>
      <c r="R2767" s="1061">
        <f>VLOOKUP(C2767,'A. Rate Class Allocations'!$B$124:$J$128,9,FALSE)</f>
        <v>0.67326093337246795</v>
      </c>
      <c r="S2767" s="1060">
        <f t="shared" si="130"/>
        <v>47.198080503489564</v>
      </c>
      <c r="T2767" s="1060">
        <f t="shared" si="131"/>
        <v>1.8273319636043429E-2</v>
      </c>
    </row>
    <row r="2768" spans="1:20" s="1063" customFormat="1">
      <c r="A2768" s="1072" t="s">
        <v>846</v>
      </c>
      <c r="B2768" s="1063" t="s">
        <v>768</v>
      </c>
      <c r="C2768" s="1063" t="s">
        <v>806</v>
      </c>
      <c r="D2768" s="1063" t="s">
        <v>1241</v>
      </c>
      <c r="E2768" s="1066">
        <v>2019</v>
      </c>
      <c r="F2768" s="1066">
        <v>2019</v>
      </c>
      <c r="G2768" s="1064">
        <v>43530</v>
      </c>
      <c r="H2768" s="1117">
        <f t="shared" si="129"/>
        <v>2019</v>
      </c>
      <c r="I2768" s="1118"/>
      <c r="J2768" s="1063" t="s">
        <v>925</v>
      </c>
      <c r="K2768" s="1063" t="s">
        <v>924</v>
      </c>
      <c r="L2768" s="1063" t="s">
        <v>827</v>
      </c>
      <c r="M2768" s="1063">
        <v>406.36799999999999</v>
      </c>
      <c r="N2768" s="1063">
        <v>0.20399999999999999</v>
      </c>
      <c r="O2768" s="1062">
        <f>VLOOKUP(C2768,'A. Rate Class Allocations'!$B$124:$J$128,6,FALSE)</f>
        <v>0.94261788524984402</v>
      </c>
      <c r="P2768" s="1061">
        <f>VLOOKUP(C2768,'A. Rate Class Allocations'!$B$124:$J$128,8,FALSE)</f>
        <v>0.86676492558695795</v>
      </c>
      <c r="Q2768" s="1061">
        <f>VLOOKUP(C2768,'A. Rate Class Allocations'!$B$124:$J$128,7,FALSE)</f>
        <v>0.93591420350510102</v>
      </c>
      <c r="R2768" s="1061">
        <f>VLOOKUP(C2768,'A. Rate Class Allocations'!$B$124:$J$128,9,FALSE)</f>
        <v>0.67326093337246795</v>
      </c>
      <c r="S2768" s="1060">
        <f t="shared" si="130"/>
        <v>332.01408354178869</v>
      </c>
      <c r="T2768" s="1060">
        <f t="shared" si="131"/>
        <v>0.1285433519225124</v>
      </c>
    </row>
    <row r="2769" spans="1:20" s="1063" customFormat="1">
      <c r="A2769" s="1072" t="s">
        <v>846</v>
      </c>
      <c r="B2769" s="1063" t="s">
        <v>768</v>
      </c>
      <c r="C2769" s="1063" t="s">
        <v>806</v>
      </c>
      <c r="D2769" s="1063" t="s">
        <v>1240</v>
      </c>
      <c r="E2769" s="1066">
        <v>2019</v>
      </c>
      <c r="F2769" s="1066">
        <v>2019</v>
      </c>
      <c r="G2769" s="1064">
        <v>43585</v>
      </c>
      <c r="H2769" s="1117">
        <f t="shared" si="129"/>
        <v>2019</v>
      </c>
      <c r="I2769" s="1118"/>
      <c r="J2769" s="1063" t="s">
        <v>925</v>
      </c>
      <c r="K2769" s="1063" t="s">
        <v>924</v>
      </c>
      <c r="L2769" s="1063" t="s">
        <v>827</v>
      </c>
      <c r="M2769" s="1063">
        <v>932.25599999999986</v>
      </c>
      <c r="N2769" s="1063">
        <v>0.46799999999999997</v>
      </c>
      <c r="O2769" s="1062">
        <f>VLOOKUP(C2769,'A. Rate Class Allocations'!$B$124:$J$128,6,FALSE)</f>
        <v>0.94261788524984402</v>
      </c>
      <c r="P2769" s="1061">
        <f>VLOOKUP(C2769,'A. Rate Class Allocations'!$B$124:$J$128,8,FALSE)</f>
        <v>0.86676492558695795</v>
      </c>
      <c r="Q2769" s="1061">
        <f>VLOOKUP(C2769,'A. Rate Class Allocations'!$B$124:$J$128,7,FALSE)</f>
        <v>0.93591420350510102</v>
      </c>
      <c r="R2769" s="1061">
        <f>VLOOKUP(C2769,'A. Rate Class Allocations'!$B$124:$J$128,9,FALSE)</f>
        <v>0.67326093337246795</v>
      </c>
      <c r="S2769" s="1060">
        <f t="shared" si="130"/>
        <v>761.67936812527978</v>
      </c>
      <c r="T2769" s="1060">
        <f t="shared" si="131"/>
        <v>0.29489357205752847</v>
      </c>
    </row>
    <row r="2770" spans="1:20" s="1063" customFormat="1">
      <c r="A2770" s="1072" t="s">
        <v>846</v>
      </c>
      <c r="B2770" s="1063" t="s">
        <v>768</v>
      </c>
      <c r="C2770" s="1063" t="s">
        <v>806</v>
      </c>
      <c r="D2770" s="1063" t="s">
        <v>1239</v>
      </c>
      <c r="E2770" s="1066">
        <v>2019</v>
      </c>
      <c r="F2770" s="1066">
        <v>2019</v>
      </c>
      <c r="G2770" s="1064">
        <v>43578</v>
      </c>
      <c r="H2770" s="1117">
        <f t="shared" si="129"/>
        <v>2019</v>
      </c>
      <c r="I2770" s="1118"/>
      <c r="J2770" s="1063" t="s">
        <v>925</v>
      </c>
      <c r="K2770" s="1063" t="s">
        <v>924</v>
      </c>
      <c r="L2770" s="1063" t="s">
        <v>827</v>
      </c>
      <c r="M2770" s="1063">
        <v>116.53200000000001</v>
      </c>
      <c r="N2770" s="1063">
        <v>5.2000000000000005E-2</v>
      </c>
      <c r="O2770" s="1062">
        <f>VLOOKUP(C2770,'A. Rate Class Allocations'!$B$124:$J$128,6,FALSE)</f>
        <v>0.94261788524984402</v>
      </c>
      <c r="P2770" s="1061">
        <f>VLOOKUP(C2770,'A. Rate Class Allocations'!$B$124:$J$128,8,FALSE)</f>
        <v>0.86676492558695795</v>
      </c>
      <c r="Q2770" s="1061">
        <f>VLOOKUP(C2770,'A. Rate Class Allocations'!$B$124:$J$128,7,FALSE)</f>
        <v>0.93591420350510102</v>
      </c>
      <c r="R2770" s="1061">
        <f>VLOOKUP(C2770,'A. Rate Class Allocations'!$B$124:$J$128,9,FALSE)</f>
        <v>0.67326093337246795</v>
      </c>
      <c r="S2770" s="1060">
        <f t="shared" si="130"/>
        <v>95.209921015660001</v>
      </c>
      <c r="T2770" s="1060">
        <f t="shared" si="131"/>
        <v>3.2765952450836508E-2</v>
      </c>
    </row>
    <row r="2771" spans="1:20" s="1063" customFormat="1">
      <c r="A2771" s="1072" t="s">
        <v>846</v>
      </c>
      <c r="B2771" s="1063" t="s">
        <v>768</v>
      </c>
      <c r="C2771" s="1063" t="s">
        <v>806</v>
      </c>
      <c r="D2771" s="1063" t="s">
        <v>1239</v>
      </c>
      <c r="E2771" s="1066">
        <v>2019</v>
      </c>
      <c r="F2771" s="1066">
        <v>2019</v>
      </c>
      <c r="G2771" s="1064">
        <v>43578</v>
      </c>
      <c r="H2771" s="1117">
        <f t="shared" si="129"/>
        <v>2019</v>
      </c>
      <c r="I2771" s="1118"/>
      <c r="J2771" s="1063" t="s">
        <v>925</v>
      </c>
      <c r="K2771" s="1063" t="s">
        <v>924</v>
      </c>
      <c r="L2771" s="1063" t="s">
        <v>827</v>
      </c>
      <c r="M2771" s="1063">
        <v>1754.7030000000002</v>
      </c>
      <c r="N2771" s="1063">
        <v>0.78300000000000003</v>
      </c>
      <c r="O2771" s="1062">
        <f>VLOOKUP(C2771,'A. Rate Class Allocations'!$B$124:$J$128,6,FALSE)</f>
        <v>0.94261788524984402</v>
      </c>
      <c r="P2771" s="1061">
        <f>VLOOKUP(C2771,'A. Rate Class Allocations'!$B$124:$J$128,8,FALSE)</f>
        <v>0.86676492558695795</v>
      </c>
      <c r="Q2771" s="1061">
        <f>VLOOKUP(C2771,'A. Rate Class Allocations'!$B$124:$J$128,7,FALSE)</f>
        <v>0.93591420350510102</v>
      </c>
      <c r="R2771" s="1061">
        <f>VLOOKUP(C2771,'A. Rate Class Allocations'!$B$124:$J$128,9,FALSE)</f>
        <v>0.67326093337246795</v>
      </c>
      <c r="S2771" s="1060">
        <f t="shared" si="130"/>
        <v>1433.6416952934958</v>
      </c>
      <c r="T2771" s="1060">
        <f t="shared" si="131"/>
        <v>0.49337963017317271</v>
      </c>
    </row>
    <row r="2772" spans="1:20" s="1063" customFormat="1">
      <c r="A2772" s="1072" t="s">
        <v>846</v>
      </c>
      <c r="B2772" s="1063" t="s">
        <v>768</v>
      </c>
      <c r="C2772" s="1063" t="s">
        <v>806</v>
      </c>
      <c r="D2772" s="1063" t="s">
        <v>1238</v>
      </c>
      <c r="E2772" s="1066">
        <v>2019</v>
      </c>
      <c r="F2772" s="1066">
        <v>2019</v>
      </c>
      <c r="G2772" s="1064">
        <v>43578</v>
      </c>
      <c r="H2772" s="1117">
        <f t="shared" si="129"/>
        <v>2019</v>
      </c>
      <c r="I2772" s="1118"/>
      <c r="J2772" s="1063" t="s">
        <v>925</v>
      </c>
      <c r="K2772" s="1063" t="s">
        <v>924</v>
      </c>
      <c r="L2772" s="1063" t="s">
        <v>827</v>
      </c>
      <c r="M2772" s="1063">
        <v>1631.4480000000001</v>
      </c>
      <c r="N2772" s="1063">
        <v>0.72800000000000009</v>
      </c>
      <c r="O2772" s="1062">
        <f>VLOOKUP(C2772,'A. Rate Class Allocations'!$B$124:$J$128,6,FALSE)</f>
        <v>0.94261788524984402</v>
      </c>
      <c r="P2772" s="1061">
        <f>VLOOKUP(C2772,'A. Rate Class Allocations'!$B$124:$J$128,8,FALSE)</f>
        <v>0.86676492558695795</v>
      </c>
      <c r="Q2772" s="1061">
        <f>VLOOKUP(C2772,'A. Rate Class Allocations'!$B$124:$J$128,7,FALSE)</f>
        <v>0.93591420350510102</v>
      </c>
      <c r="R2772" s="1061">
        <f>VLOOKUP(C2772,'A. Rate Class Allocations'!$B$124:$J$128,9,FALSE)</f>
        <v>0.67326093337246795</v>
      </c>
      <c r="S2772" s="1060">
        <f t="shared" si="130"/>
        <v>1332.9388942192402</v>
      </c>
      <c r="T2772" s="1060">
        <f t="shared" si="131"/>
        <v>0.45872333431171108</v>
      </c>
    </row>
    <row r="2773" spans="1:20" s="1063" customFormat="1">
      <c r="A2773" s="1072" t="s">
        <v>846</v>
      </c>
      <c r="B2773" s="1063" t="s">
        <v>768</v>
      </c>
      <c r="C2773" s="1063" t="s">
        <v>806</v>
      </c>
      <c r="D2773" s="1063" t="s">
        <v>1237</v>
      </c>
      <c r="E2773" s="1066">
        <v>2019</v>
      </c>
      <c r="F2773" s="1066">
        <v>2019</v>
      </c>
      <c r="G2773" s="1064">
        <v>43578</v>
      </c>
      <c r="H2773" s="1117">
        <f t="shared" si="129"/>
        <v>2019</v>
      </c>
      <c r="I2773" s="1118"/>
      <c r="J2773" s="1063" t="s">
        <v>925</v>
      </c>
      <c r="K2773" s="1063" t="s">
        <v>924</v>
      </c>
      <c r="L2773" s="1063" t="s">
        <v>827</v>
      </c>
      <c r="M2773" s="1063">
        <v>233.06400000000002</v>
      </c>
      <c r="N2773" s="1063">
        <v>0.10400000000000001</v>
      </c>
      <c r="O2773" s="1062">
        <f>VLOOKUP(C2773,'A. Rate Class Allocations'!$B$124:$J$128,6,FALSE)</f>
        <v>0.94261788524984402</v>
      </c>
      <c r="P2773" s="1061">
        <f>VLOOKUP(C2773,'A. Rate Class Allocations'!$B$124:$J$128,8,FALSE)</f>
        <v>0.86676492558695795</v>
      </c>
      <c r="Q2773" s="1061">
        <f>VLOOKUP(C2773,'A. Rate Class Allocations'!$B$124:$J$128,7,FALSE)</f>
        <v>0.93591420350510102</v>
      </c>
      <c r="R2773" s="1061">
        <f>VLOOKUP(C2773,'A. Rate Class Allocations'!$B$124:$J$128,9,FALSE)</f>
        <v>0.67326093337246795</v>
      </c>
      <c r="S2773" s="1060">
        <f t="shared" si="130"/>
        <v>190.41984203132</v>
      </c>
      <c r="T2773" s="1060">
        <f t="shared" si="131"/>
        <v>6.5531904901673016E-2</v>
      </c>
    </row>
    <row r="2774" spans="1:20" s="1063" customFormat="1">
      <c r="A2774" s="1072" t="s">
        <v>846</v>
      </c>
      <c r="B2774" s="1063" t="s">
        <v>768</v>
      </c>
      <c r="C2774" s="1063" t="s">
        <v>806</v>
      </c>
      <c r="D2774" s="1063" t="s">
        <v>1237</v>
      </c>
      <c r="E2774" s="1066">
        <v>2019</v>
      </c>
      <c r="F2774" s="1066">
        <v>2019</v>
      </c>
      <c r="G2774" s="1064">
        <v>43578</v>
      </c>
      <c r="H2774" s="1117">
        <f t="shared" si="129"/>
        <v>2019</v>
      </c>
      <c r="I2774" s="1118"/>
      <c r="J2774" s="1063" t="s">
        <v>925</v>
      </c>
      <c r="K2774" s="1063" t="s">
        <v>924</v>
      </c>
      <c r="L2774" s="1063" t="s">
        <v>827</v>
      </c>
      <c r="M2774" s="1063">
        <v>454.92299999999994</v>
      </c>
      <c r="N2774" s="1063">
        <v>0.20299999999999999</v>
      </c>
      <c r="O2774" s="1062">
        <f>VLOOKUP(C2774,'A. Rate Class Allocations'!$B$124:$J$128,6,FALSE)</f>
        <v>0.94261788524984402</v>
      </c>
      <c r="P2774" s="1061">
        <f>VLOOKUP(C2774,'A. Rate Class Allocations'!$B$124:$J$128,8,FALSE)</f>
        <v>0.86676492558695795</v>
      </c>
      <c r="Q2774" s="1061">
        <f>VLOOKUP(C2774,'A. Rate Class Allocations'!$B$124:$J$128,7,FALSE)</f>
        <v>0.93591420350510102</v>
      </c>
      <c r="R2774" s="1061">
        <f>VLOOKUP(C2774,'A. Rate Class Allocations'!$B$124:$J$128,9,FALSE)</f>
        <v>0.67326093337246795</v>
      </c>
      <c r="S2774" s="1060">
        <f t="shared" si="130"/>
        <v>371.68488396498032</v>
      </c>
      <c r="T2774" s="1060">
        <f t="shared" si="131"/>
        <v>0.12791323745230401</v>
      </c>
    </row>
    <row r="2775" spans="1:20" s="1063" customFormat="1">
      <c r="A2775" s="1072" t="s">
        <v>846</v>
      </c>
      <c r="B2775" s="1063" t="s">
        <v>768</v>
      </c>
      <c r="C2775" s="1063" t="s">
        <v>806</v>
      </c>
      <c r="D2775" s="1063" t="s">
        <v>1236</v>
      </c>
      <c r="E2775" s="1066">
        <v>2019</v>
      </c>
      <c r="F2775" s="1066">
        <v>2019</v>
      </c>
      <c r="G2775" s="1064">
        <v>43543</v>
      </c>
      <c r="H2775" s="1117">
        <f t="shared" si="129"/>
        <v>2019</v>
      </c>
      <c r="I2775" s="1118"/>
      <c r="J2775" s="1063" t="s">
        <v>925</v>
      </c>
      <c r="K2775" s="1063" t="s">
        <v>924</v>
      </c>
      <c r="L2775" s="1063" t="s">
        <v>827</v>
      </c>
      <c r="M2775" s="1063">
        <v>647.40000000000009</v>
      </c>
      <c r="N2775" s="1063">
        <v>0.26000000000000006</v>
      </c>
      <c r="O2775" s="1062">
        <f>VLOOKUP(C2775,'A. Rate Class Allocations'!$B$124:$J$128,6,FALSE)</f>
        <v>0.94261788524984402</v>
      </c>
      <c r="P2775" s="1061">
        <f>VLOOKUP(C2775,'A. Rate Class Allocations'!$B$124:$J$128,8,FALSE)</f>
        <v>0.86676492558695795</v>
      </c>
      <c r="Q2775" s="1061">
        <f>VLOOKUP(C2775,'A. Rate Class Allocations'!$B$124:$J$128,7,FALSE)</f>
        <v>0.93591420350510102</v>
      </c>
      <c r="R2775" s="1061">
        <f>VLOOKUP(C2775,'A. Rate Class Allocations'!$B$124:$J$128,9,FALSE)</f>
        <v>0.67326093337246795</v>
      </c>
      <c r="S2775" s="1060">
        <f t="shared" si="130"/>
        <v>528.94400564255557</v>
      </c>
      <c r="T2775" s="1060">
        <f t="shared" si="131"/>
        <v>0.16382976225418253</v>
      </c>
    </row>
    <row r="2776" spans="1:20" s="1063" customFormat="1">
      <c r="A2776" s="1072" t="s">
        <v>846</v>
      </c>
      <c r="B2776" s="1063" t="s">
        <v>768</v>
      </c>
      <c r="C2776" s="1063" t="s">
        <v>806</v>
      </c>
      <c r="D2776" s="1063" t="s">
        <v>1236</v>
      </c>
      <c r="E2776" s="1066">
        <v>2019</v>
      </c>
      <c r="F2776" s="1066">
        <v>2019</v>
      </c>
      <c r="G2776" s="1064">
        <v>43543</v>
      </c>
      <c r="H2776" s="1117">
        <f t="shared" si="129"/>
        <v>2019</v>
      </c>
      <c r="I2776" s="1118"/>
      <c r="J2776" s="1063" t="s">
        <v>925</v>
      </c>
      <c r="K2776" s="1063" t="s">
        <v>924</v>
      </c>
      <c r="L2776" s="1063" t="s">
        <v>827</v>
      </c>
      <c r="M2776" s="1063">
        <v>34.86</v>
      </c>
      <c r="N2776" s="1063">
        <v>1.4E-2</v>
      </c>
      <c r="O2776" s="1062">
        <f>VLOOKUP(C2776,'A. Rate Class Allocations'!$B$124:$J$128,6,FALSE)</f>
        <v>0.94261788524984402</v>
      </c>
      <c r="P2776" s="1061">
        <f>VLOOKUP(C2776,'A. Rate Class Allocations'!$B$124:$J$128,8,FALSE)</f>
        <v>0.86676492558695795</v>
      </c>
      <c r="Q2776" s="1061">
        <f>VLOOKUP(C2776,'A. Rate Class Allocations'!$B$124:$J$128,7,FALSE)</f>
        <v>0.93591420350510102</v>
      </c>
      <c r="R2776" s="1061">
        <f>VLOOKUP(C2776,'A. Rate Class Allocations'!$B$124:$J$128,9,FALSE)</f>
        <v>0.67326093337246795</v>
      </c>
      <c r="S2776" s="1060">
        <f t="shared" si="130"/>
        <v>28.481600303829914</v>
      </c>
      <c r="T2776" s="1060">
        <f t="shared" si="131"/>
        <v>8.8216025829175194E-3</v>
      </c>
    </row>
    <row r="2777" spans="1:20" s="1063" customFormat="1">
      <c r="A2777" s="1072" t="s">
        <v>846</v>
      </c>
      <c r="B2777" s="1063" t="s">
        <v>768</v>
      </c>
      <c r="C2777" s="1063" t="s">
        <v>806</v>
      </c>
      <c r="D2777" s="1063" t="s">
        <v>1235</v>
      </c>
      <c r="E2777" s="1066">
        <v>2019</v>
      </c>
      <c r="F2777" s="1066">
        <v>2019</v>
      </c>
      <c r="G2777" s="1064">
        <v>43544</v>
      </c>
      <c r="H2777" s="1117">
        <f t="shared" si="129"/>
        <v>2019</v>
      </c>
      <c r="I2777" s="1118"/>
      <c r="J2777" s="1063" t="s">
        <v>925</v>
      </c>
      <c r="K2777" s="1063" t="s">
        <v>924</v>
      </c>
      <c r="L2777" s="1063" t="s">
        <v>827</v>
      </c>
      <c r="M2777" s="1063">
        <v>1275.5649999999998</v>
      </c>
      <c r="N2777" s="1063">
        <v>0.55100000000000005</v>
      </c>
      <c r="O2777" s="1062">
        <f>VLOOKUP(C2777,'A. Rate Class Allocations'!$B$124:$J$128,6,FALSE)</f>
        <v>0.94261788524984402</v>
      </c>
      <c r="P2777" s="1061">
        <f>VLOOKUP(C2777,'A. Rate Class Allocations'!$B$124:$J$128,8,FALSE)</f>
        <v>0.86676492558695795</v>
      </c>
      <c r="Q2777" s="1061">
        <f>VLOOKUP(C2777,'A. Rate Class Allocations'!$B$124:$J$128,7,FALSE)</f>
        <v>0.93591420350510102</v>
      </c>
      <c r="R2777" s="1061">
        <f>VLOOKUP(C2777,'A. Rate Class Allocations'!$B$124:$J$128,9,FALSE)</f>
        <v>0.67326093337246795</v>
      </c>
      <c r="S2777" s="1060">
        <f t="shared" si="130"/>
        <v>1042.1724753744923</v>
      </c>
      <c r="T2777" s="1060">
        <f t="shared" si="131"/>
        <v>0.34719307308482522</v>
      </c>
    </row>
    <row r="2778" spans="1:20" s="1063" customFormat="1">
      <c r="A2778" s="1072" t="s">
        <v>846</v>
      </c>
      <c r="B2778" s="1063" t="s">
        <v>768</v>
      </c>
      <c r="C2778" s="1063" t="s">
        <v>806</v>
      </c>
      <c r="D2778" s="1063" t="s">
        <v>1235</v>
      </c>
      <c r="E2778" s="1066">
        <v>2019</v>
      </c>
      <c r="F2778" s="1066">
        <v>2019</v>
      </c>
      <c r="G2778" s="1064">
        <v>43544</v>
      </c>
      <c r="H2778" s="1117">
        <f t="shared" si="129"/>
        <v>2019</v>
      </c>
      <c r="I2778" s="1118"/>
      <c r="J2778" s="1063" t="s">
        <v>925</v>
      </c>
      <c r="K2778" s="1063" t="s">
        <v>924</v>
      </c>
      <c r="L2778" s="1063" t="s">
        <v>827</v>
      </c>
      <c r="M2778" s="1063">
        <v>537.07999999999981</v>
      </c>
      <c r="N2778" s="1063">
        <v>0.23199999999999998</v>
      </c>
      <c r="O2778" s="1062">
        <f>VLOOKUP(C2778,'A. Rate Class Allocations'!$B$124:$J$128,6,FALSE)</f>
        <v>0.94261788524984402</v>
      </c>
      <c r="P2778" s="1061">
        <f>VLOOKUP(C2778,'A. Rate Class Allocations'!$B$124:$J$128,8,FALSE)</f>
        <v>0.86676492558695795</v>
      </c>
      <c r="Q2778" s="1061">
        <f>VLOOKUP(C2778,'A. Rate Class Allocations'!$B$124:$J$128,7,FALSE)</f>
        <v>0.93591420350510102</v>
      </c>
      <c r="R2778" s="1061">
        <f>VLOOKUP(C2778,'A. Rate Class Allocations'!$B$124:$J$128,9,FALSE)</f>
        <v>0.67326093337246795</v>
      </c>
      <c r="S2778" s="1060">
        <f t="shared" si="130"/>
        <v>438.80946331557556</v>
      </c>
      <c r="T2778" s="1060">
        <f t="shared" si="131"/>
        <v>0.14618655708834744</v>
      </c>
    </row>
    <row r="2779" spans="1:20" s="1063" customFormat="1">
      <c r="A2779" s="1072" t="s">
        <v>846</v>
      </c>
      <c r="B2779" s="1063" t="s">
        <v>768</v>
      </c>
      <c r="C2779" s="1063" t="s">
        <v>806</v>
      </c>
      <c r="D2779" s="1063" t="s">
        <v>1235</v>
      </c>
      <c r="E2779" s="1066">
        <v>2019</v>
      </c>
      <c r="F2779" s="1066">
        <v>2019</v>
      </c>
      <c r="G2779" s="1064">
        <v>43544</v>
      </c>
      <c r="H2779" s="1117">
        <f t="shared" si="129"/>
        <v>2019</v>
      </c>
      <c r="I2779" s="1118"/>
      <c r="J2779" s="1063" t="s">
        <v>925</v>
      </c>
      <c r="K2779" s="1063" t="s">
        <v>924</v>
      </c>
      <c r="L2779" s="1063" t="s">
        <v>827</v>
      </c>
      <c r="M2779" s="1063">
        <v>1275.5649999999998</v>
      </c>
      <c r="N2779" s="1063">
        <v>0.55100000000000005</v>
      </c>
      <c r="O2779" s="1062">
        <f>VLOOKUP(C2779,'A. Rate Class Allocations'!$B$124:$J$128,6,FALSE)</f>
        <v>0.94261788524984402</v>
      </c>
      <c r="P2779" s="1061">
        <f>VLOOKUP(C2779,'A. Rate Class Allocations'!$B$124:$J$128,8,FALSE)</f>
        <v>0.86676492558695795</v>
      </c>
      <c r="Q2779" s="1061">
        <f>VLOOKUP(C2779,'A. Rate Class Allocations'!$B$124:$J$128,7,FALSE)</f>
        <v>0.93591420350510102</v>
      </c>
      <c r="R2779" s="1061">
        <f>VLOOKUP(C2779,'A. Rate Class Allocations'!$B$124:$J$128,9,FALSE)</f>
        <v>0.67326093337246795</v>
      </c>
      <c r="S2779" s="1060">
        <f t="shared" si="130"/>
        <v>1042.1724753744923</v>
      </c>
      <c r="T2779" s="1060">
        <f t="shared" si="131"/>
        <v>0.34719307308482522</v>
      </c>
    </row>
    <row r="2780" spans="1:20" s="1063" customFormat="1">
      <c r="A2780" s="1072" t="s">
        <v>846</v>
      </c>
      <c r="B2780" s="1063" t="s">
        <v>768</v>
      </c>
      <c r="C2780" s="1063" t="s">
        <v>806</v>
      </c>
      <c r="D2780" s="1063" t="s">
        <v>1234</v>
      </c>
      <c r="E2780" s="1066">
        <v>2019</v>
      </c>
      <c r="F2780" s="1066">
        <v>2019</v>
      </c>
      <c r="G2780" s="1064">
        <v>43544</v>
      </c>
      <c r="H2780" s="1117">
        <f t="shared" si="129"/>
        <v>2019</v>
      </c>
      <c r="I2780" s="1118"/>
      <c r="J2780" s="1063" t="s">
        <v>925</v>
      </c>
      <c r="K2780" s="1063" t="s">
        <v>924</v>
      </c>
      <c r="L2780" s="1063" t="s">
        <v>827</v>
      </c>
      <c r="M2780" s="1063">
        <v>1623.5940000000001</v>
      </c>
      <c r="N2780" s="1063">
        <v>0.89900000000000002</v>
      </c>
      <c r="O2780" s="1062">
        <f>VLOOKUP(C2780,'A. Rate Class Allocations'!$B$124:$J$128,6,FALSE)</f>
        <v>0.94261788524984402</v>
      </c>
      <c r="P2780" s="1061">
        <f>VLOOKUP(C2780,'A. Rate Class Allocations'!$B$124:$J$128,8,FALSE)</f>
        <v>0.86676492558695795</v>
      </c>
      <c r="Q2780" s="1061">
        <f>VLOOKUP(C2780,'A. Rate Class Allocations'!$B$124:$J$128,7,FALSE)</f>
        <v>0.93591420350510102</v>
      </c>
      <c r="R2780" s="1061">
        <f>VLOOKUP(C2780,'A. Rate Class Allocations'!$B$124:$J$128,9,FALSE)</f>
        <v>0.67326093337246795</v>
      </c>
      <c r="S2780" s="1060">
        <f t="shared" si="130"/>
        <v>1326.521955355606</v>
      </c>
      <c r="T2780" s="1060">
        <f t="shared" si="131"/>
        <v>0.56647290871734646</v>
      </c>
    </row>
    <row r="2781" spans="1:20" s="1063" customFormat="1">
      <c r="A2781" s="1072" t="s">
        <v>846</v>
      </c>
      <c r="B2781" s="1063" t="s">
        <v>768</v>
      </c>
      <c r="C2781" s="1063" t="s">
        <v>806</v>
      </c>
      <c r="D2781" s="1063" t="s">
        <v>1233</v>
      </c>
      <c r="E2781" s="1066">
        <v>2019</v>
      </c>
      <c r="F2781" s="1066">
        <v>2019</v>
      </c>
      <c r="G2781" s="1064">
        <v>43544</v>
      </c>
      <c r="H2781" s="1117">
        <f t="shared" si="129"/>
        <v>2019</v>
      </c>
      <c r="I2781" s="1118"/>
      <c r="J2781" s="1063" t="s">
        <v>925</v>
      </c>
      <c r="K2781" s="1063" t="s">
        <v>924</v>
      </c>
      <c r="L2781" s="1063" t="s">
        <v>827</v>
      </c>
      <c r="M2781" s="1063">
        <v>1103.232</v>
      </c>
      <c r="N2781" s="1063">
        <v>0.31200000000000006</v>
      </c>
      <c r="O2781" s="1062">
        <f>VLOOKUP(C2781,'A. Rate Class Allocations'!$B$124:$J$128,6,FALSE)</f>
        <v>0.94261788524984402</v>
      </c>
      <c r="P2781" s="1061">
        <f>VLOOKUP(C2781,'A. Rate Class Allocations'!$B$124:$J$128,8,FALSE)</f>
        <v>0.86676492558695795</v>
      </c>
      <c r="Q2781" s="1061">
        <f>VLOOKUP(C2781,'A. Rate Class Allocations'!$B$124:$J$128,7,FALSE)</f>
        <v>0.93591420350510102</v>
      </c>
      <c r="R2781" s="1061">
        <f>VLOOKUP(C2781,'A. Rate Class Allocations'!$B$124:$J$128,9,FALSE)</f>
        <v>0.67326093337246795</v>
      </c>
      <c r="S2781" s="1060">
        <f t="shared" si="130"/>
        <v>901.37156816967536</v>
      </c>
      <c r="T2781" s="1060">
        <f t="shared" si="131"/>
        <v>0.19659571470501905</v>
      </c>
    </row>
    <row r="2782" spans="1:20" s="1063" customFormat="1">
      <c r="A2782" s="1072" t="s">
        <v>846</v>
      </c>
      <c r="B2782" s="1063" t="s">
        <v>768</v>
      </c>
      <c r="C2782" s="1063" t="s">
        <v>806</v>
      </c>
      <c r="D2782" s="1063" t="s">
        <v>1233</v>
      </c>
      <c r="E2782" s="1066">
        <v>2019</v>
      </c>
      <c r="F2782" s="1066">
        <v>2019</v>
      </c>
      <c r="G2782" s="1064">
        <v>43544</v>
      </c>
      <c r="H2782" s="1117">
        <f t="shared" si="129"/>
        <v>2019</v>
      </c>
      <c r="I2782" s="1118"/>
      <c r="J2782" s="1063" t="s">
        <v>925</v>
      </c>
      <c r="K2782" s="1063" t="s">
        <v>924</v>
      </c>
      <c r="L2782" s="1063" t="s">
        <v>827</v>
      </c>
      <c r="M2782" s="1063">
        <v>307.63199999999995</v>
      </c>
      <c r="N2782" s="1063">
        <v>8.6999999999999994E-2</v>
      </c>
      <c r="O2782" s="1062">
        <f>VLOOKUP(C2782,'A. Rate Class Allocations'!$B$124:$J$128,6,FALSE)</f>
        <v>0.94261788524984402</v>
      </c>
      <c r="P2782" s="1061">
        <f>VLOOKUP(C2782,'A. Rate Class Allocations'!$B$124:$J$128,8,FALSE)</f>
        <v>0.86676492558695795</v>
      </c>
      <c r="Q2782" s="1061">
        <f>VLOOKUP(C2782,'A. Rate Class Allocations'!$B$124:$J$128,7,FALSE)</f>
        <v>0.93591420350510102</v>
      </c>
      <c r="R2782" s="1061">
        <f>VLOOKUP(C2782,'A. Rate Class Allocations'!$B$124:$J$128,9,FALSE)</f>
        <v>0.67326093337246795</v>
      </c>
      <c r="S2782" s="1060">
        <f t="shared" si="130"/>
        <v>251.34399497039018</v>
      </c>
      <c r="T2782" s="1060">
        <f t="shared" si="131"/>
        <v>5.4819958908130288E-2</v>
      </c>
    </row>
    <row r="2783" spans="1:20" s="1063" customFormat="1">
      <c r="A2783" s="1072" t="s">
        <v>846</v>
      </c>
      <c r="B2783" s="1063" t="s">
        <v>768</v>
      </c>
      <c r="C2783" s="1063" t="s">
        <v>806</v>
      </c>
      <c r="D2783" s="1063" t="s">
        <v>1233</v>
      </c>
      <c r="E2783" s="1066">
        <v>2019</v>
      </c>
      <c r="F2783" s="1066">
        <v>2019</v>
      </c>
      <c r="G2783" s="1064">
        <v>43544</v>
      </c>
      <c r="H2783" s="1117">
        <f t="shared" si="129"/>
        <v>2019</v>
      </c>
      <c r="I2783" s="1118"/>
      <c r="J2783" s="1063" t="s">
        <v>925</v>
      </c>
      <c r="K2783" s="1063" t="s">
        <v>924</v>
      </c>
      <c r="L2783" s="1063" t="s">
        <v>827</v>
      </c>
      <c r="M2783" s="1063">
        <v>2301.9359999999997</v>
      </c>
      <c r="N2783" s="1063">
        <v>0.65100000000000002</v>
      </c>
      <c r="O2783" s="1062">
        <f>VLOOKUP(C2783,'A. Rate Class Allocations'!$B$124:$J$128,6,FALSE)</f>
        <v>0.94261788524984402</v>
      </c>
      <c r="P2783" s="1061">
        <f>VLOOKUP(C2783,'A. Rate Class Allocations'!$B$124:$J$128,8,FALSE)</f>
        <v>0.86676492558695795</v>
      </c>
      <c r="Q2783" s="1061">
        <f>VLOOKUP(C2783,'A. Rate Class Allocations'!$B$124:$J$128,7,FALSE)</f>
        <v>0.93591420350510102</v>
      </c>
      <c r="R2783" s="1061">
        <f>VLOOKUP(C2783,'A. Rate Class Allocations'!$B$124:$J$128,9,FALSE)</f>
        <v>0.67326093337246795</v>
      </c>
      <c r="S2783" s="1060">
        <f t="shared" si="130"/>
        <v>1880.7464451232647</v>
      </c>
      <c r="T2783" s="1060">
        <f t="shared" si="131"/>
        <v>0.41020452010566466</v>
      </c>
    </row>
    <row r="2784" spans="1:20" s="1063" customFormat="1">
      <c r="A2784" s="1072" t="s">
        <v>846</v>
      </c>
      <c r="B2784" s="1063" t="s">
        <v>768</v>
      </c>
      <c r="C2784" s="1063" t="s">
        <v>806</v>
      </c>
      <c r="D2784" s="1063" t="s">
        <v>1232</v>
      </c>
      <c r="E2784" s="1066">
        <v>2019</v>
      </c>
      <c r="F2784" s="1066">
        <v>2019</v>
      </c>
      <c r="G2784" s="1064">
        <v>43542</v>
      </c>
      <c r="H2784" s="1117">
        <f t="shared" si="129"/>
        <v>2019</v>
      </c>
      <c r="I2784" s="1118"/>
      <c r="J2784" s="1063" t="s">
        <v>925</v>
      </c>
      <c r="K2784" s="1063" t="s">
        <v>924</v>
      </c>
      <c r="L2784" s="1063" t="s">
        <v>827</v>
      </c>
      <c r="M2784" s="1063">
        <v>1657.3440000000003</v>
      </c>
      <c r="N2784" s="1063">
        <v>0.83200000000000007</v>
      </c>
      <c r="O2784" s="1062">
        <f>VLOOKUP(C2784,'A. Rate Class Allocations'!$B$124:$J$128,6,FALSE)</f>
        <v>0.94261788524984402</v>
      </c>
      <c r="P2784" s="1061">
        <f>VLOOKUP(C2784,'A. Rate Class Allocations'!$B$124:$J$128,8,FALSE)</f>
        <v>0.86676492558695795</v>
      </c>
      <c r="Q2784" s="1061">
        <f>VLOOKUP(C2784,'A. Rate Class Allocations'!$B$124:$J$128,7,FALSE)</f>
        <v>0.93591420350510102</v>
      </c>
      <c r="R2784" s="1061">
        <f>VLOOKUP(C2784,'A. Rate Class Allocations'!$B$124:$J$128,9,FALSE)</f>
        <v>0.67326093337246795</v>
      </c>
      <c r="S2784" s="1060">
        <f t="shared" si="130"/>
        <v>1354.0966544449423</v>
      </c>
      <c r="T2784" s="1060">
        <f t="shared" si="131"/>
        <v>0.52425523921338413</v>
      </c>
    </row>
    <row r="2785" spans="1:20" s="1063" customFormat="1">
      <c r="A2785" s="1072" t="s">
        <v>846</v>
      </c>
      <c r="B2785" s="1063" t="s">
        <v>768</v>
      </c>
      <c r="C2785" s="1063" t="s">
        <v>806</v>
      </c>
      <c r="D2785" s="1063" t="s">
        <v>1232</v>
      </c>
      <c r="E2785" s="1066">
        <v>2019</v>
      </c>
      <c r="F2785" s="1066">
        <v>2019</v>
      </c>
      <c r="G2785" s="1064">
        <v>43542</v>
      </c>
      <c r="H2785" s="1117">
        <f t="shared" si="129"/>
        <v>2019</v>
      </c>
      <c r="I2785" s="1118"/>
      <c r="J2785" s="1063" t="s">
        <v>925</v>
      </c>
      <c r="K2785" s="1063" t="s">
        <v>924</v>
      </c>
      <c r="L2785" s="1063" t="s">
        <v>827</v>
      </c>
      <c r="M2785" s="1063">
        <v>115.53599999999999</v>
      </c>
      <c r="N2785" s="1063">
        <v>5.7999999999999996E-2</v>
      </c>
      <c r="O2785" s="1062">
        <f>VLOOKUP(C2785,'A. Rate Class Allocations'!$B$124:$J$128,6,FALSE)</f>
        <v>0.94261788524984402</v>
      </c>
      <c r="P2785" s="1061">
        <f>VLOOKUP(C2785,'A. Rate Class Allocations'!$B$124:$J$128,8,FALSE)</f>
        <v>0.86676492558695795</v>
      </c>
      <c r="Q2785" s="1061">
        <f>VLOOKUP(C2785,'A. Rate Class Allocations'!$B$124:$J$128,7,FALSE)</f>
        <v>0.93591420350510102</v>
      </c>
      <c r="R2785" s="1061">
        <f>VLOOKUP(C2785,'A. Rate Class Allocations'!$B$124:$J$128,9,FALSE)</f>
        <v>0.67326093337246795</v>
      </c>
      <c r="S2785" s="1060">
        <f t="shared" si="130"/>
        <v>94.396161006979128</v>
      </c>
      <c r="T2785" s="1060">
        <f t="shared" si="131"/>
        <v>3.6546639272086859E-2</v>
      </c>
    </row>
    <row r="2786" spans="1:20" s="1063" customFormat="1">
      <c r="A2786" s="1072" t="s">
        <v>846</v>
      </c>
      <c r="B2786" s="1063" t="s">
        <v>768</v>
      </c>
      <c r="C2786" s="1063" t="s">
        <v>806</v>
      </c>
      <c r="D2786" s="1063" t="s">
        <v>1231</v>
      </c>
      <c r="E2786" s="1066">
        <v>2019</v>
      </c>
      <c r="F2786" s="1066">
        <v>2019</v>
      </c>
      <c r="G2786" s="1064">
        <v>43542</v>
      </c>
      <c r="H2786" s="1117">
        <f t="shared" si="129"/>
        <v>2019</v>
      </c>
      <c r="I2786" s="1118"/>
      <c r="J2786" s="1063" t="s">
        <v>925</v>
      </c>
      <c r="K2786" s="1063" t="s">
        <v>924</v>
      </c>
      <c r="L2786" s="1063" t="s">
        <v>827</v>
      </c>
      <c r="M2786" s="1063">
        <v>349.596</v>
      </c>
      <c r="N2786" s="1063">
        <v>0.15600000000000003</v>
      </c>
      <c r="O2786" s="1062">
        <f>VLOOKUP(C2786,'A. Rate Class Allocations'!$B$124:$J$128,6,FALSE)</f>
        <v>0.94261788524984402</v>
      </c>
      <c r="P2786" s="1061">
        <f>VLOOKUP(C2786,'A. Rate Class Allocations'!$B$124:$J$128,8,FALSE)</f>
        <v>0.86676492558695795</v>
      </c>
      <c r="Q2786" s="1061">
        <f>VLOOKUP(C2786,'A. Rate Class Allocations'!$B$124:$J$128,7,FALSE)</f>
        <v>0.93591420350510102</v>
      </c>
      <c r="R2786" s="1061">
        <f>VLOOKUP(C2786,'A. Rate Class Allocations'!$B$124:$J$128,9,FALSE)</f>
        <v>0.67326093337246795</v>
      </c>
      <c r="S2786" s="1060">
        <f t="shared" si="130"/>
        <v>285.62976304697997</v>
      </c>
      <c r="T2786" s="1060">
        <f t="shared" si="131"/>
        <v>9.8297857352509524E-2</v>
      </c>
    </row>
    <row r="2787" spans="1:20" s="1063" customFormat="1">
      <c r="A2787" s="1072" t="s">
        <v>846</v>
      </c>
      <c r="B2787" s="1063" t="s">
        <v>768</v>
      </c>
      <c r="C2787" s="1063" t="s">
        <v>806</v>
      </c>
      <c r="D2787" s="1063" t="s">
        <v>1231</v>
      </c>
      <c r="E2787" s="1066">
        <v>2019</v>
      </c>
      <c r="F2787" s="1066">
        <v>2019</v>
      </c>
      <c r="G2787" s="1064">
        <v>43542</v>
      </c>
      <c r="H2787" s="1117">
        <f t="shared" si="129"/>
        <v>2019</v>
      </c>
      <c r="I2787" s="1118"/>
      <c r="J2787" s="1063" t="s">
        <v>925</v>
      </c>
      <c r="K2787" s="1063" t="s">
        <v>924</v>
      </c>
      <c r="L2787" s="1063" t="s">
        <v>827</v>
      </c>
      <c r="M2787" s="1063">
        <v>129.97799999999998</v>
      </c>
      <c r="N2787" s="1063">
        <v>5.7999999999999996E-2</v>
      </c>
      <c r="O2787" s="1062">
        <f>VLOOKUP(C2787,'A. Rate Class Allocations'!$B$124:$J$128,6,FALSE)</f>
        <v>0.94261788524984402</v>
      </c>
      <c r="P2787" s="1061">
        <f>VLOOKUP(C2787,'A. Rate Class Allocations'!$B$124:$J$128,8,FALSE)</f>
        <v>0.86676492558695795</v>
      </c>
      <c r="Q2787" s="1061">
        <f>VLOOKUP(C2787,'A. Rate Class Allocations'!$B$124:$J$128,7,FALSE)</f>
        <v>0.93591420350510102</v>
      </c>
      <c r="R2787" s="1061">
        <f>VLOOKUP(C2787,'A. Rate Class Allocations'!$B$124:$J$128,9,FALSE)</f>
        <v>0.67326093337246795</v>
      </c>
      <c r="S2787" s="1060">
        <f t="shared" si="130"/>
        <v>106.19568113285152</v>
      </c>
      <c r="T2787" s="1060">
        <f t="shared" si="131"/>
        <v>3.6546639272086859E-2</v>
      </c>
    </row>
    <row r="2788" spans="1:20" s="1063" customFormat="1">
      <c r="A2788" s="1072" t="s">
        <v>846</v>
      </c>
      <c r="B2788" s="1063" t="s">
        <v>768</v>
      </c>
      <c r="C2788" s="1063" t="s">
        <v>806</v>
      </c>
      <c r="D2788" s="1063" t="s">
        <v>1231</v>
      </c>
      <c r="E2788" s="1066">
        <v>2019</v>
      </c>
      <c r="F2788" s="1066">
        <v>2019</v>
      </c>
      <c r="G2788" s="1064">
        <v>43542</v>
      </c>
      <c r="H2788" s="1117">
        <f t="shared" si="129"/>
        <v>2019</v>
      </c>
      <c r="I2788" s="1118"/>
      <c r="J2788" s="1063" t="s">
        <v>925</v>
      </c>
      <c r="K2788" s="1063" t="s">
        <v>924</v>
      </c>
      <c r="L2788" s="1063" t="s">
        <v>827</v>
      </c>
      <c r="M2788" s="1063">
        <v>35.856000000000002</v>
      </c>
      <c r="N2788" s="1063">
        <v>1.6E-2</v>
      </c>
      <c r="O2788" s="1062">
        <f>VLOOKUP(C2788,'A. Rate Class Allocations'!$B$124:$J$128,6,FALSE)</f>
        <v>0.94261788524984402</v>
      </c>
      <c r="P2788" s="1061">
        <f>VLOOKUP(C2788,'A. Rate Class Allocations'!$B$124:$J$128,8,FALSE)</f>
        <v>0.86676492558695795</v>
      </c>
      <c r="Q2788" s="1061">
        <f>VLOOKUP(C2788,'A. Rate Class Allocations'!$B$124:$J$128,7,FALSE)</f>
        <v>0.93591420350510102</v>
      </c>
      <c r="R2788" s="1061">
        <f>VLOOKUP(C2788,'A. Rate Class Allocations'!$B$124:$J$128,9,FALSE)</f>
        <v>0.67326093337246795</v>
      </c>
      <c r="S2788" s="1060">
        <f t="shared" si="130"/>
        <v>29.295360312510766</v>
      </c>
      <c r="T2788" s="1060">
        <f t="shared" si="131"/>
        <v>1.0081831523334308E-2</v>
      </c>
    </row>
    <row r="2789" spans="1:20" s="1063" customFormat="1">
      <c r="A2789" s="1072" t="s">
        <v>846</v>
      </c>
      <c r="B2789" s="1063" t="s">
        <v>768</v>
      </c>
      <c r="C2789" s="1063" t="s">
        <v>806</v>
      </c>
      <c r="D2789" s="1063" t="s">
        <v>1230</v>
      </c>
      <c r="E2789" s="1066">
        <v>2019</v>
      </c>
      <c r="F2789" s="1066">
        <v>2019</v>
      </c>
      <c r="G2789" s="1064">
        <v>43543</v>
      </c>
      <c r="H2789" s="1117">
        <f t="shared" si="129"/>
        <v>2019</v>
      </c>
      <c r="I2789" s="1118"/>
      <c r="J2789" s="1063" t="s">
        <v>925</v>
      </c>
      <c r="K2789" s="1063" t="s">
        <v>924</v>
      </c>
      <c r="L2789" s="1063" t="s">
        <v>827</v>
      </c>
      <c r="M2789" s="1063">
        <v>1805.6999999999998</v>
      </c>
      <c r="N2789" s="1063">
        <v>0.78</v>
      </c>
      <c r="O2789" s="1062">
        <f>VLOOKUP(C2789,'A. Rate Class Allocations'!$B$124:$J$128,6,FALSE)</f>
        <v>0.94261788524984402</v>
      </c>
      <c r="P2789" s="1061">
        <f>VLOOKUP(C2789,'A. Rate Class Allocations'!$B$124:$J$128,8,FALSE)</f>
        <v>0.86676492558695795</v>
      </c>
      <c r="Q2789" s="1061">
        <f>VLOOKUP(C2789,'A. Rate Class Allocations'!$B$124:$J$128,7,FALSE)</f>
        <v>0.93591420350510102</v>
      </c>
      <c r="R2789" s="1061">
        <f>VLOOKUP(C2789,'A. Rate Class Allocations'!$B$124:$J$128,9,FALSE)</f>
        <v>0.67326093337246795</v>
      </c>
      <c r="S2789" s="1060">
        <f t="shared" si="130"/>
        <v>1475.3076783885735</v>
      </c>
      <c r="T2789" s="1060">
        <f t="shared" si="131"/>
        <v>0.49148928676254749</v>
      </c>
    </row>
    <row r="2790" spans="1:20" s="1063" customFormat="1">
      <c r="A2790" s="1072" t="s">
        <v>846</v>
      </c>
      <c r="B2790" s="1063" t="s">
        <v>768</v>
      </c>
      <c r="C2790" s="1063" t="s">
        <v>806</v>
      </c>
      <c r="D2790" s="1063" t="s">
        <v>1229</v>
      </c>
      <c r="E2790" s="1066">
        <v>2019</v>
      </c>
      <c r="F2790" s="1066">
        <v>2019</v>
      </c>
      <c r="G2790" s="1064">
        <v>43552</v>
      </c>
      <c r="H2790" s="1117">
        <f t="shared" si="129"/>
        <v>2019</v>
      </c>
      <c r="I2790" s="1118"/>
      <c r="J2790" s="1063" t="s">
        <v>925</v>
      </c>
      <c r="K2790" s="1063" t="s">
        <v>924</v>
      </c>
      <c r="L2790" s="1063" t="s">
        <v>827</v>
      </c>
      <c r="M2790" s="1063">
        <v>2848.56</v>
      </c>
      <c r="N2790" s="1063">
        <v>1.1440000000000001</v>
      </c>
      <c r="O2790" s="1062">
        <f>VLOOKUP(C2790,'A. Rate Class Allocations'!$B$124:$J$128,6,FALSE)</f>
        <v>0.94261788524984402</v>
      </c>
      <c r="P2790" s="1061">
        <f>VLOOKUP(C2790,'A. Rate Class Allocations'!$B$124:$J$128,8,FALSE)</f>
        <v>0.86676492558695795</v>
      </c>
      <c r="Q2790" s="1061">
        <f>VLOOKUP(C2790,'A. Rate Class Allocations'!$B$124:$J$128,7,FALSE)</f>
        <v>0.93591420350510102</v>
      </c>
      <c r="R2790" s="1061">
        <f>VLOOKUP(C2790,'A. Rate Class Allocations'!$B$124:$J$128,9,FALSE)</f>
        <v>0.67326093337246795</v>
      </c>
      <c r="S2790" s="1060">
        <f t="shared" si="130"/>
        <v>2327.3536248272444</v>
      </c>
      <c r="T2790" s="1060">
        <f t="shared" si="131"/>
        <v>0.72085095391840304</v>
      </c>
    </row>
    <row r="2791" spans="1:20" s="1063" customFormat="1">
      <c r="A2791" s="1072" t="s">
        <v>846</v>
      </c>
      <c r="B2791" s="1063" t="s">
        <v>768</v>
      </c>
      <c r="C2791" s="1063" t="s">
        <v>806</v>
      </c>
      <c r="D2791" s="1063" t="s">
        <v>1228</v>
      </c>
      <c r="E2791" s="1066">
        <v>2019</v>
      </c>
      <c r="F2791" s="1066">
        <v>2019</v>
      </c>
      <c r="G2791" s="1064">
        <v>43552</v>
      </c>
      <c r="H2791" s="1117">
        <f t="shared" si="129"/>
        <v>2019</v>
      </c>
      <c r="I2791" s="1118"/>
      <c r="J2791" s="1063" t="s">
        <v>925</v>
      </c>
      <c r="K2791" s="1063" t="s">
        <v>924</v>
      </c>
      <c r="L2791" s="1063" t="s">
        <v>827</v>
      </c>
      <c r="M2791" s="1063">
        <v>1805.2499999999995</v>
      </c>
      <c r="N2791" s="1063">
        <v>0.72499999999999987</v>
      </c>
      <c r="O2791" s="1062">
        <f>VLOOKUP(C2791,'A. Rate Class Allocations'!$B$124:$J$128,6,FALSE)</f>
        <v>0.94261788524984402</v>
      </c>
      <c r="P2791" s="1061">
        <f>VLOOKUP(C2791,'A. Rate Class Allocations'!$B$124:$J$128,8,FALSE)</f>
        <v>0.86676492558695795</v>
      </c>
      <c r="Q2791" s="1061">
        <f>VLOOKUP(C2791,'A. Rate Class Allocations'!$B$124:$J$128,7,FALSE)</f>
        <v>0.93591420350510102</v>
      </c>
      <c r="R2791" s="1061">
        <f>VLOOKUP(C2791,'A. Rate Class Allocations'!$B$124:$J$128,9,FALSE)</f>
        <v>0.67326093337246795</v>
      </c>
      <c r="S2791" s="1060">
        <f t="shared" si="130"/>
        <v>1474.9400157340485</v>
      </c>
      <c r="T2791" s="1060">
        <f t="shared" si="131"/>
        <v>0.45683299090108576</v>
      </c>
    </row>
    <row r="2792" spans="1:20" s="1063" customFormat="1">
      <c r="A2792" s="1072" t="s">
        <v>846</v>
      </c>
      <c r="B2792" s="1063" t="s">
        <v>768</v>
      </c>
      <c r="C2792" s="1063" t="s">
        <v>806</v>
      </c>
      <c r="D2792" s="1063" t="s">
        <v>1228</v>
      </c>
      <c r="E2792" s="1066">
        <v>2019</v>
      </c>
      <c r="F2792" s="1066">
        <v>2019</v>
      </c>
      <c r="G2792" s="1064">
        <v>43552</v>
      </c>
      <c r="H2792" s="1117">
        <f t="shared" si="129"/>
        <v>2019</v>
      </c>
      <c r="I2792" s="1118"/>
      <c r="J2792" s="1063" t="s">
        <v>925</v>
      </c>
      <c r="K2792" s="1063" t="s">
        <v>924</v>
      </c>
      <c r="L2792" s="1063" t="s">
        <v>827</v>
      </c>
      <c r="M2792" s="1063">
        <v>438.23999999999995</v>
      </c>
      <c r="N2792" s="1063">
        <v>0.17599999999999999</v>
      </c>
      <c r="O2792" s="1062">
        <f>VLOOKUP(C2792,'A. Rate Class Allocations'!$B$124:$J$128,6,FALSE)</f>
        <v>0.94261788524984402</v>
      </c>
      <c r="P2792" s="1061">
        <f>VLOOKUP(C2792,'A. Rate Class Allocations'!$B$124:$J$128,8,FALSE)</f>
        <v>0.86676492558695795</v>
      </c>
      <c r="Q2792" s="1061">
        <f>VLOOKUP(C2792,'A. Rate Class Allocations'!$B$124:$J$128,7,FALSE)</f>
        <v>0.93591420350510102</v>
      </c>
      <c r="R2792" s="1061">
        <f>VLOOKUP(C2792,'A. Rate Class Allocations'!$B$124:$J$128,9,FALSE)</f>
        <v>0.67326093337246795</v>
      </c>
      <c r="S2792" s="1060">
        <f t="shared" si="130"/>
        <v>358.05440381957601</v>
      </c>
      <c r="T2792" s="1060">
        <f t="shared" si="131"/>
        <v>0.11090014675667738</v>
      </c>
    </row>
    <row r="2793" spans="1:20" s="1063" customFormat="1">
      <c r="A2793" s="1072" t="s">
        <v>846</v>
      </c>
      <c r="B2793" s="1063" t="s">
        <v>768</v>
      </c>
      <c r="C2793" s="1063" t="s">
        <v>806</v>
      </c>
      <c r="D2793" s="1063" t="s">
        <v>1227</v>
      </c>
      <c r="E2793" s="1066">
        <v>2019</v>
      </c>
      <c r="F2793" s="1066">
        <v>2019</v>
      </c>
      <c r="G2793" s="1064">
        <v>43535</v>
      </c>
      <c r="H2793" s="1117">
        <f t="shared" si="129"/>
        <v>2019</v>
      </c>
      <c r="I2793" s="1118"/>
      <c r="J2793" s="1063" t="s">
        <v>925</v>
      </c>
      <c r="K2793" s="1063" t="s">
        <v>924</v>
      </c>
      <c r="L2793" s="1063" t="s">
        <v>827</v>
      </c>
      <c r="M2793" s="1063">
        <v>2719.0799999999995</v>
      </c>
      <c r="N2793" s="1063">
        <v>1.0919999999999999</v>
      </c>
      <c r="O2793" s="1062">
        <f>VLOOKUP(C2793,'A. Rate Class Allocations'!$B$124:$J$128,6,FALSE)</f>
        <v>0.94261788524984402</v>
      </c>
      <c r="P2793" s="1061">
        <f>VLOOKUP(C2793,'A. Rate Class Allocations'!$B$124:$J$128,8,FALSE)</f>
        <v>0.86676492558695795</v>
      </c>
      <c r="Q2793" s="1061">
        <f>VLOOKUP(C2793,'A. Rate Class Allocations'!$B$124:$J$128,7,FALSE)</f>
        <v>0.93591420350510102</v>
      </c>
      <c r="R2793" s="1061">
        <f>VLOOKUP(C2793,'A. Rate Class Allocations'!$B$124:$J$128,9,FALSE)</f>
        <v>0.67326093337246795</v>
      </c>
      <c r="S2793" s="1060">
        <f t="shared" si="130"/>
        <v>2221.5648236987327</v>
      </c>
      <c r="T2793" s="1060">
        <f t="shared" si="131"/>
        <v>0.68808500146756635</v>
      </c>
    </row>
    <row r="2794" spans="1:20" s="1063" customFormat="1">
      <c r="A2794" s="1072" t="s">
        <v>846</v>
      </c>
      <c r="B2794" s="1063" t="s">
        <v>768</v>
      </c>
      <c r="C2794" s="1063" t="s">
        <v>806</v>
      </c>
      <c r="D2794" s="1063" t="s">
        <v>1227</v>
      </c>
      <c r="E2794" s="1066">
        <v>2019</v>
      </c>
      <c r="F2794" s="1066">
        <v>2019</v>
      </c>
      <c r="G2794" s="1064">
        <v>43535</v>
      </c>
      <c r="H2794" s="1117">
        <f t="shared" si="129"/>
        <v>2019</v>
      </c>
      <c r="I2794" s="1118"/>
      <c r="J2794" s="1063" t="s">
        <v>925</v>
      </c>
      <c r="K2794" s="1063" t="s">
        <v>924</v>
      </c>
      <c r="L2794" s="1063" t="s">
        <v>827</v>
      </c>
      <c r="M2794" s="1063">
        <v>144.41999999999999</v>
      </c>
      <c r="N2794" s="1063">
        <v>5.7999999999999996E-2</v>
      </c>
      <c r="O2794" s="1062">
        <f>VLOOKUP(C2794,'A. Rate Class Allocations'!$B$124:$J$128,6,FALSE)</f>
        <v>0.94261788524984402</v>
      </c>
      <c r="P2794" s="1061">
        <f>VLOOKUP(C2794,'A. Rate Class Allocations'!$B$124:$J$128,8,FALSE)</f>
        <v>0.86676492558695795</v>
      </c>
      <c r="Q2794" s="1061">
        <f>VLOOKUP(C2794,'A. Rate Class Allocations'!$B$124:$J$128,7,FALSE)</f>
        <v>0.93591420350510102</v>
      </c>
      <c r="R2794" s="1061">
        <f>VLOOKUP(C2794,'A. Rate Class Allocations'!$B$124:$J$128,9,FALSE)</f>
        <v>0.67326093337246795</v>
      </c>
      <c r="S2794" s="1060">
        <f t="shared" si="130"/>
        <v>117.99520125872391</v>
      </c>
      <c r="T2794" s="1060">
        <f t="shared" si="131"/>
        <v>3.6546639272086859E-2</v>
      </c>
    </row>
    <row r="2795" spans="1:20" s="1063" customFormat="1">
      <c r="A2795" s="1072" t="s">
        <v>846</v>
      </c>
      <c r="B2795" s="1063" t="s">
        <v>768</v>
      </c>
      <c r="C2795" s="1063" t="s">
        <v>806</v>
      </c>
      <c r="D2795" s="1063" t="s">
        <v>1227</v>
      </c>
      <c r="E2795" s="1066">
        <v>2019</v>
      </c>
      <c r="F2795" s="1066">
        <v>2019</v>
      </c>
      <c r="G2795" s="1064">
        <v>43535</v>
      </c>
      <c r="H2795" s="1117">
        <f t="shared" si="129"/>
        <v>2019</v>
      </c>
      <c r="I2795" s="1118"/>
      <c r="J2795" s="1063" t="s">
        <v>925</v>
      </c>
      <c r="K2795" s="1063" t="s">
        <v>924</v>
      </c>
      <c r="L2795" s="1063" t="s">
        <v>827</v>
      </c>
      <c r="M2795" s="1063">
        <v>34.86</v>
      </c>
      <c r="N2795" s="1063">
        <v>1.4E-2</v>
      </c>
      <c r="O2795" s="1062">
        <f>VLOOKUP(C2795,'A. Rate Class Allocations'!$B$124:$J$128,6,FALSE)</f>
        <v>0.94261788524984402</v>
      </c>
      <c r="P2795" s="1061">
        <f>VLOOKUP(C2795,'A. Rate Class Allocations'!$B$124:$J$128,8,FALSE)</f>
        <v>0.86676492558695795</v>
      </c>
      <c r="Q2795" s="1061">
        <f>VLOOKUP(C2795,'A. Rate Class Allocations'!$B$124:$J$128,7,FALSE)</f>
        <v>0.93591420350510102</v>
      </c>
      <c r="R2795" s="1061">
        <f>VLOOKUP(C2795,'A. Rate Class Allocations'!$B$124:$J$128,9,FALSE)</f>
        <v>0.67326093337246795</v>
      </c>
      <c r="S2795" s="1060">
        <f t="shared" si="130"/>
        <v>28.481600303829914</v>
      </c>
      <c r="T2795" s="1060">
        <f t="shared" si="131"/>
        <v>8.8216025829175194E-3</v>
      </c>
    </row>
    <row r="2796" spans="1:20" s="1063" customFormat="1">
      <c r="A2796" s="1072" t="s">
        <v>846</v>
      </c>
      <c r="B2796" s="1063" t="s">
        <v>768</v>
      </c>
      <c r="C2796" s="1063" t="s">
        <v>806</v>
      </c>
      <c r="D2796" s="1063" t="s">
        <v>1227</v>
      </c>
      <c r="E2796" s="1066">
        <v>2019</v>
      </c>
      <c r="F2796" s="1066">
        <v>2019</v>
      </c>
      <c r="G2796" s="1064">
        <v>43535</v>
      </c>
      <c r="H2796" s="1117">
        <f t="shared" si="129"/>
        <v>2019</v>
      </c>
      <c r="I2796" s="1118"/>
      <c r="J2796" s="1063" t="s">
        <v>925</v>
      </c>
      <c r="K2796" s="1063" t="s">
        <v>924</v>
      </c>
      <c r="L2796" s="1063" t="s">
        <v>827</v>
      </c>
      <c r="M2796" s="1063">
        <v>249</v>
      </c>
      <c r="N2796" s="1063">
        <v>0.1</v>
      </c>
      <c r="O2796" s="1062">
        <f>VLOOKUP(C2796,'A. Rate Class Allocations'!$B$124:$J$128,6,FALSE)</f>
        <v>0.94261788524984402</v>
      </c>
      <c r="P2796" s="1061">
        <f>VLOOKUP(C2796,'A. Rate Class Allocations'!$B$124:$J$128,8,FALSE)</f>
        <v>0.86676492558695795</v>
      </c>
      <c r="Q2796" s="1061">
        <f>VLOOKUP(C2796,'A. Rate Class Allocations'!$B$124:$J$128,7,FALSE)</f>
        <v>0.93591420350510102</v>
      </c>
      <c r="R2796" s="1061">
        <f>VLOOKUP(C2796,'A. Rate Class Allocations'!$B$124:$J$128,9,FALSE)</f>
        <v>0.67326093337246795</v>
      </c>
      <c r="S2796" s="1060">
        <f t="shared" si="130"/>
        <v>203.44000217021366</v>
      </c>
      <c r="T2796" s="1060">
        <f t="shared" si="131"/>
        <v>6.3011447020839426E-2</v>
      </c>
    </row>
    <row r="2797" spans="1:20" s="1063" customFormat="1">
      <c r="A2797" s="1072" t="s">
        <v>846</v>
      </c>
      <c r="B2797" s="1063" t="s">
        <v>768</v>
      </c>
      <c r="C2797" s="1063" t="s">
        <v>806</v>
      </c>
      <c r="D2797" s="1063" t="s">
        <v>1226</v>
      </c>
      <c r="E2797" s="1066">
        <v>2019</v>
      </c>
      <c r="F2797" s="1066">
        <v>2019</v>
      </c>
      <c r="G2797" s="1064">
        <v>43529</v>
      </c>
      <c r="H2797" s="1117">
        <f t="shared" si="129"/>
        <v>2019</v>
      </c>
      <c r="I2797" s="1118"/>
      <c r="J2797" s="1063" t="s">
        <v>925</v>
      </c>
      <c r="K2797" s="1063" t="s">
        <v>924</v>
      </c>
      <c r="L2797" s="1063" t="s">
        <v>827</v>
      </c>
      <c r="M2797" s="1063">
        <v>3402.0479999999998</v>
      </c>
      <c r="N2797" s="1063">
        <v>1.3919999999999999</v>
      </c>
      <c r="O2797" s="1062">
        <f>VLOOKUP(C2797,'A. Rate Class Allocations'!$B$124:$J$128,6,FALSE)</f>
        <v>0.94261788524984402</v>
      </c>
      <c r="P2797" s="1061">
        <f>VLOOKUP(C2797,'A. Rate Class Allocations'!$B$124:$J$128,8,FALSE)</f>
        <v>0.86676492558695795</v>
      </c>
      <c r="Q2797" s="1061">
        <f>VLOOKUP(C2797,'A. Rate Class Allocations'!$B$124:$J$128,7,FALSE)</f>
        <v>0.93591420350510102</v>
      </c>
      <c r="R2797" s="1061">
        <f>VLOOKUP(C2797,'A. Rate Class Allocations'!$B$124:$J$128,9,FALSE)</f>
        <v>0.67326093337246795</v>
      </c>
      <c r="S2797" s="1060">
        <f t="shared" si="130"/>
        <v>2779.5688855549038</v>
      </c>
      <c r="T2797" s="1060">
        <f t="shared" si="131"/>
        <v>0.87711934253008461</v>
      </c>
    </row>
    <row r="2798" spans="1:20" s="1063" customFormat="1">
      <c r="A2798" s="1072" t="s">
        <v>846</v>
      </c>
      <c r="B2798" s="1063" t="s">
        <v>768</v>
      </c>
      <c r="C2798" s="1063" t="s">
        <v>806</v>
      </c>
      <c r="D2798" s="1063" t="s">
        <v>1225</v>
      </c>
      <c r="E2798" s="1066">
        <v>2019</v>
      </c>
      <c r="F2798" s="1066">
        <v>2019</v>
      </c>
      <c r="G2798" s="1064">
        <v>43537</v>
      </c>
      <c r="H2798" s="1117">
        <f t="shared" si="129"/>
        <v>2019</v>
      </c>
      <c r="I2798" s="1118"/>
      <c r="J2798" s="1063" t="s">
        <v>925</v>
      </c>
      <c r="K2798" s="1063" t="s">
        <v>924</v>
      </c>
      <c r="L2798" s="1063" t="s">
        <v>827</v>
      </c>
      <c r="M2798" s="1063">
        <v>1529.46</v>
      </c>
      <c r="N2798" s="1063">
        <v>0.43500000000000005</v>
      </c>
      <c r="O2798" s="1062">
        <f>VLOOKUP(C2798,'A. Rate Class Allocations'!$B$124:$J$128,6,FALSE)</f>
        <v>0.94261788524984402</v>
      </c>
      <c r="P2798" s="1061">
        <f>VLOOKUP(C2798,'A. Rate Class Allocations'!$B$124:$J$128,8,FALSE)</f>
        <v>0.86676492558695795</v>
      </c>
      <c r="Q2798" s="1061">
        <f>VLOOKUP(C2798,'A. Rate Class Allocations'!$B$124:$J$128,7,FALSE)</f>
        <v>0.93591420350510102</v>
      </c>
      <c r="R2798" s="1061">
        <f>VLOOKUP(C2798,'A. Rate Class Allocations'!$B$124:$J$128,9,FALSE)</f>
        <v>0.67326093337246795</v>
      </c>
      <c r="S2798" s="1060">
        <f t="shared" si="130"/>
        <v>1249.6118301978111</v>
      </c>
      <c r="T2798" s="1060">
        <f t="shared" si="131"/>
        <v>0.27409979454065153</v>
      </c>
    </row>
    <row r="2799" spans="1:20" s="1063" customFormat="1">
      <c r="A2799" s="1072" t="s">
        <v>846</v>
      </c>
      <c r="B2799" s="1063" t="s">
        <v>768</v>
      </c>
      <c r="C2799" s="1063" t="s">
        <v>806</v>
      </c>
      <c r="D2799" s="1063" t="s">
        <v>1225</v>
      </c>
      <c r="E2799" s="1066">
        <v>2019</v>
      </c>
      <c r="F2799" s="1066">
        <v>2019</v>
      </c>
      <c r="G2799" s="1064">
        <v>43537</v>
      </c>
      <c r="H2799" s="1117">
        <f t="shared" si="129"/>
        <v>2019</v>
      </c>
      <c r="I2799" s="1118"/>
      <c r="J2799" s="1063" t="s">
        <v>925</v>
      </c>
      <c r="K2799" s="1063" t="s">
        <v>924</v>
      </c>
      <c r="L2799" s="1063" t="s">
        <v>827</v>
      </c>
      <c r="M2799" s="1063">
        <v>443.01600000000008</v>
      </c>
      <c r="N2799" s="1063">
        <v>0.126</v>
      </c>
      <c r="O2799" s="1062">
        <f>VLOOKUP(C2799,'A. Rate Class Allocations'!$B$124:$J$128,6,FALSE)</f>
        <v>0.94261788524984402</v>
      </c>
      <c r="P2799" s="1061">
        <f>VLOOKUP(C2799,'A. Rate Class Allocations'!$B$124:$J$128,8,FALSE)</f>
        <v>0.86676492558695795</v>
      </c>
      <c r="Q2799" s="1061">
        <f>VLOOKUP(C2799,'A. Rate Class Allocations'!$B$124:$J$128,7,FALSE)</f>
        <v>0.93591420350510102</v>
      </c>
      <c r="R2799" s="1061">
        <f>VLOOKUP(C2799,'A. Rate Class Allocations'!$B$124:$J$128,9,FALSE)</f>
        <v>0.67326093337246795</v>
      </c>
      <c r="S2799" s="1060">
        <f t="shared" si="130"/>
        <v>361.95653012626258</v>
      </c>
      <c r="T2799" s="1060">
        <f t="shared" si="131"/>
        <v>7.9394423246257673E-2</v>
      </c>
    </row>
    <row r="2800" spans="1:20" s="1063" customFormat="1">
      <c r="A2800" s="1072" t="s">
        <v>846</v>
      </c>
      <c r="B2800" s="1063" t="s">
        <v>768</v>
      </c>
      <c r="C2800" s="1063" t="s">
        <v>806</v>
      </c>
      <c r="D2800" s="1063" t="s">
        <v>1225</v>
      </c>
      <c r="E2800" s="1066">
        <v>2019</v>
      </c>
      <c r="F2800" s="1066">
        <v>2019</v>
      </c>
      <c r="G2800" s="1064">
        <v>43537</v>
      </c>
      <c r="H2800" s="1117">
        <f t="shared" si="129"/>
        <v>2019</v>
      </c>
      <c r="I2800" s="1118"/>
      <c r="J2800" s="1063" t="s">
        <v>925</v>
      </c>
      <c r="K2800" s="1063" t="s">
        <v>924</v>
      </c>
      <c r="L2800" s="1063" t="s">
        <v>827</v>
      </c>
      <c r="M2800" s="1063">
        <v>2742.4800000000005</v>
      </c>
      <c r="N2800" s="1063">
        <v>0.78</v>
      </c>
      <c r="O2800" s="1062">
        <f>VLOOKUP(C2800,'A. Rate Class Allocations'!$B$124:$J$128,6,FALSE)</f>
        <v>0.94261788524984402</v>
      </c>
      <c r="P2800" s="1061">
        <f>VLOOKUP(C2800,'A. Rate Class Allocations'!$B$124:$J$128,8,FALSE)</f>
        <v>0.86676492558695795</v>
      </c>
      <c r="Q2800" s="1061">
        <f>VLOOKUP(C2800,'A. Rate Class Allocations'!$B$124:$J$128,7,FALSE)</f>
        <v>0.93591420350510102</v>
      </c>
      <c r="R2800" s="1061">
        <f>VLOOKUP(C2800,'A. Rate Class Allocations'!$B$124:$J$128,9,FALSE)</f>
        <v>0.67326093337246795</v>
      </c>
      <c r="S2800" s="1060">
        <f t="shared" si="130"/>
        <v>2240.6832817340069</v>
      </c>
      <c r="T2800" s="1060">
        <f t="shared" si="131"/>
        <v>0.49148928676254749</v>
      </c>
    </row>
    <row r="2801" spans="1:20" s="1063" customFormat="1">
      <c r="A2801" s="1072" t="s">
        <v>846</v>
      </c>
      <c r="B2801" s="1063" t="s">
        <v>768</v>
      </c>
      <c r="C2801" s="1063" t="s">
        <v>806</v>
      </c>
      <c r="D2801" s="1063" t="s">
        <v>1225</v>
      </c>
      <c r="E2801" s="1066">
        <v>2019</v>
      </c>
      <c r="F2801" s="1066">
        <v>2019</v>
      </c>
      <c r="G2801" s="1064">
        <v>43537</v>
      </c>
      <c r="H2801" s="1117">
        <f t="shared" si="129"/>
        <v>2019</v>
      </c>
      <c r="I2801" s="1118"/>
      <c r="J2801" s="1063" t="s">
        <v>843</v>
      </c>
      <c r="K2801" s="1063" t="s">
        <v>924</v>
      </c>
      <c r="L2801" s="1063" t="s">
        <v>827</v>
      </c>
      <c r="M2801" s="1063">
        <v>196.89599999999999</v>
      </c>
      <c r="N2801" s="1063">
        <v>5.6000000000000001E-2</v>
      </c>
      <c r="O2801" s="1062">
        <f>VLOOKUP(C2801,'A. Rate Class Allocations'!$B$124:$J$128,6,FALSE)</f>
        <v>0.94261788524984402</v>
      </c>
      <c r="P2801" s="1061">
        <f>VLOOKUP(C2801,'A. Rate Class Allocations'!$B$124:$J$128,8,FALSE)</f>
        <v>0.86676492558695795</v>
      </c>
      <c r="Q2801" s="1061">
        <f>VLOOKUP(C2801,'A. Rate Class Allocations'!$B$124:$J$128,7,FALSE)</f>
        <v>0.93591420350510102</v>
      </c>
      <c r="R2801" s="1061">
        <f>VLOOKUP(C2801,'A. Rate Class Allocations'!$B$124:$J$128,9,FALSE)</f>
        <v>0.67326093337246795</v>
      </c>
      <c r="S2801" s="1060">
        <f t="shared" si="130"/>
        <v>160.86956894500557</v>
      </c>
      <c r="T2801" s="1060">
        <f t="shared" si="131"/>
        <v>3.5286410331670078E-2</v>
      </c>
    </row>
    <row r="2802" spans="1:20" s="1063" customFormat="1">
      <c r="A2802" s="1072" t="s">
        <v>846</v>
      </c>
      <c r="B2802" s="1063" t="s">
        <v>768</v>
      </c>
      <c r="C2802" s="1063" t="s">
        <v>806</v>
      </c>
      <c r="D2802" s="1063" t="s">
        <v>1225</v>
      </c>
      <c r="E2802" s="1066">
        <v>2019</v>
      </c>
      <c r="F2802" s="1066">
        <v>2019</v>
      </c>
      <c r="G2802" s="1064">
        <v>43537</v>
      </c>
      <c r="H2802" s="1117">
        <f t="shared" si="129"/>
        <v>2019</v>
      </c>
      <c r="I2802" s="1118"/>
      <c r="J2802" s="1063" t="s">
        <v>843</v>
      </c>
      <c r="K2802" s="1063" t="s">
        <v>924</v>
      </c>
      <c r="L2802" s="1063" t="s">
        <v>827</v>
      </c>
      <c r="M2802" s="1063">
        <v>717.2639999999999</v>
      </c>
      <c r="N2802" s="1063">
        <v>0.20399999999999999</v>
      </c>
      <c r="O2802" s="1062">
        <f>VLOOKUP(C2802,'A. Rate Class Allocations'!$B$124:$J$128,6,FALSE)</f>
        <v>0.94261788524984402</v>
      </c>
      <c r="P2802" s="1061">
        <f>VLOOKUP(C2802,'A. Rate Class Allocations'!$B$124:$J$128,8,FALSE)</f>
        <v>0.86676492558695795</v>
      </c>
      <c r="Q2802" s="1061">
        <f>VLOOKUP(C2802,'A. Rate Class Allocations'!$B$124:$J$128,7,FALSE)</f>
        <v>0.93591420350510102</v>
      </c>
      <c r="R2802" s="1061">
        <f>VLOOKUP(C2802,'A. Rate Class Allocations'!$B$124:$J$128,9,FALSE)</f>
        <v>0.67326093337246795</v>
      </c>
      <c r="S2802" s="1060">
        <f t="shared" si="130"/>
        <v>586.02485829966315</v>
      </c>
      <c r="T2802" s="1060">
        <f t="shared" si="131"/>
        <v>0.1285433519225124</v>
      </c>
    </row>
    <row r="2803" spans="1:20" s="1063" customFormat="1">
      <c r="A2803" s="1072" t="s">
        <v>846</v>
      </c>
      <c r="B2803" s="1063" t="s">
        <v>768</v>
      </c>
      <c r="C2803" s="1063" t="s">
        <v>806</v>
      </c>
      <c r="D2803" s="1063" t="s">
        <v>1225</v>
      </c>
      <c r="E2803" s="1066">
        <v>2019</v>
      </c>
      <c r="F2803" s="1066">
        <v>2019</v>
      </c>
      <c r="G2803" s="1064">
        <v>43537</v>
      </c>
      <c r="H2803" s="1117">
        <f t="shared" si="129"/>
        <v>2019</v>
      </c>
      <c r="I2803" s="1118"/>
      <c r="J2803" s="1063" t="s">
        <v>843</v>
      </c>
      <c r="K2803" s="1063" t="s">
        <v>924</v>
      </c>
      <c r="L2803" s="1063" t="s">
        <v>827</v>
      </c>
      <c r="M2803" s="1063">
        <v>886.03199999999993</v>
      </c>
      <c r="N2803" s="1063">
        <v>0.252</v>
      </c>
      <c r="O2803" s="1062">
        <f>VLOOKUP(C2803,'A. Rate Class Allocations'!$B$124:$J$128,6,FALSE)</f>
        <v>0.94261788524984402</v>
      </c>
      <c r="P2803" s="1061">
        <f>VLOOKUP(C2803,'A. Rate Class Allocations'!$B$124:$J$128,8,FALSE)</f>
        <v>0.86676492558695795</v>
      </c>
      <c r="Q2803" s="1061">
        <f>VLOOKUP(C2803,'A. Rate Class Allocations'!$B$124:$J$128,7,FALSE)</f>
        <v>0.93591420350510102</v>
      </c>
      <c r="R2803" s="1061">
        <f>VLOOKUP(C2803,'A. Rate Class Allocations'!$B$124:$J$128,9,FALSE)</f>
        <v>0.67326093337246795</v>
      </c>
      <c r="S2803" s="1060">
        <f t="shared" si="130"/>
        <v>723.91306025252504</v>
      </c>
      <c r="T2803" s="1060">
        <f t="shared" si="131"/>
        <v>0.15878884649251535</v>
      </c>
    </row>
    <row r="2804" spans="1:20" s="1063" customFormat="1">
      <c r="A2804" s="1072" t="s">
        <v>846</v>
      </c>
      <c r="B2804" s="1063" t="s">
        <v>768</v>
      </c>
      <c r="C2804" s="1063" t="s">
        <v>806</v>
      </c>
      <c r="D2804" s="1063" t="s">
        <v>1224</v>
      </c>
      <c r="E2804" s="1066">
        <v>2019</v>
      </c>
      <c r="F2804" s="1066">
        <v>2019</v>
      </c>
      <c r="G2804" s="1064">
        <v>43525</v>
      </c>
      <c r="H2804" s="1117">
        <f t="shared" si="129"/>
        <v>2019</v>
      </c>
      <c r="I2804" s="1118"/>
      <c r="J2804" s="1063" t="s">
        <v>925</v>
      </c>
      <c r="K2804" s="1063" t="s">
        <v>924</v>
      </c>
      <c r="L2804" s="1063" t="s">
        <v>827</v>
      </c>
      <c r="M2804" s="1063">
        <v>1378.6200000000001</v>
      </c>
      <c r="N2804" s="1063">
        <v>0.54</v>
      </c>
      <c r="O2804" s="1062">
        <f>VLOOKUP(C2804,'A. Rate Class Allocations'!$B$124:$J$128,6,FALSE)</f>
        <v>0.94261788524984402</v>
      </c>
      <c r="P2804" s="1061">
        <f>VLOOKUP(C2804,'A. Rate Class Allocations'!$B$124:$J$128,8,FALSE)</f>
        <v>0.86676492558695795</v>
      </c>
      <c r="Q2804" s="1061">
        <f>VLOOKUP(C2804,'A. Rate Class Allocations'!$B$124:$J$128,7,FALSE)</f>
        <v>0.93591420350510102</v>
      </c>
      <c r="R2804" s="1061">
        <f>VLOOKUP(C2804,'A. Rate Class Allocations'!$B$124:$J$128,9,FALSE)</f>
        <v>0.67326093337246795</v>
      </c>
      <c r="S2804" s="1060">
        <f t="shared" si="130"/>
        <v>1126.3713084012047</v>
      </c>
      <c r="T2804" s="1060">
        <f t="shared" si="131"/>
        <v>0.34026181391253291</v>
      </c>
    </row>
    <row r="2805" spans="1:20" s="1063" customFormat="1">
      <c r="A2805" s="1072" t="s">
        <v>846</v>
      </c>
      <c r="B2805" s="1063" t="s">
        <v>768</v>
      </c>
      <c r="C2805" s="1063" t="s">
        <v>806</v>
      </c>
      <c r="D2805" s="1063" t="s">
        <v>1224</v>
      </c>
      <c r="E2805" s="1066">
        <v>2019</v>
      </c>
      <c r="F2805" s="1066">
        <v>2019</v>
      </c>
      <c r="G2805" s="1064">
        <v>43525</v>
      </c>
      <c r="H2805" s="1117">
        <f t="shared" si="129"/>
        <v>2019</v>
      </c>
      <c r="I2805" s="1118"/>
      <c r="J2805" s="1063" t="s">
        <v>925</v>
      </c>
      <c r="K2805" s="1063" t="s">
        <v>924</v>
      </c>
      <c r="L2805" s="1063" t="s">
        <v>827</v>
      </c>
      <c r="M2805" s="1063">
        <v>2205.7920000000004</v>
      </c>
      <c r="N2805" s="1063">
        <v>0.8640000000000001</v>
      </c>
      <c r="O2805" s="1062">
        <f>VLOOKUP(C2805,'A. Rate Class Allocations'!$B$124:$J$128,6,FALSE)</f>
        <v>0.94261788524984402</v>
      </c>
      <c r="P2805" s="1061">
        <f>VLOOKUP(C2805,'A. Rate Class Allocations'!$B$124:$J$128,8,FALSE)</f>
        <v>0.86676492558695795</v>
      </c>
      <c r="Q2805" s="1061">
        <f>VLOOKUP(C2805,'A. Rate Class Allocations'!$B$124:$J$128,7,FALSE)</f>
        <v>0.93591420350510102</v>
      </c>
      <c r="R2805" s="1061">
        <f>VLOOKUP(C2805,'A. Rate Class Allocations'!$B$124:$J$128,9,FALSE)</f>
        <v>0.67326093337246795</v>
      </c>
      <c r="S2805" s="1060">
        <f t="shared" si="130"/>
        <v>1802.1940934419279</v>
      </c>
      <c r="T2805" s="1060">
        <f t="shared" si="131"/>
        <v>0.54441890226005274</v>
      </c>
    </row>
    <row r="2806" spans="1:20" s="1063" customFormat="1">
      <c r="A2806" s="1072" t="s">
        <v>846</v>
      </c>
      <c r="B2806" s="1063" t="s">
        <v>768</v>
      </c>
      <c r="C2806" s="1063" t="s">
        <v>806</v>
      </c>
      <c r="D2806" s="1063" t="s">
        <v>1224</v>
      </c>
      <c r="E2806" s="1066">
        <v>2019</v>
      </c>
      <c r="F2806" s="1066">
        <v>2019</v>
      </c>
      <c r="G2806" s="1064">
        <v>43525</v>
      </c>
      <c r="H2806" s="1117">
        <f t="shared" si="129"/>
        <v>2019</v>
      </c>
      <c r="I2806" s="1118"/>
      <c r="J2806" s="1063" t="s">
        <v>925</v>
      </c>
      <c r="K2806" s="1063" t="s">
        <v>924</v>
      </c>
      <c r="L2806" s="1063" t="s">
        <v>827</v>
      </c>
      <c r="M2806" s="1063">
        <v>35.742000000000004</v>
      </c>
      <c r="N2806" s="1063">
        <v>1.4E-2</v>
      </c>
      <c r="O2806" s="1062">
        <f>VLOOKUP(C2806,'A. Rate Class Allocations'!$B$124:$J$128,6,FALSE)</f>
        <v>0.94261788524984402</v>
      </c>
      <c r="P2806" s="1061">
        <f>VLOOKUP(C2806,'A. Rate Class Allocations'!$B$124:$J$128,8,FALSE)</f>
        <v>0.86676492558695795</v>
      </c>
      <c r="Q2806" s="1061">
        <f>VLOOKUP(C2806,'A. Rate Class Allocations'!$B$124:$J$128,7,FALSE)</f>
        <v>0.93591420350510102</v>
      </c>
      <c r="R2806" s="1061">
        <f>VLOOKUP(C2806,'A. Rate Class Allocations'!$B$124:$J$128,9,FALSE)</f>
        <v>0.67326093337246795</v>
      </c>
      <c r="S2806" s="1060">
        <f t="shared" si="130"/>
        <v>29.202219106697903</v>
      </c>
      <c r="T2806" s="1060">
        <f t="shared" si="131"/>
        <v>8.8216025829175194E-3</v>
      </c>
    </row>
    <row r="2807" spans="1:20" s="1063" customFormat="1">
      <c r="A2807" s="1072" t="s">
        <v>846</v>
      </c>
      <c r="B2807" s="1063" t="s">
        <v>768</v>
      </c>
      <c r="C2807" s="1063" t="s">
        <v>806</v>
      </c>
      <c r="D2807" s="1063" t="s">
        <v>1224</v>
      </c>
      <c r="E2807" s="1066">
        <v>2019</v>
      </c>
      <c r="F2807" s="1066">
        <v>2019</v>
      </c>
      <c r="G2807" s="1064">
        <v>43525</v>
      </c>
      <c r="H2807" s="1117">
        <f t="shared" si="129"/>
        <v>2019</v>
      </c>
      <c r="I2807" s="1118"/>
      <c r="J2807" s="1063" t="s">
        <v>925</v>
      </c>
      <c r="K2807" s="1063" t="s">
        <v>924</v>
      </c>
      <c r="L2807" s="1063" t="s">
        <v>827</v>
      </c>
      <c r="M2807" s="1063">
        <v>148.07399999999996</v>
      </c>
      <c r="N2807" s="1063">
        <v>5.7999999999999996E-2</v>
      </c>
      <c r="O2807" s="1062">
        <f>VLOOKUP(C2807,'A. Rate Class Allocations'!$B$124:$J$128,6,FALSE)</f>
        <v>0.94261788524984402</v>
      </c>
      <c r="P2807" s="1061">
        <f>VLOOKUP(C2807,'A. Rate Class Allocations'!$B$124:$J$128,8,FALSE)</f>
        <v>0.86676492558695795</v>
      </c>
      <c r="Q2807" s="1061">
        <f>VLOOKUP(C2807,'A. Rate Class Allocations'!$B$124:$J$128,7,FALSE)</f>
        <v>0.93591420350510102</v>
      </c>
      <c r="R2807" s="1061">
        <f>VLOOKUP(C2807,'A. Rate Class Allocations'!$B$124:$J$128,9,FALSE)</f>
        <v>0.67326093337246795</v>
      </c>
      <c r="S2807" s="1060">
        <f t="shared" si="130"/>
        <v>120.98062201346268</v>
      </c>
      <c r="T2807" s="1060">
        <f t="shared" si="131"/>
        <v>3.6546639272086859E-2</v>
      </c>
    </row>
    <row r="2808" spans="1:20" s="1063" customFormat="1">
      <c r="A2808" s="1072" t="s">
        <v>846</v>
      </c>
      <c r="B2808" s="1063" t="s">
        <v>768</v>
      </c>
      <c r="C2808" s="1063" t="s">
        <v>806</v>
      </c>
      <c r="D2808" s="1063" t="s">
        <v>1223</v>
      </c>
      <c r="E2808" s="1066">
        <v>2019</v>
      </c>
      <c r="F2808" s="1066">
        <v>2019</v>
      </c>
      <c r="G2808" s="1064">
        <v>43547</v>
      </c>
      <c r="H2808" s="1117">
        <f t="shared" si="129"/>
        <v>2019</v>
      </c>
      <c r="I2808" s="1118"/>
      <c r="J2808" s="1063" t="s">
        <v>925</v>
      </c>
      <c r="K2808" s="1063" t="s">
        <v>924</v>
      </c>
      <c r="L2808" s="1063" t="s">
        <v>827</v>
      </c>
      <c r="M2808" s="1063">
        <v>4132.1280000000006</v>
      </c>
      <c r="N2808" s="1063">
        <v>1.2480000000000002</v>
      </c>
      <c r="O2808" s="1062">
        <f>VLOOKUP(C2808,'A. Rate Class Allocations'!$B$124:$J$128,6,FALSE)</f>
        <v>0.94261788524984402</v>
      </c>
      <c r="P2808" s="1061">
        <f>VLOOKUP(C2808,'A. Rate Class Allocations'!$B$124:$J$128,8,FALSE)</f>
        <v>0.86676492558695795</v>
      </c>
      <c r="Q2808" s="1061">
        <f>VLOOKUP(C2808,'A. Rate Class Allocations'!$B$124:$J$128,7,FALSE)</f>
        <v>0.93591420350510102</v>
      </c>
      <c r="R2808" s="1061">
        <f>VLOOKUP(C2808,'A. Rate Class Allocations'!$B$124:$J$128,9,FALSE)</f>
        <v>0.67326093337246795</v>
      </c>
      <c r="S2808" s="1060">
        <f t="shared" si="130"/>
        <v>3376.0647762554249</v>
      </c>
      <c r="T2808" s="1060">
        <f t="shared" si="131"/>
        <v>0.78638285882007619</v>
      </c>
    </row>
    <row r="2809" spans="1:20" s="1063" customFormat="1">
      <c r="A2809" s="1072" t="s">
        <v>846</v>
      </c>
      <c r="B2809" s="1063" t="s">
        <v>768</v>
      </c>
      <c r="C2809" s="1063" t="s">
        <v>806</v>
      </c>
      <c r="D2809" s="1063" t="s">
        <v>1223</v>
      </c>
      <c r="E2809" s="1066">
        <v>2019</v>
      </c>
      <c r="F2809" s="1066">
        <v>2019</v>
      </c>
      <c r="G2809" s="1064">
        <v>43547</v>
      </c>
      <c r="H2809" s="1117">
        <f t="shared" si="129"/>
        <v>2019</v>
      </c>
      <c r="I2809" s="1118"/>
      <c r="J2809" s="1063" t="s">
        <v>843</v>
      </c>
      <c r="K2809" s="1063" t="s">
        <v>924</v>
      </c>
      <c r="L2809" s="1063" t="s">
        <v>827</v>
      </c>
      <c r="M2809" s="1063">
        <v>2066.0640000000003</v>
      </c>
      <c r="N2809" s="1063">
        <v>0.62400000000000011</v>
      </c>
      <c r="O2809" s="1062">
        <f>VLOOKUP(C2809,'A. Rate Class Allocations'!$B$124:$J$128,6,FALSE)</f>
        <v>0.94261788524984402</v>
      </c>
      <c r="P2809" s="1061">
        <f>VLOOKUP(C2809,'A. Rate Class Allocations'!$B$124:$J$128,8,FALSE)</f>
        <v>0.86676492558695795</v>
      </c>
      <c r="Q2809" s="1061">
        <f>VLOOKUP(C2809,'A. Rate Class Allocations'!$B$124:$J$128,7,FALSE)</f>
        <v>0.93591420350510102</v>
      </c>
      <c r="R2809" s="1061">
        <f>VLOOKUP(C2809,'A. Rate Class Allocations'!$B$124:$J$128,9,FALSE)</f>
        <v>0.67326093337246795</v>
      </c>
      <c r="S2809" s="1060">
        <f t="shared" si="130"/>
        <v>1688.0323881277125</v>
      </c>
      <c r="T2809" s="1060">
        <f t="shared" si="131"/>
        <v>0.3931914294100381</v>
      </c>
    </row>
    <row r="2810" spans="1:20" s="1063" customFormat="1">
      <c r="A2810" s="1072" t="s">
        <v>846</v>
      </c>
      <c r="B2810" s="1063" t="s">
        <v>768</v>
      </c>
      <c r="C2810" s="1063" t="s">
        <v>806</v>
      </c>
      <c r="D2810" s="1063" t="s">
        <v>1223</v>
      </c>
      <c r="E2810" s="1066">
        <v>2019</v>
      </c>
      <c r="F2810" s="1066">
        <v>2019</v>
      </c>
      <c r="G2810" s="1064">
        <v>43547</v>
      </c>
      <c r="H2810" s="1117">
        <f t="shared" si="129"/>
        <v>2019</v>
      </c>
      <c r="I2810" s="1118"/>
      <c r="J2810" s="1063" t="s">
        <v>843</v>
      </c>
      <c r="K2810" s="1063" t="s">
        <v>924</v>
      </c>
      <c r="L2810" s="1063" t="s">
        <v>827</v>
      </c>
      <c r="M2810" s="1063">
        <v>1006.5440000000001</v>
      </c>
      <c r="N2810" s="1063">
        <v>0.30399999999999999</v>
      </c>
      <c r="O2810" s="1062">
        <f>VLOOKUP(C2810,'A. Rate Class Allocations'!$B$124:$J$128,6,FALSE)</f>
        <v>0.94261788524984402</v>
      </c>
      <c r="P2810" s="1061">
        <f>VLOOKUP(C2810,'A. Rate Class Allocations'!$B$124:$J$128,8,FALSE)</f>
        <v>0.86676492558695795</v>
      </c>
      <c r="Q2810" s="1061">
        <f>VLOOKUP(C2810,'A. Rate Class Allocations'!$B$124:$J$128,7,FALSE)</f>
        <v>0.93591420350510102</v>
      </c>
      <c r="R2810" s="1061">
        <f>VLOOKUP(C2810,'A. Rate Class Allocations'!$B$124:$J$128,9,FALSE)</f>
        <v>0.67326093337246795</v>
      </c>
      <c r="S2810" s="1060">
        <f t="shared" si="130"/>
        <v>822.37475319042392</v>
      </c>
      <c r="T2810" s="1060">
        <f t="shared" si="131"/>
        <v>0.19155479894335184</v>
      </c>
    </row>
    <row r="2811" spans="1:20" s="1063" customFormat="1">
      <c r="A2811" s="1072" t="s">
        <v>846</v>
      </c>
      <c r="B2811" s="1063" t="s">
        <v>768</v>
      </c>
      <c r="C2811" s="1063" t="s">
        <v>806</v>
      </c>
      <c r="D2811" s="1063" t="s">
        <v>1222</v>
      </c>
      <c r="E2811" s="1066">
        <v>2019</v>
      </c>
      <c r="F2811" s="1066">
        <v>2019</v>
      </c>
      <c r="G2811" s="1064">
        <v>43539</v>
      </c>
      <c r="H2811" s="1117">
        <f t="shared" si="129"/>
        <v>2019</v>
      </c>
      <c r="I2811" s="1118"/>
      <c r="J2811" s="1063" t="s">
        <v>925</v>
      </c>
      <c r="K2811" s="1063" t="s">
        <v>924</v>
      </c>
      <c r="L2811" s="1063" t="s">
        <v>827</v>
      </c>
      <c r="M2811" s="1063">
        <v>2599.3109999999997</v>
      </c>
      <c r="N2811" s="1063">
        <v>0.94899999999999995</v>
      </c>
      <c r="O2811" s="1062">
        <f>VLOOKUP(C2811,'A. Rate Class Allocations'!$B$124:$J$128,6,FALSE)</f>
        <v>0.94261788524984402</v>
      </c>
      <c r="P2811" s="1061">
        <f>VLOOKUP(C2811,'A. Rate Class Allocations'!$B$124:$J$128,8,FALSE)</f>
        <v>0.86676492558695795</v>
      </c>
      <c r="Q2811" s="1061">
        <f>VLOOKUP(C2811,'A. Rate Class Allocations'!$B$124:$J$128,7,FALSE)</f>
        <v>0.93591420350510102</v>
      </c>
      <c r="R2811" s="1061">
        <f>VLOOKUP(C2811,'A. Rate Class Allocations'!$B$124:$J$128,9,FALSE)</f>
        <v>0.67326093337246795</v>
      </c>
      <c r="S2811" s="1060">
        <f t="shared" si="130"/>
        <v>2123.7101826548601</v>
      </c>
      <c r="T2811" s="1060">
        <f t="shared" si="131"/>
        <v>0.59797863222776604</v>
      </c>
    </row>
    <row r="2812" spans="1:20" s="1063" customFormat="1">
      <c r="A2812" s="1072" t="s">
        <v>846</v>
      </c>
      <c r="B2812" s="1063" t="s">
        <v>768</v>
      </c>
      <c r="C2812" s="1063" t="s">
        <v>806</v>
      </c>
      <c r="D2812" s="1063" t="s">
        <v>1222</v>
      </c>
      <c r="E2812" s="1066">
        <v>2019</v>
      </c>
      <c r="F2812" s="1066">
        <v>2019</v>
      </c>
      <c r="G2812" s="1064">
        <v>43539</v>
      </c>
      <c r="H2812" s="1117">
        <f t="shared" si="129"/>
        <v>2019</v>
      </c>
      <c r="I2812" s="1118"/>
      <c r="J2812" s="1063" t="s">
        <v>843</v>
      </c>
      <c r="K2812" s="1063" t="s">
        <v>924</v>
      </c>
      <c r="L2812" s="1063" t="s">
        <v>827</v>
      </c>
      <c r="M2812" s="1063">
        <v>1599.5760000000002</v>
      </c>
      <c r="N2812" s="1063">
        <v>0.58400000000000007</v>
      </c>
      <c r="O2812" s="1062">
        <f>VLOOKUP(C2812,'A. Rate Class Allocations'!$B$124:$J$128,6,FALSE)</f>
        <v>0.94261788524984402</v>
      </c>
      <c r="P2812" s="1061">
        <f>VLOOKUP(C2812,'A. Rate Class Allocations'!$B$124:$J$128,8,FALSE)</f>
        <v>0.86676492558695795</v>
      </c>
      <c r="Q2812" s="1061">
        <f>VLOOKUP(C2812,'A. Rate Class Allocations'!$B$124:$J$128,7,FALSE)</f>
        <v>0.93591420350510102</v>
      </c>
      <c r="R2812" s="1061">
        <f>VLOOKUP(C2812,'A. Rate Class Allocations'!$B$124:$J$128,9,FALSE)</f>
        <v>0.67326093337246795</v>
      </c>
      <c r="S2812" s="1060">
        <f t="shared" si="130"/>
        <v>1306.8985739414527</v>
      </c>
      <c r="T2812" s="1060">
        <f t="shared" si="131"/>
        <v>0.36798685060170228</v>
      </c>
    </row>
    <row r="2813" spans="1:20" s="1063" customFormat="1">
      <c r="A2813" s="1072" t="s">
        <v>846</v>
      </c>
      <c r="B2813" s="1063" t="s">
        <v>768</v>
      </c>
      <c r="C2813" s="1063" t="s">
        <v>806</v>
      </c>
      <c r="D2813" s="1063" t="s">
        <v>1222</v>
      </c>
      <c r="E2813" s="1066">
        <v>2019</v>
      </c>
      <c r="F2813" s="1066">
        <v>2019</v>
      </c>
      <c r="G2813" s="1064">
        <v>43539</v>
      </c>
      <c r="H2813" s="1117">
        <f t="shared" si="129"/>
        <v>2019</v>
      </c>
      <c r="I2813" s="1118"/>
      <c r="J2813" s="1063" t="s">
        <v>843</v>
      </c>
      <c r="K2813" s="1063" t="s">
        <v>924</v>
      </c>
      <c r="L2813" s="1063" t="s">
        <v>827</v>
      </c>
      <c r="M2813" s="1063">
        <v>54.78</v>
      </c>
      <c r="N2813" s="1063">
        <v>1.9999999999999997E-2</v>
      </c>
      <c r="O2813" s="1062">
        <f>VLOOKUP(C2813,'A. Rate Class Allocations'!$B$124:$J$128,6,FALSE)</f>
        <v>0.94261788524984402</v>
      </c>
      <c r="P2813" s="1061">
        <f>VLOOKUP(C2813,'A. Rate Class Allocations'!$B$124:$J$128,8,FALSE)</f>
        <v>0.86676492558695795</v>
      </c>
      <c r="Q2813" s="1061">
        <f>VLOOKUP(C2813,'A. Rate Class Allocations'!$B$124:$J$128,7,FALSE)</f>
        <v>0.93591420350510102</v>
      </c>
      <c r="R2813" s="1061">
        <f>VLOOKUP(C2813,'A. Rate Class Allocations'!$B$124:$J$128,9,FALSE)</f>
        <v>0.67326093337246795</v>
      </c>
      <c r="S2813" s="1060">
        <f t="shared" si="130"/>
        <v>44.756800477447001</v>
      </c>
      <c r="T2813" s="1060">
        <f t="shared" si="131"/>
        <v>1.2602289404167882E-2</v>
      </c>
    </row>
    <row r="2814" spans="1:20" s="1063" customFormat="1">
      <c r="A2814" s="1072" t="s">
        <v>846</v>
      </c>
      <c r="B2814" s="1063" t="s">
        <v>768</v>
      </c>
      <c r="C2814" s="1063" t="s">
        <v>806</v>
      </c>
      <c r="D2814" s="1063" t="s">
        <v>1221</v>
      </c>
      <c r="E2814" s="1066">
        <v>2019</v>
      </c>
      <c r="F2814" s="1066">
        <v>2019</v>
      </c>
      <c r="G2814" s="1064">
        <v>43542</v>
      </c>
      <c r="H2814" s="1117">
        <f t="shared" si="129"/>
        <v>2019</v>
      </c>
      <c r="I2814" s="1118"/>
      <c r="J2814" s="1063" t="s">
        <v>925</v>
      </c>
      <c r="K2814" s="1063" t="s">
        <v>924</v>
      </c>
      <c r="L2814" s="1063" t="s">
        <v>827</v>
      </c>
      <c r="M2814" s="1063">
        <v>2228.3040000000001</v>
      </c>
      <c r="N2814" s="1063">
        <v>0.62400000000000011</v>
      </c>
      <c r="O2814" s="1062">
        <f>VLOOKUP(C2814,'A. Rate Class Allocations'!$B$124:$J$128,6,FALSE)</f>
        <v>0.94261788524984402</v>
      </c>
      <c r="P2814" s="1061">
        <f>VLOOKUP(C2814,'A. Rate Class Allocations'!$B$124:$J$128,8,FALSE)</f>
        <v>0.86676492558695795</v>
      </c>
      <c r="Q2814" s="1061">
        <f>VLOOKUP(C2814,'A. Rate Class Allocations'!$B$124:$J$128,7,FALSE)</f>
        <v>0.93591420350510102</v>
      </c>
      <c r="R2814" s="1061">
        <f>VLOOKUP(C2814,'A. Rate Class Allocations'!$B$124:$J$128,9,FALSE)</f>
        <v>0.67326093337246795</v>
      </c>
      <c r="S2814" s="1060">
        <f t="shared" si="130"/>
        <v>1820.5870305056055</v>
      </c>
      <c r="T2814" s="1060">
        <f t="shared" si="131"/>
        <v>0.3931914294100381</v>
      </c>
    </row>
    <row r="2815" spans="1:20" s="1063" customFormat="1">
      <c r="A2815" s="1072" t="s">
        <v>846</v>
      </c>
      <c r="B2815" s="1063" t="s">
        <v>768</v>
      </c>
      <c r="C2815" s="1063" t="s">
        <v>806</v>
      </c>
      <c r="D2815" s="1063" t="s">
        <v>1221</v>
      </c>
      <c r="E2815" s="1066">
        <v>2019</v>
      </c>
      <c r="F2815" s="1066">
        <v>2019</v>
      </c>
      <c r="G2815" s="1064">
        <v>43542</v>
      </c>
      <c r="H2815" s="1117">
        <f t="shared" si="129"/>
        <v>2019</v>
      </c>
      <c r="I2815" s="1118"/>
      <c r="J2815" s="1063" t="s">
        <v>925</v>
      </c>
      <c r="K2815" s="1063" t="s">
        <v>924</v>
      </c>
      <c r="L2815" s="1063" t="s">
        <v>827</v>
      </c>
      <c r="M2815" s="1063">
        <v>207.11799999999999</v>
      </c>
      <c r="N2815" s="1063">
        <v>5.7999999999999996E-2</v>
      </c>
      <c r="O2815" s="1062">
        <f>VLOOKUP(C2815,'A. Rate Class Allocations'!$B$124:$J$128,6,FALSE)</f>
        <v>0.94261788524984402</v>
      </c>
      <c r="P2815" s="1061">
        <f>VLOOKUP(C2815,'A. Rate Class Allocations'!$B$124:$J$128,8,FALSE)</f>
        <v>0.86676492558695795</v>
      </c>
      <c r="Q2815" s="1061">
        <f>VLOOKUP(C2815,'A. Rate Class Allocations'!$B$124:$J$128,7,FALSE)</f>
        <v>0.93591420350510102</v>
      </c>
      <c r="R2815" s="1061">
        <f>VLOOKUP(C2815,'A. Rate Class Allocations'!$B$124:$J$128,9,FALSE)</f>
        <v>0.67326093337246795</v>
      </c>
      <c r="S2815" s="1060">
        <f t="shared" si="130"/>
        <v>169.22123039955949</v>
      </c>
      <c r="T2815" s="1060">
        <f t="shared" si="131"/>
        <v>3.6546639272086859E-2</v>
      </c>
    </row>
    <row r="2816" spans="1:20" s="1063" customFormat="1">
      <c r="A2816" s="1072" t="s">
        <v>846</v>
      </c>
      <c r="B2816" s="1063" t="s">
        <v>768</v>
      </c>
      <c r="C2816" s="1063" t="s">
        <v>806</v>
      </c>
      <c r="D2816" s="1063" t="s">
        <v>1221</v>
      </c>
      <c r="E2816" s="1066">
        <v>2019</v>
      </c>
      <c r="F2816" s="1066">
        <v>2019</v>
      </c>
      <c r="G2816" s="1064">
        <v>43542</v>
      </c>
      <c r="H2816" s="1117">
        <f t="shared" si="129"/>
        <v>2019</v>
      </c>
      <c r="I2816" s="1118"/>
      <c r="J2816" s="1063" t="s">
        <v>925</v>
      </c>
      <c r="K2816" s="1063" t="s">
        <v>924</v>
      </c>
      <c r="L2816" s="1063" t="s">
        <v>827</v>
      </c>
      <c r="M2816" s="1063">
        <v>478.51400000000001</v>
      </c>
      <c r="N2816" s="1063">
        <v>0.13400000000000001</v>
      </c>
      <c r="O2816" s="1062">
        <f>VLOOKUP(C2816,'A. Rate Class Allocations'!$B$124:$J$128,6,FALSE)</f>
        <v>0.94261788524984402</v>
      </c>
      <c r="P2816" s="1061">
        <f>VLOOKUP(C2816,'A. Rate Class Allocations'!$B$124:$J$128,8,FALSE)</f>
        <v>0.86676492558695795</v>
      </c>
      <c r="Q2816" s="1061">
        <f>VLOOKUP(C2816,'A. Rate Class Allocations'!$B$124:$J$128,7,FALSE)</f>
        <v>0.93591420350510102</v>
      </c>
      <c r="R2816" s="1061">
        <f>VLOOKUP(C2816,'A. Rate Class Allocations'!$B$124:$J$128,9,FALSE)</f>
        <v>0.67326093337246795</v>
      </c>
      <c r="S2816" s="1060">
        <f t="shared" si="130"/>
        <v>390.95939437139612</v>
      </c>
      <c r="T2816" s="1060">
        <f t="shared" si="131"/>
        <v>8.4435339007924826E-2</v>
      </c>
    </row>
    <row r="2817" spans="1:20" s="1063" customFormat="1">
      <c r="A2817" s="1072" t="s">
        <v>846</v>
      </c>
      <c r="B2817" s="1063" t="s">
        <v>768</v>
      </c>
      <c r="C2817" s="1063" t="s">
        <v>806</v>
      </c>
      <c r="D2817" s="1063" t="s">
        <v>1221</v>
      </c>
      <c r="E2817" s="1066">
        <v>2019</v>
      </c>
      <c r="F2817" s="1066">
        <v>2019</v>
      </c>
      <c r="G2817" s="1064">
        <v>43542</v>
      </c>
      <c r="H2817" s="1117">
        <f t="shared" si="129"/>
        <v>2019</v>
      </c>
      <c r="I2817" s="1118"/>
      <c r="J2817" s="1063" t="s">
        <v>925</v>
      </c>
      <c r="K2817" s="1063" t="s">
        <v>924</v>
      </c>
      <c r="L2817" s="1063" t="s">
        <v>827</v>
      </c>
      <c r="M2817" s="1063">
        <v>49.994</v>
      </c>
      <c r="N2817" s="1063">
        <v>1.4E-2</v>
      </c>
      <c r="O2817" s="1062">
        <f>VLOOKUP(C2817,'A. Rate Class Allocations'!$B$124:$J$128,6,FALSE)</f>
        <v>0.94261788524984402</v>
      </c>
      <c r="P2817" s="1061">
        <f>VLOOKUP(C2817,'A. Rate Class Allocations'!$B$124:$J$128,8,FALSE)</f>
        <v>0.86676492558695795</v>
      </c>
      <c r="Q2817" s="1061">
        <f>VLOOKUP(C2817,'A. Rate Class Allocations'!$B$124:$J$128,7,FALSE)</f>
        <v>0.93591420350510102</v>
      </c>
      <c r="R2817" s="1061">
        <f>VLOOKUP(C2817,'A. Rate Class Allocations'!$B$124:$J$128,9,FALSE)</f>
        <v>0.67326093337246795</v>
      </c>
      <c r="S2817" s="1060">
        <f t="shared" si="130"/>
        <v>40.846503889548842</v>
      </c>
      <c r="T2817" s="1060">
        <f t="shared" si="131"/>
        <v>8.8216025829175194E-3</v>
      </c>
    </row>
    <row r="2818" spans="1:20" s="1063" customFormat="1">
      <c r="A2818" s="1072" t="s">
        <v>846</v>
      </c>
      <c r="B2818" s="1063" t="s">
        <v>768</v>
      </c>
      <c r="C2818" s="1063" t="s">
        <v>806</v>
      </c>
      <c r="D2818" s="1063" t="s">
        <v>1220</v>
      </c>
      <c r="E2818" s="1066">
        <v>2019</v>
      </c>
      <c r="F2818" s="1066">
        <v>2019</v>
      </c>
      <c r="G2818" s="1064">
        <v>43543</v>
      </c>
      <c r="H2818" s="1117">
        <f t="shared" si="129"/>
        <v>2019</v>
      </c>
      <c r="I2818" s="1118"/>
      <c r="J2818" s="1063" t="s">
        <v>925</v>
      </c>
      <c r="K2818" s="1063" t="s">
        <v>924</v>
      </c>
      <c r="L2818" s="1063" t="s">
        <v>827</v>
      </c>
      <c r="M2818" s="1063">
        <v>1450.1760000000002</v>
      </c>
      <c r="N2818" s="1063">
        <v>0.72800000000000009</v>
      </c>
      <c r="O2818" s="1062">
        <f>VLOOKUP(C2818,'A. Rate Class Allocations'!$B$124:$J$128,6,FALSE)</f>
        <v>0.94261788524984402</v>
      </c>
      <c r="P2818" s="1061">
        <f>VLOOKUP(C2818,'A. Rate Class Allocations'!$B$124:$J$128,8,FALSE)</f>
        <v>0.86676492558695795</v>
      </c>
      <c r="Q2818" s="1061">
        <f>VLOOKUP(C2818,'A. Rate Class Allocations'!$B$124:$J$128,7,FALSE)</f>
        <v>0.93591420350510102</v>
      </c>
      <c r="R2818" s="1061">
        <f>VLOOKUP(C2818,'A. Rate Class Allocations'!$B$124:$J$128,9,FALSE)</f>
        <v>0.67326093337246795</v>
      </c>
      <c r="S2818" s="1060">
        <f t="shared" si="130"/>
        <v>1184.8345726393245</v>
      </c>
      <c r="T2818" s="1060">
        <f t="shared" si="131"/>
        <v>0.45872333431171108</v>
      </c>
    </row>
    <row r="2819" spans="1:20" s="1063" customFormat="1">
      <c r="A2819" s="1072" t="s">
        <v>846</v>
      </c>
      <c r="B2819" s="1063" t="s">
        <v>768</v>
      </c>
      <c r="C2819" s="1063" t="s">
        <v>806</v>
      </c>
      <c r="D2819" s="1063" t="s">
        <v>1220</v>
      </c>
      <c r="E2819" s="1066">
        <v>2019</v>
      </c>
      <c r="F2819" s="1066">
        <v>2019</v>
      </c>
      <c r="G2819" s="1064">
        <v>43543</v>
      </c>
      <c r="H2819" s="1117">
        <f t="shared" si="129"/>
        <v>2019</v>
      </c>
      <c r="I2819" s="1118"/>
      <c r="J2819" s="1063" t="s">
        <v>925</v>
      </c>
      <c r="K2819" s="1063" t="s">
        <v>924</v>
      </c>
      <c r="L2819" s="1063" t="s">
        <v>827</v>
      </c>
      <c r="M2819" s="1063">
        <v>203.184</v>
      </c>
      <c r="N2819" s="1063">
        <v>0.10199999999999999</v>
      </c>
      <c r="O2819" s="1062">
        <f>VLOOKUP(C2819,'A. Rate Class Allocations'!$B$124:$J$128,6,FALSE)</f>
        <v>0.94261788524984402</v>
      </c>
      <c r="P2819" s="1061">
        <f>VLOOKUP(C2819,'A. Rate Class Allocations'!$B$124:$J$128,8,FALSE)</f>
        <v>0.86676492558695795</v>
      </c>
      <c r="Q2819" s="1061">
        <f>VLOOKUP(C2819,'A. Rate Class Allocations'!$B$124:$J$128,7,FALSE)</f>
        <v>0.93591420350510102</v>
      </c>
      <c r="R2819" s="1061">
        <f>VLOOKUP(C2819,'A. Rate Class Allocations'!$B$124:$J$128,9,FALSE)</f>
        <v>0.67326093337246795</v>
      </c>
      <c r="S2819" s="1060">
        <f t="shared" si="130"/>
        <v>166.00704177089435</v>
      </c>
      <c r="T2819" s="1060">
        <f t="shared" si="131"/>
        <v>6.42716759612562E-2</v>
      </c>
    </row>
    <row r="2820" spans="1:20" s="1063" customFormat="1">
      <c r="A2820" s="1072" t="s">
        <v>846</v>
      </c>
      <c r="B2820" s="1063" t="s">
        <v>768</v>
      </c>
      <c r="C2820" s="1063" t="s">
        <v>806</v>
      </c>
      <c r="D2820" s="1063" t="s">
        <v>1219</v>
      </c>
      <c r="E2820" s="1066">
        <v>2019</v>
      </c>
      <c r="F2820" s="1066">
        <v>2019</v>
      </c>
      <c r="G2820" s="1064">
        <v>43536</v>
      </c>
      <c r="H2820" s="1117">
        <f t="shared" ref="H2820:H2883" si="132">YEAR(G2820)</f>
        <v>2019</v>
      </c>
      <c r="I2820" s="1118"/>
      <c r="J2820" s="1063" t="s">
        <v>925</v>
      </c>
      <c r="K2820" s="1063" t="s">
        <v>924</v>
      </c>
      <c r="L2820" s="1063" t="s">
        <v>827</v>
      </c>
      <c r="M2820" s="1063">
        <v>3198.1560000000004</v>
      </c>
      <c r="N2820" s="1063">
        <v>0.98800000000000021</v>
      </c>
      <c r="O2820" s="1062">
        <f>VLOOKUP(C2820,'A. Rate Class Allocations'!$B$124:$J$128,6,FALSE)</f>
        <v>0.94261788524984402</v>
      </c>
      <c r="P2820" s="1061">
        <f>VLOOKUP(C2820,'A. Rate Class Allocations'!$B$124:$J$128,8,FALSE)</f>
        <v>0.86676492558695795</v>
      </c>
      <c r="Q2820" s="1061">
        <f>VLOOKUP(C2820,'A. Rate Class Allocations'!$B$124:$J$128,7,FALSE)</f>
        <v>0.93591420350510102</v>
      </c>
      <c r="R2820" s="1061">
        <f>VLOOKUP(C2820,'A. Rate Class Allocations'!$B$124:$J$128,9,FALSE)</f>
        <v>0.67326093337246795</v>
      </c>
      <c r="S2820" s="1060">
        <f t="shared" ref="S2820:S2883" si="133">M2820*O2820*P2820</f>
        <v>2612.9833878742247</v>
      </c>
      <c r="T2820" s="1060">
        <f t="shared" ref="T2820:T2883" si="134">N2820*Q2820*R2820</f>
        <v>0.62255309656589364</v>
      </c>
    </row>
    <row r="2821" spans="1:20" s="1063" customFormat="1">
      <c r="A2821" s="1072" t="s">
        <v>846</v>
      </c>
      <c r="B2821" s="1063" t="s">
        <v>768</v>
      </c>
      <c r="C2821" s="1063" t="s">
        <v>806</v>
      </c>
      <c r="D2821" s="1063" t="s">
        <v>1219</v>
      </c>
      <c r="E2821" s="1066">
        <v>2019</v>
      </c>
      <c r="F2821" s="1066">
        <v>2019</v>
      </c>
      <c r="G2821" s="1064">
        <v>43536</v>
      </c>
      <c r="H2821" s="1117">
        <f t="shared" si="132"/>
        <v>2019</v>
      </c>
      <c r="I2821" s="1118"/>
      <c r="J2821" s="1063" t="s">
        <v>925</v>
      </c>
      <c r="K2821" s="1063" t="s">
        <v>924</v>
      </c>
      <c r="L2821" s="1063" t="s">
        <v>827</v>
      </c>
      <c r="M2821" s="1063">
        <v>938.73</v>
      </c>
      <c r="N2821" s="1063">
        <v>0.28999999999999998</v>
      </c>
      <c r="O2821" s="1062">
        <f>VLOOKUP(C2821,'A. Rate Class Allocations'!$B$124:$J$128,6,FALSE)</f>
        <v>0.94261788524984402</v>
      </c>
      <c r="P2821" s="1061">
        <f>VLOOKUP(C2821,'A. Rate Class Allocations'!$B$124:$J$128,8,FALSE)</f>
        <v>0.86676492558695795</v>
      </c>
      <c r="Q2821" s="1061">
        <f>VLOOKUP(C2821,'A. Rate Class Allocations'!$B$124:$J$128,7,FALSE)</f>
        <v>0.93591420350510102</v>
      </c>
      <c r="R2821" s="1061">
        <f>VLOOKUP(C2821,'A. Rate Class Allocations'!$B$124:$J$128,9,FALSE)</f>
        <v>0.67326093337246795</v>
      </c>
      <c r="S2821" s="1060">
        <f t="shared" si="133"/>
        <v>766.96880818170553</v>
      </c>
      <c r="T2821" s="1060">
        <f t="shared" si="134"/>
        <v>0.18273319636043434</v>
      </c>
    </row>
    <row r="2822" spans="1:20" s="1063" customFormat="1">
      <c r="A2822" s="1072" t="s">
        <v>846</v>
      </c>
      <c r="B2822" s="1063" t="s">
        <v>768</v>
      </c>
      <c r="C2822" s="1063" t="s">
        <v>806</v>
      </c>
      <c r="D2822" s="1063" t="s">
        <v>1218</v>
      </c>
      <c r="E2822" s="1066">
        <v>2019</v>
      </c>
      <c r="F2822" s="1066">
        <v>2019</v>
      </c>
      <c r="G2822" s="1064">
        <v>43538</v>
      </c>
      <c r="H2822" s="1117">
        <f t="shared" si="132"/>
        <v>2019</v>
      </c>
      <c r="I2822" s="1118"/>
      <c r="J2822" s="1063" t="s">
        <v>925</v>
      </c>
      <c r="K2822" s="1063" t="s">
        <v>924</v>
      </c>
      <c r="L2822" s="1063" t="s">
        <v>827</v>
      </c>
      <c r="M2822" s="1063">
        <v>1553.7600000000004</v>
      </c>
      <c r="N2822" s="1063">
        <v>0.62400000000000011</v>
      </c>
      <c r="O2822" s="1062">
        <f>VLOOKUP(C2822,'A. Rate Class Allocations'!$B$124:$J$128,6,FALSE)</f>
        <v>0.94261788524984402</v>
      </c>
      <c r="P2822" s="1061">
        <f>VLOOKUP(C2822,'A. Rate Class Allocations'!$B$124:$J$128,8,FALSE)</f>
        <v>0.86676492558695795</v>
      </c>
      <c r="Q2822" s="1061">
        <f>VLOOKUP(C2822,'A. Rate Class Allocations'!$B$124:$J$128,7,FALSE)</f>
        <v>0.93591420350510102</v>
      </c>
      <c r="R2822" s="1061">
        <f>VLOOKUP(C2822,'A. Rate Class Allocations'!$B$124:$J$128,9,FALSE)</f>
        <v>0.67326093337246795</v>
      </c>
      <c r="S2822" s="1060">
        <f t="shared" si="133"/>
        <v>1269.4656135421337</v>
      </c>
      <c r="T2822" s="1060">
        <f t="shared" si="134"/>
        <v>0.3931914294100381</v>
      </c>
    </row>
    <row r="2823" spans="1:20" s="1063" customFormat="1">
      <c r="A2823" s="1072" t="s">
        <v>846</v>
      </c>
      <c r="B2823" s="1063" t="s">
        <v>768</v>
      </c>
      <c r="C2823" s="1063" t="s">
        <v>806</v>
      </c>
      <c r="D2823" s="1063" t="s">
        <v>1218</v>
      </c>
      <c r="E2823" s="1066">
        <v>2019</v>
      </c>
      <c r="F2823" s="1066">
        <v>2019</v>
      </c>
      <c r="G2823" s="1064">
        <v>43538</v>
      </c>
      <c r="H2823" s="1117">
        <f t="shared" si="132"/>
        <v>2019</v>
      </c>
      <c r="I2823" s="1118"/>
      <c r="J2823" s="1063" t="s">
        <v>925</v>
      </c>
      <c r="K2823" s="1063" t="s">
        <v>924</v>
      </c>
      <c r="L2823" s="1063" t="s">
        <v>827</v>
      </c>
      <c r="M2823" s="1063">
        <v>209.16000000000003</v>
      </c>
      <c r="N2823" s="1063">
        <v>8.4000000000000019E-2</v>
      </c>
      <c r="O2823" s="1062">
        <f>VLOOKUP(C2823,'A. Rate Class Allocations'!$B$124:$J$128,6,FALSE)</f>
        <v>0.94261788524984402</v>
      </c>
      <c r="P2823" s="1061">
        <f>VLOOKUP(C2823,'A. Rate Class Allocations'!$B$124:$J$128,8,FALSE)</f>
        <v>0.86676492558695795</v>
      </c>
      <c r="Q2823" s="1061">
        <f>VLOOKUP(C2823,'A. Rate Class Allocations'!$B$124:$J$128,7,FALSE)</f>
        <v>0.93591420350510102</v>
      </c>
      <c r="R2823" s="1061">
        <f>VLOOKUP(C2823,'A. Rate Class Allocations'!$B$124:$J$128,9,FALSE)</f>
        <v>0.67326093337246795</v>
      </c>
      <c r="S2823" s="1060">
        <f t="shared" si="133"/>
        <v>170.8896018229795</v>
      </c>
      <c r="T2823" s="1060">
        <f t="shared" si="134"/>
        <v>5.292961549750512E-2</v>
      </c>
    </row>
    <row r="2824" spans="1:20" s="1063" customFormat="1">
      <c r="A2824" s="1072" t="s">
        <v>846</v>
      </c>
      <c r="B2824" s="1063" t="s">
        <v>768</v>
      </c>
      <c r="C2824" s="1063" t="s">
        <v>806</v>
      </c>
      <c r="D2824" s="1063" t="s">
        <v>1217</v>
      </c>
      <c r="E2824" s="1066">
        <v>2019</v>
      </c>
      <c r="F2824" s="1066">
        <v>2019</v>
      </c>
      <c r="G2824" s="1064">
        <v>43538</v>
      </c>
      <c r="H2824" s="1117">
        <f t="shared" si="132"/>
        <v>2019</v>
      </c>
      <c r="I2824" s="1118"/>
      <c r="J2824" s="1063" t="s">
        <v>925</v>
      </c>
      <c r="K2824" s="1063" t="s">
        <v>924</v>
      </c>
      <c r="L2824" s="1063" t="s">
        <v>827</v>
      </c>
      <c r="M2824" s="1063">
        <v>699.19200000000001</v>
      </c>
      <c r="N2824" s="1063">
        <v>0.31200000000000006</v>
      </c>
      <c r="O2824" s="1062">
        <f>VLOOKUP(C2824,'A. Rate Class Allocations'!$B$124:$J$128,6,FALSE)</f>
        <v>0.94261788524984402</v>
      </c>
      <c r="P2824" s="1061">
        <f>VLOOKUP(C2824,'A. Rate Class Allocations'!$B$124:$J$128,8,FALSE)</f>
        <v>0.86676492558695795</v>
      </c>
      <c r="Q2824" s="1061">
        <f>VLOOKUP(C2824,'A. Rate Class Allocations'!$B$124:$J$128,7,FALSE)</f>
        <v>0.93591420350510102</v>
      </c>
      <c r="R2824" s="1061">
        <f>VLOOKUP(C2824,'A. Rate Class Allocations'!$B$124:$J$128,9,FALSE)</f>
        <v>0.67326093337246795</v>
      </c>
      <c r="S2824" s="1060">
        <f t="shared" si="133"/>
        <v>571.25952609395995</v>
      </c>
      <c r="T2824" s="1060">
        <f t="shared" si="134"/>
        <v>0.19659571470501905</v>
      </c>
    </row>
    <row r="2825" spans="1:20" s="1063" customFormat="1">
      <c r="A2825" s="1072" t="s">
        <v>846</v>
      </c>
      <c r="B2825" s="1063" t="s">
        <v>768</v>
      </c>
      <c r="C2825" s="1063" t="s">
        <v>806</v>
      </c>
      <c r="D2825" s="1063" t="s">
        <v>1217</v>
      </c>
      <c r="E2825" s="1066">
        <v>2019</v>
      </c>
      <c r="F2825" s="1066">
        <v>2019</v>
      </c>
      <c r="G2825" s="1064">
        <v>43538</v>
      </c>
      <c r="H2825" s="1117">
        <f t="shared" si="132"/>
        <v>2019</v>
      </c>
      <c r="I2825" s="1118"/>
      <c r="J2825" s="1063" t="s">
        <v>925</v>
      </c>
      <c r="K2825" s="1063" t="s">
        <v>924</v>
      </c>
      <c r="L2825" s="1063" t="s">
        <v>827</v>
      </c>
      <c r="M2825" s="1063">
        <v>324.94499999999994</v>
      </c>
      <c r="N2825" s="1063">
        <v>0.14499999999999999</v>
      </c>
      <c r="O2825" s="1062">
        <f>VLOOKUP(C2825,'A. Rate Class Allocations'!$B$124:$J$128,6,FALSE)</f>
        <v>0.94261788524984402</v>
      </c>
      <c r="P2825" s="1061">
        <f>VLOOKUP(C2825,'A. Rate Class Allocations'!$B$124:$J$128,8,FALSE)</f>
        <v>0.86676492558695795</v>
      </c>
      <c r="Q2825" s="1061">
        <f>VLOOKUP(C2825,'A. Rate Class Allocations'!$B$124:$J$128,7,FALSE)</f>
        <v>0.93591420350510102</v>
      </c>
      <c r="R2825" s="1061">
        <f>VLOOKUP(C2825,'A. Rate Class Allocations'!$B$124:$J$128,9,FALSE)</f>
        <v>0.67326093337246795</v>
      </c>
      <c r="S2825" s="1060">
        <f t="shared" si="133"/>
        <v>265.48920283212874</v>
      </c>
      <c r="T2825" s="1060">
        <f t="shared" si="134"/>
        <v>9.1366598180217168E-2</v>
      </c>
    </row>
    <row r="2826" spans="1:20" s="1063" customFormat="1">
      <c r="A2826" s="1072" t="s">
        <v>846</v>
      </c>
      <c r="B2826" s="1063" t="s">
        <v>768</v>
      </c>
      <c r="C2826" s="1063" t="s">
        <v>806</v>
      </c>
      <c r="D2826" s="1063" t="s">
        <v>1217</v>
      </c>
      <c r="E2826" s="1066">
        <v>2019</v>
      </c>
      <c r="F2826" s="1066">
        <v>2019</v>
      </c>
      <c r="G2826" s="1064">
        <v>43538</v>
      </c>
      <c r="H2826" s="1117">
        <f t="shared" si="132"/>
        <v>2019</v>
      </c>
      <c r="I2826" s="1118"/>
      <c r="J2826" s="1063" t="s">
        <v>925</v>
      </c>
      <c r="K2826" s="1063" t="s">
        <v>924</v>
      </c>
      <c r="L2826" s="1063" t="s">
        <v>827</v>
      </c>
      <c r="M2826" s="1063">
        <v>407.86199999999997</v>
      </c>
      <c r="N2826" s="1063">
        <v>0.182</v>
      </c>
      <c r="O2826" s="1062">
        <f>VLOOKUP(C2826,'A. Rate Class Allocations'!$B$124:$J$128,6,FALSE)</f>
        <v>0.94261788524984402</v>
      </c>
      <c r="P2826" s="1061">
        <f>VLOOKUP(C2826,'A. Rate Class Allocations'!$B$124:$J$128,8,FALSE)</f>
        <v>0.86676492558695795</v>
      </c>
      <c r="Q2826" s="1061">
        <f>VLOOKUP(C2826,'A. Rate Class Allocations'!$B$124:$J$128,7,FALSE)</f>
        <v>0.93591420350510102</v>
      </c>
      <c r="R2826" s="1061">
        <f>VLOOKUP(C2826,'A. Rate Class Allocations'!$B$124:$J$128,9,FALSE)</f>
        <v>0.67326093337246795</v>
      </c>
      <c r="S2826" s="1060">
        <f t="shared" si="133"/>
        <v>333.23472355480999</v>
      </c>
      <c r="T2826" s="1060">
        <f t="shared" si="134"/>
        <v>0.11468083357792776</v>
      </c>
    </row>
    <row r="2827" spans="1:20" s="1063" customFormat="1">
      <c r="A2827" s="1072" t="s">
        <v>846</v>
      </c>
      <c r="B2827" s="1063" t="s">
        <v>768</v>
      </c>
      <c r="C2827" s="1063" t="s">
        <v>806</v>
      </c>
      <c r="D2827" s="1063" t="s">
        <v>1216</v>
      </c>
      <c r="E2827" s="1066">
        <v>2019</v>
      </c>
      <c r="F2827" s="1066">
        <v>2019</v>
      </c>
      <c r="G2827" s="1064">
        <v>43544</v>
      </c>
      <c r="H2827" s="1117">
        <f t="shared" si="132"/>
        <v>2019</v>
      </c>
      <c r="I2827" s="1118"/>
      <c r="J2827" s="1063" t="s">
        <v>925</v>
      </c>
      <c r="K2827" s="1063" t="s">
        <v>924</v>
      </c>
      <c r="L2827" s="1063" t="s">
        <v>827</v>
      </c>
      <c r="M2827" s="1063">
        <v>3107.5200000000009</v>
      </c>
      <c r="N2827" s="1063">
        <v>1.2480000000000002</v>
      </c>
      <c r="O2827" s="1062">
        <f>VLOOKUP(C2827,'A. Rate Class Allocations'!$B$124:$J$128,6,FALSE)</f>
        <v>0.94261788524984402</v>
      </c>
      <c r="P2827" s="1061">
        <f>VLOOKUP(C2827,'A. Rate Class Allocations'!$B$124:$J$128,8,FALSE)</f>
        <v>0.86676492558695795</v>
      </c>
      <c r="Q2827" s="1061">
        <f>VLOOKUP(C2827,'A. Rate Class Allocations'!$B$124:$J$128,7,FALSE)</f>
        <v>0.93591420350510102</v>
      </c>
      <c r="R2827" s="1061">
        <f>VLOOKUP(C2827,'A. Rate Class Allocations'!$B$124:$J$128,9,FALSE)</f>
        <v>0.67326093337246795</v>
      </c>
      <c r="S2827" s="1060">
        <f t="shared" si="133"/>
        <v>2538.9312270842674</v>
      </c>
      <c r="T2827" s="1060">
        <f t="shared" si="134"/>
        <v>0.78638285882007619</v>
      </c>
    </row>
    <row r="2828" spans="1:20" s="1063" customFormat="1">
      <c r="A2828" s="1072" t="s">
        <v>846</v>
      </c>
      <c r="B2828" s="1063" t="s">
        <v>768</v>
      </c>
      <c r="C2828" s="1063" t="s">
        <v>806</v>
      </c>
      <c r="D2828" s="1063" t="s">
        <v>1215</v>
      </c>
      <c r="E2828" s="1066">
        <v>2019</v>
      </c>
      <c r="F2828" s="1066">
        <v>2019</v>
      </c>
      <c r="G2828" s="1064">
        <v>43551</v>
      </c>
      <c r="H2828" s="1117">
        <f t="shared" si="132"/>
        <v>2019</v>
      </c>
      <c r="I2828" s="1118"/>
      <c r="J2828" s="1063" t="s">
        <v>925</v>
      </c>
      <c r="K2828" s="1063" t="s">
        <v>924</v>
      </c>
      <c r="L2828" s="1063" t="s">
        <v>827</v>
      </c>
      <c r="M2828" s="1063">
        <v>929.29200000000014</v>
      </c>
      <c r="N2828" s="1063">
        <v>0.36400000000000005</v>
      </c>
      <c r="O2828" s="1062">
        <f>VLOOKUP(C2828,'A. Rate Class Allocations'!$B$124:$J$128,6,FALSE)</f>
        <v>0.94261788524984402</v>
      </c>
      <c r="P2828" s="1061">
        <f>VLOOKUP(C2828,'A. Rate Class Allocations'!$B$124:$J$128,8,FALSE)</f>
        <v>0.86676492558695795</v>
      </c>
      <c r="Q2828" s="1061">
        <f>VLOOKUP(C2828,'A. Rate Class Allocations'!$B$124:$J$128,7,FALSE)</f>
        <v>0.93591420350510102</v>
      </c>
      <c r="R2828" s="1061">
        <f>VLOOKUP(C2828,'A. Rate Class Allocations'!$B$124:$J$128,9,FALSE)</f>
        <v>0.67326093337246795</v>
      </c>
      <c r="S2828" s="1060">
        <f t="shared" si="133"/>
        <v>759.25769677414553</v>
      </c>
      <c r="T2828" s="1060">
        <f t="shared" si="134"/>
        <v>0.22936166715585554</v>
      </c>
    </row>
    <row r="2829" spans="1:20" s="1063" customFormat="1">
      <c r="A2829" s="1072" t="s">
        <v>846</v>
      </c>
      <c r="B2829" s="1063" t="s">
        <v>768</v>
      </c>
      <c r="C2829" s="1063" t="s">
        <v>806</v>
      </c>
      <c r="D2829" s="1063" t="s">
        <v>1215</v>
      </c>
      <c r="E2829" s="1066">
        <v>2019</v>
      </c>
      <c r="F2829" s="1066">
        <v>2019</v>
      </c>
      <c r="G2829" s="1064">
        <v>43551</v>
      </c>
      <c r="H2829" s="1117">
        <f t="shared" si="132"/>
        <v>2019</v>
      </c>
      <c r="I2829" s="1118"/>
      <c r="J2829" s="1063" t="s">
        <v>925</v>
      </c>
      <c r="K2829" s="1063" t="s">
        <v>924</v>
      </c>
      <c r="L2829" s="1063" t="s">
        <v>827</v>
      </c>
      <c r="M2829" s="1063">
        <v>776.11199999999974</v>
      </c>
      <c r="N2829" s="1063">
        <v>0.30399999999999994</v>
      </c>
      <c r="O2829" s="1062">
        <f>VLOOKUP(C2829,'A. Rate Class Allocations'!$B$124:$J$128,6,FALSE)</f>
        <v>0.94261788524984402</v>
      </c>
      <c r="P2829" s="1061">
        <f>VLOOKUP(C2829,'A. Rate Class Allocations'!$B$124:$J$128,8,FALSE)</f>
        <v>0.86676492558695795</v>
      </c>
      <c r="Q2829" s="1061">
        <f>VLOOKUP(C2829,'A. Rate Class Allocations'!$B$124:$J$128,7,FALSE)</f>
        <v>0.93591420350510102</v>
      </c>
      <c r="R2829" s="1061">
        <f>VLOOKUP(C2829,'A. Rate Class Allocations'!$B$124:$J$128,9,FALSE)</f>
        <v>0.67326093337246795</v>
      </c>
      <c r="S2829" s="1060">
        <f t="shared" si="133"/>
        <v>634.10532917401133</v>
      </c>
      <c r="T2829" s="1060">
        <f t="shared" si="134"/>
        <v>0.19155479894335181</v>
      </c>
    </row>
    <row r="2830" spans="1:20" s="1063" customFormat="1">
      <c r="A2830" s="1072" t="s">
        <v>846</v>
      </c>
      <c r="B2830" s="1063" t="s">
        <v>768</v>
      </c>
      <c r="C2830" s="1063" t="s">
        <v>806</v>
      </c>
      <c r="D2830" s="1063" t="s">
        <v>1215</v>
      </c>
      <c r="E2830" s="1066">
        <v>2019</v>
      </c>
      <c r="F2830" s="1066">
        <v>2019</v>
      </c>
      <c r="G2830" s="1064">
        <v>43551</v>
      </c>
      <c r="H2830" s="1117">
        <f t="shared" si="132"/>
        <v>2019</v>
      </c>
      <c r="I2830" s="1118"/>
      <c r="J2830" s="1063" t="s">
        <v>925</v>
      </c>
      <c r="K2830" s="1063" t="s">
        <v>924</v>
      </c>
      <c r="L2830" s="1063" t="s">
        <v>827</v>
      </c>
      <c r="M2830" s="1063">
        <v>518.2589999999999</v>
      </c>
      <c r="N2830" s="1063">
        <v>0.20299999999999999</v>
      </c>
      <c r="O2830" s="1062">
        <f>VLOOKUP(C2830,'A. Rate Class Allocations'!$B$124:$J$128,6,FALSE)</f>
        <v>0.94261788524984402</v>
      </c>
      <c r="P2830" s="1061">
        <f>VLOOKUP(C2830,'A. Rate Class Allocations'!$B$124:$J$128,8,FALSE)</f>
        <v>0.86676492558695795</v>
      </c>
      <c r="Q2830" s="1061">
        <f>VLOOKUP(C2830,'A. Rate Class Allocations'!$B$124:$J$128,7,FALSE)</f>
        <v>0.93591420350510102</v>
      </c>
      <c r="R2830" s="1061">
        <f>VLOOKUP(C2830,'A. Rate Class Allocations'!$B$124:$J$128,9,FALSE)</f>
        <v>0.67326093337246795</v>
      </c>
      <c r="S2830" s="1060">
        <f t="shared" si="133"/>
        <v>423.43217704711947</v>
      </c>
      <c r="T2830" s="1060">
        <f t="shared" si="134"/>
        <v>0.12791323745230401</v>
      </c>
    </row>
    <row r="2831" spans="1:20" s="1063" customFormat="1">
      <c r="A2831" s="1072" t="s">
        <v>846</v>
      </c>
      <c r="B2831" s="1063" t="s">
        <v>768</v>
      </c>
      <c r="C2831" s="1063" t="s">
        <v>806</v>
      </c>
      <c r="D2831" s="1063" t="s">
        <v>1215</v>
      </c>
      <c r="E2831" s="1066">
        <v>2019</v>
      </c>
      <c r="F2831" s="1066">
        <v>2019</v>
      </c>
      <c r="G2831" s="1064">
        <v>43551</v>
      </c>
      <c r="H2831" s="1117">
        <f t="shared" si="132"/>
        <v>2019</v>
      </c>
      <c r="I2831" s="1118"/>
      <c r="J2831" s="1063" t="s">
        <v>925</v>
      </c>
      <c r="K2831" s="1063" t="s">
        <v>924</v>
      </c>
      <c r="L2831" s="1063" t="s">
        <v>827</v>
      </c>
      <c r="M2831" s="1063">
        <v>79.143000000000001</v>
      </c>
      <c r="N2831" s="1063">
        <v>3.1E-2</v>
      </c>
      <c r="O2831" s="1062">
        <f>VLOOKUP(C2831,'A. Rate Class Allocations'!$B$124:$J$128,6,FALSE)</f>
        <v>0.94261788524984402</v>
      </c>
      <c r="P2831" s="1061">
        <f>VLOOKUP(C2831,'A. Rate Class Allocations'!$B$124:$J$128,8,FALSE)</f>
        <v>0.86676492558695795</v>
      </c>
      <c r="Q2831" s="1061">
        <f>VLOOKUP(C2831,'A. Rate Class Allocations'!$B$124:$J$128,7,FALSE)</f>
        <v>0.93591420350510102</v>
      </c>
      <c r="R2831" s="1061">
        <f>VLOOKUP(C2831,'A. Rate Class Allocations'!$B$124:$J$128,9,FALSE)</f>
        <v>0.67326093337246795</v>
      </c>
      <c r="S2831" s="1060">
        <f t="shared" si="133"/>
        <v>64.662056593402497</v>
      </c>
      <c r="T2831" s="1060">
        <f t="shared" si="134"/>
        <v>1.9533548576460221E-2</v>
      </c>
    </row>
    <row r="2832" spans="1:20" s="1063" customFormat="1">
      <c r="A2832" s="1072" t="s">
        <v>846</v>
      </c>
      <c r="B2832" s="1063" t="s">
        <v>768</v>
      </c>
      <c r="C2832" s="1063" t="s">
        <v>806</v>
      </c>
      <c r="D2832" s="1063" t="s">
        <v>1214</v>
      </c>
      <c r="E2832" s="1066">
        <v>2019</v>
      </c>
      <c r="F2832" s="1066">
        <v>2019</v>
      </c>
      <c r="G2832" s="1064">
        <v>43536</v>
      </c>
      <c r="H2832" s="1117">
        <f t="shared" si="132"/>
        <v>2019</v>
      </c>
      <c r="I2832" s="1118"/>
      <c r="J2832" s="1063" t="s">
        <v>925</v>
      </c>
      <c r="K2832" s="1063" t="s">
        <v>924</v>
      </c>
      <c r="L2832" s="1063" t="s">
        <v>827</v>
      </c>
      <c r="M2832" s="1063">
        <v>2621.97</v>
      </c>
      <c r="N2832" s="1063">
        <v>1.0529999999999999</v>
      </c>
      <c r="O2832" s="1062">
        <f>VLOOKUP(C2832,'A. Rate Class Allocations'!$B$124:$J$128,6,FALSE)</f>
        <v>0.94261788524984402</v>
      </c>
      <c r="P2832" s="1061">
        <f>VLOOKUP(C2832,'A. Rate Class Allocations'!$B$124:$J$128,8,FALSE)</f>
        <v>0.86676492558695795</v>
      </c>
      <c r="Q2832" s="1061">
        <f>VLOOKUP(C2832,'A. Rate Class Allocations'!$B$124:$J$128,7,FALSE)</f>
        <v>0.93591420350510102</v>
      </c>
      <c r="R2832" s="1061">
        <f>VLOOKUP(C2832,'A. Rate Class Allocations'!$B$124:$J$128,9,FALSE)</f>
        <v>0.67326093337246795</v>
      </c>
      <c r="S2832" s="1060">
        <f t="shared" si="133"/>
        <v>2142.2232228523494</v>
      </c>
      <c r="T2832" s="1060">
        <f t="shared" si="134"/>
        <v>0.66351053712943908</v>
      </c>
    </row>
    <row r="2833" spans="1:20" s="1063" customFormat="1">
      <c r="A2833" s="1072" t="s">
        <v>846</v>
      </c>
      <c r="B2833" s="1063" t="s">
        <v>768</v>
      </c>
      <c r="C2833" s="1063" t="s">
        <v>806</v>
      </c>
      <c r="D2833" s="1063" t="s">
        <v>1213</v>
      </c>
      <c r="E2833" s="1066">
        <v>2019</v>
      </c>
      <c r="F2833" s="1066">
        <v>2019</v>
      </c>
      <c r="G2833" s="1064">
        <v>43536</v>
      </c>
      <c r="H2833" s="1117">
        <f t="shared" si="132"/>
        <v>2019</v>
      </c>
      <c r="I2833" s="1118"/>
      <c r="J2833" s="1063" t="s">
        <v>925</v>
      </c>
      <c r="K2833" s="1063" t="s">
        <v>924</v>
      </c>
      <c r="L2833" s="1063" t="s">
        <v>827</v>
      </c>
      <c r="M2833" s="1063">
        <v>2460.1200000000003</v>
      </c>
      <c r="N2833" s="1063">
        <v>0.98800000000000021</v>
      </c>
      <c r="O2833" s="1062">
        <f>VLOOKUP(C2833,'A. Rate Class Allocations'!$B$124:$J$128,6,FALSE)</f>
        <v>0.94261788524984402</v>
      </c>
      <c r="P2833" s="1061">
        <f>VLOOKUP(C2833,'A. Rate Class Allocations'!$B$124:$J$128,8,FALSE)</f>
        <v>0.86676492558695795</v>
      </c>
      <c r="Q2833" s="1061">
        <f>VLOOKUP(C2833,'A. Rate Class Allocations'!$B$124:$J$128,7,FALSE)</f>
        <v>0.93591420350510102</v>
      </c>
      <c r="R2833" s="1061">
        <f>VLOOKUP(C2833,'A. Rate Class Allocations'!$B$124:$J$128,9,FALSE)</f>
        <v>0.67326093337246795</v>
      </c>
      <c r="S2833" s="1060">
        <f t="shared" si="133"/>
        <v>2009.9872214417112</v>
      </c>
      <c r="T2833" s="1060">
        <f t="shared" si="134"/>
        <v>0.62255309656589364</v>
      </c>
    </row>
    <row r="2834" spans="1:20" s="1063" customFormat="1">
      <c r="A2834" s="1072" t="s">
        <v>846</v>
      </c>
      <c r="B2834" s="1063" t="s">
        <v>768</v>
      </c>
      <c r="C2834" s="1063" t="s">
        <v>806</v>
      </c>
      <c r="D2834" s="1063" t="s">
        <v>1212</v>
      </c>
      <c r="E2834" s="1066">
        <v>2019</v>
      </c>
      <c r="F2834" s="1066">
        <v>2019</v>
      </c>
      <c r="G2834" s="1064">
        <v>43536</v>
      </c>
      <c r="H2834" s="1117">
        <f t="shared" si="132"/>
        <v>2019</v>
      </c>
      <c r="I2834" s="1118"/>
      <c r="J2834" s="1063" t="s">
        <v>925</v>
      </c>
      <c r="K2834" s="1063" t="s">
        <v>924</v>
      </c>
      <c r="L2834" s="1063" t="s">
        <v>827</v>
      </c>
      <c r="M2834" s="1063">
        <v>3107.5200000000009</v>
      </c>
      <c r="N2834" s="1063">
        <v>1.2480000000000002</v>
      </c>
      <c r="O2834" s="1062">
        <f>VLOOKUP(C2834,'A. Rate Class Allocations'!$B$124:$J$128,6,FALSE)</f>
        <v>0.94261788524984402</v>
      </c>
      <c r="P2834" s="1061">
        <f>VLOOKUP(C2834,'A. Rate Class Allocations'!$B$124:$J$128,8,FALSE)</f>
        <v>0.86676492558695795</v>
      </c>
      <c r="Q2834" s="1061">
        <f>VLOOKUP(C2834,'A. Rate Class Allocations'!$B$124:$J$128,7,FALSE)</f>
        <v>0.93591420350510102</v>
      </c>
      <c r="R2834" s="1061">
        <f>VLOOKUP(C2834,'A. Rate Class Allocations'!$B$124:$J$128,9,FALSE)</f>
        <v>0.67326093337246795</v>
      </c>
      <c r="S2834" s="1060">
        <f t="shared" si="133"/>
        <v>2538.9312270842674</v>
      </c>
      <c r="T2834" s="1060">
        <f t="shared" si="134"/>
        <v>0.78638285882007619</v>
      </c>
    </row>
    <row r="2835" spans="1:20" s="1063" customFormat="1">
      <c r="A2835" s="1072" t="s">
        <v>846</v>
      </c>
      <c r="B2835" s="1063" t="s">
        <v>768</v>
      </c>
      <c r="C2835" s="1063" t="s">
        <v>806</v>
      </c>
      <c r="D2835" s="1063" t="s">
        <v>1211</v>
      </c>
      <c r="E2835" s="1066">
        <v>2019</v>
      </c>
      <c r="F2835" s="1066">
        <v>2019</v>
      </c>
      <c r="G2835" s="1064">
        <v>43537</v>
      </c>
      <c r="H2835" s="1117">
        <f t="shared" si="132"/>
        <v>2019</v>
      </c>
      <c r="I2835" s="1118"/>
      <c r="J2835" s="1063" t="s">
        <v>925</v>
      </c>
      <c r="K2835" s="1063" t="s">
        <v>924</v>
      </c>
      <c r="L2835" s="1063" t="s">
        <v>827</v>
      </c>
      <c r="M2835" s="1063">
        <v>1155.3599999999999</v>
      </c>
      <c r="N2835" s="1063">
        <v>0.46399999999999997</v>
      </c>
      <c r="O2835" s="1062">
        <f>VLOOKUP(C2835,'A. Rate Class Allocations'!$B$124:$J$128,6,FALSE)</f>
        <v>0.94261788524984402</v>
      </c>
      <c r="P2835" s="1061">
        <f>VLOOKUP(C2835,'A. Rate Class Allocations'!$B$124:$J$128,8,FALSE)</f>
        <v>0.86676492558695795</v>
      </c>
      <c r="Q2835" s="1061">
        <f>VLOOKUP(C2835,'A. Rate Class Allocations'!$B$124:$J$128,7,FALSE)</f>
        <v>0.93591420350510102</v>
      </c>
      <c r="R2835" s="1061">
        <f>VLOOKUP(C2835,'A. Rate Class Allocations'!$B$124:$J$128,9,FALSE)</f>
        <v>0.67326093337246795</v>
      </c>
      <c r="S2835" s="1060">
        <f t="shared" si="133"/>
        <v>943.96161006979128</v>
      </c>
      <c r="T2835" s="1060">
        <f t="shared" si="134"/>
        <v>0.29237311417669487</v>
      </c>
    </row>
    <row r="2836" spans="1:20" s="1063" customFormat="1">
      <c r="A2836" s="1072" t="s">
        <v>846</v>
      </c>
      <c r="B2836" s="1063" t="s">
        <v>768</v>
      </c>
      <c r="C2836" s="1063" t="s">
        <v>806</v>
      </c>
      <c r="D2836" s="1063" t="s">
        <v>1210</v>
      </c>
      <c r="E2836" s="1066">
        <v>2019</v>
      </c>
      <c r="F2836" s="1066">
        <v>2019</v>
      </c>
      <c r="G2836" s="1064">
        <v>43543</v>
      </c>
      <c r="H2836" s="1117">
        <f t="shared" si="132"/>
        <v>2019</v>
      </c>
      <c r="I2836" s="1118"/>
      <c r="J2836" s="1063" t="s">
        <v>925</v>
      </c>
      <c r="K2836" s="1063" t="s">
        <v>924</v>
      </c>
      <c r="L2836" s="1063" t="s">
        <v>827</v>
      </c>
      <c r="M2836" s="1063">
        <v>936.83200000000011</v>
      </c>
      <c r="N2836" s="1063">
        <v>0.41600000000000004</v>
      </c>
      <c r="O2836" s="1062">
        <f>VLOOKUP(C2836,'A. Rate Class Allocations'!$B$124:$J$128,6,FALSE)</f>
        <v>0.94261788524984402</v>
      </c>
      <c r="P2836" s="1061">
        <f>VLOOKUP(C2836,'A. Rate Class Allocations'!$B$124:$J$128,8,FALSE)</f>
        <v>0.86676492558695795</v>
      </c>
      <c r="Q2836" s="1061">
        <f>VLOOKUP(C2836,'A. Rate Class Allocations'!$B$124:$J$128,7,FALSE)</f>
        <v>0.93591420350510102</v>
      </c>
      <c r="R2836" s="1061">
        <f>VLOOKUP(C2836,'A. Rate Class Allocations'!$B$124:$J$128,9,FALSE)</f>
        <v>0.67326093337246795</v>
      </c>
      <c r="S2836" s="1060">
        <f t="shared" si="133"/>
        <v>765.4180888077334</v>
      </c>
      <c r="T2836" s="1060">
        <f t="shared" si="134"/>
        <v>0.26212761960669206</v>
      </c>
    </row>
    <row r="2837" spans="1:20" s="1063" customFormat="1">
      <c r="A2837" s="1072" t="s">
        <v>846</v>
      </c>
      <c r="B2837" s="1063" t="s">
        <v>768</v>
      </c>
      <c r="C2837" s="1063" t="s">
        <v>806</v>
      </c>
      <c r="D2837" s="1063" t="s">
        <v>1210</v>
      </c>
      <c r="E2837" s="1066">
        <v>2019</v>
      </c>
      <c r="F2837" s="1066">
        <v>2019</v>
      </c>
      <c r="G2837" s="1064">
        <v>43543</v>
      </c>
      <c r="H2837" s="1117">
        <f t="shared" si="132"/>
        <v>2019</v>
      </c>
      <c r="I2837" s="1118"/>
      <c r="J2837" s="1063" t="s">
        <v>925</v>
      </c>
      <c r="K2837" s="1063" t="s">
        <v>924</v>
      </c>
      <c r="L2837" s="1063" t="s">
        <v>827</v>
      </c>
      <c r="M2837" s="1063">
        <v>391.84800000000001</v>
      </c>
      <c r="N2837" s="1063">
        <v>0.17399999999999999</v>
      </c>
      <c r="O2837" s="1062">
        <f>VLOOKUP(C2837,'A. Rate Class Allocations'!$B$124:$J$128,6,FALSE)</f>
        <v>0.94261788524984402</v>
      </c>
      <c r="P2837" s="1061">
        <f>VLOOKUP(C2837,'A. Rate Class Allocations'!$B$124:$J$128,8,FALSE)</f>
        <v>0.86676492558695795</v>
      </c>
      <c r="Q2837" s="1061">
        <f>VLOOKUP(C2837,'A. Rate Class Allocations'!$B$124:$J$128,7,FALSE)</f>
        <v>0.93591420350510102</v>
      </c>
      <c r="R2837" s="1061">
        <f>VLOOKUP(C2837,'A. Rate Class Allocations'!$B$124:$J$128,9,FALSE)</f>
        <v>0.67326093337246795</v>
      </c>
      <c r="S2837" s="1060">
        <f t="shared" si="133"/>
        <v>320.15083522246539</v>
      </c>
      <c r="T2837" s="1060">
        <f t="shared" si="134"/>
        <v>0.10963991781626058</v>
      </c>
    </row>
    <row r="2838" spans="1:20" s="1063" customFormat="1">
      <c r="A2838" s="1072" t="s">
        <v>846</v>
      </c>
      <c r="B2838" s="1063" t="s">
        <v>768</v>
      </c>
      <c r="C2838" s="1063" t="s">
        <v>806</v>
      </c>
      <c r="D2838" s="1063" t="s">
        <v>1210</v>
      </c>
      <c r="E2838" s="1066">
        <v>2019</v>
      </c>
      <c r="F2838" s="1066">
        <v>2019</v>
      </c>
      <c r="G2838" s="1064">
        <v>43543</v>
      </c>
      <c r="H2838" s="1117">
        <f t="shared" si="132"/>
        <v>2019</v>
      </c>
      <c r="I2838" s="1118"/>
      <c r="J2838" s="1063" t="s">
        <v>925</v>
      </c>
      <c r="K2838" s="1063" t="s">
        <v>924</v>
      </c>
      <c r="L2838" s="1063" t="s">
        <v>827</v>
      </c>
      <c r="M2838" s="1063">
        <v>849.00400000000013</v>
      </c>
      <c r="N2838" s="1063">
        <v>0.37700000000000006</v>
      </c>
      <c r="O2838" s="1062">
        <f>VLOOKUP(C2838,'A. Rate Class Allocations'!$B$124:$J$128,6,FALSE)</f>
        <v>0.94261788524984402</v>
      </c>
      <c r="P2838" s="1061">
        <f>VLOOKUP(C2838,'A. Rate Class Allocations'!$B$124:$J$128,8,FALSE)</f>
        <v>0.86676492558695795</v>
      </c>
      <c r="Q2838" s="1061">
        <f>VLOOKUP(C2838,'A. Rate Class Allocations'!$B$124:$J$128,7,FALSE)</f>
        <v>0.93591420350510102</v>
      </c>
      <c r="R2838" s="1061">
        <f>VLOOKUP(C2838,'A. Rate Class Allocations'!$B$124:$J$128,9,FALSE)</f>
        <v>0.67326093337246795</v>
      </c>
      <c r="S2838" s="1060">
        <f t="shared" si="133"/>
        <v>693.66014298200844</v>
      </c>
      <c r="T2838" s="1060">
        <f t="shared" si="134"/>
        <v>0.23755315526856466</v>
      </c>
    </row>
    <row r="2839" spans="1:20" s="1063" customFormat="1">
      <c r="A2839" s="1072" t="s">
        <v>846</v>
      </c>
      <c r="B2839" s="1063" t="s">
        <v>768</v>
      </c>
      <c r="C2839" s="1063" t="s">
        <v>806</v>
      </c>
      <c r="D2839" s="1063" t="s">
        <v>1209</v>
      </c>
      <c r="E2839" s="1066">
        <v>2019</v>
      </c>
      <c r="F2839" s="1066">
        <v>2019</v>
      </c>
      <c r="G2839" s="1064">
        <v>43543</v>
      </c>
      <c r="H2839" s="1117">
        <f t="shared" si="132"/>
        <v>2019</v>
      </c>
      <c r="I2839" s="1118"/>
      <c r="J2839" s="1063" t="s">
        <v>925</v>
      </c>
      <c r="K2839" s="1063" t="s">
        <v>924</v>
      </c>
      <c r="L2839" s="1063" t="s">
        <v>827</v>
      </c>
      <c r="M2839" s="1063">
        <v>468.41600000000005</v>
      </c>
      <c r="N2839" s="1063">
        <v>0.20800000000000002</v>
      </c>
      <c r="O2839" s="1062">
        <f>VLOOKUP(C2839,'A. Rate Class Allocations'!$B$124:$J$128,6,FALSE)</f>
        <v>0.94261788524984402</v>
      </c>
      <c r="P2839" s="1061">
        <f>VLOOKUP(C2839,'A. Rate Class Allocations'!$B$124:$J$128,8,FALSE)</f>
        <v>0.86676492558695795</v>
      </c>
      <c r="Q2839" s="1061">
        <f>VLOOKUP(C2839,'A. Rate Class Allocations'!$B$124:$J$128,7,FALSE)</f>
        <v>0.93591420350510102</v>
      </c>
      <c r="R2839" s="1061">
        <f>VLOOKUP(C2839,'A. Rate Class Allocations'!$B$124:$J$128,9,FALSE)</f>
        <v>0.67326093337246795</v>
      </c>
      <c r="S2839" s="1060">
        <f t="shared" si="133"/>
        <v>382.7090444038667</v>
      </c>
      <c r="T2839" s="1060">
        <f t="shared" si="134"/>
        <v>0.13106380980334603</v>
      </c>
    </row>
    <row r="2840" spans="1:20" s="1063" customFormat="1">
      <c r="A2840" s="1072" t="s">
        <v>846</v>
      </c>
      <c r="B2840" s="1063" t="s">
        <v>768</v>
      </c>
      <c r="C2840" s="1063" t="s">
        <v>806</v>
      </c>
      <c r="D2840" s="1063" t="s">
        <v>1209</v>
      </c>
      <c r="E2840" s="1066">
        <v>2019</v>
      </c>
      <c r="F2840" s="1066">
        <v>2019</v>
      </c>
      <c r="G2840" s="1064">
        <v>43543</v>
      </c>
      <c r="H2840" s="1117">
        <f t="shared" si="132"/>
        <v>2019</v>
      </c>
      <c r="I2840" s="1118"/>
      <c r="J2840" s="1063" t="s">
        <v>925</v>
      </c>
      <c r="K2840" s="1063" t="s">
        <v>924</v>
      </c>
      <c r="L2840" s="1063" t="s">
        <v>827</v>
      </c>
      <c r="M2840" s="1063">
        <v>1288.1440000000002</v>
      </c>
      <c r="N2840" s="1063">
        <v>0.57200000000000006</v>
      </c>
      <c r="O2840" s="1062">
        <f>VLOOKUP(C2840,'A. Rate Class Allocations'!$B$124:$J$128,6,FALSE)</f>
        <v>0.94261788524984402</v>
      </c>
      <c r="P2840" s="1061">
        <f>VLOOKUP(C2840,'A. Rate Class Allocations'!$B$124:$J$128,8,FALSE)</f>
        <v>0.86676492558695795</v>
      </c>
      <c r="Q2840" s="1061">
        <f>VLOOKUP(C2840,'A. Rate Class Allocations'!$B$124:$J$128,7,FALSE)</f>
        <v>0.93591420350510102</v>
      </c>
      <c r="R2840" s="1061">
        <f>VLOOKUP(C2840,'A. Rate Class Allocations'!$B$124:$J$128,9,FALSE)</f>
        <v>0.67326093337246795</v>
      </c>
      <c r="S2840" s="1060">
        <f t="shared" si="133"/>
        <v>1052.4498721106334</v>
      </c>
      <c r="T2840" s="1060">
        <f t="shared" si="134"/>
        <v>0.36042547695920152</v>
      </c>
    </row>
    <row r="2841" spans="1:20" s="1063" customFormat="1">
      <c r="A2841" s="1072" t="s">
        <v>846</v>
      </c>
      <c r="B2841" s="1063" t="s">
        <v>768</v>
      </c>
      <c r="C2841" s="1063" t="s">
        <v>806</v>
      </c>
      <c r="D2841" s="1063" t="s">
        <v>1209</v>
      </c>
      <c r="E2841" s="1066">
        <v>2019</v>
      </c>
      <c r="F2841" s="1066">
        <v>2019</v>
      </c>
      <c r="G2841" s="1064">
        <v>43543</v>
      </c>
      <c r="H2841" s="1117">
        <f t="shared" si="132"/>
        <v>2019</v>
      </c>
      <c r="I2841" s="1118"/>
      <c r="J2841" s="1063" t="s">
        <v>925</v>
      </c>
      <c r="K2841" s="1063" t="s">
        <v>924</v>
      </c>
      <c r="L2841" s="1063" t="s">
        <v>827</v>
      </c>
      <c r="M2841" s="1063">
        <v>229.70400000000001</v>
      </c>
      <c r="N2841" s="1063">
        <v>0.10199999999999999</v>
      </c>
      <c r="O2841" s="1062">
        <f>VLOOKUP(C2841,'A. Rate Class Allocations'!$B$124:$J$128,6,FALSE)</f>
        <v>0.94261788524984402</v>
      </c>
      <c r="P2841" s="1061">
        <f>VLOOKUP(C2841,'A. Rate Class Allocations'!$B$124:$J$128,8,FALSE)</f>
        <v>0.86676492558695795</v>
      </c>
      <c r="Q2841" s="1061">
        <f>VLOOKUP(C2841,'A. Rate Class Allocations'!$B$124:$J$128,7,FALSE)</f>
        <v>0.93591420350510102</v>
      </c>
      <c r="R2841" s="1061">
        <f>VLOOKUP(C2841,'A. Rate Class Allocations'!$B$124:$J$128,9,FALSE)</f>
        <v>0.67326093337246795</v>
      </c>
      <c r="S2841" s="1060">
        <f t="shared" si="133"/>
        <v>187.67462754420387</v>
      </c>
      <c r="T2841" s="1060">
        <f t="shared" si="134"/>
        <v>6.42716759612562E-2</v>
      </c>
    </row>
    <row r="2842" spans="1:20" s="1063" customFormat="1">
      <c r="A2842" s="1072" t="s">
        <v>846</v>
      </c>
      <c r="B2842" s="1063" t="s">
        <v>768</v>
      </c>
      <c r="C2842" s="1063" t="s">
        <v>806</v>
      </c>
      <c r="D2842" s="1063" t="s">
        <v>1208</v>
      </c>
      <c r="E2842" s="1066">
        <v>2019</v>
      </c>
      <c r="F2842" s="1066">
        <v>2019</v>
      </c>
      <c r="G2842" s="1064">
        <v>43543</v>
      </c>
      <c r="H2842" s="1117">
        <f t="shared" si="132"/>
        <v>2019</v>
      </c>
      <c r="I2842" s="1118"/>
      <c r="J2842" s="1063" t="s">
        <v>925</v>
      </c>
      <c r="K2842" s="1063" t="s">
        <v>924</v>
      </c>
      <c r="L2842" s="1063" t="s">
        <v>827</v>
      </c>
      <c r="M2842" s="1063">
        <v>2645.136</v>
      </c>
      <c r="N2842" s="1063">
        <v>0.46799999999999997</v>
      </c>
      <c r="O2842" s="1062">
        <f>VLOOKUP(C2842,'A. Rate Class Allocations'!$B$124:$J$128,6,FALSE)</f>
        <v>0.94261788524984402</v>
      </c>
      <c r="P2842" s="1061">
        <f>VLOOKUP(C2842,'A. Rate Class Allocations'!$B$124:$J$128,8,FALSE)</f>
        <v>0.86676492558695795</v>
      </c>
      <c r="Q2842" s="1061">
        <f>VLOOKUP(C2842,'A. Rate Class Allocations'!$B$124:$J$128,7,FALSE)</f>
        <v>0.93591420350510102</v>
      </c>
      <c r="R2842" s="1061">
        <f>VLOOKUP(C2842,'A. Rate Class Allocations'!$B$124:$J$128,9,FALSE)</f>
        <v>0.67326093337246795</v>
      </c>
      <c r="S2842" s="1060">
        <f t="shared" si="133"/>
        <v>2161.1504963072698</v>
      </c>
      <c r="T2842" s="1060">
        <f t="shared" si="134"/>
        <v>0.29489357205752847</v>
      </c>
    </row>
    <row r="2843" spans="1:20" s="1063" customFormat="1">
      <c r="A2843" s="1072" t="s">
        <v>846</v>
      </c>
      <c r="B2843" s="1063" t="s">
        <v>768</v>
      </c>
      <c r="C2843" s="1063" t="s">
        <v>806</v>
      </c>
      <c r="D2843" s="1063" t="s">
        <v>1208</v>
      </c>
      <c r="E2843" s="1066">
        <v>2019</v>
      </c>
      <c r="F2843" s="1066">
        <v>2019</v>
      </c>
      <c r="G2843" s="1064">
        <v>43543</v>
      </c>
      <c r="H2843" s="1117">
        <f t="shared" si="132"/>
        <v>2019</v>
      </c>
      <c r="I2843" s="1118"/>
      <c r="J2843" s="1063" t="s">
        <v>925</v>
      </c>
      <c r="K2843" s="1063" t="s">
        <v>924</v>
      </c>
      <c r="L2843" s="1063" t="s">
        <v>827</v>
      </c>
      <c r="M2843" s="1063">
        <v>491.72399999999999</v>
      </c>
      <c r="N2843" s="1063">
        <v>8.6999999999999994E-2</v>
      </c>
      <c r="O2843" s="1062">
        <f>VLOOKUP(C2843,'A. Rate Class Allocations'!$B$124:$J$128,6,FALSE)</f>
        <v>0.94261788524984402</v>
      </c>
      <c r="P2843" s="1061">
        <f>VLOOKUP(C2843,'A. Rate Class Allocations'!$B$124:$J$128,8,FALSE)</f>
        <v>0.86676492558695795</v>
      </c>
      <c r="Q2843" s="1061">
        <f>VLOOKUP(C2843,'A. Rate Class Allocations'!$B$124:$J$128,7,FALSE)</f>
        <v>0.93591420350510102</v>
      </c>
      <c r="R2843" s="1061">
        <f>VLOOKUP(C2843,'A. Rate Class Allocations'!$B$124:$J$128,9,FALSE)</f>
        <v>0.67326093337246795</v>
      </c>
      <c r="S2843" s="1060">
        <f t="shared" si="133"/>
        <v>401.75233585199254</v>
      </c>
      <c r="T2843" s="1060">
        <f t="shared" si="134"/>
        <v>5.4819958908130288E-2</v>
      </c>
    </row>
    <row r="2844" spans="1:20" s="1063" customFormat="1">
      <c r="A2844" s="1072" t="s">
        <v>846</v>
      </c>
      <c r="B2844" s="1063" t="s">
        <v>768</v>
      </c>
      <c r="C2844" s="1063" t="s">
        <v>806</v>
      </c>
      <c r="D2844" s="1063" t="s">
        <v>1208</v>
      </c>
      <c r="E2844" s="1066">
        <v>2019</v>
      </c>
      <c r="F2844" s="1066">
        <v>2019</v>
      </c>
      <c r="G2844" s="1064">
        <v>43543</v>
      </c>
      <c r="H2844" s="1117">
        <f t="shared" si="132"/>
        <v>2019</v>
      </c>
      <c r="I2844" s="1118"/>
      <c r="J2844" s="1063" t="s">
        <v>925</v>
      </c>
      <c r="K2844" s="1063" t="s">
        <v>924</v>
      </c>
      <c r="L2844" s="1063" t="s">
        <v>827</v>
      </c>
      <c r="M2844" s="1063">
        <v>288.25200000000001</v>
      </c>
      <c r="N2844" s="1063">
        <v>5.0999999999999997E-2</v>
      </c>
      <c r="O2844" s="1062">
        <f>VLOOKUP(C2844,'A. Rate Class Allocations'!$B$124:$J$128,6,FALSE)</f>
        <v>0.94261788524984402</v>
      </c>
      <c r="P2844" s="1061">
        <f>VLOOKUP(C2844,'A. Rate Class Allocations'!$B$124:$J$128,8,FALSE)</f>
        <v>0.86676492558695795</v>
      </c>
      <c r="Q2844" s="1061">
        <f>VLOOKUP(C2844,'A. Rate Class Allocations'!$B$124:$J$128,7,FALSE)</f>
        <v>0.93591420350510102</v>
      </c>
      <c r="R2844" s="1061">
        <f>VLOOKUP(C2844,'A. Rate Class Allocations'!$B$124:$J$128,9,FALSE)</f>
        <v>0.67326093337246795</v>
      </c>
      <c r="S2844" s="1060">
        <f t="shared" si="133"/>
        <v>235.50998998220251</v>
      </c>
      <c r="T2844" s="1060">
        <f t="shared" si="134"/>
        <v>3.21358379806281E-2</v>
      </c>
    </row>
    <row r="2845" spans="1:20" s="1063" customFormat="1">
      <c r="A2845" s="1072" t="s">
        <v>846</v>
      </c>
      <c r="B2845" s="1063" t="s">
        <v>768</v>
      </c>
      <c r="C2845" s="1063" t="s">
        <v>806</v>
      </c>
      <c r="D2845" s="1063" t="s">
        <v>1207</v>
      </c>
      <c r="E2845" s="1066">
        <v>2019</v>
      </c>
      <c r="F2845" s="1066">
        <v>2019</v>
      </c>
      <c r="G2845" s="1064">
        <v>43551</v>
      </c>
      <c r="H2845" s="1117">
        <f t="shared" si="132"/>
        <v>2019</v>
      </c>
      <c r="I2845" s="1118"/>
      <c r="J2845" s="1063" t="s">
        <v>925</v>
      </c>
      <c r="K2845" s="1063" t="s">
        <v>924</v>
      </c>
      <c r="L2845" s="1063" t="s">
        <v>827</v>
      </c>
      <c r="M2845" s="1063">
        <v>866.51999999999987</v>
      </c>
      <c r="N2845" s="1063">
        <v>0.34799999999999998</v>
      </c>
      <c r="O2845" s="1062">
        <f>VLOOKUP(C2845,'A. Rate Class Allocations'!$B$124:$J$128,6,FALSE)</f>
        <v>0.94261788524984402</v>
      </c>
      <c r="P2845" s="1061">
        <f>VLOOKUP(C2845,'A. Rate Class Allocations'!$B$124:$J$128,8,FALSE)</f>
        <v>0.86676492558695795</v>
      </c>
      <c r="Q2845" s="1061">
        <f>VLOOKUP(C2845,'A. Rate Class Allocations'!$B$124:$J$128,7,FALSE)</f>
        <v>0.93591420350510102</v>
      </c>
      <c r="R2845" s="1061">
        <f>VLOOKUP(C2845,'A. Rate Class Allocations'!$B$124:$J$128,9,FALSE)</f>
        <v>0.67326093337246795</v>
      </c>
      <c r="S2845" s="1060">
        <f t="shared" si="133"/>
        <v>707.97120755234346</v>
      </c>
      <c r="T2845" s="1060">
        <f t="shared" si="134"/>
        <v>0.21927983563252115</v>
      </c>
    </row>
    <row r="2846" spans="1:20" s="1063" customFormat="1">
      <c r="A2846" s="1072" t="s">
        <v>846</v>
      </c>
      <c r="B2846" s="1063" t="s">
        <v>768</v>
      </c>
      <c r="C2846" s="1063" t="s">
        <v>806</v>
      </c>
      <c r="D2846" s="1063" t="s">
        <v>1207</v>
      </c>
      <c r="E2846" s="1066">
        <v>2019</v>
      </c>
      <c r="F2846" s="1066">
        <v>2019</v>
      </c>
      <c r="G2846" s="1064">
        <v>43551</v>
      </c>
      <c r="H2846" s="1117">
        <f t="shared" si="132"/>
        <v>2019</v>
      </c>
      <c r="I2846" s="1118"/>
      <c r="J2846" s="1063" t="s">
        <v>925</v>
      </c>
      <c r="K2846" s="1063" t="s">
        <v>924</v>
      </c>
      <c r="L2846" s="1063" t="s">
        <v>827</v>
      </c>
      <c r="M2846" s="1063">
        <v>1703.1599999999999</v>
      </c>
      <c r="N2846" s="1063">
        <v>0.68400000000000005</v>
      </c>
      <c r="O2846" s="1062">
        <f>VLOOKUP(C2846,'A. Rate Class Allocations'!$B$124:$J$128,6,FALSE)</f>
        <v>0.94261788524984402</v>
      </c>
      <c r="P2846" s="1061">
        <f>VLOOKUP(C2846,'A. Rate Class Allocations'!$B$124:$J$128,8,FALSE)</f>
        <v>0.86676492558695795</v>
      </c>
      <c r="Q2846" s="1061">
        <f>VLOOKUP(C2846,'A. Rate Class Allocations'!$B$124:$J$128,7,FALSE)</f>
        <v>0.93591420350510102</v>
      </c>
      <c r="R2846" s="1061">
        <f>VLOOKUP(C2846,'A. Rate Class Allocations'!$B$124:$J$128,9,FALSE)</f>
        <v>0.67326093337246795</v>
      </c>
      <c r="S2846" s="1060">
        <f t="shared" si="133"/>
        <v>1391.5296148442615</v>
      </c>
      <c r="T2846" s="1060">
        <f t="shared" si="134"/>
        <v>0.43099829762254166</v>
      </c>
    </row>
    <row r="2847" spans="1:20" s="1063" customFormat="1">
      <c r="A2847" s="1072" t="s">
        <v>846</v>
      </c>
      <c r="B2847" s="1063" t="s">
        <v>768</v>
      </c>
      <c r="C2847" s="1063" t="s">
        <v>806</v>
      </c>
      <c r="D2847" s="1063" t="s">
        <v>1206</v>
      </c>
      <c r="E2847" s="1066">
        <v>2019</v>
      </c>
      <c r="F2847" s="1066">
        <v>2019</v>
      </c>
      <c r="G2847" s="1064">
        <v>43546</v>
      </c>
      <c r="H2847" s="1117">
        <f t="shared" si="132"/>
        <v>2019</v>
      </c>
      <c r="I2847" s="1118"/>
      <c r="J2847" s="1063" t="s">
        <v>925</v>
      </c>
      <c r="K2847" s="1063" t="s">
        <v>924</v>
      </c>
      <c r="L2847" s="1063" t="s">
        <v>827</v>
      </c>
      <c r="M2847" s="1063">
        <v>3576.6359999999995</v>
      </c>
      <c r="N2847" s="1063">
        <v>1.5959999999999999</v>
      </c>
      <c r="O2847" s="1062">
        <f>VLOOKUP(C2847,'A. Rate Class Allocations'!$B$124:$J$128,6,FALSE)</f>
        <v>0.94261788524984402</v>
      </c>
      <c r="P2847" s="1061">
        <f>VLOOKUP(C2847,'A. Rate Class Allocations'!$B$124:$J$128,8,FALSE)</f>
        <v>0.86676492558695795</v>
      </c>
      <c r="Q2847" s="1061">
        <f>VLOOKUP(C2847,'A. Rate Class Allocations'!$B$124:$J$128,7,FALSE)</f>
        <v>0.93591420350510102</v>
      </c>
      <c r="R2847" s="1061">
        <f>VLOOKUP(C2847,'A. Rate Class Allocations'!$B$124:$J$128,9,FALSE)</f>
        <v>0.67326093337246795</v>
      </c>
      <c r="S2847" s="1060">
        <f t="shared" si="133"/>
        <v>2922.2121911729487</v>
      </c>
      <c r="T2847" s="1060">
        <f t="shared" si="134"/>
        <v>1.005662694452597</v>
      </c>
    </row>
    <row r="2848" spans="1:20" s="1063" customFormat="1">
      <c r="A2848" s="1072" t="s">
        <v>846</v>
      </c>
      <c r="B2848" s="1063" t="s">
        <v>768</v>
      </c>
      <c r="C2848" s="1063" t="s">
        <v>806</v>
      </c>
      <c r="D2848" s="1063" t="s">
        <v>1206</v>
      </c>
      <c r="E2848" s="1066">
        <v>2019</v>
      </c>
      <c r="F2848" s="1066">
        <v>2019</v>
      </c>
      <c r="G2848" s="1064">
        <v>43546</v>
      </c>
      <c r="H2848" s="1117">
        <f t="shared" si="132"/>
        <v>2019</v>
      </c>
      <c r="I2848" s="1118"/>
      <c r="J2848" s="1063" t="s">
        <v>925</v>
      </c>
      <c r="K2848" s="1063" t="s">
        <v>924</v>
      </c>
      <c r="L2848" s="1063" t="s">
        <v>827</v>
      </c>
      <c r="M2848" s="1063">
        <v>376.48799999999989</v>
      </c>
      <c r="N2848" s="1063">
        <v>0.16799999999999998</v>
      </c>
      <c r="O2848" s="1062">
        <f>VLOOKUP(C2848,'A. Rate Class Allocations'!$B$124:$J$128,6,FALSE)</f>
        <v>0.94261788524984402</v>
      </c>
      <c r="P2848" s="1061">
        <f>VLOOKUP(C2848,'A. Rate Class Allocations'!$B$124:$J$128,8,FALSE)</f>
        <v>0.86676492558695795</v>
      </c>
      <c r="Q2848" s="1061">
        <f>VLOOKUP(C2848,'A. Rate Class Allocations'!$B$124:$J$128,7,FALSE)</f>
        <v>0.93591420350510102</v>
      </c>
      <c r="R2848" s="1061">
        <f>VLOOKUP(C2848,'A. Rate Class Allocations'!$B$124:$J$128,9,FALSE)</f>
        <v>0.67326093337246795</v>
      </c>
      <c r="S2848" s="1060">
        <f t="shared" si="133"/>
        <v>307.60128328136295</v>
      </c>
      <c r="T2848" s="1060">
        <f t="shared" si="134"/>
        <v>0.10585923099501023</v>
      </c>
    </row>
    <row r="2849" spans="1:20" s="1063" customFormat="1">
      <c r="A2849" s="1072" t="s">
        <v>846</v>
      </c>
      <c r="B2849" s="1063" t="s">
        <v>768</v>
      </c>
      <c r="C2849" s="1063" t="s">
        <v>806</v>
      </c>
      <c r="D2849" s="1063" t="s">
        <v>1206</v>
      </c>
      <c r="E2849" s="1066">
        <v>2019</v>
      </c>
      <c r="F2849" s="1066">
        <v>2019</v>
      </c>
      <c r="G2849" s="1064">
        <v>43546</v>
      </c>
      <c r="H2849" s="1117">
        <f t="shared" si="132"/>
        <v>2019</v>
      </c>
      <c r="I2849" s="1118"/>
      <c r="J2849" s="1063" t="s">
        <v>925</v>
      </c>
      <c r="K2849" s="1063" t="s">
        <v>924</v>
      </c>
      <c r="L2849" s="1063" t="s">
        <v>827</v>
      </c>
      <c r="M2849" s="1063">
        <v>376.48799999999989</v>
      </c>
      <c r="N2849" s="1063">
        <v>0.16799999999999998</v>
      </c>
      <c r="O2849" s="1062">
        <f>VLOOKUP(C2849,'A. Rate Class Allocations'!$B$124:$J$128,6,FALSE)</f>
        <v>0.94261788524984402</v>
      </c>
      <c r="P2849" s="1061">
        <f>VLOOKUP(C2849,'A. Rate Class Allocations'!$B$124:$J$128,8,FALSE)</f>
        <v>0.86676492558695795</v>
      </c>
      <c r="Q2849" s="1061">
        <f>VLOOKUP(C2849,'A. Rate Class Allocations'!$B$124:$J$128,7,FALSE)</f>
        <v>0.93591420350510102</v>
      </c>
      <c r="R2849" s="1061">
        <f>VLOOKUP(C2849,'A. Rate Class Allocations'!$B$124:$J$128,9,FALSE)</f>
        <v>0.67326093337246795</v>
      </c>
      <c r="S2849" s="1060">
        <f t="shared" si="133"/>
        <v>307.60128328136295</v>
      </c>
      <c r="T2849" s="1060">
        <f t="shared" si="134"/>
        <v>0.10585923099501023</v>
      </c>
    </row>
    <row r="2850" spans="1:20" s="1063" customFormat="1">
      <c r="A2850" s="1072" t="s">
        <v>846</v>
      </c>
      <c r="B2850" s="1063" t="s">
        <v>768</v>
      </c>
      <c r="C2850" s="1063" t="s">
        <v>806</v>
      </c>
      <c r="D2850" s="1063" t="s">
        <v>1206</v>
      </c>
      <c r="E2850" s="1066">
        <v>2019</v>
      </c>
      <c r="F2850" s="1066">
        <v>2019</v>
      </c>
      <c r="G2850" s="1064">
        <v>43546</v>
      </c>
      <c r="H2850" s="1117">
        <f t="shared" si="132"/>
        <v>2019</v>
      </c>
      <c r="I2850" s="1118"/>
      <c r="J2850" s="1063" t="s">
        <v>843</v>
      </c>
      <c r="K2850" s="1063" t="s">
        <v>924</v>
      </c>
      <c r="L2850" s="1063" t="s">
        <v>827</v>
      </c>
      <c r="M2850" s="1063">
        <v>188.24399999999994</v>
      </c>
      <c r="N2850" s="1063">
        <v>8.3999999999999991E-2</v>
      </c>
      <c r="O2850" s="1062">
        <f>VLOOKUP(C2850,'A. Rate Class Allocations'!$B$124:$J$128,6,FALSE)</f>
        <v>0.94261788524984402</v>
      </c>
      <c r="P2850" s="1061">
        <f>VLOOKUP(C2850,'A. Rate Class Allocations'!$B$124:$J$128,8,FALSE)</f>
        <v>0.86676492558695795</v>
      </c>
      <c r="Q2850" s="1061">
        <f>VLOOKUP(C2850,'A. Rate Class Allocations'!$B$124:$J$128,7,FALSE)</f>
        <v>0.93591420350510102</v>
      </c>
      <c r="R2850" s="1061">
        <f>VLOOKUP(C2850,'A. Rate Class Allocations'!$B$124:$J$128,9,FALSE)</f>
        <v>0.67326093337246795</v>
      </c>
      <c r="S2850" s="1060">
        <f t="shared" si="133"/>
        <v>153.80064164068148</v>
      </c>
      <c r="T2850" s="1060">
        <f t="shared" si="134"/>
        <v>5.2929615497505113E-2</v>
      </c>
    </row>
    <row r="2851" spans="1:20" s="1063" customFormat="1">
      <c r="A2851" s="1072" t="s">
        <v>846</v>
      </c>
      <c r="B2851" s="1063" t="s">
        <v>768</v>
      </c>
      <c r="C2851" s="1063" t="s">
        <v>806</v>
      </c>
      <c r="D2851" s="1063" t="s">
        <v>1206</v>
      </c>
      <c r="E2851" s="1066">
        <v>2019</v>
      </c>
      <c r="F2851" s="1066">
        <v>2019</v>
      </c>
      <c r="G2851" s="1064">
        <v>43546</v>
      </c>
      <c r="H2851" s="1117">
        <f t="shared" si="132"/>
        <v>2019</v>
      </c>
      <c r="I2851" s="1118"/>
      <c r="J2851" s="1063" t="s">
        <v>843</v>
      </c>
      <c r="K2851" s="1063" t="s">
        <v>924</v>
      </c>
      <c r="L2851" s="1063" t="s">
        <v>827</v>
      </c>
      <c r="M2851" s="1063">
        <v>466.12800000000004</v>
      </c>
      <c r="N2851" s="1063">
        <v>0.20800000000000002</v>
      </c>
      <c r="O2851" s="1062">
        <f>VLOOKUP(C2851,'A. Rate Class Allocations'!$B$124:$J$128,6,FALSE)</f>
        <v>0.94261788524984402</v>
      </c>
      <c r="P2851" s="1061">
        <f>VLOOKUP(C2851,'A. Rate Class Allocations'!$B$124:$J$128,8,FALSE)</f>
        <v>0.86676492558695795</v>
      </c>
      <c r="Q2851" s="1061">
        <f>VLOOKUP(C2851,'A. Rate Class Allocations'!$B$124:$J$128,7,FALSE)</f>
        <v>0.93591420350510102</v>
      </c>
      <c r="R2851" s="1061">
        <f>VLOOKUP(C2851,'A. Rate Class Allocations'!$B$124:$J$128,9,FALSE)</f>
        <v>0.67326093337246795</v>
      </c>
      <c r="S2851" s="1060">
        <f t="shared" si="133"/>
        <v>380.83968406264</v>
      </c>
      <c r="T2851" s="1060">
        <f t="shared" si="134"/>
        <v>0.13106380980334603</v>
      </c>
    </row>
    <row r="2852" spans="1:20" s="1063" customFormat="1">
      <c r="A2852" s="1072" t="s">
        <v>846</v>
      </c>
      <c r="B2852" s="1063" t="s">
        <v>768</v>
      </c>
      <c r="C2852" s="1063" t="s">
        <v>806</v>
      </c>
      <c r="D2852" s="1063" t="s">
        <v>1206</v>
      </c>
      <c r="E2852" s="1066">
        <v>2019</v>
      </c>
      <c r="F2852" s="1066">
        <v>2019</v>
      </c>
      <c r="G2852" s="1064">
        <v>43546</v>
      </c>
      <c r="H2852" s="1117">
        <f t="shared" si="132"/>
        <v>2019</v>
      </c>
      <c r="I2852" s="1118"/>
      <c r="J2852" s="1063" t="s">
        <v>843</v>
      </c>
      <c r="K2852" s="1063" t="s">
        <v>924</v>
      </c>
      <c r="L2852" s="1063" t="s">
        <v>827</v>
      </c>
      <c r="M2852" s="1063">
        <v>376.48799999999989</v>
      </c>
      <c r="N2852" s="1063">
        <v>0.16799999999999998</v>
      </c>
      <c r="O2852" s="1062">
        <f>VLOOKUP(C2852,'A. Rate Class Allocations'!$B$124:$J$128,6,FALSE)</f>
        <v>0.94261788524984402</v>
      </c>
      <c r="P2852" s="1061">
        <f>VLOOKUP(C2852,'A. Rate Class Allocations'!$B$124:$J$128,8,FALSE)</f>
        <v>0.86676492558695795</v>
      </c>
      <c r="Q2852" s="1061">
        <f>VLOOKUP(C2852,'A. Rate Class Allocations'!$B$124:$J$128,7,FALSE)</f>
        <v>0.93591420350510102</v>
      </c>
      <c r="R2852" s="1061">
        <f>VLOOKUP(C2852,'A. Rate Class Allocations'!$B$124:$J$128,9,FALSE)</f>
        <v>0.67326093337246795</v>
      </c>
      <c r="S2852" s="1060">
        <f t="shared" si="133"/>
        <v>307.60128328136295</v>
      </c>
      <c r="T2852" s="1060">
        <f t="shared" si="134"/>
        <v>0.10585923099501023</v>
      </c>
    </row>
    <row r="2853" spans="1:20" s="1063" customFormat="1">
      <c r="A2853" s="1072" t="s">
        <v>846</v>
      </c>
      <c r="B2853" s="1063" t="s">
        <v>768</v>
      </c>
      <c r="C2853" s="1063" t="s">
        <v>806</v>
      </c>
      <c r="D2853" s="1063" t="s">
        <v>1205</v>
      </c>
      <c r="E2853" s="1066">
        <v>2019</v>
      </c>
      <c r="F2853" s="1066">
        <v>2019</v>
      </c>
      <c r="G2853" s="1064">
        <v>43577</v>
      </c>
      <c r="H2853" s="1117">
        <f t="shared" si="132"/>
        <v>2019</v>
      </c>
      <c r="I2853" s="1118"/>
      <c r="J2853" s="1063" t="s">
        <v>925</v>
      </c>
      <c r="K2853" s="1063" t="s">
        <v>924</v>
      </c>
      <c r="L2853" s="1063" t="s">
        <v>827</v>
      </c>
      <c r="M2853" s="1063">
        <v>2263.41</v>
      </c>
      <c r="N2853" s="1063">
        <v>0.90899999999999992</v>
      </c>
      <c r="O2853" s="1062">
        <f>VLOOKUP(C2853,'A. Rate Class Allocations'!$B$124:$J$128,6,FALSE)</f>
        <v>0.94261788524984402</v>
      </c>
      <c r="P2853" s="1061">
        <f>VLOOKUP(C2853,'A. Rate Class Allocations'!$B$124:$J$128,8,FALSE)</f>
        <v>0.86676492558695795</v>
      </c>
      <c r="Q2853" s="1061">
        <f>VLOOKUP(C2853,'A. Rate Class Allocations'!$B$124:$J$128,7,FALSE)</f>
        <v>0.93591420350510102</v>
      </c>
      <c r="R2853" s="1061">
        <f>VLOOKUP(C2853,'A. Rate Class Allocations'!$B$124:$J$128,9,FALSE)</f>
        <v>0.67326093337246795</v>
      </c>
      <c r="S2853" s="1060">
        <f t="shared" si="133"/>
        <v>1849.2696197272421</v>
      </c>
      <c r="T2853" s="1060">
        <f t="shared" si="134"/>
        <v>0.57277405341943033</v>
      </c>
    </row>
    <row r="2854" spans="1:20" s="1063" customFormat="1">
      <c r="A2854" s="1072" t="s">
        <v>846</v>
      </c>
      <c r="B2854" s="1063" t="s">
        <v>768</v>
      </c>
      <c r="C2854" s="1063" t="s">
        <v>806</v>
      </c>
      <c r="D2854" s="1063" t="s">
        <v>1204</v>
      </c>
      <c r="E2854" s="1066">
        <v>2019</v>
      </c>
      <c r="F2854" s="1066">
        <v>2019</v>
      </c>
      <c r="G2854" s="1064">
        <v>43545</v>
      </c>
      <c r="H2854" s="1117">
        <f t="shared" si="132"/>
        <v>2019</v>
      </c>
      <c r="I2854" s="1118"/>
      <c r="J2854" s="1063" t="s">
        <v>925</v>
      </c>
      <c r="K2854" s="1063" t="s">
        <v>924</v>
      </c>
      <c r="L2854" s="1063" t="s">
        <v>827</v>
      </c>
      <c r="M2854" s="1063">
        <v>2263.41</v>
      </c>
      <c r="N2854" s="1063">
        <v>0.90899999999999992</v>
      </c>
      <c r="O2854" s="1062">
        <f>VLOOKUP(C2854,'A. Rate Class Allocations'!$B$124:$J$128,6,FALSE)</f>
        <v>0.94261788524984402</v>
      </c>
      <c r="P2854" s="1061">
        <f>VLOOKUP(C2854,'A. Rate Class Allocations'!$B$124:$J$128,8,FALSE)</f>
        <v>0.86676492558695795</v>
      </c>
      <c r="Q2854" s="1061">
        <f>VLOOKUP(C2854,'A. Rate Class Allocations'!$B$124:$J$128,7,FALSE)</f>
        <v>0.93591420350510102</v>
      </c>
      <c r="R2854" s="1061">
        <f>VLOOKUP(C2854,'A. Rate Class Allocations'!$B$124:$J$128,9,FALSE)</f>
        <v>0.67326093337246795</v>
      </c>
      <c r="S2854" s="1060">
        <f t="shared" si="133"/>
        <v>1849.2696197272421</v>
      </c>
      <c r="T2854" s="1060">
        <f t="shared" si="134"/>
        <v>0.57277405341943033</v>
      </c>
    </row>
    <row r="2855" spans="1:20" s="1063" customFormat="1">
      <c r="A2855" s="1072" t="s">
        <v>846</v>
      </c>
      <c r="B2855" s="1063" t="s">
        <v>768</v>
      </c>
      <c r="C2855" s="1063" t="s">
        <v>806</v>
      </c>
      <c r="D2855" s="1063" t="s">
        <v>1204</v>
      </c>
      <c r="E2855" s="1066">
        <v>2019</v>
      </c>
      <c r="F2855" s="1066">
        <v>2019</v>
      </c>
      <c r="G2855" s="1064">
        <v>43545</v>
      </c>
      <c r="H2855" s="1117">
        <f t="shared" si="132"/>
        <v>2019</v>
      </c>
      <c r="I2855" s="1118"/>
      <c r="J2855" s="1063" t="s">
        <v>925</v>
      </c>
      <c r="K2855" s="1063" t="s">
        <v>924</v>
      </c>
      <c r="L2855" s="1063" t="s">
        <v>827</v>
      </c>
      <c r="M2855" s="1063">
        <v>104.58</v>
      </c>
      <c r="N2855" s="1063">
        <v>4.2000000000000003E-2</v>
      </c>
      <c r="O2855" s="1062">
        <f>VLOOKUP(C2855,'A. Rate Class Allocations'!$B$124:$J$128,6,FALSE)</f>
        <v>0.94261788524984402</v>
      </c>
      <c r="P2855" s="1061">
        <f>VLOOKUP(C2855,'A. Rate Class Allocations'!$B$124:$J$128,8,FALSE)</f>
        <v>0.86676492558695795</v>
      </c>
      <c r="Q2855" s="1061">
        <f>VLOOKUP(C2855,'A. Rate Class Allocations'!$B$124:$J$128,7,FALSE)</f>
        <v>0.93591420350510102</v>
      </c>
      <c r="R2855" s="1061">
        <f>VLOOKUP(C2855,'A. Rate Class Allocations'!$B$124:$J$128,9,FALSE)</f>
        <v>0.67326093337246795</v>
      </c>
      <c r="S2855" s="1060">
        <f t="shared" si="133"/>
        <v>85.444800911489736</v>
      </c>
      <c r="T2855" s="1060">
        <f t="shared" si="134"/>
        <v>2.646480774875256E-2</v>
      </c>
    </row>
    <row r="2856" spans="1:20" s="1063" customFormat="1">
      <c r="A2856" s="1072" t="s">
        <v>846</v>
      </c>
      <c r="B2856" s="1063" t="s">
        <v>768</v>
      </c>
      <c r="C2856" s="1063" t="s">
        <v>806</v>
      </c>
      <c r="D2856" s="1063" t="s">
        <v>1204</v>
      </c>
      <c r="E2856" s="1066">
        <v>2019</v>
      </c>
      <c r="F2856" s="1066">
        <v>2019</v>
      </c>
      <c r="G2856" s="1064">
        <v>43545</v>
      </c>
      <c r="H2856" s="1117">
        <f t="shared" si="132"/>
        <v>2019</v>
      </c>
      <c r="I2856" s="1118"/>
      <c r="J2856" s="1063" t="s">
        <v>843</v>
      </c>
      <c r="K2856" s="1063" t="s">
        <v>924</v>
      </c>
      <c r="L2856" s="1063" t="s">
        <v>827</v>
      </c>
      <c r="M2856" s="1063">
        <v>1812.7200000000003</v>
      </c>
      <c r="N2856" s="1063">
        <v>0.72800000000000009</v>
      </c>
      <c r="O2856" s="1062">
        <f>VLOOKUP(C2856,'A. Rate Class Allocations'!$B$124:$J$128,6,FALSE)</f>
        <v>0.94261788524984402</v>
      </c>
      <c r="P2856" s="1061">
        <f>VLOOKUP(C2856,'A. Rate Class Allocations'!$B$124:$J$128,8,FALSE)</f>
        <v>0.86676492558695795</v>
      </c>
      <c r="Q2856" s="1061">
        <f>VLOOKUP(C2856,'A. Rate Class Allocations'!$B$124:$J$128,7,FALSE)</f>
        <v>0.93591420350510102</v>
      </c>
      <c r="R2856" s="1061">
        <f>VLOOKUP(C2856,'A. Rate Class Allocations'!$B$124:$J$128,9,FALSE)</f>
        <v>0.67326093337246795</v>
      </c>
      <c r="S2856" s="1060">
        <f t="shared" si="133"/>
        <v>1481.0432157991556</v>
      </c>
      <c r="T2856" s="1060">
        <f t="shared" si="134"/>
        <v>0.45872333431171108</v>
      </c>
    </row>
    <row r="2857" spans="1:20" s="1063" customFormat="1">
      <c r="A2857" s="1072" t="s">
        <v>846</v>
      </c>
      <c r="B2857" s="1063" t="s">
        <v>768</v>
      </c>
      <c r="C2857" s="1063" t="s">
        <v>806</v>
      </c>
      <c r="D2857" s="1063" t="s">
        <v>1204</v>
      </c>
      <c r="E2857" s="1066">
        <v>2019</v>
      </c>
      <c r="F2857" s="1066">
        <v>2019</v>
      </c>
      <c r="G2857" s="1064">
        <v>43545</v>
      </c>
      <c r="H2857" s="1117">
        <f t="shared" si="132"/>
        <v>2019</v>
      </c>
      <c r="I2857" s="1118"/>
      <c r="J2857" s="1063" t="s">
        <v>843</v>
      </c>
      <c r="K2857" s="1063" t="s">
        <v>924</v>
      </c>
      <c r="L2857" s="1063" t="s">
        <v>827</v>
      </c>
      <c r="M2857" s="1063">
        <v>209.16</v>
      </c>
      <c r="N2857" s="1063">
        <v>8.4000000000000005E-2</v>
      </c>
      <c r="O2857" s="1062">
        <f>VLOOKUP(C2857,'A. Rate Class Allocations'!$B$124:$J$128,6,FALSE)</f>
        <v>0.94261788524984402</v>
      </c>
      <c r="P2857" s="1061">
        <f>VLOOKUP(C2857,'A. Rate Class Allocations'!$B$124:$J$128,8,FALSE)</f>
        <v>0.86676492558695795</v>
      </c>
      <c r="Q2857" s="1061">
        <f>VLOOKUP(C2857,'A. Rate Class Allocations'!$B$124:$J$128,7,FALSE)</f>
        <v>0.93591420350510102</v>
      </c>
      <c r="R2857" s="1061">
        <f>VLOOKUP(C2857,'A. Rate Class Allocations'!$B$124:$J$128,9,FALSE)</f>
        <v>0.67326093337246795</v>
      </c>
      <c r="S2857" s="1060">
        <f t="shared" si="133"/>
        <v>170.88960182297947</v>
      </c>
      <c r="T2857" s="1060">
        <f t="shared" si="134"/>
        <v>5.292961549750512E-2</v>
      </c>
    </row>
    <row r="2858" spans="1:20" s="1063" customFormat="1">
      <c r="A2858" s="1072" t="s">
        <v>846</v>
      </c>
      <c r="B2858" s="1063" t="s">
        <v>768</v>
      </c>
      <c r="C2858" s="1063" t="s">
        <v>806</v>
      </c>
      <c r="D2858" s="1063" t="s">
        <v>1204</v>
      </c>
      <c r="E2858" s="1066">
        <v>2019</v>
      </c>
      <c r="F2858" s="1066">
        <v>2019</v>
      </c>
      <c r="G2858" s="1064">
        <v>43545</v>
      </c>
      <c r="H2858" s="1117">
        <f t="shared" si="132"/>
        <v>2019</v>
      </c>
      <c r="I2858" s="1118"/>
      <c r="J2858" s="1063" t="s">
        <v>843</v>
      </c>
      <c r="K2858" s="1063" t="s">
        <v>924</v>
      </c>
      <c r="L2858" s="1063" t="s">
        <v>827</v>
      </c>
      <c r="M2858" s="1063">
        <v>253.98</v>
      </c>
      <c r="N2858" s="1063">
        <v>0.10200000000000001</v>
      </c>
      <c r="O2858" s="1062">
        <f>VLOOKUP(C2858,'A. Rate Class Allocations'!$B$124:$J$128,6,FALSE)</f>
        <v>0.94261788524984402</v>
      </c>
      <c r="P2858" s="1061">
        <f>VLOOKUP(C2858,'A. Rate Class Allocations'!$B$124:$J$128,8,FALSE)</f>
        <v>0.86676492558695795</v>
      </c>
      <c r="Q2858" s="1061">
        <f>VLOOKUP(C2858,'A. Rate Class Allocations'!$B$124:$J$128,7,FALSE)</f>
        <v>0.93591420350510102</v>
      </c>
      <c r="R2858" s="1061">
        <f>VLOOKUP(C2858,'A. Rate Class Allocations'!$B$124:$J$128,9,FALSE)</f>
        <v>0.67326093337246795</v>
      </c>
      <c r="S2858" s="1060">
        <f t="shared" si="133"/>
        <v>207.50880221361791</v>
      </c>
      <c r="T2858" s="1060">
        <f t="shared" si="134"/>
        <v>6.4271675961256214E-2</v>
      </c>
    </row>
    <row r="2859" spans="1:20" s="1063" customFormat="1">
      <c r="A2859" s="1072" t="s">
        <v>846</v>
      </c>
      <c r="B2859" s="1063" t="s">
        <v>768</v>
      </c>
      <c r="C2859" s="1063" t="s">
        <v>806</v>
      </c>
      <c r="D2859" s="1063" t="s">
        <v>1203</v>
      </c>
      <c r="E2859" s="1066">
        <v>2019</v>
      </c>
      <c r="F2859" s="1066">
        <v>2019</v>
      </c>
      <c r="G2859" s="1064">
        <v>43553</v>
      </c>
      <c r="H2859" s="1117">
        <f t="shared" si="132"/>
        <v>2019</v>
      </c>
      <c r="I2859" s="1118"/>
      <c r="J2859" s="1063" t="s">
        <v>925</v>
      </c>
      <c r="K2859" s="1063" t="s">
        <v>924</v>
      </c>
      <c r="L2859" s="1063" t="s">
        <v>827</v>
      </c>
      <c r="M2859" s="1063">
        <v>891.07199999999989</v>
      </c>
      <c r="N2859" s="1063">
        <v>0.10199999999999999</v>
      </c>
      <c r="O2859" s="1062">
        <f>VLOOKUP(C2859,'A. Rate Class Allocations'!$B$124:$J$128,6,FALSE)</f>
        <v>0.94261788524984402</v>
      </c>
      <c r="P2859" s="1061">
        <f>VLOOKUP(C2859,'A. Rate Class Allocations'!$B$124:$J$128,8,FALSE)</f>
        <v>0.86676492558695795</v>
      </c>
      <c r="Q2859" s="1061">
        <f>VLOOKUP(C2859,'A. Rate Class Allocations'!$B$124:$J$128,7,FALSE)</f>
        <v>0.93591420350510102</v>
      </c>
      <c r="R2859" s="1061">
        <f>VLOOKUP(C2859,'A. Rate Class Allocations'!$B$124:$J$128,9,FALSE)</f>
        <v>0.67326093337246795</v>
      </c>
      <c r="S2859" s="1060">
        <f t="shared" si="133"/>
        <v>728.03088198319915</v>
      </c>
      <c r="T2859" s="1060">
        <f t="shared" si="134"/>
        <v>6.42716759612562E-2</v>
      </c>
    </row>
    <row r="2860" spans="1:20" s="1063" customFormat="1">
      <c r="A2860" s="1072" t="s">
        <v>846</v>
      </c>
      <c r="B2860" s="1063" t="s">
        <v>768</v>
      </c>
      <c r="C2860" s="1063" t="s">
        <v>806</v>
      </c>
      <c r="D2860" s="1063" t="s">
        <v>1203</v>
      </c>
      <c r="E2860" s="1066">
        <v>2019</v>
      </c>
      <c r="F2860" s="1066">
        <v>2019</v>
      </c>
      <c r="G2860" s="1064">
        <v>43553</v>
      </c>
      <c r="H2860" s="1117">
        <f t="shared" si="132"/>
        <v>2019</v>
      </c>
      <c r="I2860" s="1118"/>
      <c r="J2860" s="1063" t="s">
        <v>925</v>
      </c>
      <c r="K2860" s="1063" t="s">
        <v>924</v>
      </c>
      <c r="L2860" s="1063" t="s">
        <v>827</v>
      </c>
      <c r="M2860" s="1063">
        <v>454.27200000000005</v>
      </c>
      <c r="N2860" s="1063">
        <v>5.1999999999999998E-2</v>
      </c>
      <c r="O2860" s="1062">
        <f>VLOOKUP(C2860,'A. Rate Class Allocations'!$B$124:$J$128,6,FALSE)</f>
        <v>0.94261788524984402</v>
      </c>
      <c r="P2860" s="1061">
        <f>VLOOKUP(C2860,'A. Rate Class Allocations'!$B$124:$J$128,8,FALSE)</f>
        <v>0.86676492558695795</v>
      </c>
      <c r="Q2860" s="1061">
        <f>VLOOKUP(C2860,'A. Rate Class Allocations'!$B$124:$J$128,7,FALSE)</f>
        <v>0.93591420350510102</v>
      </c>
      <c r="R2860" s="1061">
        <f>VLOOKUP(C2860,'A. Rate Class Allocations'!$B$124:$J$128,9,FALSE)</f>
        <v>0.67326093337246795</v>
      </c>
      <c r="S2860" s="1060">
        <f t="shared" si="133"/>
        <v>371.15299865810164</v>
      </c>
      <c r="T2860" s="1060">
        <f t="shared" si="134"/>
        <v>3.2765952450836501E-2</v>
      </c>
    </row>
    <row r="2861" spans="1:20" s="1063" customFormat="1">
      <c r="A2861" s="1072" t="s">
        <v>846</v>
      </c>
      <c r="B2861" s="1063" t="s">
        <v>768</v>
      </c>
      <c r="C2861" s="1063" t="s">
        <v>806</v>
      </c>
      <c r="D2861" s="1063" t="s">
        <v>1203</v>
      </c>
      <c r="E2861" s="1066">
        <v>2019</v>
      </c>
      <c r="F2861" s="1066">
        <v>2019</v>
      </c>
      <c r="G2861" s="1064">
        <v>43553</v>
      </c>
      <c r="H2861" s="1117">
        <f t="shared" si="132"/>
        <v>2019</v>
      </c>
      <c r="I2861" s="1118"/>
      <c r="J2861" s="1063" t="s">
        <v>925</v>
      </c>
      <c r="K2861" s="1063" t="s">
        <v>924</v>
      </c>
      <c r="L2861" s="1063" t="s">
        <v>827</v>
      </c>
      <c r="M2861" s="1063">
        <v>4586.3999999999996</v>
      </c>
      <c r="N2861" s="1063">
        <v>0.52500000000000002</v>
      </c>
      <c r="O2861" s="1062">
        <f>VLOOKUP(C2861,'A. Rate Class Allocations'!$B$124:$J$128,6,FALSE)</f>
        <v>0.94261788524984402</v>
      </c>
      <c r="P2861" s="1061">
        <f>VLOOKUP(C2861,'A. Rate Class Allocations'!$B$124:$J$128,8,FALSE)</f>
        <v>0.86676492558695795</v>
      </c>
      <c r="Q2861" s="1061">
        <f>VLOOKUP(C2861,'A. Rate Class Allocations'!$B$124:$J$128,7,FALSE)</f>
        <v>0.93591420350510102</v>
      </c>
      <c r="R2861" s="1061">
        <f>VLOOKUP(C2861,'A. Rate Class Allocations'!$B$124:$J$128,9,FALSE)</f>
        <v>0.67326093337246795</v>
      </c>
      <c r="S2861" s="1060">
        <f t="shared" si="133"/>
        <v>3747.2177749135258</v>
      </c>
      <c r="T2861" s="1060">
        <f t="shared" si="134"/>
        <v>0.33081009685940699</v>
      </c>
    </row>
    <row r="2862" spans="1:20" s="1063" customFormat="1">
      <c r="A2862" s="1072" t="s">
        <v>846</v>
      </c>
      <c r="B2862" s="1063" t="s">
        <v>768</v>
      </c>
      <c r="C2862" s="1063" t="s">
        <v>806</v>
      </c>
      <c r="D2862" s="1063" t="s">
        <v>1203</v>
      </c>
      <c r="E2862" s="1066">
        <v>2019</v>
      </c>
      <c r="F2862" s="1066">
        <v>2019</v>
      </c>
      <c r="G2862" s="1064">
        <v>43553</v>
      </c>
      <c r="H2862" s="1117">
        <f t="shared" si="132"/>
        <v>2019</v>
      </c>
      <c r="I2862" s="1118"/>
      <c r="J2862" s="1063" t="s">
        <v>925</v>
      </c>
      <c r="K2862" s="1063" t="s">
        <v>924</v>
      </c>
      <c r="L2862" s="1063" t="s">
        <v>827</v>
      </c>
      <c r="M2862" s="1063">
        <v>227.136</v>
      </c>
      <c r="N2862" s="1063">
        <v>2.6000000000000002E-2</v>
      </c>
      <c r="O2862" s="1062">
        <f>VLOOKUP(C2862,'A. Rate Class Allocations'!$B$124:$J$128,6,FALSE)</f>
        <v>0.94261788524984402</v>
      </c>
      <c r="P2862" s="1061">
        <f>VLOOKUP(C2862,'A. Rate Class Allocations'!$B$124:$J$128,8,FALSE)</f>
        <v>0.86676492558695795</v>
      </c>
      <c r="Q2862" s="1061">
        <f>VLOOKUP(C2862,'A. Rate Class Allocations'!$B$124:$J$128,7,FALSE)</f>
        <v>0.93591420350510102</v>
      </c>
      <c r="R2862" s="1061">
        <f>VLOOKUP(C2862,'A. Rate Class Allocations'!$B$124:$J$128,9,FALSE)</f>
        <v>0.67326093337246795</v>
      </c>
      <c r="S2862" s="1060">
        <f t="shared" si="133"/>
        <v>185.57649932905079</v>
      </c>
      <c r="T2862" s="1060">
        <f t="shared" si="134"/>
        <v>1.6382976225418254E-2</v>
      </c>
    </row>
    <row r="2863" spans="1:20" s="1063" customFormat="1">
      <c r="A2863" s="1072" t="s">
        <v>846</v>
      </c>
      <c r="B2863" s="1063" t="s">
        <v>768</v>
      </c>
      <c r="C2863" s="1063" t="s">
        <v>806</v>
      </c>
      <c r="D2863" s="1063" t="s">
        <v>1202</v>
      </c>
      <c r="E2863" s="1066">
        <v>2019</v>
      </c>
      <c r="F2863" s="1066">
        <v>2019</v>
      </c>
      <c r="G2863" s="1064">
        <v>43553</v>
      </c>
      <c r="H2863" s="1117">
        <f t="shared" si="132"/>
        <v>2019</v>
      </c>
      <c r="I2863" s="1118"/>
      <c r="J2863" s="1063" t="s">
        <v>925</v>
      </c>
      <c r="K2863" s="1063" t="s">
        <v>924</v>
      </c>
      <c r="L2863" s="1063" t="s">
        <v>827</v>
      </c>
      <c r="M2863" s="1063">
        <v>8615.6160000000018</v>
      </c>
      <c r="N2863" s="1063">
        <v>2.2080000000000002</v>
      </c>
      <c r="O2863" s="1062">
        <f>VLOOKUP(C2863,'A. Rate Class Allocations'!$B$124:$J$128,6,FALSE)</f>
        <v>0.94261788524984402</v>
      </c>
      <c r="P2863" s="1061">
        <f>VLOOKUP(C2863,'A. Rate Class Allocations'!$B$124:$J$128,8,FALSE)</f>
        <v>0.86676492558695795</v>
      </c>
      <c r="Q2863" s="1061">
        <f>VLOOKUP(C2863,'A. Rate Class Allocations'!$B$124:$J$128,7,FALSE)</f>
        <v>0.93591420350510102</v>
      </c>
      <c r="R2863" s="1061">
        <f>VLOOKUP(C2863,'A. Rate Class Allocations'!$B$124:$J$128,9,FALSE)</f>
        <v>0.67326093337246795</v>
      </c>
      <c r="S2863" s="1060">
        <f t="shared" si="133"/>
        <v>7039.2005531635659</v>
      </c>
      <c r="T2863" s="1060">
        <f t="shared" si="134"/>
        <v>1.3912927502201347</v>
      </c>
    </row>
    <row r="2864" spans="1:20" s="1063" customFormat="1">
      <c r="A2864" s="1072" t="s">
        <v>846</v>
      </c>
      <c r="B2864" s="1063" t="s">
        <v>768</v>
      </c>
      <c r="C2864" s="1063" t="s">
        <v>806</v>
      </c>
      <c r="D2864" s="1063" t="s">
        <v>1202</v>
      </c>
      <c r="E2864" s="1066">
        <v>2019</v>
      </c>
      <c r="F2864" s="1066">
        <v>2019</v>
      </c>
      <c r="G2864" s="1064">
        <v>43553</v>
      </c>
      <c r="H2864" s="1117">
        <f t="shared" si="132"/>
        <v>2019</v>
      </c>
      <c r="I2864" s="1118"/>
      <c r="J2864" s="1063" t="s">
        <v>925</v>
      </c>
      <c r="K2864" s="1063" t="s">
        <v>924</v>
      </c>
      <c r="L2864" s="1063" t="s">
        <v>827</v>
      </c>
      <c r="M2864" s="1063">
        <v>241.92400000000004</v>
      </c>
      <c r="N2864" s="1063">
        <v>6.2E-2</v>
      </c>
      <c r="O2864" s="1062">
        <f>VLOOKUP(C2864,'A. Rate Class Allocations'!$B$124:$J$128,6,FALSE)</f>
        <v>0.94261788524984402</v>
      </c>
      <c r="P2864" s="1061">
        <f>VLOOKUP(C2864,'A. Rate Class Allocations'!$B$124:$J$128,8,FALSE)</f>
        <v>0.86676492558695795</v>
      </c>
      <c r="Q2864" s="1061">
        <f>VLOOKUP(C2864,'A. Rate Class Allocations'!$B$124:$J$128,7,FALSE)</f>
        <v>0.93591420350510102</v>
      </c>
      <c r="R2864" s="1061">
        <f>VLOOKUP(C2864,'A. Rate Class Allocations'!$B$124:$J$128,9,FALSE)</f>
        <v>0.67326093337246795</v>
      </c>
      <c r="S2864" s="1060">
        <f t="shared" si="133"/>
        <v>197.65871118484648</v>
      </c>
      <c r="T2864" s="1060">
        <f t="shared" si="134"/>
        <v>3.9067097152920442E-2</v>
      </c>
    </row>
    <row r="2865" spans="1:20" s="1063" customFormat="1">
      <c r="A2865" s="1072" t="s">
        <v>846</v>
      </c>
      <c r="B2865" s="1063" t="s">
        <v>768</v>
      </c>
      <c r="C2865" s="1063" t="s">
        <v>806</v>
      </c>
      <c r="D2865" s="1063" t="s">
        <v>1202</v>
      </c>
      <c r="E2865" s="1066">
        <v>2019</v>
      </c>
      <c r="F2865" s="1066">
        <v>2019</v>
      </c>
      <c r="G2865" s="1064">
        <v>43553</v>
      </c>
      <c r="H2865" s="1117">
        <f t="shared" si="132"/>
        <v>2019</v>
      </c>
      <c r="I2865" s="1118"/>
      <c r="J2865" s="1063" t="s">
        <v>843</v>
      </c>
      <c r="K2865" s="1063" t="s">
        <v>924</v>
      </c>
      <c r="L2865" s="1063" t="s">
        <v>827</v>
      </c>
      <c r="M2865" s="1063">
        <v>1872.96</v>
      </c>
      <c r="N2865" s="1063">
        <v>0.48000000000000004</v>
      </c>
      <c r="O2865" s="1062">
        <f>VLOOKUP(C2865,'A. Rate Class Allocations'!$B$124:$J$128,6,FALSE)</f>
        <v>0.94261788524984402</v>
      </c>
      <c r="P2865" s="1061">
        <f>VLOOKUP(C2865,'A. Rate Class Allocations'!$B$124:$J$128,8,FALSE)</f>
        <v>0.86676492558695795</v>
      </c>
      <c r="Q2865" s="1061">
        <f>VLOOKUP(C2865,'A. Rate Class Allocations'!$B$124:$J$128,7,FALSE)</f>
        <v>0.93591420350510102</v>
      </c>
      <c r="R2865" s="1061">
        <f>VLOOKUP(C2865,'A. Rate Class Allocations'!$B$124:$J$128,9,FALSE)</f>
        <v>0.67326093337246795</v>
      </c>
      <c r="S2865" s="1060">
        <f t="shared" si="133"/>
        <v>1530.2609898181661</v>
      </c>
      <c r="T2865" s="1060">
        <f t="shared" si="134"/>
        <v>0.30245494570002923</v>
      </c>
    </row>
    <row r="2866" spans="1:20" s="1063" customFormat="1">
      <c r="A2866" s="1072" t="s">
        <v>846</v>
      </c>
      <c r="B2866" s="1063" t="s">
        <v>768</v>
      </c>
      <c r="C2866" s="1063" t="s">
        <v>806</v>
      </c>
      <c r="D2866" s="1063" t="s">
        <v>1202</v>
      </c>
      <c r="E2866" s="1066">
        <v>2019</v>
      </c>
      <c r="F2866" s="1066">
        <v>2019</v>
      </c>
      <c r="G2866" s="1064">
        <v>43553</v>
      </c>
      <c r="H2866" s="1117">
        <f t="shared" si="132"/>
        <v>2019</v>
      </c>
      <c r="I2866" s="1118"/>
      <c r="J2866" s="1063" t="s">
        <v>843</v>
      </c>
      <c r="K2866" s="1063" t="s">
        <v>924</v>
      </c>
      <c r="L2866" s="1063" t="s">
        <v>827</v>
      </c>
      <c r="M2866" s="1063">
        <v>199.00200000000001</v>
      </c>
      <c r="N2866" s="1063">
        <v>5.1000000000000004E-2</v>
      </c>
      <c r="O2866" s="1062">
        <f>VLOOKUP(C2866,'A. Rate Class Allocations'!$B$124:$J$128,6,FALSE)</f>
        <v>0.94261788524984402</v>
      </c>
      <c r="P2866" s="1061">
        <f>VLOOKUP(C2866,'A. Rate Class Allocations'!$B$124:$J$128,8,FALSE)</f>
        <v>0.86676492558695795</v>
      </c>
      <c r="Q2866" s="1061">
        <f>VLOOKUP(C2866,'A. Rate Class Allocations'!$B$124:$J$128,7,FALSE)</f>
        <v>0.93591420350510102</v>
      </c>
      <c r="R2866" s="1061">
        <f>VLOOKUP(C2866,'A. Rate Class Allocations'!$B$124:$J$128,9,FALSE)</f>
        <v>0.67326093337246795</v>
      </c>
      <c r="S2866" s="1060">
        <f t="shared" si="133"/>
        <v>162.59023016818017</v>
      </c>
      <c r="T2866" s="1060">
        <f t="shared" si="134"/>
        <v>3.2135837980628107E-2</v>
      </c>
    </row>
    <row r="2867" spans="1:20" s="1063" customFormat="1">
      <c r="A2867" s="1072" t="s">
        <v>846</v>
      </c>
      <c r="B2867" s="1063" t="s">
        <v>768</v>
      </c>
      <c r="C2867" s="1063" t="s">
        <v>806</v>
      </c>
      <c r="D2867" s="1063" t="s">
        <v>1202</v>
      </c>
      <c r="E2867" s="1066">
        <v>2019</v>
      </c>
      <c r="F2867" s="1066">
        <v>2019</v>
      </c>
      <c r="G2867" s="1064">
        <v>43553</v>
      </c>
      <c r="H2867" s="1117">
        <f t="shared" si="132"/>
        <v>2019</v>
      </c>
      <c r="I2867" s="1118"/>
      <c r="J2867" s="1063" t="s">
        <v>843</v>
      </c>
      <c r="K2867" s="1063" t="s">
        <v>924</v>
      </c>
      <c r="L2867" s="1063" t="s">
        <v>827</v>
      </c>
      <c r="M2867" s="1063">
        <v>1244.7380000000003</v>
      </c>
      <c r="N2867" s="1063">
        <v>0.31900000000000006</v>
      </c>
      <c r="O2867" s="1062">
        <f>VLOOKUP(C2867,'A. Rate Class Allocations'!$B$124:$J$128,6,FALSE)</f>
        <v>0.94261788524984402</v>
      </c>
      <c r="P2867" s="1061">
        <f>VLOOKUP(C2867,'A. Rate Class Allocations'!$B$124:$J$128,8,FALSE)</f>
        <v>0.86676492558695795</v>
      </c>
      <c r="Q2867" s="1061">
        <f>VLOOKUP(C2867,'A. Rate Class Allocations'!$B$124:$J$128,7,FALSE)</f>
        <v>0.93591420350510102</v>
      </c>
      <c r="R2867" s="1061">
        <f>VLOOKUP(C2867,'A. Rate Class Allocations'!$B$124:$J$128,9,FALSE)</f>
        <v>0.67326093337246795</v>
      </c>
      <c r="S2867" s="1060">
        <f t="shared" si="133"/>
        <v>1016.9859494833231</v>
      </c>
      <c r="T2867" s="1060">
        <f t="shared" si="134"/>
        <v>0.20100651599647781</v>
      </c>
    </row>
    <row r="2868" spans="1:20" s="1063" customFormat="1">
      <c r="A2868" s="1072" t="s">
        <v>846</v>
      </c>
      <c r="B2868" s="1063" t="s">
        <v>768</v>
      </c>
      <c r="C2868" s="1063" t="s">
        <v>806</v>
      </c>
      <c r="D2868" s="1063" t="s">
        <v>1202</v>
      </c>
      <c r="E2868" s="1066">
        <v>2019</v>
      </c>
      <c r="F2868" s="1066">
        <v>2019</v>
      </c>
      <c r="G2868" s="1064">
        <v>43553</v>
      </c>
      <c r="H2868" s="1117">
        <f t="shared" si="132"/>
        <v>2019</v>
      </c>
      <c r="I2868" s="1118"/>
      <c r="J2868" s="1063" t="s">
        <v>843</v>
      </c>
      <c r="K2868" s="1063" t="s">
        <v>924</v>
      </c>
      <c r="L2868" s="1063" t="s">
        <v>827</v>
      </c>
      <c r="M2868" s="1063">
        <v>362.88600000000002</v>
      </c>
      <c r="N2868" s="1063">
        <v>9.2999999999999999E-2</v>
      </c>
      <c r="O2868" s="1062">
        <f>VLOOKUP(C2868,'A. Rate Class Allocations'!$B$124:$J$128,6,FALSE)</f>
        <v>0.94261788524984402</v>
      </c>
      <c r="P2868" s="1061">
        <f>VLOOKUP(C2868,'A. Rate Class Allocations'!$B$124:$J$128,8,FALSE)</f>
        <v>0.86676492558695795</v>
      </c>
      <c r="Q2868" s="1061">
        <f>VLOOKUP(C2868,'A. Rate Class Allocations'!$B$124:$J$128,7,FALSE)</f>
        <v>0.93591420350510102</v>
      </c>
      <c r="R2868" s="1061">
        <f>VLOOKUP(C2868,'A. Rate Class Allocations'!$B$124:$J$128,9,FALSE)</f>
        <v>0.67326093337246795</v>
      </c>
      <c r="S2868" s="1060">
        <f t="shared" si="133"/>
        <v>296.48806677726975</v>
      </c>
      <c r="T2868" s="1060">
        <f t="shared" si="134"/>
        <v>5.860064572938066E-2</v>
      </c>
    </row>
    <row r="2869" spans="1:20" s="1063" customFormat="1">
      <c r="A2869" s="1072" t="s">
        <v>846</v>
      </c>
      <c r="B2869" s="1063" t="s">
        <v>768</v>
      </c>
      <c r="C2869" s="1063" t="s">
        <v>806</v>
      </c>
      <c r="D2869" s="1063" t="s">
        <v>1201</v>
      </c>
      <c r="E2869" s="1066">
        <v>2019</v>
      </c>
      <c r="F2869" s="1066">
        <v>2019</v>
      </c>
      <c r="G2869" s="1064">
        <v>43550</v>
      </c>
      <c r="H2869" s="1117">
        <f t="shared" si="132"/>
        <v>2019</v>
      </c>
      <c r="I2869" s="1118"/>
      <c r="J2869" s="1063" t="s">
        <v>925</v>
      </c>
      <c r="K2869" s="1063" t="s">
        <v>924</v>
      </c>
      <c r="L2869" s="1063" t="s">
        <v>827</v>
      </c>
      <c r="M2869" s="1063">
        <v>2460.1200000000003</v>
      </c>
      <c r="N2869" s="1063">
        <v>0.98800000000000021</v>
      </c>
      <c r="O2869" s="1062">
        <f>VLOOKUP(C2869,'A. Rate Class Allocations'!$B$124:$J$128,6,FALSE)</f>
        <v>0.94261788524984402</v>
      </c>
      <c r="P2869" s="1061">
        <f>VLOOKUP(C2869,'A. Rate Class Allocations'!$B$124:$J$128,8,FALSE)</f>
        <v>0.86676492558695795</v>
      </c>
      <c r="Q2869" s="1061">
        <f>VLOOKUP(C2869,'A. Rate Class Allocations'!$B$124:$J$128,7,FALSE)</f>
        <v>0.93591420350510102</v>
      </c>
      <c r="R2869" s="1061">
        <f>VLOOKUP(C2869,'A. Rate Class Allocations'!$B$124:$J$128,9,FALSE)</f>
        <v>0.67326093337246795</v>
      </c>
      <c r="S2869" s="1060">
        <f t="shared" si="133"/>
        <v>2009.9872214417112</v>
      </c>
      <c r="T2869" s="1060">
        <f t="shared" si="134"/>
        <v>0.62255309656589364</v>
      </c>
    </row>
    <row r="2870" spans="1:20" s="1063" customFormat="1">
      <c r="A2870" s="1072" t="s">
        <v>846</v>
      </c>
      <c r="B2870" s="1063" t="s">
        <v>768</v>
      </c>
      <c r="C2870" s="1063" t="s">
        <v>806</v>
      </c>
      <c r="D2870" s="1063" t="s">
        <v>1201</v>
      </c>
      <c r="E2870" s="1066">
        <v>2019</v>
      </c>
      <c r="F2870" s="1066">
        <v>2019</v>
      </c>
      <c r="G2870" s="1064">
        <v>43550</v>
      </c>
      <c r="H2870" s="1117">
        <f t="shared" si="132"/>
        <v>2019</v>
      </c>
      <c r="I2870" s="1118"/>
      <c r="J2870" s="1063" t="s">
        <v>925</v>
      </c>
      <c r="K2870" s="1063" t="s">
        <v>924</v>
      </c>
      <c r="L2870" s="1063" t="s">
        <v>827</v>
      </c>
      <c r="M2870" s="1063">
        <v>505.46999999999991</v>
      </c>
      <c r="N2870" s="1063">
        <v>0.20299999999999999</v>
      </c>
      <c r="O2870" s="1062">
        <f>VLOOKUP(C2870,'A. Rate Class Allocations'!$B$124:$J$128,6,FALSE)</f>
        <v>0.94261788524984402</v>
      </c>
      <c r="P2870" s="1061">
        <f>VLOOKUP(C2870,'A. Rate Class Allocations'!$B$124:$J$128,8,FALSE)</f>
        <v>0.86676492558695795</v>
      </c>
      <c r="Q2870" s="1061">
        <f>VLOOKUP(C2870,'A. Rate Class Allocations'!$B$124:$J$128,7,FALSE)</f>
        <v>0.93591420350510102</v>
      </c>
      <c r="R2870" s="1061">
        <f>VLOOKUP(C2870,'A. Rate Class Allocations'!$B$124:$J$128,9,FALSE)</f>
        <v>0.67326093337246795</v>
      </c>
      <c r="S2870" s="1060">
        <f t="shared" si="133"/>
        <v>412.98320440553363</v>
      </c>
      <c r="T2870" s="1060">
        <f t="shared" si="134"/>
        <v>0.12791323745230401</v>
      </c>
    </row>
    <row r="2871" spans="1:20" s="1063" customFormat="1">
      <c r="A2871" s="1072" t="s">
        <v>846</v>
      </c>
      <c r="B2871" s="1063" t="s">
        <v>768</v>
      </c>
      <c r="C2871" s="1063" t="s">
        <v>806</v>
      </c>
      <c r="D2871" s="1063" t="s">
        <v>1201</v>
      </c>
      <c r="E2871" s="1066">
        <v>2019</v>
      </c>
      <c r="F2871" s="1066">
        <v>2019</v>
      </c>
      <c r="G2871" s="1064">
        <v>43550</v>
      </c>
      <c r="H2871" s="1117">
        <f t="shared" si="132"/>
        <v>2019</v>
      </c>
      <c r="I2871" s="1118"/>
      <c r="J2871" s="1063" t="s">
        <v>925</v>
      </c>
      <c r="K2871" s="1063" t="s">
        <v>924</v>
      </c>
      <c r="L2871" s="1063" t="s">
        <v>827</v>
      </c>
      <c r="M2871" s="1063">
        <v>253.98000000000002</v>
      </c>
      <c r="N2871" s="1063">
        <v>0.10199999999999999</v>
      </c>
      <c r="O2871" s="1062">
        <f>VLOOKUP(C2871,'A. Rate Class Allocations'!$B$124:$J$128,6,FALSE)</f>
        <v>0.94261788524984402</v>
      </c>
      <c r="P2871" s="1061">
        <f>VLOOKUP(C2871,'A. Rate Class Allocations'!$B$124:$J$128,8,FALSE)</f>
        <v>0.86676492558695795</v>
      </c>
      <c r="Q2871" s="1061">
        <f>VLOOKUP(C2871,'A. Rate Class Allocations'!$B$124:$J$128,7,FALSE)</f>
        <v>0.93591420350510102</v>
      </c>
      <c r="R2871" s="1061">
        <f>VLOOKUP(C2871,'A. Rate Class Allocations'!$B$124:$J$128,9,FALSE)</f>
        <v>0.67326093337246795</v>
      </c>
      <c r="S2871" s="1060">
        <f t="shared" si="133"/>
        <v>207.50880221361794</v>
      </c>
      <c r="T2871" s="1060">
        <f t="shared" si="134"/>
        <v>6.42716759612562E-2</v>
      </c>
    </row>
    <row r="2872" spans="1:20" s="1063" customFormat="1">
      <c r="A2872" s="1072" t="s">
        <v>846</v>
      </c>
      <c r="B2872" s="1063" t="s">
        <v>768</v>
      </c>
      <c r="C2872" s="1063" t="s">
        <v>806</v>
      </c>
      <c r="D2872" s="1063" t="s">
        <v>1200</v>
      </c>
      <c r="E2872" s="1066">
        <v>2019</v>
      </c>
      <c r="F2872" s="1066">
        <v>2019</v>
      </c>
      <c r="G2872" s="1064">
        <v>43550</v>
      </c>
      <c r="H2872" s="1117">
        <f t="shared" si="132"/>
        <v>2019</v>
      </c>
      <c r="I2872" s="1118"/>
      <c r="J2872" s="1063" t="s">
        <v>925</v>
      </c>
      <c r="K2872" s="1063" t="s">
        <v>924</v>
      </c>
      <c r="L2872" s="1063" t="s">
        <v>827</v>
      </c>
      <c r="M2872" s="1063">
        <v>3107.5200000000009</v>
      </c>
      <c r="N2872" s="1063">
        <v>1.2480000000000002</v>
      </c>
      <c r="O2872" s="1062">
        <f>VLOOKUP(C2872,'A. Rate Class Allocations'!$B$124:$J$128,6,FALSE)</f>
        <v>0.94261788524984402</v>
      </c>
      <c r="P2872" s="1061">
        <f>VLOOKUP(C2872,'A. Rate Class Allocations'!$B$124:$J$128,8,FALSE)</f>
        <v>0.86676492558695795</v>
      </c>
      <c r="Q2872" s="1061">
        <f>VLOOKUP(C2872,'A. Rate Class Allocations'!$B$124:$J$128,7,FALSE)</f>
        <v>0.93591420350510102</v>
      </c>
      <c r="R2872" s="1061">
        <f>VLOOKUP(C2872,'A. Rate Class Allocations'!$B$124:$J$128,9,FALSE)</f>
        <v>0.67326093337246795</v>
      </c>
      <c r="S2872" s="1060">
        <f t="shared" si="133"/>
        <v>2538.9312270842674</v>
      </c>
      <c r="T2872" s="1060">
        <f t="shared" si="134"/>
        <v>0.78638285882007619</v>
      </c>
    </row>
    <row r="2873" spans="1:20" s="1063" customFormat="1">
      <c r="A2873" s="1072" t="s">
        <v>846</v>
      </c>
      <c r="B2873" s="1063" t="s">
        <v>768</v>
      </c>
      <c r="C2873" s="1063" t="s">
        <v>806</v>
      </c>
      <c r="D2873" s="1063" t="s">
        <v>1199</v>
      </c>
      <c r="E2873" s="1066">
        <v>2019</v>
      </c>
      <c r="F2873" s="1066">
        <v>2019</v>
      </c>
      <c r="G2873" s="1064">
        <v>43546</v>
      </c>
      <c r="H2873" s="1117">
        <f t="shared" si="132"/>
        <v>2019</v>
      </c>
      <c r="I2873" s="1118"/>
      <c r="J2873" s="1063" t="s">
        <v>925</v>
      </c>
      <c r="K2873" s="1063" t="s">
        <v>924</v>
      </c>
      <c r="L2873" s="1063" t="s">
        <v>827</v>
      </c>
      <c r="M2873" s="1063">
        <v>517.91999999999996</v>
      </c>
      <c r="N2873" s="1063">
        <v>0.20800000000000002</v>
      </c>
      <c r="O2873" s="1062">
        <f>VLOOKUP(C2873,'A. Rate Class Allocations'!$B$124:$J$128,6,FALSE)</f>
        <v>0.94261788524984402</v>
      </c>
      <c r="P2873" s="1061">
        <f>VLOOKUP(C2873,'A. Rate Class Allocations'!$B$124:$J$128,8,FALSE)</f>
        <v>0.86676492558695795</v>
      </c>
      <c r="Q2873" s="1061">
        <f>VLOOKUP(C2873,'A. Rate Class Allocations'!$B$124:$J$128,7,FALSE)</f>
        <v>0.93591420350510102</v>
      </c>
      <c r="R2873" s="1061">
        <f>VLOOKUP(C2873,'A. Rate Class Allocations'!$B$124:$J$128,9,FALSE)</f>
        <v>0.67326093337246795</v>
      </c>
      <c r="S2873" s="1060">
        <f t="shared" si="133"/>
        <v>423.15520451404439</v>
      </c>
      <c r="T2873" s="1060">
        <f t="shared" si="134"/>
        <v>0.13106380980334603</v>
      </c>
    </row>
    <row r="2874" spans="1:20" s="1063" customFormat="1">
      <c r="A2874" s="1072" t="s">
        <v>846</v>
      </c>
      <c r="B2874" s="1063" t="s">
        <v>768</v>
      </c>
      <c r="C2874" s="1063" t="s">
        <v>806</v>
      </c>
      <c r="D2874" s="1063" t="s">
        <v>1199</v>
      </c>
      <c r="E2874" s="1066">
        <v>2019</v>
      </c>
      <c r="F2874" s="1066">
        <v>2019</v>
      </c>
      <c r="G2874" s="1064">
        <v>43546</v>
      </c>
      <c r="H2874" s="1117">
        <f t="shared" si="132"/>
        <v>2019</v>
      </c>
      <c r="I2874" s="1118"/>
      <c r="J2874" s="1063" t="s">
        <v>925</v>
      </c>
      <c r="K2874" s="1063" t="s">
        <v>924</v>
      </c>
      <c r="L2874" s="1063" t="s">
        <v>827</v>
      </c>
      <c r="M2874" s="1063">
        <v>1010.9399999999998</v>
      </c>
      <c r="N2874" s="1063">
        <v>0.40599999999999997</v>
      </c>
      <c r="O2874" s="1062">
        <f>VLOOKUP(C2874,'A. Rate Class Allocations'!$B$124:$J$128,6,FALSE)</f>
        <v>0.94261788524984402</v>
      </c>
      <c r="P2874" s="1061">
        <f>VLOOKUP(C2874,'A. Rate Class Allocations'!$B$124:$J$128,8,FALSE)</f>
        <v>0.86676492558695795</v>
      </c>
      <c r="Q2874" s="1061">
        <f>VLOOKUP(C2874,'A. Rate Class Allocations'!$B$124:$J$128,7,FALSE)</f>
        <v>0.93591420350510102</v>
      </c>
      <c r="R2874" s="1061">
        <f>VLOOKUP(C2874,'A. Rate Class Allocations'!$B$124:$J$128,9,FALSE)</f>
        <v>0.67326093337246795</v>
      </c>
      <c r="S2874" s="1060">
        <f t="shared" si="133"/>
        <v>825.96640881106725</v>
      </c>
      <c r="T2874" s="1060">
        <f t="shared" si="134"/>
        <v>0.25582647490460803</v>
      </c>
    </row>
    <row r="2875" spans="1:20" s="1063" customFormat="1">
      <c r="A2875" s="1072" t="s">
        <v>846</v>
      </c>
      <c r="B2875" s="1063" t="s">
        <v>768</v>
      </c>
      <c r="C2875" s="1063" t="s">
        <v>806</v>
      </c>
      <c r="D2875" s="1063" t="s">
        <v>1198</v>
      </c>
      <c r="E2875" s="1066">
        <v>2019</v>
      </c>
      <c r="F2875" s="1066">
        <v>2019</v>
      </c>
      <c r="G2875" s="1064">
        <v>43566</v>
      </c>
      <c r="H2875" s="1117">
        <f t="shared" si="132"/>
        <v>2019</v>
      </c>
      <c r="I2875" s="1118"/>
      <c r="J2875" s="1063" t="s">
        <v>925</v>
      </c>
      <c r="K2875" s="1063" t="s">
        <v>924</v>
      </c>
      <c r="L2875" s="1063" t="s">
        <v>827</v>
      </c>
      <c r="M2875" s="1063">
        <v>3083.8080000000009</v>
      </c>
      <c r="N2875" s="1063">
        <v>0.36400000000000005</v>
      </c>
      <c r="O2875" s="1062">
        <f>VLOOKUP(C2875,'A. Rate Class Allocations'!$B$124:$J$128,6,FALSE)</f>
        <v>0.94261788524984402</v>
      </c>
      <c r="P2875" s="1061">
        <f>VLOOKUP(C2875,'A. Rate Class Allocations'!$B$124:$J$128,8,FALSE)</f>
        <v>0.86676492558695795</v>
      </c>
      <c r="Q2875" s="1061">
        <f>VLOOKUP(C2875,'A. Rate Class Allocations'!$B$124:$J$128,7,FALSE)</f>
        <v>0.93591420350510102</v>
      </c>
      <c r="R2875" s="1061">
        <f>VLOOKUP(C2875,'A. Rate Class Allocations'!$B$124:$J$128,9,FALSE)</f>
        <v>0.67326093337246795</v>
      </c>
      <c r="S2875" s="1060">
        <f t="shared" si="133"/>
        <v>2519.5578562751907</v>
      </c>
      <c r="T2875" s="1060">
        <f t="shared" si="134"/>
        <v>0.22936166715585554</v>
      </c>
    </row>
    <row r="2876" spans="1:20" s="1063" customFormat="1">
      <c r="A2876" s="1072" t="s">
        <v>846</v>
      </c>
      <c r="B2876" s="1063" t="s">
        <v>768</v>
      </c>
      <c r="C2876" s="1063" t="s">
        <v>806</v>
      </c>
      <c r="D2876" s="1063" t="s">
        <v>1198</v>
      </c>
      <c r="E2876" s="1066">
        <v>2019</v>
      </c>
      <c r="F2876" s="1066">
        <v>2019</v>
      </c>
      <c r="G2876" s="1064">
        <v>43566</v>
      </c>
      <c r="H2876" s="1117">
        <f t="shared" si="132"/>
        <v>2019</v>
      </c>
      <c r="I2876" s="1118"/>
      <c r="J2876" s="1063" t="s">
        <v>925</v>
      </c>
      <c r="K2876" s="1063" t="s">
        <v>924</v>
      </c>
      <c r="L2876" s="1063" t="s">
        <v>827</v>
      </c>
      <c r="M2876" s="1063">
        <v>7370.6400000000012</v>
      </c>
      <c r="N2876" s="1063">
        <v>0.87000000000000011</v>
      </c>
      <c r="O2876" s="1062">
        <f>VLOOKUP(C2876,'A. Rate Class Allocations'!$B$124:$J$128,6,FALSE)</f>
        <v>0.94261788524984402</v>
      </c>
      <c r="P2876" s="1061">
        <f>VLOOKUP(C2876,'A. Rate Class Allocations'!$B$124:$J$128,8,FALSE)</f>
        <v>0.86676492558695795</v>
      </c>
      <c r="Q2876" s="1061">
        <f>VLOOKUP(C2876,'A. Rate Class Allocations'!$B$124:$J$128,7,FALSE)</f>
        <v>0.93591420350510102</v>
      </c>
      <c r="R2876" s="1061">
        <f>VLOOKUP(C2876,'A. Rate Class Allocations'!$B$124:$J$128,9,FALSE)</f>
        <v>0.67326093337246795</v>
      </c>
      <c r="S2876" s="1060">
        <f t="shared" si="133"/>
        <v>6022.020150987405</v>
      </c>
      <c r="T2876" s="1060">
        <f t="shared" si="134"/>
        <v>0.54819958908130306</v>
      </c>
    </row>
    <row r="2877" spans="1:20" s="1063" customFormat="1">
      <c r="A2877" s="1072" t="s">
        <v>846</v>
      </c>
      <c r="B2877" s="1063" t="s">
        <v>768</v>
      </c>
      <c r="C2877" s="1063" t="s">
        <v>806</v>
      </c>
      <c r="D2877" s="1063" t="s">
        <v>1198</v>
      </c>
      <c r="E2877" s="1066">
        <v>2019</v>
      </c>
      <c r="F2877" s="1066">
        <v>2019</v>
      </c>
      <c r="G2877" s="1064">
        <v>43566</v>
      </c>
      <c r="H2877" s="1117">
        <f t="shared" si="132"/>
        <v>2019</v>
      </c>
      <c r="I2877" s="1118"/>
      <c r="J2877" s="1063" t="s">
        <v>925</v>
      </c>
      <c r="K2877" s="1063" t="s">
        <v>924</v>
      </c>
      <c r="L2877" s="1063" t="s">
        <v>827</v>
      </c>
      <c r="M2877" s="1063">
        <v>542.20800000000008</v>
      </c>
      <c r="N2877" s="1063">
        <v>6.4000000000000001E-2</v>
      </c>
      <c r="O2877" s="1062">
        <f>VLOOKUP(C2877,'A. Rate Class Allocations'!$B$124:$J$128,6,FALSE)</f>
        <v>0.94261788524984402</v>
      </c>
      <c r="P2877" s="1061">
        <f>VLOOKUP(C2877,'A. Rate Class Allocations'!$B$124:$J$128,8,FALSE)</f>
        <v>0.86676492558695795</v>
      </c>
      <c r="Q2877" s="1061">
        <f>VLOOKUP(C2877,'A. Rate Class Allocations'!$B$124:$J$128,7,FALSE)</f>
        <v>0.93591420350510102</v>
      </c>
      <c r="R2877" s="1061">
        <f>VLOOKUP(C2877,'A. Rate Class Allocations'!$B$124:$J$128,9,FALSE)</f>
        <v>0.67326093337246795</v>
      </c>
      <c r="S2877" s="1060">
        <f t="shared" si="133"/>
        <v>442.99918352091254</v>
      </c>
      <c r="T2877" s="1060">
        <f t="shared" si="134"/>
        <v>4.032732609333723E-2</v>
      </c>
    </row>
    <row r="2878" spans="1:20" s="1063" customFormat="1">
      <c r="A2878" s="1072" t="s">
        <v>846</v>
      </c>
      <c r="B2878" s="1063" t="s">
        <v>768</v>
      </c>
      <c r="C2878" s="1063" t="s">
        <v>806</v>
      </c>
      <c r="D2878" s="1063" t="s">
        <v>1198</v>
      </c>
      <c r="E2878" s="1066">
        <v>2019</v>
      </c>
      <c r="F2878" s="1066">
        <v>2019</v>
      </c>
      <c r="G2878" s="1064">
        <v>43566</v>
      </c>
      <c r="H2878" s="1117">
        <f t="shared" si="132"/>
        <v>2019</v>
      </c>
      <c r="I2878" s="1118"/>
      <c r="J2878" s="1063" t="s">
        <v>925</v>
      </c>
      <c r="K2878" s="1063" t="s">
        <v>924</v>
      </c>
      <c r="L2878" s="1063" t="s">
        <v>827</v>
      </c>
      <c r="M2878" s="1063">
        <v>254.16000000000003</v>
      </c>
      <c r="N2878" s="1063">
        <v>0.03</v>
      </c>
      <c r="O2878" s="1062">
        <f>VLOOKUP(C2878,'A. Rate Class Allocations'!$B$124:$J$128,6,FALSE)</f>
        <v>0.94261788524984402</v>
      </c>
      <c r="P2878" s="1061">
        <f>VLOOKUP(C2878,'A. Rate Class Allocations'!$B$124:$J$128,8,FALSE)</f>
        <v>0.86676492558695795</v>
      </c>
      <c r="Q2878" s="1061">
        <f>VLOOKUP(C2878,'A. Rate Class Allocations'!$B$124:$J$128,7,FALSE)</f>
        <v>0.93591420350510102</v>
      </c>
      <c r="R2878" s="1061">
        <f>VLOOKUP(C2878,'A. Rate Class Allocations'!$B$124:$J$128,9,FALSE)</f>
        <v>0.67326093337246795</v>
      </c>
      <c r="S2878" s="1060">
        <f t="shared" si="133"/>
        <v>207.65586727542777</v>
      </c>
      <c r="T2878" s="1060">
        <f t="shared" si="134"/>
        <v>1.8903434106251827E-2</v>
      </c>
    </row>
    <row r="2879" spans="1:20" s="1063" customFormat="1">
      <c r="A2879" s="1072" t="s">
        <v>846</v>
      </c>
      <c r="B2879" s="1063" t="s">
        <v>768</v>
      </c>
      <c r="C2879" s="1063" t="s">
        <v>806</v>
      </c>
      <c r="D2879" s="1063" t="s">
        <v>1197</v>
      </c>
      <c r="E2879" s="1066">
        <v>2019</v>
      </c>
      <c r="F2879" s="1066">
        <v>2019</v>
      </c>
      <c r="G2879" s="1064">
        <v>43570</v>
      </c>
      <c r="H2879" s="1117">
        <f t="shared" si="132"/>
        <v>2019</v>
      </c>
      <c r="I2879" s="1118"/>
      <c r="J2879" s="1063" t="s">
        <v>925</v>
      </c>
      <c r="K2879" s="1063" t="s">
        <v>924</v>
      </c>
      <c r="L2879" s="1063" t="s">
        <v>827</v>
      </c>
      <c r="M2879" s="1063">
        <v>1398.384</v>
      </c>
      <c r="N2879" s="1063">
        <v>0.62400000000000011</v>
      </c>
      <c r="O2879" s="1062">
        <f>VLOOKUP(C2879,'A. Rate Class Allocations'!$B$124:$J$128,6,FALSE)</f>
        <v>0.94261788524984402</v>
      </c>
      <c r="P2879" s="1061">
        <f>VLOOKUP(C2879,'A. Rate Class Allocations'!$B$124:$J$128,8,FALSE)</f>
        <v>0.86676492558695795</v>
      </c>
      <c r="Q2879" s="1061">
        <f>VLOOKUP(C2879,'A. Rate Class Allocations'!$B$124:$J$128,7,FALSE)</f>
        <v>0.93591420350510102</v>
      </c>
      <c r="R2879" s="1061">
        <f>VLOOKUP(C2879,'A. Rate Class Allocations'!$B$124:$J$128,9,FALSE)</f>
        <v>0.67326093337246795</v>
      </c>
      <c r="S2879" s="1060">
        <f t="shared" si="133"/>
        <v>1142.5190521879199</v>
      </c>
      <c r="T2879" s="1060">
        <f t="shared" si="134"/>
        <v>0.3931914294100381</v>
      </c>
    </row>
    <row r="2880" spans="1:20" s="1063" customFormat="1">
      <c r="A2880" s="1072" t="s">
        <v>846</v>
      </c>
      <c r="B2880" s="1063" t="s">
        <v>768</v>
      </c>
      <c r="C2880" s="1063" t="s">
        <v>806</v>
      </c>
      <c r="D2880" s="1063" t="s">
        <v>1197</v>
      </c>
      <c r="E2880" s="1066">
        <v>2019</v>
      </c>
      <c r="F2880" s="1066">
        <v>2019</v>
      </c>
      <c r="G2880" s="1064">
        <v>43570</v>
      </c>
      <c r="H2880" s="1117">
        <f t="shared" si="132"/>
        <v>2019</v>
      </c>
      <c r="I2880" s="1118"/>
      <c r="J2880" s="1063" t="s">
        <v>925</v>
      </c>
      <c r="K2880" s="1063" t="s">
        <v>924</v>
      </c>
      <c r="L2880" s="1063" t="s">
        <v>827</v>
      </c>
      <c r="M2880" s="1063">
        <v>73.953000000000003</v>
      </c>
      <c r="N2880" s="1063">
        <v>3.3000000000000002E-2</v>
      </c>
      <c r="O2880" s="1062">
        <f>VLOOKUP(C2880,'A. Rate Class Allocations'!$B$124:$J$128,6,FALSE)</f>
        <v>0.94261788524984402</v>
      </c>
      <c r="P2880" s="1061">
        <f>VLOOKUP(C2880,'A. Rate Class Allocations'!$B$124:$J$128,8,FALSE)</f>
        <v>0.86676492558695795</v>
      </c>
      <c r="Q2880" s="1061">
        <f>VLOOKUP(C2880,'A. Rate Class Allocations'!$B$124:$J$128,7,FALSE)</f>
        <v>0.93591420350510102</v>
      </c>
      <c r="R2880" s="1061">
        <f>VLOOKUP(C2880,'A. Rate Class Allocations'!$B$124:$J$128,9,FALSE)</f>
        <v>0.67326093337246795</v>
      </c>
      <c r="S2880" s="1060">
        <f t="shared" si="133"/>
        <v>60.421680644553454</v>
      </c>
      <c r="T2880" s="1060">
        <f t="shared" si="134"/>
        <v>2.0793777516877009E-2</v>
      </c>
    </row>
    <row r="2881" spans="1:20" s="1063" customFormat="1">
      <c r="A2881" s="1072" t="s">
        <v>846</v>
      </c>
      <c r="B2881" s="1063" t="s">
        <v>768</v>
      </c>
      <c r="C2881" s="1063" t="s">
        <v>806</v>
      </c>
      <c r="D2881" s="1063" t="s">
        <v>1197</v>
      </c>
      <c r="E2881" s="1066">
        <v>2019</v>
      </c>
      <c r="F2881" s="1066">
        <v>2019</v>
      </c>
      <c r="G2881" s="1064">
        <v>43570</v>
      </c>
      <c r="H2881" s="1117">
        <f t="shared" si="132"/>
        <v>2019</v>
      </c>
      <c r="I2881" s="1118"/>
      <c r="J2881" s="1063" t="s">
        <v>925</v>
      </c>
      <c r="K2881" s="1063" t="s">
        <v>924</v>
      </c>
      <c r="L2881" s="1063" t="s">
        <v>827</v>
      </c>
      <c r="M2881" s="1063">
        <v>228.58200000000002</v>
      </c>
      <c r="N2881" s="1063">
        <v>0.10199999999999999</v>
      </c>
      <c r="O2881" s="1062">
        <f>VLOOKUP(C2881,'A. Rate Class Allocations'!$B$124:$J$128,6,FALSE)</f>
        <v>0.94261788524984402</v>
      </c>
      <c r="P2881" s="1061">
        <f>VLOOKUP(C2881,'A. Rate Class Allocations'!$B$124:$J$128,8,FALSE)</f>
        <v>0.86676492558695795</v>
      </c>
      <c r="Q2881" s="1061">
        <f>VLOOKUP(C2881,'A. Rate Class Allocations'!$B$124:$J$128,7,FALSE)</f>
        <v>0.93591420350510102</v>
      </c>
      <c r="R2881" s="1061">
        <f>VLOOKUP(C2881,'A. Rate Class Allocations'!$B$124:$J$128,9,FALSE)</f>
        <v>0.67326093337246795</v>
      </c>
      <c r="S2881" s="1060">
        <f t="shared" si="133"/>
        <v>186.75792199225617</v>
      </c>
      <c r="T2881" s="1060">
        <f t="shared" si="134"/>
        <v>6.42716759612562E-2</v>
      </c>
    </row>
    <row r="2882" spans="1:20" s="1063" customFormat="1">
      <c r="A2882" s="1072" t="s">
        <v>846</v>
      </c>
      <c r="B2882" s="1063" t="s">
        <v>768</v>
      </c>
      <c r="C2882" s="1063" t="s">
        <v>806</v>
      </c>
      <c r="D2882" s="1063" t="s">
        <v>1196</v>
      </c>
      <c r="E2882" s="1066">
        <v>2019</v>
      </c>
      <c r="F2882" s="1066">
        <v>2019</v>
      </c>
      <c r="G2882" s="1064">
        <v>43570</v>
      </c>
      <c r="H2882" s="1117">
        <f t="shared" si="132"/>
        <v>2019</v>
      </c>
      <c r="I2882" s="1118"/>
      <c r="J2882" s="1063" t="s">
        <v>925</v>
      </c>
      <c r="K2882" s="1063" t="s">
        <v>924</v>
      </c>
      <c r="L2882" s="1063" t="s">
        <v>827</v>
      </c>
      <c r="M2882" s="1063">
        <v>1178.268</v>
      </c>
      <c r="N2882" s="1063">
        <v>0.67599999999999993</v>
      </c>
      <c r="O2882" s="1062">
        <f>VLOOKUP(C2882,'A. Rate Class Allocations'!$B$124:$J$128,6,FALSE)</f>
        <v>0.94261788524984402</v>
      </c>
      <c r="P2882" s="1061">
        <f>VLOOKUP(C2882,'A. Rate Class Allocations'!$B$124:$J$128,8,FALSE)</f>
        <v>0.86676492558695795</v>
      </c>
      <c r="Q2882" s="1061">
        <f>VLOOKUP(C2882,'A. Rate Class Allocations'!$B$124:$J$128,7,FALSE)</f>
        <v>0.93591420350510102</v>
      </c>
      <c r="R2882" s="1061">
        <f>VLOOKUP(C2882,'A. Rate Class Allocations'!$B$124:$J$128,9,FALSE)</f>
        <v>0.67326093337246795</v>
      </c>
      <c r="S2882" s="1060">
        <f t="shared" si="133"/>
        <v>962.67809026945099</v>
      </c>
      <c r="T2882" s="1060">
        <f t="shared" si="134"/>
        <v>0.42595738186087445</v>
      </c>
    </row>
    <row r="2883" spans="1:20" s="1063" customFormat="1">
      <c r="A2883" s="1072" t="s">
        <v>846</v>
      </c>
      <c r="B2883" s="1063" t="s">
        <v>768</v>
      </c>
      <c r="C2883" s="1063" t="s">
        <v>806</v>
      </c>
      <c r="D2883" s="1063" t="s">
        <v>1196</v>
      </c>
      <c r="E2883" s="1066">
        <v>2019</v>
      </c>
      <c r="F2883" s="1066">
        <v>2019</v>
      </c>
      <c r="G2883" s="1064">
        <v>43570</v>
      </c>
      <c r="H2883" s="1117">
        <f t="shared" si="132"/>
        <v>2019</v>
      </c>
      <c r="I2883" s="1118"/>
      <c r="J2883" s="1063" t="s">
        <v>925</v>
      </c>
      <c r="K2883" s="1063" t="s">
        <v>924</v>
      </c>
      <c r="L2883" s="1063" t="s">
        <v>827</v>
      </c>
      <c r="M2883" s="1063">
        <v>277.137</v>
      </c>
      <c r="N2883" s="1063">
        <v>0.159</v>
      </c>
      <c r="O2883" s="1062">
        <f>VLOOKUP(C2883,'A. Rate Class Allocations'!$B$124:$J$128,6,FALSE)</f>
        <v>0.94261788524984402</v>
      </c>
      <c r="P2883" s="1061">
        <f>VLOOKUP(C2883,'A. Rate Class Allocations'!$B$124:$J$128,8,FALSE)</f>
        <v>0.86676492558695795</v>
      </c>
      <c r="Q2883" s="1061">
        <f>VLOOKUP(C2883,'A. Rate Class Allocations'!$B$124:$J$128,7,FALSE)</f>
        <v>0.93591420350510102</v>
      </c>
      <c r="R2883" s="1061">
        <f>VLOOKUP(C2883,'A. Rate Class Allocations'!$B$124:$J$128,9,FALSE)</f>
        <v>0.67326093337246795</v>
      </c>
      <c r="S2883" s="1060">
        <f t="shared" si="133"/>
        <v>226.42872241544779</v>
      </c>
      <c r="T2883" s="1060">
        <f t="shared" si="134"/>
        <v>0.10018820076313469</v>
      </c>
    </row>
    <row r="2884" spans="1:20" s="1063" customFormat="1">
      <c r="A2884" s="1072" t="s">
        <v>846</v>
      </c>
      <c r="B2884" s="1063" t="s">
        <v>768</v>
      </c>
      <c r="C2884" s="1063" t="s">
        <v>806</v>
      </c>
      <c r="D2884" s="1063" t="s">
        <v>1195</v>
      </c>
      <c r="E2884" s="1066">
        <v>2019</v>
      </c>
      <c r="F2884" s="1066">
        <v>2019</v>
      </c>
      <c r="G2884" s="1064">
        <v>43567</v>
      </c>
      <c r="H2884" s="1117">
        <f t="shared" ref="H2884:H2947" si="135">YEAR(G2884)</f>
        <v>2019</v>
      </c>
      <c r="I2884" s="1118"/>
      <c r="J2884" s="1063" t="s">
        <v>925</v>
      </c>
      <c r="K2884" s="1063" t="s">
        <v>924</v>
      </c>
      <c r="L2884" s="1063" t="s">
        <v>827</v>
      </c>
      <c r="M2884" s="1063">
        <v>1268.5920000000003</v>
      </c>
      <c r="N2884" s="1063">
        <v>0.62400000000000011</v>
      </c>
      <c r="O2884" s="1062">
        <f>VLOOKUP(C2884,'A. Rate Class Allocations'!$B$124:$J$128,6,FALSE)</f>
        <v>0.94261788524984402</v>
      </c>
      <c r="P2884" s="1061">
        <f>VLOOKUP(C2884,'A. Rate Class Allocations'!$B$124:$J$128,8,FALSE)</f>
        <v>0.86676492558695795</v>
      </c>
      <c r="Q2884" s="1061">
        <f>VLOOKUP(C2884,'A. Rate Class Allocations'!$B$124:$J$128,7,FALSE)</f>
        <v>0.93591420350510102</v>
      </c>
      <c r="R2884" s="1061">
        <f>VLOOKUP(C2884,'A. Rate Class Allocations'!$B$124:$J$128,9,FALSE)</f>
        <v>0.67326093337246795</v>
      </c>
      <c r="S2884" s="1060">
        <f t="shared" ref="S2884:S2947" si="136">M2884*O2884*P2884</f>
        <v>1036.4753382856054</v>
      </c>
      <c r="T2884" s="1060">
        <f t="shared" ref="T2884:T2947" si="137">N2884*Q2884*R2884</f>
        <v>0.3931914294100381</v>
      </c>
    </row>
    <row r="2885" spans="1:20" s="1063" customFormat="1">
      <c r="A2885" s="1072" t="s">
        <v>846</v>
      </c>
      <c r="B2885" s="1063" t="s">
        <v>768</v>
      </c>
      <c r="C2885" s="1063" t="s">
        <v>806</v>
      </c>
      <c r="D2885" s="1063" t="s">
        <v>1195</v>
      </c>
      <c r="E2885" s="1066">
        <v>2019</v>
      </c>
      <c r="F2885" s="1066">
        <v>2019</v>
      </c>
      <c r="G2885" s="1064">
        <v>43567</v>
      </c>
      <c r="H2885" s="1117">
        <f t="shared" si="135"/>
        <v>2019</v>
      </c>
      <c r="I2885" s="1118"/>
      <c r="J2885" s="1063" t="s">
        <v>925</v>
      </c>
      <c r="K2885" s="1063" t="s">
        <v>924</v>
      </c>
      <c r="L2885" s="1063" t="s">
        <v>827</v>
      </c>
      <c r="M2885" s="1063">
        <v>176.87100000000001</v>
      </c>
      <c r="N2885" s="1063">
        <v>8.6999999999999994E-2</v>
      </c>
      <c r="O2885" s="1062">
        <f>VLOOKUP(C2885,'A. Rate Class Allocations'!$B$124:$J$128,6,FALSE)</f>
        <v>0.94261788524984402</v>
      </c>
      <c r="P2885" s="1061">
        <f>VLOOKUP(C2885,'A. Rate Class Allocations'!$B$124:$J$128,8,FALSE)</f>
        <v>0.86676492558695795</v>
      </c>
      <c r="Q2885" s="1061">
        <f>VLOOKUP(C2885,'A. Rate Class Allocations'!$B$124:$J$128,7,FALSE)</f>
        <v>0.93591420350510102</v>
      </c>
      <c r="R2885" s="1061">
        <f>VLOOKUP(C2885,'A. Rate Class Allocations'!$B$124:$J$128,9,FALSE)</f>
        <v>0.67326093337246795</v>
      </c>
      <c r="S2885" s="1060">
        <f t="shared" si="136"/>
        <v>144.5085808186661</v>
      </c>
      <c r="T2885" s="1060">
        <f t="shared" si="137"/>
        <v>5.4819958908130288E-2</v>
      </c>
    </row>
    <row r="2886" spans="1:20" s="1063" customFormat="1">
      <c r="A2886" s="1072" t="s">
        <v>846</v>
      </c>
      <c r="B2886" s="1063" t="s">
        <v>768</v>
      </c>
      <c r="C2886" s="1063" t="s">
        <v>806</v>
      </c>
      <c r="D2886" s="1063" t="s">
        <v>1194</v>
      </c>
      <c r="E2886" s="1066">
        <v>2019</v>
      </c>
      <c r="F2886" s="1066">
        <v>2019</v>
      </c>
      <c r="G2886" s="1064">
        <v>43566</v>
      </c>
      <c r="H2886" s="1117">
        <f t="shared" si="135"/>
        <v>2019</v>
      </c>
      <c r="I2886" s="1118"/>
      <c r="J2886" s="1063" t="s">
        <v>925</v>
      </c>
      <c r="K2886" s="1063" t="s">
        <v>924</v>
      </c>
      <c r="L2886" s="1063" t="s">
        <v>827</v>
      </c>
      <c r="M2886" s="1063">
        <v>1346.5919999999999</v>
      </c>
      <c r="N2886" s="1063">
        <v>0.67599999999999993</v>
      </c>
      <c r="O2886" s="1062">
        <f>VLOOKUP(C2886,'A. Rate Class Allocations'!$B$124:$J$128,6,FALSE)</f>
        <v>0.94261788524984402</v>
      </c>
      <c r="P2886" s="1061">
        <f>VLOOKUP(C2886,'A. Rate Class Allocations'!$B$124:$J$128,8,FALSE)</f>
        <v>0.86676492558695795</v>
      </c>
      <c r="Q2886" s="1061">
        <f>VLOOKUP(C2886,'A. Rate Class Allocations'!$B$124:$J$128,7,FALSE)</f>
        <v>0.93591420350510102</v>
      </c>
      <c r="R2886" s="1061">
        <f>VLOOKUP(C2886,'A. Rate Class Allocations'!$B$124:$J$128,9,FALSE)</f>
        <v>0.67326093337246795</v>
      </c>
      <c r="S2886" s="1060">
        <f t="shared" si="136"/>
        <v>1100.2035317365153</v>
      </c>
      <c r="T2886" s="1060">
        <f t="shared" si="137"/>
        <v>0.42595738186087445</v>
      </c>
    </row>
    <row r="2887" spans="1:20" s="1063" customFormat="1">
      <c r="A2887" s="1072" t="s">
        <v>846</v>
      </c>
      <c r="B2887" s="1063" t="s">
        <v>768</v>
      </c>
      <c r="C2887" s="1063" t="s">
        <v>806</v>
      </c>
      <c r="D2887" s="1063" t="s">
        <v>1194</v>
      </c>
      <c r="E2887" s="1066">
        <v>2019</v>
      </c>
      <c r="F2887" s="1066">
        <v>2019</v>
      </c>
      <c r="G2887" s="1064">
        <v>43566</v>
      </c>
      <c r="H2887" s="1117">
        <f t="shared" si="135"/>
        <v>2019</v>
      </c>
      <c r="I2887" s="1118"/>
      <c r="J2887" s="1063" t="s">
        <v>925</v>
      </c>
      <c r="K2887" s="1063" t="s">
        <v>924</v>
      </c>
      <c r="L2887" s="1063" t="s">
        <v>827</v>
      </c>
      <c r="M2887" s="1063">
        <v>57.767999999999994</v>
      </c>
      <c r="N2887" s="1063">
        <v>2.8999999999999998E-2</v>
      </c>
      <c r="O2887" s="1062">
        <f>VLOOKUP(C2887,'A. Rate Class Allocations'!$B$124:$J$128,6,FALSE)</f>
        <v>0.94261788524984402</v>
      </c>
      <c r="P2887" s="1061">
        <f>VLOOKUP(C2887,'A. Rate Class Allocations'!$B$124:$J$128,8,FALSE)</f>
        <v>0.86676492558695795</v>
      </c>
      <c r="Q2887" s="1061">
        <f>VLOOKUP(C2887,'A. Rate Class Allocations'!$B$124:$J$128,7,FALSE)</f>
        <v>0.93591420350510102</v>
      </c>
      <c r="R2887" s="1061">
        <f>VLOOKUP(C2887,'A. Rate Class Allocations'!$B$124:$J$128,9,FALSE)</f>
        <v>0.67326093337246795</v>
      </c>
      <c r="S2887" s="1060">
        <f t="shared" si="136"/>
        <v>47.198080503489564</v>
      </c>
      <c r="T2887" s="1060">
        <f t="shared" si="137"/>
        <v>1.8273319636043429E-2</v>
      </c>
    </row>
    <row r="2888" spans="1:20" s="1063" customFormat="1">
      <c r="A2888" s="1072" t="s">
        <v>846</v>
      </c>
      <c r="B2888" s="1063" t="s">
        <v>768</v>
      </c>
      <c r="C2888" s="1063" t="s">
        <v>806</v>
      </c>
      <c r="D2888" s="1063" t="s">
        <v>1194</v>
      </c>
      <c r="E2888" s="1066">
        <v>2019</v>
      </c>
      <c r="F2888" s="1066">
        <v>2019</v>
      </c>
      <c r="G2888" s="1064">
        <v>43566</v>
      </c>
      <c r="H2888" s="1117">
        <f t="shared" si="135"/>
        <v>2019</v>
      </c>
      <c r="I2888" s="1118"/>
      <c r="J2888" s="1063" t="s">
        <v>925</v>
      </c>
      <c r="K2888" s="1063" t="s">
        <v>924</v>
      </c>
      <c r="L2888" s="1063" t="s">
        <v>827</v>
      </c>
      <c r="M2888" s="1063">
        <v>422.30400000000009</v>
      </c>
      <c r="N2888" s="1063">
        <v>0.21200000000000002</v>
      </c>
      <c r="O2888" s="1062">
        <f>VLOOKUP(C2888,'A. Rate Class Allocations'!$B$124:$J$128,6,FALSE)</f>
        <v>0.94261788524984402</v>
      </c>
      <c r="P2888" s="1061">
        <f>VLOOKUP(C2888,'A. Rate Class Allocations'!$B$124:$J$128,8,FALSE)</f>
        <v>0.86676492558695795</v>
      </c>
      <c r="Q2888" s="1061">
        <f>VLOOKUP(C2888,'A. Rate Class Allocations'!$B$124:$J$128,7,FALSE)</f>
        <v>0.93591420350510102</v>
      </c>
      <c r="R2888" s="1061">
        <f>VLOOKUP(C2888,'A. Rate Class Allocations'!$B$124:$J$128,9,FALSE)</f>
        <v>0.67326093337246795</v>
      </c>
      <c r="S2888" s="1060">
        <f t="shared" si="136"/>
        <v>345.03424368068244</v>
      </c>
      <c r="T2888" s="1060">
        <f t="shared" si="137"/>
        <v>0.13358426768417958</v>
      </c>
    </row>
    <row r="2889" spans="1:20" s="1063" customFormat="1">
      <c r="A2889" s="1072" t="s">
        <v>846</v>
      </c>
      <c r="B2889" s="1063" t="s">
        <v>768</v>
      </c>
      <c r="C2889" s="1063" t="s">
        <v>806</v>
      </c>
      <c r="D2889" s="1063" t="s">
        <v>1193</v>
      </c>
      <c r="E2889" s="1066">
        <v>2019</v>
      </c>
      <c r="F2889" s="1066">
        <v>2019</v>
      </c>
      <c r="G2889" s="1064">
        <v>43570</v>
      </c>
      <c r="H2889" s="1117">
        <f t="shared" si="135"/>
        <v>2019</v>
      </c>
      <c r="I2889" s="1118"/>
      <c r="J2889" s="1063" t="s">
        <v>925</v>
      </c>
      <c r="K2889" s="1063" t="s">
        <v>924</v>
      </c>
      <c r="L2889" s="1063" t="s">
        <v>827</v>
      </c>
      <c r="M2889" s="1063">
        <v>826.92899999999997</v>
      </c>
      <c r="N2889" s="1063">
        <v>0.36899999999999994</v>
      </c>
      <c r="O2889" s="1062">
        <f>VLOOKUP(C2889,'A. Rate Class Allocations'!$B$124:$J$128,6,FALSE)</f>
        <v>0.94261788524984402</v>
      </c>
      <c r="P2889" s="1061">
        <f>VLOOKUP(C2889,'A. Rate Class Allocations'!$B$124:$J$128,8,FALSE)</f>
        <v>0.86676492558695795</v>
      </c>
      <c r="Q2889" s="1061">
        <f>VLOOKUP(C2889,'A. Rate Class Allocations'!$B$124:$J$128,7,FALSE)</f>
        <v>0.93591420350510102</v>
      </c>
      <c r="R2889" s="1061">
        <f>VLOOKUP(C2889,'A. Rate Class Allocations'!$B$124:$J$128,9,FALSE)</f>
        <v>0.67326093337246795</v>
      </c>
      <c r="S2889" s="1060">
        <f t="shared" si="136"/>
        <v>675.62424720727961</v>
      </c>
      <c r="T2889" s="1060">
        <f t="shared" si="137"/>
        <v>0.23251223950689742</v>
      </c>
    </row>
    <row r="2890" spans="1:20" s="1063" customFormat="1">
      <c r="A2890" s="1072" t="s">
        <v>846</v>
      </c>
      <c r="B2890" s="1063" t="s">
        <v>768</v>
      </c>
      <c r="C2890" s="1063" t="s">
        <v>806</v>
      </c>
      <c r="D2890" s="1063" t="s">
        <v>1192</v>
      </c>
      <c r="E2890" s="1066">
        <v>2019</v>
      </c>
      <c r="F2890" s="1066">
        <v>2019</v>
      </c>
      <c r="G2890" s="1064">
        <v>43567</v>
      </c>
      <c r="H2890" s="1117">
        <f t="shared" si="135"/>
        <v>2019</v>
      </c>
      <c r="I2890" s="1118"/>
      <c r="J2890" s="1063" t="s">
        <v>925</v>
      </c>
      <c r="K2890" s="1063" t="s">
        <v>924</v>
      </c>
      <c r="L2890" s="1063" t="s">
        <v>827</v>
      </c>
      <c r="M2890" s="1063">
        <v>971.09999999999991</v>
      </c>
      <c r="N2890" s="1063">
        <v>0.78</v>
      </c>
      <c r="O2890" s="1062">
        <f>VLOOKUP(C2890,'A. Rate Class Allocations'!$B$124:$J$128,6,FALSE)</f>
        <v>0.94261788524984402</v>
      </c>
      <c r="P2890" s="1061">
        <f>VLOOKUP(C2890,'A. Rate Class Allocations'!$B$124:$J$128,8,FALSE)</f>
        <v>0.86676492558695795</v>
      </c>
      <c r="Q2890" s="1061">
        <f>VLOOKUP(C2890,'A. Rate Class Allocations'!$B$124:$J$128,7,FALSE)</f>
        <v>0.93591420350510102</v>
      </c>
      <c r="R2890" s="1061">
        <f>VLOOKUP(C2890,'A. Rate Class Allocations'!$B$124:$J$128,9,FALSE)</f>
        <v>0.67326093337246795</v>
      </c>
      <c r="S2890" s="1060">
        <f t="shared" si="136"/>
        <v>793.41600846383324</v>
      </c>
      <c r="T2890" s="1060">
        <f t="shared" si="137"/>
        <v>0.49148928676254749</v>
      </c>
    </row>
    <row r="2891" spans="1:20" s="1063" customFormat="1">
      <c r="A2891" s="1072" t="s">
        <v>846</v>
      </c>
      <c r="B2891" s="1063" t="s">
        <v>768</v>
      </c>
      <c r="C2891" s="1063" t="s">
        <v>806</v>
      </c>
      <c r="D2891" s="1063" t="s">
        <v>1191</v>
      </c>
      <c r="E2891" s="1066">
        <v>2019</v>
      </c>
      <c r="F2891" s="1066">
        <v>2019</v>
      </c>
      <c r="G2891" s="1064">
        <v>43567</v>
      </c>
      <c r="H2891" s="1117">
        <f t="shared" si="135"/>
        <v>2019</v>
      </c>
      <c r="I2891" s="1118"/>
      <c r="J2891" s="1063" t="s">
        <v>925</v>
      </c>
      <c r="K2891" s="1063" t="s">
        <v>924</v>
      </c>
      <c r="L2891" s="1063" t="s">
        <v>827</v>
      </c>
      <c r="M2891" s="1063">
        <v>129.47999999999999</v>
      </c>
      <c r="N2891" s="1063">
        <v>5.2000000000000005E-2</v>
      </c>
      <c r="O2891" s="1062">
        <f>VLOOKUP(C2891,'A. Rate Class Allocations'!$B$124:$J$128,6,FALSE)</f>
        <v>0.94261788524984402</v>
      </c>
      <c r="P2891" s="1061">
        <f>VLOOKUP(C2891,'A. Rate Class Allocations'!$B$124:$J$128,8,FALSE)</f>
        <v>0.86676492558695795</v>
      </c>
      <c r="Q2891" s="1061">
        <f>VLOOKUP(C2891,'A. Rate Class Allocations'!$B$124:$J$128,7,FALSE)</f>
        <v>0.93591420350510102</v>
      </c>
      <c r="R2891" s="1061">
        <f>VLOOKUP(C2891,'A. Rate Class Allocations'!$B$124:$J$128,9,FALSE)</f>
        <v>0.67326093337246795</v>
      </c>
      <c r="S2891" s="1060">
        <f t="shared" si="136"/>
        <v>105.7888011285111</v>
      </c>
      <c r="T2891" s="1060">
        <f t="shared" si="137"/>
        <v>3.2765952450836508E-2</v>
      </c>
    </row>
    <row r="2892" spans="1:20" s="1063" customFormat="1">
      <c r="A2892" s="1072" t="s">
        <v>846</v>
      </c>
      <c r="B2892" s="1063" t="s">
        <v>768</v>
      </c>
      <c r="C2892" s="1063" t="s">
        <v>806</v>
      </c>
      <c r="D2892" s="1063" t="s">
        <v>1191</v>
      </c>
      <c r="E2892" s="1066">
        <v>2019</v>
      </c>
      <c r="F2892" s="1066">
        <v>2019</v>
      </c>
      <c r="G2892" s="1064">
        <v>43567</v>
      </c>
      <c r="H2892" s="1117">
        <f t="shared" si="135"/>
        <v>2019</v>
      </c>
      <c r="I2892" s="1118"/>
      <c r="J2892" s="1063" t="s">
        <v>925</v>
      </c>
      <c r="K2892" s="1063" t="s">
        <v>924</v>
      </c>
      <c r="L2892" s="1063" t="s">
        <v>827</v>
      </c>
      <c r="M2892" s="1063">
        <v>216.62999999999997</v>
      </c>
      <c r="N2892" s="1063">
        <v>8.6999999999999994E-2</v>
      </c>
      <c r="O2892" s="1062">
        <f>VLOOKUP(C2892,'A. Rate Class Allocations'!$B$124:$J$128,6,FALSE)</f>
        <v>0.94261788524984402</v>
      </c>
      <c r="P2892" s="1061">
        <f>VLOOKUP(C2892,'A. Rate Class Allocations'!$B$124:$J$128,8,FALSE)</f>
        <v>0.86676492558695795</v>
      </c>
      <c r="Q2892" s="1061">
        <f>VLOOKUP(C2892,'A. Rate Class Allocations'!$B$124:$J$128,7,FALSE)</f>
        <v>0.93591420350510102</v>
      </c>
      <c r="R2892" s="1061">
        <f>VLOOKUP(C2892,'A. Rate Class Allocations'!$B$124:$J$128,9,FALSE)</f>
        <v>0.67326093337246795</v>
      </c>
      <c r="S2892" s="1060">
        <f t="shared" si="136"/>
        <v>176.99280188808586</v>
      </c>
      <c r="T2892" s="1060">
        <f t="shared" si="137"/>
        <v>5.4819958908130288E-2</v>
      </c>
    </row>
    <row r="2893" spans="1:20" s="1063" customFormat="1">
      <c r="A2893" s="1072" t="s">
        <v>846</v>
      </c>
      <c r="B2893" s="1063" t="s">
        <v>768</v>
      </c>
      <c r="C2893" s="1063" t="s">
        <v>806</v>
      </c>
      <c r="D2893" s="1063" t="s">
        <v>1191</v>
      </c>
      <c r="E2893" s="1066">
        <v>2019</v>
      </c>
      <c r="F2893" s="1066">
        <v>2019</v>
      </c>
      <c r="G2893" s="1064">
        <v>43567</v>
      </c>
      <c r="H2893" s="1117">
        <f t="shared" si="135"/>
        <v>2019</v>
      </c>
      <c r="I2893" s="1118"/>
      <c r="J2893" s="1063" t="s">
        <v>925</v>
      </c>
      <c r="K2893" s="1063" t="s">
        <v>924</v>
      </c>
      <c r="L2893" s="1063" t="s">
        <v>827</v>
      </c>
      <c r="M2893" s="1063">
        <v>69.72</v>
      </c>
      <c r="N2893" s="1063">
        <v>2.8000000000000001E-2</v>
      </c>
      <c r="O2893" s="1062">
        <f>VLOOKUP(C2893,'A. Rate Class Allocations'!$B$124:$J$128,6,FALSE)</f>
        <v>0.94261788524984402</v>
      </c>
      <c r="P2893" s="1061">
        <f>VLOOKUP(C2893,'A. Rate Class Allocations'!$B$124:$J$128,8,FALSE)</f>
        <v>0.86676492558695795</v>
      </c>
      <c r="Q2893" s="1061">
        <f>VLOOKUP(C2893,'A. Rate Class Allocations'!$B$124:$J$128,7,FALSE)</f>
        <v>0.93591420350510102</v>
      </c>
      <c r="R2893" s="1061">
        <f>VLOOKUP(C2893,'A. Rate Class Allocations'!$B$124:$J$128,9,FALSE)</f>
        <v>0.67326093337246795</v>
      </c>
      <c r="S2893" s="1060">
        <f t="shared" si="136"/>
        <v>56.963200607659829</v>
      </c>
      <c r="T2893" s="1060">
        <f t="shared" si="137"/>
        <v>1.7643205165835039E-2</v>
      </c>
    </row>
    <row r="2894" spans="1:20" s="1063" customFormat="1">
      <c r="A2894" s="1072" t="s">
        <v>846</v>
      </c>
      <c r="B2894" s="1063" t="s">
        <v>768</v>
      </c>
      <c r="C2894" s="1063" t="s">
        <v>806</v>
      </c>
      <c r="D2894" s="1063" t="s">
        <v>1190</v>
      </c>
      <c r="E2894" s="1066">
        <v>2019</v>
      </c>
      <c r="F2894" s="1066">
        <v>2019</v>
      </c>
      <c r="G2894" s="1064">
        <v>43570</v>
      </c>
      <c r="H2894" s="1117">
        <f t="shared" si="135"/>
        <v>2019</v>
      </c>
      <c r="I2894" s="1118"/>
      <c r="J2894" s="1063" t="s">
        <v>925</v>
      </c>
      <c r="K2894" s="1063" t="s">
        <v>924</v>
      </c>
      <c r="L2894" s="1063" t="s">
        <v>827</v>
      </c>
      <c r="M2894" s="1063">
        <v>1823.848</v>
      </c>
      <c r="N2894" s="1063">
        <v>0.67599999999999993</v>
      </c>
      <c r="O2894" s="1062">
        <f>VLOOKUP(C2894,'A. Rate Class Allocations'!$B$124:$J$128,6,FALSE)</f>
        <v>0.94261788524984402</v>
      </c>
      <c r="P2894" s="1061">
        <f>VLOOKUP(C2894,'A. Rate Class Allocations'!$B$124:$J$128,8,FALSE)</f>
        <v>0.86676492558695795</v>
      </c>
      <c r="Q2894" s="1061">
        <f>VLOOKUP(C2894,'A. Rate Class Allocations'!$B$124:$J$128,7,FALSE)</f>
        <v>0.93591420350510102</v>
      </c>
      <c r="R2894" s="1061">
        <f>VLOOKUP(C2894,'A. Rate Class Allocations'!$B$124:$J$128,9,FALSE)</f>
        <v>0.67326093337246795</v>
      </c>
      <c r="S2894" s="1060">
        <f t="shared" si="136"/>
        <v>1490.1351047314854</v>
      </c>
      <c r="T2894" s="1060">
        <f t="shared" si="137"/>
        <v>0.42595738186087445</v>
      </c>
    </row>
    <row r="2895" spans="1:20" s="1063" customFormat="1">
      <c r="A2895" s="1072" t="s">
        <v>846</v>
      </c>
      <c r="B2895" s="1063" t="s">
        <v>768</v>
      </c>
      <c r="C2895" s="1063" t="s">
        <v>806</v>
      </c>
      <c r="D2895" s="1063" t="s">
        <v>1190</v>
      </c>
      <c r="E2895" s="1066">
        <v>2019</v>
      </c>
      <c r="F2895" s="1066">
        <v>2019</v>
      </c>
      <c r="G2895" s="1064">
        <v>43570</v>
      </c>
      <c r="H2895" s="1117">
        <f t="shared" si="135"/>
        <v>2019</v>
      </c>
      <c r="I2895" s="1118"/>
      <c r="J2895" s="1063" t="s">
        <v>925</v>
      </c>
      <c r="K2895" s="1063" t="s">
        <v>924</v>
      </c>
      <c r="L2895" s="1063" t="s">
        <v>827</v>
      </c>
      <c r="M2895" s="1063">
        <v>78.24199999999999</v>
      </c>
      <c r="N2895" s="1063">
        <v>2.8999999999999998E-2</v>
      </c>
      <c r="O2895" s="1062">
        <f>VLOOKUP(C2895,'A. Rate Class Allocations'!$B$124:$J$128,6,FALSE)</f>
        <v>0.94261788524984402</v>
      </c>
      <c r="P2895" s="1061">
        <f>VLOOKUP(C2895,'A. Rate Class Allocations'!$B$124:$J$128,8,FALSE)</f>
        <v>0.86676492558695795</v>
      </c>
      <c r="Q2895" s="1061">
        <f>VLOOKUP(C2895,'A. Rate Class Allocations'!$B$124:$J$128,7,FALSE)</f>
        <v>0.93591420350510102</v>
      </c>
      <c r="R2895" s="1061">
        <f>VLOOKUP(C2895,'A. Rate Class Allocations'!$B$124:$J$128,9,FALSE)</f>
        <v>0.67326093337246795</v>
      </c>
      <c r="S2895" s="1060">
        <f t="shared" si="136"/>
        <v>63.925914256232346</v>
      </c>
      <c r="T2895" s="1060">
        <f t="shared" si="137"/>
        <v>1.8273319636043429E-2</v>
      </c>
    </row>
    <row r="2896" spans="1:20" s="1063" customFormat="1">
      <c r="A2896" s="1072" t="s">
        <v>846</v>
      </c>
      <c r="B2896" s="1063" t="s">
        <v>768</v>
      </c>
      <c r="C2896" s="1063" t="s">
        <v>806</v>
      </c>
      <c r="D2896" s="1063" t="s">
        <v>1189</v>
      </c>
      <c r="E2896" s="1066">
        <v>2019</v>
      </c>
      <c r="F2896" s="1066">
        <v>2019</v>
      </c>
      <c r="G2896" s="1064">
        <v>43570</v>
      </c>
      <c r="H2896" s="1117">
        <f t="shared" si="135"/>
        <v>2019</v>
      </c>
      <c r="I2896" s="1118"/>
      <c r="J2896" s="1063" t="s">
        <v>925</v>
      </c>
      <c r="K2896" s="1063" t="s">
        <v>924</v>
      </c>
      <c r="L2896" s="1063" t="s">
        <v>827</v>
      </c>
      <c r="M2896" s="1063">
        <v>1722.0840000000005</v>
      </c>
      <c r="N2896" s="1063">
        <v>0.98800000000000021</v>
      </c>
      <c r="O2896" s="1062">
        <f>VLOOKUP(C2896,'A. Rate Class Allocations'!$B$124:$J$128,6,FALSE)</f>
        <v>0.94261788524984402</v>
      </c>
      <c r="P2896" s="1061">
        <f>VLOOKUP(C2896,'A. Rate Class Allocations'!$B$124:$J$128,8,FALSE)</f>
        <v>0.86676492558695795</v>
      </c>
      <c r="Q2896" s="1061">
        <f>VLOOKUP(C2896,'A. Rate Class Allocations'!$B$124:$J$128,7,FALSE)</f>
        <v>0.93591420350510102</v>
      </c>
      <c r="R2896" s="1061">
        <f>VLOOKUP(C2896,'A. Rate Class Allocations'!$B$124:$J$128,9,FALSE)</f>
        <v>0.67326093337246795</v>
      </c>
      <c r="S2896" s="1060">
        <f t="shared" si="136"/>
        <v>1406.9910550091981</v>
      </c>
      <c r="T2896" s="1060">
        <f t="shared" si="137"/>
        <v>0.62255309656589364</v>
      </c>
    </row>
    <row r="2897" spans="1:20" s="1063" customFormat="1">
      <c r="A2897" s="1072" t="s">
        <v>846</v>
      </c>
      <c r="B2897" s="1063" t="s">
        <v>768</v>
      </c>
      <c r="C2897" s="1063" t="s">
        <v>806</v>
      </c>
      <c r="D2897" s="1063" t="s">
        <v>1189</v>
      </c>
      <c r="E2897" s="1066">
        <v>2019</v>
      </c>
      <c r="F2897" s="1066">
        <v>2019</v>
      </c>
      <c r="G2897" s="1064">
        <v>43570</v>
      </c>
      <c r="H2897" s="1117">
        <f t="shared" si="135"/>
        <v>2019</v>
      </c>
      <c r="I2897" s="1118"/>
      <c r="J2897" s="1063" t="s">
        <v>925</v>
      </c>
      <c r="K2897" s="1063" t="s">
        <v>924</v>
      </c>
      <c r="L2897" s="1063" t="s">
        <v>827</v>
      </c>
      <c r="M2897" s="1063">
        <v>50.54699999999999</v>
      </c>
      <c r="N2897" s="1063">
        <v>2.8999999999999998E-2</v>
      </c>
      <c r="O2897" s="1062">
        <f>VLOOKUP(C2897,'A. Rate Class Allocations'!$B$124:$J$128,6,FALSE)</f>
        <v>0.94261788524984402</v>
      </c>
      <c r="P2897" s="1061">
        <f>VLOOKUP(C2897,'A. Rate Class Allocations'!$B$124:$J$128,8,FALSE)</f>
        <v>0.86676492558695795</v>
      </c>
      <c r="Q2897" s="1061">
        <f>VLOOKUP(C2897,'A. Rate Class Allocations'!$B$124:$J$128,7,FALSE)</f>
        <v>0.93591420350510102</v>
      </c>
      <c r="R2897" s="1061">
        <f>VLOOKUP(C2897,'A. Rate Class Allocations'!$B$124:$J$128,9,FALSE)</f>
        <v>0.67326093337246795</v>
      </c>
      <c r="S2897" s="1060">
        <f t="shared" si="136"/>
        <v>41.298320440553368</v>
      </c>
      <c r="T2897" s="1060">
        <f t="shared" si="137"/>
        <v>1.8273319636043429E-2</v>
      </c>
    </row>
    <row r="2898" spans="1:20" s="1063" customFormat="1">
      <c r="A2898" s="1072" t="s">
        <v>846</v>
      </c>
      <c r="B2898" s="1063" t="s">
        <v>768</v>
      </c>
      <c r="C2898" s="1063" t="s">
        <v>806</v>
      </c>
      <c r="D2898" s="1063" t="s">
        <v>1188</v>
      </c>
      <c r="E2898" s="1066">
        <v>2019</v>
      </c>
      <c r="F2898" s="1066">
        <v>2019</v>
      </c>
      <c r="G2898" s="1064">
        <v>43570</v>
      </c>
      <c r="H2898" s="1117">
        <f t="shared" si="135"/>
        <v>2019</v>
      </c>
      <c r="I2898" s="1118"/>
      <c r="J2898" s="1063" t="s">
        <v>925</v>
      </c>
      <c r="K2898" s="1063" t="s">
        <v>924</v>
      </c>
      <c r="L2898" s="1063" t="s">
        <v>827</v>
      </c>
      <c r="M2898" s="1063">
        <v>1527.5520000000001</v>
      </c>
      <c r="N2898" s="1063">
        <v>0.83200000000000007</v>
      </c>
      <c r="O2898" s="1062">
        <f>VLOOKUP(C2898,'A. Rate Class Allocations'!$B$124:$J$128,6,FALSE)</f>
        <v>0.94261788524984402</v>
      </c>
      <c r="P2898" s="1061">
        <f>VLOOKUP(C2898,'A. Rate Class Allocations'!$B$124:$J$128,8,FALSE)</f>
        <v>0.86676492558695795</v>
      </c>
      <c r="Q2898" s="1061">
        <f>VLOOKUP(C2898,'A. Rate Class Allocations'!$B$124:$J$128,7,FALSE)</f>
        <v>0.93591420350510102</v>
      </c>
      <c r="R2898" s="1061">
        <f>VLOOKUP(C2898,'A. Rate Class Allocations'!$B$124:$J$128,9,FALSE)</f>
        <v>0.67326093337246795</v>
      </c>
      <c r="S2898" s="1060">
        <f t="shared" si="136"/>
        <v>1248.0529405426275</v>
      </c>
      <c r="T2898" s="1060">
        <f t="shared" si="137"/>
        <v>0.52425523921338413</v>
      </c>
    </row>
    <row r="2899" spans="1:20" s="1063" customFormat="1">
      <c r="A2899" s="1072" t="s">
        <v>846</v>
      </c>
      <c r="B2899" s="1063" t="s">
        <v>768</v>
      </c>
      <c r="C2899" s="1063" t="s">
        <v>806</v>
      </c>
      <c r="D2899" s="1063" t="s">
        <v>1187</v>
      </c>
      <c r="E2899" s="1066">
        <v>2019</v>
      </c>
      <c r="F2899" s="1066">
        <v>2019</v>
      </c>
      <c r="G2899" s="1064">
        <v>43570</v>
      </c>
      <c r="H2899" s="1117">
        <f t="shared" si="135"/>
        <v>2019</v>
      </c>
      <c r="I2899" s="1118"/>
      <c r="J2899" s="1063" t="s">
        <v>925</v>
      </c>
      <c r="K2899" s="1063" t="s">
        <v>924</v>
      </c>
      <c r="L2899" s="1063" t="s">
        <v>827</v>
      </c>
      <c r="M2899" s="1063">
        <v>932.25600000000009</v>
      </c>
      <c r="N2899" s="1063">
        <v>0.41600000000000004</v>
      </c>
      <c r="O2899" s="1062">
        <f>VLOOKUP(C2899,'A. Rate Class Allocations'!$B$124:$J$128,6,FALSE)</f>
        <v>0.94261788524984402</v>
      </c>
      <c r="P2899" s="1061">
        <f>VLOOKUP(C2899,'A. Rate Class Allocations'!$B$124:$J$128,8,FALSE)</f>
        <v>0.86676492558695795</v>
      </c>
      <c r="Q2899" s="1061">
        <f>VLOOKUP(C2899,'A. Rate Class Allocations'!$B$124:$J$128,7,FALSE)</f>
        <v>0.93591420350510102</v>
      </c>
      <c r="R2899" s="1061">
        <f>VLOOKUP(C2899,'A. Rate Class Allocations'!$B$124:$J$128,9,FALSE)</f>
        <v>0.67326093337246795</v>
      </c>
      <c r="S2899" s="1060">
        <f t="shared" si="136"/>
        <v>761.67936812528001</v>
      </c>
      <c r="T2899" s="1060">
        <f t="shared" si="137"/>
        <v>0.26212761960669206</v>
      </c>
    </row>
    <row r="2900" spans="1:20" s="1063" customFormat="1">
      <c r="A2900" s="1072" t="s">
        <v>846</v>
      </c>
      <c r="B2900" s="1063" t="s">
        <v>768</v>
      </c>
      <c r="C2900" s="1063" t="s">
        <v>806</v>
      </c>
      <c r="D2900" s="1063" t="s">
        <v>1187</v>
      </c>
      <c r="E2900" s="1066">
        <v>2019</v>
      </c>
      <c r="F2900" s="1066">
        <v>2019</v>
      </c>
      <c r="G2900" s="1064">
        <v>43570</v>
      </c>
      <c r="H2900" s="1117">
        <f t="shared" si="135"/>
        <v>2019</v>
      </c>
      <c r="I2900" s="1118"/>
      <c r="J2900" s="1063" t="s">
        <v>925</v>
      </c>
      <c r="K2900" s="1063" t="s">
        <v>924</v>
      </c>
      <c r="L2900" s="1063" t="s">
        <v>827</v>
      </c>
      <c r="M2900" s="1063">
        <v>259.95599999999996</v>
      </c>
      <c r="N2900" s="1063">
        <v>0.11599999999999999</v>
      </c>
      <c r="O2900" s="1062">
        <f>VLOOKUP(C2900,'A. Rate Class Allocations'!$B$124:$J$128,6,FALSE)</f>
        <v>0.94261788524984402</v>
      </c>
      <c r="P2900" s="1061">
        <f>VLOOKUP(C2900,'A. Rate Class Allocations'!$B$124:$J$128,8,FALSE)</f>
        <v>0.86676492558695795</v>
      </c>
      <c r="Q2900" s="1061">
        <f>VLOOKUP(C2900,'A. Rate Class Allocations'!$B$124:$J$128,7,FALSE)</f>
        <v>0.93591420350510102</v>
      </c>
      <c r="R2900" s="1061">
        <f>VLOOKUP(C2900,'A. Rate Class Allocations'!$B$124:$J$128,9,FALSE)</f>
        <v>0.67326093337246795</v>
      </c>
      <c r="S2900" s="1060">
        <f t="shared" si="136"/>
        <v>212.39136226570304</v>
      </c>
      <c r="T2900" s="1060">
        <f t="shared" si="137"/>
        <v>7.3093278544173718E-2</v>
      </c>
    </row>
    <row r="2901" spans="1:20" s="1063" customFormat="1">
      <c r="A2901" s="1072" t="s">
        <v>846</v>
      </c>
      <c r="B2901" s="1063" t="s">
        <v>768</v>
      </c>
      <c r="C2901" s="1063" t="s">
        <v>806</v>
      </c>
      <c r="D2901" s="1063" t="s">
        <v>1187</v>
      </c>
      <c r="E2901" s="1066">
        <v>2019</v>
      </c>
      <c r="F2901" s="1066">
        <v>2019</v>
      </c>
      <c r="G2901" s="1064">
        <v>43570</v>
      </c>
      <c r="H2901" s="1117">
        <f t="shared" si="135"/>
        <v>2019</v>
      </c>
      <c r="I2901" s="1118"/>
      <c r="J2901" s="1063" t="s">
        <v>925</v>
      </c>
      <c r="K2901" s="1063" t="s">
        <v>924</v>
      </c>
      <c r="L2901" s="1063" t="s">
        <v>827</v>
      </c>
      <c r="M2901" s="1063">
        <v>228.58200000000002</v>
      </c>
      <c r="N2901" s="1063">
        <v>0.10199999999999999</v>
      </c>
      <c r="O2901" s="1062">
        <f>VLOOKUP(C2901,'A. Rate Class Allocations'!$B$124:$J$128,6,FALSE)</f>
        <v>0.94261788524984402</v>
      </c>
      <c r="P2901" s="1061">
        <f>VLOOKUP(C2901,'A. Rate Class Allocations'!$B$124:$J$128,8,FALSE)</f>
        <v>0.86676492558695795</v>
      </c>
      <c r="Q2901" s="1061">
        <f>VLOOKUP(C2901,'A. Rate Class Allocations'!$B$124:$J$128,7,FALSE)</f>
        <v>0.93591420350510102</v>
      </c>
      <c r="R2901" s="1061">
        <f>VLOOKUP(C2901,'A. Rate Class Allocations'!$B$124:$J$128,9,FALSE)</f>
        <v>0.67326093337246795</v>
      </c>
      <c r="S2901" s="1060">
        <f t="shared" si="136"/>
        <v>186.75792199225617</v>
      </c>
      <c r="T2901" s="1060">
        <f t="shared" si="137"/>
        <v>6.42716759612562E-2</v>
      </c>
    </row>
    <row r="2902" spans="1:20" s="1063" customFormat="1">
      <c r="A2902" s="1072" t="s">
        <v>846</v>
      </c>
      <c r="B2902" s="1063" t="s">
        <v>768</v>
      </c>
      <c r="C2902" s="1063" t="s">
        <v>806</v>
      </c>
      <c r="D2902" s="1063" t="s">
        <v>1186</v>
      </c>
      <c r="E2902" s="1066">
        <v>2019</v>
      </c>
      <c r="F2902" s="1066">
        <v>2019</v>
      </c>
      <c r="G2902" s="1064">
        <v>43570</v>
      </c>
      <c r="H2902" s="1117">
        <f t="shared" si="135"/>
        <v>2019</v>
      </c>
      <c r="I2902" s="1118"/>
      <c r="J2902" s="1063" t="s">
        <v>925</v>
      </c>
      <c r="K2902" s="1063" t="s">
        <v>924</v>
      </c>
      <c r="L2902" s="1063" t="s">
        <v>827</v>
      </c>
      <c r="M2902" s="1063">
        <v>1346.5919999999999</v>
      </c>
      <c r="N2902" s="1063">
        <v>0.67599999999999993</v>
      </c>
      <c r="O2902" s="1062">
        <f>VLOOKUP(C2902,'A. Rate Class Allocations'!$B$124:$J$128,6,FALSE)</f>
        <v>0.94261788524984402</v>
      </c>
      <c r="P2902" s="1061">
        <f>VLOOKUP(C2902,'A. Rate Class Allocations'!$B$124:$J$128,8,FALSE)</f>
        <v>0.86676492558695795</v>
      </c>
      <c r="Q2902" s="1061">
        <f>VLOOKUP(C2902,'A. Rate Class Allocations'!$B$124:$J$128,7,FALSE)</f>
        <v>0.93591420350510102</v>
      </c>
      <c r="R2902" s="1061">
        <f>VLOOKUP(C2902,'A. Rate Class Allocations'!$B$124:$J$128,9,FALSE)</f>
        <v>0.67326093337246795</v>
      </c>
      <c r="S2902" s="1060">
        <f t="shared" si="136"/>
        <v>1100.2035317365153</v>
      </c>
      <c r="T2902" s="1060">
        <f t="shared" si="137"/>
        <v>0.42595738186087445</v>
      </c>
    </row>
    <row r="2903" spans="1:20" s="1063" customFormat="1">
      <c r="A2903" s="1072" t="s">
        <v>846</v>
      </c>
      <c r="B2903" s="1063" t="s">
        <v>768</v>
      </c>
      <c r="C2903" s="1063" t="s">
        <v>806</v>
      </c>
      <c r="D2903" s="1063" t="s">
        <v>1185</v>
      </c>
      <c r="E2903" s="1066">
        <v>2019</v>
      </c>
      <c r="F2903" s="1066">
        <v>2019</v>
      </c>
      <c r="G2903" s="1064">
        <v>43567</v>
      </c>
      <c r="H2903" s="1117">
        <f t="shared" si="135"/>
        <v>2019</v>
      </c>
      <c r="I2903" s="1118"/>
      <c r="J2903" s="1063" t="s">
        <v>925</v>
      </c>
      <c r="K2903" s="1063" t="s">
        <v>924</v>
      </c>
      <c r="L2903" s="1063" t="s">
        <v>827</v>
      </c>
      <c r="M2903" s="1063">
        <v>2321.5919999999996</v>
      </c>
      <c r="N2903" s="1063">
        <v>1.0919999999999999</v>
      </c>
      <c r="O2903" s="1062">
        <f>VLOOKUP(C2903,'A. Rate Class Allocations'!$B$124:$J$128,6,FALSE)</f>
        <v>0.94261788524984402</v>
      </c>
      <c r="P2903" s="1061">
        <f>VLOOKUP(C2903,'A. Rate Class Allocations'!$B$124:$J$128,8,FALSE)</f>
        <v>0.86676492558695795</v>
      </c>
      <c r="Q2903" s="1061">
        <f>VLOOKUP(C2903,'A. Rate Class Allocations'!$B$124:$J$128,7,FALSE)</f>
        <v>0.93591420350510102</v>
      </c>
      <c r="R2903" s="1061">
        <f>VLOOKUP(C2903,'A. Rate Class Allocations'!$B$124:$J$128,9,FALSE)</f>
        <v>0.67326093337246795</v>
      </c>
      <c r="S2903" s="1060">
        <f t="shared" si="136"/>
        <v>1896.805949872894</v>
      </c>
      <c r="T2903" s="1060">
        <f t="shared" si="137"/>
        <v>0.68808500146756635</v>
      </c>
    </row>
    <row r="2904" spans="1:20" s="1063" customFormat="1">
      <c r="A2904" s="1072" t="s">
        <v>846</v>
      </c>
      <c r="B2904" s="1063" t="s">
        <v>768</v>
      </c>
      <c r="C2904" s="1063" t="s">
        <v>806</v>
      </c>
      <c r="D2904" s="1063" t="s">
        <v>1185</v>
      </c>
      <c r="E2904" s="1066">
        <v>2019</v>
      </c>
      <c r="F2904" s="1066">
        <v>2019</v>
      </c>
      <c r="G2904" s="1064">
        <v>43567</v>
      </c>
      <c r="H2904" s="1117">
        <f t="shared" si="135"/>
        <v>2019</v>
      </c>
      <c r="I2904" s="1118"/>
      <c r="J2904" s="1063" t="s">
        <v>925</v>
      </c>
      <c r="K2904" s="1063" t="s">
        <v>924</v>
      </c>
      <c r="L2904" s="1063" t="s">
        <v>827</v>
      </c>
      <c r="M2904" s="1063">
        <v>308.27</v>
      </c>
      <c r="N2904" s="1063">
        <v>0.14499999999999999</v>
      </c>
      <c r="O2904" s="1062">
        <f>VLOOKUP(C2904,'A. Rate Class Allocations'!$B$124:$J$128,6,FALSE)</f>
        <v>0.94261788524984402</v>
      </c>
      <c r="P2904" s="1061">
        <f>VLOOKUP(C2904,'A. Rate Class Allocations'!$B$124:$J$128,8,FALSE)</f>
        <v>0.86676492558695795</v>
      </c>
      <c r="Q2904" s="1061">
        <f>VLOOKUP(C2904,'A. Rate Class Allocations'!$B$124:$J$128,7,FALSE)</f>
        <v>0.93591420350510102</v>
      </c>
      <c r="R2904" s="1061">
        <f>VLOOKUP(C2904,'A. Rate Class Allocations'!$B$124:$J$128,9,FALSE)</f>
        <v>0.67326093337246795</v>
      </c>
      <c r="S2904" s="1060">
        <f t="shared" si="136"/>
        <v>251.86525891169384</v>
      </c>
      <c r="T2904" s="1060">
        <f t="shared" si="137"/>
        <v>9.1366598180217168E-2</v>
      </c>
    </row>
    <row r="2905" spans="1:20" s="1063" customFormat="1">
      <c r="A2905" s="1072" t="s">
        <v>846</v>
      </c>
      <c r="B2905" s="1063" t="s">
        <v>768</v>
      </c>
      <c r="C2905" s="1063" t="s">
        <v>806</v>
      </c>
      <c r="D2905" s="1063" t="s">
        <v>1185</v>
      </c>
      <c r="E2905" s="1066">
        <v>2019</v>
      </c>
      <c r="F2905" s="1066">
        <v>2019</v>
      </c>
      <c r="G2905" s="1064">
        <v>43567</v>
      </c>
      <c r="H2905" s="1117">
        <f t="shared" si="135"/>
        <v>2019</v>
      </c>
      <c r="I2905" s="1118"/>
      <c r="J2905" s="1063" t="s">
        <v>925</v>
      </c>
      <c r="K2905" s="1063" t="s">
        <v>924</v>
      </c>
      <c r="L2905" s="1063" t="s">
        <v>827</v>
      </c>
      <c r="M2905" s="1063">
        <v>433.70400000000001</v>
      </c>
      <c r="N2905" s="1063">
        <v>0.20399999999999999</v>
      </c>
      <c r="O2905" s="1062">
        <f>VLOOKUP(C2905,'A. Rate Class Allocations'!$B$124:$J$128,6,FALSE)</f>
        <v>0.94261788524984402</v>
      </c>
      <c r="P2905" s="1061">
        <f>VLOOKUP(C2905,'A. Rate Class Allocations'!$B$124:$J$128,8,FALSE)</f>
        <v>0.86676492558695795</v>
      </c>
      <c r="Q2905" s="1061">
        <f>VLOOKUP(C2905,'A. Rate Class Allocations'!$B$124:$J$128,7,FALSE)</f>
        <v>0.93591420350510102</v>
      </c>
      <c r="R2905" s="1061">
        <f>VLOOKUP(C2905,'A. Rate Class Allocations'!$B$124:$J$128,9,FALSE)</f>
        <v>0.67326093337246795</v>
      </c>
      <c r="S2905" s="1060">
        <f t="shared" si="136"/>
        <v>354.34836426196927</v>
      </c>
      <c r="T2905" s="1060">
        <f t="shared" si="137"/>
        <v>0.1285433519225124</v>
      </c>
    </row>
    <row r="2906" spans="1:20" s="1063" customFormat="1">
      <c r="A2906" s="1072" t="s">
        <v>846</v>
      </c>
      <c r="B2906" s="1063" t="s">
        <v>768</v>
      </c>
      <c r="C2906" s="1063" t="s">
        <v>806</v>
      </c>
      <c r="D2906" s="1063" t="s">
        <v>1184</v>
      </c>
      <c r="E2906" s="1066">
        <v>2019</v>
      </c>
      <c r="F2906" s="1066">
        <v>2019</v>
      </c>
      <c r="G2906" s="1064">
        <v>43566</v>
      </c>
      <c r="H2906" s="1117">
        <f t="shared" si="135"/>
        <v>2019</v>
      </c>
      <c r="I2906" s="1118"/>
      <c r="J2906" s="1063" t="s">
        <v>925</v>
      </c>
      <c r="K2906" s="1063" t="s">
        <v>924</v>
      </c>
      <c r="L2906" s="1063" t="s">
        <v>827</v>
      </c>
      <c r="M2906" s="1063">
        <v>1268.904</v>
      </c>
      <c r="N2906" s="1063">
        <v>0.72800000000000009</v>
      </c>
      <c r="O2906" s="1062">
        <f>VLOOKUP(C2906,'A. Rate Class Allocations'!$B$124:$J$128,6,FALSE)</f>
        <v>0.94261788524984402</v>
      </c>
      <c r="P2906" s="1061">
        <f>VLOOKUP(C2906,'A. Rate Class Allocations'!$B$124:$J$128,8,FALSE)</f>
        <v>0.86676492558695795</v>
      </c>
      <c r="Q2906" s="1061">
        <f>VLOOKUP(C2906,'A. Rate Class Allocations'!$B$124:$J$128,7,FALSE)</f>
        <v>0.93591420350510102</v>
      </c>
      <c r="R2906" s="1061">
        <f>VLOOKUP(C2906,'A. Rate Class Allocations'!$B$124:$J$128,9,FALSE)</f>
        <v>0.67326093337246795</v>
      </c>
      <c r="S2906" s="1060">
        <f t="shared" si="136"/>
        <v>1036.7302510594088</v>
      </c>
      <c r="T2906" s="1060">
        <f t="shared" si="137"/>
        <v>0.45872333431171108</v>
      </c>
    </row>
    <row r="2907" spans="1:20" s="1063" customFormat="1">
      <c r="A2907" s="1072" t="s">
        <v>846</v>
      </c>
      <c r="B2907" s="1063" t="s">
        <v>768</v>
      </c>
      <c r="C2907" s="1063" t="s">
        <v>806</v>
      </c>
      <c r="D2907" s="1063" t="s">
        <v>1184</v>
      </c>
      <c r="E2907" s="1066">
        <v>2019</v>
      </c>
      <c r="F2907" s="1066">
        <v>2019</v>
      </c>
      <c r="G2907" s="1064">
        <v>43566</v>
      </c>
      <c r="H2907" s="1117">
        <f t="shared" si="135"/>
        <v>2019</v>
      </c>
      <c r="I2907" s="1118"/>
      <c r="J2907" s="1063" t="s">
        <v>925</v>
      </c>
      <c r="K2907" s="1063" t="s">
        <v>924</v>
      </c>
      <c r="L2907" s="1063" t="s">
        <v>827</v>
      </c>
      <c r="M2907" s="1063">
        <v>101.09399999999998</v>
      </c>
      <c r="N2907" s="1063">
        <v>5.7999999999999996E-2</v>
      </c>
      <c r="O2907" s="1062">
        <f>VLOOKUP(C2907,'A. Rate Class Allocations'!$B$124:$J$128,6,FALSE)</f>
        <v>0.94261788524984402</v>
      </c>
      <c r="P2907" s="1061">
        <f>VLOOKUP(C2907,'A. Rate Class Allocations'!$B$124:$J$128,8,FALSE)</f>
        <v>0.86676492558695795</v>
      </c>
      <c r="Q2907" s="1061">
        <f>VLOOKUP(C2907,'A. Rate Class Allocations'!$B$124:$J$128,7,FALSE)</f>
        <v>0.93591420350510102</v>
      </c>
      <c r="R2907" s="1061">
        <f>VLOOKUP(C2907,'A. Rate Class Allocations'!$B$124:$J$128,9,FALSE)</f>
        <v>0.67326093337246795</v>
      </c>
      <c r="S2907" s="1060">
        <f t="shared" si="136"/>
        <v>82.596640881106737</v>
      </c>
      <c r="T2907" s="1060">
        <f t="shared" si="137"/>
        <v>3.6546639272086859E-2</v>
      </c>
    </row>
    <row r="2908" spans="1:20" s="1063" customFormat="1">
      <c r="A2908" s="1072" t="s">
        <v>846</v>
      </c>
      <c r="B2908" s="1063" t="s">
        <v>768</v>
      </c>
      <c r="C2908" s="1063" t="s">
        <v>806</v>
      </c>
      <c r="D2908" s="1063" t="s">
        <v>1183</v>
      </c>
      <c r="E2908" s="1066">
        <v>2019</v>
      </c>
      <c r="F2908" s="1066">
        <v>2019</v>
      </c>
      <c r="G2908" s="1064">
        <v>43567</v>
      </c>
      <c r="H2908" s="1117">
        <f t="shared" si="135"/>
        <v>2019</v>
      </c>
      <c r="I2908" s="1118"/>
      <c r="J2908" s="1063" t="s">
        <v>925</v>
      </c>
      <c r="K2908" s="1063" t="s">
        <v>924</v>
      </c>
      <c r="L2908" s="1063" t="s">
        <v>827</v>
      </c>
      <c r="M2908" s="1063">
        <v>2796.768</v>
      </c>
      <c r="N2908" s="1063">
        <v>1.2480000000000002</v>
      </c>
      <c r="O2908" s="1062">
        <f>VLOOKUP(C2908,'A. Rate Class Allocations'!$B$124:$J$128,6,FALSE)</f>
        <v>0.94261788524984402</v>
      </c>
      <c r="P2908" s="1061">
        <f>VLOOKUP(C2908,'A. Rate Class Allocations'!$B$124:$J$128,8,FALSE)</f>
        <v>0.86676492558695795</v>
      </c>
      <c r="Q2908" s="1061">
        <f>VLOOKUP(C2908,'A. Rate Class Allocations'!$B$124:$J$128,7,FALSE)</f>
        <v>0.93591420350510102</v>
      </c>
      <c r="R2908" s="1061">
        <f>VLOOKUP(C2908,'A. Rate Class Allocations'!$B$124:$J$128,9,FALSE)</f>
        <v>0.67326093337246795</v>
      </c>
      <c r="S2908" s="1060">
        <f t="shared" si="136"/>
        <v>2285.0381043758398</v>
      </c>
      <c r="T2908" s="1060">
        <f t="shared" si="137"/>
        <v>0.78638285882007619</v>
      </c>
    </row>
    <row r="2909" spans="1:20" s="1063" customFormat="1">
      <c r="A2909" s="1072" t="s">
        <v>846</v>
      </c>
      <c r="B2909" s="1063" t="s">
        <v>768</v>
      </c>
      <c r="C2909" s="1063" t="s">
        <v>806</v>
      </c>
      <c r="D2909" s="1063" t="s">
        <v>1183</v>
      </c>
      <c r="E2909" s="1066">
        <v>2019</v>
      </c>
      <c r="F2909" s="1066">
        <v>2019</v>
      </c>
      <c r="G2909" s="1064">
        <v>43567</v>
      </c>
      <c r="H2909" s="1117">
        <f t="shared" si="135"/>
        <v>2019</v>
      </c>
      <c r="I2909" s="1118"/>
      <c r="J2909" s="1063" t="s">
        <v>843</v>
      </c>
      <c r="K2909" s="1063" t="s">
        <v>924</v>
      </c>
      <c r="L2909" s="1063" t="s">
        <v>827</v>
      </c>
      <c r="M2909" s="1063">
        <v>233.06400000000002</v>
      </c>
      <c r="N2909" s="1063">
        <v>0.10400000000000001</v>
      </c>
      <c r="O2909" s="1062">
        <f>VLOOKUP(C2909,'A. Rate Class Allocations'!$B$124:$J$128,6,FALSE)</f>
        <v>0.94261788524984402</v>
      </c>
      <c r="P2909" s="1061">
        <f>VLOOKUP(C2909,'A. Rate Class Allocations'!$B$124:$J$128,8,FALSE)</f>
        <v>0.86676492558695795</v>
      </c>
      <c r="Q2909" s="1061">
        <f>VLOOKUP(C2909,'A. Rate Class Allocations'!$B$124:$J$128,7,FALSE)</f>
        <v>0.93591420350510102</v>
      </c>
      <c r="R2909" s="1061">
        <f>VLOOKUP(C2909,'A. Rate Class Allocations'!$B$124:$J$128,9,FALSE)</f>
        <v>0.67326093337246795</v>
      </c>
      <c r="S2909" s="1060">
        <f t="shared" si="136"/>
        <v>190.41984203132</v>
      </c>
      <c r="T2909" s="1060">
        <f t="shared" si="137"/>
        <v>6.5531904901673016E-2</v>
      </c>
    </row>
    <row r="2910" spans="1:20" s="1063" customFormat="1">
      <c r="A2910" s="1072" t="s">
        <v>846</v>
      </c>
      <c r="B2910" s="1063" t="s">
        <v>768</v>
      </c>
      <c r="C2910" s="1063" t="s">
        <v>806</v>
      </c>
      <c r="D2910" s="1063" t="s">
        <v>1183</v>
      </c>
      <c r="E2910" s="1066">
        <v>2019</v>
      </c>
      <c r="F2910" s="1066">
        <v>2019</v>
      </c>
      <c r="G2910" s="1064">
        <v>43567</v>
      </c>
      <c r="H2910" s="1117">
        <f t="shared" si="135"/>
        <v>2019</v>
      </c>
      <c r="I2910" s="1118"/>
      <c r="J2910" s="1063" t="s">
        <v>843</v>
      </c>
      <c r="K2910" s="1063" t="s">
        <v>924</v>
      </c>
      <c r="L2910" s="1063" t="s">
        <v>827</v>
      </c>
      <c r="M2910" s="1063">
        <v>64.98899999999999</v>
      </c>
      <c r="N2910" s="1063">
        <v>2.8999999999999998E-2</v>
      </c>
      <c r="O2910" s="1062">
        <f>VLOOKUP(C2910,'A. Rate Class Allocations'!$B$124:$J$128,6,FALSE)</f>
        <v>0.94261788524984402</v>
      </c>
      <c r="P2910" s="1061">
        <f>VLOOKUP(C2910,'A. Rate Class Allocations'!$B$124:$J$128,8,FALSE)</f>
        <v>0.86676492558695795</v>
      </c>
      <c r="Q2910" s="1061">
        <f>VLOOKUP(C2910,'A. Rate Class Allocations'!$B$124:$J$128,7,FALSE)</f>
        <v>0.93591420350510102</v>
      </c>
      <c r="R2910" s="1061">
        <f>VLOOKUP(C2910,'A. Rate Class Allocations'!$B$124:$J$128,9,FALSE)</f>
        <v>0.67326093337246795</v>
      </c>
      <c r="S2910" s="1060">
        <f t="shared" si="136"/>
        <v>53.097840566425759</v>
      </c>
      <c r="T2910" s="1060">
        <f t="shared" si="137"/>
        <v>1.8273319636043429E-2</v>
      </c>
    </row>
    <row r="2911" spans="1:20" s="1063" customFormat="1">
      <c r="A2911" s="1072" t="s">
        <v>846</v>
      </c>
      <c r="B2911" s="1063" t="s">
        <v>768</v>
      </c>
      <c r="C2911" s="1063" t="s">
        <v>806</v>
      </c>
      <c r="D2911" s="1063" t="s">
        <v>1183</v>
      </c>
      <c r="E2911" s="1066">
        <v>2019</v>
      </c>
      <c r="F2911" s="1066">
        <v>2019</v>
      </c>
      <c r="G2911" s="1064">
        <v>43567</v>
      </c>
      <c r="H2911" s="1117">
        <f t="shared" si="135"/>
        <v>2019</v>
      </c>
      <c r="I2911" s="1118"/>
      <c r="J2911" s="1063" t="s">
        <v>843</v>
      </c>
      <c r="K2911" s="1063" t="s">
        <v>924</v>
      </c>
      <c r="L2911" s="1063" t="s">
        <v>827</v>
      </c>
      <c r="M2911" s="1063">
        <v>571.45499999999993</v>
      </c>
      <c r="N2911" s="1063">
        <v>0.255</v>
      </c>
      <c r="O2911" s="1062">
        <f>VLOOKUP(C2911,'A. Rate Class Allocations'!$B$124:$J$128,6,FALSE)</f>
        <v>0.94261788524984402</v>
      </c>
      <c r="P2911" s="1061">
        <f>VLOOKUP(C2911,'A. Rate Class Allocations'!$B$124:$J$128,8,FALSE)</f>
        <v>0.86676492558695795</v>
      </c>
      <c r="Q2911" s="1061">
        <f>VLOOKUP(C2911,'A. Rate Class Allocations'!$B$124:$J$128,7,FALSE)</f>
        <v>0.93591420350510102</v>
      </c>
      <c r="R2911" s="1061">
        <f>VLOOKUP(C2911,'A. Rate Class Allocations'!$B$124:$J$128,9,FALSE)</f>
        <v>0.67326093337246795</v>
      </c>
      <c r="S2911" s="1060">
        <f t="shared" si="136"/>
        <v>466.89480498064029</v>
      </c>
      <c r="T2911" s="1060">
        <f t="shared" si="137"/>
        <v>0.16067918990314053</v>
      </c>
    </row>
    <row r="2912" spans="1:20" s="1063" customFormat="1">
      <c r="A2912" s="1072" t="s">
        <v>846</v>
      </c>
      <c r="B2912" s="1063" t="s">
        <v>768</v>
      </c>
      <c r="C2912" s="1063" t="s">
        <v>806</v>
      </c>
      <c r="D2912" s="1063" t="s">
        <v>1182</v>
      </c>
      <c r="E2912" s="1066">
        <v>2019</v>
      </c>
      <c r="F2912" s="1066">
        <v>2019</v>
      </c>
      <c r="G2912" s="1064">
        <v>43571</v>
      </c>
      <c r="H2912" s="1117">
        <f t="shared" si="135"/>
        <v>2019</v>
      </c>
      <c r="I2912" s="1118"/>
      <c r="J2912" s="1063" t="s">
        <v>925</v>
      </c>
      <c r="K2912" s="1063" t="s">
        <v>924</v>
      </c>
      <c r="L2912" s="1063" t="s">
        <v>827</v>
      </c>
      <c r="M2912" s="1063">
        <v>1386.432</v>
      </c>
      <c r="N2912" s="1063">
        <v>0.69599999999999995</v>
      </c>
      <c r="O2912" s="1062">
        <f>VLOOKUP(C2912,'A. Rate Class Allocations'!$B$124:$J$128,6,FALSE)</f>
        <v>0.94261788524984402</v>
      </c>
      <c r="P2912" s="1061">
        <f>VLOOKUP(C2912,'A. Rate Class Allocations'!$B$124:$J$128,8,FALSE)</f>
        <v>0.86676492558695795</v>
      </c>
      <c r="Q2912" s="1061">
        <f>VLOOKUP(C2912,'A. Rate Class Allocations'!$B$124:$J$128,7,FALSE)</f>
        <v>0.93591420350510102</v>
      </c>
      <c r="R2912" s="1061">
        <f>VLOOKUP(C2912,'A. Rate Class Allocations'!$B$124:$J$128,9,FALSE)</f>
        <v>0.67326093337246795</v>
      </c>
      <c r="S2912" s="1060">
        <f t="shared" si="136"/>
        <v>1132.7539320837498</v>
      </c>
      <c r="T2912" s="1060">
        <f t="shared" si="137"/>
        <v>0.43855967126504231</v>
      </c>
    </row>
    <row r="2913" spans="1:20" s="1063" customFormat="1">
      <c r="A2913" s="1072" t="s">
        <v>846</v>
      </c>
      <c r="B2913" s="1063" t="s">
        <v>768</v>
      </c>
      <c r="C2913" s="1063" t="s">
        <v>806</v>
      </c>
      <c r="D2913" s="1063" t="s">
        <v>1181</v>
      </c>
      <c r="E2913" s="1066">
        <v>2019</v>
      </c>
      <c r="F2913" s="1066">
        <v>2019</v>
      </c>
      <c r="G2913" s="1064">
        <v>43566</v>
      </c>
      <c r="H2913" s="1117">
        <f t="shared" si="135"/>
        <v>2019</v>
      </c>
      <c r="I2913" s="1118"/>
      <c r="J2913" s="1063" t="s">
        <v>925</v>
      </c>
      <c r="K2913" s="1063" t="s">
        <v>924</v>
      </c>
      <c r="L2913" s="1063" t="s">
        <v>827</v>
      </c>
      <c r="M2913" s="1063">
        <v>1139.424</v>
      </c>
      <c r="N2913" s="1063">
        <v>0.57200000000000006</v>
      </c>
      <c r="O2913" s="1062">
        <f>VLOOKUP(C2913,'A. Rate Class Allocations'!$B$124:$J$128,6,FALSE)</f>
        <v>0.94261788524984402</v>
      </c>
      <c r="P2913" s="1061">
        <f>VLOOKUP(C2913,'A. Rate Class Allocations'!$B$124:$J$128,8,FALSE)</f>
        <v>0.86676492558695795</v>
      </c>
      <c r="Q2913" s="1061">
        <f>VLOOKUP(C2913,'A. Rate Class Allocations'!$B$124:$J$128,7,FALSE)</f>
        <v>0.93591420350510102</v>
      </c>
      <c r="R2913" s="1061">
        <f>VLOOKUP(C2913,'A. Rate Class Allocations'!$B$124:$J$128,9,FALSE)</f>
        <v>0.67326093337246795</v>
      </c>
      <c r="S2913" s="1060">
        <f t="shared" si="136"/>
        <v>930.94144993089765</v>
      </c>
      <c r="T2913" s="1060">
        <f t="shared" si="137"/>
        <v>0.36042547695920152</v>
      </c>
    </row>
    <row r="2914" spans="1:20" s="1063" customFormat="1">
      <c r="A2914" s="1072" t="s">
        <v>846</v>
      </c>
      <c r="B2914" s="1063" t="s">
        <v>768</v>
      </c>
      <c r="C2914" s="1063" t="s">
        <v>806</v>
      </c>
      <c r="D2914" s="1063" t="s">
        <v>1180</v>
      </c>
      <c r="E2914" s="1066">
        <v>2019</v>
      </c>
      <c r="F2914" s="1066">
        <v>2019</v>
      </c>
      <c r="G2914" s="1064">
        <v>43572</v>
      </c>
      <c r="H2914" s="1117">
        <f t="shared" si="135"/>
        <v>2019</v>
      </c>
      <c r="I2914" s="1118"/>
      <c r="J2914" s="1063" t="s">
        <v>925</v>
      </c>
      <c r="K2914" s="1063" t="s">
        <v>924</v>
      </c>
      <c r="L2914" s="1063" t="s">
        <v>827</v>
      </c>
      <c r="M2914" s="1063">
        <v>389.93399999999997</v>
      </c>
      <c r="N2914" s="1063">
        <v>0.17399999999999999</v>
      </c>
      <c r="O2914" s="1062">
        <f>VLOOKUP(C2914,'A. Rate Class Allocations'!$B$124:$J$128,6,FALSE)</f>
        <v>0.94261788524984402</v>
      </c>
      <c r="P2914" s="1061">
        <f>VLOOKUP(C2914,'A. Rate Class Allocations'!$B$124:$J$128,8,FALSE)</f>
        <v>0.86676492558695795</v>
      </c>
      <c r="Q2914" s="1061">
        <f>VLOOKUP(C2914,'A. Rate Class Allocations'!$B$124:$J$128,7,FALSE)</f>
        <v>0.93591420350510102</v>
      </c>
      <c r="R2914" s="1061">
        <f>VLOOKUP(C2914,'A. Rate Class Allocations'!$B$124:$J$128,9,FALSE)</f>
        <v>0.67326093337246795</v>
      </c>
      <c r="S2914" s="1060">
        <f t="shared" si="136"/>
        <v>318.58704339855456</v>
      </c>
      <c r="T2914" s="1060">
        <f t="shared" si="137"/>
        <v>0.10963991781626058</v>
      </c>
    </row>
    <row r="2915" spans="1:20" s="1063" customFormat="1">
      <c r="A2915" s="1072" t="s">
        <v>846</v>
      </c>
      <c r="B2915" s="1063" t="s">
        <v>768</v>
      </c>
      <c r="C2915" s="1063" t="s">
        <v>806</v>
      </c>
      <c r="D2915" s="1063" t="s">
        <v>1179</v>
      </c>
      <c r="E2915" s="1066">
        <v>2019</v>
      </c>
      <c r="F2915" s="1066">
        <v>2019</v>
      </c>
      <c r="G2915" s="1064">
        <v>43566</v>
      </c>
      <c r="H2915" s="1117">
        <f t="shared" si="135"/>
        <v>2019</v>
      </c>
      <c r="I2915" s="1118"/>
      <c r="J2915" s="1063" t="s">
        <v>925</v>
      </c>
      <c r="K2915" s="1063" t="s">
        <v>924</v>
      </c>
      <c r="L2915" s="1063" t="s">
        <v>827</v>
      </c>
      <c r="M2915" s="1063">
        <v>2278.848</v>
      </c>
      <c r="N2915" s="1063">
        <v>1.1440000000000001</v>
      </c>
      <c r="O2915" s="1062">
        <f>VLOOKUP(C2915,'A. Rate Class Allocations'!$B$124:$J$128,6,FALSE)</f>
        <v>0.94261788524984402</v>
      </c>
      <c r="P2915" s="1061">
        <f>VLOOKUP(C2915,'A. Rate Class Allocations'!$B$124:$J$128,8,FALSE)</f>
        <v>0.86676492558695795</v>
      </c>
      <c r="Q2915" s="1061">
        <f>VLOOKUP(C2915,'A. Rate Class Allocations'!$B$124:$J$128,7,FALSE)</f>
        <v>0.93591420350510102</v>
      </c>
      <c r="R2915" s="1061">
        <f>VLOOKUP(C2915,'A. Rate Class Allocations'!$B$124:$J$128,9,FALSE)</f>
        <v>0.67326093337246795</v>
      </c>
      <c r="S2915" s="1060">
        <f t="shared" si="136"/>
        <v>1861.8828998617953</v>
      </c>
      <c r="T2915" s="1060">
        <f t="shared" si="137"/>
        <v>0.72085095391840304</v>
      </c>
    </row>
    <row r="2916" spans="1:20" s="1063" customFormat="1">
      <c r="A2916" s="1072" t="s">
        <v>846</v>
      </c>
      <c r="B2916" s="1063" t="s">
        <v>768</v>
      </c>
      <c r="C2916" s="1063" t="s">
        <v>806</v>
      </c>
      <c r="D2916" s="1063" t="s">
        <v>1179</v>
      </c>
      <c r="E2916" s="1066">
        <v>2019</v>
      </c>
      <c r="F2916" s="1066">
        <v>2019</v>
      </c>
      <c r="G2916" s="1064">
        <v>43566</v>
      </c>
      <c r="H2916" s="1117">
        <f t="shared" si="135"/>
        <v>2019</v>
      </c>
      <c r="I2916" s="1118"/>
      <c r="J2916" s="1063" t="s">
        <v>925</v>
      </c>
      <c r="K2916" s="1063" t="s">
        <v>924</v>
      </c>
      <c r="L2916" s="1063" t="s">
        <v>827</v>
      </c>
      <c r="M2916" s="1063">
        <v>231.07199999999997</v>
      </c>
      <c r="N2916" s="1063">
        <v>0.11599999999999999</v>
      </c>
      <c r="O2916" s="1062">
        <f>VLOOKUP(C2916,'A. Rate Class Allocations'!$B$124:$J$128,6,FALSE)</f>
        <v>0.94261788524984402</v>
      </c>
      <c r="P2916" s="1061">
        <f>VLOOKUP(C2916,'A. Rate Class Allocations'!$B$124:$J$128,8,FALSE)</f>
        <v>0.86676492558695795</v>
      </c>
      <c r="Q2916" s="1061">
        <f>VLOOKUP(C2916,'A. Rate Class Allocations'!$B$124:$J$128,7,FALSE)</f>
        <v>0.93591420350510102</v>
      </c>
      <c r="R2916" s="1061">
        <f>VLOOKUP(C2916,'A. Rate Class Allocations'!$B$124:$J$128,9,FALSE)</f>
        <v>0.67326093337246795</v>
      </c>
      <c r="S2916" s="1060">
        <f t="shared" si="136"/>
        <v>188.79232201395826</v>
      </c>
      <c r="T2916" s="1060">
        <f t="shared" si="137"/>
        <v>7.3093278544173718E-2</v>
      </c>
    </row>
    <row r="2917" spans="1:20" s="1063" customFormat="1">
      <c r="A2917" s="1072" t="s">
        <v>846</v>
      </c>
      <c r="B2917" s="1063" t="s">
        <v>768</v>
      </c>
      <c r="C2917" s="1063" t="s">
        <v>806</v>
      </c>
      <c r="D2917" s="1063" t="s">
        <v>1179</v>
      </c>
      <c r="E2917" s="1066">
        <v>2019</v>
      </c>
      <c r="F2917" s="1066">
        <v>2019</v>
      </c>
      <c r="G2917" s="1064">
        <v>43566</v>
      </c>
      <c r="H2917" s="1117">
        <f t="shared" si="135"/>
        <v>2019</v>
      </c>
      <c r="I2917" s="1118"/>
      <c r="J2917" s="1063" t="s">
        <v>843</v>
      </c>
      <c r="K2917" s="1063" t="s">
        <v>924</v>
      </c>
      <c r="L2917" s="1063" t="s">
        <v>827</v>
      </c>
      <c r="M2917" s="1063">
        <v>346.608</v>
      </c>
      <c r="N2917" s="1063">
        <v>0.17399999999999999</v>
      </c>
      <c r="O2917" s="1062">
        <f>VLOOKUP(C2917,'A. Rate Class Allocations'!$B$124:$J$128,6,FALSE)</f>
        <v>0.94261788524984402</v>
      </c>
      <c r="P2917" s="1061">
        <f>VLOOKUP(C2917,'A. Rate Class Allocations'!$B$124:$J$128,8,FALSE)</f>
        <v>0.86676492558695795</v>
      </c>
      <c r="Q2917" s="1061">
        <f>VLOOKUP(C2917,'A. Rate Class Allocations'!$B$124:$J$128,7,FALSE)</f>
        <v>0.93591420350510102</v>
      </c>
      <c r="R2917" s="1061">
        <f>VLOOKUP(C2917,'A. Rate Class Allocations'!$B$124:$J$128,9,FALSE)</f>
        <v>0.67326093337246795</v>
      </c>
      <c r="S2917" s="1060">
        <f t="shared" si="136"/>
        <v>283.18848302093744</v>
      </c>
      <c r="T2917" s="1060">
        <f t="shared" si="137"/>
        <v>0.10963991781626058</v>
      </c>
    </row>
    <row r="2918" spans="1:20" s="1063" customFormat="1">
      <c r="A2918" s="1072" t="s">
        <v>846</v>
      </c>
      <c r="B2918" s="1063" t="s">
        <v>768</v>
      </c>
      <c r="C2918" s="1063" t="s">
        <v>806</v>
      </c>
      <c r="D2918" s="1063" t="s">
        <v>1178</v>
      </c>
      <c r="E2918" s="1066">
        <v>2019</v>
      </c>
      <c r="F2918" s="1066">
        <v>2019</v>
      </c>
      <c r="G2918" s="1064">
        <v>43570</v>
      </c>
      <c r="H2918" s="1117">
        <f t="shared" si="135"/>
        <v>2019</v>
      </c>
      <c r="I2918" s="1118"/>
      <c r="J2918" s="1063" t="s">
        <v>925</v>
      </c>
      <c r="K2918" s="1063" t="s">
        <v>924</v>
      </c>
      <c r="L2918" s="1063" t="s">
        <v>827</v>
      </c>
      <c r="M2918" s="1063">
        <v>725.08800000000008</v>
      </c>
      <c r="N2918" s="1063">
        <v>0.41600000000000004</v>
      </c>
      <c r="O2918" s="1062">
        <f>VLOOKUP(C2918,'A. Rate Class Allocations'!$B$124:$J$128,6,FALSE)</f>
        <v>0.94261788524984402</v>
      </c>
      <c r="P2918" s="1061">
        <f>VLOOKUP(C2918,'A. Rate Class Allocations'!$B$124:$J$128,8,FALSE)</f>
        <v>0.86676492558695795</v>
      </c>
      <c r="Q2918" s="1061">
        <f>VLOOKUP(C2918,'A. Rate Class Allocations'!$B$124:$J$128,7,FALSE)</f>
        <v>0.93591420350510102</v>
      </c>
      <c r="R2918" s="1061">
        <f>VLOOKUP(C2918,'A. Rate Class Allocations'!$B$124:$J$128,9,FALSE)</f>
        <v>0.67326093337246795</v>
      </c>
      <c r="S2918" s="1060">
        <f t="shared" si="136"/>
        <v>592.41728631966225</v>
      </c>
      <c r="T2918" s="1060">
        <f t="shared" si="137"/>
        <v>0.26212761960669206</v>
      </c>
    </row>
    <row r="2919" spans="1:20" s="1063" customFormat="1">
      <c r="A2919" s="1072" t="s">
        <v>846</v>
      </c>
      <c r="B2919" s="1063" t="s">
        <v>768</v>
      </c>
      <c r="C2919" s="1063" t="s">
        <v>806</v>
      </c>
      <c r="D2919" s="1063" t="s">
        <v>1177</v>
      </c>
      <c r="E2919" s="1066">
        <v>2019</v>
      </c>
      <c r="F2919" s="1066">
        <v>2019</v>
      </c>
      <c r="G2919" s="1064">
        <v>43566</v>
      </c>
      <c r="H2919" s="1117">
        <f t="shared" si="135"/>
        <v>2019</v>
      </c>
      <c r="I2919" s="1118"/>
      <c r="J2919" s="1063" t="s">
        <v>925</v>
      </c>
      <c r="K2919" s="1063" t="s">
        <v>924</v>
      </c>
      <c r="L2919" s="1063" t="s">
        <v>827</v>
      </c>
      <c r="M2919" s="1063">
        <v>1346.5919999999999</v>
      </c>
      <c r="N2919" s="1063">
        <v>0.67599999999999993</v>
      </c>
      <c r="O2919" s="1062">
        <f>VLOOKUP(C2919,'A. Rate Class Allocations'!$B$124:$J$128,6,FALSE)</f>
        <v>0.94261788524984402</v>
      </c>
      <c r="P2919" s="1061">
        <f>VLOOKUP(C2919,'A. Rate Class Allocations'!$B$124:$J$128,8,FALSE)</f>
        <v>0.86676492558695795</v>
      </c>
      <c r="Q2919" s="1061">
        <f>VLOOKUP(C2919,'A. Rate Class Allocations'!$B$124:$J$128,7,FALSE)</f>
        <v>0.93591420350510102</v>
      </c>
      <c r="R2919" s="1061">
        <f>VLOOKUP(C2919,'A. Rate Class Allocations'!$B$124:$J$128,9,FALSE)</f>
        <v>0.67326093337246795</v>
      </c>
      <c r="S2919" s="1060">
        <f t="shared" si="136"/>
        <v>1100.2035317365153</v>
      </c>
      <c r="T2919" s="1060">
        <f t="shared" si="137"/>
        <v>0.42595738186087445</v>
      </c>
    </row>
    <row r="2920" spans="1:20" s="1063" customFormat="1">
      <c r="A2920" s="1072" t="s">
        <v>846</v>
      </c>
      <c r="B2920" s="1063" t="s">
        <v>768</v>
      </c>
      <c r="C2920" s="1063" t="s">
        <v>806</v>
      </c>
      <c r="D2920" s="1063" t="s">
        <v>1176</v>
      </c>
      <c r="E2920" s="1066">
        <v>2019</v>
      </c>
      <c r="F2920" s="1066">
        <v>2019</v>
      </c>
      <c r="G2920" s="1064">
        <v>43572</v>
      </c>
      <c r="H2920" s="1117">
        <f t="shared" si="135"/>
        <v>2019</v>
      </c>
      <c r="I2920" s="1118"/>
      <c r="J2920" s="1063" t="s">
        <v>925</v>
      </c>
      <c r="K2920" s="1063" t="s">
        <v>924</v>
      </c>
      <c r="L2920" s="1063" t="s">
        <v>827</v>
      </c>
      <c r="M2920" s="1063">
        <v>103.58400000000002</v>
      </c>
      <c r="N2920" s="1063">
        <v>5.2000000000000005E-2</v>
      </c>
      <c r="O2920" s="1062">
        <f>VLOOKUP(C2920,'A. Rate Class Allocations'!$B$124:$J$128,6,FALSE)</f>
        <v>0.94261788524984402</v>
      </c>
      <c r="P2920" s="1061">
        <f>VLOOKUP(C2920,'A. Rate Class Allocations'!$B$124:$J$128,8,FALSE)</f>
        <v>0.86676492558695795</v>
      </c>
      <c r="Q2920" s="1061">
        <f>VLOOKUP(C2920,'A. Rate Class Allocations'!$B$124:$J$128,7,FALSE)</f>
        <v>0.93591420350510102</v>
      </c>
      <c r="R2920" s="1061">
        <f>VLOOKUP(C2920,'A. Rate Class Allocations'!$B$124:$J$128,9,FALSE)</f>
        <v>0.67326093337246795</v>
      </c>
      <c r="S2920" s="1060">
        <f t="shared" si="136"/>
        <v>84.631040902808891</v>
      </c>
      <c r="T2920" s="1060">
        <f t="shared" si="137"/>
        <v>3.2765952450836508E-2</v>
      </c>
    </row>
    <row r="2921" spans="1:20" s="1063" customFormat="1">
      <c r="A2921" s="1072" t="s">
        <v>846</v>
      </c>
      <c r="B2921" s="1063" t="s">
        <v>768</v>
      </c>
      <c r="C2921" s="1063" t="s">
        <v>806</v>
      </c>
      <c r="D2921" s="1063" t="s">
        <v>1176</v>
      </c>
      <c r="E2921" s="1066">
        <v>2019</v>
      </c>
      <c r="F2921" s="1066">
        <v>2019</v>
      </c>
      <c r="G2921" s="1064">
        <v>43572</v>
      </c>
      <c r="H2921" s="1117">
        <f t="shared" si="135"/>
        <v>2019</v>
      </c>
      <c r="I2921" s="1118"/>
      <c r="J2921" s="1063" t="s">
        <v>925</v>
      </c>
      <c r="K2921" s="1063" t="s">
        <v>924</v>
      </c>
      <c r="L2921" s="1063" t="s">
        <v>827</v>
      </c>
      <c r="M2921" s="1063">
        <v>408.3599999999999</v>
      </c>
      <c r="N2921" s="1063">
        <v>0.20499999999999996</v>
      </c>
      <c r="O2921" s="1062">
        <f>VLOOKUP(C2921,'A. Rate Class Allocations'!$B$124:$J$128,6,FALSE)</f>
        <v>0.94261788524984402</v>
      </c>
      <c r="P2921" s="1061">
        <f>VLOOKUP(C2921,'A. Rate Class Allocations'!$B$124:$J$128,8,FALSE)</f>
        <v>0.86676492558695795</v>
      </c>
      <c r="Q2921" s="1061">
        <f>VLOOKUP(C2921,'A. Rate Class Allocations'!$B$124:$J$128,7,FALSE)</f>
        <v>0.93591420350510102</v>
      </c>
      <c r="R2921" s="1061">
        <f>VLOOKUP(C2921,'A. Rate Class Allocations'!$B$124:$J$128,9,FALSE)</f>
        <v>0.67326093337246795</v>
      </c>
      <c r="S2921" s="1060">
        <f t="shared" si="136"/>
        <v>333.64160355915033</v>
      </c>
      <c r="T2921" s="1060">
        <f t="shared" si="137"/>
        <v>0.12917346639272079</v>
      </c>
    </row>
    <row r="2922" spans="1:20" s="1063" customFormat="1">
      <c r="A2922" s="1072" t="s">
        <v>846</v>
      </c>
      <c r="B2922" s="1063" t="s">
        <v>768</v>
      </c>
      <c r="C2922" s="1063" t="s">
        <v>806</v>
      </c>
      <c r="D2922" s="1063" t="s">
        <v>1175</v>
      </c>
      <c r="E2922" s="1066">
        <v>2019</v>
      </c>
      <c r="F2922" s="1066">
        <v>2019</v>
      </c>
      <c r="G2922" s="1064">
        <v>43567</v>
      </c>
      <c r="H2922" s="1117">
        <f t="shared" si="135"/>
        <v>2019</v>
      </c>
      <c r="I2922" s="1118"/>
      <c r="J2922" s="1063" t="s">
        <v>925</v>
      </c>
      <c r="K2922" s="1063" t="s">
        <v>924</v>
      </c>
      <c r="L2922" s="1063" t="s">
        <v>827</v>
      </c>
      <c r="M2922" s="1063">
        <v>828.67200000000014</v>
      </c>
      <c r="N2922" s="1063">
        <v>0.41600000000000004</v>
      </c>
      <c r="O2922" s="1062">
        <f>VLOOKUP(C2922,'A. Rate Class Allocations'!$B$124:$J$128,6,FALSE)</f>
        <v>0.94261788524984402</v>
      </c>
      <c r="P2922" s="1061">
        <f>VLOOKUP(C2922,'A. Rate Class Allocations'!$B$124:$J$128,8,FALSE)</f>
        <v>0.86676492558695795</v>
      </c>
      <c r="Q2922" s="1061">
        <f>VLOOKUP(C2922,'A. Rate Class Allocations'!$B$124:$J$128,7,FALSE)</f>
        <v>0.93591420350510102</v>
      </c>
      <c r="R2922" s="1061">
        <f>VLOOKUP(C2922,'A. Rate Class Allocations'!$B$124:$J$128,9,FALSE)</f>
        <v>0.67326093337246795</v>
      </c>
      <c r="S2922" s="1060">
        <f t="shared" si="136"/>
        <v>677.04832722247113</v>
      </c>
      <c r="T2922" s="1060">
        <f t="shared" si="137"/>
        <v>0.26212761960669206</v>
      </c>
    </row>
    <row r="2923" spans="1:20" s="1063" customFormat="1">
      <c r="A2923" s="1072" t="s">
        <v>846</v>
      </c>
      <c r="B2923" s="1063" t="s">
        <v>768</v>
      </c>
      <c r="C2923" s="1063" t="s">
        <v>806</v>
      </c>
      <c r="D2923" s="1063" t="s">
        <v>1174</v>
      </c>
      <c r="E2923" s="1066">
        <v>2019</v>
      </c>
      <c r="F2923" s="1066">
        <v>2019</v>
      </c>
      <c r="G2923" s="1064">
        <v>43566</v>
      </c>
      <c r="H2923" s="1117">
        <f t="shared" si="135"/>
        <v>2019</v>
      </c>
      <c r="I2923" s="1118"/>
      <c r="J2923" s="1063" t="s">
        <v>925</v>
      </c>
      <c r="K2923" s="1063" t="s">
        <v>924</v>
      </c>
      <c r="L2923" s="1063" t="s">
        <v>827</v>
      </c>
      <c r="M2923" s="1063">
        <v>815.72399999999993</v>
      </c>
      <c r="N2923" s="1063">
        <v>0.46799999999999997</v>
      </c>
      <c r="O2923" s="1062">
        <f>VLOOKUP(C2923,'A. Rate Class Allocations'!$B$124:$J$128,6,FALSE)</f>
        <v>0.94261788524984402</v>
      </c>
      <c r="P2923" s="1061">
        <f>VLOOKUP(C2923,'A. Rate Class Allocations'!$B$124:$J$128,8,FALSE)</f>
        <v>0.86676492558695795</v>
      </c>
      <c r="Q2923" s="1061">
        <f>VLOOKUP(C2923,'A. Rate Class Allocations'!$B$124:$J$128,7,FALSE)</f>
        <v>0.93591420350510102</v>
      </c>
      <c r="R2923" s="1061">
        <f>VLOOKUP(C2923,'A. Rate Class Allocations'!$B$124:$J$128,9,FALSE)</f>
        <v>0.67326093337246795</v>
      </c>
      <c r="S2923" s="1060">
        <f t="shared" si="136"/>
        <v>666.46944710961998</v>
      </c>
      <c r="T2923" s="1060">
        <f t="shared" si="137"/>
        <v>0.29489357205752847</v>
      </c>
    </row>
    <row r="2924" spans="1:20" s="1063" customFormat="1">
      <c r="A2924" s="1072" t="s">
        <v>846</v>
      </c>
      <c r="B2924" s="1063" t="s">
        <v>768</v>
      </c>
      <c r="C2924" s="1063" t="s">
        <v>806</v>
      </c>
      <c r="D2924" s="1063" t="s">
        <v>1173</v>
      </c>
      <c r="E2924" s="1066">
        <v>2019</v>
      </c>
      <c r="F2924" s="1066">
        <v>2019</v>
      </c>
      <c r="G2924" s="1064">
        <v>43566</v>
      </c>
      <c r="H2924" s="1117">
        <f t="shared" si="135"/>
        <v>2019</v>
      </c>
      <c r="I2924" s="1118"/>
      <c r="J2924" s="1063" t="s">
        <v>925</v>
      </c>
      <c r="K2924" s="1063" t="s">
        <v>924</v>
      </c>
      <c r="L2924" s="1063" t="s">
        <v>827</v>
      </c>
      <c r="M2924" s="1063">
        <v>3418.2720000000004</v>
      </c>
      <c r="N2924" s="1063">
        <v>1.1440000000000001</v>
      </c>
      <c r="O2924" s="1062">
        <f>VLOOKUP(C2924,'A. Rate Class Allocations'!$B$124:$J$128,6,FALSE)</f>
        <v>0.94261788524984402</v>
      </c>
      <c r="P2924" s="1061">
        <f>VLOOKUP(C2924,'A. Rate Class Allocations'!$B$124:$J$128,8,FALSE)</f>
        <v>0.86676492558695795</v>
      </c>
      <c r="Q2924" s="1061">
        <f>VLOOKUP(C2924,'A. Rate Class Allocations'!$B$124:$J$128,7,FALSE)</f>
        <v>0.93591420350510102</v>
      </c>
      <c r="R2924" s="1061">
        <f>VLOOKUP(C2924,'A. Rate Class Allocations'!$B$124:$J$128,9,FALSE)</f>
        <v>0.67326093337246795</v>
      </c>
      <c r="S2924" s="1060">
        <f t="shared" si="136"/>
        <v>2792.8243497926933</v>
      </c>
      <c r="T2924" s="1060">
        <f t="shared" si="137"/>
        <v>0.72085095391840304</v>
      </c>
    </row>
    <row r="2925" spans="1:20" s="1063" customFormat="1">
      <c r="A2925" s="1072" t="s">
        <v>846</v>
      </c>
      <c r="B2925" s="1063" t="s">
        <v>768</v>
      </c>
      <c r="C2925" s="1063" t="s">
        <v>806</v>
      </c>
      <c r="D2925" s="1063" t="s">
        <v>1173</v>
      </c>
      <c r="E2925" s="1066">
        <v>2019</v>
      </c>
      <c r="F2925" s="1066">
        <v>2019</v>
      </c>
      <c r="G2925" s="1064">
        <v>43566</v>
      </c>
      <c r="H2925" s="1117">
        <f t="shared" si="135"/>
        <v>2019</v>
      </c>
      <c r="I2925" s="1118"/>
      <c r="J2925" s="1063" t="s">
        <v>925</v>
      </c>
      <c r="K2925" s="1063" t="s">
        <v>924</v>
      </c>
      <c r="L2925" s="1063" t="s">
        <v>827</v>
      </c>
      <c r="M2925" s="1063">
        <v>86.652000000000001</v>
      </c>
      <c r="N2925" s="1063">
        <v>2.8999999999999998E-2</v>
      </c>
      <c r="O2925" s="1062">
        <f>VLOOKUP(C2925,'A. Rate Class Allocations'!$B$124:$J$128,6,FALSE)</f>
        <v>0.94261788524984402</v>
      </c>
      <c r="P2925" s="1061">
        <f>VLOOKUP(C2925,'A. Rate Class Allocations'!$B$124:$J$128,8,FALSE)</f>
        <v>0.86676492558695795</v>
      </c>
      <c r="Q2925" s="1061">
        <f>VLOOKUP(C2925,'A. Rate Class Allocations'!$B$124:$J$128,7,FALSE)</f>
        <v>0.93591420350510102</v>
      </c>
      <c r="R2925" s="1061">
        <f>VLOOKUP(C2925,'A. Rate Class Allocations'!$B$124:$J$128,9,FALSE)</f>
        <v>0.67326093337246795</v>
      </c>
      <c r="S2925" s="1060">
        <f t="shared" si="136"/>
        <v>70.79712075523436</v>
      </c>
      <c r="T2925" s="1060">
        <f t="shared" si="137"/>
        <v>1.8273319636043429E-2</v>
      </c>
    </row>
    <row r="2926" spans="1:20" s="1063" customFormat="1">
      <c r="A2926" s="1072" t="s">
        <v>846</v>
      </c>
      <c r="B2926" s="1063" t="s">
        <v>768</v>
      </c>
      <c r="C2926" s="1063" t="s">
        <v>806</v>
      </c>
      <c r="D2926" s="1063" t="s">
        <v>1172</v>
      </c>
      <c r="E2926" s="1066">
        <v>2019</v>
      </c>
      <c r="F2926" s="1066">
        <v>2019</v>
      </c>
      <c r="G2926" s="1064">
        <v>43571</v>
      </c>
      <c r="H2926" s="1117">
        <f t="shared" si="135"/>
        <v>2019</v>
      </c>
      <c r="I2926" s="1118"/>
      <c r="J2926" s="1063" t="s">
        <v>925</v>
      </c>
      <c r="K2926" s="1063" t="s">
        <v>924</v>
      </c>
      <c r="L2926" s="1063" t="s">
        <v>827</v>
      </c>
      <c r="M2926" s="1063">
        <v>2796.768</v>
      </c>
      <c r="N2926" s="1063">
        <v>1.2480000000000002</v>
      </c>
      <c r="O2926" s="1062">
        <f>VLOOKUP(C2926,'A. Rate Class Allocations'!$B$124:$J$128,6,FALSE)</f>
        <v>0.94261788524984402</v>
      </c>
      <c r="P2926" s="1061">
        <f>VLOOKUP(C2926,'A. Rate Class Allocations'!$B$124:$J$128,8,FALSE)</f>
        <v>0.86676492558695795</v>
      </c>
      <c r="Q2926" s="1061">
        <f>VLOOKUP(C2926,'A. Rate Class Allocations'!$B$124:$J$128,7,FALSE)</f>
        <v>0.93591420350510102</v>
      </c>
      <c r="R2926" s="1061">
        <f>VLOOKUP(C2926,'A. Rate Class Allocations'!$B$124:$J$128,9,FALSE)</f>
        <v>0.67326093337246795</v>
      </c>
      <c r="S2926" s="1060">
        <f t="shared" si="136"/>
        <v>2285.0381043758398</v>
      </c>
      <c r="T2926" s="1060">
        <f t="shared" si="137"/>
        <v>0.78638285882007619</v>
      </c>
    </row>
    <row r="2927" spans="1:20" s="1063" customFormat="1">
      <c r="A2927" s="1072" t="s">
        <v>846</v>
      </c>
      <c r="B2927" s="1063" t="s">
        <v>768</v>
      </c>
      <c r="C2927" s="1063" t="s">
        <v>806</v>
      </c>
      <c r="D2927" s="1063" t="s">
        <v>1172</v>
      </c>
      <c r="E2927" s="1066">
        <v>2019</v>
      </c>
      <c r="F2927" s="1066">
        <v>2019</v>
      </c>
      <c r="G2927" s="1064">
        <v>43571</v>
      </c>
      <c r="H2927" s="1117">
        <f t="shared" si="135"/>
        <v>2019</v>
      </c>
      <c r="I2927" s="1118"/>
      <c r="J2927" s="1063" t="s">
        <v>843</v>
      </c>
      <c r="K2927" s="1063" t="s">
        <v>924</v>
      </c>
      <c r="L2927" s="1063" t="s">
        <v>827</v>
      </c>
      <c r="M2927" s="1063">
        <v>3146.364</v>
      </c>
      <c r="N2927" s="1063">
        <v>1.4040000000000001</v>
      </c>
      <c r="O2927" s="1062">
        <f>VLOOKUP(C2927,'A. Rate Class Allocations'!$B$124:$J$128,6,FALSE)</f>
        <v>0.94261788524984402</v>
      </c>
      <c r="P2927" s="1061">
        <f>VLOOKUP(C2927,'A. Rate Class Allocations'!$B$124:$J$128,8,FALSE)</f>
        <v>0.86676492558695795</v>
      </c>
      <c r="Q2927" s="1061">
        <f>VLOOKUP(C2927,'A. Rate Class Allocations'!$B$124:$J$128,7,FALSE)</f>
        <v>0.93591420350510102</v>
      </c>
      <c r="R2927" s="1061">
        <f>VLOOKUP(C2927,'A. Rate Class Allocations'!$B$124:$J$128,9,FALSE)</f>
        <v>0.67326093337246795</v>
      </c>
      <c r="S2927" s="1060">
        <f t="shared" si="136"/>
        <v>2570.6678674228197</v>
      </c>
      <c r="T2927" s="1060">
        <f t="shared" si="137"/>
        <v>0.88468071617258548</v>
      </c>
    </row>
    <row r="2928" spans="1:20" s="1063" customFormat="1">
      <c r="A2928" s="1072" t="s">
        <v>846</v>
      </c>
      <c r="B2928" s="1063" t="s">
        <v>768</v>
      </c>
      <c r="C2928" s="1063" t="s">
        <v>806</v>
      </c>
      <c r="D2928" s="1063" t="s">
        <v>1172</v>
      </c>
      <c r="E2928" s="1066">
        <v>2019</v>
      </c>
      <c r="F2928" s="1066">
        <v>2019</v>
      </c>
      <c r="G2928" s="1064">
        <v>43571</v>
      </c>
      <c r="H2928" s="1117">
        <f t="shared" si="135"/>
        <v>2019</v>
      </c>
      <c r="I2928" s="1118"/>
      <c r="J2928" s="1063" t="s">
        <v>843</v>
      </c>
      <c r="K2928" s="1063" t="s">
        <v>924</v>
      </c>
      <c r="L2928" s="1063" t="s">
        <v>827</v>
      </c>
      <c r="M2928" s="1063">
        <v>194.96699999999998</v>
      </c>
      <c r="N2928" s="1063">
        <v>8.6999999999999994E-2</v>
      </c>
      <c r="O2928" s="1062">
        <f>VLOOKUP(C2928,'A. Rate Class Allocations'!$B$124:$J$128,6,FALSE)</f>
        <v>0.94261788524984402</v>
      </c>
      <c r="P2928" s="1061">
        <f>VLOOKUP(C2928,'A. Rate Class Allocations'!$B$124:$J$128,8,FALSE)</f>
        <v>0.86676492558695795</v>
      </c>
      <c r="Q2928" s="1061">
        <f>VLOOKUP(C2928,'A. Rate Class Allocations'!$B$124:$J$128,7,FALSE)</f>
        <v>0.93591420350510102</v>
      </c>
      <c r="R2928" s="1061">
        <f>VLOOKUP(C2928,'A. Rate Class Allocations'!$B$124:$J$128,9,FALSE)</f>
        <v>0.67326093337246795</v>
      </c>
      <c r="S2928" s="1060">
        <f t="shared" si="136"/>
        <v>159.29352169927728</v>
      </c>
      <c r="T2928" s="1060">
        <f t="shared" si="137"/>
        <v>5.4819958908130288E-2</v>
      </c>
    </row>
    <row r="2929" spans="1:20" s="1063" customFormat="1">
      <c r="A2929" s="1072" t="s">
        <v>846</v>
      </c>
      <c r="B2929" s="1063" t="s">
        <v>768</v>
      </c>
      <c r="C2929" s="1063" t="s">
        <v>806</v>
      </c>
      <c r="D2929" s="1063" t="s">
        <v>1171</v>
      </c>
      <c r="E2929" s="1066">
        <v>2019</v>
      </c>
      <c r="F2929" s="1066">
        <v>2019</v>
      </c>
      <c r="G2929" s="1064">
        <v>43566</v>
      </c>
      <c r="H2929" s="1117">
        <f t="shared" si="135"/>
        <v>2019</v>
      </c>
      <c r="I2929" s="1118"/>
      <c r="J2929" s="1063" t="s">
        <v>925</v>
      </c>
      <c r="K2929" s="1063" t="s">
        <v>924</v>
      </c>
      <c r="L2929" s="1063" t="s">
        <v>827</v>
      </c>
      <c r="M2929" s="1063">
        <v>10902.528000000002</v>
      </c>
      <c r="N2929" s="1063">
        <v>1.2480000000000002</v>
      </c>
      <c r="O2929" s="1062">
        <f>VLOOKUP(C2929,'A. Rate Class Allocations'!$B$124:$J$128,6,FALSE)</f>
        <v>0.94261788524984402</v>
      </c>
      <c r="P2929" s="1061">
        <f>VLOOKUP(C2929,'A. Rate Class Allocations'!$B$124:$J$128,8,FALSE)</f>
        <v>0.86676492558695795</v>
      </c>
      <c r="Q2929" s="1061">
        <f>VLOOKUP(C2929,'A. Rate Class Allocations'!$B$124:$J$128,7,FALSE)</f>
        <v>0.93591420350510102</v>
      </c>
      <c r="R2929" s="1061">
        <f>VLOOKUP(C2929,'A. Rate Class Allocations'!$B$124:$J$128,9,FALSE)</f>
        <v>0.67326093337246795</v>
      </c>
      <c r="S2929" s="1060">
        <f t="shared" si="136"/>
        <v>8907.6719677944402</v>
      </c>
      <c r="T2929" s="1060">
        <f t="shared" si="137"/>
        <v>0.78638285882007619</v>
      </c>
    </row>
    <row r="2930" spans="1:20" s="1063" customFormat="1">
      <c r="A2930" s="1072" t="s">
        <v>846</v>
      </c>
      <c r="B2930" s="1063" t="s">
        <v>768</v>
      </c>
      <c r="C2930" s="1063" t="s">
        <v>806</v>
      </c>
      <c r="D2930" s="1063" t="s">
        <v>1171</v>
      </c>
      <c r="E2930" s="1066">
        <v>2019</v>
      </c>
      <c r="F2930" s="1066">
        <v>2019</v>
      </c>
      <c r="G2930" s="1064">
        <v>43566</v>
      </c>
      <c r="H2930" s="1117">
        <f t="shared" si="135"/>
        <v>2019</v>
      </c>
      <c r="I2930" s="1118"/>
      <c r="J2930" s="1063" t="s">
        <v>843</v>
      </c>
      <c r="K2930" s="1063" t="s">
        <v>924</v>
      </c>
      <c r="L2930" s="1063" t="s">
        <v>827</v>
      </c>
      <c r="M2930" s="1063">
        <v>10448.256000000003</v>
      </c>
      <c r="N2930" s="1063">
        <v>1.1960000000000002</v>
      </c>
      <c r="O2930" s="1062">
        <f>VLOOKUP(C2930,'A. Rate Class Allocations'!$B$124:$J$128,6,FALSE)</f>
        <v>0.94261788524984402</v>
      </c>
      <c r="P2930" s="1061">
        <f>VLOOKUP(C2930,'A. Rate Class Allocations'!$B$124:$J$128,8,FALSE)</f>
        <v>0.86676492558695795</v>
      </c>
      <c r="Q2930" s="1061">
        <f>VLOOKUP(C2930,'A. Rate Class Allocations'!$B$124:$J$128,7,FALSE)</f>
        <v>0.93591420350510102</v>
      </c>
      <c r="R2930" s="1061">
        <f>VLOOKUP(C2930,'A. Rate Class Allocations'!$B$124:$J$128,9,FALSE)</f>
        <v>0.67326093337246795</v>
      </c>
      <c r="S2930" s="1060">
        <f t="shared" si="136"/>
        <v>8536.5189691363394</v>
      </c>
      <c r="T2930" s="1060">
        <f t="shared" si="137"/>
        <v>0.7536169063692395</v>
      </c>
    </row>
    <row r="2931" spans="1:20" s="1063" customFormat="1">
      <c r="A2931" s="1072" t="s">
        <v>846</v>
      </c>
      <c r="B2931" s="1063" t="s">
        <v>768</v>
      </c>
      <c r="C2931" s="1063" t="s">
        <v>806</v>
      </c>
      <c r="D2931" s="1063" t="s">
        <v>1171</v>
      </c>
      <c r="E2931" s="1066">
        <v>2019</v>
      </c>
      <c r="F2931" s="1066">
        <v>2019</v>
      </c>
      <c r="G2931" s="1064">
        <v>43566</v>
      </c>
      <c r="H2931" s="1117">
        <f t="shared" si="135"/>
        <v>2019</v>
      </c>
      <c r="I2931" s="1118"/>
      <c r="J2931" s="1063" t="s">
        <v>843</v>
      </c>
      <c r="K2931" s="1063" t="s">
        <v>924</v>
      </c>
      <c r="L2931" s="1063" t="s">
        <v>827</v>
      </c>
      <c r="M2931" s="1063">
        <v>7600.32</v>
      </c>
      <c r="N2931" s="1063">
        <v>0.87000000000000011</v>
      </c>
      <c r="O2931" s="1062">
        <f>VLOOKUP(C2931,'A. Rate Class Allocations'!$B$124:$J$128,6,FALSE)</f>
        <v>0.94261788524984402</v>
      </c>
      <c r="P2931" s="1061">
        <f>VLOOKUP(C2931,'A. Rate Class Allocations'!$B$124:$J$128,8,FALSE)</f>
        <v>0.86676492558695795</v>
      </c>
      <c r="Q2931" s="1061">
        <f>VLOOKUP(C2931,'A. Rate Class Allocations'!$B$124:$J$128,7,FALSE)</f>
        <v>0.93591420350510102</v>
      </c>
      <c r="R2931" s="1061">
        <f>VLOOKUP(C2931,'A. Rate Class Allocations'!$B$124:$J$128,9,FALSE)</f>
        <v>0.67326093337246795</v>
      </c>
      <c r="S2931" s="1060">
        <f t="shared" si="136"/>
        <v>6209.6751698566995</v>
      </c>
      <c r="T2931" s="1060">
        <f t="shared" si="137"/>
        <v>0.54819958908130306</v>
      </c>
    </row>
    <row r="2932" spans="1:20" s="1063" customFormat="1">
      <c r="A2932" s="1072" t="s">
        <v>846</v>
      </c>
      <c r="B2932" s="1063" t="s">
        <v>768</v>
      </c>
      <c r="C2932" s="1063" t="s">
        <v>806</v>
      </c>
      <c r="D2932" s="1063" t="s">
        <v>1171</v>
      </c>
      <c r="E2932" s="1066">
        <v>2019</v>
      </c>
      <c r="F2932" s="1066">
        <v>2019</v>
      </c>
      <c r="G2932" s="1064">
        <v>43566</v>
      </c>
      <c r="H2932" s="1117">
        <f t="shared" si="135"/>
        <v>2019</v>
      </c>
      <c r="I2932" s="1118"/>
      <c r="J2932" s="1063" t="s">
        <v>843</v>
      </c>
      <c r="K2932" s="1063" t="s">
        <v>924</v>
      </c>
      <c r="L2932" s="1063" t="s">
        <v>827</v>
      </c>
      <c r="M2932" s="1063">
        <v>96.095999999999989</v>
      </c>
      <c r="N2932" s="1063">
        <v>1.0999999999999999E-2</v>
      </c>
      <c r="O2932" s="1062">
        <f>VLOOKUP(C2932,'A. Rate Class Allocations'!$B$124:$J$128,6,FALSE)</f>
        <v>0.94261788524984402</v>
      </c>
      <c r="P2932" s="1061">
        <f>VLOOKUP(C2932,'A. Rate Class Allocations'!$B$124:$J$128,8,FALSE)</f>
        <v>0.86676492558695795</v>
      </c>
      <c r="Q2932" s="1061">
        <f>VLOOKUP(C2932,'A. Rate Class Allocations'!$B$124:$J$128,7,FALSE)</f>
        <v>0.93591420350510102</v>
      </c>
      <c r="R2932" s="1061">
        <f>VLOOKUP(C2932,'A. Rate Class Allocations'!$B$124:$J$128,9,FALSE)</f>
        <v>0.67326093337246795</v>
      </c>
      <c r="S2932" s="1060">
        <f t="shared" si="136"/>
        <v>78.513134331521485</v>
      </c>
      <c r="T2932" s="1060">
        <f t="shared" si="137"/>
        <v>6.9312591722923362E-3</v>
      </c>
    </row>
    <row r="2933" spans="1:20" s="1063" customFormat="1">
      <c r="A2933" s="1072" t="s">
        <v>846</v>
      </c>
      <c r="B2933" s="1063" t="s">
        <v>768</v>
      </c>
      <c r="C2933" s="1063" t="s">
        <v>806</v>
      </c>
      <c r="D2933" s="1063" t="s">
        <v>1170</v>
      </c>
      <c r="E2933" s="1066">
        <v>2019</v>
      </c>
      <c r="F2933" s="1066">
        <v>2019</v>
      </c>
      <c r="G2933" s="1064">
        <v>43566</v>
      </c>
      <c r="H2933" s="1117">
        <f t="shared" si="135"/>
        <v>2019</v>
      </c>
      <c r="I2933" s="1118"/>
      <c r="J2933" s="1063" t="s">
        <v>925</v>
      </c>
      <c r="K2933" s="1063" t="s">
        <v>924</v>
      </c>
      <c r="L2933" s="1063" t="s">
        <v>827</v>
      </c>
      <c r="M2933" s="1063">
        <v>2017.6000000000004</v>
      </c>
      <c r="N2933" s="1063">
        <v>1.0400000000000003</v>
      </c>
      <c r="O2933" s="1062">
        <f>VLOOKUP(C2933,'A. Rate Class Allocations'!$B$124:$J$128,6,FALSE)</f>
        <v>0.94261788524984402</v>
      </c>
      <c r="P2933" s="1061">
        <f>VLOOKUP(C2933,'A. Rate Class Allocations'!$B$124:$J$128,8,FALSE)</f>
        <v>0.86676492558695795</v>
      </c>
      <c r="Q2933" s="1061">
        <f>VLOOKUP(C2933,'A. Rate Class Allocations'!$B$124:$J$128,7,FALSE)</f>
        <v>0.93591420350510102</v>
      </c>
      <c r="R2933" s="1061">
        <f>VLOOKUP(C2933,'A. Rate Class Allocations'!$B$124:$J$128,9,FALSE)</f>
        <v>0.67326093337246795</v>
      </c>
      <c r="S2933" s="1060">
        <f t="shared" si="136"/>
        <v>1648.4359372635467</v>
      </c>
      <c r="T2933" s="1060">
        <f t="shared" si="137"/>
        <v>0.6553190490167301</v>
      </c>
    </row>
    <row r="2934" spans="1:20" s="1063" customFormat="1">
      <c r="A2934" s="1072" t="s">
        <v>846</v>
      </c>
      <c r="B2934" s="1063" t="s">
        <v>768</v>
      </c>
      <c r="C2934" s="1063" t="s">
        <v>806</v>
      </c>
      <c r="D2934" s="1063" t="s">
        <v>1170</v>
      </c>
      <c r="E2934" s="1066">
        <v>2019</v>
      </c>
      <c r="F2934" s="1066">
        <v>2019</v>
      </c>
      <c r="G2934" s="1064">
        <v>43566</v>
      </c>
      <c r="H2934" s="1117">
        <f t="shared" si="135"/>
        <v>2019</v>
      </c>
      <c r="I2934" s="1118"/>
      <c r="J2934" s="1063" t="s">
        <v>925</v>
      </c>
      <c r="K2934" s="1063" t="s">
        <v>924</v>
      </c>
      <c r="L2934" s="1063" t="s">
        <v>827</v>
      </c>
      <c r="M2934" s="1063">
        <v>450.08</v>
      </c>
      <c r="N2934" s="1063">
        <v>0.23199999999999998</v>
      </c>
      <c r="O2934" s="1062">
        <f>VLOOKUP(C2934,'A. Rate Class Allocations'!$B$124:$J$128,6,FALSE)</f>
        <v>0.94261788524984402</v>
      </c>
      <c r="P2934" s="1061">
        <f>VLOOKUP(C2934,'A. Rate Class Allocations'!$B$124:$J$128,8,FALSE)</f>
        <v>0.86676492558695795</v>
      </c>
      <c r="Q2934" s="1061">
        <f>VLOOKUP(C2934,'A. Rate Class Allocations'!$B$124:$J$128,7,FALSE)</f>
        <v>0.93591420350510102</v>
      </c>
      <c r="R2934" s="1061">
        <f>VLOOKUP(C2934,'A. Rate Class Allocations'!$B$124:$J$128,9,FALSE)</f>
        <v>0.67326093337246795</v>
      </c>
      <c r="S2934" s="1060">
        <f t="shared" si="136"/>
        <v>367.72801677417573</v>
      </c>
      <c r="T2934" s="1060">
        <f t="shared" si="137"/>
        <v>0.14618655708834744</v>
      </c>
    </row>
    <row r="2935" spans="1:20" s="1063" customFormat="1">
      <c r="A2935" s="1072" t="s">
        <v>846</v>
      </c>
      <c r="B2935" s="1063" t="s">
        <v>768</v>
      </c>
      <c r="C2935" s="1063" t="s">
        <v>806</v>
      </c>
      <c r="D2935" s="1063" t="s">
        <v>1170</v>
      </c>
      <c r="E2935" s="1066">
        <v>2019</v>
      </c>
      <c r="F2935" s="1066">
        <v>2019</v>
      </c>
      <c r="G2935" s="1064">
        <v>43566</v>
      </c>
      <c r="H2935" s="1117">
        <f t="shared" si="135"/>
        <v>2019</v>
      </c>
      <c r="I2935" s="1118"/>
      <c r="J2935" s="1063" t="s">
        <v>843</v>
      </c>
      <c r="K2935" s="1063" t="s">
        <v>924</v>
      </c>
      <c r="L2935" s="1063" t="s">
        <v>827</v>
      </c>
      <c r="M2935" s="1063">
        <v>3631.6799999999994</v>
      </c>
      <c r="N2935" s="1063">
        <v>1.8719999999999999</v>
      </c>
      <c r="O2935" s="1062">
        <f>VLOOKUP(C2935,'A. Rate Class Allocations'!$B$124:$J$128,6,FALSE)</f>
        <v>0.94261788524984402</v>
      </c>
      <c r="P2935" s="1061">
        <f>VLOOKUP(C2935,'A. Rate Class Allocations'!$B$124:$J$128,8,FALSE)</f>
        <v>0.86676492558695795</v>
      </c>
      <c r="Q2935" s="1061">
        <f>VLOOKUP(C2935,'A. Rate Class Allocations'!$B$124:$J$128,7,FALSE)</f>
        <v>0.93591420350510102</v>
      </c>
      <c r="R2935" s="1061">
        <f>VLOOKUP(C2935,'A. Rate Class Allocations'!$B$124:$J$128,9,FALSE)</f>
        <v>0.67326093337246795</v>
      </c>
      <c r="S2935" s="1060">
        <f t="shared" si="136"/>
        <v>2967.1846870743834</v>
      </c>
      <c r="T2935" s="1060">
        <f t="shared" si="137"/>
        <v>1.1795742882301139</v>
      </c>
    </row>
    <row r="2936" spans="1:20" s="1063" customFormat="1">
      <c r="A2936" s="1072" t="s">
        <v>846</v>
      </c>
      <c r="B2936" s="1063" t="s">
        <v>768</v>
      </c>
      <c r="C2936" s="1063" t="s">
        <v>806</v>
      </c>
      <c r="D2936" s="1063" t="s">
        <v>1170</v>
      </c>
      <c r="E2936" s="1066">
        <v>2019</v>
      </c>
      <c r="F2936" s="1066">
        <v>2019</v>
      </c>
      <c r="G2936" s="1064">
        <v>43566</v>
      </c>
      <c r="H2936" s="1117">
        <f t="shared" si="135"/>
        <v>2019</v>
      </c>
      <c r="I2936" s="1118"/>
      <c r="J2936" s="1063" t="s">
        <v>843</v>
      </c>
      <c r="K2936" s="1063" t="s">
        <v>924</v>
      </c>
      <c r="L2936" s="1063" t="s">
        <v>827</v>
      </c>
      <c r="M2936" s="1063">
        <v>562.59999999999991</v>
      </c>
      <c r="N2936" s="1063">
        <v>0.28999999999999998</v>
      </c>
      <c r="O2936" s="1062">
        <f>VLOOKUP(C2936,'A. Rate Class Allocations'!$B$124:$J$128,6,FALSE)</f>
        <v>0.94261788524984402</v>
      </c>
      <c r="P2936" s="1061">
        <f>VLOOKUP(C2936,'A. Rate Class Allocations'!$B$124:$J$128,8,FALSE)</f>
        <v>0.86676492558695795</v>
      </c>
      <c r="Q2936" s="1061">
        <f>VLOOKUP(C2936,'A. Rate Class Allocations'!$B$124:$J$128,7,FALSE)</f>
        <v>0.93591420350510102</v>
      </c>
      <c r="R2936" s="1061">
        <f>VLOOKUP(C2936,'A. Rate Class Allocations'!$B$124:$J$128,9,FALSE)</f>
        <v>0.67326093337246795</v>
      </c>
      <c r="S2936" s="1060">
        <f t="shared" si="136"/>
        <v>459.66002096771962</v>
      </c>
      <c r="T2936" s="1060">
        <f t="shared" si="137"/>
        <v>0.18273319636043434</v>
      </c>
    </row>
    <row r="2937" spans="1:20" s="1063" customFormat="1">
      <c r="A2937" s="1072" t="s">
        <v>846</v>
      </c>
      <c r="B2937" s="1063" t="s">
        <v>768</v>
      </c>
      <c r="C2937" s="1063" t="s">
        <v>806</v>
      </c>
      <c r="D2937" s="1063" t="s">
        <v>1169</v>
      </c>
      <c r="E2937" s="1066">
        <v>2019</v>
      </c>
      <c r="F2937" s="1066">
        <v>2019</v>
      </c>
      <c r="G2937" s="1064">
        <v>43566</v>
      </c>
      <c r="H2937" s="1117">
        <f t="shared" si="135"/>
        <v>2019</v>
      </c>
      <c r="I2937" s="1118"/>
      <c r="J2937" s="1063" t="s">
        <v>925</v>
      </c>
      <c r="K2937" s="1063" t="s">
        <v>924</v>
      </c>
      <c r="L2937" s="1063" t="s">
        <v>827</v>
      </c>
      <c r="M2937" s="1063">
        <v>414.33600000000007</v>
      </c>
      <c r="N2937" s="1063">
        <v>0.20800000000000002</v>
      </c>
      <c r="O2937" s="1062">
        <f>VLOOKUP(C2937,'A. Rate Class Allocations'!$B$124:$J$128,6,FALSE)</f>
        <v>0.94261788524984402</v>
      </c>
      <c r="P2937" s="1061">
        <f>VLOOKUP(C2937,'A. Rate Class Allocations'!$B$124:$J$128,8,FALSE)</f>
        <v>0.86676492558695795</v>
      </c>
      <c r="Q2937" s="1061">
        <f>VLOOKUP(C2937,'A. Rate Class Allocations'!$B$124:$J$128,7,FALSE)</f>
        <v>0.93591420350510102</v>
      </c>
      <c r="R2937" s="1061">
        <f>VLOOKUP(C2937,'A. Rate Class Allocations'!$B$124:$J$128,9,FALSE)</f>
        <v>0.67326093337246795</v>
      </c>
      <c r="S2937" s="1060">
        <f t="shared" si="136"/>
        <v>338.52416361123556</v>
      </c>
      <c r="T2937" s="1060">
        <f t="shared" si="137"/>
        <v>0.13106380980334603</v>
      </c>
    </row>
    <row r="2938" spans="1:20" s="1063" customFormat="1">
      <c r="A2938" s="1072" t="s">
        <v>846</v>
      </c>
      <c r="B2938" s="1063" t="s">
        <v>768</v>
      </c>
      <c r="C2938" s="1063" t="s">
        <v>806</v>
      </c>
      <c r="D2938" s="1063" t="s">
        <v>1168</v>
      </c>
      <c r="E2938" s="1066">
        <v>2019</v>
      </c>
      <c r="F2938" s="1066">
        <v>2019</v>
      </c>
      <c r="G2938" s="1064">
        <v>43566</v>
      </c>
      <c r="H2938" s="1117">
        <f t="shared" si="135"/>
        <v>2019</v>
      </c>
      <c r="I2938" s="1118"/>
      <c r="J2938" s="1063" t="s">
        <v>925</v>
      </c>
      <c r="K2938" s="1063" t="s">
        <v>924</v>
      </c>
      <c r="L2938" s="1063" t="s">
        <v>827</v>
      </c>
      <c r="M2938" s="1063">
        <v>3677.8559999999998</v>
      </c>
      <c r="N2938" s="1063">
        <v>1.2480000000000002</v>
      </c>
      <c r="O2938" s="1062">
        <f>VLOOKUP(C2938,'A. Rate Class Allocations'!$B$124:$J$128,6,FALSE)</f>
        <v>0.94261788524984402</v>
      </c>
      <c r="P2938" s="1061">
        <f>VLOOKUP(C2938,'A. Rate Class Allocations'!$B$124:$J$128,8,FALSE)</f>
        <v>0.86676492558695795</v>
      </c>
      <c r="Q2938" s="1061">
        <f>VLOOKUP(C2938,'A. Rate Class Allocations'!$B$124:$J$128,7,FALSE)</f>
        <v>0.93591420350510102</v>
      </c>
      <c r="R2938" s="1061">
        <f>VLOOKUP(C2938,'A. Rate Class Allocations'!$B$124:$J$128,9,FALSE)</f>
        <v>0.67326093337246795</v>
      </c>
      <c r="S2938" s="1060">
        <f t="shared" si="136"/>
        <v>3004.9117775973223</v>
      </c>
      <c r="T2938" s="1060">
        <f t="shared" si="137"/>
        <v>0.78638285882007619</v>
      </c>
    </row>
    <row r="2939" spans="1:20" s="1063" customFormat="1">
      <c r="A2939" s="1072" t="s">
        <v>846</v>
      </c>
      <c r="B2939" s="1063" t="s">
        <v>768</v>
      </c>
      <c r="C2939" s="1063" t="s">
        <v>806</v>
      </c>
      <c r="D2939" s="1063" t="s">
        <v>1168</v>
      </c>
      <c r="E2939" s="1066">
        <v>2019</v>
      </c>
      <c r="F2939" s="1066">
        <v>2019</v>
      </c>
      <c r="G2939" s="1064">
        <v>43566</v>
      </c>
      <c r="H2939" s="1117">
        <f t="shared" si="135"/>
        <v>2019</v>
      </c>
      <c r="I2939" s="1118"/>
      <c r="J2939" s="1063" t="s">
        <v>843</v>
      </c>
      <c r="K2939" s="1063" t="s">
        <v>924</v>
      </c>
      <c r="L2939" s="1063" t="s">
        <v>827</v>
      </c>
      <c r="M2939" s="1063">
        <v>1379.1959999999999</v>
      </c>
      <c r="N2939" s="1063">
        <v>0.46799999999999997</v>
      </c>
      <c r="O2939" s="1062">
        <f>VLOOKUP(C2939,'A. Rate Class Allocations'!$B$124:$J$128,6,FALSE)</f>
        <v>0.94261788524984402</v>
      </c>
      <c r="P2939" s="1061">
        <f>VLOOKUP(C2939,'A. Rate Class Allocations'!$B$124:$J$128,8,FALSE)</f>
        <v>0.86676492558695795</v>
      </c>
      <c r="Q2939" s="1061">
        <f>VLOOKUP(C2939,'A. Rate Class Allocations'!$B$124:$J$128,7,FALSE)</f>
        <v>0.93591420350510102</v>
      </c>
      <c r="R2939" s="1061">
        <f>VLOOKUP(C2939,'A. Rate Class Allocations'!$B$124:$J$128,9,FALSE)</f>
        <v>0.67326093337246795</v>
      </c>
      <c r="S2939" s="1060">
        <f t="shared" si="136"/>
        <v>1126.841916598996</v>
      </c>
      <c r="T2939" s="1060">
        <f t="shared" si="137"/>
        <v>0.29489357205752847</v>
      </c>
    </row>
    <row r="2940" spans="1:20" s="1063" customFormat="1">
      <c r="A2940" s="1072" t="s">
        <v>846</v>
      </c>
      <c r="B2940" s="1063" t="s">
        <v>768</v>
      </c>
      <c r="C2940" s="1063" t="s">
        <v>806</v>
      </c>
      <c r="D2940" s="1063" t="s">
        <v>1168</v>
      </c>
      <c r="E2940" s="1066">
        <v>2019</v>
      </c>
      <c r="F2940" s="1066">
        <v>2019</v>
      </c>
      <c r="G2940" s="1064">
        <v>43566</v>
      </c>
      <c r="H2940" s="1117">
        <f t="shared" si="135"/>
        <v>2019</v>
      </c>
      <c r="I2940" s="1118"/>
      <c r="J2940" s="1063" t="s">
        <v>843</v>
      </c>
      <c r="K2940" s="1063" t="s">
        <v>924</v>
      </c>
      <c r="L2940" s="1063" t="s">
        <v>827</v>
      </c>
      <c r="M2940" s="1063">
        <v>854.63</v>
      </c>
      <c r="N2940" s="1063">
        <v>0.28999999999999998</v>
      </c>
      <c r="O2940" s="1062">
        <f>VLOOKUP(C2940,'A. Rate Class Allocations'!$B$124:$J$128,6,FALSE)</f>
        <v>0.94261788524984402</v>
      </c>
      <c r="P2940" s="1061">
        <f>VLOOKUP(C2940,'A. Rate Class Allocations'!$B$124:$J$128,8,FALSE)</f>
        <v>0.86676492558695795</v>
      </c>
      <c r="Q2940" s="1061">
        <f>VLOOKUP(C2940,'A. Rate Class Allocations'!$B$124:$J$128,7,FALSE)</f>
        <v>0.93591420350510102</v>
      </c>
      <c r="R2940" s="1061">
        <f>VLOOKUP(C2940,'A. Rate Class Allocations'!$B$124:$J$128,9,FALSE)</f>
        <v>0.67326093337246795</v>
      </c>
      <c r="S2940" s="1060">
        <f t="shared" si="136"/>
        <v>698.25674319168559</v>
      </c>
      <c r="T2940" s="1060">
        <f t="shared" si="137"/>
        <v>0.18273319636043434</v>
      </c>
    </row>
    <row r="2941" spans="1:20" s="1063" customFormat="1">
      <c r="A2941" s="1072" t="s">
        <v>846</v>
      </c>
      <c r="B2941" s="1063" t="s">
        <v>768</v>
      </c>
      <c r="C2941" s="1063" t="s">
        <v>806</v>
      </c>
      <c r="D2941" s="1063" t="s">
        <v>1167</v>
      </c>
      <c r="E2941" s="1066">
        <v>2019</v>
      </c>
      <c r="F2941" s="1066">
        <v>2019</v>
      </c>
      <c r="G2941" s="1064">
        <v>43566</v>
      </c>
      <c r="H2941" s="1117">
        <f t="shared" si="135"/>
        <v>2019</v>
      </c>
      <c r="I2941" s="1118"/>
      <c r="J2941" s="1063" t="s">
        <v>925</v>
      </c>
      <c r="K2941" s="1063" t="s">
        <v>924</v>
      </c>
      <c r="L2941" s="1063" t="s">
        <v>827</v>
      </c>
      <c r="M2941" s="1063">
        <v>3121.248</v>
      </c>
      <c r="N2941" s="1063">
        <v>1.2480000000000002</v>
      </c>
      <c r="O2941" s="1062">
        <f>VLOOKUP(C2941,'A. Rate Class Allocations'!$B$124:$J$128,6,FALSE)</f>
        <v>0.94261788524984402</v>
      </c>
      <c r="P2941" s="1061">
        <f>VLOOKUP(C2941,'A. Rate Class Allocations'!$B$124:$J$128,8,FALSE)</f>
        <v>0.86676492558695795</v>
      </c>
      <c r="Q2941" s="1061">
        <f>VLOOKUP(C2941,'A. Rate Class Allocations'!$B$124:$J$128,7,FALSE)</f>
        <v>0.93591420350510102</v>
      </c>
      <c r="R2941" s="1061">
        <f>VLOOKUP(C2941,'A. Rate Class Allocations'!$B$124:$J$128,9,FALSE)</f>
        <v>0.67326093337246795</v>
      </c>
      <c r="S2941" s="1060">
        <f t="shared" si="136"/>
        <v>2550.1473891316268</v>
      </c>
      <c r="T2941" s="1060">
        <f t="shared" si="137"/>
        <v>0.78638285882007619</v>
      </c>
    </row>
    <row r="2942" spans="1:20" s="1063" customFormat="1">
      <c r="A2942" s="1072" t="s">
        <v>846</v>
      </c>
      <c r="B2942" s="1063" t="s">
        <v>768</v>
      </c>
      <c r="C2942" s="1063" t="s">
        <v>806</v>
      </c>
      <c r="D2942" s="1063" t="s">
        <v>1167</v>
      </c>
      <c r="E2942" s="1066">
        <v>2019</v>
      </c>
      <c r="F2942" s="1066">
        <v>2019</v>
      </c>
      <c r="G2942" s="1064">
        <v>43566</v>
      </c>
      <c r="H2942" s="1117">
        <f t="shared" si="135"/>
        <v>2019</v>
      </c>
      <c r="I2942" s="1118"/>
      <c r="J2942" s="1063" t="s">
        <v>843</v>
      </c>
      <c r="K2942" s="1063" t="s">
        <v>924</v>
      </c>
      <c r="L2942" s="1063" t="s">
        <v>827</v>
      </c>
      <c r="M2942" s="1063">
        <v>3641.4560000000001</v>
      </c>
      <c r="N2942" s="1063">
        <v>1.4560000000000002</v>
      </c>
      <c r="O2942" s="1062">
        <f>VLOOKUP(C2942,'A. Rate Class Allocations'!$B$124:$J$128,6,FALSE)</f>
        <v>0.94261788524984402</v>
      </c>
      <c r="P2942" s="1061">
        <f>VLOOKUP(C2942,'A. Rate Class Allocations'!$B$124:$J$128,8,FALSE)</f>
        <v>0.86676492558695795</v>
      </c>
      <c r="Q2942" s="1061">
        <f>VLOOKUP(C2942,'A. Rate Class Allocations'!$B$124:$J$128,7,FALSE)</f>
        <v>0.93591420350510102</v>
      </c>
      <c r="R2942" s="1061">
        <f>VLOOKUP(C2942,'A. Rate Class Allocations'!$B$124:$J$128,9,FALSE)</f>
        <v>0.67326093337246795</v>
      </c>
      <c r="S2942" s="1060">
        <f t="shared" si="136"/>
        <v>2975.1719539868977</v>
      </c>
      <c r="T2942" s="1060">
        <f t="shared" si="137"/>
        <v>0.91744666862342217</v>
      </c>
    </row>
    <row r="2943" spans="1:20" s="1063" customFormat="1">
      <c r="A2943" s="1072" t="s">
        <v>846</v>
      </c>
      <c r="B2943" s="1063" t="s">
        <v>768</v>
      </c>
      <c r="C2943" s="1063" t="s">
        <v>806</v>
      </c>
      <c r="D2943" s="1063" t="s">
        <v>1166</v>
      </c>
      <c r="E2943" s="1066">
        <v>2019</v>
      </c>
      <c r="F2943" s="1066">
        <v>2019</v>
      </c>
      <c r="G2943" s="1064">
        <v>43566</v>
      </c>
      <c r="H2943" s="1117">
        <f t="shared" si="135"/>
        <v>2019</v>
      </c>
      <c r="I2943" s="1118"/>
      <c r="J2943" s="1063" t="s">
        <v>925</v>
      </c>
      <c r="K2943" s="1063" t="s">
        <v>924</v>
      </c>
      <c r="L2943" s="1063" t="s">
        <v>827</v>
      </c>
      <c r="M2943" s="1063">
        <v>2563.7040000000002</v>
      </c>
      <c r="N2943" s="1063">
        <v>1.1440000000000001</v>
      </c>
      <c r="O2943" s="1062">
        <f>VLOOKUP(C2943,'A. Rate Class Allocations'!$B$124:$J$128,6,FALSE)</f>
        <v>0.94261788524984402</v>
      </c>
      <c r="P2943" s="1061">
        <f>VLOOKUP(C2943,'A. Rate Class Allocations'!$B$124:$J$128,8,FALSE)</f>
        <v>0.86676492558695795</v>
      </c>
      <c r="Q2943" s="1061">
        <f>VLOOKUP(C2943,'A. Rate Class Allocations'!$B$124:$J$128,7,FALSE)</f>
        <v>0.93591420350510102</v>
      </c>
      <c r="R2943" s="1061">
        <f>VLOOKUP(C2943,'A. Rate Class Allocations'!$B$124:$J$128,9,FALSE)</f>
        <v>0.67326093337246795</v>
      </c>
      <c r="S2943" s="1060">
        <f t="shared" si="136"/>
        <v>2094.6182623445202</v>
      </c>
      <c r="T2943" s="1060">
        <f t="shared" si="137"/>
        <v>0.72085095391840304</v>
      </c>
    </row>
    <row r="2944" spans="1:20" s="1063" customFormat="1">
      <c r="A2944" s="1072" t="s">
        <v>846</v>
      </c>
      <c r="B2944" s="1063" t="s">
        <v>768</v>
      </c>
      <c r="C2944" s="1063" t="s">
        <v>806</v>
      </c>
      <c r="D2944" s="1063" t="s">
        <v>1165</v>
      </c>
      <c r="E2944" s="1066">
        <v>2019</v>
      </c>
      <c r="F2944" s="1066">
        <v>2019</v>
      </c>
      <c r="G2944" s="1064">
        <v>43566</v>
      </c>
      <c r="H2944" s="1117">
        <f t="shared" si="135"/>
        <v>2019</v>
      </c>
      <c r="I2944" s="1118"/>
      <c r="J2944" s="1063" t="s">
        <v>925</v>
      </c>
      <c r="K2944" s="1063" t="s">
        <v>924</v>
      </c>
      <c r="L2944" s="1063" t="s">
        <v>827</v>
      </c>
      <c r="M2944" s="1063">
        <v>1657.3440000000003</v>
      </c>
      <c r="N2944" s="1063">
        <v>0.83200000000000007</v>
      </c>
      <c r="O2944" s="1062">
        <f>VLOOKUP(C2944,'A. Rate Class Allocations'!$B$124:$J$128,6,FALSE)</f>
        <v>0.94261788524984402</v>
      </c>
      <c r="P2944" s="1061">
        <f>VLOOKUP(C2944,'A. Rate Class Allocations'!$B$124:$J$128,8,FALSE)</f>
        <v>0.86676492558695795</v>
      </c>
      <c r="Q2944" s="1061">
        <f>VLOOKUP(C2944,'A. Rate Class Allocations'!$B$124:$J$128,7,FALSE)</f>
        <v>0.93591420350510102</v>
      </c>
      <c r="R2944" s="1061">
        <f>VLOOKUP(C2944,'A. Rate Class Allocations'!$B$124:$J$128,9,FALSE)</f>
        <v>0.67326093337246795</v>
      </c>
      <c r="S2944" s="1060">
        <f t="shared" si="136"/>
        <v>1354.0966544449423</v>
      </c>
      <c r="T2944" s="1060">
        <f t="shared" si="137"/>
        <v>0.52425523921338413</v>
      </c>
    </row>
    <row r="2945" spans="1:20" s="1063" customFormat="1">
      <c r="A2945" s="1072" t="s">
        <v>846</v>
      </c>
      <c r="B2945" s="1063" t="s">
        <v>768</v>
      </c>
      <c r="C2945" s="1063" t="s">
        <v>806</v>
      </c>
      <c r="D2945" s="1063" t="s">
        <v>1165</v>
      </c>
      <c r="E2945" s="1066">
        <v>2019</v>
      </c>
      <c r="F2945" s="1066">
        <v>2019</v>
      </c>
      <c r="G2945" s="1064">
        <v>43566</v>
      </c>
      <c r="H2945" s="1117">
        <f t="shared" si="135"/>
        <v>2019</v>
      </c>
      <c r="I2945" s="1118"/>
      <c r="J2945" s="1063" t="s">
        <v>925</v>
      </c>
      <c r="K2945" s="1063" t="s">
        <v>924</v>
      </c>
      <c r="L2945" s="1063" t="s">
        <v>827</v>
      </c>
      <c r="M2945" s="1063">
        <v>304.77600000000001</v>
      </c>
      <c r="N2945" s="1063">
        <v>0.153</v>
      </c>
      <c r="O2945" s="1062">
        <f>VLOOKUP(C2945,'A. Rate Class Allocations'!$B$124:$J$128,6,FALSE)</f>
        <v>0.94261788524984402</v>
      </c>
      <c r="P2945" s="1061">
        <f>VLOOKUP(C2945,'A. Rate Class Allocations'!$B$124:$J$128,8,FALSE)</f>
        <v>0.86676492558695795</v>
      </c>
      <c r="Q2945" s="1061">
        <f>VLOOKUP(C2945,'A. Rate Class Allocations'!$B$124:$J$128,7,FALSE)</f>
        <v>0.93591420350510102</v>
      </c>
      <c r="R2945" s="1061">
        <f>VLOOKUP(C2945,'A. Rate Class Allocations'!$B$124:$J$128,9,FALSE)</f>
        <v>0.67326093337246795</v>
      </c>
      <c r="S2945" s="1060">
        <f t="shared" si="136"/>
        <v>249.01056265634151</v>
      </c>
      <c r="T2945" s="1060">
        <f t="shared" si="137"/>
        <v>9.6407513941884321E-2</v>
      </c>
    </row>
    <row r="2946" spans="1:20" s="1063" customFormat="1">
      <c r="A2946" s="1072" t="s">
        <v>846</v>
      </c>
      <c r="B2946" s="1063" t="s">
        <v>768</v>
      </c>
      <c r="C2946" s="1063" t="s">
        <v>806</v>
      </c>
      <c r="D2946" s="1063" t="s">
        <v>1164</v>
      </c>
      <c r="E2946" s="1066">
        <v>2019</v>
      </c>
      <c r="F2946" s="1066">
        <v>2019</v>
      </c>
      <c r="G2946" s="1064">
        <v>43564</v>
      </c>
      <c r="H2946" s="1117">
        <f t="shared" si="135"/>
        <v>2019</v>
      </c>
      <c r="I2946" s="1118"/>
      <c r="J2946" s="1063" t="s">
        <v>925</v>
      </c>
      <c r="K2946" s="1063" t="s">
        <v>924</v>
      </c>
      <c r="L2946" s="1063" t="s">
        <v>827</v>
      </c>
      <c r="M2946" s="1063">
        <v>2796.768</v>
      </c>
      <c r="N2946" s="1063">
        <v>1.2480000000000002</v>
      </c>
      <c r="O2946" s="1062">
        <f>VLOOKUP(C2946,'A. Rate Class Allocations'!$B$124:$J$128,6,FALSE)</f>
        <v>0.94261788524984402</v>
      </c>
      <c r="P2946" s="1061">
        <f>VLOOKUP(C2946,'A. Rate Class Allocations'!$B$124:$J$128,8,FALSE)</f>
        <v>0.86676492558695795</v>
      </c>
      <c r="Q2946" s="1061">
        <f>VLOOKUP(C2946,'A. Rate Class Allocations'!$B$124:$J$128,7,FALSE)</f>
        <v>0.93591420350510102</v>
      </c>
      <c r="R2946" s="1061">
        <f>VLOOKUP(C2946,'A. Rate Class Allocations'!$B$124:$J$128,9,FALSE)</f>
        <v>0.67326093337246795</v>
      </c>
      <c r="S2946" s="1060">
        <f t="shared" si="136"/>
        <v>2285.0381043758398</v>
      </c>
      <c r="T2946" s="1060">
        <f t="shared" si="137"/>
        <v>0.78638285882007619</v>
      </c>
    </row>
    <row r="2947" spans="1:20" s="1063" customFormat="1">
      <c r="A2947" s="1072" t="s">
        <v>846</v>
      </c>
      <c r="B2947" s="1063" t="s">
        <v>768</v>
      </c>
      <c r="C2947" s="1063" t="s">
        <v>806</v>
      </c>
      <c r="D2947" s="1063" t="s">
        <v>1164</v>
      </c>
      <c r="E2947" s="1066">
        <v>2019</v>
      </c>
      <c r="F2947" s="1066">
        <v>2019</v>
      </c>
      <c r="G2947" s="1064">
        <v>43564</v>
      </c>
      <c r="H2947" s="1117">
        <f t="shared" si="135"/>
        <v>2019</v>
      </c>
      <c r="I2947" s="1118"/>
      <c r="J2947" s="1063" t="s">
        <v>843</v>
      </c>
      <c r="K2947" s="1063" t="s">
        <v>924</v>
      </c>
      <c r="L2947" s="1063" t="s">
        <v>827</v>
      </c>
      <c r="M2947" s="1063">
        <v>699.19200000000001</v>
      </c>
      <c r="N2947" s="1063">
        <v>0.31200000000000006</v>
      </c>
      <c r="O2947" s="1062">
        <f>VLOOKUP(C2947,'A. Rate Class Allocations'!$B$124:$J$128,6,FALSE)</f>
        <v>0.94261788524984402</v>
      </c>
      <c r="P2947" s="1061">
        <f>VLOOKUP(C2947,'A. Rate Class Allocations'!$B$124:$J$128,8,FALSE)</f>
        <v>0.86676492558695795</v>
      </c>
      <c r="Q2947" s="1061">
        <f>VLOOKUP(C2947,'A. Rate Class Allocations'!$B$124:$J$128,7,FALSE)</f>
        <v>0.93591420350510102</v>
      </c>
      <c r="R2947" s="1061">
        <f>VLOOKUP(C2947,'A. Rate Class Allocations'!$B$124:$J$128,9,FALSE)</f>
        <v>0.67326093337246795</v>
      </c>
      <c r="S2947" s="1060">
        <f t="shared" si="136"/>
        <v>571.25952609395995</v>
      </c>
      <c r="T2947" s="1060">
        <f t="shared" si="137"/>
        <v>0.19659571470501905</v>
      </c>
    </row>
    <row r="2948" spans="1:20" s="1063" customFormat="1">
      <c r="A2948" s="1072" t="s">
        <v>846</v>
      </c>
      <c r="B2948" s="1063" t="s">
        <v>768</v>
      </c>
      <c r="C2948" s="1063" t="s">
        <v>806</v>
      </c>
      <c r="D2948" s="1063" t="s">
        <v>1164</v>
      </c>
      <c r="E2948" s="1066">
        <v>2019</v>
      </c>
      <c r="F2948" s="1066">
        <v>2019</v>
      </c>
      <c r="G2948" s="1064">
        <v>43564</v>
      </c>
      <c r="H2948" s="1117">
        <f t="shared" ref="H2948:H3011" si="138">YEAR(G2948)</f>
        <v>2019</v>
      </c>
      <c r="I2948" s="1118"/>
      <c r="J2948" s="1063" t="s">
        <v>843</v>
      </c>
      <c r="K2948" s="1063" t="s">
        <v>924</v>
      </c>
      <c r="L2948" s="1063" t="s">
        <v>827</v>
      </c>
      <c r="M2948" s="1063">
        <v>129.97799999999998</v>
      </c>
      <c r="N2948" s="1063">
        <v>5.7999999999999996E-2</v>
      </c>
      <c r="O2948" s="1062">
        <f>VLOOKUP(C2948,'A. Rate Class Allocations'!$B$124:$J$128,6,FALSE)</f>
        <v>0.94261788524984402</v>
      </c>
      <c r="P2948" s="1061">
        <f>VLOOKUP(C2948,'A. Rate Class Allocations'!$B$124:$J$128,8,FALSE)</f>
        <v>0.86676492558695795</v>
      </c>
      <c r="Q2948" s="1061">
        <f>VLOOKUP(C2948,'A. Rate Class Allocations'!$B$124:$J$128,7,FALSE)</f>
        <v>0.93591420350510102</v>
      </c>
      <c r="R2948" s="1061">
        <f>VLOOKUP(C2948,'A. Rate Class Allocations'!$B$124:$J$128,9,FALSE)</f>
        <v>0.67326093337246795</v>
      </c>
      <c r="S2948" s="1060">
        <f t="shared" ref="S2948:S3011" si="139">M2948*O2948*P2948</f>
        <v>106.19568113285152</v>
      </c>
      <c r="T2948" s="1060">
        <f t="shared" ref="T2948:T3011" si="140">N2948*Q2948*R2948</f>
        <v>3.6546639272086859E-2</v>
      </c>
    </row>
    <row r="2949" spans="1:20" s="1063" customFormat="1">
      <c r="A2949" s="1072" t="s">
        <v>846</v>
      </c>
      <c r="B2949" s="1063" t="s">
        <v>768</v>
      </c>
      <c r="C2949" s="1063" t="s">
        <v>806</v>
      </c>
      <c r="D2949" s="1063" t="s">
        <v>1163</v>
      </c>
      <c r="E2949" s="1066">
        <v>2019</v>
      </c>
      <c r="F2949" s="1066">
        <v>2019</v>
      </c>
      <c r="G2949" s="1064">
        <v>43566</v>
      </c>
      <c r="H2949" s="1117">
        <f t="shared" si="138"/>
        <v>2019</v>
      </c>
      <c r="I2949" s="1118"/>
      <c r="J2949" s="1063" t="s">
        <v>925</v>
      </c>
      <c r="K2949" s="1063" t="s">
        <v>924</v>
      </c>
      <c r="L2949" s="1063" t="s">
        <v>827</v>
      </c>
      <c r="M2949" s="1063">
        <v>1784.3280000000004</v>
      </c>
      <c r="N2949" s="1063">
        <v>0.98800000000000021</v>
      </c>
      <c r="O2949" s="1062">
        <f>VLOOKUP(C2949,'A. Rate Class Allocations'!$B$124:$J$128,6,FALSE)</f>
        <v>0.94261788524984402</v>
      </c>
      <c r="P2949" s="1061">
        <f>VLOOKUP(C2949,'A. Rate Class Allocations'!$B$124:$J$128,8,FALSE)</f>
        <v>0.86676492558695795</v>
      </c>
      <c r="Q2949" s="1061">
        <f>VLOOKUP(C2949,'A. Rate Class Allocations'!$B$124:$J$128,7,FALSE)</f>
        <v>0.93591420350510102</v>
      </c>
      <c r="R2949" s="1061">
        <f>VLOOKUP(C2949,'A. Rate Class Allocations'!$B$124:$J$128,9,FALSE)</f>
        <v>0.67326093337246795</v>
      </c>
      <c r="S2949" s="1060">
        <f t="shared" si="139"/>
        <v>1457.8461533830246</v>
      </c>
      <c r="T2949" s="1060">
        <f t="shared" si="140"/>
        <v>0.62255309656589364</v>
      </c>
    </row>
    <row r="2950" spans="1:20" s="1063" customFormat="1">
      <c r="A2950" s="1072" t="s">
        <v>846</v>
      </c>
      <c r="B2950" s="1063" t="s">
        <v>768</v>
      </c>
      <c r="C2950" s="1063" t="s">
        <v>806</v>
      </c>
      <c r="D2950" s="1063" t="s">
        <v>1162</v>
      </c>
      <c r="E2950" s="1066">
        <v>2019</v>
      </c>
      <c r="F2950" s="1066">
        <v>2019</v>
      </c>
      <c r="G2950" s="1064">
        <v>43566</v>
      </c>
      <c r="H2950" s="1117">
        <f t="shared" si="138"/>
        <v>2019</v>
      </c>
      <c r="I2950" s="1118"/>
      <c r="J2950" s="1063" t="s">
        <v>925</v>
      </c>
      <c r="K2950" s="1063" t="s">
        <v>924</v>
      </c>
      <c r="L2950" s="1063" t="s">
        <v>827</v>
      </c>
      <c r="M2950" s="1063">
        <v>1968.0960000000009</v>
      </c>
      <c r="N2950" s="1063">
        <v>0.98800000000000021</v>
      </c>
      <c r="O2950" s="1062">
        <f>VLOOKUP(C2950,'A. Rate Class Allocations'!$B$124:$J$128,6,FALSE)</f>
        <v>0.94261788524984402</v>
      </c>
      <c r="P2950" s="1061">
        <f>VLOOKUP(C2950,'A. Rate Class Allocations'!$B$124:$J$128,8,FALSE)</f>
        <v>0.86676492558695795</v>
      </c>
      <c r="Q2950" s="1061">
        <f>VLOOKUP(C2950,'A. Rate Class Allocations'!$B$124:$J$128,7,FALSE)</f>
        <v>0.93591420350510102</v>
      </c>
      <c r="R2950" s="1061">
        <f>VLOOKUP(C2950,'A. Rate Class Allocations'!$B$124:$J$128,9,FALSE)</f>
        <v>0.67326093337246795</v>
      </c>
      <c r="S2950" s="1060">
        <f t="shared" si="139"/>
        <v>1607.9897771533695</v>
      </c>
      <c r="T2950" s="1060">
        <f t="shared" si="140"/>
        <v>0.62255309656589364</v>
      </c>
    </row>
    <row r="2951" spans="1:20" s="1063" customFormat="1">
      <c r="A2951" s="1072" t="s">
        <v>846</v>
      </c>
      <c r="B2951" s="1063" t="s">
        <v>768</v>
      </c>
      <c r="C2951" s="1063" t="s">
        <v>806</v>
      </c>
      <c r="D2951" s="1063" t="s">
        <v>1161</v>
      </c>
      <c r="E2951" s="1066">
        <v>2019</v>
      </c>
      <c r="F2951" s="1066">
        <v>2019</v>
      </c>
      <c r="G2951" s="1064">
        <v>43537</v>
      </c>
      <c r="H2951" s="1117">
        <f t="shared" si="138"/>
        <v>2019</v>
      </c>
      <c r="I2951" s="1118"/>
      <c r="J2951" s="1063" t="s">
        <v>925</v>
      </c>
      <c r="K2951" s="1063" t="s">
        <v>924</v>
      </c>
      <c r="L2951" s="1063" t="s">
        <v>827</v>
      </c>
      <c r="M2951" s="1063">
        <v>712.14000000000021</v>
      </c>
      <c r="N2951" s="1063">
        <v>0.26000000000000006</v>
      </c>
      <c r="O2951" s="1062">
        <f>VLOOKUP(C2951,'A. Rate Class Allocations'!$B$124:$J$128,6,FALSE)</f>
        <v>0.94261788524984402</v>
      </c>
      <c r="P2951" s="1061">
        <f>VLOOKUP(C2951,'A. Rate Class Allocations'!$B$124:$J$128,8,FALSE)</f>
        <v>0.86676492558695795</v>
      </c>
      <c r="Q2951" s="1061">
        <f>VLOOKUP(C2951,'A. Rate Class Allocations'!$B$124:$J$128,7,FALSE)</f>
        <v>0.93591420350510102</v>
      </c>
      <c r="R2951" s="1061">
        <f>VLOOKUP(C2951,'A. Rate Class Allocations'!$B$124:$J$128,9,FALSE)</f>
        <v>0.67326093337246795</v>
      </c>
      <c r="S2951" s="1060">
        <f t="shared" si="139"/>
        <v>581.83840620681133</v>
      </c>
      <c r="T2951" s="1060">
        <f t="shared" si="140"/>
        <v>0.16382976225418253</v>
      </c>
    </row>
    <row r="2952" spans="1:20" s="1063" customFormat="1">
      <c r="A2952" s="1072" t="s">
        <v>846</v>
      </c>
      <c r="B2952" s="1063" t="s">
        <v>768</v>
      </c>
      <c r="C2952" s="1063" t="s">
        <v>806</v>
      </c>
      <c r="D2952" s="1063" t="s">
        <v>1161</v>
      </c>
      <c r="E2952" s="1066">
        <v>2019</v>
      </c>
      <c r="F2952" s="1066">
        <v>2019</v>
      </c>
      <c r="G2952" s="1064">
        <v>43537</v>
      </c>
      <c r="H2952" s="1117">
        <f t="shared" si="138"/>
        <v>2019</v>
      </c>
      <c r="I2952" s="1118"/>
      <c r="J2952" s="1063" t="s">
        <v>925</v>
      </c>
      <c r="K2952" s="1063" t="s">
        <v>924</v>
      </c>
      <c r="L2952" s="1063" t="s">
        <v>827</v>
      </c>
      <c r="M2952" s="1063">
        <v>953.17200000000003</v>
      </c>
      <c r="N2952" s="1063">
        <v>0.34799999999999998</v>
      </c>
      <c r="O2952" s="1062">
        <f>VLOOKUP(C2952,'A. Rate Class Allocations'!$B$124:$J$128,6,FALSE)</f>
        <v>0.94261788524984402</v>
      </c>
      <c r="P2952" s="1061">
        <f>VLOOKUP(C2952,'A. Rate Class Allocations'!$B$124:$J$128,8,FALSE)</f>
        <v>0.86676492558695795</v>
      </c>
      <c r="Q2952" s="1061">
        <f>VLOOKUP(C2952,'A. Rate Class Allocations'!$B$124:$J$128,7,FALSE)</f>
        <v>0.93591420350510102</v>
      </c>
      <c r="R2952" s="1061">
        <f>VLOOKUP(C2952,'A. Rate Class Allocations'!$B$124:$J$128,9,FALSE)</f>
        <v>0.67326093337246795</v>
      </c>
      <c r="S2952" s="1060">
        <f t="shared" si="139"/>
        <v>778.76832830757792</v>
      </c>
      <c r="T2952" s="1060">
        <f t="shared" si="140"/>
        <v>0.21927983563252115</v>
      </c>
    </row>
    <row r="2953" spans="1:20" s="1063" customFormat="1">
      <c r="A2953" s="1072" t="s">
        <v>846</v>
      </c>
      <c r="B2953" s="1063" t="s">
        <v>768</v>
      </c>
      <c r="C2953" s="1063" t="s">
        <v>806</v>
      </c>
      <c r="D2953" s="1063" t="s">
        <v>1161</v>
      </c>
      <c r="E2953" s="1066">
        <v>2019</v>
      </c>
      <c r="F2953" s="1066">
        <v>2019</v>
      </c>
      <c r="G2953" s="1064">
        <v>43537</v>
      </c>
      <c r="H2953" s="1117">
        <f t="shared" si="138"/>
        <v>2019</v>
      </c>
      <c r="I2953" s="1118"/>
      <c r="J2953" s="1063" t="s">
        <v>925</v>
      </c>
      <c r="K2953" s="1063" t="s">
        <v>924</v>
      </c>
      <c r="L2953" s="1063" t="s">
        <v>827</v>
      </c>
      <c r="M2953" s="1063">
        <v>84.909000000000006</v>
      </c>
      <c r="N2953" s="1063">
        <v>3.1E-2</v>
      </c>
      <c r="O2953" s="1062">
        <f>VLOOKUP(C2953,'A. Rate Class Allocations'!$B$124:$J$128,6,FALSE)</f>
        <v>0.94261788524984402</v>
      </c>
      <c r="P2953" s="1061">
        <f>VLOOKUP(C2953,'A. Rate Class Allocations'!$B$124:$J$128,8,FALSE)</f>
        <v>0.86676492558695795</v>
      </c>
      <c r="Q2953" s="1061">
        <f>VLOOKUP(C2953,'A. Rate Class Allocations'!$B$124:$J$128,7,FALSE)</f>
        <v>0.93591420350510102</v>
      </c>
      <c r="R2953" s="1061">
        <f>VLOOKUP(C2953,'A. Rate Class Allocations'!$B$124:$J$128,9,FALSE)</f>
        <v>0.67326093337246795</v>
      </c>
      <c r="S2953" s="1060">
        <f t="shared" si="139"/>
        <v>69.373040740042853</v>
      </c>
      <c r="T2953" s="1060">
        <f t="shared" si="140"/>
        <v>1.9533548576460221E-2</v>
      </c>
    </row>
    <row r="2954" spans="1:20" s="1063" customFormat="1">
      <c r="A2954" s="1072" t="s">
        <v>846</v>
      </c>
      <c r="B2954" s="1063" t="s">
        <v>768</v>
      </c>
      <c r="C2954" s="1063" t="s">
        <v>806</v>
      </c>
      <c r="D2954" s="1063" t="s">
        <v>1160</v>
      </c>
      <c r="E2954" s="1066">
        <v>2019</v>
      </c>
      <c r="F2954" s="1066">
        <v>2019</v>
      </c>
      <c r="G2954" s="1064">
        <v>43542</v>
      </c>
      <c r="H2954" s="1117">
        <f t="shared" si="138"/>
        <v>2019</v>
      </c>
      <c r="I2954" s="1118"/>
      <c r="J2954" s="1063" t="s">
        <v>925</v>
      </c>
      <c r="K2954" s="1063" t="s">
        <v>924</v>
      </c>
      <c r="L2954" s="1063" t="s">
        <v>827</v>
      </c>
      <c r="M2954" s="1063">
        <v>2486.0160000000001</v>
      </c>
      <c r="N2954" s="1063">
        <v>0.83200000000000007</v>
      </c>
      <c r="O2954" s="1062">
        <f>VLOOKUP(C2954,'A. Rate Class Allocations'!$B$124:$J$128,6,FALSE)</f>
        <v>0.94261788524984402</v>
      </c>
      <c r="P2954" s="1061">
        <f>VLOOKUP(C2954,'A. Rate Class Allocations'!$B$124:$J$128,8,FALSE)</f>
        <v>0.86676492558695795</v>
      </c>
      <c r="Q2954" s="1061">
        <f>VLOOKUP(C2954,'A. Rate Class Allocations'!$B$124:$J$128,7,FALSE)</f>
        <v>0.93591420350510102</v>
      </c>
      <c r="R2954" s="1061">
        <f>VLOOKUP(C2954,'A. Rate Class Allocations'!$B$124:$J$128,9,FALSE)</f>
        <v>0.67326093337246795</v>
      </c>
      <c r="S2954" s="1060">
        <f t="shared" si="139"/>
        <v>2031.1449816674133</v>
      </c>
      <c r="T2954" s="1060">
        <f t="shared" si="140"/>
        <v>0.52425523921338413</v>
      </c>
    </row>
    <row r="2955" spans="1:20" s="1063" customFormat="1">
      <c r="A2955" s="1072" t="s">
        <v>846</v>
      </c>
      <c r="B2955" s="1063" t="s">
        <v>768</v>
      </c>
      <c r="C2955" s="1063" t="s">
        <v>806</v>
      </c>
      <c r="D2955" s="1063" t="s">
        <v>1160</v>
      </c>
      <c r="E2955" s="1066">
        <v>2019</v>
      </c>
      <c r="F2955" s="1066">
        <v>2019</v>
      </c>
      <c r="G2955" s="1064">
        <v>43542</v>
      </c>
      <c r="H2955" s="1117">
        <f t="shared" si="138"/>
        <v>2019</v>
      </c>
      <c r="I2955" s="1118"/>
      <c r="J2955" s="1063" t="s">
        <v>925</v>
      </c>
      <c r="K2955" s="1063" t="s">
        <v>924</v>
      </c>
      <c r="L2955" s="1063" t="s">
        <v>827</v>
      </c>
      <c r="M2955" s="1063">
        <v>693.21600000000001</v>
      </c>
      <c r="N2955" s="1063">
        <v>0.23199999999999998</v>
      </c>
      <c r="O2955" s="1062">
        <f>VLOOKUP(C2955,'A. Rate Class Allocations'!$B$124:$J$128,6,FALSE)</f>
        <v>0.94261788524984402</v>
      </c>
      <c r="P2955" s="1061">
        <f>VLOOKUP(C2955,'A. Rate Class Allocations'!$B$124:$J$128,8,FALSE)</f>
        <v>0.86676492558695795</v>
      </c>
      <c r="Q2955" s="1061">
        <f>VLOOKUP(C2955,'A. Rate Class Allocations'!$B$124:$J$128,7,FALSE)</f>
        <v>0.93591420350510102</v>
      </c>
      <c r="R2955" s="1061">
        <f>VLOOKUP(C2955,'A. Rate Class Allocations'!$B$124:$J$128,9,FALSE)</f>
        <v>0.67326093337246795</v>
      </c>
      <c r="S2955" s="1060">
        <f t="shared" si="139"/>
        <v>566.37696604187488</v>
      </c>
      <c r="T2955" s="1060">
        <f t="shared" si="140"/>
        <v>0.14618655708834744</v>
      </c>
    </row>
    <row r="2956" spans="1:20" s="1063" customFormat="1">
      <c r="A2956" s="1072" t="s">
        <v>846</v>
      </c>
      <c r="B2956" s="1063" t="s">
        <v>768</v>
      </c>
      <c r="C2956" s="1063" t="s">
        <v>806</v>
      </c>
      <c r="D2956" s="1063" t="s">
        <v>1160</v>
      </c>
      <c r="E2956" s="1066">
        <v>2019</v>
      </c>
      <c r="F2956" s="1066">
        <v>2019</v>
      </c>
      <c r="G2956" s="1064">
        <v>43542</v>
      </c>
      <c r="H2956" s="1117">
        <f t="shared" si="138"/>
        <v>2019</v>
      </c>
      <c r="I2956" s="1118"/>
      <c r="J2956" s="1063" t="s">
        <v>925</v>
      </c>
      <c r="K2956" s="1063" t="s">
        <v>924</v>
      </c>
      <c r="L2956" s="1063" t="s">
        <v>827</v>
      </c>
      <c r="M2956" s="1063">
        <v>250.99200000000008</v>
      </c>
      <c r="N2956" s="1063">
        <v>8.4000000000000019E-2</v>
      </c>
      <c r="O2956" s="1062">
        <f>VLOOKUP(C2956,'A. Rate Class Allocations'!$B$124:$J$128,6,FALSE)</f>
        <v>0.94261788524984402</v>
      </c>
      <c r="P2956" s="1061">
        <f>VLOOKUP(C2956,'A. Rate Class Allocations'!$B$124:$J$128,8,FALSE)</f>
        <v>0.86676492558695795</v>
      </c>
      <c r="Q2956" s="1061">
        <f>VLOOKUP(C2956,'A. Rate Class Allocations'!$B$124:$J$128,7,FALSE)</f>
        <v>0.93591420350510102</v>
      </c>
      <c r="R2956" s="1061">
        <f>VLOOKUP(C2956,'A. Rate Class Allocations'!$B$124:$J$128,9,FALSE)</f>
        <v>0.67326093337246795</v>
      </c>
      <c r="S2956" s="1060">
        <f t="shared" si="139"/>
        <v>205.06752218757543</v>
      </c>
      <c r="T2956" s="1060">
        <f t="shared" si="140"/>
        <v>5.292961549750512E-2</v>
      </c>
    </row>
    <row r="2957" spans="1:20" s="1063" customFormat="1">
      <c r="A2957" s="1072" t="s">
        <v>846</v>
      </c>
      <c r="B2957" s="1063" t="s">
        <v>768</v>
      </c>
      <c r="C2957" s="1063" t="s">
        <v>806</v>
      </c>
      <c r="D2957" s="1063" t="s">
        <v>1159</v>
      </c>
      <c r="E2957" s="1066">
        <v>2019</v>
      </c>
      <c r="F2957" s="1066">
        <v>2019</v>
      </c>
      <c r="G2957" s="1064">
        <v>43542</v>
      </c>
      <c r="H2957" s="1117">
        <f t="shared" si="138"/>
        <v>2019</v>
      </c>
      <c r="I2957" s="1118"/>
      <c r="J2957" s="1063" t="s">
        <v>925</v>
      </c>
      <c r="K2957" s="1063" t="s">
        <v>924</v>
      </c>
      <c r="L2957" s="1063" t="s">
        <v>827</v>
      </c>
      <c r="M2957" s="1063">
        <v>144.41999999999999</v>
      </c>
      <c r="N2957" s="1063">
        <v>5.7999999999999996E-2</v>
      </c>
      <c r="O2957" s="1062">
        <f>VLOOKUP(C2957,'A. Rate Class Allocations'!$B$124:$J$128,6,FALSE)</f>
        <v>0.94261788524984402</v>
      </c>
      <c r="P2957" s="1061">
        <f>VLOOKUP(C2957,'A. Rate Class Allocations'!$B$124:$J$128,8,FALSE)</f>
        <v>0.86676492558695795</v>
      </c>
      <c r="Q2957" s="1061">
        <f>VLOOKUP(C2957,'A. Rate Class Allocations'!$B$124:$J$128,7,FALSE)</f>
        <v>0.93591420350510102</v>
      </c>
      <c r="R2957" s="1061">
        <f>VLOOKUP(C2957,'A. Rate Class Allocations'!$B$124:$J$128,9,FALSE)</f>
        <v>0.67326093337246795</v>
      </c>
      <c r="S2957" s="1060">
        <f t="shared" si="139"/>
        <v>117.99520125872391</v>
      </c>
      <c r="T2957" s="1060">
        <f t="shared" si="140"/>
        <v>3.6546639272086859E-2</v>
      </c>
    </row>
    <row r="2958" spans="1:20" s="1063" customFormat="1">
      <c r="A2958" s="1072" t="s">
        <v>846</v>
      </c>
      <c r="B2958" s="1063" t="s">
        <v>768</v>
      </c>
      <c r="C2958" s="1063" t="s">
        <v>806</v>
      </c>
      <c r="D2958" s="1063" t="s">
        <v>1159</v>
      </c>
      <c r="E2958" s="1066">
        <v>2019</v>
      </c>
      <c r="F2958" s="1066">
        <v>2019</v>
      </c>
      <c r="G2958" s="1064">
        <v>43542</v>
      </c>
      <c r="H2958" s="1117">
        <f t="shared" si="138"/>
        <v>2019</v>
      </c>
      <c r="I2958" s="1118"/>
      <c r="J2958" s="1063" t="s">
        <v>925</v>
      </c>
      <c r="K2958" s="1063" t="s">
        <v>924</v>
      </c>
      <c r="L2958" s="1063" t="s">
        <v>827</v>
      </c>
      <c r="M2958" s="1063">
        <v>308.76000000000005</v>
      </c>
      <c r="N2958" s="1063">
        <v>0.124</v>
      </c>
      <c r="O2958" s="1062">
        <f>VLOOKUP(C2958,'A. Rate Class Allocations'!$B$124:$J$128,6,FALSE)</f>
        <v>0.94261788524984402</v>
      </c>
      <c r="P2958" s="1061">
        <f>VLOOKUP(C2958,'A. Rate Class Allocations'!$B$124:$J$128,8,FALSE)</f>
        <v>0.86676492558695795</v>
      </c>
      <c r="Q2958" s="1061">
        <f>VLOOKUP(C2958,'A. Rate Class Allocations'!$B$124:$J$128,7,FALSE)</f>
        <v>0.93591420350510102</v>
      </c>
      <c r="R2958" s="1061">
        <f>VLOOKUP(C2958,'A. Rate Class Allocations'!$B$124:$J$128,9,FALSE)</f>
        <v>0.67326093337246795</v>
      </c>
      <c r="S2958" s="1060">
        <f t="shared" si="139"/>
        <v>252.26560269106497</v>
      </c>
      <c r="T2958" s="1060">
        <f t="shared" si="140"/>
        <v>7.8134194305840884E-2</v>
      </c>
    </row>
    <row r="2959" spans="1:20" s="1063" customFormat="1">
      <c r="A2959" s="1072" t="s">
        <v>846</v>
      </c>
      <c r="B2959" s="1063" t="s">
        <v>768</v>
      </c>
      <c r="C2959" s="1063" t="s">
        <v>806</v>
      </c>
      <c r="D2959" s="1063" t="s">
        <v>1158</v>
      </c>
      <c r="E2959" s="1066">
        <v>2019</v>
      </c>
      <c r="F2959" s="1066">
        <v>2019</v>
      </c>
      <c r="G2959" s="1064">
        <v>43543</v>
      </c>
      <c r="H2959" s="1117">
        <f t="shared" si="138"/>
        <v>2019</v>
      </c>
      <c r="I2959" s="1118"/>
      <c r="J2959" s="1063" t="s">
        <v>925</v>
      </c>
      <c r="K2959" s="1063" t="s">
        <v>924</v>
      </c>
      <c r="L2959" s="1063" t="s">
        <v>827</v>
      </c>
      <c r="M2959" s="1063">
        <v>233.06400000000002</v>
      </c>
      <c r="N2959" s="1063">
        <v>0.10400000000000001</v>
      </c>
      <c r="O2959" s="1062">
        <f>VLOOKUP(C2959,'A. Rate Class Allocations'!$B$124:$J$128,6,FALSE)</f>
        <v>0.94261788524984402</v>
      </c>
      <c r="P2959" s="1061">
        <f>VLOOKUP(C2959,'A. Rate Class Allocations'!$B$124:$J$128,8,FALSE)</f>
        <v>0.86676492558695795</v>
      </c>
      <c r="Q2959" s="1061">
        <f>VLOOKUP(C2959,'A. Rate Class Allocations'!$B$124:$J$128,7,FALSE)</f>
        <v>0.93591420350510102</v>
      </c>
      <c r="R2959" s="1061">
        <f>VLOOKUP(C2959,'A. Rate Class Allocations'!$B$124:$J$128,9,FALSE)</f>
        <v>0.67326093337246795</v>
      </c>
      <c r="S2959" s="1060">
        <f t="shared" si="139"/>
        <v>190.41984203132</v>
      </c>
      <c r="T2959" s="1060">
        <f t="shared" si="140"/>
        <v>6.5531904901673016E-2</v>
      </c>
    </row>
    <row r="2960" spans="1:20" s="1063" customFormat="1">
      <c r="A2960" s="1072" t="s">
        <v>846</v>
      </c>
      <c r="B2960" s="1063" t="s">
        <v>768</v>
      </c>
      <c r="C2960" s="1063" t="s">
        <v>806</v>
      </c>
      <c r="D2960" s="1063" t="s">
        <v>1158</v>
      </c>
      <c r="E2960" s="1066">
        <v>2019</v>
      </c>
      <c r="F2960" s="1066">
        <v>2019</v>
      </c>
      <c r="G2960" s="1064">
        <v>43543</v>
      </c>
      <c r="H2960" s="1117">
        <f t="shared" si="138"/>
        <v>2019</v>
      </c>
      <c r="I2960" s="1118"/>
      <c r="J2960" s="1063" t="s">
        <v>925</v>
      </c>
      <c r="K2960" s="1063" t="s">
        <v>924</v>
      </c>
      <c r="L2960" s="1063" t="s">
        <v>827</v>
      </c>
      <c r="M2960" s="1063">
        <v>389.93399999999997</v>
      </c>
      <c r="N2960" s="1063">
        <v>0.17399999999999999</v>
      </c>
      <c r="O2960" s="1062">
        <f>VLOOKUP(C2960,'A. Rate Class Allocations'!$B$124:$J$128,6,FALSE)</f>
        <v>0.94261788524984402</v>
      </c>
      <c r="P2960" s="1061">
        <f>VLOOKUP(C2960,'A. Rate Class Allocations'!$B$124:$J$128,8,FALSE)</f>
        <v>0.86676492558695795</v>
      </c>
      <c r="Q2960" s="1061">
        <f>VLOOKUP(C2960,'A. Rate Class Allocations'!$B$124:$J$128,7,FALSE)</f>
        <v>0.93591420350510102</v>
      </c>
      <c r="R2960" s="1061">
        <f>VLOOKUP(C2960,'A. Rate Class Allocations'!$B$124:$J$128,9,FALSE)</f>
        <v>0.67326093337246795</v>
      </c>
      <c r="S2960" s="1060">
        <f t="shared" si="139"/>
        <v>318.58704339855456</v>
      </c>
      <c r="T2960" s="1060">
        <f t="shared" si="140"/>
        <v>0.10963991781626058</v>
      </c>
    </row>
    <row r="2961" spans="1:20" s="1063" customFormat="1">
      <c r="A2961" s="1072" t="s">
        <v>846</v>
      </c>
      <c r="B2961" s="1063" t="s">
        <v>768</v>
      </c>
      <c r="C2961" s="1063" t="s">
        <v>806</v>
      </c>
      <c r="D2961" s="1063" t="s">
        <v>1158</v>
      </c>
      <c r="E2961" s="1066">
        <v>2019</v>
      </c>
      <c r="F2961" s="1066">
        <v>2019</v>
      </c>
      <c r="G2961" s="1064">
        <v>43543</v>
      </c>
      <c r="H2961" s="1117">
        <f t="shared" si="138"/>
        <v>2019</v>
      </c>
      <c r="I2961" s="1118"/>
      <c r="J2961" s="1063" t="s">
        <v>925</v>
      </c>
      <c r="K2961" s="1063" t="s">
        <v>924</v>
      </c>
      <c r="L2961" s="1063" t="s">
        <v>827</v>
      </c>
      <c r="M2961" s="1063">
        <v>69.471000000000004</v>
      </c>
      <c r="N2961" s="1063">
        <v>3.1E-2</v>
      </c>
      <c r="O2961" s="1062">
        <f>VLOOKUP(C2961,'A. Rate Class Allocations'!$B$124:$J$128,6,FALSE)</f>
        <v>0.94261788524984402</v>
      </c>
      <c r="P2961" s="1061">
        <f>VLOOKUP(C2961,'A. Rate Class Allocations'!$B$124:$J$128,8,FALSE)</f>
        <v>0.86676492558695795</v>
      </c>
      <c r="Q2961" s="1061">
        <f>VLOOKUP(C2961,'A. Rate Class Allocations'!$B$124:$J$128,7,FALSE)</f>
        <v>0.93591420350510102</v>
      </c>
      <c r="R2961" s="1061">
        <f>VLOOKUP(C2961,'A. Rate Class Allocations'!$B$124:$J$128,9,FALSE)</f>
        <v>0.67326093337246795</v>
      </c>
      <c r="S2961" s="1060">
        <f t="shared" si="139"/>
        <v>56.75976060548961</v>
      </c>
      <c r="T2961" s="1060">
        <f t="shared" si="140"/>
        <v>1.9533548576460221E-2</v>
      </c>
    </row>
    <row r="2962" spans="1:20" s="1063" customFormat="1">
      <c r="A2962" s="1072" t="s">
        <v>846</v>
      </c>
      <c r="B2962" s="1063" t="s">
        <v>768</v>
      </c>
      <c r="C2962" s="1063" t="s">
        <v>806</v>
      </c>
      <c r="D2962" s="1063" t="s">
        <v>1158</v>
      </c>
      <c r="E2962" s="1066">
        <v>2019</v>
      </c>
      <c r="F2962" s="1066">
        <v>2019</v>
      </c>
      <c r="G2962" s="1064">
        <v>43543</v>
      </c>
      <c r="H2962" s="1117">
        <f t="shared" si="138"/>
        <v>2019</v>
      </c>
      <c r="I2962" s="1118"/>
      <c r="J2962" s="1063" t="s">
        <v>925</v>
      </c>
      <c r="K2962" s="1063" t="s">
        <v>924</v>
      </c>
      <c r="L2962" s="1063" t="s">
        <v>827</v>
      </c>
      <c r="M2962" s="1063">
        <v>228.58200000000002</v>
      </c>
      <c r="N2962" s="1063">
        <v>0.10199999999999999</v>
      </c>
      <c r="O2962" s="1062">
        <f>VLOOKUP(C2962,'A. Rate Class Allocations'!$B$124:$J$128,6,FALSE)</f>
        <v>0.94261788524984402</v>
      </c>
      <c r="P2962" s="1061">
        <f>VLOOKUP(C2962,'A. Rate Class Allocations'!$B$124:$J$128,8,FALSE)</f>
        <v>0.86676492558695795</v>
      </c>
      <c r="Q2962" s="1061">
        <f>VLOOKUP(C2962,'A. Rate Class Allocations'!$B$124:$J$128,7,FALSE)</f>
        <v>0.93591420350510102</v>
      </c>
      <c r="R2962" s="1061">
        <f>VLOOKUP(C2962,'A. Rate Class Allocations'!$B$124:$J$128,9,FALSE)</f>
        <v>0.67326093337246795</v>
      </c>
      <c r="S2962" s="1060">
        <f t="shared" si="139"/>
        <v>186.75792199225617</v>
      </c>
      <c r="T2962" s="1060">
        <f t="shared" si="140"/>
        <v>6.42716759612562E-2</v>
      </c>
    </row>
    <row r="2963" spans="1:20" s="1063" customFormat="1">
      <c r="A2963" s="1072" t="s">
        <v>846</v>
      </c>
      <c r="B2963" s="1063" t="s">
        <v>768</v>
      </c>
      <c r="C2963" s="1063" t="s">
        <v>806</v>
      </c>
      <c r="D2963" s="1063" t="s">
        <v>1158</v>
      </c>
      <c r="E2963" s="1066">
        <v>2019</v>
      </c>
      <c r="F2963" s="1066">
        <v>2019</v>
      </c>
      <c r="G2963" s="1064">
        <v>43543</v>
      </c>
      <c r="H2963" s="1117">
        <f t="shared" si="138"/>
        <v>2019</v>
      </c>
      <c r="I2963" s="1118"/>
      <c r="J2963" s="1063" t="s">
        <v>925</v>
      </c>
      <c r="K2963" s="1063" t="s">
        <v>924</v>
      </c>
      <c r="L2963" s="1063" t="s">
        <v>827</v>
      </c>
      <c r="M2963" s="1063">
        <v>154.62900000000002</v>
      </c>
      <c r="N2963" s="1063">
        <v>6.9000000000000006E-2</v>
      </c>
      <c r="O2963" s="1062">
        <f>VLOOKUP(C2963,'A. Rate Class Allocations'!$B$124:$J$128,6,FALSE)</f>
        <v>0.94261788524984402</v>
      </c>
      <c r="P2963" s="1061">
        <f>VLOOKUP(C2963,'A. Rate Class Allocations'!$B$124:$J$128,8,FALSE)</f>
        <v>0.86676492558695795</v>
      </c>
      <c r="Q2963" s="1061">
        <f>VLOOKUP(C2963,'A. Rate Class Allocations'!$B$124:$J$128,7,FALSE)</f>
        <v>0.93591420350510102</v>
      </c>
      <c r="R2963" s="1061">
        <f>VLOOKUP(C2963,'A. Rate Class Allocations'!$B$124:$J$128,9,FALSE)</f>
        <v>0.67326093337246795</v>
      </c>
      <c r="S2963" s="1060">
        <f t="shared" si="139"/>
        <v>126.3362413477027</v>
      </c>
      <c r="T2963" s="1060">
        <f t="shared" si="140"/>
        <v>4.3477898444379208E-2</v>
      </c>
    </row>
    <row r="2964" spans="1:20" s="1063" customFormat="1">
      <c r="A2964" s="1072" t="s">
        <v>846</v>
      </c>
      <c r="B2964" s="1063" t="s">
        <v>768</v>
      </c>
      <c r="C2964" s="1063" t="s">
        <v>806</v>
      </c>
      <c r="D2964" s="1063" t="s">
        <v>1157</v>
      </c>
      <c r="E2964" s="1066">
        <v>2019</v>
      </c>
      <c r="F2964" s="1066">
        <v>2019</v>
      </c>
      <c r="G2964" s="1064">
        <v>43531</v>
      </c>
      <c r="H2964" s="1117">
        <f t="shared" si="138"/>
        <v>2019</v>
      </c>
      <c r="I2964" s="1118"/>
      <c r="J2964" s="1063" t="s">
        <v>925</v>
      </c>
      <c r="K2964" s="1063" t="s">
        <v>924</v>
      </c>
      <c r="L2964" s="1063" t="s">
        <v>827</v>
      </c>
      <c r="M2964" s="1063">
        <v>1327.5599999999997</v>
      </c>
      <c r="N2964" s="1063">
        <v>0.78</v>
      </c>
      <c r="O2964" s="1062">
        <f>VLOOKUP(C2964,'A. Rate Class Allocations'!$B$124:$J$128,6,FALSE)</f>
        <v>0.94261788524984402</v>
      </c>
      <c r="P2964" s="1061">
        <f>VLOOKUP(C2964,'A. Rate Class Allocations'!$B$124:$J$128,8,FALSE)</f>
        <v>0.86676492558695795</v>
      </c>
      <c r="Q2964" s="1061">
        <f>VLOOKUP(C2964,'A. Rate Class Allocations'!$B$124:$J$128,7,FALSE)</f>
        <v>0.93591420350510102</v>
      </c>
      <c r="R2964" s="1061">
        <f>VLOOKUP(C2964,'A. Rate Class Allocations'!$B$124:$J$128,9,FALSE)</f>
        <v>0.67326093337246795</v>
      </c>
      <c r="S2964" s="1060">
        <f t="shared" si="139"/>
        <v>1084.6538525344931</v>
      </c>
      <c r="T2964" s="1060">
        <f t="shared" si="140"/>
        <v>0.49148928676254749</v>
      </c>
    </row>
    <row r="2965" spans="1:20" s="1063" customFormat="1">
      <c r="A2965" s="1072" t="s">
        <v>846</v>
      </c>
      <c r="B2965" s="1063" t="s">
        <v>768</v>
      </c>
      <c r="C2965" s="1063" t="s">
        <v>806</v>
      </c>
      <c r="D2965" s="1063" t="s">
        <v>1157</v>
      </c>
      <c r="E2965" s="1066">
        <v>2019</v>
      </c>
      <c r="F2965" s="1066">
        <v>2019</v>
      </c>
      <c r="G2965" s="1064">
        <v>43531</v>
      </c>
      <c r="H2965" s="1117">
        <f t="shared" si="138"/>
        <v>2019</v>
      </c>
      <c r="I2965" s="1118"/>
      <c r="J2965" s="1063" t="s">
        <v>925</v>
      </c>
      <c r="K2965" s="1063" t="s">
        <v>924</v>
      </c>
      <c r="L2965" s="1063" t="s">
        <v>827</v>
      </c>
      <c r="M2965" s="1063">
        <v>190.62400000000002</v>
      </c>
      <c r="N2965" s="1063">
        <v>0.112</v>
      </c>
      <c r="O2965" s="1062">
        <f>VLOOKUP(C2965,'A. Rate Class Allocations'!$B$124:$J$128,6,FALSE)</f>
        <v>0.94261788524984402</v>
      </c>
      <c r="P2965" s="1061">
        <f>VLOOKUP(C2965,'A. Rate Class Allocations'!$B$124:$J$128,8,FALSE)</f>
        <v>0.86676492558695795</v>
      </c>
      <c r="Q2965" s="1061">
        <f>VLOOKUP(C2965,'A. Rate Class Allocations'!$B$124:$J$128,7,FALSE)</f>
        <v>0.93591420350510102</v>
      </c>
      <c r="R2965" s="1061">
        <f>VLOOKUP(C2965,'A. Rate Class Allocations'!$B$124:$J$128,9,FALSE)</f>
        <v>0.67326093337246795</v>
      </c>
      <c r="S2965" s="1060">
        <f t="shared" si="139"/>
        <v>155.74516856905549</v>
      </c>
      <c r="T2965" s="1060">
        <f t="shared" si="140"/>
        <v>7.0572820663340155E-2</v>
      </c>
    </row>
    <row r="2966" spans="1:20" s="1063" customFormat="1">
      <c r="A2966" s="1072" t="s">
        <v>846</v>
      </c>
      <c r="B2966" s="1063" t="s">
        <v>768</v>
      </c>
      <c r="C2966" s="1063" t="s">
        <v>806</v>
      </c>
      <c r="D2966" s="1063" t="s">
        <v>1157</v>
      </c>
      <c r="E2966" s="1066">
        <v>2019</v>
      </c>
      <c r="F2966" s="1066">
        <v>2019</v>
      </c>
      <c r="G2966" s="1064">
        <v>43531</v>
      </c>
      <c r="H2966" s="1117">
        <f t="shared" si="138"/>
        <v>2019</v>
      </c>
      <c r="I2966" s="1118"/>
      <c r="J2966" s="1063" t="s">
        <v>925</v>
      </c>
      <c r="K2966" s="1063" t="s">
        <v>924</v>
      </c>
      <c r="L2966" s="1063" t="s">
        <v>827</v>
      </c>
      <c r="M2966" s="1063">
        <v>18.722000000000001</v>
      </c>
      <c r="N2966" s="1063">
        <v>1.0999999999999999E-2</v>
      </c>
      <c r="O2966" s="1062">
        <f>VLOOKUP(C2966,'A. Rate Class Allocations'!$B$124:$J$128,6,FALSE)</f>
        <v>0.94261788524984402</v>
      </c>
      <c r="P2966" s="1061">
        <f>VLOOKUP(C2966,'A. Rate Class Allocations'!$B$124:$J$128,8,FALSE)</f>
        <v>0.86676492558695795</v>
      </c>
      <c r="Q2966" s="1061">
        <f>VLOOKUP(C2966,'A. Rate Class Allocations'!$B$124:$J$128,7,FALSE)</f>
        <v>0.93591420350510102</v>
      </c>
      <c r="R2966" s="1061">
        <f>VLOOKUP(C2966,'A. Rate Class Allocations'!$B$124:$J$128,9,FALSE)</f>
        <v>0.67326093337246795</v>
      </c>
      <c r="S2966" s="1060">
        <f t="shared" si="139"/>
        <v>15.296400484460806</v>
      </c>
      <c r="T2966" s="1060">
        <f t="shared" si="140"/>
        <v>6.9312591722923362E-3</v>
      </c>
    </row>
    <row r="2967" spans="1:20" s="1063" customFormat="1">
      <c r="A2967" s="1072" t="s">
        <v>846</v>
      </c>
      <c r="B2967" s="1063" t="s">
        <v>768</v>
      </c>
      <c r="C2967" s="1063" t="s">
        <v>806</v>
      </c>
      <c r="D2967" s="1063" t="s">
        <v>1156</v>
      </c>
      <c r="E2967" s="1066">
        <v>2019</v>
      </c>
      <c r="F2967" s="1066">
        <v>2019</v>
      </c>
      <c r="G2967" s="1064">
        <v>43532</v>
      </c>
      <c r="H2967" s="1117">
        <f t="shared" si="138"/>
        <v>2019</v>
      </c>
      <c r="I2967" s="1118"/>
      <c r="J2967" s="1063" t="s">
        <v>925</v>
      </c>
      <c r="K2967" s="1063" t="s">
        <v>924</v>
      </c>
      <c r="L2967" s="1063" t="s">
        <v>827</v>
      </c>
      <c r="M2967" s="1063">
        <v>647.40000000000009</v>
      </c>
      <c r="N2967" s="1063">
        <v>0.26000000000000006</v>
      </c>
      <c r="O2967" s="1062">
        <f>VLOOKUP(C2967,'A. Rate Class Allocations'!$B$124:$J$128,6,FALSE)</f>
        <v>0.94261788524984402</v>
      </c>
      <c r="P2967" s="1061">
        <f>VLOOKUP(C2967,'A. Rate Class Allocations'!$B$124:$J$128,8,FALSE)</f>
        <v>0.86676492558695795</v>
      </c>
      <c r="Q2967" s="1061">
        <f>VLOOKUP(C2967,'A. Rate Class Allocations'!$B$124:$J$128,7,FALSE)</f>
        <v>0.93591420350510102</v>
      </c>
      <c r="R2967" s="1061">
        <f>VLOOKUP(C2967,'A. Rate Class Allocations'!$B$124:$J$128,9,FALSE)</f>
        <v>0.67326093337246795</v>
      </c>
      <c r="S2967" s="1060">
        <f t="shared" si="139"/>
        <v>528.94400564255557</v>
      </c>
      <c r="T2967" s="1060">
        <f t="shared" si="140"/>
        <v>0.16382976225418253</v>
      </c>
    </row>
    <row r="2968" spans="1:20" s="1063" customFormat="1">
      <c r="A2968" s="1072" t="s">
        <v>846</v>
      </c>
      <c r="B2968" s="1063" t="s">
        <v>768</v>
      </c>
      <c r="C2968" s="1063" t="s">
        <v>806</v>
      </c>
      <c r="D2968" s="1063" t="s">
        <v>1156</v>
      </c>
      <c r="E2968" s="1066">
        <v>2019</v>
      </c>
      <c r="F2968" s="1066">
        <v>2019</v>
      </c>
      <c r="G2968" s="1064">
        <v>43532</v>
      </c>
      <c r="H2968" s="1117">
        <f t="shared" si="138"/>
        <v>2019</v>
      </c>
      <c r="I2968" s="1118"/>
      <c r="J2968" s="1063" t="s">
        <v>925</v>
      </c>
      <c r="K2968" s="1063" t="s">
        <v>924</v>
      </c>
      <c r="L2968" s="1063" t="s">
        <v>827</v>
      </c>
      <c r="M2968" s="1063">
        <v>278.88</v>
      </c>
      <c r="N2968" s="1063">
        <v>0.112</v>
      </c>
      <c r="O2968" s="1062">
        <f>VLOOKUP(C2968,'A. Rate Class Allocations'!$B$124:$J$128,6,FALSE)</f>
        <v>0.94261788524984402</v>
      </c>
      <c r="P2968" s="1061">
        <f>VLOOKUP(C2968,'A. Rate Class Allocations'!$B$124:$J$128,8,FALSE)</f>
        <v>0.86676492558695795</v>
      </c>
      <c r="Q2968" s="1061">
        <f>VLOOKUP(C2968,'A. Rate Class Allocations'!$B$124:$J$128,7,FALSE)</f>
        <v>0.93591420350510102</v>
      </c>
      <c r="R2968" s="1061">
        <f>VLOOKUP(C2968,'A. Rate Class Allocations'!$B$124:$J$128,9,FALSE)</f>
        <v>0.67326093337246795</v>
      </c>
      <c r="S2968" s="1060">
        <f t="shared" si="139"/>
        <v>227.85280243063931</v>
      </c>
      <c r="T2968" s="1060">
        <f t="shared" si="140"/>
        <v>7.0572820663340155E-2</v>
      </c>
    </row>
    <row r="2969" spans="1:20" s="1063" customFormat="1">
      <c r="A2969" s="1072" t="s">
        <v>846</v>
      </c>
      <c r="B2969" s="1063" t="s">
        <v>768</v>
      </c>
      <c r="C2969" s="1063" t="s">
        <v>806</v>
      </c>
      <c r="D2969" s="1063" t="s">
        <v>1156</v>
      </c>
      <c r="E2969" s="1066">
        <v>2019</v>
      </c>
      <c r="F2969" s="1066">
        <v>2019</v>
      </c>
      <c r="G2969" s="1064">
        <v>43532</v>
      </c>
      <c r="H2969" s="1117">
        <f t="shared" si="138"/>
        <v>2019</v>
      </c>
      <c r="I2969" s="1118"/>
      <c r="J2969" s="1063" t="s">
        <v>925</v>
      </c>
      <c r="K2969" s="1063" t="s">
        <v>924</v>
      </c>
      <c r="L2969" s="1063" t="s">
        <v>827</v>
      </c>
      <c r="M2969" s="1063">
        <v>410.85</v>
      </c>
      <c r="N2969" s="1063">
        <v>0.16499999999999998</v>
      </c>
      <c r="O2969" s="1062">
        <f>VLOOKUP(C2969,'A. Rate Class Allocations'!$B$124:$J$128,6,FALSE)</f>
        <v>0.94261788524984402</v>
      </c>
      <c r="P2969" s="1061">
        <f>VLOOKUP(C2969,'A. Rate Class Allocations'!$B$124:$J$128,8,FALSE)</f>
        <v>0.86676492558695795</v>
      </c>
      <c r="Q2969" s="1061">
        <f>VLOOKUP(C2969,'A. Rate Class Allocations'!$B$124:$J$128,7,FALSE)</f>
        <v>0.93591420350510102</v>
      </c>
      <c r="R2969" s="1061">
        <f>VLOOKUP(C2969,'A. Rate Class Allocations'!$B$124:$J$128,9,FALSE)</f>
        <v>0.67326093337246795</v>
      </c>
      <c r="S2969" s="1060">
        <f t="shared" si="139"/>
        <v>335.67600358085258</v>
      </c>
      <c r="T2969" s="1060">
        <f t="shared" si="140"/>
        <v>0.10396888758438504</v>
      </c>
    </row>
    <row r="2970" spans="1:20" s="1063" customFormat="1">
      <c r="A2970" s="1072" t="s">
        <v>846</v>
      </c>
      <c r="B2970" s="1063" t="s">
        <v>768</v>
      </c>
      <c r="C2970" s="1063" t="s">
        <v>806</v>
      </c>
      <c r="D2970" s="1063" t="s">
        <v>1156</v>
      </c>
      <c r="E2970" s="1066">
        <v>2019</v>
      </c>
      <c r="F2970" s="1066">
        <v>2019</v>
      </c>
      <c r="G2970" s="1064">
        <v>43532</v>
      </c>
      <c r="H2970" s="1117">
        <f t="shared" si="138"/>
        <v>2019</v>
      </c>
      <c r="I2970" s="1118"/>
      <c r="J2970" s="1063" t="s">
        <v>925</v>
      </c>
      <c r="K2970" s="1063" t="s">
        <v>924</v>
      </c>
      <c r="L2970" s="1063" t="s">
        <v>827</v>
      </c>
      <c r="M2970" s="1063">
        <v>585.15</v>
      </c>
      <c r="N2970" s="1063">
        <v>0.23500000000000001</v>
      </c>
      <c r="O2970" s="1062">
        <f>VLOOKUP(C2970,'A. Rate Class Allocations'!$B$124:$J$128,6,FALSE)</f>
        <v>0.94261788524984402</v>
      </c>
      <c r="P2970" s="1061">
        <f>VLOOKUP(C2970,'A. Rate Class Allocations'!$B$124:$J$128,8,FALSE)</f>
        <v>0.86676492558695795</v>
      </c>
      <c r="Q2970" s="1061">
        <f>VLOOKUP(C2970,'A. Rate Class Allocations'!$B$124:$J$128,7,FALSE)</f>
        <v>0.93591420350510102</v>
      </c>
      <c r="R2970" s="1061">
        <f>VLOOKUP(C2970,'A. Rate Class Allocations'!$B$124:$J$128,9,FALSE)</f>
        <v>0.67326093337246795</v>
      </c>
      <c r="S2970" s="1060">
        <f t="shared" si="139"/>
        <v>478.08400510000206</v>
      </c>
      <c r="T2970" s="1060">
        <f t="shared" si="140"/>
        <v>0.14807690049897265</v>
      </c>
    </row>
    <row r="2971" spans="1:20" s="1063" customFormat="1">
      <c r="A2971" s="1072" t="s">
        <v>846</v>
      </c>
      <c r="B2971" s="1063" t="s">
        <v>768</v>
      </c>
      <c r="C2971" s="1063" t="s">
        <v>806</v>
      </c>
      <c r="D2971" s="1063" t="s">
        <v>1155</v>
      </c>
      <c r="E2971" s="1066">
        <v>2019</v>
      </c>
      <c r="F2971" s="1066">
        <v>2019</v>
      </c>
      <c r="G2971" s="1064">
        <v>43532</v>
      </c>
      <c r="H2971" s="1117">
        <f t="shared" si="138"/>
        <v>2019</v>
      </c>
      <c r="I2971" s="1118"/>
      <c r="J2971" s="1063" t="s">
        <v>925</v>
      </c>
      <c r="K2971" s="1063" t="s">
        <v>924</v>
      </c>
      <c r="L2971" s="1063" t="s">
        <v>827</v>
      </c>
      <c r="M2971" s="1063">
        <v>647.40000000000009</v>
      </c>
      <c r="N2971" s="1063">
        <v>0.26000000000000006</v>
      </c>
      <c r="O2971" s="1062">
        <f>VLOOKUP(C2971,'A. Rate Class Allocations'!$B$124:$J$128,6,FALSE)</f>
        <v>0.94261788524984402</v>
      </c>
      <c r="P2971" s="1061">
        <f>VLOOKUP(C2971,'A. Rate Class Allocations'!$B$124:$J$128,8,FALSE)</f>
        <v>0.86676492558695795</v>
      </c>
      <c r="Q2971" s="1061">
        <f>VLOOKUP(C2971,'A. Rate Class Allocations'!$B$124:$J$128,7,FALSE)</f>
        <v>0.93591420350510102</v>
      </c>
      <c r="R2971" s="1061">
        <f>VLOOKUP(C2971,'A. Rate Class Allocations'!$B$124:$J$128,9,FALSE)</f>
        <v>0.67326093337246795</v>
      </c>
      <c r="S2971" s="1060">
        <f t="shared" si="139"/>
        <v>528.94400564255557</v>
      </c>
      <c r="T2971" s="1060">
        <f t="shared" si="140"/>
        <v>0.16382976225418253</v>
      </c>
    </row>
    <row r="2972" spans="1:20" s="1063" customFormat="1">
      <c r="A2972" s="1072" t="s">
        <v>846</v>
      </c>
      <c r="B2972" s="1063" t="s">
        <v>768</v>
      </c>
      <c r="C2972" s="1063" t="s">
        <v>806</v>
      </c>
      <c r="D2972" s="1063" t="s">
        <v>1155</v>
      </c>
      <c r="E2972" s="1066">
        <v>2019</v>
      </c>
      <c r="F2972" s="1066">
        <v>2019</v>
      </c>
      <c r="G2972" s="1064">
        <v>43532</v>
      </c>
      <c r="H2972" s="1117">
        <f t="shared" si="138"/>
        <v>2019</v>
      </c>
      <c r="I2972" s="1118"/>
      <c r="J2972" s="1063" t="s">
        <v>925</v>
      </c>
      <c r="K2972" s="1063" t="s">
        <v>924</v>
      </c>
      <c r="L2972" s="1063" t="s">
        <v>827</v>
      </c>
      <c r="M2972" s="1063">
        <v>144.41999999999999</v>
      </c>
      <c r="N2972" s="1063">
        <v>5.7999999999999996E-2</v>
      </c>
      <c r="O2972" s="1062">
        <f>VLOOKUP(C2972,'A. Rate Class Allocations'!$B$124:$J$128,6,FALSE)</f>
        <v>0.94261788524984402</v>
      </c>
      <c r="P2972" s="1061">
        <f>VLOOKUP(C2972,'A. Rate Class Allocations'!$B$124:$J$128,8,FALSE)</f>
        <v>0.86676492558695795</v>
      </c>
      <c r="Q2972" s="1061">
        <f>VLOOKUP(C2972,'A. Rate Class Allocations'!$B$124:$J$128,7,FALSE)</f>
        <v>0.93591420350510102</v>
      </c>
      <c r="R2972" s="1061">
        <f>VLOOKUP(C2972,'A. Rate Class Allocations'!$B$124:$J$128,9,FALSE)</f>
        <v>0.67326093337246795</v>
      </c>
      <c r="S2972" s="1060">
        <f t="shared" si="139"/>
        <v>117.99520125872391</v>
      </c>
      <c r="T2972" s="1060">
        <f t="shared" si="140"/>
        <v>3.6546639272086859E-2</v>
      </c>
    </row>
    <row r="2973" spans="1:20" s="1063" customFormat="1">
      <c r="A2973" s="1072" t="s">
        <v>846</v>
      </c>
      <c r="B2973" s="1063" t="s">
        <v>768</v>
      </c>
      <c r="C2973" s="1063" t="s">
        <v>806</v>
      </c>
      <c r="D2973" s="1063" t="s">
        <v>1155</v>
      </c>
      <c r="E2973" s="1066">
        <v>2019</v>
      </c>
      <c r="F2973" s="1066">
        <v>2019</v>
      </c>
      <c r="G2973" s="1064">
        <v>43532</v>
      </c>
      <c r="H2973" s="1117">
        <f t="shared" si="138"/>
        <v>2019</v>
      </c>
      <c r="I2973" s="1118"/>
      <c r="J2973" s="1063" t="s">
        <v>925</v>
      </c>
      <c r="K2973" s="1063" t="s">
        <v>924</v>
      </c>
      <c r="L2973" s="1063" t="s">
        <v>827</v>
      </c>
      <c r="M2973" s="1063">
        <v>507.96000000000004</v>
      </c>
      <c r="N2973" s="1063">
        <v>0.20399999999999999</v>
      </c>
      <c r="O2973" s="1062">
        <f>VLOOKUP(C2973,'A. Rate Class Allocations'!$B$124:$J$128,6,FALSE)</f>
        <v>0.94261788524984402</v>
      </c>
      <c r="P2973" s="1061">
        <f>VLOOKUP(C2973,'A. Rate Class Allocations'!$B$124:$J$128,8,FALSE)</f>
        <v>0.86676492558695795</v>
      </c>
      <c r="Q2973" s="1061">
        <f>VLOOKUP(C2973,'A. Rate Class Allocations'!$B$124:$J$128,7,FALSE)</f>
        <v>0.93591420350510102</v>
      </c>
      <c r="R2973" s="1061">
        <f>VLOOKUP(C2973,'A. Rate Class Allocations'!$B$124:$J$128,9,FALSE)</f>
        <v>0.67326093337246795</v>
      </c>
      <c r="S2973" s="1060">
        <f t="shared" si="139"/>
        <v>415.01760442723588</v>
      </c>
      <c r="T2973" s="1060">
        <f t="shared" si="140"/>
        <v>0.1285433519225124</v>
      </c>
    </row>
    <row r="2974" spans="1:20" s="1063" customFormat="1">
      <c r="A2974" s="1072" t="s">
        <v>846</v>
      </c>
      <c r="B2974" s="1063" t="s">
        <v>768</v>
      </c>
      <c r="C2974" s="1063" t="s">
        <v>806</v>
      </c>
      <c r="D2974" s="1063" t="s">
        <v>1154</v>
      </c>
      <c r="E2974" s="1066">
        <v>2019</v>
      </c>
      <c r="F2974" s="1066">
        <v>2019</v>
      </c>
      <c r="G2974" s="1064">
        <v>43532</v>
      </c>
      <c r="H2974" s="1117">
        <f t="shared" si="138"/>
        <v>2019</v>
      </c>
      <c r="I2974" s="1118"/>
      <c r="J2974" s="1063" t="s">
        <v>925</v>
      </c>
      <c r="K2974" s="1063" t="s">
        <v>924</v>
      </c>
      <c r="L2974" s="1063" t="s">
        <v>827</v>
      </c>
      <c r="M2974" s="1063">
        <v>1433.0160000000001</v>
      </c>
      <c r="N2974" s="1063">
        <v>0.46799999999999997</v>
      </c>
      <c r="O2974" s="1062">
        <f>VLOOKUP(C2974,'A. Rate Class Allocations'!$B$124:$J$128,6,FALSE)</f>
        <v>0.94261788524984402</v>
      </c>
      <c r="P2974" s="1061">
        <f>VLOOKUP(C2974,'A. Rate Class Allocations'!$B$124:$J$128,8,FALSE)</f>
        <v>0.86676492558695795</v>
      </c>
      <c r="Q2974" s="1061">
        <f>VLOOKUP(C2974,'A. Rate Class Allocations'!$B$124:$J$128,7,FALSE)</f>
        <v>0.93591420350510102</v>
      </c>
      <c r="R2974" s="1061">
        <f>VLOOKUP(C2974,'A. Rate Class Allocations'!$B$124:$J$128,9,FALSE)</f>
        <v>0.67326093337246795</v>
      </c>
      <c r="S2974" s="1060">
        <f t="shared" si="139"/>
        <v>1170.8143700801243</v>
      </c>
      <c r="T2974" s="1060">
        <f t="shared" si="140"/>
        <v>0.29489357205752847</v>
      </c>
    </row>
    <row r="2975" spans="1:20" s="1063" customFormat="1">
      <c r="A2975" s="1072" t="s">
        <v>846</v>
      </c>
      <c r="B2975" s="1063" t="s">
        <v>768</v>
      </c>
      <c r="C2975" s="1063" t="s">
        <v>806</v>
      </c>
      <c r="D2975" s="1063" t="s">
        <v>1154</v>
      </c>
      <c r="E2975" s="1066">
        <v>2019</v>
      </c>
      <c r="F2975" s="1066">
        <v>2019</v>
      </c>
      <c r="G2975" s="1064">
        <v>43532</v>
      </c>
      <c r="H2975" s="1117">
        <f t="shared" si="138"/>
        <v>2019</v>
      </c>
      <c r="I2975" s="1118"/>
      <c r="J2975" s="1063" t="s">
        <v>925</v>
      </c>
      <c r="K2975" s="1063" t="s">
        <v>924</v>
      </c>
      <c r="L2975" s="1063" t="s">
        <v>827</v>
      </c>
      <c r="M2975" s="1063">
        <v>2149.5239999999999</v>
      </c>
      <c r="N2975" s="1063">
        <v>0.70199999999999996</v>
      </c>
      <c r="O2975" s="1062">
        <f>VLOOKUP(C2975,'A. Rate Class Allocations'!$B$124:$J$128,6,FALSE)</f>
        <v>0.94261788524984402</v>
      </c>
      <c r="P2975" s="1061">
        <f>VLOOKUP(C2975,'A. Rate Class Allocations'!$B$124:$J$128,8,FALSE)</f>
        <v>0.86676492558695795</v>
      </c>
      <c r="Q2975" s="1061">
        <f>VLOOKUP(C2975,'A. Rate Class Allocations'!$B$124:$J$128,7,FALSE)</f>
        <v>0.93591420350510102</v>
      </c>
      <c r="R2975" s="1061">
        <f>VLOOKUP(C2975,'A. Rate Class Allocations'!$B$124:$J$128,9,FALSE)</f>
        <v>0.67326093337246795</v>
      </c>
      <c r="S2975" s="1060">
        <f t="shared" si="139"/>
        <v>1756.2215551201862</v>
      </c>
      <c r="T2975" s="1060">
        <f t="shared" si="140"/>
        <v>0.44234035808629268</v>
      </c>
    </row>
    <row r="2976" spans="1:20" s="1063" customFormat="1">
      <c r="A2976" s="1072" t="s">
        <v>846</v>
      </c>
      <c r="B2976" s="1063" t="s">
        <v>768</v>
      </c>
      <c r="C2976" s="1063" t="s">
        <v>806</v>
      </c>
      <c r="D2976" s="1063" t="s">
        <v>1153</v>
      </c>
      <c r="E2976" s="1066">
        <v>2019</v>
      </c>
      <c r="F2976" s="1066">
        <v>2019</v>
      </c>
      <c r="G2976" s="1064">
        <v>43475</v>
      </c>
      <c r="H2976" s="1117">
        <f t="shared" si="138"/>
        <v>2019</v>
      </c>
      <c r="I2976" s="1118"/>
      <c r="J2976" s="1063" t="s">
        <v>925</v>
      </c>
      <c r="K2976" s="1063" t="s">
        <v>924</v>
      </c>
      <c r="L2976" s="1063" t="s">
        <v>827</v>
      </c>
      <c r="M2976" s="1063">
        <v>699.19200000000001</v>
      </c>
      <c r="N2976" s="1063">
        <v>0.31200000000000006</v>
      </c>
      <c r="O2976" s="1062">
        <f>VLOOKUP(C2976,'A. Rate Class Allocations'!$B$124:$J$128,6,FALSE)</f>
        <v>0.94261788524984402</v>
      </c>
      <c r="P2976" s="1061">
        <f>VLOOKUP(C2976,'A. Rate Class Allocations'!$B$124:$J$128,8,FALSE)</f>
        <v>0.86676492558695795</v>
      </c>
      <c r="Q2976" s="1061">
        <f>VLOOKUP(C2976,'A. Rate Class Allocations'!$B$124:$J$128,7,FALSE)</f>
        <v>0.93591420350510102</v>
      </c>
      <c r="R2976" s="1061">
        <f>VLOOKUP(C2976,'A. Rate Class Allocations'!$B$124:$J$128,9,FALSE)</f>
        <v>0.67326093337246795</v>
      </c>
      <c r="S2976" s="1060">
        <f t="shared" si="139"/>
        <v>571.25952609395995</v>
      </c>
      <c r="T2976" s="1060">
        <f t="shared" si="140"/>
        <v>0.19659571470501905</v>
      </c>
    </row>
    <row r="2977" spans="1:20" s="1063" customFormat="1">
      <c r="A2977" s="1072" t="s">
        <v>846</v>
      </c>
      <c r="B2977" s="1063" t="s">
        <v>768</v>
      </c>
      <c r="C2977" s="1063" t="s">
        <v>806</v>
      </c>
      <c r="D2977" s="1063" t="s">
        <v>1153</v>
      </c>
      <c r="E2977" s="1066">
        <v>2019</v>
      </c>
      <c r="F2977" s="1066">
        <v>2019</v>
      </c>
      <c r="G2977" s="1064">
        <v>43475</v>
      </c>
      <c r="H2977" s="1117">
        <f t="shared" si="138"/>
        <v>2019</v>
      </c>
      <c r="I2977" s="1118"/>
      <c r="J2977" s="1063" t="s">
        <v>925</v>
      </c>
      <c r="K2977" s="1063" t="s">
        <v>924</v>
      </c>
      <c r="L2977" s="1063" t="s">
        <v>827</v>
      </c>
      <c r="M2977" s="1063">
        <v>324.94499999999994</v>
      </c>
      <c r="N2977" s="1063">
        <v>0.14499999999999999</v>
      </c>
      <c r="O2977" s="1062">
        <f>VLOOKUP(C2977,'A. Rate Class Allocations'!$B$124:$J$128,6,FALSE)</f>
        <v>0.94261788524984402</v>
      </c>
      <c r="P2977" s="1061">
        <f>VLOOKUP(C2977,'A. Rate Class Allocations'!$B$124:$J$128,8,FALSE)</f>
        <v>0.86676492558695795</v>
      </c>
      <c r="Q2977" s="1061">
        <f>VLOOKUP(C2977,'A. Rate Class Allocations'!$B$124:$J$128,7,FALSE)</f>
        <v>0.93591420350510102</v>
      </c>
      <c r="R2977" s="1061">
        <f>VLOOKUP(C2977,'A. Rate Class Allocations'!$B$124:$J$128,9,FALSE)</f>
        <v>0.67326093337246795</v>
      </c>
      <c r="S2977" s="1060">
        <f t="shared" si="139"/>
        <v>265.48920283212874</v>
      </c>
      <c r="T2977" s="1060">
        <f t="shared" si="140"/>
        <v>9.1366598180217168E-2</v>
      </c>
    </row>
    <row r="2978" spans="1:20" s="1063" customFormat="1">
      <c r="A2978" s="1072" t="s">
        <v>846</v>
      </c>
      <c r="B2978" s="1063" t="s">
        <v>768</v>
      </c>
      <c r="C2978" s="1063" t="s">
        <v>806</v>
      </c>
      <c r="D2978" s="1063" t="s">
        <v>1153</v>
      </c>
      <c r="E2978" s="1066">
        <v>2019</v>
      </c>
      <c r="F2978" s="1066">
        <v>2019</v>
      </c>
      <c r="G2978" s="1064">
        <v>43475</v>
      </c>
      <c r="H2978" s="1117">
        <f t="shared" si="138"/>
        <v>2019</v>
      </c>
      <c r="I2978" s="1118"/>
      <c r="J2978" s="1063" t="s">
        <v>925</v>
      </c>
      <c r="K2978" s="1063" t="s">
        <v>924</v>
      </c>
      <c r="L2978" s="1063" t="s">
        <v>827</v>
      </c>
      <c r="M2978" s="1063">
        <v>94.122000000000028</v>
      </c>
      <c r="N2978" s="1063">
        <v>4.200000000000001E-2</v>
      </c>
      <c r="O2978" s="1062">
        <f>VLOOKUP(C2978,'A. Rate Class Allocations'!$B$124:$J$128,6,FALSE)</f>
        <v>0.94261788524984402</v>
      </c>
      <c r="P2978" s="1061">
        <f>VLOOKUP(C2978,'A. Rate Class Allocations'!$B$124:$J$128,8,FALSE)</f>
        <v>0.86676492558695795</v>
      </c>
      <c r="Q2978" s="1061">
        <f>VLOOKUP(C2978,'A. Rate Class Allocations'!$B$124:$J$128,7,FALSE)</f>
        <v>0.93591420350510102</v>
      </c>
      <c r="R2978" s="1061">
        <f>VLOOKUP(C2978,'A. Rate Class Allocations'!$B$124:$J$128,9,FALSE)</f>
        <v>0.67326093337246795</v>
      </c>
      <c r="S2978" s="1060">
        <f t="shared" si="139"/>
        <v>76.900320820340781</v>
      </c>
      <c r="T2978" s="1060">
        <f t="shared" si="140"/>
        <v>2.646480774875256E-2</v>
      </c>
    </row>
    <row r="2979" spans="1:20" s="1063" customFormat="1">
      <c r="A2979" s="1072" t="s">
        <v>846</v>
      </c>
      <c r="B2979" s="1063" t="s">
        <v>768</v>
      </c>
      <c r="C2979" s="1063" t="s">
        <v>806</v>
      </c>
      <c r="D2979" s="1063" t="s">
        <v>1153</v>
      </c>
      <c r="E2979" s="1066">
        <v>2019</v>
      </c>
      <c r="F2979" s="1066">
        <v>2019</v>
      </c>
      <c r="G2979" s="1064">
        <v>43475</v>
      </c>
      <c r="H2979" s="1117">
        <f t="shared" si="138"/>
        <v>2019</v>
      </c>
      <c r="I2979" s="1118"/>
      <c r="J2979" s="1063" t="s">
        <v>925</v>
      </c>
      <c r="K2979" s="1063" t="s">
        <v>924</v>
      </c>
      <c r="L2979" s="1063" t="s">
        <v>827</v>
      </c>
      <c r="M2979" s="1063">
        <v>129.97799999999998</v>
      </c>
      <c r="N2979" s="1063">
        <v>5.7999999999999996E-2</v>
      </c>
      <c r="O2979" s="1062">
        <f>VLOOKUP(C2979,'A. Rate Class Allocations'!$B$124:$J$128,6,FALSE)</f>
        <v>0.94261788524984402</v>
      </c>
      <c r="P2979" s="1061">
        <f>VLOOKUP(C2979,'A. Rate Class Allocations'!$B$124:$J$128,8,FALSE)</f>
        <v>0.86676492558695795</v>
      </c>
      <c r="Q2979" s="1061">
        <f>VLOOKUP(C2979,'A. Rate Class Allocations'!$B$124:$J$128,7,FALSE)</f>
        <v>0.93591420350510102</v>
      </c>
      <c r="R2979" s="1061">
        <f>VLOOKUP(C2979,'A. Rate Class Allocations'!$B$124:$J$128,9,FALSE)</f>
        <v>0.67326093337246795</v>
      </c>
      <c r="S2979" s="1060">
        <f t="shared" si="139"/>
        <v>106.19568113285152</v>
      </c>
      <c r="T2979" s="1060">
        <f t="shared" si="140"/>
        <v>3.6546639272086859E-2</v>
      </c>
    </row>
    <row r="2980" spans="1:20" s="1063" customFormat="1">
      <c r="A2980" s="1072" t="s">
        <v>846</v>
      </c>
      <c r="B2980" s="1063" t="s">
        <v>768</v>
      </c>
      <c r="C2980" s="1063" t="s">
        <v>806</v>
      </c>
      <c r="D2980" s="1063" t="s">
        <v>1152</v>
      </c>
      <c r="E2980" s="1066">
        <v>2019</v>
      </c>
      <c r="F2980" s="1066">
        <v>2019</v>
      </c>
      <c r="G2980" s="1064">
        <v>43549</v>
      </c>
      <c r="H2980" s="1117">
        <f t="shared" si="138"/>
        <v>2019</v>
      </c>
      <c r="I2980" s="1118"/>
      <c r="J2980" s="1063" t="s">
        <v>925</v>
      </c>
      <c r="K2980" s="1063" t="s">
        <v>924</v>
      </c>
      <c r="L2980" s="1063" t="s">
        <v>827</v>
      </c>
      <c r="M2980" s="1063">
        <v>3294.76</v>
      </c>
      <c r="N2980" s="1063">
        <v>0.57399999999999995</v>
      </c>
      <c r="O2980" s="1062">
        <f>VLOOKUP(C2980,'A. Rate Class Allocations'!$B$124:$J$128,6,FALSE)</f>
        <v>0.94261788524984402</v>
      </c>
      <c r="P2980" s="1061">
        <f>VLOOKUP(C2980,'A. Rate Class Allocations'!$B$124:$J$128,8,FALSE)</f>
        <v>0.86676492558695795</v>
      </c>
      <c r="Q2980" s="1061">
        <f>VLOOKUP(C2980,'A. Rate Class Allocations'!$B$124:$J$128,7,FALSE)</f>
        <v>0.93591420350510102</v>
      </c>
      <c r="R2980" s="1061">
        <f>VLOOKUP(C2980,'A. Rate Class Allocations'!$B$124:$J$128,9,FALSE)</f>
        <v>0.67326093337246795</v>
      </c>
      <c r="S2980" s="1060">
        <f t="shared" si="139"/>
        <v>2691.9115724912981</v>
      </c>
      <c r="T2980" s="1060">
        <f t="shared" si="140"/>
        <v>0.36168570589961829</v>
      </c>
    </row>
    <row r="2981" spans="1:20" s="1063" customFormat="1">
      <c r="A2981" s="1072" t="s">
        <v>846</v>
      </c>
      <c r="B2981" s="1063" t="s">
        <v>768</v>
      </c>
      <c r="C2981" s="1063" t="s">
        <v>806</v>
      </c>
      <c r="D2981" s="1063" t="s">
        <v>1152</v>
      </c>
      <c r="E2981" s="1066">
        <v>2019</v>
      </c>
      <c r="F2981" s="1066">
        <v>2019</v>
      </c>
      <c r="G2981" s="1064">
        <v>43549</v>
      </c>
      <c r="H2981" s="1117">
        <f t="shared" si="138"/>
        <v>2019</v>
      </c>
      <c r="I2981" s="1118"/>
      <c r="J2981" s="1063" t="s">
        <v>925</v>
      </c>
      <c r="K2981" s="1063" t="s">
        <v>924</v>
      </c>
      <c r="L2981" s="1063" t="s">
        <v>827</v>
      </c>
      <c r="M2981" s="1063">
        <v>665.83999999999992</v>
      </c>
      <c r="N2981" s="1063">
        <v>0.11599999999999999</v>
      </c>
      <c r="O2981" s="1062">
        <f>VLOOKUP(C2981,'A. Rate Class Allocations'!$B$124:$J$128,6,FALSE)</f>
        <v>0.94261788524984402</v>
      </c>
      <c r="P2981" s="1061">
        <f>VLOOKUP(C2981,'A. Rate Class Allocations'!$B$124:$J$128,8,FALSE)</f>
        <v>0.86676492558695795</v>
      </c>
      <c r="Q2981" s="1061">
        <f>VLOOKUP(C2981,'A. Rate Class Allocations'!$B$124:$J$128,7,FALSE)</f>
        <v>0.93591420350510102</v>
      </c>
      <c r="R2981" s="1061">
        <f>VLOOKUP(C2981,'A. Rate Class Allocations'!$B$124:$J$128,9,FALSE)</f>
        <v>0.67326093337246795</v>
      </c>
      <c r="S2981" s="1060">
        <f t="shared" si="139"/>
        <v>544.0100041968476</v>
      </c>
      <c r="T2981" s="1060">
        <f t="shared" si="140"/>
        <v>7.3093278544173718E-2</v>
      </c>
    </row>
    <row r="2982" spans="1:20" s="1063" customFormat="1">
      <c r="A2982" s="1072" t="s">
        <v>846</v>
      </c>
      <c r="B2982" s="1063" t="s">
        <v>768</v>
      </c>
      <c r="C2982" s="1063" t="s">
        <v>806</v>
      </c>
      <c r="D2982" s="1063" t="s">
        <v>1152</v>
      </c>
      <c r="E2982" s="1066">
        <v>2019</v>
      </c>
      <c r="F2982" s="1066">
        <v>2019</v>
      </c>
      <c r="G2982" s="1064">
        <v>43549</v>
      </c>
      <c r="H2982" s="1117">
        <f t="shared" si="138"/>
        <v>2019</v>
      </c>
      <c r="I2982" s="1118"/>
      <c r="J2982" s="1063" t="s">
        <v>925</v>
      </c>
      <c r="K2982" s="1063" t="s">
        <v>924</v>
      </c>
      <c r="L2982" s="1063" t="s">
        <v>827</v>
      </c>
      <c r="M2982" s="1063">
        <v>1997.5199999999995</v>
      </c>
      <c r="N2982" s="1063">
        <v>0.34799999999999998</v>
      </c>
      <c r="O2982" s="1062">
        <f>VLOOKUP(C2982,'A. Rate Class Allocations'!$B$124:$J$128,6,FALSE)</f>
        <v>0.94261788524984402</v>
      </c>
      <c r="P2982" s="1061">
        <f>VLOOKUP(C2982,'A. Rate Class Allocations'!$B$124:$J$128,8,FALSE)</f>
        <v>0.86676492558695795</v>
      </c>
      <c r="Q2982" s="1061">
        <f>VLOOKUP(C2982,'A. Rate Class Allocations'!$B$124:$J$128,7,FALSE)</f>
        <v>0.93591420350510102</v>
      </c>
      <c r="R2982" s="1061">
        <f>VLOOKUP(C2982,'A. Rate Class Allocations'!$B$124:$J$128,9,FALSE)</f>
        <v>0.67326093337246795</v>
      </c>
      <c r="S2982" s="1060">
        <f t="shared" si="139"/>
        <v>1632.0300125905426</v>
      </c>
      <c r="T2982" s="1060">
        <f t="shared" si="140"/>
        <v>0.21927983563252115</v>
      </c>
    </row>
    <row r="2983" spans="1:20" s="1063" customFormat="1">
      <c r="A2983" s="1072" t="s">
        <v>846</v>
      </c>
      <c r="B2983" s="1063" t="s">
        <v>768</v>
      </c>
      <c r="C2983" s="1063" t="s">
        <v>806</v>
      </c>
      <c r="D2983" s="1063" t="s">
        <v>1152</v>
      </c>
      <c r="E2983" s="1066">
        <v>2019</v>
      </c>
      <c r="F2983" s="1066">
        <v>2019</v>
      </c>
      <c r="G2983" s="1064">
        <v>43549</v>
      </c>
      <c r="H2983" s="1117">
        <f t="shared" si="138"/>
        <v>2019</v>
      </c>
      <c r="I2983" s="1118"/>
      <c r="J2983" s="1063" t="s">
        <v>925</v>
      </c>
      <c r="K2983" s="1063" t="s">
        <v>924</v>
      </c>
      <c r="L2983" s="1063" t="s">
        <v>827</v>
      </c>
      <c r="M2983" s="1063">
        <v>1285.7600000000002</v>
      </c>
      <c r="N2983" s="1063">
        <v>0.224</v>
      </c>
      <c r="O2983" s="1062">
        <f>VLOOKUP(C2983,'A. Rate Class Allocations'!$B$124:$J$128,6,FALSE)</f>
        <v>0.94261788524984402</v>
      </c>
      <c r="P2983" s="1061">
        <f>VLOOKUP(C2983,'A. Rate Class Allocations'!$B$124:$J$128,8,FALSE)</f>
        <v>0.86676492558695795</v>
      </c>
      <c r="Q2983" s="1061">
        <f>VLOOKUP(C2983,'A. Rate Class Allocations'!$B$124:$J$128,7,FALSE)</f>
        <v>0.93591420350510102</v>
      </c>
      <c r="R2983" s="1061">
        <f>VLOOKUP(C2983,'A. Rate Class Allocations'!$B$124:$J$128,9,FALSE)</f>
        <v>0.67326093337246795</v>
      </c>
      <c r="S2983" s="1060">
        <f t="shared" si="139"/>
        <v>1050.5020770697749</v>
      </c>
      <c r="T2983" s="1060">
        <f t="shared" si="140"/>
        <v>0.14114564132668031</v>
      </c>
    </row>
    <row r="2984" spans="1:20" s="1063" customFormat="1">
      <c r="A2984" s="1072" t="s">
        <v>846</v>
      </c>
      <c r="B2984" s="1063" t="s">
        <v>768</v>
      </c>
      <c r="C2984" s="1063" t="s">
        <v>806</v>
      </c>
      <c r="D2984" s="1063" t="s">
        <v>1151</v>
      </c>
      <c r="E2984" s="1066">
        <v>2019</v>
      </c>
      <c r="F2984" s="1066">
        <v>2019</v>
      </c>
      <c r="G2984" s="1064">
        <v>43549</v>
      </c>
      <c r="H2984" s="1117">
        <f t="shared" si="138"/>
        <v>2019</v>
      </c>
      <c r="I2984" s="1118"/>
      <c r="J2984" s="1063" t="s">
        <v>925</v>
      </c>
      <c r="K2984" s="1063" t="s">
        <v>924</v>
      </c>
      <c r="L2984" s="1063" t="s">
        <v>827</v>
      </c>
      <c r="M2984" s="1063">
        <v>1942.1999999999998</v>
      </c>
      <c r="N2984" s="1063">
        <v>0.78</v>
      </c>
      <c r="O2984" s="1062">
        <f>VLOOKUP(C2984,'A. Rate Class Allocations'!$B$124:$J$128,6,FALSE)</f>
        <v>0.94261788524984402</v>
      </c>
      <c r="P2984" s="1061">
        <f>VLOOKUP(C2984,'A. Rate Class Allocations'!$B$124:$J$128,8,FALSE)</f>
        <v>0.86676492558695795</v>
      </c>
      <c r="Q2984" s="1061">
        <f>VLOOKUP(C2984,'A. Rate Class Allocations'!$B$124:$J$128,7,FALSE)</f>
        <v>0.93591420350510102</v>
      </c>
      <c r="R2984" s="1061">
        <f>VLOOKUP(C2984,'A. Rate Class Allocations'!$B$124:$J$128,9,FALSE)</f>
        <v>0.67326093337246795</v>
      </c>
      <c r="S2984" s="1060">
        <f t="shared" si="139"/>
        <v>1586.8320169276665</v>
      </c>
      <c r="T2984" s="1060">
        <f t="shared" si="140"/>
        <v>0.49148928676254749</v>
      </c>
    </row>
    <row r="2985" spans="1:20" s="1063" customFormat="1">
      <c r="A2985" s="1072" t="s">
        <v>846</v>
      </c>
      <c r="B2985" s="1063" t="s">
        <v>768</v>
      </c>
      <c r="C2985" s="1063" t="s">
        <v>806</v>
      </c>
      <c r="D2985" s="1063" t="s">
        <v>1151</v>
      </c>
      <c r="E2985" s="1066">
        <v>2019</v>
      </c>
      <c r="F2985" s="1066">
        <v>2019</v>
      </c>
      <c r="G2985" s="1064">
        <v>43549</v>
      </c>
      <c r="H2985" s="1117">
        <f t="shared" si="138"/>
        <v>2019</v>
      </c>
      <c r="I2985" s="1118"/>
      <c r="J2985" s="1063" t="s">
        <v>925</v>
      </c>
      <c r="K2985" s="1063" t="s">
        <v>924</v>
      </c>
      <c r="L2985" s="1063" t="s">
        <v>827</v>
      </c>
      <c r="M2985" s="1063">
        <v>72.209999999999994</v>
      </c>
      <c r="N2985" s="1063">
        <v>2.8999999999999998E-2</v>
      </c>
      <c r="O2985" s="1062">
        <f>VLOOKUP(C2985,'A. Rate Class Allocations'!$B$124:$J$128,6,FALSE)</f>
        <v>0.94261788524984402</v>
      </c>
      <c r="P2985" s="1061">
        <f>VLOOKUP(C2985,'A. Rate Class Allocations'!$B$124:$J$128,8,FALSE)</f>
        <v>0.86676492558695795</v>
      </c>
      <c r="Q2985" s="1061">
        <f>VLOOKUP(C2985,'A. Rate Class Allocations'!$B$124:$J$128,7,FALSE)</f>
        <v>0.93591420350510102</v>
      </c>
      <c r="R2985" s="1061">
        <f>VLOOKUP(C2985,'A. Rate Class Allocations'!$B$124:$J$128,9,FALSE)</f>
        <v>0.67326093337246795</v>
      </c>
      <c r="S2985" s="1060">
        <f t="shared" si="139"/>
        <v>58.997600629361955</v>
      </c>
      <c r="T2985" s="1060">
        <f t="shared" si="140"/>
        <v>1.8273319636043429E-2</v>
      </c>
    </row>
    <row r="2986" spans="1:20" s="1063" customFormat="1">
      <c r="A2986" s="1072" t="s">
        <v>846</v>
      </c>
      <c r="B2986" s="1063" t="s">
        <v>768</v>
      </c>
      <c r="C2986" s="1063" t="s">
        <v>806</v>
      </c>
      <c r="D2986" s="1063" t="s">
        <v>1151</v>
      </c>
      <c r="E2986" s="1066">
        <v>2019</v>
      </c>
      <c r="F2986" s="1066">
        <v>2019</v>
      </c>
      <c r="G2986" s="1064">
        <v>43549</v>
      </c>
      <c r="H2986" s="1117">
        <f t="shared" si="138"/>
        <v>2019</v>
      </c>
      <c r="I2986" s="1118"/>
      <c r="J2986" s="1063" t="s">
        <v>925</v>
      </c>
      <c r="K2986" s="1063" t="s">
        <v>924</v>
      </c>
      <c r="L2986" s="1063" t="s">
        <v>827</v>
      </c>
      <c r="M2986" s="1063">
        <v>154.38000000000002</v>
      </c>
      <c r="N2986" s="1063">
        <v>6.2E-2</v>
      </c>
      <c r="O2986" s="1062">
        <f>VLOOKUP(C2986,'A. Rate Class Allocations'!$B$124:$J$128,6,FALSE)</f>
        <v>0.94261788524984402</v>
      </c>
      <c r="P2986" s="1061">
        <f>VLOOKUP(C2986,'A. Rate Class Allocations'!$B$124:$J$128,8,FALSE)</f>
        <v>0.86676492558695795</v>
      </c>
      <c r="Q2986" s="1061">
        <f>VLOOKUP(C2986,'A. Rate Class Allocations'!$B$124:$J$128,7,FALSE)</f>
        <v>0.93591420350510102</v>
      </c>
      <c r="R2986" s="1061">
        <f>VLOOKUP(C2986,'A. Rate Class Allocations'!$B$124:$J$128,9,FALSE)</f>
        <v>0.67326093337246795</v>
      </c>
      <c r="S2986" s="1060">
        <f t="shared" si="139"/>
        <v>126.13280134553249</v>
      </c>
      <c r="T2986" s="1060">
        <f t="shared" si="140"/>
        <v>3.9067097152920442E-2</v>
      </c>
    </row>
    <row r="2987" spans="1:20" s="1063" customFormat="1">
      <c r="A2987" s="1072" t="s">
        <v>846</v>
      </c>
      <c r="B2987" s="1063" t="s">
        <v>768</v>
      </c>
      <c r="C2987" s="1063" t="s">
        <v>806</v>
      </c>
      <c r="D2987" s="1063" t="s">
        <v>1150</v>
      </c>
      <c r="E2987" s="1066">
        <v>2019</v>
      </c>
      <c r="F2987" s="1066">
        <v>2019</v>
      </c>
      <c r="G2987" s="1064">
        <v>43556</v>
      </c>
      <c r="H2987" s="1117">
        <f t="shared" si="138"/>
        <v>2019</v>
      </c>
      <c r="I2987" s="1118"/>
      <c r="J2987" s="1063" t="s">
        <v>925</v>
      </c>
      <c r="K2987" s="1063" t="s">
        <v>924</v>
      </c>
      <c r="L2987" s="1063" t="s">
        <v>827</v>
      </c>
      <c r="M2987" s="1063">
        <v>2037.069</v>
      </c>
      <c r="N2987" s="1063">
        <v>0.90899999999999992</v>
      </c>
      <c r="O2987" s="1062">
        <f>VLOOKUP(C2987,'A. Rate Class Allocations'!$B$124:$J$128,6,FALSE)</f>
        <v>0.94261788524984402</v>
      </c>
      <c r="P2987" s="1061">
        <f>VLOOKUP(C2987,'A. Rate Class Allocations'!$B$124:$J$128,8,FALSE)</f>
        <v>0.86676492558695795</v>
      </c>
      <c r="Q2987" s="1061">
        <f>VLOOKUP(C2987,'A. Rate Class Allocations'!$B$124:$J$128,7,FALSE)</f>
        <v>0.93591420350510102</v>
      </c>
      <c r="R2987" s="1061">
        <f>VLOOKUP(C2987,'A. Rate Class Allocations'!$B$124:$J$128,9,FALSE)</f>
        <v>0.67326093337246795</v>
      </c>
      <c r="S2987" s="1060">
        <f t="shared" si="139"/>
        <v>1664.3426577545181</v>
      </c>
      <c r="T2987" s="1060">
        <f t="shared" si="140"/>
        <v>0.57277405341943033</v>
      </c>
    </row>
    <row r="2988" spans="1:20" s="1063" customFormat="1">
      <c r="A2988" s="1072" t="s">
        <v>846</v>
      </c>
      <c r="B2988" s="1063" t="s">
        <v>768</v>
      </c>
      <c r="C2988" s="1063" t="s">
        <v>806</v>
      </c>
      <c r="D2988" s="1063" t="s">
        <v>1150</v>
      </c>
      <c r="E2988" s="1066">
        <v>2019</v>
      </c>
      <c r="F2988" s="1066">
        <v>2019</v>
      </c>
      <c r="G2988" s="1064">
        <v>43556</v>
      </c>
      <c r="H2988" s="1117">
        <f t="shared" si="138"/>
        <v>2019</v>
      </c>
      <c r="I2988" s="1118"/>
      <c r="J2988" s="1063" t="s">
        <v>843</v>
      </c>
      <c r="K2988" s="1063" t="s">
        <v>924</v>
      </c>
      <c r="L2988" s="1063" t="s">
        <v>827</v>
      </c>
      <c r="M2988" s="1063">
        <v>226.34100000000001</v>
      </c>
      <c r="N2988" s="1063">
        <v>0.10100000000000001</v>
      </c>
      <c r="O2988" s="1062">
        <f>VLOOKUP(C2988,'A. Rate Class Allocations'!$B$124:$J$128,6,FALSE)</f>
        <v>0.94261788524984402</v>
      </c>
      <c r="P2988" s="1061">
        <f>VLOOKUP(C2988,'A. Rate Class Allocations'!$B$124:$J$128,8,FALSE)</f>
        <v>0.86676492558695795</v>
      </c>
      <c r="Q2988" s="1061">
        <f>VLOOKUP(C2988,'A. Rate Class Allocations'!$B$124:$J$128,7,FALSE)</f>
        <v>0.93591420350510102</v>
      </c>
      <c r="R2988" s="1061">
        <f>VLOOKUP(C2988,'A. Rate Class Allocations'!$B$124:$J$128,9,FALSE)</f>
        <v>0.67326093337246795</v>
      </c>
      <c r="S2988" s="1060">
        <f t="shared" si="139"/>
        <v>184.92696197272423</v>
      </c>
      <c r="T2988" s="1060">
        <f t="shared" si="140"/>
        <v>6.3641561491047827E-2</v>
      </c>
    </row>
    <row r="2989" spans="1:20" s="1063" customFormat="1">
      <c r="A2989" s="1072" t="s">
        <v>846</v>
      </c>
      <c r="B2989" s="1063" t="s">
        <v>768</v>
      </c>
      <c r="C2989" s="1063" t="s">
        <v>806</v>
      </c>
      <c r="D2989" s="1063" t="s">
        <v>1149</v>
      </c>
      <c r="E2989" s="1066">
        <v>2019</v>
      </c>
      <c r="F2989" s="1066">
        <v>2019</v>
      </c>
      <c r="G2989" s="1064">
        <v>43554</v>
      </c>
      <c r="H2989" s="1117">
        <f t="shared" si="138"/>
        <v>2019</v>
      </c>
      <c r="I2989" s="1118"/>
      <c r="J2989" s="1063" t="s">
        <v>925</v>
      </c>
      <c r="K2989" s="1063" t="s">
        <v>924</v>
      </c>
      <c r="L2989" s="1063" t="s">
        <v>827</v>
      </c>
      <c r="M2989" s="1063">
        <v>1476.5400000000002</v>
      </c>
      <c r="N2989" s="1063">
        <v>0.46799999999999997</v>
      </c>
      <c r="O2989" s="1062">
        <f>VLOOKUP(C2989,'A. Rate Class Allocations'!$B$124:$J$128,6,FALSE)</f>
        <v>0.94261788524984402</v>
      </c>
      <c r="P2989" s="1061">
        <f>VLOOKUP(C2989,'A. Rate Class Allocations'!$B$124:$J$128,8,FALSE)</f>
        <v>0.86676492558695795</v>
      </c>
      <c r="Q2989" s="1061">
        <f>VLOOKUP(C2989,'A. Rate Class Allocations'!$B$124:$J$128,7,FALSE)</f>
        <v>0.93591420350510102</v>
      </c>
      <c r="R2989" s="1061">
        <f>VLOOKUP(C2989,'A. Rate Class Allocations'!$B$124:$J$128,9,FALSE)</f>
        <v>0.67326093337246795</v>
      </c>
      <c r="S2989" s="1060">
        <f t="shared" si="139"/>
        <v>1206.3747020257322</v>
      </c>
      <c r="T2989" s="1060">
        <f t="shared" si="140"/>
        <v>0.29489357205752847</v>
      </c>
    </row>
    <row r="2990" spans="1:20" s="1063" customFormat="1">
      <c r="A2990" s="1072" t="s">
        <v>846</v>
      </c>
      <c r="B2990" s="1063" t="s">
        <v>768</v>
      </c>
      <c r="C2990" s="1063" t="s">
        <v>806</v>
      </c>
      <c r="D2990" s="1063" t="s">
        <v>1149</v>
      </c>
      <c r="E2990" s="1066">
        <v>2019</v>
      </c>
      <c r="F2990" s="1066">
        <v>2019</v>
      </c>
      <c r="G2990" s="1064">
        <v>43554</v>
      </c>
      <c r="H2990" s="1117">
        <f t="shared" si="138"/>
        <v>2019</v>
      </c>
      <c r="I2990" s="1118"/>
      <c r="J2990" s="1063" t="s">
        <v>925</v>
      </c>
      <c r="K2990" s="1063" t="s">
        <v>924</v>
      </c>
      <c r="L2990" s="1063" t="s">
        <v>827</v>
      </c>
      <c r="M2990" s="1063">
        <v>921.26</v>
      </c>
      <c r="N2990" s="1063">
        <v>0.29200000000000004</v>
      </c>
      <c r="O2990" s="1062">
        <f>VLOOKUP(C2990,'A. Rate Class Allocations'!$B$124:$J$128,6,FALSE)</f>
        <v>0.94261788524984402</v>
      </c>
      <c r="P2990" s="1061">
        <f>VLOOKUP(C2990,'A. Rate Class Allocations'!$B$124:$J$128,8,FALSE)</f>
        <v>0.86676492558695795</v>
      </c>
      <c r="Q2990" s="1061">
        <f>VLOOKUP(C2990,'A. Rate Class Allocations'!$B$124:$J$128,7,FALSE)</f>
        <v>0.93591420350510102</v>
      </c>
      <c r="R2990" s="1061">
        <f>VLOOKUP(C2990,'A. Rate Class Allocations'!$B$124:$J$128,9,FALSE)</f>
        <v>0.67326093337246795</v>
      </c>
      <c r="S2990" s="1060">
        <f t="shared" si="139"/>
        <v>752.69532690494395</v>
      </c>
      <c r="T2990" s="1060">
        <f t="shared" si="140"/>
        <v>0.18399342530085114</v>
      </c>
    </row>
    <row r="2991" spans="1:20" s="1063" customFormat="1">
      <c r="A2991" s="1072" t="s">
        <v>846</v>
      </c>
      <c r="B2991" s="1063" t="s">
        <v>768</v>
      </c>
      <c r="C2991" s="1063" t="s">
        <v>806</v>
      </c>
      <c r="D2991" s="1063" t="s">
        <v>1149</v>
      </c>
      <c r="E2991" s="1066">
        <v>2019</v>
      </c>
      <c r="F2991" s="1066">
        <v>2019</v>
      </c>
      <c r="G2991" s="1064">
        <v>43554</v>
      </c>
      <c r="H2991" s="1117">
        <f t="shared" si="138"/>
        <v>2019</v>
      </c>
      <c r="I2991" s="1118"/>
      <c r="J2991" s="1063" t="s">
        <v>925</v>
      </c>
      <c r="K2991" s="1063" t="s">
        <v>924</v>
      </c>
      <c r="L2991" s="1063" t="s">
        <v>827</v>
      </c>
      <c r="M2991" s="1063">
        <v>1189.4349999999997</v>
      </c>
      <c r="N2991" s="1063">
        <v>0.37699999999999989</v>
      </c>
      <c r="O2991" s="1062">
        <f>VLOOKUP(C2991,'A. Rate Class Allocations'!$B$124:$J$128,6,FALSE)</f>
        <v>0.94261788524984402</v>
      </c>
      <c r="P2991" s="1061">
        <f>VLOOKUP(C2991,'A. Rate Class Allocations'!$B$124:$J$128,8,FALSE)</f>
        <v>0.86676492558695795</v>
      </c>
      <c r="Q2991" s="1061">
        <f>VLOOKUP(C2991,'A. Rate Class Allocations'!$B$124:$J$128,7,FALSE)</f>
        <v>0.93591420350510102</v>
      </c>
      <c r="R2991" s="1061">
        <f>VLOOKUP(C2991,'A. Rate Class Allocations'!$B$124:$J$128,9,FALSE)</f>
        <v>0.67326093337246795</v>
      </c>
      <c r="S2991" s="1060">
        <f t="shared" si="139"/>
        <v>971.80184329850613</v>
      </c>
      <c r="T2991" s="1060">
        <f t="shared" si="140"/>
        <v>0.23755315526856455</v>
      </c>
    </row>
    <row r="2992" spans="1:20" s="1063" customFormat="1">
      <c r="A2992" s="1072" t="s">
        <v>846</v>
      </c>
      <c r="B2992" s="1063" t="s">
        <v>768</v>
      </c>
      <c r="C2992" s="1063" t="s">
        <v>806</v>
      </c>
      <c r="D2992" s="1063" t="s">
        <v>1149</v>
      </c>
      <c r="E2992" s="1066">
        <v>2019</v>
      </c>
      <c r="F2992" s="1066">
        <v>2019</v>
      </c>
      <c r="G2992" s="1064">
        <v>43554</v>
      </c>
      <c r="H2992" s="1117">
        <f t="shared" si="138"/>
        <v>2019</v>
      </c>
      <c r="I2992" s="1118"/>
      <c r="J2992" s="1063" t="s">
        <v>843</v>
      </c>
      <c r="K2992" s="1063" t="s">
        <v>924</v>
      </c>
      <c r="L2992" s="1063" t="s">
        <v>827</v>
      </c>
      <c r="M2992" s="1063">
        <v>690.94500000000016</v>
      </c>
      <c r="N2992" s="1063">
        <v>0.21900000000000003</v>
      </c>
      <c r="O2992" s="1062">
        <f>VLOOKUP(C2992,'A. Rate Class Allocations'!$B$124:$J$128,6,FALSE)</f>
        <v>0.94261788524984402</v>
      </c>
      <c r="P2992" s="1061">
        <f>VLOOKUP(C2992,'A. Rate Class Allocations'!$B$124:$J$128,8,FALSE)</f>
        <v>0.86676492558695795</v>
      </c>
      <c r="Q2992" s="1061">
        <f>VLOOKUP(C2992,'A. Rate Class Allocations'!$B$124:$J$128,7,FALSE)</f>
        <v>0.93591420350510102</v>
      </c>
      <c r="R2992" s="1061">
        <f>VLOOKUP(C2992,'A. Rate Class Allocations'!$B$124:$J$128,9,FALSE)</f>
        <v>0.67326093337246795</v>
      </c>
      <c r="S2992" s="1060">
        <f t="shared" si="139"/>
        <v>564.52149517870805</v>
      </c>
      <c r="T2992" s="1060">
        <f t="shared" si="140"/>
        <v>0.13799506897563835</v>
      </c>
    </row>
    <row r="2993" spans="1:20" s="1063" customFormat="1">
      <c r="A2993" s="1072" t="s">
        <v>846</v>
      </c>
      <c r="B2993" s="1063" t="s">
        <v>768</v>
      </c>
      <c r="C2993" s="1063" t="s">
        <v>806</v>
      </c>
      <c r="D2993" s="1063" t="s">
        <v>1148</v>
      </c>
      <c r="E2993" s="1066">
        <v>2019</v>
      </c>
      <c r="F2993" s="1066">
        <v>2019</v>
      </c>
      <c r="G2993" s="1064">
        <v>43558</v>
      </c>
      <c r="H2993" s="1117">
        <f t="shared" si="138"/>
        <v>2019</v>
      </c>
      <c r="I2993" s="1118"/>
      <c r="J2993" s="1063" t="s">
        <v>925</v>
      </c>
      <c r="K2993" s="1063" t="s">
        <v>924</v>
      </c>
      <c r="L2993" s="1063" t="s">
        <v>827</v>
      </c>
      <c r="M2993" s="1063">
        <v>959.71200000000022</v>
      </c>
      <c r="N2993" s="1063">
        <v>0.62400000000000011</v>
      </c>
      <c r="O2993" s="1062">
        <f>VLOOKUP(C2993,'A. Rate Class Allocations'!$B$124:$J$128,6,FALSE)</f>
        <v>0.94261788524984402</v>
      </c>
      <c r="P2993" s="1061">
        <f>VLOOKUP(C2993,'A. Rate Class Allocations'!$B$124:$J$128,8,FALSE)</f>
        <v>0.86676492558695795</v>
      </c>
      <c r="Q2993" s="1061">
        <f>VLOOKUP(C2993,'A. Rate Class Allocations'!$B$124:$J$128,7,FALSE)</f>
        <v>0.93591420350510102</v>
      </c>
      <c r="R2993" s="1061">
        <f>VLOOKUP(C2993,'A. Rate Class Allocations'!$B$124:$J$128,9,FALSE)</f>
        <v>0.67326093337246795</v>
      </c>
      <c r="S2993" s="1060">
        <f t="shared" si="139"/>
        <v>784.11169222000058</v>
      </c>
      <c r="T2993" s="1060">
        <f t="shared" si="140"/>
        <v>0.3931914294100381</v>
      </c>
    </row>
    <row r="2994" spans="1:20" s="1063" customFormat="1">
      <c r="A2994" s="1072" t="s">
        <v>846</v>
      </c>
      <c r="B2994" s="1063" t="s">
        <v>768</v>
      </c>
      <c r="C2994" s="1063" t="s">
        <v>806</v>
      </c>
      <c r="D2994" s="1063" t="s">
        <v>1148</v>
      </c>
      <c r="E2994" s="1066">
        <v>2019</v>
      </c>
      <c r="F2994" s="1066">
        <v>2019</v>
      </c>
      <c r="G2994" s="1064">
        <v>43558</v>
      </c>
      <c r="H2994" s="1117">
        <f t="shared" si="138"/>
        <v>2019</v>
      </c>
      <c r="I2994" s="1118"/>
      <c r="J2994" s="1063" t="s">
        <v>925</v>
      </c>
      <c r="K2994" s="1063" t="s">
        <v>924</v>
      </c>
      <c r="L2994" s="1063" t="s">
        <v>827</v>
      </c>
      <c r="M2994" s="1063">
        <v>178.40799999999996</v>
      </c>
      <c r="N2994" s="1063">
        <v>0.11599999999999999</v>
      </c>
      <c r="O2994" s="1062">
        <f>VLOOKUP(C2994,'A. Rate Class Allocations'!$B$124:$J$128,6,FALSE)</f>
        <v>0.94261788524984402</v>
      </c>
      <c r="P2994" s="1061">
        <f>VLOOKUP(C2994,'A. Rate Class Allocations'!$B$124:$J$128,8,FALSE)</f>
        <v>0.86676492558695795</v>
      </c>
      <c r="Q2994" s="1061">
        <f>VLOOKUP(C2994,'A. Rate Class Allocations'!$B$124:$J$128,7,FALSE)</f>
        <v>0.93591420350510102</v>
      </c>
      <c r="R2994" s="1061">
        <f>VLOOKUP(C2994,'A. Rate Class Allocations'!$B$124:$J$128,9,FALSE)</f>
        <v>0.67326093337246795</v>
      </c>
      <c r="S2994" s="1060">
        <f t="shared" si="139"/>
        <v>145.76435304089748</v>
      </c>
      <c r="T2994" s="1060">
        <f t="shared" si="140"/>
        <v>7.3093278544173718E-2</v>
      </c>
    </row>
    <row r="2995" spans="1:20" s="1063" customFormat="1">
      <c r="A2995" s="1072" t="s">
        <v>846</v>
      </c>
      <c r="B2995" s="1063" t="s">
        <v>768</v>
      </c>
      <c r="C2995" s="1063" t="s">
        <v>806</v>
      </c>
      <c r="D2995" s="1063" t="s">
        <v>1148</v>
      </c>
      <c r="E2995" s="1066">
        <v>2019</v>
      </c>
      <c r="F2995" s="1066">
        <v>2019</v>
      </c>
      <c r="G2995" s="1064">
        <v>43558</v>
      </c>
      <c r="H2995" s="1117">
        <f t="shared" si="138"/>
        <v>2019</v>
      </c>
      <c r="I2995" s="1118"/>
      <c r="J2995" s="1063" t="s">
        <v>925</v>
      </c>
      <c r="K2995" s="1063" t="s">
        <v>924</v>
      </c>
      <c r="L2995" s="1063" t="s">
        <v>827</v>
      </c>
      <c r="M2995" s="1063">
        <v>941.25599999999997</v>
      </c>
      <c r="N2995" s="1063">
        <v>0.61199999999999999</v>
      </c>
      <c r="O2995" s="1062">
        <f>VLOOKUP(C2995,'A. Rate Class Allocations'!$B$124:$J$128,6,FALSE)</f>
        <v>0.94261788524984402</v>
      </c>
      <c r="P2995" s="1061">
        <f>VLOOKUP(C2995,'A. Rate Class Allocations'!$B$124:$J$128,8,FALSE)</f>
        <v>0.86676492558695795</v>
      </c>
      <c r="Q2995" s="1061">
        <f>VLOOKUP(C2995,'A. Rate Class Allocations'!$B$124:$J$128,7,FALSE)</f>
        <v>0.93591420350510102</v>
      </c>
      <c r="R2995" s="1061">
        <f>VLOOKUP(C2995,'A. Rate Class Allocations'!$B$124:$J$128,9,FALSE)</f>
        <v>0.67326093337246795</v>
      </c>
      <c r="S2995" s="1060">
        <f t="shared" si="139"/>
        <v>769.03262121576961</v>
      </c>
      <c r="T2995" s="1060">
        <f t="shared" si="140"/>
        <v>0.38563005576753728</v>
      </c>
    </row>
    <row r="2996" spans="1:20" s="1063" customFormat="1">
      <c r="A2996" s="1072" t="s">
        <v>846</v>
      </c>
      <c r="B2996" s="1063" t="s">
        <v>768</v>
      </c>
      <c r="C2996" s="1063" t="s">
        <v>806</v>
      </c>
      <c r="D2996" s="1063" t="s">
        <v>1148</v>
      </c>
      <c r="E2996" s="1066">
        <v>2019</v>
      </c>
      <c r="F2996" s="1066">
        <v>2019</v>
      </c>
      <c r="G2996" s="1064">
        <v>43558</v>
      </c>
      <c r="H2996" s="1117">
        <f t="shared" si="138"/>
        <v>2019</v>
      </c>
      <c r="I2996" s="1118"/>
      <c r="J2996" s="1063" t="s">
        <v>925</v>
      </c>
      <c r="K2996" s="1063" t="s">
        <v>924</v>
      </c>
      <c r="L2996" s="1063" t="s">
        <v>827</v>
      </c>
      <c r="M2996" s="1063">
        <v>442.94400000000002</v>
      </c>
      <c r="N2996" s="1063">
        <v>0.28799999999999998</v>
      </c>
      <c r="O2996" s="1062">
        <f>VLOOKUP(C2996,'A. Rate Class Allocations'!$B$124:$J$128,6,FALSE)</f>
        <v>0.94261788524984402</v>
      </c>
      <c r="P2996" s="1061">
        <f>VLOOKUP(C2996,'A. Rate Class Allocations'!$B$124:$J$128,8,FALSE)</f>
        <v>0.86676492558695795</v>
      </c>
      <c r="Q2996" s="1061">
        <f>VLOOKUP(C2996,'A. Rate Class Allocations'!$B$124:$J$128,7,FALSE)</f>
        <v>0.93591420350510102</v>
      </c>
      <c r="R2996" s="1061">
        <f>VLOOKUP(C2996,'A. Rate Class Allocations'!$B$124:$J$128,9,FALSE)</f>
        <v>0.67326093337246795</v>
      </c>
      <c r="S2996" s="1060">
        <f t="shared" si="139"/>
        <v>361.89770410153864</v>
      </c>
      <c r="T2996" s="1060">
        <f t="shared" si="140"/>
        <v>0.18147296742001753</v>
      </c>
    </row>
    <row r="2997" spans="1:20" s="1063" customFormat="1">
      <c r="A2997" s="1072" t="s">
        <v>846</v>
      </c>
      <c r="B2997" s="1063" t="s">
        <v>768</v>
      </c>
      <c r="C2997" s="1063" t="s">
        <v>806</v>
      </c>
      <c r="D2997" s="1063" t="s">
        <v>1148</v>
      </c>
      <c r="E2997" s="1066">
        <v>2019</v>
      </c>
      <c r="F2997" s="1066">
        <v>2019</v>
      </c>
      <c r="G2997" s="1064">
        <v>43558</v>
      </c>
      <c r="H2997" s="1117">
        <f t="shared" si="138"/>
        <v>2019</v>
      </c>
      <c r="I2997" s="1118"/>
      <c r="J2997" s="1063" t="s">
        <v>925</v>
      </c>
      <c r="K2997" s="1063" t="s">
        <v>924</v>
      </c>
      <c r="L2997" s="1063" t="s">
        <v>827</v>
      </c>
      <c r="M2997" s="1063">
        <v>86.128000000000014</v>
      </c>
      <c r="N2997" s="1063">
        <v>5.6000000000000001E-2</v>
      </c>
      <c r="O2997" s="1062">
        <f>VLOOKUP(C2997,'A. Rate Class Allocations'!$B$124:$J$128,6,FALSE)</f>
        <v>0.94261788524984402</v>
      </c>
      <c r="P2997" s="1061">
        <f>VLOOKUP(C2997,'A. Rate Class Allocations'!$B$124:$J$128,8,FALSE)</f>
        <v>0.86676492558695795</v>
      </c>
      <c r="Q2997" s="1061">
        <f>VLOOKUP(C2997,'A. Rate Class Allocations'!$B$124:$J$128,7,FALSE)</f>
        <v>0.93591420350510102</v>
      </c>
      <c r="R2997" s="1061">
        <f>VLOOKUP(C2997,'A. Rate Class Allocations'!$B$124:$J$128,9,FALSE)</f>
        <v>0.67326093337246795</v>
      </c>
      <c r="S2997" s="1060">
        <f t="shared" si="139"/>
        <v>70.368998019743628</v>
      </c>
      <c r="T2997" s="1060">
        <f t="shared" si="140"/>
        <v>3.5286410331670078E-2</v>
      </c>
    </row>
    <row r="2998" spans="1:20" s="1063" customFormat="1">
      <c r="A2998" s="1072" t="s">
        <v>846</v>
      </c>
      <c r="B2998" s="1063" t="s">
        <v>768</v>
      </c>
      <c r="C2998" s="1063" t="s">
        <v>806</v>
      </c>
      <c r="D2998" s="1063" t="s">
        <v>1148</v>
      </c>
      <c r="E2998" s="1066">
        <v>2019</v>
      </c>
      <c r="F2998" s="1066">
        <v>2019</v>
      </c>
      <c r="G2998" s="1064">
        <v>43558</v>
      </c>
      <c r="H2998" s="1117">
        <f t="shared" si="138"/>
        <v>2019</v>
      </c>
      <c r="I2998" s="1118"/>
      <c r="J2998" s="1063" t="s">
        <v>843</v>
      </c>
      <c r="K2998" s="1063" t="s">
        <v>924</v>
      </c>
      <c r="L2998" s="1063" t="s">
        <v>827</v>
      </c>
      <c r="M2998" s="1063">
        <v>784.38</v>
      </c>
      <c r="N2998" s="1063">
        <v>0.51</v>
      </c>
      <c r="O2998" s="1062">
        <f>VLOOKUP(C2998,'A. Rate Class Allocations'!$B$124:$J$128,6,FALSE)</f>
        <v>0.94261788524984402</v>
      </c>
      <c r="P2998" s="1061">
        <f>VLOOKUP(C2998,'A. Rate Class Allocations'!$B$124:$J$128,8,FALSE)</f>
        <v>0.86676492558695795</v>
      </c>
      <c r="Q2998" s="1061">
        <f>VLOOKUP(C2998,'A. Rate Class Allocations'!$B$124:$J$128,7,FALSE)</f>
        <v>0.93591420350510102</v>
      </c>
      <c r="R2998" s="1061">
        <f>VLOOKUP(C2998,'A. Rate Class Allocations'!$B$124:$J$128,9,FALSE)</f>
        <v>0.67326093337246795</v>
      </c>
      <c r="S2998" s="1060">
        <f t="shared" si="139"/>
        <v>640.86051767980803</v>
      </c>
      <c r="T2998" s="1060">
        <f t="shared" si="140"/>
        <v>0.32135837980628107</v>
      </c>
    </row>
    <row r="2999" spans="1:20" s="1063" customFormat="1">
      <c r="A2999" s="1072" t="s">
        <v>846</v>
      </c>
      <c r="B2999" s="1063" t="s">
        <v>768</v>
      </c>
      <c r="C2999" s="1063" t="s">
        <v>806</v>
      </c>
      <c r="D2999" s="1063" t="s">
        <v>1148</v>
      </c>
      <c r="E2999" s="1066">
        <v>2019</v>
      </c>
      <c r="F2999" s="1066">
        <v>2019</v>
      </c>
      <c r="G2999" s="1064">
        <v>43558</v>
      </c>
      <c r="H2999" s="1117">
        <f t="shared" si="138"/>
        <v>2019</v>
      </c>
      <c r="I2999" s="1118"/>
      <c r="J2999" s="1063" t="s">
        <v>843</v>
      </c>
      <c r="K2999" s="1063" t="s">
        <v>924</v>
      </c>
      <c r="L2999" s="1063" t="s">
        <v>827</v>
      </c>
      <c r="M2999" s="1063">
        <v>456.78599999999994</v>
      </c>
      <c r="N2999" s="1063">
        <v>0.29699999999999999</v>
      </c>
      <c r="O2999" s="1062">
        <f>VLOOKUP(C2999,'A. Rate Class Allocations'!$B$124:$J$128,6,FALSE)</f>
        <v>0.94261788524984402</v>
      </c>
      <c r="P2999" s="1061">
        <f>VLOOKUP(C2999,'A. Rate Class Allocations'!$B$124:$J$128,8,FALSE)</f>
        <v>0.86676492558695795</v>
      </c>
      <c r="Q2999" s="1061">
        <f>VLOOKUP(C2999,'A. Rate Class Allocations'!$B$124:$J$128,7,FALSE)</f>
        <v>0.93591420350510102</v>
      </c>
      <c r="R2999" s="1061">
        <f>VLOOKUP(C2999,'A. Rate Class Allocations'!$B$124:$J$128,9,FALSE)</f>
        <v>0.67326093337246795</v>
      </c>
      <c r="S2999" s="1060">
        <f t="shared" si="139"/>
        <v>373.20700735471166</v>
      </c>
      <c r="T2999" s="1060">
        <f t="shared" si="140"/>
        <v>0.18714399765189307</v>
      </c>
    </row>
    <row r="3000" spans="1:20" s="1063" customFormat="1">
      <c r="A3000" s="1072" t="s">
        <v>846</v>
      </c>
      <c r="B3000" s="1063" t="s">
        <v>768</v>
      </c>
      <c r="C3000" s="1063" t="s">
        <v>806</v>
      </c>
      <c r="D3000" s="1063" t="s">
        <v>1148</v>
      </c>
      <c r="E3000" s="1066">
        <v>2019</v>
      </c>
      <c r="F3000" s="1066">
        <v>2019</v>
      </c>
      <c r="G3000" s="1064">
        <v>43558</v>
      </c>
      <c r="H3000" s="1117">
        <f t="shared" si="138"/>
        <v>2019</v>
      </c>
      <c r="I3000" s="1118"/>
      <c r="J3000" s="1063" t="s">
        <v>843</v>
      </c>
      <c r="K3000" s="1063" t="s">
        <v>924</v>
      </c>
      <c r="L3000" s="1063" t="s">
        <v>827</v>
      </c>
      <c r="M3000" s="1063">
        <v>43.064000000000007</v>
      </c>
      <c r="N3000" s="1063">
        <v>2.8000000000000001E-2</v>
      </c>
      <c r="O3000" s="1062">
        <f>VLOOKUP(C3000,'A. Rate Class Allocations'!$B$124:$J$128,6,FALSE)</f>
        <v>0.94261788524984402</v>
      </c>
      <c r="P3000" s="1061">
        <f>VLOOKUP(C3000,'A. Rate Class Allocations'!$B$124:$J$128,8,FALSE)</f>
        <v>0.86676492558695795</v>
      </c>
      <c r="Q3000" s="1061">
        <f>VLOOKUP(C3000,'A. Rate Class Allocations'!$B$124:$J$128,7,FALSE)</f>
        <v>0.93591420350510102</v>
      </c>
      <c r="R3000" s="1061">
        <f>VLOOKUP(C3000,'A. Rate Class Allocations'!$B$124:$J$128,9,FALSE)</f>
        <v>0.67326093337246795</v>
      </c>
      <c r="S3000" s="1060">
        <f t="shared" si="139"/>
        <v>35.184499009871814</v>
      </c>
      <c r="T3000" s="1060">
        <f t="shared" si="140"/>
        <v>1.7643205165835039E-2</v>
      </c>
    </row>
    <row r="3001" spans="1:20" s="1063" customFormat="1">
      <c r="A3001" s="1072" t="s">
        <v>846</v>
      </c>
      <c r="B3001" s="1063" t="s">
        <v>768</v>
      </c>
      <c r="C3001" s="1063" t="s">
        <v>806</v>
      </c>
      <c r="D3001" s="1063" t="s">
        <v>1147</v>
      </c>
      <c r="E3001" s="1066">
        <v>2019</v>
      </c>
      <c r="F3001" s="1066">
        <v>2019</v>
      </c>
      <c r="G3001" s="1064">
        <v>43544</v>
      </c>
      <c r="H3001" s="1117">
        <f t="shared" si="138"/>
        <v>2019</v>
      </c>
      <c r="I3001" s="1118"/>
      <c r="J3001" s="1063" t="s">
        <v>925</v>
      </c>
      <c r="K3001" s="1063" t="s">
        <v>924</v>
      </c>
      <c r="L3001" s="1063" t="s">
        <v>827</v>
      </c>
      <c r="M3001" s="1063">
        <v>4300.2649999999985</v>
      </c>
      <c r="N3001" s="1063">
        <v>1.3629999999999998</v>
      </c>
      <c r="O3001" s="1062">
        <f>VLOOKUP(C3001,'A. Rate Class Allocations'!$B$124:$J$128,6,FALSE)</f>
        <v>0.94261788524984402</v>
      </c>
      <c r="P3001" s="1061">
        <f>VLOOKUP(C3001,'A. Rate Class Allocations'!$B$124:$J$128,8,FALSE)</f>
        <v>0.86676492558695795</v>
      </c>
      <c r="Q3001" s="1061">
        <f>VLOOKUP(C3001,'A. Rate Class Allocations'!$B$124:$J$128,7,FALSE)</f>
        <v>0.93591420350510102</v>
      </c>
      <c r="R3001" s="1061">
        <f>VLOOKUP(C3001,'A. Rate Class Allocations'!$B$124:$J$128,9,FALSE)</f>
        <v>0.67326093337246795</v>
      </c>
      <c r="S3001" s="1060">
        <f t="shared" si="139"/>
        <v>3513.4374334638296</v>
      </c>
      <c r="T3001" s="1060">
        <f t="shared" si="140"/>
        <v>0.85884602289404111</v>
      </c>
    </row>
    <row r="3002" spans="1:20" s="1063" customFormat="1">
      <c r="A3002" s="1072" t="s">
        <v>846</v>
      </c>
      <c r="B3002" s="1063" t="s">
        <v>768</v>
      </c>
      <c r="C3002" s="1063" t="s">
        <v>806</v>
      </c>
      <c r="D3002" s="1063" t="s">
        <v>1147</v>
      </c>
      <c r="E3002" s="1066">
        <v>2019</v>
      </c>
      <c r="F3002" s="1066">
        <v>2019</v>
      </c>
      <c r="G3002" s="1064">
        <v>43544</v>
      </c>
      <c r="H3002" s="1117">
        <f t="shared" si="138"/>
        <v>2019</v>
      </c>
      <c r="I3002" s="1118"/>
      <c r="J3002" s="1063" t="s">
        <v>925</v>
      </c>
      <c r="K3002" s="1063" t="s">
        <v>924</v>
      </c>
      <c r="L3002" s="1063" t="s">
        <v>827</v>
      </c>
      <c r="M3002" s="1063">
        <v>97.805000000000007</v>
      </c>
      <c r="N3002" s="1063">
        <v>3.1E-2</v>
      </c>
      <c r="O3002" s="1062">
        <f>VLOOKUP(C3002,'A. Rate Class Allocations'!$B$124:$J$128,6,FALSE)</f>
        <v>0.94261788524984402</v>
      </c>
      <c r="P3002" s="1061">
        <f>VLOOKUP(C3002,'A. Rate Class Allocations'!$B$124:$J$128,8,FALSE)</f>
        <v>0.86676492558695795</v>
      </c>
      <c r="Q3002" s="1061">
        <f>VLOOKUP(C3002,'A. Rate Class Allocations'!$B$124:$J$128,7,FALSE)</f>
        <v>0.93591420350510102</v>
      </c>
      <c r="R3002" s="1061">
        <f>VLOOKUP(C3002,'A. Rate Class Allocations'!$B$124:$J$128,9,FALSE)</f>
        <v>0.67326093337246795</v>
      </c>
      <c r="S3002" s="1060">
        <f t="shared" si="139"/>
        <v>79.909435390593373</v>
      </c>
      <c r="T3002" s="1060">
        <f t="shared" si="140"/>
        <v>1.9533548576460221E-2</v>
      </c>
    </row>
    <row r="3003" spans="1:20" s="1063" customFormat="1">
      <c r="A3003" s="1072" t="s">
        <v>846</v>
      </c>
      <c r="B3003" s="1063" t="s">
        <v>768</v>
      </c>
      <c r="C3003" s="1063" t="s">
        <v>806</v>
      </c>
      <c r="D3003" s="1063" t="s">
        <v>1146</v>
      </c>
      <c r="E3003" s="1066">
        <v>2019</v>
      </c>
      <c r="F3003" s="1066">
        <v>2019</v>
      </c>
      <c r="G3003" s="1064">
        <v>43546</v>
      </c>
      <c r="H3003" s="1117">
        <f t="shared" si="138"/>
        <v>2019</v>
      </c>
      <c r="I3003" s="1118"/>
      <c r="J3003" s="1063" t="s">
        <v>925</v>
      </c>
      <c r="K3003" s="1063" t="s">
        <v>924</v>
      </c>
      <c r="L3003" s="1063" t="s">
        <v>827</v>
      </c>
      <c r="M3003" s="1063">
        <v>2835.9239999999995</v>
      </c>
      <c r="N3003" s="1063">
        <v>1.0919999999999999</v>
      </c>
      <c r="O3003" s="1062">
        <f>VLOOKUP(C3003,'A. Rate Class Allocations'!$B$124:$J$128,6,FALSE)</f>
        <v>0.94261788524984402</v>
      </c>
      <c r="P3003" s="1061">
        <f>VLOOKUP(C3003,'A. Rate Class Allocations'!$B$124:$J$128,8,FALSE)</f>
        <v>0.86676492558695795</v>
      </c>
      <c r="Q3003" s="1061">
        <f>VLOOKUP(C3003,'A. Rate Class Allocations'!$B$124:$J$128,7,FALSE)</f>
        <v>0.93591420350510102</v>
      </c>
      <c r="R3003" s="1061">
        <f>VLOOKUP(C3003,'A. Rate Class Allocations'!$B$124:$J$128,9,FALSE)</f>
        <v>0.67326093337246795</v>
      </c>
      <c r="S3003" s="1060">
        <f t="shared" si="139"/>
        <v>2317.0296574881963</v>
      </c>
      <c r="T3003" s="1060">
        <f t="shared" si="140"/>
        <v>0.68808500146756635</v>
      </c>
    </row>
    <row r="3004" spans="1:20" s="1063" customFormat="1">
      <c r="A3004" s="1072" t="s">
        <v>846</v>
      </c>
      <c r="B3004" s="1063" t="s">
        <v>768</v>
      </c>
      <c r="C3004" s="1063" t="s">
        <v>806</v>
      </c>
      <c r="D3004" s="1063" t="s">
        <v>1146</v>
      </c>
      <c r="E3004" s="1066">
        <v>2019</v>
      </c>
      <c r="F3004" s="1066">
        <v>2019</v>
      </c>
      <c r="G3004" s="1064">
        <v>43546</v>
      </c>
      <c r="H3004" s="1117">
        <f t="shared" si="138"/>
        <v>2019</v>
      </c>
      <c r="I3004" s="1118"/>
      <c r="J3004" s="1063" t="s">
        <v>925</v>
      </c>
      <c r="K3004" s="1063" t="s">
        <v>924</v>
      </c>
      <c r="L3004" s="1063" t="s">
        <v>827</v>
      </c>
      <c r="M3004" s="1063">
        <v>376.565</v>
      </c>
      <c r="N3004" s="1063">
        <v>0.14499999999999999</v>
      </c>
      <c r="O3004" s="1062">
        <f>VLOOKUP(C3004,'A. Rate Class Allocations'!$B$124:$J$128,6,FALSE)</f>
        <v>0.94261788524984402</v>
      </c>
      <c r="P3004" s="1061">
        <f>VLOOKUP(C3004,'A. Rate Class Allocations'!$B$124:$J$128,8,FALSE)</f>
        <v>0.86676492558695795</v>
      </c>
      <c r="Q3004" s="1061">
        <f>VLOOKUP(C3004,'A. Rate Class Allocations'!$B$124:$J$128,7,FALSE)</f>
        <v>0.93591420350510102</v>
      </c>
      <c r="R3004" s="1061">
        <f>VLOOKUP(C3004,'A. Rate Class Allocations'!$B$124:$J$128,9,FALSE)</f>
        <v>0.67326093337246795</v>
      </c>
      <c r="S3004" s="1060">
        <f t="shared" si="139"/>
        <v>307.66419444669282</v>
      </c>
      <c r="T3004" s="1060">
        <f t="shared" si="140"/>
        <v>9.1366598180217168E-2</v>
      </c>
    </row>
    <row r="3005" spans="1:20" s="1063" customFormat="1">
      <c r="A3005" s="1072" t="s">
        <v>846</v>
      </c>
      <c r="B3005" s="1063" t="s">
        <v>768</v>
      </c>
      <c r="C3005" s="1063" t="s">
        <v>806</v>
      </c>
      <c r="D3005" s="1063" t="s">
        <v>1146</v>
      </c>
      <c r="E3005" s="1066">
        <v>2019</v>
      </c>
      <c r="F3005" s="1066">
        <v>2019</v>
      </c>
      <c r="G3005" s="1064">
        <v>43546</v>
      </c>
      <c r="H3005" s="1117">
        <f t="shared" si="138"/>
        <v>2019</v>
      </c>
      <c r="I3005" s="1118"/>
      <c r="J3005" s="1063" t="s">
        <v>925</v>
      </c>
      <c r="K3005" s="1063" t="s">
        <v>924</v>
      </c>
      <c r="L3005" s="1063" t="s">
        <v>827</v>
      </c>
      <c r="M3005" s="1063">
        <v>397.34100000000001</v>
      </c>
      <c r="N3005" s="1063">
        <v>0.153</v>
      </c>
      <c r="O3005" s="1062">
        <f>VLOOKUP(C3005,'A. Rate Class Allocations'!$B$124:$J$128,6,FALSE)</f>
        <v>0.94261788524984402</v>
      </c>
      <c r="P3005" s="1061">
        <f>VLOOKUP(C3005,'A. Rate Class Allocations'!$B$124:$J$128,8,FALSE)</f>
        <v>0.86676492558695795</v>
      </c>
      <c r="Q3005" s="1061">
        <f>VLOOKUP(C3005,'A. Rate Class Allocations'!$B$124:$J$128,7,FALSE)</f>
        <v>0.93591420350510102</v>
      </c>
      <c r="R3005" s="1061">
        <f>VLOOKUP(C3005,'A. Rate Class Allocations'!$B$124:$J$128,9,FALSE)</f>
        <v>0.67326093337246795</v>
      </c>
      <c r="S3005" s="1060">
        <f t="shared" si="139"/>
        <v>324.63877069202761</v>
      </c>
      <c r="T3005" s="1060">
        <f t="shared" si="140"/>
        <v>9.6407513941884321E-2</v>
      </c>
    </row>
    <row r="3006" spans="1:20" s="1063" customFormat="1">
      <c r="A3006" s="1072" t="s">
        <v>846</v>
      </c>
      <c r="B3006" s="1063" t="s">
        <v>768</v>
      </c>
      <c r="C3006" s="1063" t="s">
        <v>806</v>
      </c>
      <c r="D3006" s="1063" t="s">
        <v>1145</v>
      </c>
      <c r="E3006" s="1066">
        <v>2019</v>
      </c>
      <c r="F3006" s="1066">
        <v>2019</v>
      </c>
      <c r="G3006" s="1064">
        <v>43546</v>
      </c>
      <c r="H3006" s="1117">
        <f t="shared" si="138"/>
        <v>2019</v>
      </c>
      <c r="I3006" s="1118"/>
      <c r="J3006" s="1063" t="s">
        <v>925</v>
      </c>
      <c r="K3006" s="1063" t="s">
        <v>924</v>
      </c>
      <c r="L3006" s="1063" t="s">
        <v>827</v>
      </c>
      <c r="M3006" s="1063">
        <v>1631.4480000000001</v>
      </c>
      <c r="N3006" s="1063">
        <v>0.72800000000000009</v>
      </c>
      <c r="O3006" s="1062">
        <f>VLOOKUP(C3006,'A. Rate Class Allocations'!$B$124:$J$128,6,FALSE)</f>
        <v>0.94261788524984402</v>
      </c>
      <c r="P3006" s="1061">
        <f>VLOOKUP(C3006,'A. Rate Class Allocations'!$B$124:$J$128,8,FALSE)</f>
        <v>0.86676492558695795</v>
      </c>
      <c r="Q3006" s="1061">
        <f>VLOOKUP(C3006,'A. Rate Class Allocations'!$B$124:$J$128,7,FALSE)</f>
        <v>0.93591420350510102</v>
      </c>
      <c r="R3006" s="1061">
        <f>VLOOKUP(C3006,'A. Rate Class Allocations'!$B$124:$J$128,9,FALSE)</f>
        <v>0.67326093337246795</v>
      </c>
      <c r="S3006" s="1060">
        <f t="shared" si="139"/>
        <v>1332.9388942192402</v>
      </c>
      <c r="T3006" s="1060">
        <f t="shared" si="140"/>
        <v>0.45872333431171108</v>
      </c>
    </row>
    <row r="3007" spans="1:20" s="1063" customFormat="1">
      <c r="A3007" s="1072" t="s">
        <v>846</v>
      </c>
      <c r="B3007" s="1063" t="s">
        <v>768</v>
      </c>
      <c r="C3007" s="1063" t="s">
        <v>806</v>
      </c>
      <c r="D3007" s="1063" t="s">
        <v>1145</v>
      </c>
      <c r="E3007" s="1066">
        <v>2019</v>
      </c>
      <c r="F3007" s="1066">
        <v>2019</v>
      </c>
      <c r="G3007" s="1064">
        <v>43546</v>
      </c>
      <c r="H3007" s="1117">
        <f t="shared" si="138"/>
        <v>2019</v>
      </c>
      <c r="I3007" s="1118"/>
      <c r="J3007" s="1063" t="s">
        <v>925</v>
      </c>
      <c r="K3007" s="1063" t="s">
        <v>924</v>
      </c>
      <c r="L3007" s="1063" t="s">
        <v>827</v>
      </c>
      <c r="M3007" s="1063">
        <v>347.35500000000002</v>
      </c>
      <c r="N3007" s="1063">
        <v>0.15500000000000003</v>
      </c>
      <c r="O3007" s="1062">
        <f>VLOOKUP(C3007,'A. Rate Class Allocations'!$B$124:$J$128,6,FALSE)</f>
        <v>0.94261788524984402</v>
      </c>
      <c r="P3007" s="1061">
        <f>VLOOKUP(C3007,'A. Rate Class Allocations'!$B$124:$J$128,8,FALSE)</f>
        <v>0.86676492558695795</v>
      </c>
      <c r="Q3007" s="1061">
        <f>VLOOKUP(C3007,'A. Rate Class Allocations'!$B$124:$J$128,7,FALSE)</f>
        <v>0.93591420350510102</v>
      </c>
      <c r="R3007" s="1061">
        <f>VLOOKUP(C3007,'A. Rate Class Allocations'!$B$124:$J$128,9,FALSE)</f>
        <v>0.67326093337246795</v>
      </c>
      <c r="S3007" s="1060">
        <f t="shared" si="139"/>
        <v>283.79880302744806</v>
      </c>
      <c r="T3007" s="1060">
        <f t="shared" si="140"/>
        <v>9.7667742882301123E-2</v>
      </c>
    </row>
    <row r="3008" spans="1:20" s="1063" customFormat="1">
      <c r="A3008" s="1072" t="s">
        <v>846</v>
      </c>
      <c r="B3008" s="1063" t="s">
        <v>768</v>
      </c>
      <c r="C3008" s="1063" t="s">
        <v>806</v>
      </c>
      <c r="D3008" s="1063" t="s">
        <v>1144</v>
      </c>
      <c r="E3008" s="1066">
        <v>2019</v>
      </c>
      <c r="F3008" s="1066">
        <v>2019</v>
      </c>
      <c r="G3008" s="1064">
        <v>43545</v>
      </c>
      <c r="H3008" s="1117">
        <f t="shared" si="138"/>
        <v>2019</v>
      </c>
      <c r="I3008" s="1118"/>
      <c r="J3008" s="1063" t="s">
        <v>925</v>
      </c>
      <c r="K3008" s="1063" t="s">
        <v>924</v>
      </c>
      <c r="L3008" s="1063" t="s">
        <v>827</v>
      </c>
      <c r="M3008" s="1063">
        <v>8639.9040000000023</v>
      </c>
      <c r="N3008" s="1063">
        <v>1.1960000000000002</v>
      </c>
      <c r="O3008" s="1062">
        <f>VLOOKUP(C3008,'A. Rate Class Allocations'!$B$124:$J$128,6,FALSE)</f>
        <v>0.94261788524984402</v>
      </c>
      <c r="P3008" s="1061">
        <f>VLOOKUP(C3008,'A. Rate Class Allocations'!$B$124:$J$128,8,FALSE)</f>
        <v>0.86676492558695795</v>
      </c>
      <c r="Q3008" s="1061">
        <f>VLOOKUP(C3008,'A. Rate Class Allocations'!$B$124:$J$128,7,FALSE)</f>
        <v>0.93591420350510102</v>
      </c>
      <c r="R3008" s="1061">
        <f>VLOOKUP(C3008,'A. Rate Class Allocations'!$B$124:$J$128,9,FALSE)</f>
        <v>0.67326093337246795</v>
      </c>
      <c r="S3008" s="1060">
        <f t="shared" si="139"/>
        <v>7059.0445321704346</v>
      </c>
      <c r="T3008" s="1060">
        <f t="shared" si="140"/>
        <v>0.7536169063692395</v>
      </c>
    </row>
    <row r="3009" spans="1:20" s="1063" customFormat="1">
      <c r="A3009" s="1072" t="s">
        <v>846</v>
      </c>
      <c r="B3009" s="1063" t="s">
        <v>768</v>
      </c>
      <c r="C3009" s="1063" t="s">
        <v>806</v>
      </c>
      <c r="D3009" s="1063" t="s">
        <v>1144</v>
      </c>
      <c r="E3009" s="1066">
        <v>2019</v>
      </c>
      <c r="F3009" s="1066">
        <v>2019</v>
      </c>
      <c r="G3009" s="1064">
        <v>43545</v>
      </c>
      <c r="H3009" s="1117">
        <f t="shared" si="138"/>
        <v>2019</v>
      </c>
      <c r="I3009" s="1118"/>
      <c r="J3009" s="1063" t="s">
        <v>925</v>
      </c>
      <c r="K3009" s="1063" t="s">
        <v>924</v>
      </c>
      <c r="L3009" s="1063" t="s">
        <v>827</v>
      </c>
      <c r="M3009" s="1063">
        <v>418.9919999999999</v>
      </c>
      <c r="N3009" s="1063">
        <v>5.7999999999999996E-2</v>
      </c>
      <c r="O3009" s="1062">
        <f>VLOOKUP(C3009,'A. Rate Class Allocations'!$B$124:$J$128,6,FALSE)</f>
        <v>0.94261788524984402</v>
      </c>
      <c r="P3009" s="1061">
        <f>VLOOKUP(C3009,'A. Rate Class Allocations'!$B$124:$J$128,8,FALSE)</f>
        <v>0.86676492558695795</v>
      </c>
      <c r="Q3009" s="1061">
        <f>VLOOKUP(C3009,'A. Rate Class Allocations'!$B$124:$J$128,7,FALSE)</f>
        <v>0.93591420350510102</v>
      </c>
      <c r="R3009" s="1061">
        <f>VLOOKUP(C3009,'A. Rate Class Allocations'!$B$124:$J$128,9,FALSE)</f>
        <v>0.67326093337246795</v>
      </c>
      <c r="S3009" s="1060">
        <f t="shared" si="139"/>
        <v>342.32824654338208</v>
      </c>
      <c r="T3009" s="1060">
        <f t="shared" si="140"/>
        <v>3.6546639272086859E-2</v>
      </c>
    </row>
    <row r="3010" spans="1:20" s="1063" customFormat="1">
      <c r="A3010" s="1072" t="s">
        <v>846</v>
      </c>
      <c r="B3010" s="1063" t="s">
        <v>768</v>
      </c>
      <c r="C3010" s="1063" t="s">
        <v>806</v>
      </c>
      <c r="D3010" s="1063" t="s">
        <v>1143</v>
      </c>
      <c r="E3010" s="1066">
        <v>2019</v>
      </c>
      <c r="F3010" s="1066">
        <v>2019</v>
      </c>
      <c r="G3010" s="1064">
        <v>43545</v>
      </c>
      <c r="H3010" s="1117">
        <f t="shared" si="138"/>
        <v>2019</v>
      </c>
      <c r="I3010" s="1118"/>
      <c r="J3010" s="1063" t="s">
        <v>925</v>
      </c>
      <c r="K3010" s="1063" t="s">
        <v>924</v>
      </c>
      <c r="L3010" s="1063" t="s">
        <v>827</v>
      </c>
      <c r="M3010" s="1063">
        <v>3251.0400000000009</v>
      </c>
      <c r="N3010" s="1063">
        <v>1.2480000000000002</v>
      </c>
      <c r="O3010" s="1062">
        <f>VLOOKUP(C3010,'A. Rate Class Allocations'!$B$124:$J$128,6,FALSE)</f>
        <v>0.94261788524984402</v>
      </c>
      <c r="P3010" s="1061">
        <f>VLOOKUP(C3010,'A. Rate Class Allocations'!$B$124:$J$128,8,FALSE)</f>
        <v>0.86676492558695795</v>
      </c>
      <c r="Q3010" s="1061">
        <f>VLOOKUP(C3010,'A. Rate Class Allocations'!$B$124:$J$128,7,FALSE)</f>
        <v>0.93591420350510102</v>
      </c>
      <c r="R3010" s="1061">
        <f>VLOOKUP(C3010,'A. Rate Class Allocations'!$B$124:$J$128,9,FALSE)</f>
        <v>0.67326093337246795</v>
      </c>
      <c r="S3010" s="1060">
        <f t="shared" si="139"/>
        <v>2656.191103033942</v>
      </c>
      <c r="T3010" s="1060">
        <f t="shared" si="140"/>
        <v>0.78638285882007619</v>
      </c>
    </row>
    <row r="3011" spans="1:20" s="1063" customFormat="1">
      <c r="A3011" s="1072" t="s">
        <v>846</v>
      </c>
      <c r="B3011" s="1063" t="s">
        <v>768</v>
      </c>
      <c r="C3011" s="1063" t="s">
        <v>806</v>
      </c>
      <c r="D3011" s="1063" t="s">
        <v>1142</v>
      </c>
      <c r="E3011" s="1066">
        <v>2019</v>
      </c>
      <c r="F3011" s="1066">
        <v>2019</v>
      </c>
      <c r="G3011" s="1064">
        <v>43544</v>
      </c>
      <c r="H3011" s="1117">
        <f t="shared" si="138"/>
        <v>2019</v>
      </c>
      <c r="I3011" s="1118"/>
      <c r="J3011" s="1063" t="s">
        <v>925</v>
      </c>
      <c r="K3011" s="1063" t="s">
        <v>924</v>
      </c>
      <c r="L3011" s="1063" t="s">
        <v>827</v>
      </c>
      <c r="M3011" s="1063">
        <v>2671.7699999999995</v>
      </c>
      <c r="N3011" s="1063">
        <v>1.073</v>
      </c>
      <c r="O3011" s="1062">
        <f>VLOOKUP(C3011,'A. Rate Class Allocations'!$B$124:$J$128,6,FALSE)</f>
        <v>0.94261788524984402</v>
      </c>
      <c r="P3011" s="1061">
        <f>VLOOKUP(C3011,'A. Rate Class Allocations'!$B$124:$J$128,8,FALSE)</f>
        <v>0.86676492558695795</v>
      </c>
      <c r="Q3011" s="1061">
        <f>VLOOKUP(C3011,'A. Rate Class Allocations'!$B$124:$J$128,7,FALSE)</f>
        <v>0.93591420350510102</v>
      </c>
      <c r="R3011" s="1061">
        <f>VLOOKUP(C3011,'A. Rate Class Allocations'!$B$124:$J$128,9,FALSE)</f>
        <v>0.67326093337246795</v>
      </c>
      <c r="S3011" s="1060">
        <f t="shared" si="139"/>
        <v>2182.9112232863922</v>
      </c>
      <c r="T3011" s="1060">
        <f t="shared" si="140"/>
        <v>0.67611282653360694</v>
      </c>
    </row>
    <row r="3012" spans="1:20" s="1063" customFormat="1">
      <c r="A3012" s="1072" t="s">
        <v>846</v>
      </c>
      <c r="B3012" s="1063" t="s">
        <v>768</v>
      </c>
      <c r="C3012" s="1063" t="s">
        <v>806</v>
      </c>
      <c r="D3012" s="1063" t="s">
        <v>1142</v>
      </c>
      <c r="E3012" s="1066">
        <v>2019</v>
      </c>
      <c r="F3012" s="1066">
        <v>2019</v>
      </c>
      <c r="G3012" s="1064">
        <v>43544</v>
      </c>
      <c r="H3012" s="1117">
        <f t="shared" ref="H3012:H3075" si="141">YEAR(G3012)</f>
        <v>2019</v>
      </c>
      <c r="I3012" s="1118"/>
      <c r="J3012" s="1063" t="s">
        <v>925</v>
      </c>
      <c r="K3012" s="1063" t="s">
        <v>924</v>
      </c>
      <c r="L3012" s="1063" t="s">
        <v>827</v>
      </c>
      <c r="M3012" s="1063">
        <v>488.03999999999996</v>
      </c>
      <c r="N3012" s="1063">
        <v>0.19600000000000001</v>
      </c>
      <c r="O3012" s="1062">
        <f>VLOOKUP(C3012,'A. Rate Class Allocations'!$B$124:$J$128,6,FALSE)</f>
        <v>0.94261788524984402</v>
      </c>
      <c r="P3012" s="1061">
        <f>VLOOKUP(C3012,'A. Rate Class Allocations'!$B$124:$J$128,8,FALSE)</f>
        <v>0.86676492558695795</v>
      </c>
      <c r="Q3012" s="1061">
        <f>VLOOKUP(C3012,'A. Rate Class Allocations'!$B$124:$J$128,7,FALSE)</f>
        <v>0.93591420350510102</v>
      </c>
      <c r="R3012" s="1061">
        <f>VLOOKUP(C3012,'A. Rate Class Allocations'!$B$124:$J$128,9,FALSE)</f>
        <v>0.67326093337246795</v>
      </c>
      <c r="S3012" s="1060">
        <f t="shared" ref="S3012:S3075" si="142">M3012*O3012*P3012</f>
        <v>398.74240425361876</v>
      </c>
      <c r="T3012" s="1060">
        <f t="shared" ref="T3012:T3075" si="143">N3012*Q3012*R3012</f>
        <v>0.12350243616084527</v>
      </c>
    </row>
    <row r="3013" spans="1:20" s="1063" customFormat="1">
      <c r="A3013" s="1072" t="s">
        <v>846</v>
      </c>
      <c r="B3013" s="1063" t="s">
        <v>768</v>
      </c>
      <c r="C3013" s="1063" t="s">
        <v>806</v>
      </c>
      <c r="D3013" s="1063" t="s">
        <v>1141</v>
      </c>
      <c r="E3013" s="1066">
        <v>2019</v>
      </c>
      <c r="F3013" s="1066">
        <v>2019</v>
      </c>
      <c r="G3013" s="1064">
        <v>43544</v>
      </c>
      <c r="H3013" s="1117">
        <f t="shared" si="141"/>
        <v>2019</v>
      </c>
      <c r="I3013" s="1118"/>
      <c r="J3013" s="1063" t="s">
        <v>925</v>
      </c>
      <c r="K3013" s="1063" t="s">
        <v>924</v>
      </c>
      <c r="L3013" s="1063" t="s">
        <v>827</v>
      </c>
      <c r="M3013" s="1063">
        <v>3466.0799999999995</v>
      </c>
      <c r="N3013" s="1063">
        <v>1.3919999999999999</v>
      </c>
      <c r="O3013" s="1062">
        <f>VLOOKUP(C3013,'A. Rate Class Allocations'!$B$124:$J$128,6,FALSE)</f>
        <v>0.94261788524984402</v>
      </c>
      <c r="P3013" s="1061">
        <f>VLOOKUP(C3013,'A. Rate Class Allocations'!$B$124:$J$128,8,FALSE)</f>
        <v>0.86676492558695795</v>
      </c>
      <c r="Q3013" s="1061">
        <f>VLOOKUP(C3013,'A. Rate Class Allocations'!$B$124:$J$128,7,FALSE)</f>
        <v>0.93591420350510102</v>
      </c>
      <c r="R3013" s="1061">
        <f>VLOOKUP(C3013,'A. Rate Class Allocations'!$B$124:$J$128,9,FALSE)</f>
        <v>0.67326093337246795</v>
      </c>
      <c r="S3013" s="1060">
        <f t="shared" si="142"/>
        <v>2831.8848302093738</v>
      </c>
      <c r="T3013" s="1060">
        <f t="shared" si="143"/>
        <v>0.87711934253008461</v>
      </c>
    </row>
    <row r="3014" spans="1:20" s="1063" customFormat="1">
      <c r="A3014" s="1072" t="s">
        <v>846</v>
      </c>
      <c r="B3014" s="1063" t="s">
        <v>768</v>
      </c>
      <c r="C3014" s="1063" t="s">
        <v>806</v>
      </c>
      <c r="D3014" s="1063" t="s">
        <v>1140</v>
      </c>
      <c r="E3014" s="1066">
        <v>2019</v>
      </c>
      <c r="F3014" s="1066">
        <v>2019</v>
      </c>
      <c r="G3014" s="1064">
        <v>43547</v>
      </c>
      <c r="H3014" s="1117">
        <f t="shared" si="141"/>
        <v>2019</v>
      </c>
      <c r="I3014" s="1118"/>
      <c r="J3014" s="1063" t="s">
        <v>925</v>
      </c>
      <c r="K3014" s="1063" t="s">
        <v>924</v>
      </c>
      <c r="L3014" s="1063" t="s">
        <v>827</v>
      </c>
      <c r="M3014" s="1063">
        <v>968.13600000000042</v>
      </c>
      <c r="N3014" s="1063">
        <v>0.31200000000000006</v>
      </c>
      <c r="O3014" s="1062">
        <f>VLOOKUP(C3014,'A. Rate Class Allocations'!$B$124:$J$128,6,FALSE)</f>
        <v>0.94261788524984402</v>
      </c>
      <c r="P3014" s="1061">
        <f>VLOOKUP(C3014,'A. Rate Class Allocations'!$B$124:$J$128,8,FALSE)</f>
        <v>0.86676492558695795</v>
      </c>
      <c r="Q3014" s="1061">
        <f>VLOOKUP(C3014,'A. Rate Class Allocations'!$B$124:$J$128,7,FALSE)</f>
        <v>0.93591420350510102</v>
      </c>
      <c r="R3014" s="1061">
        <f>VLOOKUP(C3014,'A. Rate Class Allocations'!$B$124:$J$128,9,FALSE)</f>
        <v>0.67326093337246795</v>
      </c>
      <c r="S3014" s="1060">
        <f t="shared" si="142"/>
        <v>790.9943371126991</v>
      </c>
      <c r="T3014" s="1060">
        <f t="shared" si="143"/>
        <v>0.19659571470501905</v>
      </c>
    </row>
    <row r="3015" spans="1:20" s="1063" customFormat="1">
      <c r="A3015" s="1072" t="s">
        <v>846</v>
      </c>
      <c r="B3015" s="1063" t="s">
        <v>768</v>
      </c>
      <c r="C3015" s="1063" t="s">
        <v>806</v>
      </c>
      <c r="D3015" s="1063" t="s">
        <v>1140</v>
      </c>
      <c r="E3015" s="1066">
        <v>2019</v>
      </c>
      <c r="F3015" s="1066">
        <v>2019</v>
      </c>
      <c r="G3015" s="1064">
        <v>43547</v>
      </c>
      <c r="H3015" s="1117">
        <f t="shared" si="141"/>
        <v>2019</v>
      </c>
      <c r="I3015" s="1118"/>
      <c r="J3015" s="1063" t="s">
        <v>925</v>
      </c>
      <c r="K3015" s="1063" t="s">
        <v>924</v>
      </c>
      <c r="L3015" s="1063" t="s">
        <v>827</v>
      </c>
      <c r="M3015" s="1063">
        <v>142.738</v>
      </c>
      <c r="N3015" s="1063">
        <v>4.6000000000000006E-2</v>
      </c>
      <c r="O3015" s="1062">
        <f>VLOOKUP(C3015,'A. Rate Class Allocations'!$B$124:$J$128,6,FALSE)</f>
        <v>0.94261788524984402</v>
      </c>
      <c r="P3015" s="1061">
        <f>VLOOKUP(C3015,'A. Rate Class Allocations'!$B$124:$J$128,8,FALSE)</f>
        <v>0.86676492558695795</v>
      </c>
      <c r="Q3015" s="1061">
        <f>VLOOKUP(C3015,'A. Rate Class Allocations'!$B$124:$J$128,7,FALSE)</f>
        <v>0.93591420350510102</v>
      </c>
      <c r="R3015" s="1061">
        <f>VLOOKUP(C3015,'A. Rate Class Allocations'!$B$124:$J$128,9,FALSE)</f>
        <v>0.67326093337246795</v>
      </c>
      <c r="S3015" s="1060">
        <f t="shared" si="142"/>
        <v>116.62095995892352</v>
      </c>
      <c r="T3015" s="1060">
        <f t="shared" si="143"/>
        <v>2.898526562958614E-2</v>
      </c>
    </row>
    <row r="3016" spans="1:20" s="1063" customFormat="1">
      <c r="A3016" s="1072" t="s">
        <v>846</v>
      </c>
      <c r="B3016" s="1063" t="s">
        <v>768</v>
      </c>
      <c r="C3016" s="1063" t="s">
        <v>806</v>
      </c>
      <c r="D3016" s="1063" t="s">
        <v>1140</v>
      </c>
      <c r="E3016" s="1066">
        <v>2019</v>
      </c>
      <c r="F3016" s="1066">
        <v>2019</v>
      </c>
      <c r="G3016" s="1064">
        <v>43547</v>
      </c>
      <c r="H3016" s="1117">
        <f t="shared" si="141"/>
        <v>2019</v>
      </c>
      <c r="I3016" s="1118"/>
      <c r="J3016" s="1063" t="s">
        <v>925</v>
      </c>
      <c r="K3016" s="1063" t="s">
        <v>924</v>
      </c>
      <c r="L3016" s="1063" t="s">
        <v>827</v>
      </c>
      <c r="M3016" s="1063">
        <v>71.369</v>
      </c>
      <c r="N3016" s="1063">
        <v>2.3000000000000003E-2</v>
      </c>
      <c r="O3016" s="1062">
        <f>VLOOKUP(C3016,'A. Rate Class Allocations'!$B$124:$J$128,6,FALSE)</f>
        <v>0.94261788524984402</v>
      </c>
      <c r="P3016" s="1061">
        <f>VLOOKUP(C3016,'A. Rate Class Allocations'!$B$124:$J$128,8,FALSE)</f>
        <v>0.86676492558695795</v>
      </c>
      <c r="Q3016" s="1061">
        <f>VLOOKUP(C3016,'A. Rate Class Allocations'!$B$124:$J$128,7,FALSE)</f>
        <v>0.93591420350510102</v>
      </c>
      <c r="R3016" s="1061">
        <f>VLOOKUP(C3016,'A. Rate Class Allocations'!$B$124:$J$128,9,FALSE)</f>
        <v>0.67326093337246795</v>
      </c>
      <c r="S3016" s="1060">
        <f t="shared" si="142"/>
        <v>58.310479979461761</v>
      </c>
      <c r="T3016" s="1060">
        <f t="shared" si="143"/>
        <v>1.449263281479307E-2</v>
      </c>
    </row>
    <row r="3017" spans="1:20" s="1063" customFormat="1">
      <c r="A3017" s="1072" t="s">
        <v>846</v>
      </c>
      <c r="B3017" s="1063" t="s">
        <v>768</v>
      </c>
      <c r="C3017" s="1063" t="s">
        <v>806</v>
      </c>
      <c r="D3017" s="1063" t="s">
        <v>1140</v>
      </c>
      <c r="E3017" s="1066">
        <v>2019</v>
      </c>
      <c r="F3017" s="1066">
        <v>2019</v>
      </c>
      <c r="G3017" s="1064">
        <v>43547</v>
      </c>
      <c r="H3017" s="1117">
        <f t="shared" si="141"/>
        <v>2019</v>
      </c>
      <c r="I3017" s="1118"/>
      <c r="J3017" s="1063" t="s">
        <v>925</v>
      </c>
      <c r="K3017" s="1063" t="s">
        <v>924</v>
      </c>
      <c r="L3017" s="1063" t="s">
        <v>827</v>
      </c>
      <c r="M3017" s="1063">
        <v>173.768</v>
      </c>
      <c r="N3017" s="1063">
        <v>5.6000000000000001E-2</v>
      </c>
      <c r="O3017" s="1062">
        <f>VLOOKUP(C3017,'A. Rate Class Allocations'!$B$124:$J$128,6,FALSE)</f>
        <v>0.94261788524984402</v>
      </c>
      <c r="P3017" s="1061">
        <f>VLOOKUP(C3017,'A. Rate Class Allocations'!$B$124:$J$128,8,FALSE)</f>
        <v>0.86676492558695795</v>
      </c>
      <c r="Q3017" s="1061">
        <f>VLOOKUP(C3017,'A. Rate Class Allocations'!$B$124:$J$128,7,FALSE)</f>
        <v>0.93591420350510102</v>
      </c>
      <c r="R3017" s="1061">
        <f>VLOOKUP(C3017,'A. Rate Class Allocations'!$B$124:$J$128,9,FALSE)</f>
        <v>0.67326093337246795</v>
      </c>
      <c r="S3017" s="1060">
        <f t="shared" si="142"/>
        <v>141.97334255868952</v>
      </c>
      <c r="T3017" s="1060">
        <f t="shared" si="143"/>
        <v>3.5286410331670078E-2</v>
      </c>
    </row>
    <row r="3018" spans="1:20" s="1063" customFormat="1">
      <c r="A3018" s="1072" t="s">
        <v>846</v>
      </c>
      <c r="B3018" s="1063" t="s">
        <v>768</v>
      </c>
      <c r="C3018" s="1063" t="s">
        <v>806</v>
      </c>
      <c r="D3018" s="1063" t="s">
        <v>1139</v>
      </c>
      <c r="E3018" s="1066">
        <v>2019</v>
      </c>
      <c r="F3018" s="1066">
        <v>2019</v>
      </c>
      <c r="G3018" s="1064">
        <v>43547</v>
      </c>
      <c r="H3018" s="1117">
        <f t="shared" si="141"/>
        <v>2019</v>
      </c>
      <c r="I3018" s="1118"/>
      <c r="J3018" s="1063" t="s">
        <v>925</v>
      </c>
      <c r="K3018" s="1063" t="s">
        <v>924</v>
      </c>
      <c r="L3018" s="1063" t="s">
        <v>827</v>
      </c>
      <c r="M3018" s="1063">
        <v>1864.5120000000002</v>
      </c>
      <c r="N3018" s="1063">
        <v>0.83200000000000007</v>
      </c>
      <c r="O3018" s="1062">
        <f>VLOOKUP(C3018,'A. Rate Class Allocations'!$B$124:$J$128,6,FALSE)</f>
        <v>0.94261788524984402</v>
      </c>
      <c r="P3018" s="1061">
        <f>VLOOKUP(C3018,'A. Rate Class Allocations'!$B$124:$J$128,8,FALSE)</f>
        <v>0.86676492558695795</v>
      </c>
      <c r="Q3018" s="1061">
        <f>VLOOKUP(C3018,'A. Rate Class Allocations'!$B$124:$J$128,7,FALSE)</f>
        <v>0.93591420350510102</v>
      </c>
      <c r="R3018" s="1061">
        <f>VLOOKUP(C3018,'A. Rate Class Allocations'!$B$124:$J$128,9,FALSE)</f>
        <v>0.67326093337246795</v>
      </c>
      <c r="S3018" s="1060">
        <f t="shared" si="142"/>
        <v>1523.35873625056</v>
      </c>
      <c r="T3018" s="1060">
        <f t="shared" si="143"/>
        <v>0.52425523921338413</v>
      </c>
    </row>
    <row r="3019" spans="1:20" s="1063" customFormat="1">
      <c r="A3019" s="1072" t="s">
        <v>846</v>
      </c>
      <c r="B3019" s="1063" t="s">
        <v>768</v>
      </c>
      <c r="C3019" s="1063" t="s">
        <v>806</v>
      </c>
      <c r="D3019" s="1063" t="s">
        <v>1138</v>
      </c>
      <c r="E3019" s="1066">
        <v>2019</v>
      </c>
      <c r="F3019" s="1066">
        <v>2019</v>
      </c>
      <c r="G3019" s="1064">
        <v>43551</v>
      </c>
      <c r="H3019" s="1117">
        <f t="shared" si="141"/>
        <v>2019</v>
      </c>
      <c r="I3019" s="1118"/>
      <c r="J3019" s="1063" t="s">
        <v>925</v>
      </c>
      <c r="K3019" s="1063" t="s">
        <v>924</v>
      </c>
      <c r="L3019" s="1063" t="s">
        <v>827</v>
      </c>
      <c r="M3019" s="1063">
        <v>939.12000000000035</v>
      </c>
      <c r="N3019" s="1063">
        <v>0.26000000000000006</v>
      </c>
      <c r="O3019" s="1062">
        <f>VLOOKUP(C3019,'A. Rate Class Allocations'!$B$124:$J$128,6,FALSE)</f>
        <v>0.94261788524984402</v>
      </c>
      <c r="P3019" s="1061">
        <f>VLOOKUP(C3019,'A. Rate Class Allocations'!$B$124:$J$128,8,FALSE)</f>
        <v>0.86676492558695795</v>
      </c>
      <c r="Q3019" s="1061">
        <f>VLOOKUP(C3019,'A. Rate Class Allocations'!$B$124:$J$128,7,FALSE)</f>
        <v>0.93591420350510102</v>
      </c>
      <c r="R3019" s="1061">
        <f>VLOOKUP(C3019,'A. Rate Class Allocations'!$B$124:$J$128,9,FALSE)</f>
        <v>0.67326093337246795</v>
      </c>
      <c r="S3019" s="1060">
        <f t="shared" si="142"/>
        <v>767.28744914896038</v>
      </c>
      <c r="T3019" s="1060">
        <f t="shared" si="143"/>
        <v>0.16382976225418253</v>
      </c>
    </row>
    <row r="3020" spans="1:20" s="1063" customFormat="1">
      <c r="A3020" s="1072" t="s">
        <v>846</v>
      </c>
      <c r="B3020" s="1063" t="s">
        <v>768</v>
      </c>
      <c r="C3020" s="1063" t="s">
        <v>806</v>
      </c>
      <c r="D3020" s="1063" t="s">
        <v>1138</v>
      </c>
      <c r="E3020" s="1066">
        <v>2019</v>
      </c>
      <c r="F3020" s="1066">
        <v>2019</v>
      </c>
      <c r="G3020" s="1064">
        <v>43551</v>
      </c>
      <c r="H3020" s="1117">
        <f t="shared" si="141"/>
        <v>2019</v>
      </c>
      <c r="I3020" s="1118"/>
      <c r="J3020" s="1063" t="s">
        <v>925</v>
      </c>
      <c r="K3020" s="1063" t="s">
        <v>924</v>
      </c>
      <c r="L3020" s="1063" t="s">
        <v>827</v>
      </c>
      <c r="M3020" s="1063">
        <v>2618.6999999999998</v>
      </c>
      <c r="N3020" s="1063">
        <v>0.72499999999999987</v>
      </c>
      <c r="O3020" s="1062">
        <f>VLOOKUP(C3020,'A. Rate Class Allocations'!$B$124:$J$128,6,FALSE)</f>
        <v>0.94261788524984402</v>
      </c>
      <c r="P3020" s="1061">
        <f>VLOOKUP(C3020,'A. Rate Class Allocations'!$B$124:$J$128,8,FALSE)</f>
        <v>0.86676492558695795</v>
      </c>
      <c r="Q3020" s="1061">
        <f>VLOOKUP(C3020,'A. Rate Class Allocations'!$B$124:$J$128,7,FALSE)</f>
        <v>0.93591420350510102</v>
      </c>
      <c r="R3020" s="1061">
        <f>VLOOKUP(C3020,'A. Rate Class Allocations'!$B$124:$J$128,9,FALSE)</f>
        <v>0.67326093337246795</v>
      </c>
      <c r="S3020" s="1060">
        <f t="shared" si="142"/>
        <v>2139.5515408961382</v>
      </c>
      <c r="T3020" s="1060">
        <f t="shared" si="143"/>
        <v>0.45683299090108576</v>
      </c>
    </row>
    <row r="3021" spans="1:20" s="1063" customFormat="1">
      <c r="A3021" s="1072" t="s">
        <v>846</v>
      </c>
      <c r="B3021" s="1063" t="s">
        <v>768</v>
      </c>
      <c r="C3021" s="1063" t="s">
        <v>806</v>
      </c>
      <c r="D3021" s="1063" t="s">
        <v>1138</v>
      </c>
      <c r="E3021" s="1066">
        <v>2019</v>
      </c>
      <c r="F3021" s="1066">
        <v>2019</v>
      </c>
      <c r="G3021" s="1064">
        <v>43551</v>
      </c>
      <c r="H3021" s="1117">
        <f t="shared" si="141"/>
        <v>2019</v>
      </c>
      <c r="I3021" s="1118"/>
      <c r="J3021" s="1063" t="s">
        <v>925</v>
      </c>
      <c r="K3021" s="1063" t="s">
        <v>924</v>
      </c>
      <c r="L3021" s="1063" t="s">
        <v>827</v>
      </c>
      <c r="M3021" s="1063">
        <v>346.75200000000001</v>
      </c>
      <c r="N3021" s="1063">
        <v>9.6000000000000002E-2</v>
      </c>
      <c r="O3021" s="1062">
        <f>VLOOKUP(C3021,'A. Rate Class Allocations'!$B$124:$J$128,6,FALSE)</f>
        <v>0.94261788524984402</v>
      </c>
      <c r="P3021" s="1061">
        <f>VLOOKUP(C3021,'A. Rate Class Allocations'!$B$124:$J$128,8,FALSE)</f>
        <v>0.86676492558695795</v>
      </c>
      <c r="Q3021" s="1061">
        <f>VLOOKUP(C3021,'A. Rate Class Allocations'!$B$124:$J$128,7,FALSE)</f>
        <v>0.93591420350510102</v>
      </c>
      <c r="R3021" s="1061">
        <f>VLOOKUP(C3021,'A. Rate Class Allocations'!$B$124:$J$128,9,FALSE)</f>
        <v>0.67326093337246795</v>
      </c>
      <c r="S3021" s="1060">
        <f t="shared" si="142"/>
        <v>283.30613507038527</v>
      </c>
      <c r="T3021" s="1060">
        <f t="shared" si="143"/>
        <v>6.0490989140005842E-2</v>
      </c>
    </row>
    <row r="3022" spans="1:20" s="1063" customFormat="1">
      <c r="A3022" s="1072" t="s">
        <v>846</v>
      </c>
      <c r="B3022" s="1063" t="s">
        <v>768</v>
      </c>
      <c r="C3022" s="1063" t="s">
        <v>806</v>
      </c>
      <c r="D3022" s="1063" t="s">
        <v>1138</v>
      </c>
      <c r="E3022" s="1066">
        <v>2019</v>
      </c>
      <c r="F3022" s="1066">
        <v>2019</v>
      </c>
      <c r="G3022" s="1064">
        <v>43551</v>
      </c>
      <c r="H3022" s="1117">
        <f t="shared" si="141"/>
        <v>2019</v>
      </c>
      <c r="I3022" s="1118"/>
      <c r="J3022" s="1063" t="s">
        <v>925</v>
      </c>
      <c r="K3022" s="1063" t="s">
        <v>924</v>
      </c>
      <c r="L3022" s="1063" t="s">
        <v>827</v>
      </c>
      <c r="M3022" s="1063">
        <v>3062.9760000000001</v>
      </c>
      <c r="N3022" s="1063">
        <v>0.84800000000000009</v>
      </c>
      <c r="O3022" s="1062">
        <f>VLOOKUP(C3022,'A. Rate Class Allocations'!$B$124:$J$128,6,FALSE)</f>
        <v>0.94261788524984402</v>
      </c>
      <c r="P3022" s="1061">
        <f>VLOOKUP(C3022,'A. Rate Class Allocations'!$B$124:$J$128,8,FALSE)</f>
        <v>0.86676492558695795</v>
      </c>
      <c r="Q3022" s="1061">
        <f>VLOOKUP(C3022,'A. Rate Class Allocations'!$B$124:$J$128,7,FALSE)</f>
        <v>0.93591420350510102</v>
      </c>
      <c r="R3022" s="1061">
        <f>VLOOKUP(C3022,'A. Rate Class Allocations'!$B$124:$J$128,9,FALSE)</f>
        <v>0.67326093337246795</v>
      </c>
      <c r="S3022" s="1060">
        <f t="shared" si="142"/>
        <v>2502.5375264550698</v>
      </c>
      <c r="T3022" s="1060">
        <f t="shared" si="143"/>
        <v>0.53433707073671832</v>
      </c>
    </row>
    <row r="3023" spans="1:20" s="1063" customFormat="1">
      <c r="A3023" s="1072" t="s">
        <v>846</v>
      </c>
      <c r="B3023" s="1063" t="s">
        <v>768</v>
      </c>
      <c r="C3023" s="1063" t="s">
        <v>806</v>
      </c>
      <c r="D3023" s="1063" t="s">
        <v>1137</v>
      </c>
      <c r="E3023" s="1066">
        <v>2019</v>
      </c>
      <c r="F3023" s="1066">
        <v>2019</v>
      </c>
      <c r="G3023" s="1064">
        <v>43551</v>
      </c>
      <c r="H3023" s="1117">
        <f t="shared" si="141"/>
        <v>2019</v>
      </c>
      <c r="I3023" s="1118"/>
      <c r="J3023" s="1063" t="s">
        <v>925</v>
      </c>
      <c r="K3023" s="1063" t="s">
        <v>924</v>
      </c>
      <c r="L3023" s="1063" t="s">
        <v>827</v>
      </c>
      <c r="M3023" s="1063">
        <v>4391.7599999999993</v>
      </c>
      <c r="N3023" s="1063">
        <v>1.3919999999999999</v>
      </c>
      <c r="O3023" s="1062">
        <f>VLOOKUP(C3023,'A. Rate Class Allocations'!$B$124:$J$128,6,FALSE)</f>
        <v>0.94261788524984402</v>
      </c>
      <c r="P3023" s="1061">
        <f>VLOOKUP(C3023,'A. Rate Class Allocations'!$B$124:$J$128,8,FALSE)</f>
        <v>0.86676492558695795</v>
      </c>
      <c r="Q3023" s="1061">
        <f>VLOOKUP(C3023,'A. Rate Class Allocations'!$B$124:$J$128,7,FALSE)</f>
        <v>0.93591420350510102</v>
      </c>
      <c r="R3023" s="1061">
        <f>VLOOKUP(C3023,'A. Rate Class Allocations'!$B$124:$J$128,9,FALSE)</f>
        <v>0.67326093337246795</v>
      </c>
      <c r="S3023" s="1060">
        <f t="shared" si="142"/>
        <v>3588.1914214098692</v>
      </c>
      <c r="T3023" s="1060">
        <f t="shared" si="143"/>
        <v>0.87711934253008461</v>
      </c>
    </row>
    <row r="3024" spans="1:20" s="1063" customFormat="1">
      <c r="A3024" s="1072" t="s">
        <v>846</v>
      </c>
      <c r="B3024" s="1063" t="s">
        <v>768</v>
      </c>
      <c r="C3024" s="1063" t="s">
        <v>806</v>
      </c>
      <c r="D3024" s="1063" t="s">
        <v>1136</v>
      </c>
      <c r="E3024" s="1066">
        <v>2019</v>
      </c>
      <c r="F3024" s="1066">
        <v>2019</v>
      </c>
      <c r="G3024" s="1064">
        <v>43565</v>
      </c>
      <c r="H3024" s="1117">
        <f t="shared" si="141"/>
        <v>2019</v>
      </c>
      <c r="I3024" s="1118"/>
      <c r="J3024" s="1063" t="s">
        <v>925</v>
      </c>
      <c r="K3024" s="1063" t="s">
        <v>924</v>
      </c>
      <c r="L3024" s="1063" t="s">
        <v>827</v>
      </c>
      <c r="M3024" s="1063">
        <v>475.09199999999998</v>
      </c>
      <c r="N3024" s="1063">
        <v>0.21200000000000002</v>
      </c>
      <c r="O3024" s="1062">
        <f>VLOOKUP(C3024,'A. Rate Class Allocations'!$B$124:$J$128,6,FALSE)</f>
        <v>0.94261788524984402</v>
      </c>
      <c r="P3024" s="1061">
        <f>VLOOKUP(C3024,'A. Rate Class Allocations'!$B$124:$J$128,8,FALSE)</f>
        <v>0.86676492558695795</v>
      </c>
      <c r="Q3024" s="1061">
        <f>VLOOKUP(C3024,'A. Rate Class Allocations'!$B$124:$J$128,7,FALSE)</f>
        <v>0.93591420350510102</v>
      </c>
      <c r="R3024" s="1061">
        <f>VLOOKUP(C3024,'A. Rate Class Allocations'!$B$124:$J$128,9,FALSE)</f>
        <v>0.67326093337246795</v>
      </c>
      <c r="S3024" s="1060">
        <f t="shared" si="142"/>
        <v>388.16352414076766</v>
      </c>
      <c r="T3024" s="1060">
        <f t="shared" si="143"/>
        <v>0.13358426768417958</v>
      </c>
    </row>
    <row r="3025" spans="1:20" s="1063" customFormat="1">
      <c r="A3025" s="1072" t="s">
        <v>846</v>
      </c>
      <c r="B3025" s="1063" t="s">
        <v>768</v>
      </c>
      <c r="C3025" s="1063" t="s">
        <v>806</v>
      </c>
      <c r="D3025" s="1063" t="s">
        <v>1135</v>
      </c>
      <c r="E3025" s="1066">
        <v>2019</v>
      </c>
      <c r="F3025" s="1066">
        <v>2019</v>
      </c>
      <c r="G3025" s="1064">
        <v>43565</v>
      </c>
      <c r="H3025" s="1117">
        <f t="shared" si="141"/>
        <v>2019</v>
      </c>
      <c r="I3025" s="1118"/>
      <c r="J3025" s="1063" t="s">
        <v>925</v>
      </c>
      <c r="K3025" s="1063" t="s">
        <v>924</v>
      </c>
      <c r="L3025" s="1063" t="s">
        <v>827</v>
      </c>
      <c r="M3025" s="1063">
        <v>711.14400000000023</v>
      </c>
      <c r="N3025" s="1063">
        <v>0.3570000000000001</v>
      </c>
      <c r="O3025" s="1062">
        <f>VLOOKUP(C3025,'A. Rate Class Allocations'!$B$124:$J$128,6,FALSE)</f>
        <v>0.94261788524984402</v>
      </c>
      <c r="P3025" s="1061">
        <f>VLOOKUP(C3025,'A. Rate Class Allocations'!$B$124:$J$128,8,FALSE)</f>
        <v>0.86676492558695795</v>
      </c>
      <c r="Q3025" s="1061">
        <f>VLOOKUP(C3025,'A. Rate Class Allocations'!$B$124:$J$128,7,FALSE)</f>
        <v>0.93591420350510102</v>
      </c>
      <c r="R3025" s="1061">
        <f>VLOOKUP(C3025,'A. Rate Class Allocations'!$B$124:$J$128,9,FALSE)</f>
        <v>0.67326093337246795</v>
      </c>
      <c r="S3025" s="1060">
        <f t="shared" si="142"/>
        <v>581.02464619813043</v>
      </c>
      <c r="T3025" s="1060">
        <f t="shared" si="143"/>
        <v>0.22495086586439678</v>
      </c>
    </row>
    <row r="3026" spans="1:20" s="1063" customFormat="1">
      <c r="A3026" s="1072" t="s">
        <v>846</v>
      </c>
      <c r="B3026" s="1063" t="s">
        <v>768</v>
      </c>
      <c r="C3026" s="1063" t="s">
        <v>806</v>
      </c>
      <c r="D3026" s="1063" t="s">
        <v>1135</v>
      </c>
      <c r="E3026" s="1066">
        <v>2019</v>
      </c>
      <c r="F3026" s="1066">
        <v>2019</v>
      </c>
      <c r="G3026" s="1064">
        <v>43565</v>
      </c>
      <c r="H3026" s="1117">
        <f t="shared" si="141"/>
        <v>2019</v>
      </c>
      <c r="I3026" s="1118"/>
      <c r="J3026" s="1063" t="s">
        <v>925</v>
      </c>
      <c r="K3026" s="1063" t="s">
        <v>924</v>
      </c>
      <c r="L3026" s="1063" t="s">
        <v>827</v>
      </c>
      <c r="M3026" s="1063">
        <v>57.767999999999994</v>
      </c>
      <c r="N3026" s="1063">
        <v>2.8999999999999998E-2</v>
      </c>
      <c r="O3026" s="1062">
        <f>VLOOKUP(C3026,'A. Rate Class Allocations'!$B$124:$J$128,6,FALSE)</f>
        <v>0.94261788524984402</v>
      </c>
      <c r="P3026" s="1061">
        <f>VLOOKUP(C3026,'A. Rate Class Allocations'!$B$124:$J$128,8,FALSE)</f>
        <v>0.86676492558695795</v>
      </c>
      <c r="Q3026" s="1061">
        <f>VLOOKUP(C3026,'A. Rate Class Allocations'!$B$124:$J$128,7,FALSE)</f>
        <v>0.93591420350510102</v>
      </c>
      <c r="R3026" s="1061">
        <f>VLOOKUP(C3026,'A. Rate Class Allocations'!$B$124:$J$128,9,FALSE)</f>
        <v>0.67326093337246795</v>
      </c>
      <c r="S3026" s="1060">
        <f t="shared" si="142"/>
        <v>47.198080503489564</v>
      </c>
      <c r="T3026" s="1060">
        <f t="shared" si="143"/>
        <v>1.8273319636043429E-2</v>
      </c>
    </row>
    <row r="3027" spans="1:20" s="1063" customFormat="1">
      <c r="A3027" s="1072" t="s">
        <v>846</v>
      </c>
      <c r="B3027" s="1063" t="s">
        <v>768</v>
      </c>
      <c r="C3027" s="1063" t="s">
        <v>806</v>
      </c>
      <c r="D3027" s="1063" t="s">
        <v>1134</v>
      </c>
      <c r="E3027" s="1066">
        <v>2019</v>
      </c>
      <c r="F3027" s="1066">
        <v>2019</v>
      </c>
      <c r="G3027" s="1064">
        <v>43565</v>
      </c>
      <c r="H3027" s="1117">
        <f t="shared" si="141"/>
        <v>2019</v>
      </c>
      <c r="I3027" s="1118"/>
      <c r="J3027" s="1063" t="s">
        <v>925</v>
      </c>
      <c r="K3027" s="1063" t="s">
        <v>924</v>
      </c>
      <c r="L3027" s="1063" t="s">
        <v>827</v>
      </c>
      <c r="M3027" s="1063">
        <v>414.33600000000007</v>
      </c>
      <c r="N3027" s="1063">
        <v>0.20800000000000002</v>
      </c>
      <c r="O3027" s="1062">
        <f>VLOOKUP(C3027,'A. Rate Class Allocations'!$B$124:$J$128,6,FALSE)</f>
        <v>0.94261788524984402</v>
      </c>
      <c r="P3027" s="1061">
        <f>VLOOKUP(C3027,'A. Rate Class Allocations'!$B$124:$J$128,8,FALSE)</f>
        <v>0.86676492558695795</v>
      </c>
      <c r="Q3027" s="1061">
        <f>VLOOKUP(C3027,'A. Rate Class Allocations'!$B$124:$J$128,7,FALSE)</f>
        <v>0.93591420350510102</v>
      </c>
      <c r="R3027" s="1061">
        <f>VLOOKUP(C3027,'A. Rate Class Allocations'!$B$124:$J$128,9,FALSE)</f>
        <v>0.67326093337246795</v>
      </c>
      <c r="S3027" s="1060">
        <f t="shared" si="142"/>
        <v>338.52416361123556</v>
      </c>
      <c r="T3027" s="1060">
        <f t="shared" si="143"/>
        <v>0.13106380980334603</v>
      </c>
    </row>
    <row r="3028" spans="1:20" s="1063" customFormat="1">
      <c r="A3028" s="1072" t="s">
        <v>846</v>
      </c>
      <c r="B3028" s="1063" t="s">
        <v>768</v>
      </c>
      <c r="C3028" s="1063" t="s">
        <v>806</v>
      </c>
      <c r="D3028" s="1063" t="s">
        <v>1133</v>
      </c>
      <c r="E3028" s="1066">
        <v>2019</v>
      </c>
      <c r="F3028" s="1066">
        <v>2019</v>
      </c>
      <c r="G3028" s="1064">
        <v>43567</v>
      </c>
      <c r="H3028" s="1117">
        <f t="shared" si="141"/>
        <v>2019</v>
      </c>
      <c r="I3028" s="1118"/>
      <c r="J3028" s="1063" t="s">
        <v>925</v>
      </c>
      <c r="K3028" s="1063" t="s">
        <v>924</v>
      </c>
      <c r="L3028" s="1063" t="s">
        <v>827</v>
      </c>
      <c r="M3028" s="1063">
        <v>541.82399999999996</v>
      </c>
      <c r="N3028" s="1063">
        <v>0.27199999999999996</v>
      </c>
      <c r="O3028" s="1062">
        <f>VLOOKUP(C3028,'A. Rate Class Allocations'!$B$124:$J$128,6,FALSE)</f>
        <v>0.94261788524984402</v>
      </c>
      <c r="P3028" s="1061">
        <f>VLOOKUP(C3028,'A. Rate Class Allocations'!$B$124:$J$128,8,FALSE)</f>
        <v>0.86676492558695795</v>
      </c>
      <c r="Q3028" s="1061">
        <f>VLOOKUP(C3028,'A. Rate Class Allocations'!$B$124:$J$128,7,FALSE)</f>
        <v>0.93591420350510102</v>
      </c>
      <c r="R3028" s="1061">
        <f>VLOOKUP(C3028,'A. Rate Class Allocations'!$B$124:$J$128,9,FALSE)</f>
        <v>0.67326093337246795</v>
      </c>
      <c r="S3028" s="1060">
        <f t="shared" si="142"/>
        <v>442.68544472238489</v>
      </c>
      <c r="T3028" s="1060">
        <f t="shared" si="143"/>
        <v>0.17139113589668323</v>
      </c>
    </row>
    <row r="3029" spans="1:20" s="1063" customFormat="1">
      <c r="A3029" s="1072" t="s">
        <v>846</v>
      </c>
      <c r="B3029" s="1063" t="s">
        <v>768</v>
      </c>
      <c r="C3029" s="1063" t="s">
        <v>806</v>
      </c>
      <c r="D3029" s="1063" t="s">
        <v>1132</v>
      </c>
      <c r="E3029" s="1066">
        <v>2019</v>
      </c>
      <c r="F3029" s="1066">
        <v>2019</v>
      </c>
      <c r="G3029" s="1064">
        <v>43563</v>
      </c>
      <c r="H3029" s="1117">
        <f t="shared" si="141"/>
        <v>2019</v>
      </c>
      <c r="I3029" s="1118"/>
      <c r="J3029" s="1063" t="s">
        <v>925</v>
      </c>
      <c r="K3029" s="1063" t="s">
        <v>924</v>
      </c>
      <c r="L3029" s="1063" t="s">
        <v>827</v>
      </c>
      <c r="M3029" s="1063">
        <v>609.55199999999991</v>
      </c>
      <c r="N3029" s="1063">
        <v>0.27199999999999996</v>
      </c>
      <c r="O3029" s="1062">
        <f>VLOOKUP(C3029,'A. Rate Class Allocations'!$B$124:$J$128,6,FALSE)</f>
        <v>0.94261788524984402</v>
      </c>
      <c r="P3029" s="1061">
        <f>VLOOKUP(C3029,'A. Rate Class Allocations'!$B$124:$J$128,8,FALSE)</f>
        <v>0.86676492558695795</v>
      </c>
      <c r="Q3029" s="1061">
        <f>VLOOKUP(C3029,'A. Rate Class Allocations'!$B$124:$J$128,7,FALSE)</f>
        <v>0.93591420350510102</v>
      </c>
      <c r="R3029" s="1061">
        <f>VLOOKUP(C3029,'A. Rate Class Allocations'!$B$124:$J$128,9,FALSE)</f>
        <v>0.67326093337246795</v>
      </c>
      <c r="S3029" s="1060">
        <f t="shared" si="142"/>
        <v>498.0211253126829</v>
      </c>
      <c r="T3029" s="1060">
        <f t="shared" si="143"/>
        <v>0.17139113589668323</v>
      </c>
    </row>
    <row r="3030" spans="1:20" s="1063" customFormat="1">
      <c r="A3030" s="1072" t="s">
        <v>846</v>
      </c>
      <c r="B3030" s="1063" t="s">
        <v>768</v>
      </c>
      <c r="C3030" s="1063" t="s">
        <v>806</v>
      </c>
      <c r="D3030" s="1063" t="s">
        <v>1131</v>
      </c>
      <c r="E3030" s="1066">
        <v>2019</v>
      </c>
      <c r="F3030" s="1066">
        <v>2019</v>
      </c>
      <c r="G3030" s="1064">
        <v>43565</v>
      </c>
      <c r="H3030" s="1117">
        <f t="shared" si="141"/>
        <v>2019</v>
      </c>
      <c r="I3030" s="1118"/>
      <c r="J3030" s="1063" t="s">
        <v>925</v>
      </c>
      <c r="K3030" s="1063" t="s">
        <v>924</v>
      </c>
      <c r="L3030" s="1063" t="s">
        <v>827</v>
      </c>
      <c r="M3030" s="1063">
        <v>541.82399999999996</v>
      </c>
      <c r="N3030" s="1063">
        <v>0.27199999999999996</v>
      </c>
      <c r="O3030" s="1062">
        <f>VLOOKUP(C3030,'A. Rate Class Allocations'!$B$124:$J$128,6,FALSE)</f>
        <v>0.94261788524984402</v>
      </c>
      <c r="P3030" s="1061">
        <f>VLOOKUP(C3030,'A. Rate Class Allocations'!$B$124:$J$128,8,FALSE)</f>
        <v>0.86676492558695795</v>
      </c>
      <c r="Q3030" s="1061">
        <f>VLOOKUP(C3030,'A. Rate Class Allocations'!$B$124:$J$128,7,FALSE)</f>
        <v>0.93591420350510102</v>
      </c>
      <c r="R3030" s="1061">
        <f>VLOOKUP(C3030,'A. Rate Class Allocations'!$B$124:$J$128,9,FALSE)</f>
        <v>0.67326093337246795</v>
      </c>
      <c r="S3030" s="1060">
        <f t="shared" si="142"/>
        <v>442.68544472238489</v>
      </c>
      <c r="T3030" s="1060">
        <f t="shared" si="143"/>
        <v>0.17139113589668323</v>
      </c>
    </row>
    <row r="3031" spans="1:20" s="1063" customFormat="1">
      <c r="A3031" s="1072" t="s">
        <v>846</v>
      </c>
      <c r="B3031" s="1063" t="s">
        <v>768</v>
      </c>
      <c r="C3031" s="1063" t="s">
        <v>806</v>
      </c>
      <c r="D3031" s="1063" t="s">
        <v>1130</v>
      </c>
      <c r="E3031" s="1066">
        <v>2019</v>
      </c>
      <c r="F3031" s="1066">
        <v>2019</v>
      </c>
      <c r="G3031" s="1064">
        <v>43566</v>
      </c>
      <c r="H3031" s="1117">
        <f t="shared" si="141"/>
        <v>2019</v>
      </c>
      <c r="I3031" s="1118"/>
      <c r="J3031" s="1063" t="s">
        <v>925</v>
      </c>
      <c r="K3031" s="1063" t="s">
        <v>924</v>
      </c>
      <c r="L3031" s="1063" t="s">
        <v>827</v>
      </c>
      <c r="M3031" s="1063">
        <v>2167.2959999999998</v>
      </c>
      <c r="N3031" s="1063">
        <v>1.0879999999999999</v>
      </c>
      <c r="O3031" s="1062">
        <f>VLOOKUP(C3031,'A. Rate Class Allocations'!$B$124:$J$128,6,FALSE)</f>
        <v>0.94261788524984402</v>
      </c>
      <c r="P3031" s="1061">
        <f>VLOOKUP(C3031,'A. Rate Class Allocations'!$B$124:$J$128,8,FALSE)</f>
        <v>0.86676492558695795</v>
      </c>
      <c r="Q3031" s="1061">
        <f>VLOOKUP(C3031,'A. Rate Class Allocations'!$B$124:$J$128,7,FALSE)</f>
        <v>0.93591420350510102</v>
      </c>
      <c r="R3031" s="1061">
        <f>VLOOKUP(C3031,'A. Rate Class Allocations'!$B$124:$J$128,9,FALSE)</f>
        <v>0.67326093337246795</v>
      </c>
      <c r="S3031" s="1060">
        <f t="shared" si="142"/>
        <v>1770.7417788895395</v>
      </c>
      <c r="T3031" s="1060">
        <f t="shared" si="143"/>
        <v>0.68556454358673291</v>
      </c>
    </row>
    <row r="3032" spans="1:20" s="1063" customFormat="1">
      <c r="A3032" s="1072" t="s">
        <v>846</v>
      </c>
      <c r="B3032" s="1063" t="s">
        <v>768</v>
      </c>
      <c r="C3032" s="1063" t="s">
        <v>806</v>
      </c>
      <c r="D3032" s="1063" t="s">
        <v>1130</v>
      </c>
      <c r="E3032" s="1066">
        <v>2019</v>
      </c>
      <c r="F3032" s="1066">
        <v>2019</v>
      </c>
      <c r="G3032" s="1064">
        <v>43566</v>
      </c>
      <c r="H3032" s="1117">
        <f t="shared" si="141"/>
        <v>2019</v>
      </c>
      <c r="I3032" s="1118"/>
      <c r="J3032" s="1063" t="s">
        <v>925</v>
      </c>
      <c r="K3032" s="1063" t="s">
        <v>924</v>
      </c>
      <c r="L3032" s="1063" t="s">
        <v>827</v>
      </c>
      <c r="M3032" s="1063">
        <v>478.07999999999993</v>
      </c>
      <c r="N3032" s="1063">
        <v>0.24</v>
      </c>
      <c r="O3032" s="1062">
        <f>VLOOKUP(C3032,'A. Rate Class Allocations'!$B$124:$J$128,6,FALSE)</f>
        <v>0.94261788524984402</v>
      </c>
      <c r="P3032" s="1061">
        <f>VLOOKUP(C3032,'A. Rate Class Allocations'!$B$124:$J$128,8,FALSE)</f>
        <v>0.86676492558695795</v>
      </c>
      <c r="Q3032" s="1061">
        <f>VLOOKUP(C3032,'A. Rate Class Allocations'!$B$124:$J$128,7,FALSE)</f>
        <v>0.93591420350510102</v>
      </c>
      <c r="R3032" s="1061">
        <f>VLOOKUP(C3032,'A. Rate Class Allocations'!$B$124:$J$128,9,FALSE)</f>
        <v>0.67326093337246795</v>
      </c>
      <c r="S3032" s="1060">
        <f t="shared" si="142"/>
        <v>390.6048041668102</v>
      </c>
      <c r="T3032" s="1060">
        <f t="shared" si="143"/>
        <v>0.15122747285001462</v>
      </c>
    </row>
    <row r="3033" spans="1:20" s="1063" customFormat="1">
      <c r="A3033" s="1072" t="s">
        <v>846</v>
      </c>
      <c r="B3033" s="1063" t="s">
        <v>768</v>
      </c>
      <c r="C3033" s="1063" t="s">
        <v>806</v>
      </c>
      <c r="D3033" s="1063" t="s">
        <v>1129</v>
      </c>
      <c r="E3033" s="1066">
        <v>2019</v>
      </c>
      <c r="F3033" s="1066">
        <v>2019</v>
      </c>
      <c r="G3033" s="1064">
        <v>43566</v>
      </c>
      <c r="H3033" s="1117">
        <f t="shared" si="141"/>
        <v>2019</v>
      </c>
      <c r="I3033" s="1118"/>
      <c r="J3033" s="1063" t="s">
        <v>925</v>
      </c>
      <c r="K3033" s="1063" t="s">
        <v>924</v>
      </c>
      <c r="L3033" s="1063" t="s">
        <v>827</v>
      </c>
      <c r="M3033" s="1063">
        <v>541.82399999999996</v>
      </c>
      <c r="N3033" s="1063">
        <v>0.27199999999999996</v>
      </c>
      <c r="O3033" s="1062">
        <f>VLOOKUP(C3033,'A. Rate Class Allocations'!$B$124:$J$128,6,FALSE)</f>
        <v>0.94261788524984402</v>
      </c>
      <c r="P3033" s="1061">
        <f>VLOOKUP(C3033,'A. Rate Class Allocations'!$B$124:$J$128,8,FALSE)</f>
        <v>0.86676492558695795</v>
      </c>
      <c r="Q3033" s="1061">
        <f>VLOOKUP(C3033,'A. Rate Class Allocations'!$B$124:$J$128,7,FALSE)</f>
        <v>0.93591420350510102</v>
      </c>
      <c r="R3033" s="1061">
        <f>VLOOKUP(C3033,'A. Rate Class Allocations'!$B$124:$J$128,9,FALSE)</f>
        <v>0.67326093337246795</v>
      </c>
      <c r="S3033" s="1060">
        <f t="shared" si="142"/>
        <v>442.68544472238489</v>
      </c>
      <c r="T3033" s="1060">
        <f t="shared" si="143"/>
        <v>0.17139113589668323</v>
      </c>
    </row>
    <row r="3034" spans="1:20" s="1063" customFormat="1">
      <c r="A3034" s="1072" t="s">
        <v>846</v>
      </c>
      <c r="B3034" s="1063" t="s">
        <v>768</v>
      </c>
      <c r="C3034" s="1063" t="s">
        <v>806</v>
      </c>
      <c r="D3034" s="1063" t="s">
        <v>1128</v>
      </c>
      <c r="E3034" s="1066">
        <v>2019</v>
      </c>
      <c r="F3034" s="1066">
        <v>2019</v>
      </c>
      <c r="G3034" s="1064">
        <v>43198</v>
      </c>
      <c r="H3034" s="1117">
        <f t="shared" si="141"/>
        <v>2018</v>
      </c>
      <c r="I3034" s="1118"/>
      <c r="J3034" s="1063" t="s">
        <v>925</v>
      </c>
      <c r="K3034" s="1063" t="s">
        <v>924</v>
      </c>
      <c r="L3034" s="1063" t="s">
        <v>827</v>
      </c>
      <c r="M3034" s="1063">
        <v>1625.4719999999995</v>
      </c>
      <c r="N3034" s="1063">
        <v>0.81599999999999984</v>
      </c>
      <c r="O3034" s="1062">
        <f>VLOOKUP(C3034,'A. Rate Class Allocations'!$B$124:$J$128,6,FALSE)</f>
        <v>0.94261788524984402</v>
      </c>
      <c r="P3034" s="1061">
        <f>VLOOKUP(C3034,'A. Rate Class Allocations'!$B$124:$J$128,8,FALSE)</f>
        <v>0.86676492558695795</v>
      </c>
      <c r="Q3034" s="1061">
        <f>VLOOKUP(C3034,'A. Rate Class Allocations'!$B$124:$J$128,7,FALSE)</f>
        <v>0.93591420350510102</v>
      </c>
      <c r="R3034" s="1061">
        <f>VLOOKUP(C3034,'A. Rate Class Allocations'!$B$124:$J$128,9,FALSE)</f>
        <v>0.67326093337246795</v>
      </c>
      <c r="S3034" s="1060">
        <f t="shared" si="142"/>
        <v>1328.0563341671543</v>
      </c>
      <c r="T3034" s="1060">
        <f t="shared" si="143"/>
        <v>0.5141734076900496</v>
      </c>
    </row>
    <row r="3035" spans="1:20" s="1063" customFormat="1">
      <c r="A3035" s="1072" t="s">
        <v>846</v>
      </c>
      <c r="B3035" s="1063" t="s">
        <v>768</v>
      </c>
      <c r="C3035" s="1063" t="s">
        <v>806</v>
      </c>
      <c r="D3035" s="1063" t="s">
        <v>1127</v>
      </c>
      <c r="E3035" s="1066">
        <v>2019</v>
      </c>
      <c r="F3035" s="1066">
        <v>2019</v>
      </c>
      <c r="G3035" s="1064">
        <v>43563</v>
      </c>
      <c r="H3035" s="1117">
        <f t="shared" si="141"/>
        <v>2019</v>
      </c>
      <c r="I3035" s="1118"/>
      <c r="J3035" s="1063" t="s">
        <v>925</v>
      </c>
      <c r="K3035" s="1063" t="s">
        <v>924</v>
      </c>
      <c r="L3035" s="1063" t="s">
        <v>827</v>
      </c>
      <c r="M3035" s="1063">
        <v>541.82399999999996</v>
      </c>
      <c r="N3035" s="1063">
        <v>0.27199999999999996</v>
      </c>
      <c r="O3035" s="1062">
        <f>VLOOKUP(C3035,'A. Rate Class Allocations'!$B$124:$J$128,6,FALSE)</f>
        <v>0.94261788524984402</v>
      </c>
      <c r="P3035" s="1061">
        <f>VLOOKUP(C3035,'A. Rate Class Allocations'!$B$124:$J$128,8,FALSE)</f>
        <v>0.86676492558695795</v>
      </c>
      <c r="Q3035" s="1061">
        <f>VLOOKUP(C3035,'A. Rate Class Allocations'!$B$124:$J$128,7,FALSE)</f>
        <v>0.93591420350510102</v>
      </c>
      <c r="R3035" s="1061">
        <f>VLOOKUP(C3035,'A. Rate Class Allocations'!$B$124:$J$128,9,FALSE)</f>
        <v>0.67326093337246795</v>
      </c>
      <c r="S3035" s="1060">
        <f t="shared" si="142"/>
        <v>442.68544472238489</v>
      </c>
      <c r="T3035" s="1060">
        <f t="shared" si="143"/>
        <v>0.17139113589668323</v>
      </c>
    </row>
    <row r="3036" spans="1:20" s="1063" customFormat="1">
      <c r="A3036" s="1072" t="s">
        <v>846</v>
      </c>
      <c r="B3036" s="1063" t="s">
        <v>768</v>
      </c>
      <c r="C3036" s="1063" t="s">
        <v>806</v>
      </c>
      <c r="D3036" s="1063" t="s">
        <v>1126</v>
      </c>
      <c r="E3036" s="1066">
        <v>2019</v>
      </c>
      <c r="F3036" s="1066">
        <v>2019</v>
      </c>
      <c r="G3036" s="1064">
        <v>43563</v>
      </c>
      <c r="H3036" s="1117">
        <f t="shared" si="141"/>
        <v>2019</v>
      </c>
      <c r="I3036" s="1118"/>
      <c r="J3036" s="1063" t="s">
        <v>925</v>
      </c>
      <c r="K3036" s="1063" t="s">
        <v>924</v>
      </c>
      <c r="L3036" s="1063" t="s">
        <v>827</v>
      </c>
      <c r="M3036" s="1063">
        <v>304.77599999999995</v>
      </c>
      <c r="N3036" s="1063">
        <v>0.13599999999999998</v>
      </c>
      <c r="O3036" s="1062">
        <f>VLOOKUP(C3036,'A. Rate Class Allocations'!$B$124:$J$128,6,FALSE)</f>
        <v>0.94261788524984402</v>
      </c>
      <c r="P3036" s="1061">
        <f>VLOOKUP(C3036,'A. Rate Class Allocations'!$B$124:$J$128,8,FALSE)</f>
        <v>0.86676492558695795</v>
      </c>
      <c r="Q3036" s="1061">
        <f>VLOOKUP(C3036,'A. Rate Class Allocations'!$B$124:$J$128,7,FALSE)</f>
        <v>0.93591420350510102</v>
      </c>
      <c r="R3036" s="1061">
        <f>VLOOKUP(C3036,'A. Rate Class Allocations'!$B$124:$J$128,9,FALSE)</f>
        <v>0.67326093337246795</v>
      </c>
      <c r="S3036" s="1060">
        <f t="shared" si="142"/>
        <v>249.01056265634145</v>
      </c>
      <c r="T3036" s="1060">
        <f t="shared" si="143"/>
        <v>8.5695567948341614E-2</v>
      </c>
    </row>
    <row r="3037" spans="1:20" s="1063" customFormat="1">
      <c r="A3037" s="1072" t="s">
        <v>846</v>
      </c>
      <c r="B3037" s="1063" t="s">
        <v>768</v>
      </c>
      <c r="C3037" s="1063" t="s">
        <v>806</v>
      </c>
      <c r="D3037" s="1063" t="s">
        <v>1125</v>
      </c>
      <c r="E3037" s="1066">
        <v>2019</v>
      </c>
      <c r="F3037" s="1066">
        <v>2019</v>
      </c>
      <c r="G3037" s="1064">
        <v>43565</v>
      </c>
      <c r="H3037" s="1117">
        <f t="shared" si="141"/>
        <v>2019</v>
      </c>
      <c r="I3037" s="1118"/>
      <c r="J3037" s="1063" t="s">
        <v>925</v>
      </c>
      <c r="K3037" s="1063" t="s">
        <v>924</v>
      </c>
      <c r="L3037" s="1063" t="s">
        <v>827</v>
      </c>
      <c r="M3037" s="1063">
        <v>541.82399999999996</v>
      </c>
      <c r="N3037" s="1063">
        <v>0.27199999999999996</v>
      </c>
      <c r="O3037" s="1062">
        <f>VLOOKUP(C3037,'A. Rate Class Allocations'!$B$124:$J$128,6,FALSE)</f>
        <v>0.94261788524984402</v>
      </c>
      <c r="P3037" s="1061">
        <f>VLOOKUP(C3037,'A. Rate Class Allocations'!$B$124:$J$128,8,FALSE)</f>
        <v>0.86676492558695795</v>
      </c>
      <c r="Q3037" s="1061">
        <f>VLOOKUP(C3037,'A. Rate Class Allocations'!$B$124:$J$128,7,FALSE)</f>
        <v>0.93591420350510102</v>
      </c>
      <c r="R3037" s="1061">
        <f>VLOOKUP(C3037,'A. Rate Class Allocations'!$B$124:$J$128,9,FALSE)</f>
        <v>0.67326093337246795</v>
      </c>
      <c r="S3037" s="1060">
        <f t="shared" si="142"/>
        <v>442.68544472238489</v>
      </c>
      <c r="T3037" s="1060">
        <f t="shared" si="143"/>
        <v>0.17139113589668323</v>
      </c>
    </row>
    <row r="3038" spans="1:20" s="1063" customFormat="1">
      <c r="A3038" s="1072" t="s">
        <v>846</v>
      </c>
      <c r="B3038" s="1063" t="s">
        <v>768</v>
      </c>
      <c r="C3038" s="1063" t="s">
        <v>806</v>
      </c>
      <c r="D3038" s="1063" t="s">
        <v>1124</v>
      </c>
      <c r="E3038" s="1066">
        <v>2019</v>
      </c>
      <c r="F3038" s="1066">
        <v>2019</v>
      </c>
      <c r="G3038" s="1064">
        <v>43564</v>
      </c>
      <c r="H3038" s="1117">
        <f t="shared" si="141"/>
        <v>2019</v>
      </c>
      <c r="I3038" s="1118"/>
      <c r="J3038" s="1063" t="s">
        <v>925</v>
      </c>
      <c r="K3038" s="1063" t="s">
        <v>924</v>
      </c>
      <c r="L3038" s="1063" t="s">
        <v>827</v>
      </c>
      <c r="M3038" s="1063">
        <v>1083.6479999999999</v>
      </c>
      <c r="N3038" s="1063">
        <v>0.54399999999999993</v>
      </c>
      <c r="O3038" s="1062">
        <f>VLOOKUP(C3038,'A. Rate Class Allocations'!$B$124:$J$128,6,FALSE)</f>
        <v>0.94261788524984402</v>
      </c>
      <c r="P3038" s="1061">
        <f>VLOOKUP(C3038,'A. Rate Class Allocations'!$B$124:$J$128,8,FALSE)</f>
        <v>0.86676492558695795</v>
      </c>
      <c r="Q3038" s="1061">
        <f>VLOOKUP(C3038,'A. Rate Class Allocations'!$B$124:$J$128,7,FALSE)</f>
        <v>0.93591420350510102</v>
      </c>
      <c r="R3038" s="1061">
        <f>VLOOKUP(C3038,'A. Rate Class Allocations'!$B$124:$J$128,9,FALSE)</f>
        <v>0.67326093337246795</v>
      </c>
      <c r="S3038" s="1060">
        <f t="shared" si="142"/>
        <v>885.37088944476977</v>
      </c>
      <c r="T3038" s="1060">
        <f t="shared" si="143"/>
        <v>0.34278227179336646</v>
      </c>
    </row>
    <row r="3039" spans="1:20" s="1063" customFormat="1">
      <c r="A3039" s="1072" t="s">
        <v>846</v>
      </c>
      <c r="B3039" s="1063" t="s">
        <v>768</v>
      </c>
      <c r="C3039" s="1063" t="s">
        <v>806</v>
      </c>
      <c r="D3039" s="1063" t="s">
        <v>1124</v>
      </c>
      <c r="E3039" s="1066">
        <v>2019</v>
      </c>
      <c r="F3039" s="1066">
        <v>2019</v>
      </c>
      <c r="G3039" s="1064">
        <v>43564</v>
      </c>
      <c r="H3039" s="1117">
        <f t="shared" si="141"/>
        <v>2019</v>
      </c>
      <c r="I3039" s="1118"/>
      <c r="J3039" s="1063" t="s">
        <v>925</v>
      </c>
      <c r="K3039" s="1063" t="s">
        <v>924</v>
      </c>
      <c r="L3039" s="1063" t="s">
        <v>827</v>
      </c>
      <c r="M3039" s="1063">
        <v>800.78400000000011</v>
      </c>
      <c r="N3039" s="1063">
        <v>0.40200000000000008</v>
      </c>
      <c r="O3039" s="1062">
        <f>VLOOKUP(C3039,'A. Rate Class Allocations'!$B$124:$J$128,6,FALSE)</f>
        <v>0.94261788524984402</v>
      </c>
      <c r="P3039" s="1061">
        <f>VLOOKUP(C3039,'A. Rate Class Allocations'!$B$124:$J$128,8,FALSE)</f>
        <v>0.86676492558695795</v>
      </c>
      <c r="Q3039" s="1061">
        <f>VLOOKUP(C3039,'A. Rate Class Allocations'!$B$124:$J$128,7,FALSE)</f>
        <v>0.93591420350510102</v>
      </c>
      <c r="R3039" s="1061">
        <f>VLOOKUP(C3039,'A. Rate Class Allocations'!$B$124:$J$128,9,FALSE)</f>
        <v>0.67326093337246795</v>
      </c>
      <c r="S3039" s="1060">
        <f t="shared" si="142"/>
        <v>654.26304697940725</v>
      </c>
      <c r="T3039" s="1060">
        <f t="shared" si="143"/>
        <v>0.25330601702377453</v>
      </c>
    </row>
    <row r="3040" spans="1:20" s="1063" customFormat="1">
      <c r="A3040" s="1072" t="s">
        <v>846</v>
      </c>
      <c r="B3040" s="1063" t="s">
        <v>768</v>
      </c>
      <c r="C3040" s="1063" t="s">
        <v>806</v>
      </c>
      <c r="D3040" s="1063" t="s">
        <v>1123</v>
      </c>
      <c r="E3040" s="1066">
        <v>2019</v>
      </c>
      <c r="F3040" s="1066">
        <v>2019</v>
      </c>
      <c r="G3040" s="1064">
        <v>43564</v>
      </c>
      <c r="H3040" s="1117">
        <f t="shared" si="141"/>
        <v>2019</v>
      </c>
      <c r="I3040" s="1118"/>
      <c r="J3040" s="1063" t="s">
        <v>925</v>
      </c>
      <c r="K3040" s="1063" t="s">
        <v>924</v>
      </c>
      <c r="L3040" s="1063" t="s">
        <v>827</v>
      </c>
      <c r="M3040" s="1063">
        <v>541.82399999999996</v>
      </c>
      <c r="N3040" s="1063">
        <v>0.27199999999999996</v>
      </c>
      <c r="O3040" s="1062">
        <f>VLOOKUP(C3040,'A. Rate Class Allocations'!$B$124:$J$128,6,FALSE)</f>
        <v>0.94261788524984402</v>
      </c>
      <c r="P3040" s="1061">
        <f>VLOOKUP(C3040,'A. Rate Class Allocations'!$B$124:$J$128,8,FALSE)</f>
        <v>0.86676492558695795</v>
      </c>
      <c r="Q3040" s="1061">
        <f>VLOOKUP(C3040,'A. Rate Class Allocations'!$B$124:$J$128,7,FALSE)</f>
        <v>0.93591420350510102</v>
      </c>
      <c r="R3040" s="1061">
        <f>VLOOKUP(C3040,'A. Rate Class Allocations'!$B$124:$J$128,9,FALSE)</f>
        <v>0.67326093337246795</v>
      </c>
      <c r="S3040" s="1060">
        <f t="shared" si="142"/>
        <v>442.68544472238489</v>
      </c>
      <c r="T3040" s="1060">
        <f t="shared" si="143"/>
        <v>0.17139113589668323</v>
      </c>
    </row>
    <row r="3041" spans="1:20" s="1063" customFormat="1">
      <c r="A3041" s="1072" t="s">
        <v>846</v>
      </c>
      <c r="B3041" s="1063" t="s">
        <v>768</v>
      </c>
      <c r="C3041" s="1063" t="s">
        <v>806</v>
      </c>
      <c r="D3041" s="1063" t="s">
        <v>1122</v>
      </c>
      <c r="E3041" s="1066">
        <v>2019</v>
      </c>
      <c r="F3041" s="1066">
        <v>2019</v>
      </c>
      <c r="G3041" s="1064">
        <v>43563</v>
      </c>
      <c r="H3041" s="1117">
        <f t="shared" si="141"/>
        <v>2019</v>
      </c>
      <c r="I3041" s="1118"/>
      <c r="J3041" s="1063" t="s">
        <v>925</v>
      </c>
      <c r="K3041" s="1063" t="s">
        <v>924</v>
      </c>
      <c r="L3041" s="1063" t="s">
        <v>827</v>
      </c>
      <c r="M3041" s="1063">
        <v>478.07999999999993</v>
      </c>
      <c r="N3041" s="1063">
        <v>0.24</v>
      </c>
      <c r="O3041" s="1062">
        <f>VLOOKUP(C3041,'A. Rate Class Allocations'!$B$124:$J$128,6,FALSE)</f>
        <v>0.94261788524984402</v>
      </c>
      <c r="P3041" s="1061">
        <f>VLOOKUP(C3041,'A. Rate Class Allocations'!$B$124:$J$128,8,FALSE)</f>
        <v>0.86676492558695795</v>
      </c>
      <c r="Q3041" s="1061">
        <f>VLOOKUP(C3041,'A. Rate Class Allocations'!$B$124:$J$128,7,FALSE)</f>
        <v>0.93591420350510102</v>
      </c>
      <c r="R3041" s="1061">
        <f>VLOOKUP(C3041,'A. Rate Class Allocations'!$B$124:$J$128,9,FALSE)</f>
        <v>0.67326093337246795</v>
      </c>
      <c r="S3041" s="1060">
        <f t="shared" si="142"/>
        <v>390.6048041668102</v>
      </c>
      <c r="T3041" s="1060">
        <f t="shared" si="143"/>
        <v>0.15122747285001462</v>
      </c>
    </row>
    <row r="3042" spans="1:20" s="1063" customFormat="1">
      <c r="A3042" s="1072" t="s">
        <v>846</v>
      </c>
      <c r="B3042" s="1063" t="s">
        <v>768</v>
      </c>
      <c r="C3042" s="1063" t="s">
        <v>806</v>
      </c>
      <c r="D3042" s="1063" t="s">
        <v>1121</v>
      </c>
      <c r="E3042" s="1066">
        <v>2019</v>
      </c>
      <c r="F3042" s="1066">
        <v>2019</v>
      </c>
      <c r="G3042" s="1064">
        <v>43564</v>
      </c>
      <c r="H3042" s="1117">
        <f t="shared" si="141"/>
        <v>2019</v>
      </c>
      <c r="I3042" s="1118"/>
      <c r="J3042" s="1063" t="s">
        <v>925</v>
      </c>
      <c r="K3042" s="1063" t="s">
        <v>924</v>
      </c>
      <c r="L3042" s="1063" t="s">
        <v>827</v>
      </c>
      <c r="M3042" s="1063">
        <v>541.82399999999996</v>
      </c>
      <c r="N3042" s="1063">
        <v>0.27199999999999996</v>
      </c>
      <c r="O3042" s="1062">
        <f>VLOOKUP(C3042,'A. Rate Class Allocations'!$B$124:$J$128,6,FALSE)</f>
        <v>0.94261788524984402</v>
      </c>
      <c r="P3042" s="1061">
        <f>VLOOKUP(C3042,'A. Rate Class Allocations'!$B$124:$J$128,8,FALSE)</f>
        <v>0.86676492558695795</v>
      </c>
      <c r="Q3042" s="1061">
        <f>VLOOKUP(C3042,'A. Rate Class Allocations'!$B$124:$J$128,7,FALSE)</f>
        <v>0.93591420350510102</v>
      </c>
      <c r="R3042" s="1061">
        <f>VLOOKUP(C3042,'A. Rate Class Allocations'!$B$124:$J$128,9,FALSE)</f>
        <v>0.67326093337246795</v>
      </c>
      <c r="S3042" s="1060">
        <f t="shared" si="142"/>
        <v>442.68544472238489</v>
      </c>
      <c r="T3042" s="1060">
        <f t="shared" si="143"/>
        <v>0.17139113589668323</v>
      </c>
    </row>
    <row r="3043" spans="1:20" s="1063" customFormat="1">
      <c r="A3043" s="1072" t="s">
        <v>846</v>
      </c>
      <c r="B3043" s="1063" t="s">
        <v>768</v>
      </c>
      <c r="C3043" s="1063" t="s">
        <v>806</v>
      </c>
      <c r="D3043" s="1063" t="s">
        <v>1120</v>
      </c>
      <c r="E3043" s="1066">
        <v>2019</v>
      </c>
      <c r="F3043" s="1066">
        <v>2019</v>
      </c>
      <c r="G3043" s="1064">
        <v>43567</v>
      </c>
      <c r="H3043" s="1117">
        <f t="shared" si="141"/>
        <v>2019</v>
      </c>
      <c r="I3043" s="1118"/>
      <c r="J3043" s="1063" t="s">
        <v>925</v>
      </c>
      <c r="K3043" s="1063" t="s">
        <v>924</v>
      </c>
      <c r="L3043" s="1063" t="s">
        <v>827</v>
      </c>
      <c r="M3043" s="1063">
        <v>541.82399999999996</v>
      </c>
      <c r="N3043" s="1063">
        <v>0.27199999999999996</v>
      </c>
      <c r="O3043" s="1062">
        <f>VLOOKUP(C3043,'A. Rate Class Allocations'!$B$124:$J$128,6,FALSE)</f>
        <v>0.94261788524984402</v>
      </c>
      <c r="P3043" s="1061">
        <f>VLOOKUP(C3043,'A. Rate Class Allocations'!$B$124:$J$128,8,FALSE)</f>
        <v>0.86676492558695795</v>
      </c>
      <c r="Q3043" s="1061">
        <f>VLOOKUP(C3043,'A. Rate Class Allocations'!$B$124:$J$128,7,FALSE)</f>
        <v>0.93591420350510102</v>
      </c>
      <c r="R3043" s="1061">
        <f>VLOOKUP(C3043,'A. Rate Class Allocations'!$B$124:$J$128,9,FALSE)</f>
        <v>0.67326093337246795</v>
      </c>
      <c r="S3043" s="1060">
        <f t="shared" si="142"/>
        <v>442.68544472238489</v>
      </c>
      <c r="T3043" s="1060">
        <f t="shared" si="143"/>
        <v>0.17139113589668323</v>
      </c>
    </row>
    <row r="3044" spans="1:20" s="1063" customFormat="1">
      <c r="A3044" s="1072" t="s">
        <v>846</v>
      </c>
      <c r="B3044" s="1063" t="s">
        <v>768</v>
      </c>
      <c r="C3044" s="1063" t="s">
        <v>806</v>
      </c>
      <c r="D3044" s="1063" t="s">
        <v>1119</v>
      </c>
      <c r="E3044" s="1066">
        <v>2019</v>
      </c>
      <c r="F3044" s="1066">
        <v>2019</v>
      </c>
      <c r="G3044" s="1064">
        <v>43563</v>
      </c>
      <c r="H3044" s="1117">
        <f t="shared" si="141"/>
        <v>2019</v>
      </c>
      <c r="I3044" s="1118"/>
      <c r="J3044" s="1063" t="s">
        <v>925</v>
      </c>
      <c r="K3044" s="1063" t="s">
        <v>924</v>
      </c>
      <c r="L3044" s="1063" t="s">
        <v>827</v>
      </c>
      <c r="M3044" s="1063">
        <v>270.91199999999998</v>
      </c>
      <c r="N3044" s="1063">
        <v>0.13599999999999998</v>
      </c>
      <c r="O3044" s="1062">
        <f>VLOOKUP(C3044,'A. Rate Class Allocations'!$B$124:$J$128,6,FALSE)</f>
        <v>0.94261788524984402</v>
      </c>
      <c r="P3044" s="1061">
        <f>VLOOKUP(C3044,'A. Rate Class Allocations'!$B$124:$J$128,8,FALSE)</f>
        <v>0.86676492558695795</v>
      </c>
      <c r="Q3044" s="1061">
        <f>VLOOKUP(C3044,'A. Rate Class Allocations'!$B$124:$J$128,7,FALSE)</f>
        <v>0.93591420350510102</v>
      </c>
      <c r="R3044" s="1061">
        <f>VLOOKUP(C3044,'A. Rate Class Allocations'!$B$124:$J$128,9,FALSE)</f>
        <v>0.67326093337246795</v>
      </c>
      <c r="S3044" s="1060">
        <f t="shared" si="142"/>
        <v>221.34272236119244</v>
      </c>
      <c r="T3044" s="1060">
        <f t="shared" si="143"/>
        <v>8.5695567948341614E-2</v>
      </c>
    </row>
    <row r="3045" spans="1:20" s="1063" customFormat="1">
      <c r="A3045" s="1072" t="s">
        <v>846</v>
      </c>
      <c r="B3045" s="1063" t="s">
        <v>768</v>
      </c>
      <c r="C3045" s="1063" t="s">
        <v>806</v>
      </c>
      <c r="D3045" s="1063" t="s">
        <v>1118</v>
      </c>
      <c r="E3045" s="1066">
        <v>2019</v>
      </c>
      <c r="F3045" s="1066">
        <v>2019</v>
      </c>
      <c r="G3045" s="1064">
        <v>43575</v>
      </c>
      <c r="H3045" s="1117">
        <f t="shared" si="141"/>
        <v>2019</v>
      </c>
      <c r="I3045" s="1118"/>
      <c r="J3045" s="1063" t="s">
        <v>925</v>
      </c>
      <c r="K3045" s="1063" t="s">
        <v>924</v>
      </c>
      <c r="L3045" s="1063" t="s">
        <v>827</v>
      </c>
      <c r="M3045" s="1063">
        <v>8910.7199999999993</v>
      </c>
      <c r="N3045" s="1063">
        <v>1.3599999999999999</v>
      </c>
      <c r="O3045" s="1062">
        <f>VLOOKUP(C3045,'A. Rate Class Allocations'!$B$124:$J$128,6,FALSE)</f>
        <v>0.94261788524984402</v>
      </c>
      <c r="P3045" s="1061">
        <f>VLOOKUP(C3045,'A. Rate Class Allocations'!$B$124:$J$128,8,FALSE)</f>
        <v>0.86676492558695795</v>
      </c>
      <c r="Q3045" s="1061">
        <f>VLOOKUP(C3045,'A. Rate Class Allocations'!$B$124:$J$128,7,FALSE)</f>
        <v>0.93591420350510102</v>
      </c>
      <c r="R3045" s="1061">
        <f>VLOOKUP(C3045,'A. Rate Class Allocations'!$B$124:$J$128,9,FALSE)</f>
        <v>0.67326093337246795</v>
      </c>
      <c r="S3045" s="1060">
        <f t="shared" si="142"/>
        <v>7280.308819831992</v>
      </c>
      <c r="T3045" s="1060">
        <f t="shared" si="143"/>
        <v>0.85695567948341611</v>
      </c>
    </row>
    <row r="3046" spans="1:20" s="1063" customFormat="1">
      <c r="A3046" s="1072" t="s">
        <v>846</v>
      </c>
      <c r="B3046" s="1063" t="s">
        <v>768</v>
      </c>
      <c r="C3046" s="1063" t="s">
        <v>806</v>
      </c>
      <c r="D3046" s="1063" t="s">
        <v>1118</v>
      </c>
      <c r="E3046" s="1066">
        <v>2019</v>
      </c>
      <c r="F3046" s="1066">
        <v>2019</v>
      </c>
      <c r="G3046" s="1064">
        <v>43575</v>
      </c>
      <c r="H3046" s="1117">
        <f t="shared" si="141"/>
        <v>2019</v>
      </c>
      <c r="I3046" s="1118"/>
      <c r="J3046" s="1063" t="s">
        <v>925</v>
      </c>
      <c r="K3046" s="1063" t="s">
        <v>924</v>
      </c>
      <c r="L3046" s="1063" t="s">
        <v>827</v>
      </c>
      <c r="M3046" s="1063">
        <v>380.01599999999996</v>
      </c>
      <c r="N3046" s="1063">
        <v>5.8000000000000003E-2</v>
      </c>
      <c r="O3046" s="1062">
        <f>VLOOKUP(C3046,'A. Rate Class Allocations'!$B$124:$J$128,6,FALSE)</f>
        <v>0.94261788524984402</v>
      </c>
      <c r="P3046" s="1061">
        <f>VLOOKUP(C3046,'A. Rate Class Allocations'!$B$124:$J$128,8,FALSE)</f>
        <v>0.86676492558695795</v>
      </c>
      <c r="Q3046" s="1061">
        <f>VLOOKUP(C3046,'A. Rate Class Allocations'!$B$124:$J$128,7,FALSE)</f>
        <v>0.93591420350510102</v>
      </c>
      <c r="R3046" s="1061">
        <f>VLOOKUP(C3046,'A. Rate Class Allocations'!$B$124:$J$128,9,FALSE)</f>
        <v>0.67326093337246795</v>
      </c>
      <c r="S3046" s="1060">
        <f t="shared" si="142"/>
        <v>310.48375849283497</v>
      </c>
      <c r="T3046" s="1060">
        <f t="shared" si="143"/>
        <v>3.6546639272086866E-2</v>
      </c>
    </row>
    <row r="3047" spans="1:20" s="1063" customFormat="1">
      <c r="A3047" s="1072" t="s">
        <v>846</v>
      </c>
      <c r="B3047" s="1063" t="s">
        <v>768</v>
      </c>
      <c r="C3047" s="1063" t="s">
        <v>806</v>
      </c>
      <c r="D3047" s="1063" t="s">
        <v>1118</v>
      </c>
      <c r="E3047" s="1066">
        <v>2019</v>
      </c>
      <c r="F3047" s="1066">
        <v>2019</v>
      </c>
      <c r="G3047" s="1064">
        <v>43575</v>
      </c>
      <c r="H3047" s="1117">
        <f t="shared" si="141"/>
        <v>2019</v>
      </c>
      <c r="I3047" s="1118"/>
      <c r="J3047" s="1063" t="s">
        <v>925</v>
      </c>
      <c r="K3047" s="1063" t="s">
        <v>924</v>
      </c>
      <c r="L3047" s="1063" t="s">
        <v>827</v>
      </c>
      <c r="M3047" s="1063">
        <v>281.73599999999999</v>
      </c>
      <c r="N3047" s="1063">
        <v>4.2999999999999997E-2</v>
      </c>
      <c r="O3047" s="1062">
        <f>VLOOKUP(C3047,'A. Rate Class Allocations'!$B$124:$J$128,6,FALSE)</f>
        <v>0.94261788524984402</v>
      </c>
      <c r="P3047" s="1061">
        <f>VLOOKUP(C3047,'A. Rate Class Allocations'!$B$124:$J$128,8,FALSE)</f>
        <v>0.86676492558695795</v>
      </c>
      <c r="Q3047" s="1061">
        <f>VLOOKUP(C3047,'A. Rate Class Allocations'!$B$124:$J$128,7,FALSE)</f>
        <v>0.93591420350510102</v>
      </c>
      <c r="R3047" s="1061">
        <f>VLOOKUP(C3047,'A. Rate Class Allocations'!$B$124:$J$128,9,FALSE)</f>
        <v>0.67326093337246795</v>
      </c>
      <c r="S3047" s="1060">
        <f t="shared" si="142"/>
        <v>230.18623474468799</v>
      </c>
      <c r="T3047" s="1060">
        <f t="shared" si="143"/>
        <v>2.7094922218960947E-2</v>
      </c>
    </row>
    <row r="3048" spans="1:20" s="1063" customFormat="1">
      <c r="A3048" s="1072" t="s">
        <v>846</v>
      </c>
      <c r="B3048" s="1063" t="s">
        <v>768</v>
      </c>
      <c r="C3048" s="1063" t="s">
        <v>806</v>
      </c>
      <c r="D3048" s="1063" t="s">
        <v>1118</v>
      </c>
      <c r="E3048" s="1066">
        <v>2019</v>
      </c>
      <c r="F3048" s="1066">
        <v>2019</v>
      </c>
      <c r="G3048" s="1064">
        <v>43575</v>
      </c>
      <c r="H3048" s="1117">
        <f t="shared" si="141"/>
        <v>2019</v>
      </c>
      <c r="I3048" s="1118"/>
      <c r="J3048" s="1063" t="s">
        <v>843</v>
      </c>
      <c r="K3048" s="1063" t="s">
        <v>924</v>
      </c>
      <c r="L3048" s="1063" t="s">
        <v>827</v>
      </c>
      <c r="M3048" s="1063">
        <v>1782.1439999999998</v>
      </c>
      <c r="N3048" s="1063">
        <v>0.27199999999999996</v>
      </c>
      <c r="O3048" s="1062">
        <f>VLOOKUP(C3048,'A. Rate Class Allocations'!$B$124:$J$128,6,FALSE)</f>
        <v>0.94261788524984402</v>
      </c>
      <c r="P3048" s="1061">
        <f>VLOOKUP(C3048,'A. Rate Class Allocations'!$B$124:$J$128,8,FALSE)</f>
        <v>0.86676492558695795</v>
      </c>
      <c r="Q3048" s="1061">
        <f>VLOOKUP(C3048,'A. Rate Class Allocations'!$B$124:$J$128,7,FALSE)</f>
        <v>0.93591420350510102</v>
      </c>
      <c r="R3048" s="1061">
        <f>VLOOKUP(C3048,'A. Rate Class Allocations'!$B$124:$J$128,9,FALSE)</f>
        <v>0.67326093337246795</v>
      </c>
      <c r="S3048" s="1060">
        <f t="shared" si="142"/>
        <v>1456.0617639663983</v>
      </c>
      <c r="T3048" s="1060">
        <f t="shared" si="143"/>
        <v>0.17139113589668323</v>
      </c>
    </row>
    <row r="3049" spans="1:20" s="1063" customFormat="1">
      <c r="A3049" s="1072" t="s">
        <v>846</v>
      </c>
      <c r="B3049" s="1063" t="s">
        <v>768</v>
      </c>
      <c r="C3049" s="1063" t="s">
        <v>806</v>
      </c>
      <c r="D3049" s="1063" t="s">
        <v>1118</v>
      </c>
      <c r="E3049" s="1066">
        <v>2019</v>
      </c>
      <c r="F3049" s="1066">
        <v>2019</v>
      </c>
      <c r="G3049" s="1064">
        <v>43575</v>
      </c>
      <c r="H3049" s="1117">
        <f t="shared" si="141"/>
        <v>2019</v>
      </c>
      <c r="I3049" s="1118"/>
      <c r="J3049" s="1063" t="s">
        <v>843</v>
      </c>
      <c r="K3049" s="1063" t="s">
        <v>924</v>
      </c>
      <c r="L3049" s="1063" t="s">
        <v>827</v>
      </c>
      <c r="M3049" s="1063">
        <v>380.01599999999996</v>
      </c>
      <c r="N3049" s="1063">
        <v>5.8000000000000003E-2</v>
      </c>
      <c r="O3049" s="1062">
        <f>VLOOKUP(C3049,'A. Rate Class Allocations'!$B$124:$J$128,6,FALSE)</f>
        <v>0.94261788524984402</v>
      </c>
      <c r="P3049" s="1061">
        <f>VLOOKUP(C3049,'A. Rate Class Allocations'!$B$124:$J$128,8,FALSE)</f>
        <v>0.86676492558695795</v>
      </c>
      <c r="Q3049" s="1061">
        <f>VLOOKUP(C3049,'A. Rate Class Allocations'!$B$124:$J$128,7,FALSE)</f>
        <v>0.93591420350510102</v>
      </c>
      <c r="R3049" s="1061">
        <f>VLOOKUP(C3049,'A. Rate Class Allocations'!$B$124:$J$128,9,FALSE)</f>
        <v>0.67326093337246795</v>
      </c>
      <c r="S3049" s="1060">
        <f t="shared" si="142"/>
        <v>310.48375849283497</v>
      </c>
      <c r="T3049" s="1060">
        <f t="shared" si="143"/>
        <v>3.6546639272086866E-2</v>
      </c>
    </row>
    <row r="3050" spans="1:20" s="1063" customFormat="1">
      <c r="A3050" s="1072" t="s">
        <v>846</v>
      </c>
      <c r="B3050" s="1063" t="s">
        <v>768</v>
      </c>
      <c r="C3050" s="1063" t="s">
        <v>806</v>
      </c>
      <c r="D3050" s="1063" t="s">
        <v>1118</v>
      </c>
      <c r="E3050" s="1066">
        <v>2019</v>
      </c>
      <c r="F3050" s="1066">
        <v>2019</v>
      </c>
      <c r="G3050" s="1064">
        <v>43575</v>
      </c>
      <c r="H3050" s="1117">
        <f t="shared" si="141"/>
        <v>2019</v>
      </c>
      <c r="I3050" s="1118"/>
      <c r="J3050" s="1063" t="s">
        <v>843</v>
      </c>
      <c r="K3050" s="1063" t="s">
        <v>924</v>
      </c>
      <c r="L3050" s="1063" t="s">
        <v>827</v>
      </c>
      <c r="M3050" s="1063">
        <v>7606.8720000000012</v>
      </c>
      <c r="N3050" s="1063">
        <v>1.161</v>
      </c>
      <c r="O3050" s="1062">
        <f>VLOOKUP(C3050,'A. Rate Class Allocations'!$B$124:$J$128,6,FALSE)</f>
        <v>0.94261788524984402</v>
      </c>
      <c r="P3050" s="1061">
        <f>VLOOKUP(C3050,'A. Rate Class Allocations'!$B$124:$J$128,8,FALSE)</f>
        <v>0.86676492558695795</v>
      </c>
      <c r="Q3050" s="1061">
        <f>VLOOKUP(C3050,'A. Rate Class Allocations'!$B$124:$J$128,7,FALSE)</f>
        <v>0.93591420350510102</v>
      </c>
      <c r="R3050" s="1061">
        <f>VLOOKUP(C3050,'A. Rate Class Allocations'!$B$124:$J$128,9,FALSE)</f>
        <v>0.67326093337246795</v>
      </c>
      <c r="S3050" s="1060">
        <f t="shared" si="142"/>
        <v>6215.0283381065774</v>
      </c>
      <c r="T3050" s="1060">
        <f t="shared" si="143"/>
        <v>0.73156289991194567</v>
      </c>
    </row>
    <row r="3051" spans="1:20" s="1063" customFormat="1">
      <c r="A3051" s="1072" t="s">
        <v>846</v>
      </c>
      <c r="B3051" s="1063" t="s">
        <v>768</v>
      </c>
      <c r="C3051" s="1063" t="s">
        <v>806</v>
      </c>
      <c r="D3051" s="1063" t="s">
        <v>1118</v>
      </c>
      <c r="E3051" s="1066">
        <v>2019</v>
      </c>
      <c r="F3051" s="1066">
        <v>2019</v>
      </c>
      <c r="G3051" s="1064">
        <v>43575</v>
      </c>
      <c r="H3051" s="1117">
        <f t="shared" si="141"/>
        <v>2019</v>
      </c>
      <c r="I3051" s="1118"/>
      <c r="J3051" s="1063" t="s">
        <v>843</v>
      </c>
      <c r="K3051" s="1063" t="s">
        <v>924</v>
      </c>
      <c r="L3051" s="1063" t="s">
        <v>827</v>
      </c>
      <c r="M3051" s="1063">
        <v>2339.0640000000003</v>
      </c>
      <c r="N3051" s="1063">
        <v>0.3570000000000001</v>
      </c>
      <c r="O3051" s="1062">
        <f>VLOOKUP(C3051,'A. Rate Class Allocations'!$B$124:$J$128,6,FALSE)</f>
        <v>0.94261788524984402</v>
      </c>
      <c r="P3051" s="1061">
        <f>VLOOKUP(C3051,'A. Rate Class Allocations'!$B$124:$J$128,8,FALSE)</f>
        <v>0.86676492558695795</v>
      </c>
      <c r="Q3051" s="1061">
        <f>VLOOKUP(C3051,'A. Rate Class Allocations'!$B$124:$J$128,7,FALSE)</f>
        <v>0.93591420350510102</v>
      </c>
      <c r="R3051" s="1061">
        <f>VLOOKUP(C3051,'A. Rate Class Allocations'!$B$124:$J$128,9,FALSE)</f>
        <v>0.67326093337246795</v>
      </c>
      <c r="S3051" s="1060">
        <f t="shared" si="142"/>
        <v>1911.0810652058983</v>
      </c>
      <c r="T3051" s="1060">
        <f t="shared" si="143"/>
        <v>0.22495086586439678</v>
      </c>
    </row>
    <row r="3052" spans="1:20" s="1063" customFormat="1">
      <c r="A3052" s="1072" t="s">
        <v>846</v>
      </c>
      <c r="B3052" s="1063" t="s">
        <v>768</v>
      </c>
      <c r="C3052" s="1063" t="s">
        <v>806</v>
      </c>
      <c r="D3052" s="1063" t="s">
        <v>1118</v>
      </c>
      <c r="E3052" s="1066">
        <v>2019</v>
      </c>
      <c r="F3052" s="1066">
        <v>2019</v>
      </c>
      <c r="G3052" s="1064">
        <v>43575</v>
      </c>
      <c r="H3052" s="1117">
        <f t="shared" si="141"/>
        <v>2019</v>
      </c>
      <c r="I3052" s="1118"/>
      <c r="J3052" s="1063" t="s">
        <v>843</v>
      </c>
      <c r="K3052" s="1063" t="s">
        <v>924</v>
      </c>
      <c r="L3052" s="1063" t="s">
        <v>827</v>
      </c>
      <c r="M3052" s="1063">
        <v>1572.4799999999998</v>
      </c>
      <c r="N3052" s="1063">
        <v>0.24</v>
      </c>
      <c r="O3052" s="1062">
        <f>VLOOKUP(C3052,'A. Rate Class Allocations'!$B$124:$J$128,6,FALSE)</f>
        <v>0.94261788524984402</v>
      </c>
      <c r="P3052" s="1061">
        <f>VLOOKUP(C3052,'A. Rate Class Allocations'!$B$124:$J$128,8,FALSE)</f>
        <v>0.86676492558695795</v>
      </c>
      <c r="Q3052" s="1061">
        <f>VLOOKUP(C3052,'A. Rate Class Allocations'!$B$124:$J$128,7,FALSE)</f>
        <v>0.93591420350510102</v>
      </c>
      <c r="R3052" s="1061">
        <f>VLOOKUP(C3052,'A. Rate Class Allocations'!$B$124:$J$128,9,FALSE)</f>
        <v>0.67326093337246795</v>
      </c>
      <c r="S3052" s="1060">
        <f t="shared" si="142"/>
        <v>1284.7603799703516</v>
      </c>
      <c r="T3052" s="1060">
        <f t="shared" si="143"/>
        <v>0.15122747285001462</v>
      </c>
    </row>
    <row r="3053" spans="1:20" s="1063" customFormat="1">
      <c r="A3053" s="1072" t="s">
        <v>846</v>
      </c>
      <c r="B3053" s="1063" t="s">
        <v>768</v>
      </c>
      <c r="C3053" s="1063" t="s">
        <v>806</v>
      </c>
      <c r="D3053" s="1063" t="s">
        <v>1117</v>
      </c>
      <c r="E3053" s="1066">
        <v>2019</v>
      </c>
      <c r="F3053" s="1066">
        <v>2019</v>
      </c>
      <c r="G3053" s="1064">
        <v>43566</v>
      </c>
      <c r="H3053" s="1117">
        <f t="shared" si="141"/>
        <v>2019</v>
      </c>
      <c r="I3053" s="1118"/>
      <c r="J3053" s="1063" t="s">
        <v>925</v>
      </c>
      <c r="K3053" s="1063" t="s">
        <v>924</v>
      </c>
      <c r="L3053" s="1063" t="s">
        <v>827</v>
      </c>
      <c r="M3053" s="1063">
        <v>72.209999999999994</v>
      </c>
      <c r="N3053" s="1063">
        <v>2.8999999999999998E-2</v>
      </c>
      <c r="O3053" s="1062">
        <f>VLOOKUP(C3053,'A. Rate Class Allocations'!$B$124:$J$128,6,FALSE)</f>
        <v>0.94261788524984402</v>
      </c>
      <c r="P3053" s="1061">
        <f>VLOOKUP(C3053,'A. Rate Class Allocations'!$B$124:$J$128,8,FALSE)</f>
        <v>0.86676492558695795</v>
      </c>
      <c r="Q3053" s="1061">
        <f>VLOOKUP(C3053,'A. Rate Class Allocations'!$B$124:$J$128,7,FALSE)</f>
        <v>0.93591420350510102</v>
      </c>
      <c r="R3053" s="1061">
        <f>VLOOKUP(C3053,'A. Rate Class Allocations'!$B$124:$J$128,9,FALSE)</f>
        <v>0.67326093337246795</v>
      </c>
      <c r="S3053" s="1060">
        <f t="shared" si="142"/>
        <v>58.997600629361955</v>
      </c>
      <c r="T3053" s="1060">
        <f t="shared" si="143"/>
        <v>1.8273319636043429E-2</v>
      </c>
    </row>
    <row r="3054" spans="1:20" s="1063" customFormat="1">
      <c r="A3054" s="1072" t="s">
        <v>846</v>
      </c>
      <c r="B3054" s="1063" t="s">
        <v>768</v>
      </c>
      <c r="C3054" s="1063" t="s">
        <v>806</v>
      </c>
      <c r="D3054" s="1063" t="s">
        <v>1117</v>
      </c>
      <c r="E3054" s="1066">
        <v>2019</v>
      </c>
      <c r="F3054" s="1066">
        <v>2019</v>
      </c>
      <c r="G3054" s="1064">
        <v>43566</v>
      </c>
      <c r="H3054" s="1117">
        <f t="shared" si="141"/>
        <v>2019</v>
      </c>
      <c r="I3054" s="1118"/>
      <c r="J3054" s="1063" t="s">
        <v>925</v>
      </c>
      <c r="K3054" s="1063" t="s">
        <v>924</v>
      </c>
      <c r="L3054" s="1063" t="s">
        <v>827</v>
      </c>
      <c r="M3054" s="1063">
        <v>278.88000000000005</v>
      </c>
      <c r="N3054" s="1063">
        <v>0.112</v>
      </c>
      <c r="O3054" s="1062">
        <f>VLOOKUP(C3054,'A. Rate Class Allocations'!$B$124:$J$128,6,FALSE)</f>
        <v>0.94261788524984402</v>
      </c>
      <c r="P3054" s="1061">
        <f>VLOOKUP(C3054,'A. Rate Class Allocations'!$B$124:$J$128,8,FALSE)</f>
        <v>0.86676492558695795</v>
      </c>
      <c r="Q3054" s="1061">
        <f>VLOOKUP(C3054,'A. Rate Class Allocations'!$B$124:$J$128,7,FALSE)</f>
        <v>0.93591420350510102</v>
      </c>
      <c r="R3054" s="1061">
        <f>VLOOKUP(C3054,'A. Rate Class Allocations'!$B$124:$J$128,9,FALSE)</f>
        <v>0.67326093337246795</v>
      </c>
      <c r="S3054" s="1060">
        <f t="shared" si="142"/>
        <v>227.85280243063937</v>
      </c>
      <c r="T3054" s="1060">
        <f t="shared" si="143"/>
        <v>7.0572820663340155E-2</v>
      </c>
    </row>
    <row r="3055" spans="1:20" s="1063" customFormat="1">
      <c r="A3055" s="1072" t="s">
        <v>846</v>
      </c>
      <c r="B3055" s="1063" t="s">
        <v>768</v>
      </c>
      <c r="C3055" s="1063" t="s">
        <v>806</v>
      </c>
      <c r="D3055" s="1063" t="s">
        <v>1117</v>
      </c>
      <c r="E3055" s="1066">
        <v>2019</v>
      </c>
      <c r="F3055" s="1066">
        <v>2019</v>
      </c>
      <c r="G3055" s="1064">
        <v>43566</v>
      </c>
      <c r="H3055" s="1117">
        <f t="shared" si="141"/>
        <v>2019</v>
      </c>
      <c r="I3055" s="1118"/>
      <c r="J3055" s="1063" t="s">
        <v>925</v>
      </c>
      <c r="K3055" s="1063" t="s">
        <v>924</v>
      </c>
      <c r="L3055" s="1063" t="s">
        <v>827</v>
      </c>
      <c r="M3055" s="1063">
        <v>129.47999999999999</v>
      </c>
      <c r="N3055" s="1063">
        <v>5.2000000000000005E-2</v>
      </c>
      <c r="O3055" s="1062">
        <f>VLOOKUP(C3055,'A. Rate Class Allocations'!$B$124:$J$128,6,FALSE)</f>
        <v>0.94261788524984402</v>
      </c>
      <c r="P3055" s="1061">
        <f>VLOOKUP(C3055,'A. Rate Class Allocations'!$B$124:$J$128,8,FALSE)</f>
        <v>0.86676492558695795</v>
      </c>
      <c r="Q3055" s="1061">
        <f>VLOOKUP(C3055,'A. Rate Class Allocations'!$B$124:$J$128,7,FALSE)</f>
        <v>0.93591420350510102</v>
      </c>
      <c r="R3055" s="1061">
        <f>VLOOKUP(C3055,'A. Rate Class Allocations'!$B$124:$J$128,9,FALSE)</f>
        <v>0.67326093337246795</v>
      </c>
      <c r="S3055" s="1060">
        <f t="shared" si="142"/>
        <v>105.7888011285111</v>
      </c>
      <c r="T3055" s="1060">
        <f t="shared" si="143"/>
        <v>3.2765952450836508E-2</v>
      </c>
    </row>
    <row r="3056" spans="1:20" s="1063" customFormat="1">
      <c r="A3056" s="1072" t="s">
        <v>846</v>
      </c>
      <c r="B3056" s="1063" t="s">
        <v>768</v>
      </c>
      <c r="C3056" s="1063" t="s">
        <v>806</v>
      </c>
      <c r="D3056" s="1063" t="s">
        <v>1117</v>
      </c>
      <c r="E3056" s="1066">
        <v>2019</v>
      </c>
      <c r="F3056" s="1066">
        <v>2019</v>
      </c>
      <c r="G3056" s="1064">
        <v>43566</v>
      </c>
      <c r="H3056" s="1117">
        <f t="shared" si="141"/>
        <v>2019</v>
      </c>
      <c r="I3056" s="1118"/>
      <c r="J3056" s="1063" t="s">
        <v>925</v>
      </c>
      <c r="K3056" s="1063" t="s">
        <v>924</v>
      </c>
      <c r="L3056" s="1063" t="s">
        <v>827</v>
      </c>
      <c r="M3056" s="1063">
        <v>278.88000000000005</v>
      </c>
      <c r="N3056" s="1063">
        <v>0.112</v>
      </c>
      <c r="O3056" s="1062">
        <f>VLOOKUP(C3056,'A. Rate Class Allocations'!$B$124:$J$128,6,FALSE)</f>
        <v>0.94261788524984402</v>
      </c>
      <c r="P3056" s="1061">
        <f>VLOOKUP(C3056,'A. Rate Class Allocations'!$B$124:$J$128,8,FALSE)</f>
        <v>0.86676492558695795</v>
      </c>
      <c r="Q3056" s="1061">
        <f>VLOOKUP(C3056,'A. Rate Class Allocations'!$B$124:$J$128,7,FALSE)</f>
        <v>0.93591420350510102</v>
      </c>
      <c r="R3056" s="1061">
        <f>VLOOKUP(C3056,'A. Rate Class Allocations'!$B$124:$J$128,9,FALSE)</f>
        <v>0.67326093337246795</v>
      </c>
      <c r="S3056" s="1060">
        <f t="shared" si="142"/>
        <v>227.85280243063937</v>
      </c>
      <c r="T3056" s="1060">
        <f t="shared" si="143"/>
        <v>7.0572820663340155E-2</v>
      </c>
    </row>
    <row r="3057" spans="1:20" s="1063" customFormat="1">
      <c r="A3057" s="1072" t="s">
        <v>846</v>
      </c>
      <c r="B3057" s="1063" t="s">
        <v>768</v>
      </c>
      <c r="C3057" s="1063" t="s">
        <v>806</v>
      </c>
      <c r="D3057" s="1063" t="s">
        <v>1117</v>
      </c>
      <c r="E3057" s="1066">
        <v>2019</v>
      </c>
      <c r="F3057" s="1066">
        <v>2019</v>
      </c>
      <c r="G3057" s="1064">
        <v>43566</v>
      </c>
      <c r="H3057" s="1117">
        <f t="shared" si="141"/>
        <v>2019</v>
      </c>
      <c r="I3057" s="1118"/>
      <c r="J3057" s="1063" t="s">
        <v>925</v>
      </c>
      <c r="K3057" s="1063" t="s">
        <v>924</v>
      </c>
      <c r="L3057" s="1063" t="s">
        <v>827</v>
      </c>
      <c r="M3057" s="1063">
        <v>258.95999999999998</v>
      </c>
      <c r="N3057" s="1063">
        <v>0.10400000000000001</v>
      </c>
      <c r="O3057" s="1062">
        <f>VLOOKUP(C3057,'A. Rate Class Allocations'!$B$124:$J$128,6,FALSE)</f>
        <v>0.94261788524984402</v>
      </c>
      <c r="P3057" s="1061">
        <f>VLOOKUP(C3057,'A. Rate Class Allocations'!$B$124:$J$128,8,FALSE)</f>
        <v>0.86676492558695795</v>
      </c>
      <c r="Q3057" s="1061">
        <f>VLOOKUP(C3057,'A. Rate Class Allocations'!$B$124:$J$128,7,FALSE)</f>
        <v>0.93591420350510102</v>
      </c>
      <c r="R3057" s="1061">
        <f>VLOOKUP(C3057,'A. Rate Class Allocations'!$B$124:$J$128,9,FALSE)</f>
        <v>0.67326093337246795</v>
      </c>
      <c r="S3057" s="1060">
        <f t="shared" si="142"/>
        <v>211.57760225702219</v>
      </c>
      <c r="T3057" s="1060">
        <f t="shared" si="143"/>
        <v>6.5531904901673016E-2</v>
      </c>
    </row>
    <row r="3058" spans="1:20" s="1063" customFormat="1">
      <c r="A3058" s="1072" t="s">
        <v>846</v>
      </c>
      <c r="B3058" s="1063" t="s">
        <v>768</v>
      </c>
      <c r="C3058" s="1063" t="s">
        <v>806</v>
      </c>
      <c r="D3058" s="1063" t="s">
        <v>1117</v>
      </c>
      <c r="E3058" s="1066">
        <v>2019</v>
      </c>
      <c r="F3058" s="1066">
        <v>2019</v>
      </c>
      <c r="G3058" s="1064">
        <v>43566</v>
      </c>
      <c r="H3058" s="1117">
        <f t="shared" si="141"/>
        <v>2019</v>
      </c>
      <c r="I3058" s="1118"/>
      <c r="J3058" s="1063" t="s">
        <v>925</v>
      </c>
      <c r="K3058" s="1063" t="s">
        <v>924</v>
      </c>
      <c r="L3058" s="1063" t="s">
        <v>827</v>
      </c>
      <c r="M3058" s="1063">
        <v>72.209999999999994</v>
      </c>
      <c r="N3058" s="1063">
        <v>2.8999999999999998E-2</v>
      </c>
      <c r="O3058" s="1062">
        <f>VLOOKUP(C3058,'A. Rate Class Allocations'!$B$124:$J$128,6,FALSE)</f>
        <v>0.94261788524984402</v>
      </c>
      <c r="P3058" s="1061">
        <f>VLOOKUP(C3058,'A. Rate Class Allocations'!$B$124:$J$128,8,FALSE)</f>
        <v>0.86676492558695795</v>
      </c>
      <c r="Q3058" s="1061">
        <f>VLOOKUP(C3058,'A. Rate Class Allocations'!$B$124:$J$128,7,FALSE)</f>
        <v>0.93591420350510102</v>
      </c>
      <c r="R3058" s="1061">
        <f>VLOOKUP(C3058,'A. Rate Class Allocations'!$B$124:$J$128,9,FALSE)</f>
        <v>0.67326093337246795</v>
      </c>
      <c r="S3058" s="1060">
        <f t="shared" si="142"/>
        <v>58.997600629361955</v>
      </c>
      <c r="T3058" s="1060">
        <f t="shared" si="143"/>
        <v>1.8273319636043429E-2</v>
      </c>
    </row>
    <row r="3059" spans="1:20" s="1063" customFormat="1">
      <c r="A3059" s="1072" t="s">
        <v>846</v>
      </c>
      <c r="B3059" s="1063" t="s">
        <v>768</v>
      </c>
      <c r="C3059" s="1063" t="s">
        <v>806</v>
      </c>
      <c r="D3059" s="1063" t="s">
        <v>1117</v>
      </c>
      <c r="E3059" s="1066">
        <v>2019</v>
      </c>
      <c r="F3059" s="1066">
        <v>2019</v>
      </c>
      <c r="G3059" s="1064">
        <v>43566</v>
      </c>
      <c r="H3059" s="1117">
        <f t="shared" si="141"/>
        <v>2019</v>
      </c>
      <c r="I3059" s="1118"/>
      <c r="J3059" s="1063" t="s">
        <v>925</v>
      </c>
      <c r="K3059" s="1063" t="s">
        <v>924</v>
      </c>
      <c r="L3059" s="1063" t="s">
        <v>827</v>
      </c>
      <c r="M3059" s="1063">
        <v>216.62999999999997</v>
      </c>
      <c r="N3059" s="1063">
        <v>8.6999999999999994E-2</v>
      </c>
      <c r="O3059" s="1062">
        <f>VLOOKUP(C3059,'A. Rate Class Allocations'!$B$124:$J$128,6,FALSE)</f>
        <v>0.94261788524984402</v>
      </c>
      <c r="P3059" s="1061">
        <f>VLOOKUP(C3059,'A. Rate Class Allocations'!$B$124:$J$128,8,FALSE)</f>
        <v>0.86676492558695795</v>
      </c>
      <c r="Q3059" s="1061">
        <f>VLOOKUP(C3059,'A. Rate Class Allocations'!$B$124:$J$128,7,FALSE)</f>
        <v>0.93591420350510102</v>
      </c>
      <c r="R3059" s="1061">
        <f>VLOOKUP(C3059,'A. Rate Class Allocations'!$B$124:$J$128,9,FALSE)</f>
        <v>0.67326093337246795</v>
      </c>
      <c r="S3059" s="1060">
        <f t="shared" si="142"/>
        <v>176.99280188808586</v>
      </c>
      <c r="T3059" s="1060">
        <f t="shared" si="143"/>
        <v>5.4819958908130288E-2</v>
      </c>
    </row>
    <row r="3060" spans="1:20" s="1063" customFormat="1">
      <c r="A3060" s="1072" t="s">
        <v>846</v>
      </c>
      <c r="B3060" s="1063" t="s">
        <v>768</v>
      </c>
      <c r="C3060" s="1063" t="s">
        <v>806</v>
      </c>
      <c r="D3060" s="1063" t="s">
        <v>1117</v>
      </c>
      <c r="E3060" s="1066">
        <v>2019</v>
      </c>
      <c r="F3060" s="1066">
        <v>2019</v>
      </c>
      <c r="G3060" s="1064">
        <v>43566</v>
      </c>
      <c r="H3060" s="1117">
        <f t="shared" si="141"/>
        <v>2019</v>
      </c>
      <c r="I3060" s="1118"/>
      <c r="J3060" s="1063" t="s">
        <v>925</v>
      </c>
      <c r="K3060" s="1063" t="s">
        <v>924</v>
      </c>
      <c r="L3060" s="1063" t="s">
        <v>827</v>
      </c>
      <c r="M3060" s="1063">
        <v>253.98000000000002</v>
      </c>
      <c r="N3060" s="1063">
        <v>0.10199999999999999</v>
      </c>
      <c r="O3060" s="1062">
        <f>VLOOKUP(C3060,'A. Rate Class Allocations'!$B$124:$J$128,6,FALSE)</f>
        <v>0.94261788524984402</v>
      </c>
      <c r="P3060" s="1061">
        <f>VLOOKUP(C3060,'A. Rate Class Allocations'!$B$124:$J$128,8,FALSE)</f>
        <v>0.86676492558695795</v>
      </c>
      <c r="Q3060" s="1061">
        <f>VLOOKUP(C3060,'A. Rate Class Allocations'!$B$124:$J$128,7,FALSE)</f>
        <v>0.93591420350510102</v>
      </c>
      <c r="R3060" s="1061">
        <f>VLOOKUP(C3060,'A. Rate Class Allocations'!$B$124:$J$128,9,FALSE)</f>
        <v>0.67326093337246795</v>
      </c>
      <c r="S3060" s="1060">
        <f t="shared" si="142"/>
        <v>207.50880221361794</v>
      </c>
      <c r="T3060" s="1060">
        <f t="shared" si="143"/>
        <v>6.42716759612562E-2</v>
      </c>
    </row>
    <row r="3061" spans="1:20" s="1063" customFormat="1">
      <c r="A3061" s="1072" t="s">
        <v>846</v>
      </c>
      <c r="B3061" s="1063" t="s">
        <v>768</v>
      </c>
      <c r="C3061" s="1063" t="s">
        <v>806</v>
      </c>
      <c r="D3061" s="1063" t="s">
        <v>1116</v>
      </c>
      <c r="E3061" s="1066">
        <v>2019</v>
      </c>
      <c r="F3061" s="1066">
        <v>2019</v>
      </c>
      <c r="G3061" s="1064">
        <v>43551</v>
      </c>
      <c r="H3061" s="1117">
        <f t="shared" si="141"/>
        <v>2019</v>
      </c>
      <c r="I3061" s="1118"/>
      <c r="J3061" s="1063" t="s">
        <v>925</v>
      </c>
      <c r="K3061" s="1063" t="s">
        <v>924</v>
      </c>
      <c r="L3061" s="1063" t="s">
        <v>827</v>
      </c>
      <c r="M3061" s="1063">
        <v>1095.6400000000001</v>
      </c>
      <c r="N3061" s="1063">
        <v>0.36400000000000005</v>
      </c>
      <c r="O3061" s="1062">
        <f>VLOOKUP(C3061,'A. Rate Class Allocations'!$B$124:$J$128,6,FALSE)</f>
        <v>0.94261788524984402</v>
      </c>
      <c r="P3061" s="1061">
        <f>VLOOKUP(C3061,'A. Rate Class Allocations'!$B$124:$J$128,8,FALSE)</f>
        <v>0.86676492558695795</v>
      </c>
      <c r="Q3061" s="1061">
        <f>VLOOKUP(C3061,'A. Rate Class Allocations'!$B$124:$J$128,7,FALSE)</f>
        <v>0.93591420350510102</v>
      </c>
      <c r="R3061" s="1061">
        <f>VLOOKUP(C3061,'A. Rate Class Allocations'!$B$124:$J$128,9,FALSE)</f>
        <v>0.67326093337246795</v>
      </c>
      <c r="S3061" s="1060">
        <f t="shared" si="142"/>
        <v>895.16869067378673</v>
      </c>
      <c r="T3061" s="1060">
        <f t="shared" si="143"/>
        <v>0.22936166715585554</v>
      </c>
    </row>
    <row r="3062" spans="1:20" s="1063" customFormat="1">
      <c r="A3062" s="1072" t="s">
        <v>846</v>
      </c>
      <c r="B3062" s="1063" t="s">
        <v>768</v>
      </c>
      <c r="C3062" s="1063" t="s">
        <v>806</v>
      </c>
      <c r="D3062" s="1063" t="s">
        <v>1116</v>
      </c>
      <c r="E3062" s="1066">
        <v>2019</v>
      </c>
      <c r="F3062" s="1066">
        <v>2019</v>
      </c>
      <c r="G3062" s="1064">
        <v>43551</v>
      </c>
      <c r="H3062" s="1117">
        <f t="shared" si="141"/>
        <v>2019</v>
      </c>
      <c r="I3062" s="1118"/>
      <c r="J3062" s="1063" t="s">
        <v>925</v>
      </c>
      <c r="K3062" s="1063" t="s">
        <v>924</v>
      </c>
      <c r="L3062" s="1063" t="s">
        <v>827</v>
      </c>
      <c r="M3062" s="1063">
        <v>1047.48</v>
      </c>
      <c r="N3062" s="1063">
        <v>0.34799999999999998</v>
      </c>
      <c r="O3062" s="1062">
        <f>VLOOKUP(C3062,'A. Rate Class Allocations'!$B$124:$J$128,6,FALSE)</f>
        <v>0.94261788524984402</v>
      </c>
      <c r="P3062" s="1061">
        <f>VLOOKUP(C3062,'A. Rate Class Allocations'!$B$124:$J$128,8,FALSE)</f>
        <v>0.86676492558695795</v>
      </c>
      <c r="Q3062" s="1061">
        <f>VLOOKUP(C3062,'A. Rate Class Allocations'!$B$124:$J$128,7,FALSE)</f>
        <v>0.93591420350510102</v>
      </c>
      <c r="R3062" s="1061">
        <f>VLOOKUP(C3062,'A. Rate Class Allocations'!$B$124:$J$128,9,FALSE)</f>
        <v>0.67326093337246795</v>
      </c>
      <c r="S3062" s="1060">
        <f t="shared" si="142"/>
        <v>855.82061635845537</v>
      </c>
      <c r="T3062" s="1060">
        <f t="shared" si="143"/>
        <v>0.21927983563252115</v>
      </c>
    </row>
    <row r="3063" spans="1:20" s="1063" customFormat="1">
      <c r="A3063" s="1072" t="s">
        <v>846</v>
      </c>
      <c r="B3063" s="1063" t="s">
        <v>768</v>
      </c>
      <c r="C3063" s="1063" t="s">
        <v>806</v>
      </c>
      <c r="D3063" s="1063" t="s">
        <v>1116</v>
      </c>
      <c r="E3063" s="1066">
        <v>2019</v>
      </c>
      <c r="F3063" s="1066">
        <v>2019</v>
      </c>
      <c r="G3063" s="1064">
        <v>43551</v>
      </c>
      <c r="H3063" s="1117">
        <f t="shared" si="141"/>
        <v>2019</v>
      </c>
      <c r="I3063" s="1118"/>
      <c r="J3063" s="1063" t="s">
        <v>925</v>
      </c>
      <c r="K3063" s="1063" t="s">
        <v>924</v>
      </c>
      <c r="L3063" s="1063" t="s">
        <v>827</v>
      </c>
      <c r="M3063" s="1063">
        <v>186.62</v>
      </c>
      <c r="N3063" s="1063">
        <v>6.2E-2</v>
      </c>
      <c r="O3063" s="1062">
        <f>VLOOKUP(C3063,'A. Rate Class Allocations'!$B$124:$J$128,6,FALSE)</f>
        <v>0.94261788524984402</v>
      </c>
      <c r="P3063" s="1061">
        <f>VLOOKUP(C3063,'A. Rate Class Allocations'!$B$124:$J$128,8,FALSE)</f>
        <v>0.86676492558695795</v>
      </c>
      <c r="Q3063" s="1061">
        <f>VLOOKUP(C3063,'A. Rate Class Allocations'!$B$124:$J$128,7,FALSE)</f>
        <v>0.93591420350510102</v>
      </c>
      <c r="R3063" s="1061">
        <f>VLOOKUP(C3063,'A. Rate Class Allocations'!$B$124:$J$128,9,FALSE)</f>
        <v>0.67326093337246795</v>
      </c>
      <c r="S3063" s="1060">
        <f t="shared" si="142"/>
        <v>152.47378797190873</v>
      </c>
      <c r="T3063" s="1060">
        <f t="shared" si="143"/>
        <v>3.9067097152920442E-2</v>
      </c>
    </row>
    <row r="3064" spans="1:20" s="1063" customFormat="1">
      <c r="A3064" s="1072" t="s">
        <v>846</v>
      </c>
      <c r="B3064" s="1063" t="s">
        <v>768</v>
      </c>
      <c r="C3064" s="1063" t="s">
        <v>806</v>
      </c>
      <c r="D3064" s="1063" t="s">
        <v>1115</v>
      </c>
      <c r="E3064" s="1066">
        <v>2019</v>
      </c>
      <c r="F3064" s="1066">
        <v>2019</v>
      </c>
      <c r="G3064" s="1064">
        <v>43575</v>
      </c>
      <c r="H3064" s="1117">
        <f t="shared" si="141"/>
        <v>2019</v>
      </c>
      <c r="I3064" s="1118"/>
      <c r="J3064" s="1063" t="s">
        <v>925</v>
      </c>
      <c r="K3064" s="1063" t="s">
        <v>924</v>
      </c>
      <c r="L3064" s="1063" t="s">
        <v>827</v>
      </c>
      <c r="M3064" s="1063">
        <v>4088.4480000000003</v>
      </c>
      <c r="N3064" s="1063">
        <v>0.46799999999999997</v>
      </c>
      <c r="O3064" s="1062">
        <f>VLOOKUP(C3064,'A. Rate Class Allocations'!$B$124:$J$128,6,FALSE)</f>
        <v>0.94261788524984402</v>
      </c>
      <c r="P3064" s="1061">
        <f>VLOOKUP(C3064,'A. Rate Class Allocations'!$B$124:$J$128,8,FALSE)</f>
        <v>0.86676492558695795</v>
      </c>
      <c r="Q3064" s="1061">
        <f>VLOOKUP(C3064,'A. Rate Class Allocations'!$B$124:$J$128,7,FALSE)</f>
        <v>0.93591420350510102</v>
      </c>
      <c r="R3064" s="1061">
        <f>VLOOKUP(C3064,'A. Rate Class Allocations'!$B$124:$J$128,9,FALSE)</f>
        <v>0.67326093337246795</v>
      </c>
      <c r="S3064" s="1060">
        <f t="shared" si="142"/>
        <v>3340.3769879229149</v>
      </c>
      <c r="T3064" s="1060">
        <f t="shared" si="143"/>
        <v>0.29489357205752847</v>
      </c>
    </row>
    <row r="3065" spans="1:20" s="1063" customFormat="1">
      <c r="A3065" s="1072" t="s">
        <v>846</v>
      </c>
      <c r="B3065" s="1063" t="s">
        <v>768</v>
      </c>
      <c r="C3065" s="1063" t="s">
        <v>806</v>
      </c>
      <c r="D3065" s="1063" t="s">
        <v>1115</v>
      </c>
      <c r="E3065" s="1066">
        <v>2019</v>
      </c>
      <c r="F3065" s="1066">
        <v>2019</v>
      </c>
      <c r="G3065" s="1064">
        <v>43575</v>
      </c>
      <c r="H3065" s="1117">
        <f t="shared" si="141"/>
        <v>2019</v>
      </c>
      <c r="I3065" s="1118"/>
      <c r="J3065" s="1063" t="s">
        <v>925</v>
      </c>
      <c r="K3065" s="1063" t="s">
        <v>924</v>
      </c>
      <c r="L3065" s="1063" t="s">
        <v>827</v>
      </c>
      <c r="M3065" s="1063">
        <v>7600.32</v>
      </c>
      <c r="N3065" s="1063">
        <v>0.87000000000000011</v>
      </c>
      <c r="O3065" s="1062">
        <f>VLOOKUP(C3065,'A. Rate Class Allocations'!$B$124:$J$128,6,FALSE)</f>
        <v>0.94261788524984402</v>
      </c>
      <c r="P3065" s="1061">
        <f>VLOOKUP(C3065,'A. Rate Class Allocations'!$B$124:$J$128,8,FALSE)</f>
        <v>0.86676492558695795</v>
      </c>
      <c r="Q3065" s="1061">
        <f>VLOOKUP(C3065,'A. Rate Class Allocations'!$B$124:$J$128,7,FALSE)</f>
        <v>0.93591420350510102</v>
      </c>
      <c r="R3065" s="1061">
        <f>VLOOKUP(C3065,'A. Rate Class Allocations'!$B$124:$J$128,9,FALSE)</f>
        <v>0.67326093337246795</v>
      </c>
      <c r="S3065" s="1060">
        <f t="shared" si="142"/>
        <v>6209.6751698566995</v>
      </c>
      <c r="T3065" s="1060">
        <f t="shared" si="143"/>
        <v>0.54819958908130306</v>
      </c>
    </row>
    <row r="3066" spans="1:20" s="1063" customFormat="1">
      <c r="A3066" s="1072" t="s">
        <v>846</v>
      </c>
      <c r="B3066" s="1063" t="s">
        <v>768</v>
      </c>
      <c r="C3066" s="1063" t="s">
        <v>806</v>
      </c>
      <c r="D3066" s="1063" t="s">
        <v>1115</v>
      </c>
      <c r="E3066" s="1066">
        <v>2019</v>
      </c>
      <c r="F3066" s="1066">
        <v>2019</v>
      </c>
      <c r="G3066" s="1064">
        <v>43575</v>
      </c>
      <c r="H3066" s="1117">
        <f t="shared" si="141"/>
        <v>2019</v>
      </c>
      <c r="I3066" s="1118"/>
      <c r="J3066" s="1063" t="s">
        <v>843</v>
      </c>
      <c r="K3066" s="1063" t="s">
        <v>924</v>
      </c>
      <c r="L3066" s="1063" t="s">
        <v>827</v>
      </c>
      <c r="M3066" s="1063">
        <v>454.27200000000005</v>
      </c>
      <c r="N3066" s="1063">
        <v>5.2000000000000005E-2</v>
      </c>
      <c r="O3066" s="1062">
        <f>VLOOKUP(C3066,'A. Rate Class Allocations'!$B$124:$J$128,6,FALSE)</f>
        <v>0.94261788524984402</v>
      </c>
      <c r="P3066" s="1061">
        <f>VLOOKUP(C3066,'A. Rate Class Allocations'!$B$124:$J$128,8,FALSE)</f>
        <v>0.86676492558695795</v>
      </c>
      <c r="Q3066" s="1061">
        <f>VLOOKUP(C3066,'A. Rate Class Allocations'!$B$124:$J$128,7,FALSE)</f>
        <v>0.93591420350510102</v>
      </c>
      <c r="R3066" s="1061">
        <f>VLOOKUP(C3066,'A. Rate Class Allocations'!$B$124:$J$128,9,FALSE)</f>
        <v>0.67326093337246795</v>
      </c>
      <c r="S3066" s="1060">
        <f t="shared" si="142"/>
        <v>371.15299865810164</v>
      </c>
      <c r="T3066" s="1060">
        <f t="shared" si="143"/>
        <v>3.2765952450836508E-2</v>
      </c>
    </row>
    <row r="3067" spans="1:20" s="1063" customFormat="1">
      <c r="A3067" s="1072" t="s">
        <v>846</v>
      </c>
      <c r="B3067" s="1063" t="s">
        <v>768</v>
      </c>
      <c r="C3067" s="1063" t="s">
        <v>806</v>
      </c>
      <c r="D3067" s="1063" t="s">
        <v>1115</v>
      </c>
      <c r="E3067" s="1066">
        <v>2019</v>
      </c>
      <c r="F3067" s="1066">
        <v>2019</v>
      </c>
      <c r="G3067" s="1064">
        <v>43575</v>
      </c>
      <c r="H3067" s="1117">
        <f t="shared" si="141"/>
        <v>2019</v>
      </c>
      <c r="I3067" s="1118"/>
      <c r="J3067" s="1063" t="s">
        <v>843</v>
      </c>
      <c r="K3067" s="1063" t="s">
        <v>924</v>
      </c>
      <c r="L3067" s="1063" t="s">
        <v>827</v>
      </c>
      <c r="M3067" s="1063">
        <v>2533.44</v>
      </c>
      <c r="N3067" s="1063">
        <v>0.28999999999999998</v>
      </c>
      <c r="O3067" s="1062">
        <f>VLOOKUP(C3067,'A. Rate Class Allocations'!$B$124:$J$128,6,FALSE)</f>
        <v>0.94261788524984402</v>
      </c>
      <c r="P3067" s="1061">
        <f>VLOOKUP(C3067,'A. Rate Class Allocations'!$B$124:$J$128,8,FALSE)</f>
        <v>0.86676492558695795</v>
      </c>
      <c r="Q3067" s="1061">
        <f>VLOOKUP(C3067,'A. Rate Class Allocations'!$B$124:$J$128,7,FALSE)</f>
        <v>0.93591420350510102</v>
      </c>
      <c r="R3067" s="1061">
        <f>VLOOKUP(C3067,'A. Rate Class Allocations'!$B$124:$J$128,9,FALSE)</f>
        <v>0.67326093337246795</v>
      </c>
      <c r="S3067" s="1060">
        <f t="shared" si="142"/>
        <v>2069.891723285567</v>
      </c>
      <c r="T3067" s="1060">
        <f t="shared" si="143"/>
        <v>0.18273319636043434</v>
      </c>
    </row>
    <row r="3068" spans="1:20" s="1063" customFormat="1">
      <c r="A3068" s="1072" t="s">
        <v>846</v>
      </c>
      <c r="B3068" s="1063" t="s">
        <v>768</v>
      </c>
      <c r="C3068" s="1063" t="s">
        <v>806</v>
      </c>
      <c r="D3068" s="1063" t="s">
        <v>1115</v>
      </c>
      <c r="E3068" s="1066">
        <v>2019</v>
      </c>
      <c r="F3068" s="1066">
        <v>2019</v>
      </c>
      <c r="G3068" s="1064">
        <v>43575</v>
      </c>
      <c r="H3068" s="1117">
        <f t="shared" si="141"/>
        <v>2019</v>
      </c>
      <c r="I3068" s="1118"/>
      <c r="J3068" s="1063" t="s">
        <v>843</v>
      </c>
      <c r="K3068" s="1063" t="s">
        <v>924</v>
      </c>
      <c r="L3068" s="1063" t="s">
        <v>827</v>
      </c>
      <c r="M3068" s="1063">
        <v>1397.76</v>
      </c>
      <c r="N3068" s="1063">
        <v>0.16</v>
      </c>
      <c r="O3068" s="1062">
        <f>VLOOKUP(C3068,'A. Rate Class Allocations'!$B$124:$J$128,6,FALSE)</f>
        <v>0.94261788524984402</v>
      </c>
      <c r="P3068" s="1061">
        <f>VLOOKUP(C3068,'A. Rate Class Allocations'!$B$124:$J$128,8,FALSE)</f>
        <v>0.86676492558695795</v>
      </c>
      <c r="Q3068" s="1061">
        <f>VLOOKUP(C3068,'A. Rate Class Allocations'!$B$124:$J$128,7,FALSE)</f>
        <v>0.93591420350510102</v>
      </c>
      <c r="R3068" s="1061">
        <f>VLOOKUP(C3068,'A. Rate Class Allocations'!$B$124:$J$128,9,FALSE)</f>
        <v>0.67326093337246795</v>
      </c>
      <c r="S3068" s="1060">
        <f t="shared" si="142"/>
        <v>1142.0092266403126</v>
      </c>
      <c r="T3068" s="1060">
        <f t="shared" si="143"/>
        <v>0.10081831523334307</v>
      </c>
    </row>
    <row r="3069" spans="1:20" s="1063" customFormat="1">
      <c r="A3069" s="1072" t="s">
        <v>846</v>
      </c>
      <c r="B3069" s="1063" t="s">
        <v>768</v>
      </c>
      <c r="C3069" s="1063" t="s">
        <v>806</v>
      </c>
      <c r="D3069" s="1063" t="s">
        <v>1115</v>
      </c>
      <c r="E3069" s="1066">
        <v>2019</v>
      </c>
      <c r="F3069" s="1066">
        <v>2019</v>
      </c>
      <c r="G3069" s="1064">
        <v>43575</v>
      </c>
      <c r="H3069" s="1117">
        <f t="shared" si="141"/>
        <v>2019</v>
      </c>
      <c r="I3069" s="1118"/>
      <c r="J3069" s="1063" t="s">
        <v>843</v>
      </c>
      <c r="K3069" s="1063" t="s">
        <v>924</v>
      </c>
      <c r="L3069" s="1063" t="s">
        <v>827</v>
      </c>
      <c r="M3069" s="1063">
        <v>1336.6079999999999</v>
      </c>
      <c r="N3069" s="1063">
        <v>0.153</v>
      </c>
      <c r="O3069" s="1062">
        <f>VLOOKUP(C3069,'A. Rate Class Allocations'!$B$124:$J$128,6,FALSE)</f>
        <v>0.94261788524984402</v>
      </c>
      <c r="P3069" s="1061">
        <f>VLOOKUP(C3069,'A. Rate Class Allocations'!$B$124:$J$128,8,FALSE)</f>
        <v>0.86676492558695795</v>
      </c>
      <c r="Q3069" s="1061">
        <f>VLOOKUP(C3069,'A. Rate Class Allocations'!$B$124:$J$128,7,FALSE)</f>
        <v>0.93591420350510102</v>
      </c>
      <c r="R3069" s="1061">
        <f>VLOOKUP(C3069,'A. Rate Class Allocations'!$B$124:$J$128,9,FALSE)</f>
        <v>0.67326093337246795</v>
      </c>
      <c r="S3069" s="1060">
        <f t="shared" si="142"/>
        <v>1092.0463229747991</v>
      </c>
      <c r="T3069" s="1060">
        <f t="shared" si="143"/>
        <v>9.6407513941884321E-2</v>
      </c>
    </row>
    <row r="3070" spans="1:20" s="1063" customFormat="1">
      <c r="A3070" s="1072" t="s">
        <v>846</v>
      </c>
      <c r="B3070" s="1063" t="s">
        <v>768</v>
      </c>
      <c r="C3070" s="1063" t="s">
        <v>806</v>
      </c>
      <c r="D3070" s="1063" t="s">
        <v>1115</v>
      </c>
      <c r="E3070" s="1066">
        <v>2019</v>
      </c>
      <c r="F3070" s="1066">
        <v>2019</v>
      </c>
      <c r="G3070" s="1064">
        <v>43575</v>
      </c>
      <c r="H3070" s="1117">
        <f t="shared" si="141"/>
        <v>2019</v>
      </c>
      <c r="I3070" s="1118"/>
      <c r="J3070" s="1063" t="s">
        <v>843</v>
      </c>
      <c r="K3070" s="1063" t="s">
        <v>924</v>
      </c>
      <c r="L3070" s="1063" t="s">
        <v>827</v>
      </c>
      <c r="M3070" s="1063">
        <v>7600.32</v>
      </c>
      <c r="N3070" s="1063">
        <v>0.87000000000000011</v>
      </c>
      <c r="O3070" s="1062">
        <f>VLOOKUP(C3070,'A. Rate Class Allocations'!$B$124:$J$128,6,FALSE)</f>
        <v>0.94261788524984402</v>
      </c>
      <c r="P3070" s="1061">
        <f>VLOOKUP(C3070,'A. Rate Class Allocations'!$B$124:$J$128,8,FALSE)</f>
        <v>0.86676492558695795</v>
      </c>
      <c r="Q3070" s="1061">
        <f>VLOOKUP(C3070,'A. Rate Class Allocations'!$B$124:$J$128,7,FALSE)</f>
        <v>0.93591420350510102</v>
      </c>
      <c r="R3070" s="1061">
        <f>VLOOKUP(C3070,'A. Rate Class Allocations'!$B$124:$J$128,9,FALSE)</f>
        <v>0.67326093337246795</v>
      </c>
      <c r="S3070" s="1060">
        <f t="shared" si="142"/>
        <v>6209.6751698566995</v>
      </c>
      <c r="T3070" s="1060">
        <f t="shared" si="143"/>
        <v>0.54819958908130306</v>
      </c>
    </row>
    <row r="3071" spans="1:20" s="1063" customFormat="1">
      <c r="A3071" s="1072" t="s">
        <v>846</v>
      </c>
      <c r="B3071" s="1063" t="s">
        <v>768</v>
      </c>
      <c r="C3071" s="1063" t="s">
        <v>806</v>
      </c>
      <c r="D3071" s="1063" t="s">
        <v>1115</v>
      </c>
      <c r="E3071" s="1066">
        <v>2019</v>
      </c>
      <c r="F3071" s="1066">
        <v>2019</v>
      </c>
      <c r="G3071" s="1064">
        <v>43575</v>
      </c>
      <c r="H3071" s="1117">
        <f t="shared" si="141"/>
        <v>2019</v>
      </c>
      <c r="I3071" s="1118"/>
      <c r="J3071" s="1063" t="s">
        <v>843</v>
      </c>
      <c r="K3071" s="1063" t="s">
        <v>924</v>
      </c>
      <c r="L3071" s="1063" t="s">
        <v>827</v>
      </c>
      <c r="M3071" s="1063">
        <v>11138.4</v>
      </c>
      <c r="N3071" s="1063">
        <v>1.2749999999999999</v>
      </c>
      <c r="O3071" s="1062">
        <f>VLOOKUP(C3071,'A. Rate Class Allocations'!$B$124:$J$128,6,FALSE)</f>
        <v>0.94261788524984402</v>
      </c>
      <c r="P3071" s="1061">
        <f>VLOOKUP(C3071,'A. Rate Class Allocations'!$B$124:$J$128,8,FALSE)</f>
        <v>0.86676492558695795</v>
      </c>
      <c r="Q3071" s="1061">
        <f>VLOOKUP(C3071,'A. Rate Class Allocations'!$B$124:$J$128,7,FALSE)</f>
        <v>0.93591420350510102</v>
      </c>
      <c r="R3071" s="1061">
        <f>VLOOKUP(C3071,'A. Rate Class Allocations'!$B$124:$J$128,9,FALSE)</f>
        <v>0.67326093337246795</v>
      </c>
      <c r="S3071" s="1060">
        <f t="shared" si="142"/>
        <v>9100.386024789992</v>
      </c>
      <c r="T3071" s="1060">
        <f t="shared" si="143"/>
        <v>0.80339594951570259</v>
      </c>
    </row>
    <row r="3072" spans="1:20" s="1063" customFormat="1">
      <c r="A3072" s="1072" t="s">
        <v>846</v>
      </c>
      <c r="B3072" s="1063" t="s">
        <v>768</v>
      </c>
      <c r="C3072" s="1063" t="s">
        <v>806</v>
      </c>
      <c r="D3072" s="1063" t="s">
        <v>1114</v>
      </c>
      <c r="E3072" s="1066">
        <v>2019</v>
      </c>
      <c r="F3072" s="1066">
        <v>2019</v>
      </c>
      <c r="G3072" s="1064">
        <v>43582</v>
      </c>
      <c r="H3072" s="1117">
        <f t="shared" si="141"/>
        <v>2019</v>
      </c>
      <c r="I3072" s="1118"/>
      <c r="J3072" s="1063" t="s">
        <v>925</v>
      </c>
      <c r="K3072" s="1063" t="s">
        <v>924</v>
      </c>
      <c r="L3072" s="1063" t="s">
        <v>827</v>
      </c>
      <c r="M3072" s="1063">
        <v>1445.6000000000004</v>
      </c>
      <c r="N3072" s="1063">
        <v>0.52000000000000013</v>
      </c>
      <c r="O3072" s="1062">
        <f>VLOOKUP(C3072,'A. Rate Class Allocations'!$B$124:$J$128,6,FALSE)</f>
        <v>0.94261788524984402</v>
      </c>
      <c r="P3072" s="1061">
        <f>VLOOKUP(C3072,'A. Rate Class Allocations'!$B$124:$J$128,8,FALSE)</f>
        <v>0.86676492558695795</v>
      </c>
      <c r="Q3072" s="1061">
        <f>VLOOKUP(C3072,'A. Rate Class Allocations'!$B$124:$J$128,7,FALSE)</f>
        <v>0.93591420350510102</v>
      </c>
      <c r="R3072" s="1061">
        <f>VLOOKUP(C3072,'A. Rate Class Allocations'!$B$124:$J$128,9,FALSE)</f>
        <v>0.67326093337246795</v>
      </c>
      <c r="S3072" s="1060">
        <f t="shared" si="142"/>
        <v>1181.0958519568712</v>
      </c>
      <c r="T3072" s="1060">
        <f t="shared" si="143"/>
        <v>0.32765952450836505</v>
      </c>
    </row>
    <row r="3073" spans="1:20" s="1063" customFormat="1">
      <c r="A3073" s="1072" t="s">
        <v>846</v>
      </c>
      <c r="B3073" s="1063" t="s">
        <v>768</v>
      </c>
      <c r="C3073" s="1063" t="s">
        <v>806</v>
      </c>
      <c r="D3073" s="1063" t="s">
        <v>1114</v>
      </c>
      <c r="E3073" s="1066">
        <v>2019</v>
      </c>
      <c r="F3073" s="1066">
        <v>2019</v>
      </c>
      <c r="G3073" s="1064">
        <v>43582</v>
      </c>
      <c r="H3073" s="1117">
        <f t="shared" si="141"/>
        <v>2019</v>
      </c>
      <c r="I3073" s="1118"/>
      <c r="J3073" s="1063" t="s">
        <v>925</v>
      </c>
      <c r="K3073" s="1063" t="s">
        <v>924</v>
      </c>
      <c r="L3073" s="1063" t="s">
        <v>827</v>
      </c>
      <c r="M3073" s="1063">
        <v>725.57999999999981</v>
      </c>
      <c r="N3073" s="1063">
        <v>0.2609999999999999</v>
      </c>
      <c r="O3073" s="1062">
        <f>VLOOKUP(C3073,'A. Rate Class Allocations'!$B$124:$J$128,6,FALSE)</f>
        <v>0.94261788524984402</v>
      </c>
      <c r="P3073" s="1061">
        <f>VLOOKUP(C3073,'A. Rate Class Allocations'!$B$124:$J$128,8,FALSE)</f>
        <v>0.86676492558695795</v>
      </c>
      <c r="Q3073" s="1061">
        <f>VLOOKUP(C3073,'A. Rate Class Allocations'!$B$124:$J$128,7,FALSE)</f>
        <v>0.93591420350510102</v>
      </c>
      <c r="R3073" s="1061">
        <f>VLOOKUP(C3073,'A. Rate Class Allocations'!$B$124:$J$128,9,FALSE)</f>
        <v>0.67326093337246795</v>
      </c>
      <c r="S3073" s="1060">
        <f t="shared" si="142"/>
        <v>592.81926415527539</v>
      </c>
      <c r="T3073" s="1060">
        <f t="shared" si="143"/>
        <v>0.16445987672439083</v>
      </c>
    </row>
    <row r="3074" spans="1:20" s="1063" customFormat="1">
      <c r="A3074" s="1072" t="s">
        <v>846</v>
      </c>
      <c r="B3074" s="1063" t="s">
        <v>768</v>
      </c>
      <c r="C3074" s="1063" t="s">
        <v>806</v>
      </c>
      <c r="D3074" s="1063" t="s">
        <v>1114</v>
      </c>
      <c r="E3074" s="1066">
        <v>2019</v>
      </c>
      <c r="F3074" s="1066">
        <v>2019</v>
      </c>
      <c r="G3074" s="1064">
        <v>43582</v>
      </c>
      <c r="H3074" s="1117">
        <f t="shared" si="141"/>
        <v>2019</v>
      </c>
      <c r="I3074" s="1118"/>
      <c r="J3074" s="1063" t="s">
        <v>925</v>
      </c>
      <c r="K3074" s="1063" t="s">
        <v>924</v>
      </c>
      <c r="L3074" s="1063" t="s">
        <v>827</v>
      </c>
      <c r="M3074" s="1063">
        <v>1178.7200000000003</v>
      </c>
      <c r="N3074" s="1063">
        <v>0.42400000000000004</v>
      </c>
      <c r="O3074" s="1062">
        <f>VLOOKUP(C3074,'A. Rate Class Allocations'!$B$124:$J$128,6,FALSE)</f>
        <v>0.94261788524984402</v>
      </c>
      <c r="P3074" s="1061">
        <f>VLOOKUP(C3074,'A. Rate Class Allocations'!$B$124:$J$128,8,FALSE)</f>
        <v>0.86676492558695795</v>
      </c>
      <c r="Q3074" s="1061">
        <f>VLOOKUP(C3074,'A. Rate Class Allocations'!$B$124:$J$128,7,FALSE)</f>
        <v>0.93591420350510102</v>
      </c>
      <c r="R3074" s="1061">
        <f>VLOOKUP(C3074,'A. Rate Class Allocations'!$B$124:$J$128,9,FALSE)</f>
        <v>0.67326093337246795</v>
      </c>
      <c r="S3074" s="1060">
        <f t="shared" si="142"/>
        <v>963.04738698021822</v>
      </c>
      <c r="T3074" s="1060">
        <f t="shared" si="143"/>
        <v>0.26716853536835916</v>
      </c>
    </row>
    <row r="3075" spans="1:20" s="1063" customFormat="1">
      <c r="A3075" s="1072" t="s">
        <v>846</v>
      </c>
      <c r="B3075" s="1063" t="s">
        <v>768</v>
      </c>
      <c r="C3075" s="1063" t="s">
        <v>806</v>
      </c>
      <c r="D3075" s="1063" t="s">
        <v>1114</v>
      </c>
      <c r="E3075" s="1066">
        <v>2019</v>
      </c>
      <c r="F3075" s="1066">
        <v>2019</v>
      </c>
      <c r="G3075" s="1064">
        <v>43582</v>
      </c>
      <c r="H3075" s="1117">
        <f t="shared" si="141"/>
        <v>2019</v>
      </c>
      <c r="I3075" s="1118"/>
      <c r="J3075" s="1063" t="s">
        <v>925</v>
      </c>
      <c r="K3075" s="1063" t="s">
        <v>924</v>
      </c>
      <c r="L3075" s="1063" t="s">
        <v>827</v>
      </c>
      <c r="M3075" s="1063">
        <v>266.88</v>
      </c>
      <c r="N3075" s="1063">
        <v>9.6000000000000002E-2</v>
      </c>
      <c r="O3075" s="1062">
        <f>VLOOKUP(C3075,'A. Rate Class Allocations'!$B$124:$J$128,6,FALSE)</f>
        <v>0.94261788524984402</v>
      </c>
      <c r="P3075" s="1061">
        <f>VLOOKUP(C3075,'A. Rate Class Allocations'!$B$124:$J$128,8,FALSE)</f>
        <v>0.86676492558695795</v>
      </c>
      <c r="Q3075" s="1061">
        <f>VLOOKUP(C3075,'A. Rate Class Allocations'!$B$124:$J$128,7,FALSE)</f>
        <v>0.93591420350510102</v>
      </c>
      <c r="R3075" s="1061">
        <f>VLOOKUP(C3075,'A. Rate Class Allocations'!$B$124:$J$128,9,FALSE)</f>
        <v>0.67326093337246795</v>
      </c>
      <c r="S3075" s="1060">
        <f t="shared" si="142"/>
        <v>218.04846497665309</v>
      </c>
      <c r="T3075" s="1060">
        <f t="shared" si="143"/>
        <v>6.0490989140005842E-2</v>
      </c>
    </row>
    <row r="3076" spans="1:20" s="1063" customFormat="1">
      <c r="A3076" s="1072" t="s">
        <v>846</v>
      </c>
      <c r="B3076" s="1063" t="s">
        <v>768</v>
      </c>
      <c r="C3076" s="1063" t="s">
        <v>806</v>
      </c>
      <c r="D3076" s="1063" t="s">
        <v>1114</v>
      </c>
      <c r="E3076" s="1066">
        <v>2019</v>
      </c>
      <c r="F3076" s="1066">
        <v>2019</v>
      </c>
      <c r="G3076" s="1064">
        <v>43582</v>
      </c>
      <c r="H3076" s="1117">
        <f t="shared" ref="H3076:H3139" si="144">YEAR(G3076)</f>
        <v>2019</v>
      </c>
      <c r="I3076" s="1118"/>
      <c r="J3076" s="1063" t="s">
        <v>925</v>
      </c>
      <c r="K3076" s="1063" t="s">
        <v>924</v>
      </c>
      <c r="L3076" s="1063" t="s">
        <v>827</v>
      </c>
      <c r="M3076" s="1063">
        <v>567.12000000000012</v>
      </c>
      <c r="N3076" s="1063">
        <v>0.20400000000000001</v>
      </c>
      <c r="O3076" s="1062">
        <f>VLOOKUP(C3076,'A. Rate Class Allocations'!$B$124:$J$128,6,FALSE)</f>
        <v>0.94261788524984402</v>
      </c>
      <c r="P3076" s="1061">
        <f>VLOOKUP(C3076,'A. Rate Class Allocations'!$B$124:$J$128,8,FALSE)</f>
        <v>0.86676492558695795</v>
      </c>
      <c r="Q3076" s="1061">
        <f>VLOOKUP(C3076,'A. Rate Class Allocations'!$B$124:$J$128,7,FALSE)</f>
        <v>0.93591420350510102</v>
      </c>
      <c r="R3076" s="1061">
        <f>VLOOKUP(C3076,'A. Rate Class Allocations'!$B$124:$J$128,9,FALSE)</f>
        <v>0.67326093337246795</v>
      </c>
      <c r="S3076" s="1060">
        <f t="shared" ref="S3076:S3139" si="145">M3076*O3076*P3076</f>
        <v>463.35298807538794</v>
      </c>
      <c r="T3076" s="1060">
        <f t="shared" ref="T3076:T3139" si="146">N3076*Q3076*R3076</f>
        <v>0.12854335192251243</v>
      </c>
    </row>
    <row r="3077" spans="1:20" s="1063" customFormat="1">
      <c r="A3077" s="1072" t="s">
        <v>846</v>
      </c>
      <c r="B3077" s="1063" t="s">
        <v>768</v>
      </c>
      <c r="C3077" s="1063" t="s">
        <v>806</v>
      </c>
      <c r="D3077" s="1063" t="s">
        <v>1113</v>
      </c>
      <c r="E3077" s="1066">
        <v>2019</v>
      </c>
      <c r="F3077" s="1066">
        <v>2019</v>
      </c>
      <c r="G3077" s="1064">
        <v>43583</v>
      </c>
      <c r="H3077" s="1117">
        <f t="shared" si="144"/>
        <v>2019</v>
      </c>
      <c r="I3077" s="1118"/>
      <c r="J3077" s="1063" t="s">
        <v>925</v>
      </c>
      <c r="K3077" s="1063" t="s">
        <v>924</v>
      </c>
      <c r="L3077" s="1063" t="s">
        <v>827</v>
      </c>
      <c r="M3077" s="1063">
        <v>1035.8399999999999</v>
      </c>
      <c r="N3077" s="1063">
        <v>0.41600000000000004</v>
      </c>
      <c r="O3077" s="1062">
        <f>VLOOKUP(C3077,'A. Rate Class Allocations'!$B$124:$J$128,6,FALSE)</f>
        <v>0.94261788524984402</v>
      </c>
      <c r="P3077" s="1061">
        <f>VLOOKUP(C3077,'A. Rate Class Allocations'!$B$124:$J$128,8,FALSE)</f>
        <v>0.86676492558695795</v>
      </c>
      <c r="Q3077" s="1061">
        <f>VLOOKUP(C3077,'A. Rate Class Allocations'!$B$124:$J$128,7,FALSE)</f>
        <v>0.93591420350510102</v>
      </c>
      <c r="R3077" s="1061">
        <f>VLOOKUP(C3077,'A. Rate Class Allocations'!$B$124:$J$128,9,FALSE)</f>
        <v>0.67326093337246795</v>
      </c>
      <c r="S3077" s="1060">
        <f t="shared" si="145"/>
        <v>846.31040902808877</v>
      </c>
      <c r="T3077" s="1060">
        <f t="shared" si="146"/>
        <v>0.26212761960669206</v>
      </c>
    </row>
    <row r="3078" spans="1:20" s="1063" customFormat="1">
      <c r="A3078" s="1072" t="s">
        <v>846</v>
      </c>
      <c r="B3078" s="1063" t="s">
        <v>768</v>
      </c>
      <c r="C3078" s="1063" t="s">
        <v>806</v>
      </c>
      <c r="D3078" s="1063" t="s">
        <v>1113</v>
      </c>
      <c r="E3078" s="1066">
        <v>2019</v>
      </c>
      <c r="F3078" s="1066">
        <v>2019</v>
      </c>
      <c r="G3078" s="1064">
        <v>43583</v>
      </c>
      <c r="H3078" s="1117">
        <f t="shared" si="144"/>
        <v>2019</v>
      </c>
      <c r="I3078" s="1118"/>
      <c r="J3078" s="1063" t="s">
        <v>925</v>
      </c>
      <c r="K3078" s="1063" t="s">
        <v>924</v>
      </c>
      <c r="L3078" s="1063" t="s">
        <v>827</v>
      </c>
      <c r="M3078" s="1063">
        <v>866.51999999999987</v>
      </c>
      <c r="N3078" s="1063">
        <v>0.34799999999999998</v>
      </c>
      <c r="O3078" s="1062">
        <f>VLOOKUP(C3078,'A. Rate Class Allocations'!$B$124:$J$128,6,FALSE)</f>
        <v>0.94261788524984402</v>
      </c>
      <c r="P3078" s="1061">
        <f>VLOOKUP(C3078,'A. Rate Class Allocations'!$B$124:$J$128,8,FALSE)</f>
        <v>0.86676492558695795</v>
      </c>
      <c r="Q3078" s="1061">
        <f>VLOOKUP(C3078,'A. Rate Class Allocations'!$B$124:$J$128,7,FALSE)</f>
        <v>0.93591420350510102</v>
      </c>
      <c r="R3078" s="1061">
        <f>VLOOKUP(C3078,'A. Rate Class Allocations'!$B$124:$J$128,9,FALSE)</f>
        <v>0.67326093337246795</v>
      </c>
      <c r="S3078" s="1060">
        <f t="shared" si="145"/>
        <v>707.97120755234346</v>
      </c>
      <c r="T3078" s="1060">
        <f t="shared" si="146"/>
        <v>0.21927983563252115</v>
      </c>
    </row>
    <row r="3079" spans="1:20" s="1063" customFormat="1">
      <c r="A3079" s="1072" t="s">
        <v>846</v>
      </c>
      <c r="B3079" s="1063" t="s">
        <v>768</v>
      </c>
      <c r="C3079" s="1063" t="s">
        <v>806</v>
      </c>
      <c r="D3079" s="1063" t="s">
        <v>1113</v>
      </c>
      <c r="E3079" s="1066">
        <v>2019</v>
      </c>
      <c r="F3079" s="1066">
        <v>2019</v>
      </c>
      <c r="G3079" s="1064">
        <v>43583</v>
      </c>
      <c r="H3079" s="1117">
        <f t="shared" si="144"/>
        <v>2019</v>
      </c>
      <c r="I3079" s="1118"/>
      <c r="J3079" s="1063" t="s">
        <v>925</v>
      </c>
      <c r="K3079" s="1063" t="s">
        <v>924</v>
      </c>
      <c r="L3079" s="1063" t="s">
        <v>827</v>
      </c>
      <c r="M3079" s="1063">
        <v>1165.3200000000002</v>
      </c>
      <c r="N3079" s="1063">
        <v>0.46800000000000003</v>
      </c>
      <c r="O3079" s="1062">
        <f>VLOOKUP(C3079,'A. Rate Class Allocations'!$B$124:$J$128,6,FALSE)</f>
        <v>0.94261788524984402</v>
      </c>
      <c r="P3079" s="1061">
        <f>VLOOKUP(C3079,'A. Rate Class Allocations'!$B$124:$J$128,8,FALSE)</f>
        <v>0.86676492558695795</v>
      </c>
      <c r="Q3079" s="1061">
        <f>VLOOKUP(C3079,'A. Rate Class Allocations'!$B$124:$J$128,7,FALSE)</f>
        <v>0.93591420350510102</v>
      </c>
      <c r="R3079" s="1061">
        <f>VLOOKUP(C3079,'A. Rate Class Allocations'!$B$124:$J$128,9,FALSE)</f>
        <v>0.67326093337246795</v>
      </c>
      <c r="S3079" s="1060">
        <f t="shared" si="145"/>
        <v>952.09921015660007</v>
      </c>
      <c r="T3079" s="1060">
        <f t="shared" si="146"/>
        <v>0.29489357205752853</v>
      </c>
    </row>
    <row r="3080" spans="1:20" s="1063" customFormat="1">
      <c r="A3080" s="1072" t="s">
        <v>846</v>
      </c>
      <c r="B3080" s="1063" t="s">
        <v>768</v>
      </c>
      <c r="C3080" s="1063" t="s">
        <v>806</v>
      </c>
      <c r="D3080" s="1063" t="s">
        <v>1113</v>
      </c>
      <c r="E3080" s="1066">
        <v>2019</v>
      </c>
      <c r="F3080" s="1066">
        <v>2019</v>
      </c>
      <c r="G3080" s="1064">
        <v>43583</v>
      </c>
      <c r="H3080" s="1117">
        <f t="shared" si="144"/>
        <v>2019</v>
      </c>
      <c r="I3080" s="1118"/>
      <c r="J3080" s="1063" t="s">
        <v>925</v>
      </c>
      <c r="K3080" s="1063" t="s">
        <v>924</v>
      </c>
      <c r="L3080" s="1063" t="s">
        <v>827</v>
      </c>
      <c r="M3080" s="1063">
        <v>2390.4</v>
      </c>
      <c r="N3080" s="1063">
        <v>0.96</v>
      </c>
      <c r="O3080" s="1062">
        <f>VLOOKUP(C3080,'A. Rate Class Allocations'!$B$124:$J$128,6,FALSE)</f>
        <v>0.94261788524984402</v>
      </c>
      <c r="P3080" s="1061">
        <f>VLOOKUP(C3080,'A. Rate Class Allocations'!$B$124:$J$128,8,FALSE)</f>
        <v>0.86676492558695795</v>
      </c>
      <c r="Q3080" s="1061">
        <f>VLOOKUP(C3080,'A. Rate Class Allocations'!$B$124:$J$128,7,FALSE)</f>
        <v>0.93591420350510102</v>
      </c>
      <c r="R3080" s="1061">
        <f>VLOOKUP(C3080,'A. Rate Class Allocations'!$B$124:$J$128,9,FALSE)</f>
        <v>0.67326093337246795</v>
      </c>
      <c r="S3080" s="1060">
        <f t="shared" si="145"/>
        <v>1953.0240208340513</v>
      </c>
      <c r="T3080" s="1060">
        <f t="shared" si="146"/>
        <v>0.60490989140005846</v>
      </c>
    </row>
    <row r="3081" spans="1:20" s="1063" customFormat="1">
      <c r="A3081" s="1072" t="s">
        <v>846</v>
      </c>
      <c r="B3081" s="1063" t="s">
        <v>768</v>
      </c>
      <c r="C3081" s="1063" t="s">
        <v>806</v>
      </c>
      <c r="D3081" s="1063" t="s">
        <v>1113</v>
      </c>
      <c r="E3081" s="1066">
        <v>2019</v>
      </c>
      <c r="F3081" s="1066">
        <v>2019</v>
      </c>
      <c r="G3081" s="1064">
        <v>43583</v>
      </c>
      <c r="H3081" s="1117">
        <f t="shared" si="144"/>
        <v>2019</v>
      </c>
      <c r="I3081" s="1118"/>
      <c r="J3081" s="1063" t="s">
        <v>925</v>
      </c>
      <c r="K3081" s="1063" t="s">
        <v>924</v>
      </c>
      <c r="L3081" s="1063" t="s">
        <v>827</v>
      </c>
      <c r="M3081" s="1063">
        <v>493.02</v>
      </c>
      <c r="N3081" s="1063">
        <v>0.19799999999999998</v>
      </c>
      <c r="O3081" s="1062">
        <f>VLOOKUP(C3081,'A. Rate Class Allocations'!$B$124:$J$128,6,FALSE)</f>
        <v>0.94261788524984402</v>
      </c>
      <c r="P3081" s="1061">
        <f>VLOOKUP(C3081,'A. Rate Class Allocations'!$B$124:$J$128,8,FALSE)</f>
        <v>0.86676492558695795</v>
      </c>
      <c r="Q3081" s="1061">
        <f>VLOOKUP(C3081,'A. Rate Class Allocations'!$B$124:$J$128,7,FALSE)</f>
        <v>0.93591420350510102</v>
      </c>
      <c r="R3081" s="1061">
        <f>VLOOKUP(C3081,'A. Rate Class Allocations'!$B$124:$J$128,9,FALSE)</f>
        <v>0.67326093337246795</v>
      </c>
      <c r="S3081" s="1060">
        <f t="shared" si="145"/>
        <v>402.81120429702304</v>
      </c>
      <c r="T3081" s="1060">
        <f t="shared" si="146"/>
        <v>0.12476266510126205</v>
      </c>
    </row>
    <row r="3082" spans="1:20" s="1063" customFormat="1">
      <c r="A3082" s="1072" t="s">
        <v>846</v>
      </c>
      <c r="B3082" s="1063" t="s">
        <v>768</v>
      </c>
      <c r="C3082" s="1063" t="s">
        <v>806</v>
      </c>
      <c r="D3082" s="1063" t="s">
        <v>1113</v>
      </c>
      <c r="E3082" s="1066">
        <v>2019</v>
      </c>
      <c r="F3082" s="1066">
        <v>2019</v>
      </c>
      <c r="G3082" s="1064">
        <v>43583</v>
      </c>
      <c r="H3082" s="1117">
        <f t="shared" si="144"/>
        <v>2019</v>
      </c>
      <c r="I3082" s="1118"/>
      <c r="J3082" s="1063" t="s">
        <v>843</v>
      </c>
      <c r="K3082" s="1063" t="s">
        <v>924</v>
      </c>
      <c r="L3082" s="1063" t="s">
        <v>827</v>
      </c>
      <c r="M3082" s="1063">
        <v>1035.8399999999999</v>
      </c>
      <c r="N3082" s="1063">
        <v>0.41600000000000004</v>
      </c>
      <c r="O3082" s="1062">
        <f>VLOOKUP(C3082,'A. Rate Class Allocations'!$B$124:$J$128,6,FALSE)</f>
        <v>0.94261788524984402</v>
      </c>
      <c r="P3082" s="1061">
        <f>VLOOKUP(C3082,'A. Rate Class Allocations'!$B$124:$J$128,8,FALSE)</f>
        <v>0.86676492558695795</v>
      </c>
      <c r="Q3082" s="1061">
        <f>VLOOKUP(C3082,'A. Rate Class Allocations'!$B$124:$J$128,7,FALSE)</f>
        <v>0.93591420350510102</v>
      </c>
      <c r="R3082" s="1061">
        <f>VLOOKUP(C3082,'A. Rate Class Allocations'!$B$124:$J$128,9,FALSE)</f>
        <v>0.67326093337246795</v>
      </c>
      <c r="S3082" s="1060">
        <f t="shared" si="145"/>
        <v>846.31040902808877</v>
      </c>
      <c r="T3082" s="1060">
        <f t="shared" si="146"/>
        <v>0.26212761960669206</v>
      </c>
    </row>
    <row r="3083" spans="1:20" s="1063" customFormat="1">
      <c r="A3083" s="1072" t="s">
        <v>846</v>
      </c>
      <c r="B3083" s="1063" t="s">
        <v>768</v>
      </c>
      <c r="C3083" s="1063" t="s">
        <v>806</v>
      </c>
      <c r="D3083" s="1063" t="s">
        <v>1113</v>
      </c>
      <c r="E3083" s="1066">
        <v>2019</v>
      </c>
      <c r="F3083" s="1066">
        <v>2019</v>
      </c>
      <c r="G3083" s="1064">
        <v>43583</v>
      </c>
      <c r="H3083" s="1117">
        <f t="shared" si="144"/>
        <v>2019</v>
      </c>
      <c r="I3083" s="1118"/>
      <c r="J3083" s="1063" t="s">
        <v>843</v>
      </c>
      <c r="K3083" s="1063" t="s">
        <v>924</v>
      </c>
      <c r="L3083" s="1063" t="s">
        <v>827</v>
      </c>
      <c r="M3083" s="1063">
        <v>722.09999999999991</v>
      </c>
      <c r="N3083" s="1063">
        <v>0.28999999999999998</v>
      </c>
      <c r="O3083" s="1062">
        <f>VLOOKUP(C3083,'A. Rate Class Allocations'!$B$124:$J$128,6,FALSE)</f>
        <v>0.94261788524984402</v>
      </c>
      <c r="P3083" s="1061">
        <f>VLOOKUP(C3083,'A. Rate Class Allocations'!$B$124:$J$128,8,FALSE)</f>
        <v>0.86676492558695795</v>
      </c>
      <c r="Q3083" s="1061">
        <f>VLOOKUP(C3083,'A. Rate Class Allocations'!$B$124:$J$128,7,FALSE)</f>
        <v>0.93591420350510102</v>
      </c>
      <c r="R3083" s="1061">
        <f>VLOOKUP(C3083,'A. Rate Class Allocations'!$B$124:$J$128,9,FALSE)</f>
        <v>0.67326093337246795</v>
      </c>
      <c r="S3083" s="1060">
        <f t="shared" si="145"/>
        <v>589.97600629361955</v>
      </c>
      <c r="T3083" s="1060">
        <f t="shared" si="146"/>
        <v>0.18273319636043434</v>
      </c>
    </row>
    <row r="3084" spans="1:20" s="1063" customFormat="1">
      <c r="A3084" s="1072" t="s">
        <v>846</v>
      </c>
      <c r="B3084" s="1063" t="s">
        <v>768</v>
      </c>
      <c r="C3084" s="1063" t="s">
        <v>806</v>
      </c>
      <c r="D3084" s="1063" t="s">
        <v>1113</v>
      </c>
      <c r="E3084" s="1066">
        <v>2019</v>
      </c>
      <c r="F3084" s="1066">
        <v>2019</v>
      </c>
      <c r="G3084" s="1064">
        <v>43583</v>
      </c>
      <c r="H3084" s="1117">
        <f t="shared" si="144"/>
        <v>2019</v>
      </c>
      <c r="I3084" s="1118"/>
      <c r="J3084" s="1063" t="s">
        <v>843</v>
      </c>
      <c r="K3084" s="1063" t="s">
        <v>924</v>
      </c>
      <c r="L3084" s="1063" t="s">
        <v>827</v>
      </c>
      <c r="M3084" s="1063">
        <v>821.7</v>
      </c>
      <c r="N3084" s="1063">
        <v>0.33</v>
      </c>
      <c r="O3084" s="1062">
        <f>VLOOKUP(C3084,'A. Rate Class Allocations'!$B$124:$J$128,6,FALSE)</f>
        <v>0.94261788524984402</v>
      </c>
      <c r="P3084" s="1061">
        <f>VLOOKUP(C3084,'A. Rate Class Allocations'!$B$124:$J$128,8,FALSE)</f>
        <v>0.86676492558695795</v>
      </c>
      <c r="Q3084" s="1061">
        <f>VLOOKUP(C3084,'A. Rate Class Allocations'!$B$124:$J$128,7,FALSE)</f>
        <v>0.93591420350510102</v>
      </c>
      <c r="R3084" s="1061">
        <f>VLOOKUP(C3084,'A. Rate Class Allocations'!$B$124:$J$128,9,FALSE)</f>
        <v>0.67326093337246795</v>
      </c>
      <c r="S3084" s="1060">
        <f t="shared" si="145"/>
        <v>671.35200716170516</v>
      </c>
      <c r="T3084" s="1060">
        <f t="shared" si="146"/>
        <v>0.20793777516877013</v>
      </c>
    </row>
    <row r="3085" spans="1:20" s="1063" customFormat="1">
      <c r="A3085" s="1072" t="s">
        <v>846</v>
      </c>
      <c r="B3085" s="1063" t="s">
        <v>768</v>
      </c>
      <c r="C3085" s="1063" t="s">
        <v>806</v>
      </c>
      <c r="D3085" s="1063" t="s">
        <v>1113</v>
      </c>
      <c r="E3085" s="1066">
        <v>2019</v>
      </c>
      <c r="F3085" s="1066">
        <v>2019</v>
      </c>
      <c r="G3085" s="1064">
        <v>43583</v>
      </c>
      <c r="H3085" s="1117">
        <f t="shared" si="144"/>
        <v>2019</v>
      </c>
      <c r="I3085" s="1118"/>
      <c r="J3085" s="1063" t="s">
        <v>843</v>
      </c>
      <c r="K3085" s="1063" t="s">
        <v>924</v>
      </c>
      <c r="L3085" s="1063" t="s">
        <v>827</v>
      </c>
      <c r="M3085" s="1063">
        <v>82.169999999999959</v>
      </c>
      <c r="N3085" s="1063">
        <v>3.2999999999999974E-2</v>
      </c>
      <c r="O3085" s="1062">
        <f>VLOOKUP(C3085,'A. Rate Class Allocations'!$B$124:$J$128,6,FALSE)</f>
        <v>0.94261788524984402</v>
      </c>
      <c r="P3085" s="1061">
        <f>VLOOKUP(C3085,'A. Rate Class Allocations'!$B$124:$J$128,8,FALSE)</f>
        <v>0.86676492558695795</v>
      </c>
      <c r="Q3085" s="1061">
        <f>VLOOKUP(C3085,'A. Rate Class Allocations'!$B$124:$J$128,7,FALSE)</f>
        <v>0.93591420350510102</v>
      </c>
      <c r="R3085" s="1061">
        <f>VLOOKUP(C3085,'A. Rate Class Allocations'!$B$124:$J$128,9,FALSE)</f>
        <v>0.67326093337246795</v>
      </c>
      <c r="S3085" s="1060">
        <f t="shared" si="145"/>
        <v>67.135200716170488</v>
      </c>
      <c r="T3085" s="1060">
        <f t="shared" si="146"/>
        <v>2.0793777516876995E-2</v>
      </c>
    </row>
    <row r="3086" spans="1:20" s="1063" customFormat="1">
      <c r="A3086" s="1072" t="s">
        <v>846</v>
      </c>
      <c r="B3086" s="1063" t="s">
        <v>768</v>
      </c>
      <c r="C3086" s="1063" t="s">
        <v>806</v>
      </c>
      <c r="D3086" s="1063" t="s">
        <v>1113</v>
      </c>
      <c r="E3086" s="1066">
        <v>2019</v>
      </c>
      <c r="F3086" s="1066">
        <v>2019</v>
      </c>
      <c r="G3086" s="1064">
        <v>43583</v>
      </c>
      <c r="H3086" s="1117">
        <f t="shared" si="144"/>
        <v>2019</v>
      </c>
      <c r="I3086" s="1118"/>
      <c r="J3086" s="1063" t="s">
        <v>843</v>
      </c>
      <c r="K3086" s="1063" t="s">
        <v>924</v>
      </c>
      <c r="L3086" s="1063" t="s">
        <v>827</v>
      </c>
      <c r="M3086" s="1063">
        <v>1020.8999999999996</v>
      </c>
      <c r="N3086" s="1063">
        <v>0.40999999999999992</v>
      </c>
      <c r="O3086" s="1062">
        <f>VLOOKUP(C3086,'A. Rate Class Allocations'!$B$124:$J$128,6,FALSE)</f>
        <v>0.94261788524984402</v>
      </c>
      <c r="P3086" s="1061">
        <f>VLOOKUP(C3086,'A. Rate Class Allocations'!$B$124:$J$128,8,FALSE)</f>
        <v>0.86676492558695795</v>
      </c>
      <c r="Q3086" s="1061">
        <f>VLOOKUP(C3086,'A. Rate Class Allocations'!$B$124:$J$128,7,FALSE)</f>
        <v>0.93591420350510102</v>
      </c>
      <c r="R3086" s="1061">
        <f>VLOOKUP(C3086,'A. Rate Class Allocations'!$B$124:$J$128,9,FALSE)</f>
        <v>0.67326093337246795</v>
      </c>
      <c r="S3086" s="1060">
        <f t="shared" si="145"/>
        <v>834.1040088978757</v>
      </c>
      <c r="T3086" s="1060">
        <f t="shared" si="146"/>
        <v>0.25834693278544157</v>
      </c>
    </row>
    <row r="3087" spans="1:20" s="1063" customFormat="1">
      <c r="A3087" s="1072" t="s">
        <v>846</v>
      </c>
      <c r="B3087" s="1063" t="s">
        <v>768</v>
      </c>
      <c r="C3087" s="1063" t="s">
        <v>806</v>
      </c>
      <c r="D3087" s="1063" t="s">
        <v>1113</v>
      </c>
      <c r="E3087" s="1066">
        <v>2019</v>
      </c>
      <c r="F3087" s="1066">
        <v>2019</v>
      </c>
      <c r="G3087" s="1064">
        <v>43583</v>
      </c>
      <c r="H3087" s="1117">
        <f t="shared" si="144"/>
        <v>2019</v>
      </c>
      <c r="I3087" s="1118"/>
      <c r="J3087" s="1063" t="s">
        <v>843</v>
      </c>
      <c r="K3087" s="1063" t="s">
        <v>924</v>
      </c>
      <c r="L3087" s="1063" t="s">
        <v>827</v>
      </c>
      <c r="M3087" s="1063">
        <v>5976</v>
      </c>
      <c r="N3087" s="1063">
        <v>2.4</v>
      </c>
      <c r="O3087" s="1062">
        <f>VLOOKUP(C3087,'A. Rate Class Allocations'!$B$124:$J$128,6,FALSE)</f>
        <v>0.94261788524984402</v>
      </c>
      <c r="P3087" s="1061">
        <f>VLOOKUP(C3087,'A. Rate Class Allocations'!$B$124:$J$128,8,FALSE)</f>
        <v>0.86676492558695795</v>
      </c>
      <c r="Q3087" s="1061">
        <f>VLOOKUP(C3087,'A. Rate Class Allocations'!$B$124:$J$128,7,FALSE)</f>
        <v>0.93591420350510102</v>
      </c>
      <c r="R3087" s="1061">
        <f>VLOOKUP(C3087,'A. Rate Class Allocations'!$B$124:$J$128,9,FALSE)</f>
        <v>0.67326093337246795</v>
      </c>
      <c r="S3087" s="1060">
        <f t="shared" si="145"/>
        <v>4882.5600520851276</v>
      </c>
      <c r="T3087" s="1060">
        <f t="shared" si="146"/>
        <v>1.5122747285001461</v>
      </c>
    </row>
    <row r="3088" spans="1:20" s="1063" customFormat="1">
      <c r="A3088" s="1072" t="s">
        <v>846</v>
      </c>
      <c r="B3088" s="1063" t="s">
        <v>768</v>
      </c>
      <c r="C3088" s="1063" t="s">
        <v>806</v>
      </c>
      <c r="D3088" s="1063" t="s">
        <v>1112</v>
      </c>
      <c r="E3088" s="1066">
        <v>2019</v>
      </c>
      <c r="F3088" s="1066">
        <v>2019</v>
      </c>
      <c r="G3088" s="1064">
        <v>43582</v>
      </c>
      <c r="H3088" s="1117">
        <f t="shared" si="144"/>
        <v>2019</v>
      </c>
      <c r="I3088" s="1118"/>
      <c r="J3088" s="1063" t="s">
        <v>925</v>
      </c>
      <c r="K3088" s="1063" t="s">
        <v>924</v>
      </c>
      <c r="L3088" s="1063" t="s">
        <v>827</v>
      </c>
      <c r="M3088" s="1063">
        <v>2452.3200000000002</v>
      </c>
      <c r="N3088" s="1063">
        <v>0.78</v>
      </c>
      <c r="O3088" s="1062">
        <f>VLOOKUP(C3088,'A. Rate Class Allocations'!$B$124:$J$128,6,FALSE)</f>
        <v>0.94261788524984402</v>
      </c>
      <c r="P3088" s="1061">
        <f>VLOOKUP(C3088,'A. Rate Class Allocations'!$B$124:$J$128,8,FALSE)</f>
        <v>0.86676492558695795</v>
      </c>
      <c r="Q3088" s="1061">
        <f>VLOOKUP(C3088,'A. Rate Class Allocations'!$B$124:$J$128,7,FALSE)</f>
        <v>0.93591420350510102</v>
      </c>
      <c r="R3088" s="1061">
        <f>VLOOKUP(C3088,'A. Rate Class Allocations'!$B$124:$J$128,9,FALSE)</f>
        <v>0.67326093337246795</v>
      </c>
      <c r="S3088" s="1060">
        <f t="shared" si="145"/>
        <v>2003.6144020966201</v>
      </c>
      <c r="T3088" s="1060">
        <f t="shared" si="146"/>
        <v>0.49148928676254749</v>
      </c>
    </row>
    <row r="3089" spans="1:20" s="1063" customFormat="1">
      <c r="A3089" s="1072" t="s">
        <v>846</v>
      </c>
      <c r="B3089" s="1063" t="s">
        <v>768</v>
      </c>
      <c r="C3089" s="1063" t="s">
        <v>806</v>
      </c>
      <c r="D3089" s="1063" t="s">
        <v>1112</v>
      </c>
      <c r="E3089" s="1066">
        <v>2019</v>
      </c>
      <c r="F3089" s="1066">
        <v>2019</v>
      </c>
      <c r="G3089" s="1064">
        <v>43582</v>
      </c>
      <c r="H3089" s="1117">
        <f t="shared" si="144"/>
        <v>2019</v>
      </c>
      <c r="I3089" s="1118"/>
      <c r="J3089" s="1063" t="s">
        <v>925</v>
      </c>
      <c r="K3089" s="1063" t="s">
        <v>924</v>
      </c>
      <c r="L3089" s="1063" t="s">
        <v>827</v>
      </c>
      <c r="M3089" s="1063">
        <v>547.05599999999993</v>
      </c>
      <c r="N3089" s="1063">
        <v>0.17399999999999999</v>
      </c>
      <c r="O3089" s="1062">
        <f>VLOOKUP(C3089,'A. Rate Class Allocations'!$B$124:$J$128,6,FALSE)</f>
        <v>0.94261788524984402</v>
      </c>
      <c r="P3089" s="1061">
        <f>VLOOKUP(C3089,'A. Rate Class Allocations'!$B$124:$J$128,8,FALSE)</f>
        <v>0.86676492558695795</v>
      </c>
      <c r="Q3089" s="1061">
        <f>VLOOKUP(C3089,'A. Rate Class Allocations'!$B$124:$J$128,7,FALSE)</f>
        <v>0.93591420350510102</v>
      </c>
      <c r="R3089" s="1061">
        <f>VLOOKUP(C3089,'A. Rate Class Allocations'!$B$124:$J$128,9,FALSE)</f>
        <v>0.67326093337246795</v>
      </c>
      <c r="S3089" s="1060">
        <f t="shared" si="145"/>
        <v>446.96013585232282</v>
      </c>
      <c r="T3089" s="1060">
        <f t="shared" si="146"/>
        <v>0.10963991781626058</v>
      </c>
    </row>
    <row r="3090" spans="1:20" s="1063" customFormat="1">
      <c r="A3090" s="1072" t="s">
        <v>846</v>
      </c>
      <c r="B3090" s="1063" t="s">
        <v>768</v>
      </c>
      <c r="C3090" s="1063" t="s">
        <v>806</v>
      </c>
      <c r="D3090" s="1063" t="s">
        <v>1112</v>
      </c>
      <c r="E3090" s="1066">
        <v>2019</v>
      </c>
      <c r="F3090" s="1066">
        <v>2019</v>
      </c>
      <c r="G3090" s="1064">
        <v>43582</v>
      </c>
      <c r="H3090" s="1117">
        <f t="shared" si="144"/>
        <v>2019</v>
      </c>
      <c r="I3090" s="1118"/>
      <c r="J3090" s="1063" t="s">
        <v>925</v>
      </c>
      <c r="K3090" s="1063" t="s">
        <v>924</v>
      </c>
      <c r="L3090" s="1063" t="s">
        <v>827</v>
      </c>
      <c r="M3090" s="1063">
        <v>1094.1119999999999</v>
      </c>
      <c r="N3090" s="1063">
        <v>0.34799999999999998</v>
      </c>
      <c r="O3090" s="1062">
        <f>VLOOKUP(C3090,'A. Rate Class Allocations'!$B$124:$J$128,6,FALSE)</f>
        <v>0.94261788524984402</v>
      </c>
      <c r="P3090" s="1061">
        <f>VLOOKUP(C3090,'A. Rate Class Allocations'!$B$124:$J$128,8,FALSE)</f>
        <v>0.86676492558695795</v>
      </c>
      <c r="Q3090" s="1061">
        <f>VLOOKUP(C3090,'A. Rate Class Allocations'!$B$124:$J$128,7,FALSE)</f>
        <v>0.93591420350510102</v>
      </c>
      <c r="R3090" s="1061">
        <f>VLOOKUP(C3090,'A. Rate Class Allocations'!$B$124:$J$128,9,FALSE)</f>
        <v>0.67326093337246795</v>
      </c>
      <c r="S3090" s="1060">
        <f t="shared" si="145"/>
        <v>893.92027170464564</v>
      </c>
      <c r="T3090" s="1060">
        <f t="shared" si="146"/>
        <v>0.21927983563252115</v>
      </c>
    </row>
    <row r="3091" spans="1:20" s="1063" customFormat="1">
      <c r="A3091" s="1072" t="s">
        <v>846</v>
      </c>
      <c r="B3091" s="1063" t="s">
        <v>768</v>
      </c>
      <c r="C3091" s="1063" t="s">
        <v>806</v>
      </c>
      <c r="D3091" s="1063" t="s">
        <v>1112</v>
      </c>
      <c r="E3091" s="1066">
        <v>2019</v>
      </c>
      <c r="F3091" s="1066">
        <v>2019</v>
      </c>
      <c r="G3091" s="1064">
        <v>43582</v>
      </c>
      <c r="H3091" s="1117">
        <f t="shared" si="144"/>
        <v>2019</v>
      </c>
      <c r="I3091" s="1118"/>
      <c r="J3091" s="1063" t="s">
        <v>843</v>
      </c>
      <c r="K3091" s="1063" t="s">
        <v>924</v>
      </c>
      <c r="L3091" s="1063" t="s">
        <v>827</v>
      </c>
      <c r="M3091" s="1063">
        <v>91.175999999999988</v>
      </c>
      <c r="N3091" s="1063">
        <v>2.8999999999999998E-2</v>
      </c>
      <c r="O3091" s="1062">
        <f>VLOOKUP(C3091,'A. Rate Class Allocations'!$B$124:$J$128,6,FALSE)</f>
        <v>0.94261788524984402</v>
      </c>
      <c r="P3091" s="1061">
        <f>VLOOKUP(C3091,'A. Rate Class Allocations'!$B$124:$J$128,8,FALSE)</f>
        <v>0.86676492558695795</v>
      </c>
      <c r="Q3091" s="1061">
        <f>VLOOKUP(C3091,'A. Rate Class Allocations'!$B$124:$J$128,7,FALSE)</f>
        <v>0.93591420350510102</v>
      </c>
      <c r="R3091" s="1061">
        <f>VLOOKUP(C3091,'A. Rate Class Allocations'!$B$124:$J$128,9,FALSE)</f>
        <v>0.67326093337246795</v>
      </c>
      <c r="S3091" s="1060">
        <f t="shared" si="145"/>
        <v>74.493355975387132</v>
      </c>
      <c r="T3091" s="1060">
        <f t="shared" si="146"/>
        <v>1.8273319636043429E-2</v>
      </c>
    </row>
    <row r="3092" spans="1:20" s="1063" customFormat="1">
      <c r="A3092" s="1072" t="s">
        <v>846</v>
      </c>
      <c r="B3092" s="1063" t="s">
        <v>768</v>
      </c>
      <c r="C3092" s="1063" t="s">
        <v>806</v>
      </c>
      <c r="D3092" s="1063" t="s">
        <v>1112</v>
      </c>
      <c r="E3092" s="1066">
        <v>2019</v>
      </c>
      <c r="F3092" s="1066">
        <v>2019</v>
      </c>
      <c r="G3092" s="1064">
        <v>43582</v>
      </c>
      <c r="H3092" s="1117">
        <f t="shared" si="144"/>
        <v>2019</v>
      </c>
      <c r="I3092" s="1118"/>
      <c r="J3092" s="1063" t="s">
        <v>843</v>
      </c>
      <c r="K3092" s="1063" t="s">
        <v>924</v>
      </c>
      <c r="L3092" s="1063" t="s">
        <v>827</v>
      </c>
      <c r="M3092" s="1063">
        <v>4665.6959999999999</v>
      </c>
      <c r="N3092" s="1063">
        <v>1.484</v>
      </c>
      <c r="O3092" s="1062">
        <f>VLOOKUP(C3092,'A. Rate Class Allocations'!$B$124:$J$128,6,FALSE)</f>
        <v>0.94261788524984402</v>
      </c>
      <c r="P3092" s="1061">
        <f>VLOOKUP(C3092,'A. Rate Class Allocations'!$B$124:$J$128,8,FALSE)</f>
        <v>0.86676492558695795</v>
      </c>
      <c r="Q3092" s="1061">
        <f>VLOOKUP(C3092,'A. Rate Class Allocations'!$B$124:$J$128,7,FALSE)</f>
        <v>0.93591420350510102</v>
      </c>
      <c r="R3092" s="1061">
        <f>VLOOKUP(C3092,'A. Rate Class Allocations'!$B$124:$J$128,9,FALSE)</f>
        <v>0.67326093337246795</v>
      </c>
      <c r="S3092" s="1060">
        <f t="shared" si="145"/>
        <v>3812.0048368094667</v>
      </c>
      <c r="T3092" s="1060">
        <f t="shared" si="146"/>
        <v>0.93508987378925701</v>
      </c>
    </row>
    <row r="3093" spans="1:20" s="1063" customFormat="1">
      <c r="A3093" s="1072" t="s">
        <v>846</v>
      </c>
      <c r="B3093" s="1063" t="s">
        <v>768</v>
      </c>
      <c r="C3093" s="1063" t="s">
        <v>806</v>
      </c>
      <c r="D3093" s="1063" t="s">
        <v>1111</v>
      </c>
      <c r="E3093" s="1066">
        <v>2019</v>
      </c>
      <c r="F3093" s="1066">
        <v>2019</v>
      </c>
      <c r="G3093" s="1064">
        <v>43583</v>
      </c>
      <c r="H3093" s="1117">
        <f t="shared" si="144"/>
        <v>2019</v>
      </c>
      <c r="I3093" s="1118"/>
      <c r="J3093" s="1063" t="s">
        <v>925</v>
      </c>
      <c r="K3093" s="1063" t="s">
        <v>924</v>
      </c>
      <c r="L3093" s="1063" t="s">
        <v>827</v>
      </c>
      <c r="M3093" s="1063">
        <v>2796.768</v>
      </c>
      <c r="N3093" s="1063">
        <v>1.2480000000000002</v>
      </c>
      <c r="O3093" s="1062">
        <f>VLOOKUP(C3093,'A. Rate Class Allocations'!$B$124:$J$128,6,FALSE)</f>
        <v>0.94261788524984402</v>
      </c>
      <c r="P3093" s="1061">
        <f>VLOOKUP(C3093,'A. Rate Class Allocations'!$B$124:$J$128,8,FALSE)</f>
        <v>0.86676492558695795</v>
      </c>
      <c r="Q3093" s="1061">
        <f>VLOOKUP(C3093,'A. Rate Class Allocations'!$B$124:$J$128,7,FALSE)</f>
        <v>0.93591420350510102</v>
      </c>
      <c r="R3093" s="1061">
        <f>VLOOKUP(C3093,'A. Rate Class Allocations'!$B$124:$J$128,9,FALSE)</f>
        <v>0.67326093337246795</v>
      </c>
      <c r="S3093" s="1060">
        <f t="shared" si="145"/>
        <v>2285.0381043758398</v>
      </c>
      <c r="T3093" s="1060">
        <f t="shared" si="146"/>
        <v>0.78638285882007619</v>
      </c>
    </row>
    <row r="3094" spans="1:20" s="1063" customFormat="1">
      <c r="A3094" s="1072" t="s">
        <v>846</v>
      </c>
      <c r="B3094" s="1063" t="s">
        <v>768</v>
      </c>
      <c r="C3094" s="1063" t="s">
        <v>806</v>
      </c>
      <c r="D3094" s="1063" t="s">
        <v>1111</v>
      </c>
      <c r="E3094" s="1066">
        <v>2019</v>
      </c>
      <c r="F3094" s="1066">
        <v>2019</v>
      </c>
      <c r="G3094" s="1064">
        <v>43583</v>
      </c>
      <c r="H3094" s="1117">
        <f t="shared" si="144"/>
        <v>2019</v>
      </c>
      <c r="I3094" s="1118"/>
      <c r="J3094" s="1063" t="s">
        <v>843</v>
      </c>
      <c r="K3094" s="1063" t="s">
        <v>924</v>
      </c>
      <c r="L3094" s="1063" t="s">
        <v>827</v>
      </c>
      <c r="M3094" s="1063">
        <v>3495.9599999999996</v>
      </c>
      <c r="N3094" s="1063">
        <v>1.56</v>
      </c>
      <c r="O3094" s="1062">
        <f>VLOOKUP(C3094,'A. Rate Class Allocations'!$B$124:$J$128,6,FALSE)</f>
        <v>0.94261788524984402</v>
      </c>
      <c r="P3094" s="1061">
        <f>VLOOKUP(C3094,'A. Rate Class Allocations'!$B$124:$J$128,8,FALSE)</f>
        <v>0.86676492558695795</v>
      </c>
      <c r="Q3094" s="1061">
        <f>VLOOKUP(C3094,'A. Rate Class Allocations'!$B$124:$J$128,7,FALSE)</f>
        <v>0.93591420350510102</v>
      </c>
      <c r="R3094" s="1061">
        <f>VLOOKUP(C3094,'A. Rate Class Allocations'!$B$124:$J$128,9,FALSE)</f>
        <v>0.67326093337246795</v>
      </c>
      <c r="S3094" s="1060">
        <f t="shared" si="145"/>
        <v>2856.2976304697995</v>
      </c>
      <c r="T3094" s="1060">
        <f t="shared" si="146"/>
        <v>0.98297857352509499</v>
      </c>
    </row>
    <row r="3095" spans="1:20" s="1063" customFormat="1">
      <c r="A3095" s="1072" t="s">
        <v>846</v>
      </c>
      <c r="B3095" s="1063" t="s">
        <v>768</v>
      </c>
      <c r="C3095" s="1063" t="s">
        <v>806</v>
      </c>
      <c r="D3095" s="1063" t="s">
        <v>1111</v>
      </c>
      <c r="E3095" s="1066">
        <v>2019</v>
      </c>
      <c r="F3095" s="1066">
        <v>2019</v>
      </c>
      <c r="G3095" s="1064">
        <v>43583</v>
      </c>
      <c r="H3095" s="1117">
        <f t="shared" si="144"/>
        <v>2019</v>
      </c>
      <c r="I3095" s="1118"/>
      <c r="J3095" s="1063" t="s">
        <v>843</v>
      </c>
      <c r="K3095" s="1063" t="s">
        <v>924</v>
      </c>
      <c r="L3095" s="1063" t="s">
        <v>827</v>
      </c>
      <c r="M3095" s="1063">
        <v>324.94499999999994</v>
      </c>
      <c r="N3095" s="1063">
        <v>0.14499999999999999</v>
      </c>
      <c r="O3095" s="1062">
        <f>VLOOKUP(C3095,'A. Rate Class Allocations'!$B$124:$J$128,6,FALSE)</f>
        <v>0.94261788524984402</v>
      </c>
      <c r="P3095" s="1061">
        <f>VLOOKUP(C3095,'A. Rate Class Allocations'!$B$124:$J$128,8,FALSE)</f>
        <v>0.86676492558695795</v>
      </c>
      <c r="Q3095" s="1061">
        <f>VLOOKUP(C3095,'A. Rate Class Allocations'!$B$124:$J$128,7,FALSE)</f>
        <v>0.93591420350510102</v>
      </c>
      <c r="R3095" s="1061">
        <f>VLOOKUP(C3095,'A. Rate Class Allocations'!$B$124:$J$128,9,FALSE)</f>
        <v>0.67326093337246795</v>
      </c>
      <c r="S3095" s="1060">
        <f t="shared" si="145"/>
        <v>265.48920283212874</v>
      </c>
      <c r="T3095" s="1060">
        <f t="shared" si="146"/>
        <v>9.1366598180217168E-2</v>
      </c>
    </row>
    <row r="3096" spans="1:20" s="1063" customFormat="1">
      <c r="A3096" s="1072" t="s">
        <v>846</v>
      </c>
      <c r="B3096" s="1063" t="s">
        <v>768</v>
      </c>
      <c r="C3096" s="1063" t="s">
        <v>806</v>
      </c>
      <c r="D3096" s="1063" t="s">
        <v>1111</v>
      </c>
      <c r="E3096" s="1066">
        <v>2019</v>
      </c>
      <c r="F3096" s="1066">
        <v>2019</v>
      </c>
      <c r="G3096" s="1064">
        <v>43583</v>
      </c>
      <c r="H3096" s="1117">
        <f t="shared" si="144"/>
        <v>2019</v>
      </c>
      <c r="I3096" s="1118"/>
      <c r="J3096" s="1063" t="s">
        <v>843</v>
      </c>
      <c r="K3096" s="1063" t="s">
        <v>924</v>
      </c>
      <c r="L3096" s="1063" t="s">
        <v>827</v>
      </c>
      <c r="M3096" s="1063">
        <v>2850.5519999999997</v>
      </c>
      <c r="N3096" s="1063">
        <v>1.272</v>
      </c>
      <c r="O3096" s="1062">
        <f>VLOOKUP(C3096,'A. Rate Class Allocations'!$B$124:$J$128,6,FALSE)</f>
        <v>0.94261788524984402</v>
      </c>
      <c r="P3096" s="1061">
        <f>VLOOKUP(C3096,'A. Rate Class Allocations'!$B$124:$J$128,8,FALSE)</f>
        <v>0.86676492558695795</v>
      </c>
      <c r="Q3096" s="1061">
        <f>VLOOKUP(C3096,'A. Rate Class Allocations'!$B$124:$J$128,7,FALSE)</f>
        <v>0.93591420350510102</v>
      </c>
      <c r="R3096" s="1061">
        <f>VLOOKUP(C3096,'A. Rate Class Allocations'!$B$124:$J$128,9,FALSE)</f>
        <v>0.67326093337246795</v>
      </c>
      <c r="S3096" s="1060">
        <f t="shared" si="145"/>
        <v>2328.9811448446058</v>
      </c>
      <c r="T3096" s="1060">
        <f t="shared" si="146"/>
        <v>0.80150560610507748</v>
      </c>
    </row>
    <row r="3097" spans="1:20" s="1063" customFormat="1">
      <c r="A3097" s="1072" t="s">
        <v>846</v>
      </c>
      <c r="B3097" s="1063" t="s">
        <v>768</v>
      </c>
      <c r="C3097" s="1063" t="s">
        <v>806</v>
      </c>
      <c r="D3097" s="1063" t="s">
        <v>1111</v>
      </c>
      <c r="E3097" s="1066">
        <v>2019</v>
      </c>
      <c r="F3097" s="1066">
        <v>2019</v>
      </c>
      <c r="G3097" s="1064">
        <v>43583</v>
      </c>
      <c r="H3097" s="1117">
        <f t="shared" si="144"/>
        <v>2019</v>
      </c>
      <c r="I3097" s="1118"/>
      <c r="J3097" s="1063" t="s">
        <v>843</v>
      </c>
      <c r="K3097" s="1063" t="s">
        <v>924</v>
      </c>
      <c r="L3097" s="1063" t="s">
        <v>827</v>
      </c>
      <c r="M3097" s="1063">
        <v>1039.8239999999998</v>
      </c>
      <c r="N3097" s="1063">
        <v>0.46399999999999997</v>
      </c>
      <c r="O3097" s="1062">
        <f>VLOOKUP(C3097,'A. Rate Class Allocations'!$B$124:$J$128,6,FALSE)</f>
        <v>0.94261788524984402</v>
      </c>
      <c r="P3097" s="1061">
        <f>VLOOKUP(C3097,'A. Rate Class Allocations'!$B$124:$J$128,8,FALSE)</f>
        <v>0.86676492558695795</v>
      </c>
      <c r="Q3097" s="1061">
        <f>VLOOKUP(C3097,'A. Rate Class Allocations'!$B$124:$J$128,7,FALSE)</f>
        <v>0.93591420350510102</v>
      </c>
      <c r="R3097" s="1061">
        <f>VLOOKUP(C3097,'A. Rate Class Allocations'!$B$124:$J$128,9,FALSE)</f>
        <v>0.67326093337246795</v>
      </c>
      <c r="S3097" s="1060">
        <f t="shared" si="145"/>
        <v>849.56544906281215</v>
      </c>
      <c r="T3097" s="1060">
        <f t="shared" si="146"/>
        <v>0.29237311417669487</v>
      </c>
    </row>
    <row r="3098" spans="1:20" s="1063" customFormat="1">
      <c r="A3098" s="1072" t="s">
        <v>846</v>
      </c>
      <c r="B3098" s="1063" t="s">
        <v>768</v>
      </c>
      <c r="C3098" s="1063" t="s">
        <v>806</v>
      </c>
      <c r="D3098" s="1063" t="s">
        <v>1110</v>
      </c>
      <c r="E3098" s="1066">
        <v>2019</v>
      </c>
      <c r="F3098" s="1066">
        <v>2019</v>
      </c>
      <c r="G3098" s="1064">
        <v>43571</v>
      </c>
      <c r="H3098" s="1117">
        <f t="shared" si="144"/>
        <v>2019</v>
      </c>
      <c r="I3098" s="1118"/>
      <c r="J3098" s="1063" t="s">
        <v>925</v>
      </c>
      <c r="K3098" s="1063" t="s">
        <v>924</v>
      </c>
      <c r="L3098" s="1063" t="s">
        <v>827</v>
      </c>
      <c r="M3098" s="1063">
        <v>3107.5200000000009</v>
      </c>
      <c r="N3098" s="1063">
        <v>1.2480000000000002</v>
      </c>
      <c r="O3098" s="1062">
        <f>VLOOKUP(C3098,'A. Rate Class Allocations'!$B$124:$J$128,6,FALSE)</f>
        <v>0.94261788524984402</v>
      </c>
      <c r="P3098" s="1061">
        <f>VLOOKUP(C3098,'A. Rate Class Allocations'!$B$124:$J$128,8,FALSE)</f>
        <v>0.86676492558695795</v>
      </c>
      <c r="Q3098" s="1061">
        <f>VLOOKUP(C3098,'A. Rate Class Allocations'!$B$124:$J$128,7,FALSE)</f>
        <v>0.93591420350510102</v>
      </c>
      <c r="R3098" s="1061">
        <f>VLOOKUP(C3098,'A. Rate Class Allocations'!$B$124:$J$128,9,FALSE)</f>
        <v>0.67326093337246795</v>
      </c>
      <c r="S3098" s="1060">
        <f t="shared" si="145"/>
        <v>2538.9312270842674</v>
      </c>
      <c r="T3098" s="1060">
        <f t="shared" si="146"/>
        <v>0.78638285882007619</v>
      </c>
    </row>
    <row r="3099" spans="1:20" s="1063" customFormat="1">
      <c r="A3099" s="1072" t="s">
        <v>846</v>
      </c>
      <c r="B3099" s="1063" t="s">
        <v>768</v>
      </c>
      <c r="C3099" s="1063" t="s">
        <v>806</v>
      </c>
      <c r="D3099" s="1063" t="s">
        <v>1110</v>
      </c>
      <c r="E3099" s="1066">
        <v>2019</v>
      </c>
      <c r="F3099" s="1066">
        <v>2019</v>
      </c>
      <c r="G3099" s="1064">
        <v>43571</v>
      </c>
      <c r="H3099" s="1117">
        <f t="shared" si="144"/>
        <v>2019</v>
      </c>
      <c r="I3099" s="1118"/>
      <c r="J3099" s="1063" t="s">
        <v>843</v>
      </c>
      <c r="K3099" s="1063" t="s">
        <v>924</v>
      </c>
      <c r="L3099" s="1063" t="s">
        <v>827</v>
      </c>
      <c r="M3099" s="1063">
        <v>2719.0799999999995</v>
      </c>
      <c r="N3099" s="1063">
        <v>1.0919999999999999</v>
      </c>
      <c r="O3099" s="1062">
        <f>VLOOKUP(C3099,'A. Rate Class Allocations'!$B$124:$J$128,6,FALSE)</f>
        <v>0.94261788524984402</v>
      </c>
      <c r="P3099" s="1061">
        <f>VLOOKUP(C3099,'A. Rate Class Allocations'!$B$124:$J$128,8,FALSE)</f>
        <v>0.86676492558695795</v>
      </c>
      <c r="Q3099" s="1061">
        <f>VLOOKUP(C3099,'A. Rate Class Allocations'!$B$124:$J$128,7,FALSE)</f>
        <v>0.93591420350510102</v>
      </c>
      <c r="R3099" s="1061">
        <f>VLOOKUP(C3099,'A. Rate Class Allocations'!$B$124:$J$128,9,FALSE)</f>
        <v>0.67326093337246795</v>
      </c>
      <c r="S3099" s="1060">
        <f t="shared" si="145"/>
        <v>2221.5648236987327</v>
      </c>
      <c r="T3099" s="1060">
        <f t="shared" si="146"/>
        <v>0.68808500146756635</v>
      </c>
    </row>
    <row r="3100" spans="1:20" s="1063" customFormat="1">
      <c r="A3100" s="1072" t="s">
        <v>846</v>
      </c>
      <c r="B3100" s="1063" t="s">
        <v>768</v>
      </c>
      <c r="C3100" s="1063" t="s">
        <v>806</v>
      </c>
      <c r="D3100" s="1063" t="s">
        <v>1110</v>
      </c>
      <c r="E3100" s="1066">
        <v>2019</v>
      </c>
      <c r="F3100" s="1066">
        <v>2019</v>
      </c>
      <c r="G3100" s="1064">
        <v>43571</v>
      </c>
      <c r="H3100" s="1117">
        <f t="shared" si="144"/>
        <v>2019</v>
      </c>
      <c r="I3100" s="1118"/>
      <c r="J3100" s="1063" t="s">
        <v>843</v>
      </c>
      <c r="K3100" s="1063" t="s">
        <v>924</v>
      </c>
      <c r="L3100" s="1063" t="s">
        <v>827</v>
      </c>
      <c r="M3100" s="1063">
        <v>72.209999999999994</v>
      </c>
      <c r="N3100" s="1063">
        <v>2.8999999999999998E-2</v>
      </c>
      <c r="O3100" s="1062">
        <f>VLOOKUP(C3100,'A. Rate Class Allocations'!$B$124:$J$128,6,FALSE)</f>
        <v>0.94261788524984402</v>
      </c>
      <c r="P3100" s="1061">
        <f>VLOOKUP(C3100,'A. Rate Class Allocations'!$B$124:$J$128,8,FALSE)</f>
        <v>0.86676492558695795</v>
      </c>
      <c r="Q3100" s="1061">
        <f>VLOOKUP(C3100,'A. Rate Class Allocations'!$B$124:$J$128,7,FALSE)</f>
        <v>0.93591420350510102</v>
      </c>
      <c r="R3100" s="1061">
        <f>VLOOKUP(C3100,'A. Rate Class Allocations'!$B$124:$J$128,9,FALSE)</f>
        <v>0.67326093337246795</v>
      </c>
      <c r="S3100" s="1060">
        <f t="shared" si="145"/>
        <v>58.997600629361955</v>
      </c>
      <c r="T3100" s="1060">
        <f t="shared" si="146"/>
        <v>1.8273319636043429E-2</v>
      </c>
    </row>
    <row r="3101" spans="1:20" s="1063" customFormat="1">
      <c r="A3101" s="1072" t="s">
        <v>846</v>
      </c>
      <c r="B3101" s="1063" t="s">
        <v>768</v>
      </c>
      <c r="C3101" s="1063" t="s">
        <v>806</v>
      </c>
      <c r="D3101" s="1063" t="s">
        <v>1109</v>
      </c>
      <c r="E3101" s="1066">
        <v>2019</v>
      </c>
      <c r="F3101" s="1066">
        <v>2019</v>
      </c>
      <c r="G3101" s="1064">
        <v>43583</v>
      </c>
      <c r="H3101" s="1117">
        <f t="shared" si="144"/>
        <v>2019</v>
      </c>
      <c r="I3101" s="1118"/>
      <c r="J3101" s="1063" t="s">
        <v>925</v>
      </c>
      <c r="K3101" s="1063" t="s">
        <v>924</v>
      </c>
      <c r="L3101" s="1063" t="s">
        <v>827</v>
      </c>
      <c r="M3101" s="1063">
        <v>932.25599999999986</v>
      </c>
      <c r="N3101" s="1063">
        <v>0.46799999999999997</v>
      </c>
      <c r="O3101" s="1062">
        <f>VLOOKUP(C3101,'A. Rate Class Allocations'!$B$124:$J$128,6,FALSE)</f>
        <v>0.94261788524984402</v>
      </c>
      <c r="P3101" s="1061">
        <f>VLOOKUP(C3101,'A. Rate Class Allocations'!$B$124:$J$128,8,FALSE)</f>
        <v>0.86676492558695795</v>
      </c>
      <c r="Q3101" s="1061">
        <f>VLOOKUP(C3101,'A. Rate Class Allocations'!$B$124:$J$128,7,FALSE)</f>
        <v>0.93591420350510102</v>
      </c>
      <c r="R3101" s="1061">
        <f>VLOOKUP(C3101,'A. Rate Class Allocations'!$B$124:$J$128,9,FALSE)</f>
        <v>0.67326093337246795</v>
      </c>
      <c r="S3101" s="1060">
        <f t="shared" si="145"/>
        <v>761.67936812527978</v>
      </c>
      <c r="T3101" s="1060">
        <f t="shared" si="146"/>
        <v>0.29489357205752847</v>
      </c>
    </row>
    <row r="3102" spans="1:20" s="1063" customFormat="1">
      <c r="A3102" s="1072" t="s">
        <v>846</v>
      </c>
      <c r="B3102" s="1063" t="s">
        <v>768</v>
      </c>
      <c r="C3102" s="1063" t="s">
        <v>806</v>
      </c>
      <c r="D3102" s="1063" t="s">
        <v>1109</v>
      </c>
      <c r="E3102" s="1066">
        <v>2019</v>
      </c>
      <c r="F3102" s="1066">
        <v>2019</v>
      </c>
      <c r="G3102" s="1064">
        <v>43583</v>
      </c>
      <c r="H3102" s="1117">
        <f t="shared" si="144"/>
        <v>2019</v>
      </c>
      <c r="I3102" s="1118"/>
      <c r="J3102" s="1063" t="s">
        <v>925</v>
      </c>
      <c r="K3102" s="1063" t="s">
        <v>924</v>
      </c>
      <c r="L3102" s="1063" t="s">
        <v>827</v>
      </c>
      <c r="M3102" s="1063">
        <v>346.608</v>
      </c>
      <c r="N3102" s="1063">
        <v>0.17399999999999999</v>
      </c>
      <c r="O3102" s="1062">
        <f>VLOOKUP(C3102,'A. Rate Class Allocations'!$B$124:$J$128,6,FALSE)</f>
        <v>0.94261788524984402</v>
      </c>
      <c r="P3102" s="1061">
        <f>VLOOKUP(C3102,'A. Rate Class Allocations'!$B$124:$J$128,8,FALSE)</f>
        <v>0.86676492558695795</v>
      </c>
      <c r="Q3102" s="1061">
        <f>VLOOKUP(C3102,'A. Rate Class Allocations'!$B$124:$J$128,7,FALSE)</f>
        <v>0.93591420350510102</v>
      </c>
      <c r="R3102" s="1061">
        <f>VLOOKUP(C3102,'A. Rate Class Allocations'!$B$124:$J$128,9,FALSE)</f>
        <v>0.67326093337246795</v>
      </c>
      <c r="S3102" s="1060">
        <f t="shared" si="145"/>
        <v>283.18848302093744</v>
      </c>
      <c r="T3102" s="1060">
        <f t="shared" si="146"/>
        <v>0.10963991781626058</v>
      </c>
    </row>
    <row r="3103" spans="1:20" s="1063" customFormat="1">
      <c r="A3103" s="1072" t="s">
        <v>846</v>
      </c>
      <c r="B3103" s="1063" t="s">
        <v>768</v>
      </c>
      <c r="C3103" s="1063" t="s">
        <v>806</v>
      </c>
      <c r="D3103" s="1063" t="s">
        <v>1109</v>
      </c>
      <c r="E3103" s="1066">
        <v>2019</v>
      </c>
      <c r="F3103" s="1066">
        <v>2019</v>
      </c>
      <c r="G3103" s="1064">
        <v>43583</v>
      </c>
      <c r="H3103" s="1117">
        <f t="shared" si="144"/>
        <v>2019</v>
      </c>
      <c r="I3103" s="1118"/>
      <c r="J3103" s="1063" t="s">
        <v>925</v>
      </c>
      <c r="K3103" s="1063" t="s">
        <v>924</v>
      </c>
      <c r="L3103" s="1063" t="s">
        <v>827</v>
      </c>
      <c r="M3103" s="1063">
        <v>844.60800000000017</v>
      </c>
      <c r="N3103" s="1063">
        <v>0.42400000000000004</v>
      </c>
      <c r="O3103" s="1062">
        <f>VLOOKUP(C3103,'A. Rate Class Allocations'!$B$124:$J$128,6,FALSE)</f>
        <v>0.94261788524984402</v>
      </c>
      <c r="P3103" s="1061">
        <f>VLOOKUP(C3103,'A. Rate Class Allocations'!$B$124:$J$128,8,FALSE)</f>
        <v>0.86676492558695795</v>
      </c>
      <c r="Q3103" s="1061">
        <f>VLOOKUP(C3103,'A. Rate Class Allocations'!$B$124:$J$128,7,FALSE)</f>
        <v>0.93591420350510102</v>
      </c>
      <c r="R3103" s="1061">
        <f>VLOOKUP(C3103,'A. Rate Class Allocations'!$B$124:$J$128,9,FALSE)</f>
        <v>0.67326093337246795</v>
      </c>
      <c r="S3103" s="1060">
        <f t="shared" si="145"/>
        <v>690.06848736136487</v>
      </c>
      <c r="T3103" s="1060">
        <f t="shared" si="146"/>
        <v>0.26716853536835916</v>
      </c>
    </row>
    <row r="3104" spans="1:20" s="1063" customFormat="1">
      <c r="A3104" s="1072" t="s">
        <v>846</v>
      </c>
      <c r="B3104" s="1063" t="s">
        <v>768</v>
      </c>
      <c r="C3104" s="1063" t="s">
        <v>806</v>
      </c>
      <c r="D3104" s="1063" t="s">
        <v>1108</v>
      </c>
      <c r="E3104" s="1066">
        <v>2019</v>
      </c>
      <c r="F3104" s="1066">
        <v>2019</v>
      </c>
      <c r="G3104" s="1064">
        <v>43583</v>
      </c>
      <c r="H3104" s="1117">
        <f t="shared" si="144"/>
        <v>2019</v>
      </c>
      <c r="I3104" s="1118"/>
      <c r="J3104" s="1063" t="s">
        <v>925</v>
      </c>
      <c r="K3104" s="1063" t="s">
        <v>924</v>
      </c>
      <c r="L3104" s="1063" t="s">
        <v>827</v>
      </c>
      <c r="M3104" s="1063">
        <v>1035.8400000000004</v>
      </c>
      <c r="N3104" s="1063">
        <v>0.52000000000000013</v>
      </c>
      <c r="O3104" s="1062">
        <f>VLOOKUP(C3104,'A. Rate Class Allocations'!$B$124:$J$128,6,FALSE)</f>
        <v>0.94261788524984402</v>
      </c>
      <c r="P3104" s="1061">
        <f>VLOOKUP(C3104,'A. Rate Class Allocations'!$B$124:$J$128,8,FALSE)</f>
        <v>0.86676492558695795</v>
      </c>
      <c r="Q3104" s="1061">
        <f>VLOOKUP(C3104,'A. Rate Class Allocations'!$B$124:$J$128,7,FALSE)</f>
        <v>0.93591420350510102</v>
      </c>
      <c r="R3104" s="1061">
        <f>VLOOKUP(C3104,'A. Rate Class Allocations'!$B$124:$J$128,9,FALSE)</f>
        <v>0.67326093337246795</v>
      </c>
      <c r="S3104" s="1060">
        <f t="shared" si="145"/>
        <v>846.31040902808923</v>
      </c>
      <c r="T3104" s="1060">
        <f t="shared" si="146"/>
        <v>0.32765952450836505</v>
      </c>
    </row>
    <row r="3105" spans="1:20" s="1063" customFormat="1">
      <c r="A3105" s="1072" t="s">
        <v>846</v>
      </c>
      <c r="B3105" s="1063" t="s">
        <v>768</v>
      </c>
      <c r="C3105" s="1063" t="s">
        <v>806</v>
      </c>
      <c r="D3105" s="1063" t="s">
        <v>1108</v>
      </c>
      <c r="E3105" s="1066">
        <v>2019</v>
      </c>
      <c r="F3105" s="1066">
        <v>2019</v>
      </c>
      <c r="G3105" s="1064">
        <v>43583</v>
      </c>
      <c r="H3105" s="1117">
        <f t="shared" si="144"/>
        <v>2019</v>
      </c>
      <c r="I3105" s="1118"/>
      <c r="J3105" s="1063" t="s">
        <v>925</v>
      </c>
      <c r="K3105" s="1063" t="s">
        <v>924</v>
      </c>
      <c r="L3105" s="1063" t="s">
        <v>827</v>
      </c>
      <c r="M3105" s="1063">
        <v>577.67999999999995</v>
      </c>
      <c r="N3105" s="1063">
        <v>0.28999999999999998</v>
      </c>
      <c r="O3105" s="1062">
        <f>VLOOKUP(C3105,'A. Rate Class Allocations'!$B$124:$J$128,6,FALSE)</f>
        <v>0.94261788524984402</v>
      </c>
      <c r="P3105" s="1061">
        <f>VLOOKUP(C3105,'A. Rate Class Allocations'!$B$124:$J$128,8,FALSE)</f>
        <v>0.86676492558695795</v>
      </c>
      <c r="Q3105" s="1061">
        <f>VLOOKUP(C3105,'A. Rate Class Allocations'!$B$124:$J$128,7,FALSE)</f>
        <v>0.93591420350510102</v>
      </c>
      <c r="R3105" s="1061">
        <f>VLOOKUP(C3105,'A. Rate Class Allocations'!$B$124:$J$128,9,FALSE)</f>
        <v>0.67326093337246795</v>
      </c>
      <c r="S3105" s="1060">
        <f t="shared" si="145"/>
        <v>471.98080503489564</v>
      </c>
      <c r="T3105" s="1060">
        <f t="shared" si="146"/>
        <v>0.18273319636043434</v>
      </c>
    </row>
    <row r="3106" spans="1:20" s="1063" customFormat="1">
      <c r="A3106" s="1072" t="s">
        <v>846</v>
      </c>
      <c r="B3106" s="1063" t="s">
        <v>768</v>
      </c>
      <c r="C3106" s="1063" t="s">
        <v>806</v>
      </c>
      <c r="D3106" s="1063" t="s">
        <v>1108</v>
      </c>
      <c r="E3106" s="1066">
        <v>2019</v>
      </c>
      <c r="F3106" s="1066">
        <v>2019</v>
      </c>
      <c r="G3106" s="1064">
        <v>43583</v>
      </c>
      <c r="H3106" s="1117">
        <f t="shared" si="144"/>
        <v>2019</v>
      </c>
      <c r="I3106" s="1118"/>
      <c r="J3106" s="1063" t="s">
        <v>925</v>
      </c>
      <c r="K3106" s="1063" t="s">
        <v>924</v>
      </c>
      <c r="L3106" s="1063" t="s">
        <v>827</v>
      </c>
      <c r="M3106" s="1063">
        <v>191.232</v>
      </c>
      <c r="N3106" s="1063">
        <v>9.6000000000000002E-2</v>
      </c>
      <c r="O3106" s="1062">
        <f>VLOOKUP(C3106,'A. Rate Class Allocations'!$B$124:$J$128,6,FALSE)</f>
        <v>0.94261788524984402</v>
      </c>
      <c r="P3106" s="1061">
        <f>VLOOKUP(C3106,'A. Rate Class Allocations'!$B$124:$J$128,8,FALSE)</f>
        <v>0.86676492558695795</v>
      </c>
      <c r="Q3106" s="1061">
        <f>VLOOKUP(C3106,'A. Rate Class Allocations'!$B$124:$J$128,7,FALSE)</f>
        <v>0.93591420350510102</v>
      </c>
      <c r="R3106" s="1061">
        <f>VLOOKUP(C3106,'A. Rate Class Allocations'!$B$124:$J$128,9,FALSE)</f>
        <v>0.67326093337246795</v>
      </c>
      <c r="S3106" s="1060">
        <f t="shared" si="145"/>
        <v>156.2419216667241</v>
      </c>
      <c r="T3106" s="1060">
        <f t="shared" si="146"/>
        <v>6.0490989140005842E-2</v>
      </c>
    </row>
    <row r="3107" spans="1:20" s="1063" customFormat="1">
      <c r="A3107" s="1072" t="s">
        <v>846</v>
      </c>
      <c r="B3107" s="1063" t="s">
        <v>768</v>
      </c>
      <c r="C3107" s="1063" t="s">
        <v>806</v>
      </c>
      <c r="D3107" s="1063" t="s">
        <v>1108</v>
      </c>
      <c r="E3107" s="1066">
        <v>2019</v>
      </c>
      <c r="F3107" s="1066">
        <v>2019</v>
      </c>
      <c r="G3107" s="1064">
        <v>43583</v>
      </c>
      <c r="H3107" s="1117">
        <f t="shared" si="144"/>
        <v>2019</v>
      </c>
      <c r="I3107" s="1118"/>
      <c r="J3107" s="1063" t="s">
        <v>925</v>
      </c>
      <c r="K3107" s="1063" t="s">
        <v>924</v>
      </c>
      <c r="L3107" s="1063" t="s">
        <v>827</v>
      </c>
      <c r="M3107" s="1063">
        <v>950.18399999999997</v>
      </c>
      <c r="N3107" s="1063">
        <v>0.47699999999999998</v>
      </c>
      <c r="O3107" s="1062">
        <f>VLOOKUP(C3107,'A. Rate Class Allocations'!$B$124:$J$128,6,FALSE)</f>
        <v>0.94261788524984402</v>
      </c>
      <c r="P3107" s="1061">
        <f>VLOOKUP(C3107,'A. Rate Class Allocations'!$B$124:$J$128,8,FALSE)</f>
        <v>0.86676492558695795</v>
      </c>
      <c r="Q3107" s="1061">
        <f>VLOOKUP(C3107,'A. Rate Class Allocations'!$B$124:$J$128,7,FALSE)</f>
        <v>0.93591420350510102</v>
      </c>
      <c r="R3107" s="1061">
        <f>VLOOKUP(C3107,'A. Rate Class Allocations'!$B$124:$J$128,9,FALSE)</f>
        <v>0.67326093337246795</v>
      </c>
      <c r="S3107" s="1060">
        <f t="shared" si="145"/>
        <v>776.32704828153533</v>
      </c>
      <c r="T3107" s="1060">
        <f t="shared" si="146"/>
        <v>0.30056460228940407</v>
      </c>
    </row>
    <row r="3108" spans="1:20" s="1063" customFormat="1">
      <c r="A3108" s="1072" t="s">
        <v>846</v>
      </c>
      <c r="B3108" s="1063" t="s">
        <v>768</v>
      </c>
      <c r="C3108" s="1063" t="s">
        <v>806</v>
      </c>
      <c r="D3108" s="1063" t="s">
        <v>1107</v>
      </c>
      <c r="E3108" s="1066">
        <v>2019</v>
      </c>
      <c r="F3108" s="1066">
        <v>2019</v>
      </c>
      <c r="G3108" s="1064">
        <v>43578</v>
      </c>
      <c r="H3108" s="1117">
        <f t="shared" si="144"/>
        <v>2019</v>
      </c>
      <c r="I3108" s="1118"/>
      <c r="J3108" s="1063" t="s">
        <v>925</v>
      </c>
      <c r="K3108" s="1063" t="s">
        <v>924</v>
      </c>
      <c r="L3108" s="1063" t="s">
        <v>827</v>
      </c>
      <c r="M3108" s="1063">
        <v>932.25600000000009</v>
      </c>
      <c r="N3108" s="1063">
        <v>0.41600000000000004</v>
      </c>
      <c r="O3108" s="1062">
        <f>VLOOKUP(C3108,'A. Rate Class Allocations'!$B$124:$J$128,6,FALSE)</f>
        <v>0.94261788524984402</v>
      </c>
      <c r="P3108" s="1061">
        <f>VLOOKUP(C3108,'A. Rate Class Allocations'!$B$124:$J$128,8,FALSE)</f>
        <v>0.86676492558695795</v>
      </c>
      <c r="Q3108" s="1061">
        <f>VLOOKUP(C3108,'A. Rate Class Allocations'!$B$124:$J$128,7,FALSE)</f>
        <v>0.93591420350510102</v>
      </c>
      <c r="R3108" s="1061">
        <f>VLOOKUP(C3108,'A. Rate Class Allocations'!$B$124:$J$128,9,FALSE)</f>
        <v>0.67326093337246795</v>
      </c>
      <c r="S3108" s="1060">
        <f t="shared" si="145"/>
        <v>761.67936812528001</v>
      </c>
      <c r="T3108" s="1060">
        <f t="shared" si="146"/>
        <v>0.26212761960669206</v>
      </c>
    </row>
    <row r="3109" spans="1:20" s="1063" customFormat="1">
      <c r="A3109" s="1072" t="s">
        <v>846</v>
      </c>
      <c r="B3109" s="1063" t="s">
        <v>768</v>
      </c>
      <c r="C3109" s="1063" t="s">
        <v>806</v>
      </c>
      <c r="D3109" s="1063" t="s">
        <v>1107</v>
      </c>
      <c r="E3109" s="1066">
        <v>2019</v>
      </c>
      <c r="F3109" s="1066">
        <v>2019</v>
      </c>
      <c r="G3109" s="1064">
        <v>43578</v>
      </c>
      <c r="H3109" s="1117">
        <f t="shared" si="144"/>
        <v>2019</v>
      </c>
      <c r="I3109" s="1118"/>
      <c r="J3109" s="1063" t="s">
        <v>925</v>
      </c>
      <c r="K3109" s="1063" t="s">
        <v>924</v>
      </c>
      <c r="L3109" s="1063" t="s">
        <v>827</v>
      </c>
      <c r="M3109" s="1063">
        <v>194.96699999999998</v>
      </c>
      <c r="N3109" s="1063">
        <v>8.6999999999999994E-2</v>
      </c>
      <c r="O3109" s="1062">
        <f>VLOOKUP(C3109,'A. Rate Class Allocations'!$B$124:$J$128,6,FALSE)</f>
        <v>0.94261788524984402</v>
      </c>
      <c r="P3109" s="1061">
        <f>VLOOKUP(C3109,'A. Rate Class Allocations'!$B$124:$J$128,8,FALSE)</f>
        <v>0.86676492558695795</v>
      </c>
      <c r="Q3109" s="1061">
        <f>VLOOKUP(C3109,'A. Rate Class Allocations'!$B$124:$J$128,7,FALSE)</f>
        <v>0.93591420350510102</v>
      </c>
      <c r="R3109" s="1061">
        <f>VLOOKUP(C3109,'A. Rate Class Allocations'!$B$124:$J$128,9,FALSE)</f>
        <v>0.67326093337246795</v>
      </c>
      <c r="S3109" s="1060">
        <f t="shared" si="145"/>
        <v>159.29352169927728</v>
      </c>
      <c r="T3109" s="1060">
        <f t="shared" si="146"/>
        <v>5.4819958908130288E-2</v>
      </c>
    </row>
    <row r="3110" spans="1:20" s="1063" customFormat="1">
      <c r="A3110" s="1072" t="s">
        <v>846</v>
      </c>
      <c r="B3110" s="1063" t="s">
        <v>768</v>
      </c>
      <c r="C3110" s="1063" t="s">
        <v>806</v>
      </c>
      <c r="D3110" s="1063" t="s">
        <v>1107</v>
      </c>
      <c r="E3110" s="1066">
        <v>2019</v>
      </c>
      <c r="F3110" s="1066">
        <v>2019</v>
      </c>
      <c r="G3110" s="1064">
        <v>43578</v>
      </c>
      <c r="H3110" s="1117">
        <f t="shared" si="144"/>
        <v>2019</v>
      </c>
      <c r="I3110" s="1118"/>
      <c r="J3110" s="1063" t="s">
        <v>925</v>
      </c>
      <c r="K3110" s="1063" t="s">
        <v>924</v>
      </c>
      <c r="L3110" s="1063" t="s">
        <v>827</v>
      </c>
      <c r="M3110" s="1063">
        <v>2019.1409999999998</v>
      </c>
      <c r="N3110" s="1063">
        <v>0.90100000000000002</v>
      </c>
      <c r="O3110" s="1062">
        <f>VLOOKUP(C3110,'A. Rate Class Allocations'!$B$124:$J$128,6,FALSE)</f>
        <v>0.94261788524984402</v>
      </c>
      <c r="P3110" s="1061">
        <f>VLOOKUP(C3110,'A. Rate Class Allocations'!$B$124:$J$128,8,FALSE)</f>
        <v>0.86676492558695795</v>
      </c>
      <c r="Q3110" s="1061">
        <f>VLOOKUP(C3110,'A. Rate Class Allocations'!$B$124:$J$128,7,FALSE)</f>
        <v>0.93591420350510102</v>
      </c>
      <c r="R3110" s="1061">
        <f>VLOOKUP(C3110,'A. Rate Class Allocations'!$B$124:$J$128,9,FALSE)</f>
        <v>0.67326093337246795</v>
      </c>
      <c r="S3110" s="1060">
        <f t="shared" si="145"/>
        <v>1649.6949775982625</v>
      </c>
      <c r="T3110" s="1060">
        <f t="shared" si="146"/>
        <v>0.56773313765776323</v>
      </c>
    </row>
    <row r="3111" spans="1:20" s="1063" customFormat="1">
      <c r="A3111" s="1072" t="s">
        <v>846</v>
      </c>
      <c r="B3111" s="1063" t="s">
        <v>768</v>
      </c>
      <c r="C3111" s="1063" t="s">
        <v>806</v>
      </c>
      <c r="D3111" s="1063" t="s">
        <v>1107</v>
      </c>
      <c r="E3111" s="1066">
        <v>2019</v>
      </c>
      <c r="F3111" s="1066">
        <v>2019</v>
      </c>
      <c r="G3111" s="1064">
        <v>43578</v>
      </c>
      <c r="H3111" s="1117">
        <f t="shared" si="144"/>
        <v>2019</v>
      </c>
      <c r="I3111" s="1118"/>
      <c r="J3111" s="1063" t="s">
        <v>925</v>
      </c>
      <c r="K3111" s="1063" t="s">
        <v>924</v>
      </c>
      <c r="L3111" s="1063" t="s">
        <v>827</v>
      </c>
      <c r="M3111" s="1063">
        <v>228.58200000000002</v>
      </c>
      <c r="N3111" s="1063">
        <v>0.10199999999999999</v>
      </c>
      <c r="O3111" s="1062">
        <f>VLOOKUP(C3111,'A. Rate Class Allocations'!$B$124:$J$128,6,FALSE)</f>
        <v>0.94261788524984402</v>
      </c>
      <c r="P3111" s="1061">
        <f>VLOOKUP(C3111,'A. Rate Class Allocations'!$B$124:$J$128,8,FALSE)</f>
        <v>0.86676492558695795</v>
      </c>
      <c r="Q3111" s="1061">
        <f>VLOOKUP(C3111,'A. Rate Class Allocations'!$B$124:$J$128,7,FALSE)</f>
        <v>0.93591420350510102</v>
      </c>
      <c r="R3111" s="1061">
        <f>VLOOKUP(C3111,'A. Rate Class Allocations'!$B$124:$J$128,9,FALSE)</f>
        <v>0.67326093337246795</v>
      </c>
      <c r="S3111" s="1060">
        <f t="shared" si="145"/>
        <v>186.75792199225617</v>
      </c>
      <c r="T3111" s="1060">
        <f t="shared" si="146"/>
        <v>6.42716759612562E-2</v>
      </c>
    </row>
    <row r="3112" spans="1:20" s="1063" customFormat="1">
      <c r="A3112" s="1072" t="s">
        <v>846</v>
      </c>
      <c r="B3112" s="1063" t="s">
        <v>768</v>
      </c>
      <c r="C3112" s="1063" t="s">
        <v>806</v>
      </c>
      <c r="D3112" s="1063" t="s">
        <v>1106</v>
      </c>
      <c r="E3112" s="1066">
        <v>2019</v>
      </c>
      <c r="F3112" s="1066">
        <v>2019</v>
      </c>
      <c r="G3112" s="1064">
        <v>43584</v>
      </c>
      <c r="H3112" s="1117">
        <f t="shared" si="144"/>
        <v>2019</v>
      </c>
      <c r="I3112" s="1118"/>
      <c r="J3112" s="1063" t="s">
        <v>925</v>
      </c>
      <c r="K3112" s="1063" t="s">
        <v>924</v>
      </c>
      <c r="L3112" s="1063" t="s">
        <v>827</v>
      </c>
      <c r="M3112" s="1063">
        <v>1709.1360000000002</v>
      </c>
      <c r="N3112" s="1063">
        <v>0.57200000000000006</v>
      </c>
      <c r="O3112" s="1062">
        <f>VLOOKUP(C3112,'A. Rate Class Allocations'!$B$124:$J$128,6,FALSE)</f>
        <v>0.94261788524984402</v>
      </c>
      <c r="P3112" s="1061">
        <f>VLOOKUP(C3112,'A. Rate Class Allocations'!$B$124:$J$128,8,FALSE)</f>
        <v>0.86676492558695795</v>
      </c>
      <c r="Q3112" s="1061">
        <f>VLOOKUP(C3112,'A. Rate Class Allocations'!$B$124:$J$128,7,FALSE)</f>
        <v>0.93591420350510102</v>
      </c>
      <c r="R3112" s="1061">
        <f>VLOOKUP(C3112,'A. Rate Class Allocations'!$B$124:$J$128,9,FALSE)</f>
        <v>0.67326093337246795</v>
      </c>
      <c r="S3112" s="1060">
        <f t="shared" si="145"/>
        <v>1396.4121748963466</v>
      </c>
      <c r="T3112" s="1060">
        <f t="shared" si="146"/>
        <v>0.36042547695920152</v>
      </c>
    </row>
    <row r="3113" spans="1:20" s="1063" customFormat="1">
      <c r="A3113" s="1072" t="s">
        <v>846</v>
      </c>
      <c r="B3113" s="1063" t="s">
        <v>768</v>
      </c>
      <c r="C3113" s="1063" t="s">
        <v>806</v>
      </c>
      <c r="D3113" s="1063" t="s">
        <v>1106</v>
      </c>
      <c r="E3113" s="1066">
        <v>2019</v>
      </c>
      <c r="F3113" s="1066">
        <v>2019</v>
      </c>
      <c r="G3113" s="1064">
        <v>43584</v>
      </c>
      <c r="H3113" s="1117">
        <f t="shared" si="144"/>
        <v>2019</v>
      </c>
      <c r="I3113" s="1118"/>
      <c r="J3113" s="1063" t="s">
        <v>925</v>
      </c>
      <c r="K3113" s="1063" t="s">
        <v>924</v>
      </c>
      <c r="L3113" s="1063" t="s">
        <v>827</v>
      </c>
      <c r="M3113" s="1063">
        <v>1386.432</v>
      </c>
      <c r="N3113" s="1063">
        <v>0.46399999999999997</v>
      </c>
      <c r="O3113" s="1062">
        <f>VLOOKUP(C3113,'A. Rate Class Allocations'!$B$124:$J$128,6,FALSE)</f>
        <v>0.94261788524984402</v>
      </c>
      <c r="P3113" s="1061">
        <f>VLOOKUP(C3113,'A. Rate Class Allocations'!$B$124:$J$128,8,FALSE)</f>
        <v>0.86676492558695795</v>
      </c>
      <c r="Q3113" s="1061">
        <f>VLOOKUP(C3113,'A. Rate Class Allocations'!$B$124:$J$128,7,FALSE)</f>
        <v>0.93591420350510102</v>
      </c>
      <c r="R3113" s="1061">
        <f>VLOOKUP(C3113,'A. Rate Class Allocations'!$B$124:$J$128,9,FALSE)</f>
        <v>0.67326093337246795</v>
      </c>
      <c r="S3113" s="1060">
        <f t="shared" si="145"/>
        <v>1132.7539320837498</v>
      </c>
      <c r="T3113" s="1060">
        <f t="shared" si="146"/>
        <v>0.29237311417669487</v>
      </c>
    </row>
    <row r="3114" spans="1:20" s="1063" customFormat="1">
      <c r="A3114" s="1072" t="s">
        <v>846</v>
      </c>
      <c r="B3114" s="1063" t="s">
        <v>768</v>
      </c>
      <c r="C3114" s="1063" t="s">
        <v>806</v>
      </c>
      <c r="D3114" s="1063" t="s">
        <v>1106</v>
      </c>
      <c r="E3114" s="1066">
        <v>2019</v>
      </c>
      <c r="F3114" s="1066">
        <v>2019</v>
      </c>
      <c r="G3114" s="1064">
        <v>43584</v>
      </c>
      <c r="H3114" s="1117">
        <f t="shared" si="144"/>
        <v>2019</v>
      </c>
      <c r="I3114" s="1118"/>
      <c r="J3114" s="1063" t="s">
        <v>925</v>
      </c>
      <c r="K3114" s="1063" t="s">
        <v>924</v>
      </c>
      <c r="L3114" s="1063" t="s">
        <v>827</v>
      </c>
      <c r="M3114" s="1063">
        <v>340.63200000000006</v>
      </c>
      <c r="N3114" s="1063">
        <v>0.114</v>
      </c>
      <c r="O3114" s="1062">
        <f>VLOOKUP(C3114,'A. Rate Class Allocations'!$B$124:$J$128,6,FALSE)</f>
        <v>0.94261788524984402</v>
      </c>
      <c r="P3114" s="1061">
        <f>VLOOKUP(C3114,'A. Rate Class Allocations'!$B$124:$J$128,8,FALSE)</f>
        <v>0.86676492558695795</v>
      </c>
      <c r="Q3114" s="1061">
        <f>VLOOKUP(C3114,'A. Rate Class Allocations'!$B$124:$J$128,7,FALSE)</f>
        <v>0.93591420350510102</v>
      </c>
      <c r="R3114" s="1061">
        <f>VLOOKUP(C3114,'A. Rate Class Allocations'!$B$124:$J$128,9,FALSE)</f>
        <v>0.67326093337246795</v>
      </c>
      <c r="S3114" s="1060">
        <f t="shared" si="145"/>
        <v>278.30592296885237</v>
      </c>
      <c r="T3114" s="1060">
        <f t="shared" si="146"/>
        <v>7.1833049603756943E-2</v>
      </c>
    </row>
    <row r="3115" spans="1:20" s="1063" customFormat="1">
      <c r="A3115" s="1072" t="s">
        <v>846</v>
      </c>
      <c r="B3115" s="1063" t="s">
        <v>768</v>
      </c>
      <c r="C3115" s="1063" t="s">
        <v>806</v>
      </c>
      <c r="D3115" s="1063" t="s">
        <v>1105</v>
      </c>
      <c r="E3115" s="1066">
        <v>2019</v>
      </c>
      <c r="F3115" s="1066">
        <v>2019</v>
      </c>
      <c r="G3115" s="1064">
        <v>43558</v>
      </c>
      <c r="H3115" s="1117">
        <f t="shared" si="144"/>
        <v>2019</v>
      </c>
      <c r="I3115" s="1118"/>
      <c r="J3115" s="1063" t="s">
        <v>925</v>
      </c>
      <c r="K3115" s="1063" t="s">
        <v>924</v>
      </c>
      <c r="L3115" s="1063" t="s">
        <v>827</v>
      </c>
      <c r="M3115" s="1063">
        <v>4555.5640000000012</v>
      </c>
      <c r="N3115" s="1063">
        <v>1.1960000000000002</v>
      </c>
      <c r="O3115" s="1062">
        <f>VLOOKUP(C3115,'A. Rate Class Allocations'!$B$124:$J$128,6,FALSE)</f>
        <v>0.94261788524984402</v>
      </c>
      <c r="P3115" s="1061">
        <f>VLOOKUP(C3115,'A. Rate Class Allocations'!$B$124:$J$128,8,FALSE)</f>
        <v>0.86676492558695795</v>
      </c>
      <c r="Q3115" s="1061">
        <f>VLOOKUP(C3115,'A. Rate Class Allocations'!$B$124:$J$128,7,FALSE)</f>
        <v>0.93591420350510102</v>
      </c>
      <c r="R3115" s="1061">
        <f>VLOOKUP(C3115,'A. Rate Class Allocations'!$B$124:$J$128,9,FALSE)</f>
        <v>0.67326093337246795</v>
      </c>
      <c r="S3115" s="1060">
        <f t="shared" si="145"/>
        <v>3722.0238957692673</v>
      </c>
      <c r="T3115" s="1060">
        <f t="shared" si="146"/>
        <v>0.7536169063692395</v>
      </c>
    </row>
    <row r="3116" spans="1:20" s="1063" customFormat="1">
      <c r="A3116" s="1072" t="s">
        <v>846</v>
      </c>
      <c r="B3116" s="1063" t="s">
        <v>768</v>
      </c>
      <c r="C3116" s="1063" t="s">
        <v>806</v>
      </c>
      <c r="D3116" s="1063" t="s">
        <v>1105</v>
      </c>
      <c r="E3116" s="1066">
        <v>2019</v>
      </c>
      <c r="F3116" s="1066">
        <v>2019</v>
      </c>
      <c r="G3116" s="1064">
        <v>43558</v>
      </c>
      <c r="H3116" s="1117">
        <f t="shared" si="144"/>
        <v>2019</v>
      </c>
      <c r="I3116" s="1118"/>
      <c r="J3116" s="1063" t="s">
        <v>925</v>
      </c>
      <c r="K3116" s="1063" t="s">
        <v>924</v>
      </c>
      <c r="L3116" s="1063" t="s">
        <v>827</v>
      </c>
      <c r="M3116" s="1063">
        <v>175.21400000000006</v>
      </c>
      <c r="N3116" s="1063">
        <v>4.6000000000000006E-2</v>
      </c>
      <c r="O3116" s="1062">
        <f>VLOOKUP(C3116,'A. Rate Class Allocations'!$B$124:$J$128,6,FALSE)</f>
        <v>0.94261788524984402</v>
      </c>
      <c r="P3116" s="1061">
        <f>VLOOKUP(C3116,'A. Rate Class Allocations'!$B$124:$J$128,8,FALSE)</f>
        <v>0.86676492558695795</v>
      </c>
      <c r="Q3116" s="1061">
        <f>VLOOKUP(C3116,'A. Rate Class Allocations'!$B$124:$J$128,7,FALSE)</f>
        <v>0.93591420350510102</v>
      </c>
      <c r="R3116" s="1061">
        <f>VLOOKUP(C3116,'A. Rate Class Allocations'!$B$124:$J$128,9,FALSE)</f>
        <v>0.67326093337246795</v>
      </c>
      <c r="S3116" s="1060">
        <f t="shared" si="145"/>
        <v>143.15476522189491</v>
      </c>
      <c r="T3116" s="1060">
        <f t="shared" si="146"/>
        <v>2.898526562958614E-2</v>
      </c>
    </row>
    <row r="3117" spans="1:20" s="1063" customFormat="1">
      <c r="A3117" s="1072" t="s">
        <v>846</v>
      </c>
      <c r="B3117" s="1063" t="s">
        <v>768</v>
      </c>
      <c r="C3117" s="1063" t="s">
        <v>806</v>
      </c>
      <c r="D3117" s="1063" t="s">
        <v>1105</v>
      </c>
      <c r="E3117" s="1066">
        <v>2019</v>
      </c>
      <c r="F3117" s="1066">
        <v>2019</v>
      </c>
      <c r="G3117" s="1064">
        <v>43558</v>
      </c>
      <c r="H3117" s="1117">
        <f t="shared" si="144"/>
        <v>2019</v>
      </c>
      <c r="I3117" s="1118"/>
      <c r="J3117" s="1063" t="s">
        <v>843</v>
      </c>
      <c r="K3117" s="1063" t="s">
        <v>924</v>
      </c>
      <c r="L3117" s="1063" t="s">
        <v>827</v>
      </c>
      <c r="M3117" s="1063">
        <v>5545.9040000000014</v>
      </c>
      <c r="N3117" s="1063">
        <v>1.4560000000000002</v>
      </c>
      <c r="O3117" s="1062">
        <f>VLOOKUP(C3117,'A. Rate Class Allocations'!$B$124:$J$128,6,FALSE)</f>
        <v>0.94261788524984402</v>
      </c>
      <c r="P3117" s="1061">
        <f>VLOOKUP(C3117,'A. Rate Class Allocations'!$B$124:$J$128,8,FALSE)</f>
        <v>0.86676492558695795</v>
      </c>
      <c r="Q3117" s="1061">
        <f>VLOOKUP(C3117,'A. Rate Class Allocations'!$B$124:$J$128,7,FALSE)</f>
        <v>0.93591420350510102</v>
      </c>
      <c r="R3117" s="1061">
        <f>VLOOKUP(C3117,'A. Rate Class Allocations'!$B$124:$J$128,9,FALSE)</f>
        <v>0.67326093337246795</v>
      </c>
      <c r="S3117" s="1060">
        <f t="shared" si="145"/>
        <v>4531.1595252843244</v>
      </c>
      <c r="T3117" s="1060">
        <f t="shared" si="146"/>
        <v>0.91744666862342217</v>
      </c>
    </row>
    <row r="3118" spans="1:20" s="1063" customFormat="1">
      <c r="A3118" s="1072" t="s">
        <v>846</v>
      </c>
      <c r="B3118" s="1063" t="s">
        <v>768</v>
      </c>
      <c r="C3118" s="1063" t="s">
        <v>806</v>
      </c>
      <c r="D3118" s="1063" t="s">
        <v>1105</v>
      </c>
      <c r="E3118" s="1066">
        <v>2019</v>
      </c>
      <c r="F3118" s="1066">
        <v>2019</v>
      </c>
      <c r="G3118" s="1064">
        <v>43558</v>
      </c>
      <c r="H3118" s="1117">
        <f t="shared" si="144"/>
        <v>2019</v>
      </c>
      <c r="I3118" s="1118"/>
      <c r="J3118" s="1063" t="s">
        <v>843</v>
      </c>
      <c r="K3118" s="1063" t="s">
        <v>924</v>
      </c>
      <c r="L3118" s="1063" t="s">
        <v>827</v>
      </c>
      <c r="M3118" s="1063">
        <v>2540.6030000000005</v>
      </c>
      <c r="N3118" s="1063">
        <v>0.66700000000000004</v>
      </c>
      <c r="O3118" s="1062">
        <f>VLOOKUP(C3118,'A. Rate Class Allocations'!$B$124:$J$128,6,FALSE)</f>
        <v>0.94261788524984402</v>
      </c>
      <c r="P3118" s="1061">
        <f>VLOOKUP(C3118,'A. Rate Class Allocations'!$B$124:$J$128,8,FALSE)</f>
        <v>0.86676492558695795</v>
      </c>
      <c r="Q3118" s="1061">
        <f>VLOOKUP(C3118,'A. Rate Class Allocations'!$B$124:$J$128,7,FALSE)</f>
        <v>0.93591420350510102</v>
      </c>
      <c r="R3118" s="1061">
        <f>VLOOKUP(C3118,'A. Rate Class Allocations'!$B$124:$J$128,9,FALSE)</f>
        <v>0.67326093337246795</v>
      </c>
      <c r="S3118" s="1060">
        <f t="shared" si="145"/>
        <v>2075.7440957174758</v>
      </c>
      <c r="T3118" s="1060">
        <f t="shared" si="146"/>
        <v>0.42028635162899897</v>
      </c>
    </row>
    <row r="3119" spans="1:20" s="1063" customFormat="1">
      <c r="A3119" s="1072" t="s">
        <v>846</v>
      </c>
      <c r="B3119" s="1063" t="s">
        <v>768</v>
      </c>
      <c r="C3119" s="1063" t="s">
        <v>806</v>
      </c>
      <c r="D3119" s="1063" t="s">
        <v>1105</v>
      </c>
      <c r="E3119" s="1066">
        <v>2019</v>
      </c>
      <c r="F3119" s="1066">
        <v>2019</v>
      </c>
      <c r="G3119" s="1064">
        <v>43558</v>
      </c>
      <c r="H3119" s="1117">
        <f t="shared" si="144"/>
        <v>2019</v>
      </c>
      <c r="I3119" s="1118"/>
      <c r="J3119" s="1063" t="s">
        <v>843</v>
      </c>
      <c r="K3119" s="1063" t="s">
        <v>924</v>
      </c>
      <c r="L3119" s="1063" t="s">
        <v>827</v>
      </c>
      <c r="M3119" s="1063">
        <v>4905.9920000000002</v>
      </c>
      <c r="N3119" s="1063">
        <v>1.2879999999999998</v>
      </c>
      <c r="O3119" s="1062">
        <f>VLOOKUP(C3119,'A. Rate Class Allocations'!$B$124:$J$128,6,FALSE)</f>
        <v>0.94261788524984402</v>
      </c>
      <c r="P3119" s="1061">
        <f>VLOOKUP(C3119,'A. Rate Class Allocations'!$B$124:$J$128,8,FALSE)</f>
        <v>0.86676492558695795</v>
      </c>
      <c r="Q3119" s="1061">
        <f>VLOOKUP(C3119,'A. Rate Class Allocations'!$B$124:$J$128,7,FALSE)</f>
        <v>0.93591420350510102</v>
      </c>
      <c r="R3119" s="1061">
        <f>VLOOKUP(C3119,'A. Rate Class Allocations'!$B$124:$J$128,9,FALSE)</f>
        <v>0.67326093337246795</v>
      </c>
      <c r="S3119" s="1060">
        <f t="shared" si="145"/>
        <v>4008.3334262130556</v>
      </c>
      <c r="T3119" s="1060">
        <f t="shared" si="146"/>
        <v>0.81158743762841168</v>
      </c>
    </row>
    <row r="3120" spans="1:20" s="1063" customFormat="1">
      <c r="A3120" s="1072" t="s">
        <v>846</v>
      </c>
      <c r="B3120" s="1063" t="s">
        <v>768</v>
      </c>
      <c r="C3120" s="1063" t="s">
        <v>806</v>
      </c>
      <c r="D3120" s="1063" t="s">
        <v>1105</v>
      </c>
      <c r="E3120" s="1066">
        <v>2019</v>
      </c>
      <c r="F3120" s="1066">
        <v>2019</v>
      </c>
      <c r="G3120" s="1064">
        <v>43558</v>
      </c>
      <c r="H3120" s="1117">
        <f t="shared" si="144"/>
        <v>2019</v>
      </c>
      <c r="I3120" s="1118"/>
      <c r="J3120" s="1063" t="s">
        <v>843</v>
      </c>
      <c r="K3120" s="1063" t="s">
        <v>924</v>
      </c>
      <c r="L3120" s="1063" t="s">
        <v>827</v>
      </c>
      <c r="M3120" s="1063">
        <v>876.07000000000016</v>
      </c>
      <c r="N3120" s="1063">
        <v>0.23000000000000004</v>
      </c>
      <c r="O3120" s="1062">
        <f>VLOOKUP(C3120,'A. Rate Class Allocations'!$B$124:$J$128,6,FALSE)</f>
        <v>0.94261788524984402</v>
      </c>
      <c r="P3120" s="1061">
        <f>VLOOKUP(C3120,'A. Rate Class Allocations'!$B$124:$J$128,8,FALSE)</f>
        <v>0.86676492558695795</v>
      </c>
      <c r="Q3120" s="1061">
        <f>VLOOKUP(C3120,'A. Rate Class Allocations'!$B$124:$J$128,7,FALSE)</f>
        <v>0.93591420350510102</v>
      </c>
      <c r="R3120" s="1061">
        <f>VLOOKUP(C3120,'A. Rate Class Allocations'!$B$124:$J$128,9,FALSE)</f>
        <v>0.67326093337246795</v>
      </c>
      <c r="S3120" s="1060">
        <f t="shared" si="145"/>
        <v>715.77382610947438</v>
      </c>
      <c r="T3120" s="1060">
        <f t="shared" si="146"/>
        <v>0.14492632814793069</v>
      </c>
    </row>
    <row r="3121" spans="1:20" s="1063" customFormat="1">
      <c r="A3121" s="1072" t="s">
        <v>846</v>
      </c>
      <c r="B3121" s="1063" t="s">
        <v>768</v>
      </c>
      <c r="C3121" s="1063" t="s">
        <v>806</v>
      </c>
      <c r="D3121" s="1063" t="s">
        <v>1105</v>
      </c>
      <c r="E3121" s="1066">
        <v>2019</v>
      </c>
      <c r="F3121" s="1066">
        <v>2019</v>
      </c>
      <c r="G3121" s="1064">
        <v>43558</v>
      </c>
      <c r="H3121" s="1117">
        <f t="shared" si="144"/>
        <v>2019</v>
      </c>
      <c r="I3121" s="1118"/>
      <c r="J3121" s="1063" t="s">
        <v>843</v>
      </c>
      <c r="K3121" s="1063" t="s">
        <v>924</v>
      </c>
      <c r="L3121" s="1063" t="s">
        <v>827</v>
      </c>
      <c r="M3121" s="1063">
        <v>2376.8159999999998</v>
      </c>
      <c r="N3121" s="1063">
        <v>0.624</v>
      </c>
      <c r="O3121" s="1062">
        <f>VLOOKUP(C3121,'A. Rate Class Allocations'!$B$124:$J$128,6,FALSE)</f>
        <v>0.94261788524984402</v>
      </c>
      <c r="P3121" s="1061">
        <f>VLOOKUP(C3121,'A. Rate Class Allocations'!$B$124:$J$128,8,FALSE)</f>
        <v>0.86676492558695795</v>
      </c>
      <c r="Q3121" s="1061">
        <f>VLOOKUP(C3121,'A. Rate Class Allocations'!$B$124:$J$128,7,FALSE)</f>
        <v>0.93591420350510102</v>
      </c>
      <c r="R3121" s="1061">
        <f>VLOOKUP(C3121,'A. Rate Class Allocations'!$B$124:$J$128,9,FALSE)</f>
        <v>0.67326093337246795</v>
      </c>
      <c r="S3121" s="1060">
        <f t="shared" si="145"/>
        <v>1941.9255108361388</v>
      </c>
      <c r="T3121" s="1060">
        <f t="shared" si="146"/>
        <v>0.39319142941003804</v>
      </c>
    </row>
    <row r="3122" spans="1:20" s="1063" customFormat="1">
      <c r="A3122" s="1072" t="s">
        <v>846</v>
      </c>
      <c r="B3122" s="1063" t="s">
        <v>768</v>
      </c>
      <c r="C3122" s="1063" t="s">
        <v>806</v>
      </c>
      <c r="D3122" s="1063" t="s">
        <v>1105</v>
      </c>
      <c r="E3122" s="1066">
        <v>2019</v>
      </c>
      <c r="F3122" s="1066">
        <v>2019</v>
      </c>
      <c r="G3122" s="1064">
        <v>43558</v>
      </c>
      <c r="H3122" s="1117">
        <f t="shared" si="144"/>
        <v>2019</v>
      </c>
      <c r="I3122" s="1118"/>
      <c r="J3122" s="1063" t="s">
        <v>843</v>
      </c>
      <c r="K3122" s="1063" t="s">
        <v>924</v>
      </c>
      <c r="L3122" s="1063" t="s">
        <v>827</v>
      </c>
      <c r="M3122" s="1063">
        <v>365.66400000000004</v>
      </c>
      <c r="N3122" s="1063">
        <v>9.6000000000000002E-2</v>
      </c>
      <c r="O3122" s="1062">
        <f>VLOOKUP(C3122,'A. Rate Class Allocations'!$B$124:$J$128,6,FALSE)</f>
        <v>0.94261788524984402</v>
      </c>
      <c r="P3122" s="1061">
        <f>VLOOKUP(C3122,'A. Rate Class Allocations'!$B$124:$J$128,8,FALSE)</f>
        <v>0.86676492558695795</v>
      </c>
      <c r="Q3122" s="1061">
        <f>VLOOKUP(C3122,'A. Rate Class Allocations'!$B$124:$J$128,7,FALSE)</f>
        <v>0.93591420350510102</v>
      </c>
      <c r="R3122" s="1061">
        <f>VLOOKUP(C3122,'A. Rate Class Allocations'!$B$124:$J$128,9,FALSE)</f>
        <v>0.67326093337246795</v>
      </c>
      <c r="S3122" s="1060">
        <f t="shared" si="145"/>
        <v>298.75777089786754</v>
      </c>
      <c r="T3122" s="1060">
        <f t="shared" si="146"/>
        <v>6.0490989140005842E-2</v>
      </c>
    </row>
    <row r="3123" spans="1:20" s="1063" customFormat="1">
      <c r="A3123" s="1072" t="s">
        <v>846</v>
      </c>
      <c r="B3123" s="1063" t="s">
        <v>768</v>
      </c>
      <c r="C3123" s="1063" t="s">
        <v>806</v>
      </c>
      <c r="D3123" s="1063" t="s">
        <v>1104</v>
      </c>
      <c r="E3123" s="1066">
        <v>2019</v>
      </c>
      <c r="F3123" s="1066">
        <v>2019</v>
      </c>
      <c r="G3123" s="1064">
        <v>43552</v>
      </c>
      <c r="H3123" s="1117">
        <f t="shared" si="144"/>
        <v>2019</v>
      </c>
      <c r="I3123" s="1118"/>
      <c r="J3123" s="1063" t="s">
        <v>925</v>
      </c>
      <c r="K3123" s="1063" t="s">
        <v>924</v>
      </c>
      <c r="L3123" s="1063" t="s">
        <v>827</v>
      </c>
      <c r="M3123" s="1063">
        <v>3756.4800000000005</v>
      </c>
      <c r="N3123" s="1063">
        <v>1.2480000000000002</v>
      </c>
      <c r="O3123" s="1062">
        <f>VLOOKUP(C3123,'A. Rate Class Allocations'!$B$124:$J$128,6,FALSE)</f>
        <v>0.94261788524984402</v>
      </c>
      <c r="P3123" s="1061">
        <f>VLOOKUP(C3123,'A. Rate Class Allocations'!$B$124:$J$128,8,FALSE)</f>
        <v>0.86676492558695795</v>
      </c>
      <c r="Q3123" s="1061">
        <f>VLOOKUP(C3123,'A. Rate Class Allocations'!$B$124:$J$128,7,FALSE)</f>
        <v>0.93591420350510102</v>
      </c>
      <c r="R3123" s="1061">
        <f>VLOOKUP(C3123,'A. Rate Class Allocations'!$B$124:$J$128,9,FALSE)</f>
        <v>0.67326093337246795</v>
      </c>
      <c r="S3123" s="1060">
        <f t="shared" si="145"/>
        <v>3069.1497965958406</v>
      </c>
      <c r="T3123" s="1060">
        <f t="shared" si="146"/>
        <v>0.78638285882007619</v>
      </c>
    </row>
    <row r="3124" spans="1:20" s="1063" customFormat="1">
      <c r="A3124" s="1072" t="s">
        <v>846</v>
      </c>
      <c r="B3124" s="1063" t="s">
        <v>768</v>
      </c>
      <c r="C3124" s="1063" t="s">
        <v>806</v>
      </c>
      <c r="D3124" s="1063" t="s">
        <v>1104</v>
      </c>
      <c r="E3124" s="1066">
        <v>2019</v>
      </c>
      <c r="F3124" s="1066">
        <v>2019</v>
      </c>
      <c r="G3124" s="1064">
        <v>43552</v>
      </c>
      <c r="H3124" s="1117">
        <f t="shared" si="144"/>
        <v>2019</v>
      </c>
      <c r="I3124" s="1118"/>
      <c r="J3124" s="1063" t="s">
        <v>843</v>
      </c>
      <c r="K3124" s="1063" t="s">
        <v>924</v>
      </c>
      <c r="L3124" s="1063" t="s">
        <v>827</v>
      </c>
      <c r="M3124" s="1063">
        <v>174.58</v>
      </c>
      <c r="N3124" s="1063">
        <v>5.7999999999999996E-2</v>
      </c>
      <c r="O3124" s="1062">
        <f>VLOOKUP(C3124,'A. Rate Class Allocations'!$B$124:$J$128,6,FALSE)</f>
        <v>0.94261788524984402</v>
      </c>
      <c r="P3124" s="1061">
        <f>VLOOKUP(C3124,'A. Rate Class Allocations'!$B$124:$J$128,8,FALSE)</f>
        <v>0.86676492558695795</v>
      </c>
      <c r="Q3124" s="1061">
        <f>VLOOKUP(C3124,'A. Rate Class Allocations'!$B$124:$J$128,7,FALSE)</f>
        <v>0.93591420350510102</v>
      </c>
      <c r="R3124" s="1061">
        <f>VLOOKUP(C3124,'A. Rate Class Allocations'!$B$124:$J$128,9,FALSE)</f>
        <v>0.67326093337246795</v>
      </c>
      <c r="S3124" s="1060">
        <f t="shared" si="145"/>
        <v>142.63676939307592</v>
      </c>
      <c r="T3124" s="1060">
        <f t="shared" si="146"/>
        <v>3.6546639272086859E-2</v>
      </c>
    </row>
    <row r="3125" spans="1:20" s="1063" customFormat="1">
      <c r="A3125" s="1072" t="s">
        <v>846</v>
      </c>
      <c r="B3125" s="1063" t="s">
        <v>768</v>
      </c>
      <c r="C3125" s="1063" t="s">
        <v>806</v>
      </c>
      <c r="D3125" s="1063" t="s">
        <v>1103</v>
      </c>
      <c r="E3125" s="1066">
        <v>2019</v>
      </c>
      <c r="F3125" s="1066">
        <v>2019</v>
      </c>
      <c r="G3125" s="1064">
        <v>43552</v>
      </c>
      <c r="H3125" s="1117">
        <f t="shared" si="144"/>
        <v>2019</v>
      </c>
      <c r="I3125" s="1118"/>
      <c r="J3125" s="1063" t="s">
        <v>925</v>
      </c>
      <c r="K3125" s="1063" t="s">
        <v>924</v>
      </c>
      <c r="L3125" s="1063" t="s">
        <v>827</v>
      </c>
      <c r="M3125" s="1063">
        <v>3599.9600000000009</v>
      </c>
      <c r="N3125" s="1063">
        <v>1.1960000000000002</v>
      </c>
      <c r="O3125" s="1062">
        <f>VLOOKUP(C3125,'A. Rate Class Allocations'!$B$124:$J$128,6,FALSE)</f>
        <v>0.94261788524984402</v>
      </c>
      <c r="P3125" s="1061">
        <f>VLOOKUP(C3125,'A. Rate Class Allocations'!$B$124:$J$128,8,FALSE)</f>
        <v>0.86676492558695795</v>
      </c>
      <c r="Q3125" s="1061">
        <f>VLOOKUP(C3125,'A. Rate Class Allocations'!$B$124:$J$128,7,FALSE)</f>
        <v>0.93591420350510102</v>
      </c>
      <c r="R3125" s="1061">
        <f>VLOOKUP(C3125,'A. Rate Class Allocations'!$B$124:$J$128,9,FALSE)</f>
        <v>0.67326093337246795</v>
      </c>
      <c r="S3125" s="1060">
        <f t="shared" si="145"/>
        <v>2941.2685550710144</v>
      </c>
      <c r="T3125" s="1060">
        <f t="shared" si="146"/>
        <v>0.7536169063692395</v>
      </c>
    </row>
    <row r="3126" spans="1:20" s="1063" customFormat="1">
      <c r="A3126" s="1072" t="s">
        <v>846</v>
      </c>
      <c r="B3126" s="1063" t="s">
        <v>768</v>
      </c>
      <c r="C3126" s="1063" t="s">
        <v>806</v>
      </c>
      <c r="D3126" s="1063" t="s">
        <v>1103</v>
      </c>
      <c r="E3126" s="1066">
        <v>2019</v>
      </c>
      <c r="F3126" s="1066">
        <v>2019</v>
      </c>
      <c r="G3126" s="1064">
        <v>43552</v>
      </c>
      <c r="H3126" s="1117">
        <f t="shared" si="144"/>
        <v>2019</v>
      </c>
      <c r="I3126" s="1118"/>
      <c r="J3126" s="1063" t="s">
        <v>843</v>
      </c>
      <c r="K3126" s="1063" t="s">
        <v>924</v>
      </c>
      <c r="L3126" s="1063" t="s">
        <v>827</v>
      </c>
      <c r="M3126" s="1063">
        <v>1252.1600000000001</v>
      </c>
      <c r="N3126" s="1063">
        <v>0.41600000000000004</v>
      </c>
      <c r="O3126" s="1062">
        <f>VLOOKUP(C3126,'A. Rate Class Allocations'!$B$124:$J$128,6,FALSE)</f>
        <v>0.94261788524984402</v>
      </c>
      <c r="P3126" s="1061">
        <f>VLOOKUP(C3126,'A. Rate Class Allocations'!$B$124:$J$128,8,FALSE)</f>
        <v>0.86676492558695795</v>
      </c>
      <c r="Q3126" s="1061">
        <f>VLOOKUP(C3126,'A. Rate Class Allocations'!$B$124:$J$128,7,FALSE)</f>
        <v>0.93591420350510102</v>
      </c>
      <c r="R3126" s="1061">
        <f>VLOOKUP(C3126,'A. Rate Class Allocations'!$B$124:$J$128,9,FALSE)</f>
        <v>0.67326093337246795</v>
      </c>
      <c r="S3126" s="1060">
        <f t="shared" si="145"/>
        <v>1023.0499321986134</v>
      </c>
      <c r="T3126" s="1060">
        <f t="shared" si="146"/>
        <v>0.26212761960669206</v>
      </c>
    </row>
    <row r="3127" spans="1:20" s="1063" customFormat="1">
      <c r="A3127" s="1072" t="s">
        <v>846</v>
      </c>
      <c r="B3127" s="1063" t="s">
        <v>768</v>
      </c>
      <c r="C3127" s="1063" t="s">
        <v>806</v>
      </c>
      <c r="D3127" s="1063" t="s">
        <v>1102</v>
      </c>
      <c r="E3127" s="1066">
        <v>2019</v>
      </c>
      <c r="F3127" s="1066">
        <v>2019</v>
      </c>
      <c r="G3127" s="1064">
        <v>43556</v>
      </c>
      <c r="H3127" s="1117">
        <f t="shared" si="144"/>
        <v>2019</v>
      </c>
      <c r="I3127" s="1118"/>
      <c r="J3127" s="1063" t="s">
        <v>925</v>
      </c>
      <c r="K3127" s="1063" t="s">
        <v>924</v>
      </c>
      <c r="L3127" s="1063" t="s">
        <v>827</v>
      </c>
      <c r="M3127" s="1063">
        <v>1942.1999999999998</v>
      </c>
      <c r="N3127" s="1063">
        <v>0.78</v>
      </c>
      <c r="O3127" s="1062">
        <f>VLOOKUP(C3127,'A. Rate Class Allocations'!$B$124:$J$128,6,FALSE)</f>
        <v>0.94261788524984402</v>
      </c>
      <c r="P3127" s="1061">
        <f>VLOOKUP(C3127,'A. Rate Class Allocations'!$B$124:$J$128,8,FALSE)</f>
        <v>0.86676492558695795</v>
      </c>
      <c r="Q3127" s="1061">
        <f>VLOOKUP(C3127,'A. Rate Class Allocations'!$B$124:$J$128,7,FALSE)</f>
        <v>0.93591420350510102</v>
      </c>
      <c r="R3127" s="1061">
        <f>VLOOKUP(C3127,'A. Rate Class Allocations'!$B$124:$J$128,9,FALSE)</f>
        <v>0.67326093337246795</v>
      </c>
      <c r="S3127" s="1060">
        <f t="shared" si="145"/>
        <v>1586.8320169276665</v>
      </c>
      <c r="T3127" s="1060">
        <f t="shared" si="146"/>
        <v>0.49148928676254749</v>
      </c>
    </row>
    <row r="3128" spans="1:20" s="1063" customFormat="1">
      <c r="A3128" s="1072" t="s">
        <v>846</v>
      </c>
      <c r="B3128" s="1063" t="s">
        <v>768</v>
      </c>
      <c r="C3128" s="1063" t="s">
        <v>806</v>
      </c>
      <c r="D3128" s="1063" t="s">
        <v>1102</v>
      </c>
      <c r="E3128" s="1066">
        <v>2019</v>
      </c>
      <c r="F3128" s="1066">
        <v>2019</v>
      </c>
      <c r="G3128" s="1064">
        <v>43556</v>
      </c>
      <c r="H3128" s="1117">
        <f t="shared" si="144"/>
        <v>2019</v>
      </c>
      <c r="I3128" s="1118"/>
      <c r="J3128" s="1063" t="s">
        <v>925</v>
      </c>
      <c r="K3128" s="1063" t="s">
        <v>924</v>
      </c>
      <c r="L3128" s="1063" t="s">
        <v>827</v>
      </c>
      <c r="M3128" s="1063">
        <v>1165.32</v>
      </c>
      <c r="N3128" s="1063">
        <v>0.46799999999999997</v>
      </c>
      <c r="O3128" s="1062">
        <f>VLOOKUP(C3128,'A. Rate Class Allocations'!$B$124:$J$128,6,FALSE)</f>
        <v>0.94261788524984402</v>
      </c>
      <c r="P3128" s="1061">
        <f>VLOOKUP(C3128,'A. Rate Class Allocations'!$B$124:$J$128,8,FALSE)</f>
        <v>0.86676492558695795</v>
      </c>
      <c r="Q3128" s="1061">
        <f>VLOOKUP(C3128,'A. Rate Class Allocations'!$B$124:$J$128,7,FALSE)</f>
        <v>0.93591420350510102</v>
      </c>
      <c r="R3128" s="1061">
        <f>VLOOKUP(C3128,'A. Rate Class Allocations'!$B$124:$J$128,9,FALSE)</f>
        <v>0.67326093337246795</v>
      </c>
      <c r="S3128" s="1060">
        <f t="shared" si="145"/>
        <v>952.09921015659984</v>
      </c>
      <c r="T3128" s="1060">
        <f t="shared" si="146"/>
        <v>0.29489357205752847</v>
      </c>
    </row>
    <row r="3129" spans="1:20" s="1063" customFormat="1">
      <c r="A3129" s="1072" t="s">
        <v>846</v>
      </c>
      <c r="B3129" s="1063" t="s">
        <v>768</v>
      </c>
      <c r="C3129" s="1063" t="s">
        <v>806</v>
      </c>
      <c r="D3129" s="1063" t="s">
        <v>1101</v>
      </c>
      <c r="E3129" s="1066">
        <v>2019</v>
      </c>
      <c r="F3129" s="1066">
        <v>2019</v>
      </c>
      <c r="G3129" s="1064">
        <v>43573</v>
      </c>
      <c r="H3129" s="1117">
        <f t="shared" si="144"/>
        <v>2019</v>
      </c>
      <c r="I3129" s="1118"/>
      <c r="J3129" s="1063" t="s">
        <v>925</v>
      </c>
      <c r="K3129" s="1063" t="s">
        <v>924</v>
      </c>
      <c r="L3129" s="1063" t="s">
        <v>827</v>
      </c>
      <c r="M3129" s="1063">
        <v>4673.0249999999996</v>
      </c>
      <c r="N3129" s="1063">
        <v>1.7250000000000001</v>
      </c>
      <c r="O3129" s="1062">
        <f>VLOOKUP(C3129,'A. Rate Class Allocations'!$B$124:$J$128,6,FALSE)</f>
        <v>0.94261788524984402</v>
      </c>
      <c r="P3129" s="1061">
        <f>VLOOKUP(C3129,'A. Rate Class Allocations'!$B$124:$J$128,8,FALSE)</f>
        <v>0.86676492558695795</v>
      </c>
      <c r="Q3129" s="1061">
        <f>VLOOKUP(C3129,'A. Rate Class Allocations'!$B$124:$J$128,7,FALSE)</f>
        <v>0.93591420350510102</v>
      </c>
      <c r="R3129" s="1061">
        <f>VLOOKUP(C3129,'A. Rate Class Allocations'!$B$124:$J$128,9,FALSE)</f>
        <v>0.67326093337246795</v>
      </c>
      <c r="S3129" s="1060">
        <f t="shared" si="145"/>
        <v>3817.9928359094888</v>
      </c>
      <c r="T3129" s="1060">
        <f t="shared" si="146"/>
        <v>1.08694746110948</v>
      </c>
    </row>
    <row r="3130" spans="1:20" s="1063" customFormat="1">
      <c r="A3130" s="1072" t="s">
        <v>846</v>
      </c>
      <c r="B3130" s="1063" t="s">
        <v>768</v>
      </c>
      <c r="C3130" s="1063" t="s">
        <v>806</v>
      </c>
      <c r="D3130" s="1063" t="s">
        <v>1101</v>
      </c>
      <c r="E3130" s="1066">
        <v>2019</v>
      </c>
      <c r="F3130" s="1066">
        <v>2019</v>
      </c>
      <c r="G3130" s="1064">
        <v>43573</v>
      </c>
      <c r="H3130" s="1117">
        <f t="shared" si="144"/>
        <v>2019</v>
      </c>
      <c r="I3130" s="1118"/>
      <c r="J3130" s="1063" t="s">
        <v>925</v>
      </c>
      <c r="K3130" s="1063" t="s">
        <v>924</v>
      </c>
      <c r="L3130" s="1063" t="s">
        <v>827</v>
      </c>
      <c r="M3130" s="1063">
        <v>3085.5509999999995</v>
      </c>
      <c r="N3130" s="1063">
        <v>1.139</v>
      </c>
      <c r="O3130" s="1062">
        <f>VLOOKUP(C3130,'A. Rate Class Allocations'!$B$124:$J$128,6,FALSE)</f>
        <v>0.94261788524984402</v>
      </c>
      <c r="P3130" s="1061">
        <f>VLOOKUP(C3130,'A. Rate Class Allocations'!$B$124:$J$128,8,FALSE)</f>
        <v>0.86676492558695795</v>
      </c>
      <c r="Q3130" s="1061">
        <f>VLOOKUP(C3130,'A. Rate Class Allocations'!$B$124:$J$128,7,FALSE)</f>
        <v>0.93591420350510102</v>
      </c>
      <c r="R3130" s="1061">
        <f>VLOOKUP(C3130,'A. Rate Class Allocations'!$B$124:$J$128,9,FALSE)</f>
        <v>0.67326093337246795</v>
      </c>
      <c r="S3130" s="1060">
        <f t="shared" si="145"/>
        <v>2520.9819362903809</v>
      </c>
      <c r="T3130" s="1060">
        <f t="shared" si="146"/>
        <v>0.71770038156736105</v>
      </c>
    </row>
    <row r="3131" spans="1:20" s="1063" customFormat="1">
      <c r="A3131" s="1072" t="s">
        <v>846</v>
      </c>
      <c r="B3131" s="1063" t="s">
        <v>768</v>
      </c>
      <c r="C3131" s="1063" t="s">
        <v>806</v>
      </c>
      <c r="D3131" s="1063" t="s">
        <v>1101</v>
      </c>
      <c r="E3131" s="1066">
        <v>2019</v>
      </c>
      <c r="F3131" s="1066">
        <v>2019</v>
      </c>
      <c r="G3131" s="1064">
        <v>43573</v>
      </c>
      <c r="H3131" s="1117">
        <f t="shared" si="144"/>
        <v>2019</v>
      </c>
      <c r="I3131" s="1118"/>
      <c r="J3131" s="1063" t="s">
        <v>843</v>
      </c>
      <c r="K3131" s="1063" t="s">
        <v>924</v>
      </c>
      <c r="L3131" s="1063" t="s">
        <v>827</v>
      </c>
      <c r="M3131" s="1063">
        <v>623.06999999999994</v>
      </c>
      <c r="N3131" s="1063">
        <v>0.22999999999999998</v>
      </c>
      <c r="O3131" s="1062">
        <f>VLOOKUP(C3131,'A. Rate Class Allocations'!$B$124:$J$128,6,FALSE)</f>
        <v>0.94261788524984402</v>
      </c>
      <c r="P3131" s="1061">
        <f>VLOOKUP(C3131,'A. Rate Class Allocations'!$B$124:$J$128,8,FALSE)</f>
        <v>0.86676492558695795</v>
      </c>
      <c r="Q3131" s="1061">
        <f>VLOOKUP(C3131,'A. Rate Class Allocations'!$B$124:$J$128,7,FALSE)</f>
        <v>0.93591420350510102</v>
      </c>
      <c r="R3131" s="1061">
        <f>VLOOKUP(C3131,'A. Rate Class Allocations'!$B$124:$J$128,9,FALSE)</f>
        <v>0.67326093337246795</v>
      </c>
      <c r="S3131" s="1060">
        <f t="shared" si="145"/>
        <v>509.06571145459844</v>
      </c>
      <c r="T3131" s="1060">
        <f t="shared" si="146"/>
        <v>0.14492632814793066</v>
      </c>
    </row>
    <row r="3132" spans="1:20" s="1063" customFormat="1">
      <c r="A3132" s="1072" t="s">
        <v>846</v>
      </c>
      <c r="B3132" s="1063" t="s">
        <v>768</v>
      </c>
      <c r="C3132" s="1063" t="s">
        <v>806</v>
      </c>
      <c r="D3132" s="1063" t="s">
        <v>1101</v>
      </c>
      <c r="E3132" s="1066">
        <v>2019</v>
      </c>
      <c r="F3132" s="1066">
        <v>2019</v>
      </c>
      <c r="G3132" s="1064">
        <v>43573</v>
      </c>
      <c r="H3132" s="1117">
        <f t="shared" si="144"/>
        <v>2019</v>
      </c>
      <c r="I3132" s="1118"/>
      <c r="J3132" s="1063" t="s">
        <v>843</v>
      </c>
      <c r="K3132" s="1063" t="s">
        <v>924</v>
      </c>
      <c r="L3132" s="1063" t="s">
        <v>827</v>
      </c>
      <c r="M3132" s="1063">
        <v>726.01200000000017</v>
      </c>
      <c r="N3132" s="1063">
        <v>0.26800000000000002</v>
      </c>
      <c r="O3132" s="1062">
        <f>VLOOKUP(C3132,'A. Rate Class Allocations'!$B$124:$J$128,6,FALSE)</f>
        <v>0.94261788524984402</v>
      </c>
      <c r="P3132" s="1061">
        <f>VLOOKUP(C3132,'A. Rate Class Allocations'!$B$124:$J$128,8,FALSE)</f>
        <v>0.86676492558695795</v>
      </c>
      <c r="Q3132" s="1061">
        <f>VLOOKUP(C3132,'A. Rate Class Allocations'!$B$124:$J$128,7,FALSE)</f>
        <v>0.93591420350510102</v>
      </c>
      <c r="R3132" s="1061">
        <f>VLOOKUP(C3132,'A. Rate Class Allocations'!$B$124:$J$128,9,FALSE)</f>
        <v>0.67326093337246795</v>
      </c>
      <c r="S3132" s="1060">
        <f t="shared" si="145"/>
        <v>593.17222030361927</v>
      </c>
      <c r="T3132" s="1060">
        <f t="shared" si="146"/>
        <v>0.16887067801584965</v>
      </c>
    </row>
    <row r="3133" spans="1:20" s="1063" customFormat="1">
      <c r="A3133" s="1072" t="s">
        <v>846</v>
      </c>
      <c r="B3133" s="1063" t="s">
        <v>768</v>
      </c>
      <c r="C3133" s="1063" t="s">
        <v>806</v>
      </c>
      <c r="D3133" s="1063" t="s">
        <v>1100</v>
      </c>
      <c r="E3133" s="1066">
        <v>2019</v>
      </c>
      <c r="F3133" s="1066">
        <v>2019</v>
      </c>
      <c r="G3133" s="1064">
        <v>43376</v>
      </c>
      <c r="H3133" s="1117">
        <f t="shared" si="144"/>
        <v>2018</v>
      </c>
      <c r="I3133" s="1118"/>
      <c r="J3133" s="1063" t="s">
        <v>925</v>
      </c>
      <c r="K3133" s="1063" t="s">
        <v>924</v>
      </c>
      <c r="L3133" s="1063" t="s">
        <v>827</v>
      </c>
      <c r="M3133" s="1063">
        <v>4995.9359999999997</v>
      </c>
      <c r="N3133" s="1063">
        <v>1.8240000000000001</v>
      </c>
      <c r="O3133" s="1062">
        <f>VLOOKUP(C3133,'A. Rate Class Allocations'!$B$124:$J$128,6,FALSE)</f>
        <v>0.94261788524984402</v>
      </c>
      <c r="P3133" s="1061">
        <f>VLOOKUP(C3133,'A. Rate Class Allocations'!$B$124:$J$128,8,FALSE)</f>
        <v>0.86676492558695795</v>
      </c>
      <c r="Q3133" s="1061">
        <f>VLOOKUP(C3133,'A. Rate Class Allocations'!$B$124:$J$128,7,FALSE)</f>
        <v>0.93591420350510102</v>
      </c>
      <c r="R3133" s="1061">
        <f>VLOOKUP(C3133,'A. Rate Class Allocations'!$B$124:$J$128,9,FALSE)</f>
        <v>0.67326093337246795</v>
      </c>
      <c r="S3133" s="1060">
        <f t="shared" si="145"/>
        <v>4081.8202035431668</v>
      </c>
      <c r="T3133" s="1060">
        <f t="shared" si="146"/>
        <v>1.1493287936601111</v>
      </c>
    </row>
    <row r="3134" spans="1:20" s="1063" customFormat="1">
      <c r="A3134" s="1072" t="s">
        <v>846</v>
      </c>
      <c r="B3134" s="1063" t="s">
        <v>768</v>
      </c>
      <c r="C3134" s="1063" t="s">
        <v>806</v>
      </c>
      <c r="D3134" s="1063" t="s">
        <v>1100</v>
      </c>
      <c r="E3134" s="1066">
        <v>2019</v>
      </c>
      <c r="F3134" s="1066">
        <v>2019</v>
      </c>
      <c r="G3134" s="1064">
        <v>43376</v>
      </c>
      <c r="H3134" s="1117">
        <f t="shared" si="144"/>
        <v>2018</v>
      </c>
      <c r="I3134" s="1118"/>
      <c r="J3134" s="1063" t="s">
        <v>925</v>
      </c>
      <c r="K3134" s="1063" t="s">
        <v>924</v>
      </c>
      <c r="L3134" s="1063" t="s">
        <v>827</v>
      </c>
      <c r="M3134" s="1063">
        <v>640.92599999999993</v>
      </c>
      <c r="N3134" s="1063">
        <v>0.23399999999999999</v>
      </c>
      <c r="O3134" s="1062">
        <f>VLOOKUP(C3134,'A. Rate Class Allocations'!$B$124:$J$128,6,FALSE)</f>
        <v>0.94261788524984402</v>
      </c>
      <c r="P3134" s="1061">
        <f>VLOOKUP(C3134,'A. Rate Class Allocations'!$B$124:$J$128,8,FALSE)</f>
        <v>0.86676492558695795</v>
      </c>
      <c r="Q3134" s="1061">
        <f>VLOOKUP(C3134,'A. Rate Class Allocations'!$B$124:$J$128,7,FALSE)</f>
        <v>0.93591420350510102</v>
      </c>
      <c r="R3134" s="1061">
        <f>VLOOKUP(C3134,'A. Rate Class Allocations'!$B$124:$J$128,9,FALSE)</f>
        <v>0.67326093337246795</v>
      </c>
      <c r="S3134" s="1060">
        <f t="shared" si="145"/>
        <v>523.65456558612993</v>
      </c>
      <c r="T3134" s="1060">
        <f t="shared" si="146"/>
        <v>0.14744678602876424</v>
      </c>
    </row>
    <row r="3135" spans="1:20" s="1063" customFormat="1">
      <c r="A3135" s="1072" t="s">
        <v>846</v>
      </c>
      <c r="B3135" s="1063" t="s">
        <v>768</v>
      </c>
      <c r="C3135" s="1063" t="s">
        <v>806</v>
      </c>
      <c r="D3135" s="1063" t="s">
        <v>1100</v>
      </c>
      <c r="E3135" s="1066">
        <v>2019</v>
      </c>
      <c r="F3135" s="1066">
        <v>2019</v>
      </c>
      <c r="G3135" s="1064">
        <v>43376</v>
      </c>
      <c r="H3135" s="1117">
        <f t="shared" si="144"/>
        <v>2018</v>
      </c>
      <c r="I3135" s="1118"/>
      <c r="J3135" s="1063" t="s">
        <v>843</v>
      </c>
      <c r="K3135" s="1063" t="s">
        <v>924</v>
      </c>
      <c r="L3135" s="1063" t="s">
        <v>827</v>
      </c>
      <c r="M3135" s="1063">
        <v>262.94399999999996</v>
      </c>
      <c r="N3135" s="1063">
        <v>9.6000000000000002E-2</v>
      </c>
      <c r="O3135" s="1062">
        <f>VLOOKUP(C3135,'A. Rate Class Allocations'!$B$124:$J$128,6,FALSE)</f>
        <v>0.94261788524984402</v>
      </c>
      <c r="P3135" s="1061">
        <f>VLOOKUP(C3135,'A. Rate Class Allocations'!$B$124:$J$128,8,FALSE)</f>
        <v>0.86676492558695795</v>
      </c>
      <c r="Q3135" s="1061">
        <f>VLOOKUP(C3135,'A. Rate Class Allocations'!$B$124:$J$128,7,FALSE)</f>
        <v>0.93591420350510102</v>
      </c>
      <c r="R3135" s="1061">
        <f>VLOOKUP(C3135,'A. Rate Class Allocations'!$B$124:$J$128,9,FALSE)</f>
        <v>0.67326093337246795</v>
      </c>
      <c r="S3135" s="1060">
        <f t="shared" si="145"/>
        <v>214.8326422917456</v>
      </c>
      <c r="T3135" s="1060">
        <f t="shared" si="146"/>
        <v>6.0490989140005842E-2</v>
      </c>
    </row>
    <row r="3136" spans="1:20" s="1063" customFormat="1">
      <c r="A3136" s="1072" t="s">
        <v>846</v>
      </c>
      <c r="B3136" s="1063" t="s">
        <v>768</v>
      </c>
      <c r="C3136" s="1063" t="s">
        <v>806</v>
      </c>
      <c r="D3136" s="1063" t="s">
        <v>1099</v>
      </c>
      <c r="E3136" s="1066">
        <v>2019</v>
      </c>
      <c r="F3136" s="1066">
        <v>2019</v>
      </c>
      <c r="G3136" s="1064">
        <v>43553</v>
      </c>
      <c r="H3136" s="1117">
        <f t="shared" si="144"/>
        <v>2019</v>
      </c>
      <c r="I3136" s="1118"/>
      <c r="J3136" s="1063" t="s">
        <v>925</v>
      </c>
      <c r="K3136" s="1063" t="s">
        <v>924</v>
      </c>
      <c r="L3136" s="1063" t="s">
        <v>827</v>
      </c>
      <c r="M3136" s="1063">
        <v>1949.6699999999998</v>
      </c>
      <c r="N3136" s="1063">
        <v>0.78300000000000003</v>
      </c>
      <c r="O3136" s="1062">
        <f>VLOOKUP(C3136,'A. Rate Class Allocations'!$B$124:$J$128,6,FALSE)</f>
        <v>0.94261788524984402</v>
      </c>
      <c r="P3136" s="1061">
        <f>VLOOKUP(C3136,'A. Rate Class Allocations'!$B$124:$J$128,8,FALSE)</f>
        <v>0.86676492558695795</v>
      </c>
      <c r="Q3136" s="1061">
        <f>VLOOKUP(C3136,'A. Rate Class Allocations'!$B$124:$J$128,7,FALSE)</f>
        <v>0.93591420350510102</v>
      </c>
      <c r="R3136" s="1061">
        <f>VLOOKUP(C3136,'A. Rate Class Allocations'!$B$124:$J$128,9,FALSE)</f>
        <v>0.67326093337246795</v>
      </c>
      <c r="S3136" s="1060">
        <f t="shared" si="145"/>
        <v>1592.9352169927729</v>
      </c>
      <c r="T3136" s="1060">
        <f t="shared" si="146"/>
        <v>0.49337963017317271</v>
      </c>
    </row>
    <row r="3137" spans="1:20" s="1063" customFormat="1">
      <c r="A3137" s="1072" t="s">
        <v>846</v>
      </c>
      <c r="B3137" s="1063" t="s">
        <v>768</v>
      </c>
      <c r="C3137" s="1063" t="s">
        <v>806</v>
      </c>
      <c r="D3137" s="1063" t="s">
        <v>1098</v>
      </c>
      <c r="E3137" s="1066">
        <v>2019</v>
      </c>
      <c r="F3137" s="1066">
        <v>2019</v>
      </c>
      <c r="G3137" s="1064">
        <v>43542</v>
      </c>
      <c r="H3137" s="1117">
        <f t="shared" si="144"/>
        <v>2019</v>
      </c>
      <c r="I3137" s="1118"/>
      <c r="J3137" s="1063" t="s">
        <v>925</v>
      </c>
      <c r="K3137" s="1063" t="s">
        <v>924</v>
      </c>
      <c r="L3137" s="1063" t="s">
        <v>827</v>
      </c>
      <c r="M3137" s="1063">
        <v>3525.0929999999998</v>
      </c>
      <c r="N3137" s="1063">
        <v>1.2869999999999999</v>
      </c>
      <c r="O3137" s="1062">
        <f>VLOOKUP(C3137,'A. Rate Class Allocations'!$B$124:$J$128,6,FALSE)</f>
        <v>0.94261788524984402</v>
      </c>
      <c r="P3137" s="1061">
        <f>VLOOKUP(C3137,'A. Rate Class Allocations'!$B$124:$J$128,8,FALSE)</f>
        <v>0.86676492558695795</v>
      </c>
      <c r="Q3137" s="1061">
        <f>VLOOKUP(C3137,'A. Rate Class Allocations'!$B$124:$J$128,7,FALSE)</f>
        <v>0.93591420350510102</v>
      </c>
      <c r="R3137" s="1061">
        <f>VLOOKUP(C3137,'A. Rate Class Allocations'!$B$124:$J$128,9,FALSE)</f>
        <v>0.67326093337246795</v>
      </c>
      <c r="S3137" s="1060">
        <f t="shared" si="145"/>
        <v>2880.1001107237148</v>
      </c>
      <c r="T3137" s="1060">
        <f t="shared" si="146"/>
        <v>0.81095732315820335</v>
      </c>
    </row>
    <row r="3138" spans="1:20" s="1063" customFormat="1">
      <c r="A3138" s="1072" t="s">
        <v>846</v>
      </c>
      <c r="B3138" s="1063" t="s">
        <v>768</v>
      </c>
      <c r="C3138" s="1063" t="s">
        <v>806</v>
      </c>
      <c r="D3138" s="1063" t="s">
        <v>1097</v>
      </c>
      <c r="E3138" s="1066">
        <v>2019</v>
      </c>
      <c r="F3138" s="1066">
        <v>2019</v>
      </c>
      <c r="G3138" s="1064">
        <v>43553</v>
      </c>
      <c r="H3138" s="1117">
        <f t="shared" si="144"/>
        <v>2019</v>
      </c>
      <c r="I3138" s="1118"/>
      <c r="J3138" s="1063" t="s">
        <v>925</v>
      </c>
      <c r="K3138" s="1063" t="s">
        <v>924</v>
      </c>
      <c r="L3138" s="1063" t="s">
        <v>827</v>
      </c>
      <c r="M3138" s="1063">
        <v>2796.768</v>
      </c>
      <c r="N3138" s="1063">
        <v>1.2480000000000002</v>
      </c>
      <c r="O3138" s="1062">
        <f>VLOOKUP(C3138,'A. Rate Class Allocations'!$B$124:$J$128,6,FALSE)</f>
        <v>0.94261788524984402</v>
      </c>
      <c r="P3138" s="1061">
        <f>VLOOKUP(C3138,'A. Rate Class Allocations'!$B$124:$J$128,8,FALSE)</f>
        <v>0.86676492558695795</v>
      </c>
      <c r="Q3138" s="1061">
        <f>VLOOKUP(C3138,'A. Rate Class Allocations'!$B$124:$J$128,7,FALSE)</f>
        <v>0.93591420350510102</v>
      </c>
      <c r="R3138" s="1061">
        <f>VLOOKUP(C3138,'A. Rate Class Allocations'!$B$124:$J$128,9,FALSE)</f>
        <v>0.67326093337246795</v>
      </c>
      <c r="S3138" s="1060">
        <f t="shared" si="145"/>
        <v>2285.0381043758398</v>
      </c>
      <c r="T3138" s="1060">
        <f t="shared" si="146"/>
        <v>0.78638285882007619</v>
      </c>
    </row>
    <row r="3139" spans="1:20" s="1063" customFormat="1">
      <c r="A3139" s="1072" t="s">
        <v>846</v>
      </c>
      <c r="B3139" s="1063" t="s">
        <v>768</v>
      </c>
      <c r="C3139" s="1063" t="s">
        <v>806</v>
      </c>
      <c r="D3139" s="1063" t="s">
        <v>1097</v>
      </c>
      <c r="E3139" s="1066">
        <v>2019</v>
      </c>
      <c r="F3139" s="1066">
        <v>2019</v>
      </c>
      <c r="G3139" s="1064">
        <v>43553</v>
      </c>
      <c r="H3139" s="1117">
        <f t="shared" si="144"/>
        <v>2019</v>
      </c>
      <c r="I3139" s="1118"/>
      <c r="J3139" s="1063" t="s">
        <v>925</v>
      </c>
      <c r="K3139" s="1063" t="s">
        <v>924</v>
      </c>
      <c r="L3139" s="1063" t="s">
        <v>827</v>
      </c>
      <c r="M3139" s="1063">
        <v>815.72400000000005</v>
      </c>
      <c r="N3139" s="1063">
        <v>0.36400000000000005</v>
      </c>
      <c r="O3139" s="1062">
        <f>VLOOKUP(C3139,'A. Rate Class Allocations'!$B$124:$J$128,6,FALSE)</f>
        <v>0.94261788524984402</v>
      </c>
      <c r="P3139" s="1061">
        <f>VLOOKUP(C3139,'A. Rate Class Allocations'!$B$124:$J$128,8,FALSE)</f>
        <v>0.86676492558695795</v>
      </c>
      <c r="Q3139" s="1061">
        <f>VLOOKUP(C3139,'A. Rate Class Allocations'!$B$124:$J$128,7,FALSE)</f>
        <v>0.93591420350510102</v>
      </c>
      <c r="R3139" s="1061">
        <f>VLOOKUP(C3139,'A. Rate Class Allocations'!$B$124:$J$128,9,FALSE)</f>
        <v>0.67326093337246795</v>
      </c>
      <c r="S3139" s="1060">
        <f t="shared" si="145"/>
        <v>666.46944710962009</v>
      </c>
      <c r="T3139" s="1060">
        <f t="shared" si="146"/>
        <v>0.22936166715585554</v>
      </c>
    </row>
    <row r="3140" spans="1:20" s="1063" customFormat="1">
      <c r="A3140" s="1072" t="s">
        <v>846</v>
      </c>
      <c r="B3140" s="1063" t="s">
        <v>768</v>
      </c>
      <c r="C3140" s="1063" t="s">
        <v>806</v>
      </c>
      <c r="D3140" s="1063" t="s">
        <v>1097</v>
      </c>
      <c r="E3140" s="1066">
        <v>2019</v>
      </c>
      <c r="F3140" s="1066">
        <v>2019</v>
      </c>
      <c r="G3140" s="1064">
        <v>43553</v>
      </c>
      <c r="H3140" s="1117">
        <f t="shared" ref="H3140:H3203" si="147">YEAR(G3140)</f>
        <v>2019</v>
      </c>
      <c r="I3140" s="1118"/>
      <c r="J3140" s="1063" t="s">
        <v>925</v>
      </c>
      <c r="K3140" s="1063" t="s">
        <v>924</v>
      </c>
      <c r="L3140" s="1063" t="s">
        <v>827</v>
      </c>
      <c r="M3140" s="1063">
        <v>519.91199999999992</v>
      </c>
      <c r="N3140" s="1063">
        <v>0.23199999999999998</v>
      </c>
      <c r="O3140" s="1062">
        <f>VLOOKUP(C3140,'A. Rate Class Allocations'!$B$124:$J$128,6,FALSE)</f>
        <v>0.94261788524984402</v>
      </c>
      <c r="P3140" s="1061">
        <f>VLOOKUP(C3140,'A. Rate Class Allocations'!$B$124:$J$128,8,FALSE)</f>
        <v>0.86676492558695795</v>
      </c>
      <c r="Q3140" s="1061">
        <f>VLOOKUP(C3140,'A. Rate Class Allocations'!$B$124:$J$128,7,FALSE)</f>
        <v>0.93591420350510102</v>
      </c>
      <c r="R3140" s="1061">
        <f>VLOOKUP(C3140,'A. Rate Class Allocations'!$B$124:$J$128,9,FALSE)</f>
        <v>0.67326093337246795</v>
      </c>
      <c r="S3140" s="1060">
        <f t="shared" ref="S3140:S3203" si="148">M3140*O3140*P3140</f>
        <v>424.78272453140607</v>
      </c>
      <c r="T3140" s="1060">
        <f t="shared" ref="T3140:T3203" si="149">N3140*Q3140*R3140</f>
        <v>0.14618655708834744</v>
      </c>
    </row>
    <row r="3141" spans="1:20" s="1063" customFormat="1">
      <c r="A3141" s="1072" t="s">
        <v>846</v>
      </c>
      <c r="B3141" s="1063" t="s">
        <v>768</v>
      </c>
      <c r="C3141" s="1063" t="s">
        <v>806</v>
      </c>
      <c r="D3141" s="1063" t="s">
        <v>1097</v>
      </c>
      <c r="E3141" s="1066">
        <v>2019</v>
      </c>
      <c r="F3141" s="1066">
        <v>2019</v>
      </c>
      <c r="G3141" s="1064">
        <v>43553</v>
      </c>
      <c r="H3141" s="1117">
        <f t="shared" si="147"/>
        <v>2019</v>
      </c>
      <c r="I3141" s="1118"/>
      <c r="J3141" s="1063" t="s">
        <v>925</v>
      </c>
      <c r="K3141" s="1063" t="s">
        <v>924</v>
      </c>
      <c r="L3141" s="1063" t="s">
        <v>827</v>
      </c>
      <c r="M3141" s="1063">
        <v>1299.7799999999997</v>
      </c>
      <c r="N3141" s="1063">
        <v>0.57999999999999996</v>
      </c>
      <c r="O3141" s="1062">
        <f>VLOOKUP(C3141,'A. Rate Class Allocations'!$B$124:$J$128,6,FALSE)</f>
        <v>0.94261788524984402</v>
      </c>
      <c r="P3141" s="1061">
        <f>VLOOKUP(C3141,'A. Rate Class Allocations'!$B$124:$J$128,8,FALSE)</f>
        <v>0.86676492558695795</v>
      </c>
      <c r="Q3141" s="1061">
        <f>VLOOKUP(C3141,'A. Rate Class Allocations'!$B$124:$J$128,7,FALSE)</f>
        <v>0.93591420350510102</v>
      </c>
      <c r="R3141" s="1061">
        <f>VLOOKUP(C3141,'A. Rate Class Allocations'!$B$124:$J$128,9,FALSE)</f>
        <v>0.67326093337246795</v>
      </c>
      <c r="S3141" s="1060">
        <f t="shared" si="148"/>
        <v>1061.956811328515</v>
      </c>
      <c r="T3141" s="1060">
        <f t="shared" si="149"/>
        <v>0.36546639272086867</v>
      </c>
    </row>
    <row r="3142" spans="1:20" s="1063" customFormat="1">
      <c r="A3142" s="1072" t="s">
        <v>846</v>
      </c>
      <c r="B3142" s="1063" t="s">
        <v>768</v>
      </c>
      <c r="C3142" s="1063" t="s">
        <v>806</v>
      </c>
      <c r="D3142" s="1063" t="s">
        <v>1097</v>
      </c>
      <c r="E3142" s="1066">
        <v>2019</v>
      </c>
      <c r="F3142" s="1066">
        <v>2019</v>
      </c>
      <c r="G3142" s="1064">
        <v>43553</v>
      </c>
      <c r="H3142" s="1117">
        <f t="shared" si="147"/>
        <v>2019</v>
      </c>
      <c r="I3142" s="1118"/>
      <c r="J3142" s="1063" t="s">
        <v>925</v>
      </c>
      <c r="K3142" s="1063" t="s">
        <v>924</v>
      </c>
      <c r="L3142" s="1063" t="s">
        <v>827</v>
      </c>
      <c r="M3142" s="1063">
        <v>331.66800000000001</v>
      </c>
      <c r="N3142" s="1063">
        <v>0.14799999999999999</v>
      </c>
      <c r="O3142" s="1062">
        <f>VLOOKUP(C3142,'A. Rate Class Allocations'!$B$124:$J$128,6,FALSE)</f>
        <v>0.94261788524984402</v>
      </c>
      <c r="P3142" s="1061">
        <f>VLOOKUP(C3142,'A. Rate Class Allocations'!$B$124:$J$128,8,FALSE)</f>
        <v>0.86676492558695795</v>
      </c>
      <c r="Q3142" s="1061">
        <f>VLOOKUP(C3142,'A. Rate Class Allocations'!$B$124:$J$128,7,FALSE)</f>
        <v>0.93591420350510102</v>
      </c>
      <c r="R3142" s="1061">
        <f>VLOOKUP(C3142,'A. Rate Class Allocations'!$B$124:$J$128,9,FALSE)</f>
        <v>0.67326093337246795</v>
      </c>
      <c r="S3142" s="1060">
        <f t="shared" si="148"/>
        <v>270.9820828907246</v>
      </c>
      <c r="T3142" s="1060">
        <f t="shared" si="149"/>
        <v>9.3256941590842343E-2</v>
      </c>
    </row>
    <row r="3143" spans="1:20" s="1063" customFormat="1">
      <c r="A3143" s="1072" t="s">
        <v>846</v>
      </c>
      <c r="B3143" s="1063" t="s">
        <v>768</v>
      </c>
      <c r="C3143" s="1063" t="s">
        <v>806</v>
      </c>
      <c r="D3143" s="1063" t="s">
        <v>1096</v>
      </c>
      <c r="E3143" s="1066">
        <v>2019</v>
      </c>
      <c r="F3143" s="1066">
        <v>2019</v>
      </c>
      <c r="G3143" s="1064">
        <v>43573</v>
      </c>
      <c r="H3143" s="1117">
        <f t="shared" si="147"/>
        <v>2019</v>
      </c>
      <c r="I3143" s="1118"/>
      <c r="J3143" s="1063" t="s">
        <v>925</v>
      </c>
      <c r="K3143" s="1063" t="s">
        <v>924</v>
      </c>
      <c r="L3143" s="1063" t="s">
        <v>827</v>
      </c>
      <c r="M3143" s="1063">
        <v>3119.4719999999998</v>
      </c>
      <c r="N3143" s="1063">
        <v>1.3919999999999999</v>
      </c>
      <c r="O3143" s="1062">
        <f>VLOOKUP(C3143,'A. Rate Class Allocations'!$B$124:$J$128,6,FALSE)</f>
        <v>0.94261788524984402</v>
      </c>
      <c r="P3143" s="1061">
        <f>VLOOKUP(C3143,'A. Rate Class Allocations'!$B$124:$J$128,8,FALSE)</f>
        <v>0.86676492558695795</v>
      </c>
      <c r="Q3143" s="1061">
        <f>VLOOKUP(C3143,'A. Rate Class Allocations'!$B$124:$J$128,7,FALSE)</f>
        <v>0.93591420350510102</v>
      </c>
      <c r="R3143" s="1061">
        <f>VLOOKUP(C3143,'A. Rate Class Allocations'!$B$124:$J$128,9,FALSE)</f>
        <v>0.67326093337246795</v>
      </c>
      <c r="S3143" s="1060">
        <f t="shared" si="148"/>
        <v>2548.6963471884364</v>
      </c>
      <c r="T3143" s="1060">
        <f t="shared" si="149"/>
        <v>0.87711934253008461</v>
      </c>
    </row>
    <row r="3144" spans="1:20" s="1063" customFormat="1">
      <c r="A3144" s="1072" t="s">
        <v>846</v>
      </c>
      <c r="B3144" s="1063" t="s">
        <v>768</v>
      </c>
      <c r="C3144" s="1063" t="s">
        <v>806</v>
      </c>
      <c r="D3144" s="1063" t="s">
        <v>1095</v>
      </c>
      <c r="E3144" s="1066">
        <v>2019</v>
      </c>
      <c r="F3144" s="1066">
        <v>2019</v>
      </c>
      <c r="G3144" s="1064">
        <v>43567</v>
      </c>
      <c r="H3144" s="1117">
        <f t="shared" si="147"/>
        <v>2019</v>
      </c>
      <c r="I3144" s="1118"/>
      <c r="J3144" s="1063" t="s">
        <v>925</v>
      </c>
      <c r="K3144" s="1063" t="s">
        <v>924</v>
      </c>
      <c r="L3144" s="1063" t="s">
        <v>827</v>
      </c>
      <c r="M3144" s="1063">
        <v>3204.63</v>
      </c>
      <c r="N3144" s="1063">
        <v>1.2869999999999999</v>
      </c>
      <c r="O3144" s="1062">
        <f>VLOOKUP(C3144,'A. Rate Class Allocations'!$B$124:$J$128,6,FALSE)</f>
        <v>0.94261788524984402</v>
      </c>
      <c r="P3144" s="1061">
        <f>VLOOKUP(C3144,'A. Rate Class Allocations'!$B$124:$J$128,8,FALSE)</f>
        <v>0.86676492558695795</v>
      </c>
      <c r="Q3144" s="1061">
        <f>VLOOKUP(C3144,'A. Rate Class Allocations'!$B$124:$J$128,7,FALSE)</f>
        <v>0.93591420350510102</v>
      </c>
      <c r="R3144" s="1061">
        <f>VLOOKUP(C3144,'A. Rate Class Allocations'!$B$124:$J$128,9,FALSE)</f>
        <v>0.67326093337246795</v>
      </c>
      <c r="S3144" s="1060">
        <f t="shared" si="148"/>
        <v>2618.2728279306498</v>
      </c>
      <c r="T3144" s="1060">
        <f t="shared" si="149"/>
        <v>0.81095732315820335</v>
      </c>
    </row>
    <row r="3145" spans="1:20" s="1063" customFormat="1">
      <c r="A3145" s="1072" t="s">
        <v>846</v>
      </c>
      <c r="B3145" s="1063" t="s">
        <v>768</v>
      </c>
      <c r="C3145" s="1063" t="s">
        <v>806</v>
      </c>
      <c r="D3145" s="1063" t="s">
        <v>1094</v>
      </c>
      <c r="E3145" s="1066">
        <v>2019</v>
      </c>
      <c r="F3145" s="1066">
        <v>2019</v>
      </c>
      <c r="G3145" s="1064">
        <v>43564</v>
      </c>
      <c r="H3145" s="1117">
        <f t="shared" si="147"/>
        <v>2019</v>
      </c>
      <c r="I3145" s="1118"/>
      <c r="J3145" s="1063" t="s">
        <v>925</v>
      </c>
      <c r="K3145" s="1063" t="s">
        <v>924</v>
      </c>
      <c r="L3145" s="1063" t="s">
        <v>827</v>
      </c>
      <c r="M3145" s="1063">
        <v>3769.7999999999993</v>
      </c>
      <c r="N3145" s="1063">
        <v>1.4639999999999997</v>
      </c>
      <c r="O3145" s="1062">
        <f>VLOOKUP(C3145,'A. Rate Class Allocations'!$B$124:$J$128,6,FALSE)</f>
        <v>0.94261788524984402</v>
      </c>
      <c r="P3145" s="1061">
        <f>VLOOKUP(C3145,'A. Rate Class Allocations'!$B$124:$J$128,8,FALSE)</f>
        <v>0.86676492558695795</v>
      </c>
      <c r="Q3145" s="1061">
        <f>VLOOKUP(C3145,'A. Rate Class Allocations'!$B$124:$J$128,7,FALSE)</f>
        <v>0.93591420350510102</v>
      </c>
      <c r="R3145" s="1061">
        <f>VLOOKUP(C3145,'A. Rate Class Allocations'!$B$124:$J$128,9,FALSE)</f>
        <v>0.67326093337246795</v>
      </c>
      <c r="S3145" s="1060">
        <f t="shared" si="148"/>
        <v>3080.0326111697646</v>
      </c>
      <c r="T3145" s="1060">
        <f t="shared" si="149"/>
        <v>0.92248758438508893</v>
      </c>
    </row>
    <row r="3146" spans="1:20" s="1063" customFormat="1">
      <c r="A3146" s="1072" t="s">
        <v>846</v>
      </c>
      <c r="B3146" s="1063" t="s">
        <v>768</v>
      </c>
      <c r="C3146" s="1063" t="s">
        <v>806</v>
      </c>
      <c r="D3146" s="1063" t="s">
        <v>1094</v>
      </c>
      <c r="E3146" s="1066">
        <v>2019</v>
      </c>
      <c r="F3146" s="1066">
        <v>2019</v>
      </c>
      <c r="G3146" s="1064">
        <v>43564</v>
      </c>
      <c r="H3146" s="1117">
        <f t="shared" si="147"/>
        <v>2019</v>
      </c>
      <c r="I3146" s="1118"/>
      <c r="J3146" s="1063" t="s">
        <v>925</v>
      </c>
      <c r="K3146" s="1063" t="s">
        <v>924</v>
      </c>
      <c r="L3146" s="1063" t="s">
        <v>827</v>
      </c>
      <c r="M3146" s="1063">
        <v>5422.95</v>
      </c>
      <c r="N3146" s="1063">
        <v>2.1059999999999999</v>
      </c>
      <c r="O3146" s="1062">
        <f>VLOOKUP(C3146,'A. Rate Class Allocations'!$B$124:$J$128,6,FALSE)</f>
        <v>0.94261788524984402</v>
      </c>
      <c r="P3146" s="1061">
        <f>VLOOKUP(C3146,'A. Rate Class Allocations'!$B$124:$J$128,8,FALSE)</f>
        <v>0.86676492558695795</v>
      </c>
      <c r="Q3146" s="1061">
        <f>VLOOKUP(C3146,'A. Rate Class Allocations'!$B$124:$J$128,7,FALSE)</f>
        <v>0.93591420350510102</v>
      </c>
      <c r="R3146" s="1061">
        <f>VLOOKUP(C3146,'A. Rate Class Allocations'!$B$124:$J$128,9,FALSE)</f>
        <v>0.67326093337246795</v>
      </c>
      <c r="S3146" s="1060">
        <f t="shared" si="148"/>
        <v>4430.7026496745384</v>
      </c>
      <c r="T3146" s="1060">
        <f t="shared" si="149"/>
        <v>1.3270210742588782</v>
      </c>
    </row>
    <row r="3147" spans="1:20" s="1063" customFormat="1">
      <c r="A3147" s="1072" t="s">
        <v>846</v>
      </c>
      <c r="B3147" s="1063" t="s">
        <v>768</v>
      </c>
      <c r="C3147" s="1063" t="s">
        <v>806</v>
      </c>
      <c r="D3147" s="1063" t="s">
        <v>1093</v>
      </c>
      <c r="E3147" s="1066">
        <v>2019</v>
      </c>
      <c r="F3147" s="1066">
        <v>2019</v>
      </c>
      <c r="G3147" s="1064">
        <v>43558</v>
      </c>
      <c r="H3147" s="1117">
        <f t="shared" si="147"/>
        <v>2019</v>
      </c>
      <c r="I3147" s="1118"/>
      <c r="J3147" s="1063" t="s">
        <v>925</v>
      </c>
      <c r="K3147" s="1063" t="s">
        <v>924</v>
      </c>
      <c r="L3147" s="1063" t="s">
        <v>827</v>
      </c>
      <c r="M3147" s="1063">
        <v>4088.4480000000012</v>
      </c>
      <c r="N3147" s="1063">
        <v>0.62400000000000011</v>
      </c>
      <c r="O3147" s="1062">
        <f>VLOOKUP(C3147,'A. Rate Class Allocations'!$B$124:$J$128,6,FALSE)</f>
        <v>0.94261788524984402</v>
      </c>
      <c r="P3147" s="1061">
        <f>VLOOKUP(C3147,'A. Rate Class Allocations'!$B$124:$J$128,8,FALSE)</f>
        <v>0.86676492558695795</v>
      </c>
      <c r="Q3147" s="1061">
        <f>VLOOKUP(C3147,'A. Rate Class Allocations'!$B$124:$J$128,7,FALSE)</f>
        <v>0.93591420350510102</v>
      </c>
      <c r="R3147" s="1061">
        <f>VLOOKUP(C3147,'A. Rate Class Allocations'!$B$124:$J$128,9,FALSE)</f>
        <v>0.67326093337246795</v>
      </c>
      <c r="S3147" s="1060">
        <f t="shared" si="148"/>
        <v>3340.3769879229153</v>
      </c>
      <c r="T3147" s="1060">
        <f t="shared" si="149"/>
        <v>0.3931914294100381</v>
      </c>
    </row>
    <row r="3148" spans="1:20" s="1063" customFormat="1">
      <c r="A3148" s="1072" t="s">
        <v>846</v>
      </c>
      <c r="B3148" s="1063" t="s">
        <v>768</v>
      </c>
      <c r="C3148" s="1063" t="s">
        <v>806</v>
      </c>
      <c r="D3148" s="1063" t="s">
        <v>1093</v>
      </c>
      <c r="E3148" s="1066">
        <v>2019</v>
      </c>
      <c r="F3148" s="1066">
        <v>2019</v>
      </c>
      <c r="G3148" s="1064">
        <v>43558</v>
      </c>
      <c r="H3148" s="1117">
        <f t="shared" si="147"/>
        <v>2019</v>
      </c>
      <c r="I3148" s="1118"/>
      <c r="J3148" s="1063" t="s">
        <v>925</v>
      </c>
      <c r="K3148" s="1063" t="s">
        <v>924</v>
      </c>
      <c r="L3148" s="1063" t="s">
        <v>827</v>
      </c>
      <c r="M3148" s="1063">
        <v>609.33600000000001</v>
      </c>
      <c r="N3148" s="1063">
        <v>9.2999999999999999E-2</v>
      </c>
      <c r="O3148" s="1062">
        <f>VLOOKUP(C3148,'A. Rate Class Allocations'!$B$124:$J$128,6,FALSE)</f>
        <v>0.94261788524984402</v>
      </c>
      <c r="P3148" s="1061">
        <f>VLOOKUP(C3148,'A. Rate Class Allocations'!$B$124:$J$128,8,FALSE)</f>
        <v>0.86676492558695795</v>
      </c>
      <c r="Q3148" s="1061">
        <f>VLOOKUP(C3148,'A. Rate Class Allocations'!$B$124:$J$128,7,FALSE)</f>
        <v>0.93591420350510102</v>
      </c>
      <c r="R3148" s="1061">
        <f>VLOOKUP(C3148,'A. Rate Class Allocations'!$B$124:$J$128,9,FALSE)</f>
        <v>0.67326093337246795</v>
      </c>
      <c r="S3148" s="1060">
        <f t="shared" si="148"/>
        <v>497.84464723851136</v>
      </c>
      <c r="T3148" s="1060">
        <f t="shared" si="149"/>
        <v>5.860064572938066E-2</v>
      </c>
    </row>
    <row r="3149" spans="1:20" s="1063" customFormat="1">
      <c r="A3149" s="1072" t="s">
        <v>846</v>
      </c>
      <c r="B3149" s="1063" t="s">
        <v>768</v>
      </c>
      <c r="C3149" s="1063" t="s">
        <v>806</v>
      </c>
      <c r="D3149" s="1063" t="s">
        <v>1093</v>
      </c>
      <c r="E3149" s="1066">
        <v>2019</v>
      </c>
      <c r="F3149" s="1066">
        <v>2019</v>
      </c>
      <c r="G3149" s="1064">
        <v>43558</v>
      </c>
      <c r="H3149" s="1117">
        <f t="shared" si="147"/>
        <v>2019</v>
      </c>
      <c r="I3149" s="1118"/>
      <c r="J3149" s="1063" t="s">
        <v>925</v>
      </c>
      <c r="K3149" s="1063" t="s">
        <v>924</v>
      </c>
      <c r="L3149" s="1063" t="s">
        <v>827</v>
      </c>
      <c r="M3149" s="1063">
        <v>550.36799999999994</v>
      </c>
      <c r="N3149" s="1063">
        <v>8.3999999999999991E-2</v>
      </c>
      <c r="O3149" s="1062">
        <f>VLOOKUP(C3149,'A. Rate Class Allocations'!$B$124:$J$128,6,FALSE)</f>
        <v>0.94261788524984402</v>
      </c>
      <c r="P3149" s="1061">
        <f>VLOOKUP(C3149,'A. Rate Class Allocations'!$B$124:$J$128,8,FALSE)</f>
        <v>0.86676492558695795</v>
      </c>
      <c r="Q3149" s="1061">
        <f>VLOOKUP(C3149,'A. Rate Class Allocations'!$B$124:$J$128,7,FALSE)</f>
        <v>0.93591420350510102</v>
      </c>
      <c r="R3149" s="1061">
        <f>VLOOKUP(C3149,'A. Rate Class Allocations'!$B$124:$J$128,9,FALSE)</f>
        <v>0.67326093337246795</v>
      </c>
      <c r="S3149" s="1060">
        <f t="shared" si="148"/>
        <v>449.66613298962301</v>
      </c>
      <c r="T3149" s="1060">
        <f t="shared" si="149"/>
        <v>5.2929615497505113E-2</v>
      </c>
    </row>
    <row r="3150" spans="1:20" s="1063" customFormat="1">
      <c r="A3150" s="1072" t="s">
        <v>846</v>
      </c>
      <c r="B3150" s="1063" t="s">
        <v>768</v>
      </c>
      <c r="C3150" s="1063" t="s">
        <v>806</v>
      </c>
      <c r="D3150" s="1063" t="s">
        <v>1092</v>
      </c>
      <c r="E3150" s="1066">
        <v>2019</v>
      </c>
      <c r="F3150" s="1066">
        <v>2019</v>
      </c>
      <c r="G3150" s="1064">
        <v>43553</v>
      </c>
      <c r="H3150" s="1117">
        <f t="shared" si="147"/>
        <v>2019</v>
      </c>
      <c r="I3150" s="1118"/>
      <c r="J3150" s="1063" t="s">
        <v>925</v>
      </c>
      <c r="K3150" s="1063" t="s">
        <v>924</v>
      </c>
      <c r="L3150" s="1063" t="s">
        <v>827</v>
      </c>
      <c r="M3150" s="1063">
        <v>2702.3359999999998</v>
      </c>
      <c r="N3150" s="1063">
        <v>0.46399999999999997</v>
      </c>
      <c r="O3150" s="1062">
        <f>VLOOKUP(C3150,'A. Rate Class Allocations'!$B$124:$J$128,6,FALSE)</f>
        <v>0.94261788524984402</v>
      </c>
      <c r="P3150" s="1061">
        <f>VLOOKUP(C3150,'A. Rate Class Allocations'!$B$124:$J$128,8,FALSE)</f>
        <v>0.86676492558695795</v>
      </c>
      <c r="Q3150" s="1061">
        <f>VLOOKUP(C3150,'A. Rate Class Allocations'!$B$124:$J$128,7,FALSE)</f>
        <v>0.93591420350510102</v>
      </c>
      <c r="R3150" s="1061">
        <f>VLOOKUP(C3150,'A. Rate Class Allocations'!$B$124:$J$128,9,FALSE)</f>
        <v>0.67326093337246795</v>
      </c>
      <c r="S3150" s="1060">
        <f t="shared" si="148"/>
        <v>2207.8845048379376</v>
      </c>
      <c r="T3150" s="1060">
        <f t="shared" si="149"/>
        <v>0.29237311417669487</v>
      </c>
    </row>
    <row r="3151" spans="1:20" s="1063" customFormat="1">
      <c r="A3151" s="1072" t="s">
        <v>846</v>
      </c>
      <c r="B3151" s="1063" t="s">
        <v>768</v>
      </c>
      <c r="C3151" s="1063" t="s">
        <v>806</v>
      </c>
      <c r="D3151" s="1063" t="s">
        <v>1092</v>
      </c>
      <c r="E3151" s="1066">
        <v>2019</v>
      </c>
      <c r="F3151" s="1066">
        <v>2019</v>
      </c>
      <c r="G3151" s="1064">
        <v>43553</v>
      </c>
      <c r="H3151" s="1117">
        <f t="shared" si="147"/>
        <v>2019</v>
      </c>
      <c r="I3151" s="1118"/>
      <c r="J3151" s="1063" t="s">
        <v>925</v>
      </c>
      <c r="K3151" s="1063" t="s">
        <v>924</v>
      </c>
      <c r="L3151" s="1063" t="s">
        <v>827</v>
      </c>
      <c r="M3151" s="1063">
        <v>361.08800000000002</v>
      </c>
      <c r="N3151" s="1063">
        <v>6.2E-2</v>
      </c>
      <c r="O3151" s="1062">
        <f>VLOOKUP(C3151,'A. Rate Class Allocations'!$B$124:$J$128,6,FALSE)</f>
        <v>0.94261788524984402</v>
      </c>
      <c r="P3151" s="1061">
        <f>VLOOKUP(C3151,'A. Rate Class Allocations'!$B$124:$J$128,8,FALSE)</f>
        <v>0.86676492558695795</v>
      </c>
      <c r="Q3151" s="1061">
        <f>VLOOKUP(C3151,'A. Rate Class Allocations'!$B$124:$J$128,7,FALSE)</f>
        <v>0.93591420350510102</v>
      </c>
      <c r="R3151" s="1061">
        <f>VLOOKUP(C3151,'A. Rate Class Allocations'!$B$124:$J$128,9,FALSE)</f>
        <v>0.67326093337246795</v>
      </c>
      <c r="S3151" s="1060">
        <f t="shared" si="148"/>
        <v>295.0190502154141</v>
      </c>
      <c r="T3151" s="1060">
        <f t="shared" si="149"/>
        <v>3.9067097152920442E-2</v>
      </c>
    </row>
    <row r="3152" spans="1:20" s="1063" customFormat="1">
      <c r="A3152" s="1072" t="s">
        <v>846</v>
      </c>
      <c r="B3152" s="1063" t="s">
        <v>768</v>
      </c>
      <c r="C3152" s="1063" t="s">
        <v>806</v>
      </c>
      <c r="D3152" s="1063" t="s">
        <v>1091</v>
      </c>
      <c r="E3152" s="1066">
        <v>2019</v>
      </c>
      <c r="F3152" s="1066">
        <v>2019</v>
      </c>
      <c r="G3152" s="1064">
        <v>43551</v>
      </c>
      <c r="H3152" s="1117">
        <f t="shared" si="147"/>
        <v>2019</v>
      </c>
      <c r="I3152" s="1118"/>
      <c r="J3152" s="1063" t="s">
        <v>925</v>
      </c>
      <c r="K3152" s="1063" t="s">
        <v>924</v>
      </c>
      <c r="L3152" s="1063" t="s">
        <v>827</v>
      </c>
      <c r="M3152" s="1063">
        <v>3040.1279999999988</v>
      </c>
      <c r="N3152" s="1063">
        <v>0.5219999999999998</v>
      </c>
      <c r="O3152" s="1062">
        <f>VLOOKUP(C3152,'A. Rate Class Allocations'!$B$124:$J$128,6,FALSE)</f>
        <v>0.94261788524984402</v>
      </c>
      <c r="P3152" s="1061">
        <f>VLOOKUP(C3152,'A. Rate Class Allocations'!$B$124:$J$128,8,FALSE)</f>
        <v>0.86676492558695795</v>
      </c>
      <c r="Q3152" s="1061">
        <f>VLOOKUP(C3152,'A. Rate Class Allocations'!$B$124:$J$128,7,FALSE)</f>
        <v>0.93591420350510102</v>
      </c>
      <c r="R3152" s="1061">
        <f>VLOOKUP(C3152,'A. Rate Class Allocations'!$B$124:$J$128,9,FALSE)</f>
        <v>0.67326093337246795</v>
      </c>
      <c r="S3152" s="1060">
        <f t="shared" si="148"/>
        <v>2483.8700679426788</v>
      </c>
      <c r="T3152" s="1060">
        <f t="shared" si="149"/>
        <v>0.32891975344878166</v>
      </c>
    </row>
    <row r="3153" spans="1:20" s="1063" customFormat="1">
      <c r="A3153" s="1072" t="s">
        <v>846</v>
      </c>
      <c r="B3153" s="1063" t="s">
        <v>768</v>
      </c>
      <c r="C3153" s="1063" t="s">
        <v>806</v>
      </c>
      <c r="D3153" s="1063" t="s">
        <v>1091</v>
      </c>
      <c r="E3153" s="1066">
        <v>2019</v>
      </c>
      <c r="F3153" s="1066">
        <v>2019</v>
      </c>
      <c r="G3153" s="1064">
        <v>43551</v>
      </c>
      <c r="H3153" s="1117">
        <f t="shared" si="147"/>
        <v>2019</v>
      </c>
      <c r="I3153" s="1118"/>
      <c r="J3153" s="1063" t="s">
        <v>925</v>
      </c>
      <c r="K3153" s="1063" t="s">
        <v>924</v>
      </c>
      <c r="L3153" s="1063" t="s">
        <v>827</v>
      </c>
      <c r="M3153" s="1063">
        <v>3610.88</v>
      </c>
      <c r="N3153" s="1063">
        <v>0.62000000000000011</v>
      </c>
      <c r="O3153" s="1062">
        <f>VLOOKUP(C3153,'A. Rate Class Allocations'!$B$124:$J$128,6,FALSE)</f>
        <v>0.94261788524984402</v>
      </c>
      <c r="P3153" s="1061">
        <f>VLOOKUP(C3153,'A. Rate Class Allocations'!$B$124:$J$128,8,FALSE)</f>
        <v>0.86676492558695795</v>
      </c>
      <c r="Q3153" s="1061">
        <f>VLOOKUP(C3153,'A. Rate Class Allocations'!$B$124:$J$128,7,FALSE)</f>
        <v>0.93591420350510102</v>
      </c>
      <c r="R3153" s="1061">
        <f>VLOOKUP(C3153,'A. Rate Class Allocations'!$B$124:$J$128,9,FALSE)</f>
        <v>0.67326093337246795</v>
      </c>
      <c r="S3153" s="1060">
        <f t="shared" si="148"/>
        <v>2950.1905021541411</v>
      </c>
      <c r="T3153" s="1060">
        <f t="shared" si="149"/>
        <v>0.39067097152920449</v>
      </c>
    </row>
    <row r="3154" spans="1:20" s="1063" customFormat="1">
      <c r="A3154" s="1072" t="s">
        <v>846</v>
      </c>
      <c r="B3154" s="1063" t="s">
        <v>768</v>
      </c>
      <c r="C3154" s="1063" t="s">
        <v>806</v>
      </c>
      <c r="D3154" s="1063" t="s">
        <v>1090</v>
      </c>
      <c r="E3154" s="1066">
        <v>2019</v>
      </c>
      <c r="F3154" s="1066">
        <v>2019</v>
      </c>
      <c r="G3154" s="1064">
        <v>43552</v>
      </c>
      <c r="H3154" s="1117">
        <f t="shared" si="147"/>
        <v>2019</v>
      </c>
      <c r="I3154" s="1118"/>
      <c r="J3154" s="1063" t="s">
        <v>925</v>
      </c>
      <c r="K3154" s="1063" t="s">
        <v>924</v>
      </c>
      <c r="L3154" s="1063" t="s">
        <v>827</v>
      </c>
      <c r="M3154" s="1063">
        <v>2702.3359999999998</v>
      </c>
      <c r="N3154" s="1063">
        <v>0.46399999999999997</v>
      </c>
      <c r="O3154" s="1062">
        <f>VLOOKUP(C3154,'A. Rate Class Allocations'!$B$124:$J$128,6,FALSE)</f>
        <v>0.94261788524984402</v>
      </c>
      <c r="P3154" s="1061">
        <f>VLOOKUP(C3154,'A. Rate Class Allocations'!$B$124:$J$128,8,FALSE)</f>
        <v>0.86676492558695795</v>
      </c>
      <c r="Q3154" s="1061">
        <f>VLOOKUP(C3154,'A. Rate Class Allocations'!$B$124:$J$128,7,FALSE)</f>
        <v>0.93591420350510102</v>
      </c>
      <c r="R3154" s="1061">
        <f>VLOOKUP(C3154,'A. Rate Class Allocations'!$B$124:$J$128,9,FALSE)</f>
        <v>0.67326093337246795</v>
      </c>
      <c r="S3154" s="1060">
        <f t="shared" si="148"/>
        <v>2207.8845048379376</v>
      </c>
      <c r="T3154" s="1060">
        <f t="shared" si="149"/>
        <v>0.29237311417669487</v>
      </c>
    </row>
    <row r="3155" spans="1:20" s="1063" customFormat="1">
      <c r="A3155" s="1072" t="s">
        <v>846</v>
      </c>
      <c r="B3155" s="1063" t="s">
        <v>768</v>
      </c>
      <c r="C3155" s="1063" t="s">
        <v>806</v>
      </c>
      <c r="D3155" s="1063" t="s">
        <v>1090</v>
      </c>
      <c r="E3155" s="1066">
        <v>2019</v>
      </c>
      <c r="F3155" s="1066">
        <v>2019</v>
      </c>
      <c r="G3155" s="1064">
        <v>43552</v>
      </c>
      <c r="H3155" s="1117">
        <f t="shared" si="147"/>
        <v>2019</v>
      </c>
      <c r="I3155" s="1118"/>
      <c r="J3155" s="1063" t="s">
        <v>925</v>
      </c>
      <c r="K3155" s="1063" t="s">
        <v>924</v>
      </c>
      <c r="L3155" s="1063" t="s">
        <v>827</v>
      </c>
      <c r="M3155" s="1063">
        <v>541.63200000000006</v>
      </c>
      <c r="N3155" s="1063">
        <v>9.2999999999999999E-2</v>
      </c>
      <c r="O3155" s="1062">
        <f>VLOOKUP(C3155,'A. Rate Class Allocations'!$B$124:$J$128,6,FALSE)</f>
        <v>0.94261788524984402</v>
      </c>
      <c r="P3155" s="1061">
        <f>VLOOKUP(C3155,'A. Rate Class Allocations'!$B$124:$J$128,8,FALSE)</f>
        <v>0.86676492558695795</v>
      </c>
      <c r="Q3155" s="1061">
        <f>VLOOKUP(C3155,'A. Rate Class Allocations'!$B$124:$J$128,7,FALSE)</f>
        <v>0.93591420350510102</v>
      </c>
      <c r="R3155" s="1061">
        <f>VLOOKUP(C3155,'A. Rate Class Allocations'!$B$124:$J$128,9,FALSE)</f>
        <v>0.67326093337246795</v>
      </c>
      <c r="S3155" s="1060">
        <f t="shared" si="148"/>
        <v>442.52857532312123</v>
      </c>
      <c r="T3155" s="1060">
        <f t="shared" si="149"/>
        <v>5.860064572938066E-2</v>
      </c>
    </row>
    <row r="3156" spans="1:20" s="1063" customFormat="1">
      <c r="A3156" s="1072" t="s">
        <v>846</v>
      </c>
      <c r="B3156" s="1063" t="s">
        <v>768</v>
      </c>
      <c r="C3156" s="1063" t="s">
        <v>806</v>
      </c>
      <c r="D3156" s="1063" t="s">
        <v>1090</v>
      </c>
      <c r="E3156" s="1066">
        <v>2019</v>
      </c>
      <c r="F3156" s="1066">
        <v>2019</v>
      </c>
      <c r="G3156" s="1064">
        <v>43552</v>
      </c>
      <c r="H3156" s="1117">
        <f t="shared" si="147"/>
        <v>2019</v>
      </c>
      <c r="I3156" s="1118"/>
      <c r="J3156" s="1063" t="s">
        <v>925</v>
      </c>
      <c r="K3156" s="1063" t="s">
        <v>924</v>
      </c>
      <c r="L3156" s="1063" t="s">
        <v>827</v>
      </c>
      <c r="M3156" s="1063">
        <v>93.184000000000012</v>
      </c>
      <c r="N3156" s="1063">
        <v>1.6E-2</v>
      </c>
      <c r="O3156" s="1062">
        <f>VLOOKUP(C3156,'A. Rate Class Allocations'!$B$124:$J$128,6,FALSE)</f>
        <v>0.94261788524984402</v>
      </c>
      <c r="P3156" s="1061">
        <f>VLOOKUP(C3156,'A. Rate Class Allocations'!$B$124:$J$128,8,FALSE)</f>
        <v>0.86676492558695795</v>
      </c>
      <c r="Q3156" s="1061">
        <f>VLOOKUP(C3156,'A. Rate Class Allocations'!$B$124:$J$128,7,FALSE)</f>
        <v>0.93591420350510102</v>
      </c>
      <c r="R3156" s="1061">
        <f>VLOOKUP(C3156,'A. Rate Class Allocations'!$B$124:$J$128,9,FALSE)</f>
        <v>0.67326093337246795</v>
      </c>
      <c r="S3156" s="1060">
        <f t="shared" si="148"/>
        <v>76.133948442687512</v>
      </c>
      <c r="T3156" s="1060">
        <f t="shared" si="149"/>
        <v>1.0081831523334308E-2</v>
      </c>
    </row>
    <row r="3157" spans="1:20" s="1063" customFormat="1">
      <c r="A3157" s="1072" t="s">
        <v>846</v>
      </c>
      <c r="B3157" s="1063" t="s">
        <v>768</v>
      </c>
      <c r="C3157" s="1063" t="s">
        <v>806</v>
      </c>
      <c r="D3157" s="1063" t="s">
        <v>1089</v>
      </c>
      <c r="E3157" s="1066">
        <v>2019</v>
      </c>
      <c r="F3157" s="1066">
        <v>2019</v>
      </c>
      <c r="G3157" s="1064">
        <v>43552</v>
      </c>
      <c r="H3157" s="1117">
        <f t="shared" si="147"/>
        <v>2019</v>
      </c>
      <c r="I3157" s="1118"/>
      <c r="J3157" s="1063" t="s">
        <v>925</v>
      </c>
      <c r="K3157" s="1063" t="s">
        <v>924</v>
      </c>
      <c r="L3157" s="1063" t="s">
        <v>827</v>
      </c>
      <c r="M3157" s="1063">
        <v>716.35200000000009</v>
      </c>
      <c r="N3157" s="1063">
        <v>0.123</v>
      </c>
      <c r="O3157" s="1062">
        <f>VLOOKUP(C3157,'A. Rate Class Allocations'!$B$124:$J$128,6,FALSE)</f>
        <v>0.94261788524984402</v>
      </c>
      <c r="P3157" s="1061">
        <f>VLOOKUP(C3157,'A. Rate Class Allocations'!$B$124:$J$128,8,FALSE)</f>
        <v>0.86676492558695795</v>
      </c>
      <c r="Q3157" s="1061">
        <f>VLOOKUP(C3157,'A. Rate Class Allocations'!$B$124:$J$128,7,FALSE)</f>
        <v>0.93591420350510102</v>
      </c>
      <c r="R3157" s="1061">
        <f>VLOOKUP(C3157,'A. Rate Class Allocations'!$B$124:$J$128,9,FALSE)</f>
        <v>0.67326093337246795</v>
      </c>
      <c r="S3157" s="1060">
        <f t="shared" si="148"/>
        <v>585.2797286531603</v>
      </c>
      <c r="T3157" s="1060">
        <f t="shared" si="149"/>
        <v>7.7504079835632483E-2</v>
      </c>
    </row>
    <row r="3158" spans="1:20" s="1063" customFormat="1">
      <c r="A3158" s="1072" t="s">
        <v>846</v>
      </c>
      <c r="B3158" s="1063" t="s">
        <v>768</v>
      </c>
      <c r="C3158" s="1063" t="s">
        <v>806</v>
      </c>
      <c r="D3158" s="1063" t="s">
        <v>1089</v>
      </c>
      <c r="E3158" s="1066">
        <v>2019</v>
      </c>
      <c r="F3158" s="1066">
        <v>2019</v>
      </c>
      <c r="G3158" s="1064">
        <v>43552</v>
      </c>
      <c r="H3158" s="1117">
        <f t="shared" si="147"/>
        <v>2019</v>
      </c>
      <c r="I3158" s="1118"/>
      <c r="J3158" s="1063" t="s">
        <v>925</v>
      </c>
      <c r="K3158" s="1063" t="s">
        <v>924</v>
      </c>
      <c r="L3158" s="1063" t="s">
        <v>827</v>
      </c>
      <c r="M3158" s="1063">
        <v>180.54400000000001</v>
      </c>
      <c r="N3158" s="1063">
        <v>3.1E-2</v>
      </c>
      <c r="O3158" s="1062">
        <f>VLOOKUP(C3158,'A. Rate Class Allocations'!$B$124:$J$128,6,FALSE)</f>
        <v>0.94261788524984402</v>
      </c>
      <c r="P3158" s="1061">
        <f>VLOOKUP(C3158,'A. Rate Class Allocations'!$B$124:$J$128,8,FALSE)</f>
        <v>0.86676492558695795</v>
      </c>
      <c r="Q3158" s="1061">
        <f>VLOOKUP(C3158,'A. Rate Class Allocations'!$B$124:$J$128,7,FALSE)</f>
        <v>0.93591420350510102</v>
      </c>
      <c r="R3158" s="1061">
        <f>VLOOKUP(C3158,'A. Rate Class Allocations'!$B$124:$J$128,9,FALSE)</f>
        <v>0.67326093337246795</v>
      </c>
      <c r="S3158" s="1060">
        <f t="shared" si="148"/>
        <v>147.50952510770705</v>
      </c>
      <c r="T3158" s="1060">
        <f t="shared" si="149"/>
        <v>1.9533548576460221E-2</v>
      </c>
    </row>
    <row r="3159" spans="1:20" s="1063" customFormat="1">
      <c r="A3159" s="1072" t="s">
        <v>846</v>
      </c>
      <c r="B3159" s="1063" t="s">
        <v>768</v>
      </c>
      <c r="C3159" s="1063" t="s">
        <v>806</v>
      </c>
      <c r="D3159" s="1063" t="s">
        <v>1089</v>
      </c>
      <c r="E3159" s="1066">
        <v>2019</v>
      </c>
      <c r="F3159" s="1066">
        <v>2019</v>
      </c>
      <c r="G3159" s="1064">
        <v>43552</v>
      </c>
      <c r="H3159" s="1117">
        <f t="shared" si="147"/>
        <v>2019</v>
      </c>
      <c r="I3159" s="1118"/>
      <c r="J3159" s="1063" t="s">
        <v>925</v>
      </c>
      <c r="K3159" s="1063" t="s">
        <v>924</v>
      </c>
      <c r="L3159" s="1063" t="s">
        <v>827</v>
      </c>
      <c r="M3159" s="1063">
        <v>168.89599999999999</v>
      </c>
      <c r="N3159" s="1063">
        <v>2.8999999999999998E-2</v>
      </c>
      <c r="O3159" s="1062">
        <f>VLOOKUP(C3159,'A. Rate Class Allocations'!$B$124:$J$128,6,FALSE)</f>
        <v>0.94261788524984402</v>
      </c>
      <c r="P3159" s="1061">
        <f>VLOOKUP(C3159,'A. Rate Class Allocations'!$B$124:$J$128,8,FALSE)</f>
        <v>0.86676492558695795</v>
      </c>
      <c r="Q3159" s="1061">
        <f>VLOOKUP(C3159,'A. Rate Class Allocations'!$B$124:$J$128,7,FALSE)</f>
        <v>0.93591420350510102</v>
      </c>
      <c r="R3159" s="1061">
        <f>VLOOKUP(C3159,'A. Rate Class Allocations'!$B$124:$J$128,9,FALSE)</f>
        <v>0.67326093337246795</v>
      </c>
      <c r="S3159" s="1060">
        <f t="shared" si="148"/>
        <v>137.9927815523711</v>
      </c>
      <c r="T3159" s="1060">
        <f t="shared" si="149"/>
        <v>1.8273319636043429E-2</v>
      </c>
    </row>
    <row r="3160" spans="1:20" s="1063" customFormat="1">
      <c r="A3160" s="1072" t="s">
        <v>846</v>
      </c>
      <c r="B3160" s="1063" t="s">
        <v>768</v>
      </c>
      <c r="C3160" s="1063" t="s">
        <v>806</v>
      </c>
      <c r="D3160" s="1063" t="s">
        <v>1088</v>
      </c>
      <c r="E3160" s="1066">
        <v>2019</v>
      </c>
      <c r="F3160" s="1066">
        <v>2019</v>
      </c>
      <c r="G3160" s="1064">
        <v>43556</v>
      </c>
      <c r="H3160" s="1117">
        <f t="shared" si="147"/>
        <v>2019</v>
      </c>
      <c r="I3160" s="1118"/>
      <c r="J3160" s="1063" t="s">
        <v>925</v>
      </c>
      <c r="K3160" s="1063" t="s">
        <v>924</v>
      </c>
      <c r="L3160" s="1063" t="s">
        <v>827</v>
      </c>
      <c r="M3160" s="1063">
        <v>3168.5160000000005</v>
      </c>
      <c r="N3160" s="1063">
        <v>0.98800000000000021</v>
      </c>
      <c r="O3160" s="1062">
        <f>VLOOKUP(C3160,'A. Rate Class Allocations'!$B$124:$J$128,6,FALSE)</f>
        <v>0.94261788524984402</v>
      </c>
      <c r="P3160" s="1061">
        <f>VLOOKUP(C3160,'A. Rate Class Allocations'!$B$124:$J$128,8,FALSE)</f>
        <v>0.86676492558695795</v>
      </c>
      <c r="Q3160" s="1061">
        <f>VLOOKUP(C3160,'A. Rate Class Allocations'!$B$124:$J$128,7,FALSE)</f>
        <v>0.93591420350510102</v>
      </c>
      <c r="R3160" s="1061">
        <f>VLOOKUP(C3160,'A. Rate Class Allocations'!$B$124:$J$128,9,FALSE)</f>
        <v>0.67326093337246795</v>
      </c>
      <c r="S3160" s="1060">
        <f t="shared" si="148"/>
        <v>2588.7666743628788</v>
      </c>
      <c r="T3160" s="1060">
        <f t="shared" si="149"/>
        <v>0.62255309656589364</v>
      </c>
    </row>
    <row r="3161" spans="1:20" s="1063" customFormat="1">
      <c r="A3161" s="1072" t="s">
        <v>846</v>
      </c>
      <c r="B3161" s="1063" t="s">
        <v>768</v>
      </c>
      <c r="C3161" s="1063" t="s">
        <v>806</v>
      </c>
      <c r="D3161" s="1063" t="s">
        <v>1087</v>
      </c>
      <c r="E3161" s="1066">
        <v>2019</v>
      </c>
      <c r="F3161" s="1066">
        <v>2019</v>
      </c>
      <c r="G3161" s="1064">
        <v>43558</v>
      </c>
      <c r="H3161" s="1117">
        <f t="shared" si="147"/>
        <v>2019</v>
      </c>
      <c r="I3161" s="1118"/>
      <c r="J3161" s="1063" t="s">
        <v>925</v>
      </c>
      <c r="K3161" s="1063" t="s">
        <v>924</v>
      </c>
      <c r="L3161" s="1063" t="s">
        <v>827</v>
      </c>
      <c r="M3161" s="1063">
        <v>13069.055999999999</v>
      </c>
      <c r="N3161" s="1063">
        <v>1.4959999999999998</v>
      </c>
      <c r="O3161" s="1062">
        <f>VLOOKUP(C3161,'A. Rate Class Allocations'!$B$124:$J$128,6,FALSE)</f>
        <v>0.94261788524984402</v>
      </c>
      <c r="P3161" s="1061">
        <f>VLOOKUP(C3161,'A. Rate Class Allocations'!$B$124:$J$128,8,FALSE)</f>
        <v>0.86676492558695795</v>
      </c>
      <c r="Q3161" s="1061">
        <f>VLOOKUP(C3161,'A. Rate Class Allocations'!$B$124:$J$128,7,FALSE)</f>
        <v>0.93591420350510102</v>
      </c>
      <c r="R3161" s="1061">
        <f>VLOOKUP(C3161,'A. Rate Class Allocations'!$B$124:$J$128,9,FALSE)</f>
        <v>0.67326093337246795</v>
      </c>
      <c r="S3161" s="1060">
        <f t="shared" si="148"/>
        <v>10677.786269086922</v>
      </c>
      <c r="T3161" s="1060">
        <f t="shared" si="149"/>
        <v>0.94265124743175766</v>
      </c>
    </row>
    <row r="3162" spans="1:20" s="1063" customFormat="1">
      <c r="A3162" s="1072" t="s">
        <v>846</v>
      </c>
      <c r="B3162" s="1063" t="s">
        <v>768</v>
      </c>
      <c r="C3162" s="1063" t="s">
        <v>806</v>
      </c>
      <c r="D3162" s="1063" t="s">
        <v>1086</v>
      </c>
      <c r="E3162" s="1066">
        <v>2019</v>
      </c>
      <c r="F3162" s="1066">
        <v>2019</v>
      </c>
      <c r="G3162" s="1064">
        <v>43573</v>
      </c>
      <c r="H3162" s="1117">
        <f t="shared" si="147"/>
        <v>2019</v>
      </c>
      <c r="I3162" s="1118"/>
      <c r="J3162" s="1063" t="s">
        <v>925</v>
      </c>
      <c r="K3162" s="1063" t="s">
        <v>924</v>
      </c>
      <c r="L3162" s="1063" t="s">
        <v>827</v>
      </c>
      <c r="M3162" s="1063">
        <v>1683.24</v>
      </c>
      <c r="N3162" s="1063">
        <v>0.67599999999999993</v>
      </c>
      <c r="O3162" s="1062">
        <f>VLOOKUP(C3162,'A. Rate Class Allocations'!$B$124:$J$128,6,FALSE)</f>
        <v>0.94261788524984402</v>
      </c>
      <c r="P3162" s="1061">
        <f>VLOOKUP(C3162,'A. Rate Class Allocations'!$B$124:$J$128,8,FALSE)</f>
        <v>0.86676492558695795</v>
      </c>
      <c r="Q3162" s="1061">
        <f>VLOOKUP(C3162,'A. Rate Class Allocations'!$B$124:$J$128,7,FALSE)</f>
        <v>0.93591420350510102</v>
      </c>
      <c r="R3162" s="1061">
        <f>VLOOKUP(C3162,'A. Rate Class Allocations'!$B$124:$J$128,9,FALSE)</f>
        <v>0.67326093337246795</v>
      </c>
      <c r="S3162" s="1060">
        <f t="shared" si="148"/>
        <v>1375.2544146706443</v>
      </c>
      <c r="T3162" s="1060">
        <f t="shared" si="149"/>
        <v>0.42595738186087445</v>
      </c>
    </row>
    <row r="3163" spans="1:20" s="1063" customFormat="1">
      <c r="A3163" s="1072" t="s">
        <v>846</v>
      </c>
      <c r="B3163" s="1063" t="s">
        <v>768</v>
      </c>
      <c r="C3163" s="1063" t="s">
        <v>806</v>
      </c>
      <c r="D3163" s="1063" t="s">
        <v>1086</v>
      </c>
      <c r="E3163" s="1066">
        <v>2019</v>
      </c>
      <c r="F3163" s="1066">
        <v>2019</v>
      </c>
      <c r="G3163" s="1064">
        <v>43573</v>
      </c>
      <c r="H3163" s="1117">
        <f t="shared" si="147"/>
        <v>2019</v>
      </c>
      <c r="I3163" s="1118"/>
      <c r="J3163" s="1063" t="s">
        <v>925</v>
      </c>
      <c r="K3163" s="1063" t="s">
        <v>924</v>
      </c>
      <c r="L3163" s="1063" t="s">
        <v>827</v>
      </c>
      <c r="M3163" s="1063">
        <v>72.209999999999994</v>
      </c>
      <c r="N3163" s="1063">
        <v>2.8999999999999998E-2</v>
      </c>
      <c r="O3163" s="1062">
        <f>VLOOKUP(C3163,'A. Rate Class Allocations'!$B$124:$J$128,6,FALSE)</f>
        <v>0.94261788524984402</v>
      </c>
      <c r="P3163" s="1061">
        <f>VLOOKUP(C3163,'A. Rate Class Allocations'!$B$124:$J$128,8,FALSE)</f>
        <v>0.86676492558695795</v>
      </c>
      <c r="Q3163" s="1061">
        <f>VLOOKUP(C3163,'A. Rate Class Allocations'!$B$124:$J$128,7,FALSE)</f>
        <v>0.93591420350510102</v>
      </c>
      <c r="R3163" s="1061">
        <f>VLOOKUP(C3163,'A. Rate Class Allocations'!$B$124:$J$128,9,FALSE)</f>
        <v>0.67326093337246795</v>
      </c>
      <c r="S3163" s="1060">
        <f t="shared" si="148"/>
        <v>58.997600629361955</v>
      </c>
      <c r="T3163" s="1060">
        <f t="shared" si="149"/>
        <v>1.8273319636043429E-2</v>
      </c>
    </row>
    <row r="3164" spans="1:20" s="1063" customFormat="1">
      <c r="A3164" s="1072" t="s">
        <v>846</v>
      </c>
      <c r="B3164" s="1063" t="s">
        <v>768</v>
      </c>
      <c r="C3164" s="1063" t="s">
        <v>806</v>
      </c>
      <c r="D3164" s="1063" t="s">
        <v>1085</v>
      </c>
      <c r="E3164" s="1066">
        <v>2019</v>
      </c>
      <c r="F3164" s="1066">
        <v>2019</v>
      </c>
      <c r="G3164" s="1064">
        <v>43570</v>
      </c>
      <c r="H3164" s="1117">
        <f t="shared" si="147"/>
        <v>2019</v>
      </c>
      <c r="I3164" s="1118"/>
      <c r="J3164" s="1063" t="s">
        <v>925</v>
      </c>
      <c r="K3164" s="1063" t="s">
        <v>924</v>
      </c>
      <c r="L3164" s="1063" t="s">
        <v>827</v>
      </c>
      <c r="M3164" s="1063">
        <v>2826.8240000000001</v>
      </c>
      <c r="N3164" s="1063">
        <v>0.72800000000000009</v>
      </c>
      <c r="O3164" s="1062">
        <f>VLOOKUP(C3164,'A. Rate Class Allocations'!$B$124:$J$128,6,FALSE)</f>
        <v>0.94261788524984402</v>
      </c>
      <c r="P3164" s="1061">
        <f>VLOOKUP(C3164,'A. Rate Class Allocations'!$B$124:$J$128,8,FALSE)</f>
        <v>0.86676492558695795</v>
      </c>
      <c r="Q3164" s="1061">
        <f>VLOOKUP(C3164,'A. Rate Class Allocations'!$B$124:$J$128,7,FALSE)</f>
        <v>0.93591420350510102</v>
      </c>
      <c r="R3164" s="1061">
        <f>VLOOKUP(C3164,'A. Rate Class Allocations'!$B$124:$J$128,9,FALSE)</f>
        <v>0.67326093337246795</v>
      </c>
      <c r="S3164" s="1060">
        <f t="shared" si="148"/>
        <v>2309.5947015855904</v>
      </c>
      <c r="T3164" s="1060">
        <f t="shared" si="149"/>
        <v>0.45872333431171108</v>
      </c>
    </row>
    <row r="3165" spans="1:20" s="1063" customFormat="1">
      <c r="A3165" s="1072" t="s">
        <v>846</v>
      </c>
      <c r="B3165" s="1063" t="s">
        <v>768</v>
      </c>
      <c r="C3165" s="1063" t="s">
        <v>806</v>
      </c>
      <c r="D3165" s="1063" t="s">
        <v>1085</v>
      </c>
      <c r="E3165" s="1066">
        <v>2019</v>
      </c>
      <c r="F3165" s="1066">
        <v>2019</v>
      </c>
      <c r="G3165" s="1064">
        <v>43570</v>
      </c>
      <c r="H3165" s="1117">
        <f t="shared" si="147"/>
        <v>2019</v>
      </c>
      <c r="I3165" s="1118"/>
      <c r="J3165" s="1063" t="s">
        <v>925</v>
      </c>
      <c r="K3165" s="1063" t="s">
        <v>924</v>
      </c>
      <c r="L3165" s="1063" t="s">
        <v>827</v>
      </c>
      <c r="M3165" s="1063">
        <v>225.21399999999997</v>
      </c>
      <c r="N3165" s="1063">
        <v>5.7999999999999996E-2</v>
      </c>
      <c r="O3165" s="1062">
        <f>VLOOKUP(C3165,'A. Rate Class Allocations'!$B$124:$J$128,6,FALSE)</f>
        <v>0.94261788524984402</v>
      </c>
      <c r="P3165" s="1061">
        <f>VLOOKUP(C3165,'A. Rate Class Allocations'!$B$124:$J$128,8,FALSE)</f>
        <v>0.86676492558695795</v>
      </c>
      <c r="Q3165" s="1061">
        <f>VLOOKUP(C3165,'A. Rate Class Allocations'!$B$124:$J$128,7,FALSE)</f>
        <v>0.93591420350510102</v>
      </c>
      <c r="R3165" s="1061">
        <f>VLOOKUP(C3165,'A. Rate Class Allocations'!$B$124:$J$128,9,FALSE)</f>
        <v>0.67326093337246795</v>
      </c>
      <c r="S3165" s="1060">
        <f t="shared" si="148"/>
        <v>184.00617128017066</v>
      </c>
      <c r="T3165" s="1060">
        <f t="shared" si="149"/>
        <v>3.6546639272086859E-2</v>
      </c>
    </row>
    <row r="3166" spans="1:20" s="1063" customFormat="1">
      <c r="A3166" s="1072" t="s">
        <v>846</v>
      </c>
      <c r="B3166" s="1063" t="s">
        <v>768</v>
      </c>
      <c r="C3166" s="1063" t="s">
        <v>806</v>
      </c>
      <c r="D3166" s="1063" t="s">
        <v>1084</v>
      </c>
      <c r="E3166" s="1066">
        <v>2019</v>
      </c>
      <c r="F3166" s="1066">
        <v>2019</v>
      </c>
      <c r="G3166" s="1064">
        <v>43579</v>
      </c>
      <c r="H3166" s="1117">
        <f t="shared" si="147"/>
        <v>2019</v>
      </c>
      <c r="I3166" s="1118"/>
      <c r="J3166" s="1063" t="s">
        <v>925</v>
      </c>
      <c r="K3166" s="1063" t="s">
        <v>924</v>
      </c>
      <c r="L3166" s="1063" t="s">
        <v>827</v>
      </c>
      <c r="M3166" s="1063">
        <v>3193.0800000000004</v>
      </c>
      <c r="N3166" s="1063">
        <v>0.66</v>
      </c>
      <c r="O3166" s="1062">
        <f>VLOOKUP(C3166,'A. Rate Class Allocations'!$B$124:$J$128,6,FALSE)</f>
        <v>0.94261788524984402</v>
      </c>
      <c r="P3166" s="1061">
        <f>VLOOKUP(C3166,'A. Rate Class Allocations'!$B$124:$J$128,8,FALSE)</f>
        <v>0.86676492558695795</v>
      </c>
      <c r="Q3166" s="1061">
        <f>VLOOKUP(C3166,'A. Rate Class Allocations'!$B$124:$J$128,7,FALSE)</f>
        <v>0.93591420350510102</v>
      </c>
      <c r="R3166" s="1061">
        <f>VLOOKUP(C3166,'A. Rate Class Allocations'!$B$124:$J$128,9,FALSE)</f>
        <v>0.67326093337246795</v>
      </c>
      <c r="S3166" s="1060">
        <f t="shared" si="148"/>
        <v>2608.8361531311884</v>
      </c>
      <c r="T3166" s="1060">
        <f t="shared" si="149"/>
        <v>0.41587555033754026</v>
      </c>
    </row>
    <row r="3167" spans="1:20" s="1063" customFormat="1">
      <c r="A3167" s="1072" t="s">
        <v>846</v>
      </c>
      <c r="B3167" s="1063" t="s">
        <v>768</v>
      </c>
      <c r="C3167" s="1063" t="s">
        <v>806</v>
      </c>
      <c r="D3167" s="1063" t="s">
        <v>1084</v>
      </c>
      <c r="E3167" s="1066">
        <v>2019</v>
      </c>
      <c r="F3167" s="1066">
        <v>2019</v>
      </c>
      <c r="G3167" s="1064">
        <v>43579</v>
      </c>
      <c r="H3167" s="1117">
        <f t="shared" si="147"/>
        <v>2019</v>
      </c>
      <c r="I3167" s="1118"/>
      <c r="J3167" s="1063" t="s">
        <v>925</v>
      </c>
      <c r="K3167" s="1063" t="s">
        <v>924</v>
      </c>
      <c r="L3167" s="1063" t="s">
        <v>827</v>
      </c>
      <c r="M3167" s="1063">
        <v>1964.2279999999996</v>
      </c>
      <c r="N3167" s="1063">
        <v>0.40599999999999997</v>
      </c>
      <c r="O3167" s="1062">
        <f>VLOOKUP(C3167,'A. Rate Class Allocations'!$B$124:$J$128,6,FALSE)</f>
        <v>0.94261788524984402</v>
      </c>
      <c r="P3167" s="1061">
        <f>VLOOKUP(C3167,'A. Rate Class Allocations'!$B$124:$J$128,8,FALSE)</f>
        <v>0.86676492558695795</v>
      </c>
      <c r="Q3167" s="1061">
        <f>VLOOKUP(C3167,'A. Rate Class Allocations'!$B$124:$J$128,7,FALSE)</f>
        <v>0.93591420350510102</v>
      </c>
      <c r="R3167" s="1061">
        <f>VLOOKUP(C3167,'A. Rate Class Allocations'!$B$124:$J$128,9,FALSE)</f>
        <v>0.67326093337246795</v>
      </c>
      <c r="S3167" s="1060">
        <f t="shared" si="148"/>
        <v>1604.8295123807002</v>
      </c>
      <c r="T3167" s="1060">
        <f t="shared" si="149"/>
        <v>0.25582647490460803</v>
      </c>
    </row>
    <row r="3168" spans="1:20" s="1063" customFormat="1">
      <c r="A3168" s="1072" t="s">
        <v>846</v>
      </c>
      <c r="B3168" s="1063" t="s">
        <v>768</v>
      </c>
      <c r="C3168" s="1063" t="s">
        <v>806</v>
      </c>
      <c r="D3168" s="1063" t="s">
        <v>1084</v>
      </c>
      <c r="E3168" s="1066">
        <v>2019</v>
      </c>
      <c r="F3168" s="1066">
        <v>2019</v>
      </c>
      <c r="G3168" s="1064">
        <v>43579</v>
      </c>
      <c r="H3168" s="1117">
        <f t="shared" si="147"/>
        <v>2019</v>
      </c>
      <c r="I3168" s="1118"/>
      <c r="J3168" s="1063" t="s">
        <v>925</v>
      </c>
      <c r="K3168" s="1063" t="s">
        <v>924</v>
      </c>
      <c r="L3168" s="1063" t="s">
        <v>827</v>
      </c>
      <c r="M3168" s="1063">
        <v>754.72799999999984</v>
      </c>
      <c r="N3168" s="1063">
        <v>0.15599999999999997</v>
      </c>
      <c r="O3168" s="1062">
        <f>VLOOKUP(C3168,'A. Rate Class Allocations'!$B$124:$J$128,6,FALSE)</f>
        <v>0.94261788524984402</v>
      </c>
      <c r="P3168" s="1061">
        <f>VLOOKUP(C3168,'A. Rate Class Allocations'!$B$124:$J$128,8,FALSE)</f>
        <v>0.86676492558695795</v>
      </c>
      <c r="Q3168" s="1061">
        <f>VLOOKUP(C3168,'A. Rate Class Allocations'!$B$124:$J$128,7,FALSE)</f>
        <v>0.93591420350510102</v>
      </c>
      <c r="R3168" s="1061">
        <f>VLOOKUP(C3168,'A. Rate Class Allocations'!$B$124:$J$128,9,FALSE)</f>
        <v>0.67326093337246795</v>
      </c>
      <c r="S3168" s="1060">
        <f t="shared" si="148"/>
        <v>616.63399983100805</v>
      </c>
      <c r="T3168" s="1060">
        <f t="shared" si="149"/>
        <v>9.8297857352509482E-2</v>
      </c>
    </row>
    <row r="3169" spans="1:20" s="1063" customFormat="1">
      <c r="A3169" s="1072" t="s">
        <v>846</v>
      </c>
      <c r="B3169" s="1063" t="s">
        <v>768</v>
      </c>
      <c r="C3169" s="1063" t="s">
        <v>806</v>
      </c>
      <c r="D3169" s="1063" t="s">
        <v>1083</v>
      </c>
      <c r="E3169" s="1066">
        <v>2019</v>
      </c>
      <c r="F3169" s="1066">
        <v>2019</v>
      </c>
      <c r="G3169" s="1064">
        <v>43565</v>
      </c>
      <c r="H3169" s="1117">
        <f t="shared" si="147"/>
        <v>2019</v>
      </c>
      <c r="I3169" s="1118"/>
      <c r="J3169" s="1063" t="s">
        <v>925</v>
      </c>
      <c r="K3169" s="1063" t="s">
        <v>924</v>
      </c>
      <c r="L3169" s="1063" t="s">
        <v>827</v>
      </c>
      <c r="M3169" s="1063">
        <v>859.9079999999999</v>
      </c>
      <c r="N3169" s="1063">
        <v>0.20299999999999999</v>
      </c>
      <c r="O3169" s="1062">
        <f>VLOOKUP(C3169,'A. Rate Class Allocations'!$B$124:$J$128,6,FALSE)</f>
        <v>0.94261788524984402</v>
      </c>
      <c r="P3169" s="1061">
        <f>VLOOKUP(C3169,'A. Rate Class Allocations'!$B$124:$J$128,8,FALSE)</f>
        <v>0.86676492558695795</v>
      </c>
      <c r="Q3169" s="1061">
        <f>VLOOKUP(C3169,'A. Rate Class Allocations'!$B$124:$J$128,7,FALSE)</f>
        <v>0.93591420350510102</v>
      </c>
      <c r="R3169" s="1061">
        <f>VLOOKUP(C3169,'A. Rate Class Allocations'!$B$124:$J$128,9,FALSE)</f>
        <v>0.67326093337246795</v>
      </c>
      <c r="S3169" s="1060">
        <f t="shared" si="148"/>
        <v>702.56901761519703</v>
      </c>
      <c r="T3169" s="1060">
        <f t="shared" si="149"/>
        <v>0.12791323745230401</v>
      </c>
    </row>
    <row r="3170" spans="1:20" s="1063" customFormat="1">
      <c r="A3170" s="1072" t="s">
        <v>846</v>
      </c>
      <c r="B3170" s="1063" t="s">
        <v>768</v>
      </c>
      <c r="C3170" s="1063" t="s">
        <v>806</v>
      </c>
      <c r="D3170" s="1063" t="s">
        <v>1082</v>
      </c>
      <c r="E3170" s="1066">
        <v>2019</v>
      </c>
      <c r="F3170" s="1066">
        <v>2019</v>
      </c>
      <c r="G3170" s="1064">
        <v>43571</v>
      </c>
      <c r="H3170" s="1117">
        <f t="shared" si="147"/>
        <v>2019</v>
      </c>
      <c r="I3170" s="1118"/>
      <c r="J3170" s="1063" t="s">
        <v>925</v>
      </c>
      <c r="K3170" s="1063" t="s">
        <v>924</v>
      </c>
      <c r="L3170" s="1063" t="s">
        <v>827</v>
      </c>
      <c r="M3170" s="1063">
        <v>973.43999999999983</v>
      </c>
      <c r="N3170" s="1063">
        <v>0.46799999999999997</v>
      </c>
      <c r="O3170" s="1062">
        <f>VLOOKUP(C3170,'A. Rate Class Allocations'!$B$124:$J$128,6,FALSE)</f>
        <v>0.94261788524984402</v>
      </c>
      <c r="P3170" s="1061">
        <f>VLOOKUP(C3170,'A. Rate Class Allocations'!$B$124:$J$128,8,FALSE)</f>
        <v>0.86676492558695795</v>
      </c>
      <c r="Q3170" s="1061">
        <f>VLOOKUP(C3170,'A. Rate Class Allocations'!$B$124:$J$128,7,FALSE)</f>
        <v>0.93591420350510102</v>
      </c>
      <c r="R3170" s="1061">
        <f>VLOOKUP(C3170,'A. Rate Class Allocations'!$B$124:$J$128,9,FALSE)</f>
        <v>0.67326093337246795</v>
      </c>
      <c r="S3170" s="1060">
        <f t="shared" si="148"/>
        <v>795.32785426736041</v>
      </c>
      <c r="T3170" s="1060">
        <f t="shared" si="149"/>
        <v>0.29489357205752847</v>
      </c>
    </row>
    <row r="3171" spans="1:20" s="1063" customFormat="1">
      <c r="A3171" s="1072" t="s">
        <v>846</v>
      </c>
      <c r="B3171" s="1063" t="s">
        <v>768</v>
      </c>
      <c r="C3171" s="1063" t="s">
        <v>806</v>
      </c>
      <c r="D3171" s="1063" t="s">
        <v>1082</v>
      </c>
      <c r="E3171" s="1066">
        <v>2019</v>
      </c>
      <c r="F3171" s="1066">
        <v>2019</v>
      </c>
      <c r="G3171" s="1064">
        <v>43571</v>
      </c>
      <c r="H3171" s="1117">
        <f t="shared" si="147"/>
        <v>2019</v>
      </c>
      <c r="I3171" s="1118"/>
      <c r="J3171" s="1063" t="s">
        <v>925</v>
      </c>
      <c r="K3171" s="1063" t="s">
        <v>924</v>
      </c>
      <c r="L3171" s="1063" t="s">
        <v>827</v>
      </c>
      <c r="M3171" s="1063">
        <v>60.32</v>
      </c>
      <c r="N3171" s="1063">
        <v>2.8999999999999998E-2</v>
      </c>
      <c r="O3171" s="1062">
        <f>VLOOKUP(C3171,'A. Rate Class Allocations'!$B$124:$J$128,6,FALSE)</f>
        <v>0.94261788524984402</v>
      </c>
      <c r="P3171" s="1061">
        <f>VLOOKUP(C3171,'A. Rate Class Allocations'!$B$124:$J$128,8,FALSE)</f>
        <v>0.86676492558695795</v>
      </c>
      <c r="Q3171" s="1061">
        <f>VLOOKUP(C3171,'A. Rate Class Allocations'!$B$124:$J$128,7,FALSE)</f>
        <v>0.93591420350510102</v>
      </c>
      <c r="R3171" s="1061">
        <f>VLOOKUP(C3171,'A. Rate Class Allocations'!$B$124:$J$128,9,FALSE)</f>
        <v>0.67326093337246795</v>
      </c>
      <c r="S3171" s="1060">
        <f t="shared" si="148"/>
        <v>49.28313626870397</v>
      </c>
      <c r="T3171" s="1060">
        <f t="shared" si="149"/>
        <v>1.8273319636043429E-2</v>
      </c>
    </row>
    <row r="3172" spans="1:20" s="1063" customFormat="1">
      <c r="A3172" s="1072" t="s">
        <v>846</v>
      </c>
      <c r="B3172" s="1063" t="s">
        <v>768</v>
      </c>
      <c r="C3172" s="1063" t="s">
        <v>806</v>
      </c>
      <c r="D3172" s="1063" t="s">
        <v>1081</v>
      </c>
      <c r="E3172" s="1066">
        <v>2019</v>
      </c>
      <c r="F3172" s="1066">
        <v>2019</v>
      </c>
      <c r="G3172" s="1064">
        <v>43550</v>
      </c>
      <c r="H3172" s="1117">
        <f t="shared" si="147"/>
        <v>2019</v>
      </c>
      <c r="I3172" s="1118"/>
      <c r="J3172" s="1063" t="s">
        <v>925</v>
      </c>
      <c r="K3172" s="1063" t="s">
        <v>924</v>
      </c>
      <c r="L3172" s="1063" t="s">
        <v>827</v>
      </c>
      <c r="M3172" s="1063">
        <v>367.12000000000006</v>
      </c>
      <c r="N3172" s="1063">
        <v>0.10400000000000001</v>
      </c>
      <c r="O3172" s="1062">
        <f>VLOOKUP(C3172,'A. Rate Class Allocations'!$B$124:$J$128,6,FALSE)</f>
        <v>0.94261788524984402</v>
      </c>
      <c r="P3172" s="1061">
        <f>VLOOKUP(C3172,'A. Rate Class Allocations'!$B$124:$J$128,8,FALSE)</f>
        <v>0.86676492558695795</v>
      </c>
      <c r="Q3172" s="1061">
        <f>VLOOKUP(C3172,'A. Rate Class Allocations'!$B$124:$J$128,7,FALSE)</f>
        <v>0.93591420350510102</v>
      </c>
      <c r="R3172" s="1061">
        <f>VLOOKUP(C3172,'A. Rate Class Allocations'!$B$124:$J$128,9,FALSE)</f>
        <v>0.67326093337246795</v>
      </c>
      <c r="S3172" s="1060">
        <f t="shared" si="148"/>
        <v>299.94736384228457</v>
      </c>
      <c r="T3172" s="1060">
        <f t="shared" si="149"/>
        <v>6.5531904901673016E-2</v>
      </c>
    </row>
    <row r="3173" spans="1:20" s="1063" customFormat="1">
      <c r="A3173" s="1072" t="s">
        <v>846</v>
      </c>
      <c r="B3173" s="1063" t="s">
        <v>768</v>
      </c>
      <c r="C3173" s="1063" t="s">
        <v>806</v>
      </c>
      <c r="D3173" s="1063" t="s">
        <v>1081</v>
      </c>
      <c r="E3173" s="1066">
        <v>2019</v>
      </c>
      <c r="F3173" s="1066">
        <v>2019</v>
      </c>
      <c r="G3173" s="1064">
        <v>43550</v>
      </c>
      <c r="H3173" s="1117">
        <f t="shared" si="147"/>
        <v>2019</v>
      </c>
      <c r="I3173" s="1118"/>
      <c r="J3173" s="1063" t="s">
        <v>925</v>
      </c>
      <c r="K3173" s="1063" t="s">
        <v>924</v>
      </c>
      <c r="L3173" s="1063" t="s">
        <v>827</v>
      </c>
      <c r="M3173" s="1063">
        <v>4504.2800000000016</v>
      </c>
      <c r="N3173" s="1063">
        <v>1.2760000000000002</v>
      </c>
      <c r="O3173" s="1062">
        <f>VLOOKUP(C3173,'A. Rate Class Allocations'!$B$124:$J$128,6,FALSE)</f>
        <v>0.94261788524984402</v>
      </c>
      <c r="P3173" s="1061">
        <f>VLOOKUP(C3173,'A. Rate Class Allocations'!$B$124:$J$128,8,FALSE)</f>
        <v>0.86676492558695795</v>
      </c>
      <c r="Q3173" s="1061">
        <f>VLOOKUP(C3173,'A. Rate Class Allocations'!$B$124:$J$128,7,FALSE)</f>
        <v>0.93591420350510102</v>
      </c>
      <c r="R3173" s="1061">
        <f>VLOOKUP(C3173,'A. Rate Class Allocations'!$B$124:$J$128,9,FALSE)</f>
        <v>0.67326093337246795</v>
      </c>
      <c r="S3173" s="1060">
        <f t="shared" si="148"/>
        <v>3680.1234256034145</v>
      </c>
      <c r="T3173" s="1060">
        <f t="shared" si="149"/>
        <v>0.80402606398591125</v>
      </c>
    </row>
    <row r="3174" spans="1:20" s="1063" customFormat="1">
      <c r="A3174" s="1072" t="s">
        <v>846</v>
      </c>
      <c r="B3174" s="1063" t="s">
        <v>768</v>
      </c>
      <c r="C3174" s="1063" t="s">
        <v>806</v>
      </c>
      <c r="D3174" s="1063" t="s">
        <v>1080</v>
      </c>
      <c r="E3174" s="1066">
        <v>2019</v>
      </c>
      <c r="F3174" s="1066">
        <v>2019</v>
      </c>
      <c r="G3174" s="1064">
        <v>43549</v>
      </c>
      <c r="H3174" s="1117">
        <f t="shared" si="147"/>
        <v>2019</v>
      </c>
      <c r="I3174" s="1118"/>
      <c r="J3174" s="1063" t="s">
        <v>925</v>
      </c>
      <c r="K3174" s="1063" t="s">
        <v>924</v>
      </c>
      <c r="L3174" s="1063" t="s">
        <v>827</v>
      </c>
      <c r="M3174" s="1063">
        <v>5259.0720000000001</v>
      </c>
      <c r="N3174" s="1063">
        <v>1.2480000000000002</v>
      </c>
      <c r="O3174" s="1062">
        <f>VLOOKUP(C3174,'A. Rate Class Allocations'!$B$124:$J$128,6,FALSE)</f>
        <v>0.94261788524984402</v>
      </c>
      <c r="P3174" s="1061">
        <f>VLOOKUP(C3174,'A. Rate Class Allocations'!$B$124:$J$128,8,FALSE)</f>
        <v>0.86676492558695795</v>
      </c>
      <c r="Q3174" s="1061">
        <f>VLOOKUP(C3174,'A. Rate Class Allocations'!$B$124:$J$128,7,FALSE)</f>
        <v>0.93591420350510102</v>
      </c>
      <c r="R3174" s="1061">
        <f>VLOOKUP(C3174,'A. Rate Class Allocations'!$B$124:$J$128,9,FALSE)</f>
        <v>0.67326093337246795</v>
      </c>
      <c r="S3174" s="1060">
        <f t="shared" si="148"/>
        <v>4296.809715234177</v>
      </c>
      <c r="T3174" s="1060">
        <f t="shared" si="149"/>
        <v>0.78638285882007619</v>
      </c>
    </row>
    <row r="3175" spans="1:20" s="1063" customFormat="1">
      <c r="A3175" s="1072" t="s">
        <v>846</v>
      </c>
      <c r="B3175" s="1063" t="s">
        <v>768</v>
      </c>
      <c r="C3175" s="1063" t="s">
        <v>806</v>
      </c>
      <c r="D3175" s="1063" t="s">
        <v>1079</v>
      </c>
      <c r="E3175" s="1066">
        <v>2019</v>
      </c>
      <c r="F3175" s="1066">
        <v>2019</v>
      </c>
      <c r="G3175" s="1064">
        <v>43549</v>
      </c>
      <c r="H3175" s="1117">
        <f t="shared" si="147"/>
        <v>2019</v>
      </c>
      <c r="I3175" s="1118"/>
      <c r="J3175" s="1063" t="s">
        <v>925</v>
      </c>
      <c r="K3175" s="1063" t="s">
        <v>924</v>
      </c>
      <c r="L3175" s="1063" t="s">
        <v>827</v>
      </c>
      <c r="M3175" s="1063">
        <v>581.98400000000015</v>
      </c>
      <c r="N3175" s="1063">
        <v>0.10400000000000001</v>
      </c>
      <c r="O3175" s="1062">
        <f>VLOOKUP(C3175,'A. Rate Class Allocations'!$B$124:$J$128,6,FALSE)</f>
        <v>0.94261788524984402</v>
      </c>
      <c r="P3175" s="1061">
        <f>VLOOKUP(C3175,'A. Rate Class Allocations'!$B$124:$J$128,8,FALSE)</f>
        <v>0.86676492558695795</v>
      </c>
      <c r="Q3175" s="1061">
        <f>VLOOKUP(C3175,'A. Rate Class Allocations'!$B$124:$J$128,7,FALSE)</f>
        <v>0.93591420350510102</v>
      </c>
      <c r="R3175" s="1061">
        <f>VLOOKUP(C3175,'A. Rate Class Allocations'!$B$124:$J$128,9,FALSE)</f>
        <v>0.67326093337246795</v>
      </c>
      <c r="S3175" s="1060">
        <f t="shared" si="148"/>
        <v>475.49729406839219</v>
      </c>
      <c r="T3175" s="1060">
        <f t="shared" si="149"/>
        <v>6.5531904901673016E-2</v>
      </c>
    </row>
    <row r="3176" spans="1:20" s="1063" customFormat="1">
      <c r="A3176" s="1072" t="s">
        <v>846</v>
      </c>
      <c r="B3176" s="1063" t="s">
        <v>768</v>
      </c>
      <c r="C3176" s="1063" t="s">
        <v>806</v>
      </c>
      <c r="D3176" s="1063" t="s">
        <v>1079</v>
      </c>
      <c r="E3176" s="1066">
        <v>2019</v>
      </c>
      <c r="F3176" s="1066">
        <v>2019</v>
      </c>
      <c r="G3176" s="1064">
        <v>43549</v>
      </c>
      <c r="H3176" s="1117">
        <f t="shared" si="147"/>
        <v>2019</v>
      </c>
      <c r="I3176" s="1118"/>
      <c r="J3176" s="1063" t="s">
        <v>925</v>
      </c>
      <c r="K3176" s="1063" t="s">
        <v>924</v>
      </c>
      <c r="L3176" s="1063" t="s">
        <v>827</v>
      </c>
      <c r="M3176" s="1063">
        <v>3407.9639999999995</v>
      </c>
      <c r="N3176" s="1063">
        <v>0.60899999999999987</v>
      </c>
      <c r="O3176" s="1062">
        <f>VLOOKUP(C3176,'A. Rate Class Allocations'!$B$124:$J$128,6,FALSE)</f>
        <v>0.94261788524984402</v>
      </c>
      <c r="P3176" s="1061">
        <f>VLOOKUP(C3176,'A. Rate Class Allocations'!$B$124:$J$128,8,FALSE)</f>
        <v>0.86676492558695795</v>
      </c>
      <c r="Q3176" s="1061">
        <f>VLOOKUP(C3176,'A. Rate Class Allocations'!$B$124:$J$128,7,FALSE)</f>
        <v>0.93591420350510102</v>
      </c>
      <c r="R3176" s="1061">
        <f>VLOOKUP(C3176,'A. Rate Class Allocations'!$B$124:$J$128,9,FALSE)</f>
        <v>0.67326093337246795</v>
      </c>
      <c r="S3176" s="1060">
        <f t="shared" si="148"/>
        <v>2784.4024239197188</v>
      </c>
      <c r="T3176" s="1060">
        <f t="shared" si="149"/>
        <v>0.38373971235691201</v>
      </c>
    </row>
    <row r="3177" spans="1:20" s="1063" customFormat="1">
      <c r="A3177" s="1072" t="s">
        <v>846</v>
      </c>
      <c r="B3177" s="1063" t="s">
        <v>768</v>
      </c>
      <c r="C3177" s="1063" t="s">
        <v>806</v>
      </c>
      <c r="D3177" s="1063" t="s">
        <v>1079</v>
      </c>
      <c r="E3177" s="1066">
        <v>2019</v>
      </c>
      <c r="F3177" s="1066">
        <v>2019</v>
      </c>
      <c r="G3177" s="1064">
        <v>43549</v>
      </c>
      <c r="H3177" s="1117">
        <f t="shared" si="147"/>
        <v>2019</v>
      </c>
      <c r="I3177" s="1118"/>
      <c r="J3177" s="1063" t="s">
        <v>925</v>
      </c>
      <c r="K3177" s="1063" t="s">
        <v>924</v>
      </c>
      <c r="L3177" s="1063" t="s">
        <v>827</v>
      </c>
      <c r="M3177" s="1063">
        <v>1908.2360000000003</v>
      </c>
      <c r="N3177" s="1063">
        <v>0.34100000000000003</v>
      </c>
      <c r="O3177" s="1062">
        <f>VLOOKUP(C3177,'A. Rate Class Allocations'!$B$124:$J$128,6,FALSE)</f>
        <v>0.94261788524984402</v>
      </c>
      <c r="P3177" s="1061">
        <f>VLOOKUP(C3177,'A. Rate Class Allocations'!$B$124:$J$128,8,FALSE)</f>
        <v>0.86676492558695795</v>
      </c>
      <c r="Q3177" s="1061">
        <f>VLOOKUP(C3177,'A. Rate Class Allocations'!$B$124:$J$128,7,FALSE)</f>
        <v>0.93591420350510102</v>
      </c>
      <c r="R3177" s="1061">
        <f>VLOOKUP(C3177,'A. Rate Class Allocations'!$B$124:$J$128,9,FALSE)</f>
        <v>0.67326093337246795</v>
      </c>
      <c r="S3177" s="1060">
        <f t="shared" si="148"/>
        <v>1559.0824738204012</v>
      </c>
      <c r="T3177" s="1060">
        <f t="shared" si="149"/>
        <v>0.21486903434106244</v>
      </c>
    </row>
    <row r="3178" spans="1:20" s="1063" customFormat="1">
      <c r="A3178" s="1072" t="s">
        <v>846</v>
      </c>
      <c r="B3178" s="1063" t="s">
        <v>768</v>
      </c>
      <c r="C3178" s="1063" t="s">
        <v>806</v>
      </c>
      <c r="D3178" s="1063" t="s">
        <v>1078</v>
      </c>
      <c r="E3178" s="1066">
        <v>2019</v>
      </c>
      <c r="F3178" s="1066">
        <v>2019</v>
      </c>
      <c r="G3178" s="1064">
        <v>43551</v>
      </c>
      <c r="H3178" s="1117">
        <f t="shared" si="147"/>
        <v>2019</v>
      </c>
      <c r="I3178" s="1118"/>
      <c r="J3178" s="1063" t="s">
        <v>925</v>
      </c>
      <c r="K3178" s="1063" t="s">
        <v>924</v>
      </c>
      <c r="L3178" s="1063" t="s">
        <v>827</v>
      </c>
      <c r="M3178" s="1063">
        <v>2227.9249999999993</v>
      </c>
      <c r="N3178" s="1063">
        <v>0.72499999999999987</v>
      </c>
      <c r="O3178" s="1062">
        <f>VLOOKUP(C3178,'A. Rate Class Allocations'!$B$124:$J$128,6,FALSE)</f>
        <v>0.94261788524984402</v>
      </c>
      <c r="P3178" s="1061">
        <f>VLOOKUP(C3178,'A. Rate Class Allocations'!$B$124:$J$128,8,FALSE)</f>
        <v>0.86676492558695795</v>
      </c>
      <c r="Q3178" s="1061">
        <f>VLOOKUP(C3178,'A. Rate Class Allocations'!$B$124:$J$128,7,FALSE)</f>
        <v>0.93591420350510102</v>
      </c>
      <c r="R3178" s="1061">
        <f>VLOOKUP(C3178,'A. Rate Class Allocations'!$B$124:$J$128,9,FALSE)</f>
        <v>0.67326093337246795</v>
      </c>
      <c r="S3178" s="1060">
        <f t="shared" si="148"/>
        <v>1820.2773768476832</v>
      </c>
      <c r="T3178" s="1060">
        <f t="shared" si="149"/>
        <v>0.45683299090108576</v>
      </c>
    </row>
    <row r="3179" spans="1:20" s="1063" customFormat="1">
      <c r="A3179" s="1072" t="s">
        <v>846</v>
      </c>
      <c r="B3179" s="1063" t="s">
        <v>768</v>
      </c>
      <c r="C3179" s="1063" t="s">
        <v>806</v>
      </c>
      <c r="D3179" s="1063" t="s">
        <v>1078</v>
      </c>
      <c r="E3179" s="1066">
        <v>2019</v>
      </c>
      <c r="F3179" s="1066">
        <v>2019</v>
      </c>
      <c r="G3179" s="1064">
        <v>43551</v>
      </c>
      <c r="H3179" s="1117">
        <f t="shared" si="147"/>
        <v>2019</v>
      </c>
      <c r="I3179" s="1118"/>
      <c r="J3179" s="1063" t="s">
        <v>925</v>
      </c>
      <c r="K3179" s="1063" t="s">
        <v>924</v>
      </c>
      <c r="L3179" s="1063" t="s">
        <v>827</v>
      </c>
      <c r="M3179" s="1063">
        <v>645.32999999999993</v>
      </c>
      <c r="N3179" s="1063">
        <v>0.21</v>
      </c>
      <c r="O3179" s="1062">
        <f>VLOOKUP(C3179,'A. Rate Class Allocations'!$B$124:$J$128,6,FALSE)</f>
        <v>0.94261788524984402</v>
      </c>
      <c r="P3179" s="1061">
        <f>VLOOKUP(C3179,'A. Rate Class Allocations'!$B$124:$J$128,8,FALSE)</f>
        <v>0.86676492558695795</v>
      </c>
      <c r="Q3179" s="1061">
        <f>VLOOKUP(C3179,'A. Rate Class Allocations'!$B$124:$J$128,7,FALSE)</f>
        <v>0.93591420350510102</v>
      </c>
      <c r="R3179" s="1061">
        <f>VLOOKUP(C3179,'A. Rate Class Allocations'!$B$124:$J$128,9,FALSE)</f>
        <v>0.67326093337246795</v>
      </c>
      <c r="S3179" s="1060">
        <f t="shared" si="148"/>
        <v>527.25275743174291</v>
      </c>
      <c r="T3179" s="1060">
        <f t="shared" si="149"/>
        <v>0.13232403874376278</v>
      </c>
    </row>
    <row r="3180" spans="1:20" s="1063" customFormat="1">
      <c r="A3180" s="1072" t="s">
        <v>846</v>
      </c>
      <c r="B3180" s="1063" t="s">
        <v>768</v>
      </c>
      <c r="C3180" s="1063" t="s">
        <v>806</v>
      </c>
      <c r="D3180" s="1063" t="s">
        <v>1078</v>
      </c>
      <c r="E3180" s="1066">
        <v>2019</v>
      </c>
      <c r="F3180" s="1066">
        <v>2019</v>
      </c>
      <c r="G3180" s="1064">
        <v>43551</v>
      </c>
      <c r="H3180" s="1117">
        <f t="shared" si="147"/>
        <v>2019</v>
      </c>
      <c r="I3180" s="1118"/>
      <c r="J3180" s="1063" t="s">
        <v>925</v>
      </c>
      <c r="K3180" s="1063" t="s">
        <v>924</v>
      </c>
      <c r="L3180" s="1063" t="s">
        <v>827</v>
      </c>
      <c r="M3180" s="1063">
        <v>774.39599999999996</v>
      </c>
      <c r="N3180" s="1063">
        <v>0.252</v>
      </c>
      <c r="O3180" s="1062">
        <f>VLOOKUP(C3180,'A. Rate Class Allocations'!$B$124:$J$128,6,FALSE)</f>
        <v>0.94261788524984402</v>
      </c>
      <c r="P3180" s="1061">
        <f>VLOOKUP(C3180,'A. Rate Class Allocations'!$B$124:$J$128,8,FALSE)</f>
        <v>0.86676492558695795</v>
      </c>
      <c r="Q3180" s="1061">
        <f>VLOOKUP(C3180,'A. Rate Class Allocations'!$B$124:$J$128,7,FALSE)</f>
        <v>0.93591420350510102</v>
      </c>
      <c r="R3180" s="1061">
        <f>VLOOKUP(C3180,'A. Rate Class Allocations'!$B$124:$J$128,9,FALSE)</f>
        <v>0.67326093337246795</v>
      </c>
      <c r="S3180" s="1060">
        <f t="shared" si="148"/>
        <v>632.70330891809147</v>
      </c>
      <c r="T3180" s="1060">
        <f t="shared" si="149"/>
        <v>0.15878884649251535</v>
      </c>
    </row>
    <row r="3181" spans="1:20" s="1063" customFormat="1">
      <c r="A3181" s="1072" t="s">
        <v>846</v>
      </c>
      <c r="B3181" s="1063" t="s">
        <v>768</v>
      </c>
      <c r="C3181" s="1063" t="s">
        <v>806</v>
      </c>
      <c r="D3181" s="1063" t="s">
        <v>1077</v>
      </c>
      <c r="E3181" s="1066">
        <v>2019</v>
      </c>
      <c r="F3181" s="1066">
        <v>2019</v>
      </c>
      <c r="G3181" s="1064">
        <v>43567</v>
      </c>
      <c r="H3181" s="1117">
        <f t="shared" si="147"/>
        <v>2019</v>
      </c>
      <c r="I3181" s="1118"/>
      <c r="J3181" s="1063" t="s">
        <v>925</v>
      </c>
      <c r="K3181" s="1063" t="s">
        <v>924</v>
      </c>
      <c r="L3181" s="1063" t="s">
        <v>827</v>
      </c>
      <c r="M3181" s="1063">
        <v>7489.2479999999996</v>
      </c>
      <c r="N3181" s="1063">
        <v>1.2480000000000002</v>
      </c>
      <c r="O3181" s="1062">
        <f>VLOOKUP(C3181,'A. Rate Class Allocations'!$B$124:$J$128,6,FALSE)</f>
        <v>0.94261788524984402</v>
      </c>
      <c r="P3181" s="1061">
        <f>VLOOKUP(C3181,'A. Rate Class Allocations'!$B$124:$J$128,8,FALSE)</f>
        <v>0.86676492558695795</v>
      </c>
      <c r="Q3181" s="1061">
        <f>VLOOKUP(C3181,'A. Rate Class Allocations'!$B$124:$J$128,7,FALSE)</f>
        <v>0.93591420350510102</v>
      </c>
      <c r="R3181" s="1061">
        <f>VLOOKUP(C3181,'A. Rate Class Allocations'!$B$124:$J$128,9,FALSE)</f>
        <v>0.67326093337246795</v>
      </c>
      <c r="S3181" s="1060">
        <f t="shared" si="148"/>
        <v>6118.9262223826036</v>
      </c>
      <c r="T3181" s="1060">
        <f t="shared" si="149"/>
        <v>0.78638285882007619</v>
      </c>
    </row>
    <row r="3182" spans="1:20" s="1063" customFormat="1">
      <c r="A3182" s="1072" t="s">
        <v>846</v>
      </c>
      <c r="B3182" s="1063" t="s">
        <v>768</v>
      </c>
      <c r="C3182" s="1063" t="s">
        <v>806</v>
      </c>
      <c r="D3182" s="1063" t="s">
        <v>1076</v>
      </c>
      <c r="E3182" s="1066">
        <v>2019</v>
      </c>
      <c r="F3182" s="1066">
        <v>2019</v>
      </c>
      <c r="G3182" s="1064">
        <v>43570</v>
      </c>
      <c r="H3182" s="1117">
        <f t="shared" si="147"/>
        <v>2019</v>
      </c>
      <c r="I3182" s="1118"/>
      <c r="J3182" s="1063" t="s">
        <v>925</v>
      </c>
      <c r="K3182" s="1063" t="s">
        <v>924</v>
      </c>
      <c r="L3182" s="1063" t="s">
        <v>827</v>
      </c>
      <c r="M3182" s="1063">
        <v>2460.1200000000003</v>
      </c>
      <c r="N3182" s="1063">
        <v>0.98800000000000021</v>
      </c>
      <c r="O3182" s="1062">
        <f>VLOOKUP(C3182,'A. Rate Class Allocations'!$B$124:$J$128,6,FALSE)</f>
        <v>0.94261788524984402</v>
      </c>
      <c r="P3182" s="1061">
        <f>VLOOKUP(C3182,'A. Rate Class Allocations'!$B$124:$J$128,8,FALSE)</f>
        <v>0.86676492558695795</v>
      </c>
      <c r="Q3182" s="1061">
        <f>VLOOKUP(C3182,'A. Rate Class Allocations'!$B$124:$J$128,7,FALSE)</f>
        <v>0.93591420350510102</v>
      </c>
      <c r="R3182" s="1061">
        <f>VLOOKUP(C3182,'A. Rate Class Allocations'!$B$124:$J$128,9,FALSE)</f>
        <v>0.67326093337246795</v>
      </c>
      <c r="S3182" s="1060">
        <f t="shared" si="148"/>
        <v>2009.9872214417112</v>
      </c>
      <c r="T3182" s="1060">
        <f t="shared" si="149"/>
        <v>0.62255309656589364</v>
      </c>
    </row>
    <row r="3183" spans="1:20" s="1063" customFormat="1">
      <c r="A3183" s="1072" t="s">
        <v>846</v>
      </c>
      <c r="B3183" s="1063" t="s">
        <v>768</v>
      </c>
      <c r="C3183" s="1063" t="s">
        <v>806</v>
      </c>
      <c r="D3183" s="1063" t="s">
        <v>1075</v>
      </c>
      <c r="E3183" s="1066">
        <v>2019</v>
      </c>
      <c r="F3183" s="1066">
        <v>2019</v>
      </c>
      <c r="G3183" s="1064">
        <v>43570</v>
      </c>
      <c r="H3183" s="1117">
        <f t="shared" si="147"/>
        <v>2019</v>
      </c>
      <c r="I3183" s="1118"/>
      <c r="J3183" s="1063" t="s">
        <v>925</v>
      </c>
      <c r="K3183" s="1063" t="s">
        <v>924</v>
      </c>
      <c r="L3183" s="1063" t="s">
        <v>827</v>
      </c>
      <c r="M3183" s="1063">
        <v>3445.2599999999993</v>
      </c>
      <c r="N3183" s="1063">
        <v>1.0919999999999999</v>
      </c>
      <c r="O3183" s="1062">
        <f>VLOOKUP(C3183,'A. Rate Class Allocations'!$B$124:$J$128,6,FALSE)</f>
        <v>0.94261788524984402</v>
      </c>
      <c r="P3183" s="1061">
        <f>VLOOKUP(C3183,'A. Rate Class Allocations'!$B$124:$J$128,8,FALSE)</f>
        <v>0.86676492558695795</v>
      </c>
      <c r="Q3183" s="1061">
        <f>VLOOKUP(C3183,'A. Rate Class Allocations'!$B$124:$J$128,7,FALSE)</f>
        <v>0.93591420350510102</v>
      </c>
      <c r="R3183" s="1061">
        <f>VLOOKUP(C3183,'A. Rate Class Allocations'!$B$124:$J$128,9,FALSE)</f>
        <v>0.67326093337246795</v>
      </c>
      <c r="S3183" s="1060">
        <f t="shared" si="148"/>
        <v>2814.8743047267076</v>
      </c>
      <c r="T3183" s="1060">
        <f t="shared" si="149"/>
        <v>0.68808500146756635</v>
      </c>
    </row>
    <row r="3184" spans="1:20" s="1063" customFormat="1">
      <c r="A3184" s="1072" t="s">
        <v>846</v>
      </c>
      <c r="B3184" s="1063" t="s">
        <v>768</v>
      </c>
      <c r="C3184" s="1063" t="s">
        <v>806</v>
      </c>
      <c r="D3184" s="1063" t="s">
        <v>1074</v>
      </c>
      <c r="E3184" s="1066">
        <v>2019</v>
      </c>
      <c r="F3184" s="1066">
        <v>2019</v>
      </c>
      <c r="G3184" s="1064">
        <v>43558</v>
      </c>
      <c r="H3184" s="1117">
        <f t="shared" si="147"/>
        <v>2019</v>
      </c>
      <c r="I3184" s="1118"/>
      <c r="J3184" s="1063" t="s">
        <v>925</v>
      </c>
      <c r="K3184" s="1063" t="s">
        <v>924</v>
      </c>
      <c r="L3184" s="1063" t="s">
        <v>827</v>
      </c>
      <c r="M3184" s="1063">
        <v>1859</v>
      </c>
      <c r="N3184" s="1063">
        <v>0.67599999999999993</v>
      </c>
      <c r="O3184" s="1062">
        <f>VLOOKUP(C3184,'A. Rate Class Allocations'!$B$124:$J$128,6,FALSE)</f>
        <v>0.94261788524984402</v>
      </c>
      <c r="P3184" s="1061">
        <f>VLOOKUP(C3184,'A. Rate Class Allocations'!$B$124:$J$128,8,FALSE)</f>
        <v>0.86676492558695795</v>
      </c>
      <c r="Q3184" s="1061">
        <f>VLOOKUP(C3184,'A. Rate Class Allocations'!$B$124:$J$128,7,FALSE)</f>
        <v>0.93591420350510102</v>
      </c>
      <c r="R3184" s="1061">
        <f>VLOOKUP(C3184,'A. Rate Class Allocations'!$B$124:$J$128,9,FALSE)</f>
        <v>0.67326093337246795</v>
      </c>
      <c r="S3184" s="1060">
        <f t="shared" si="148"/>
        <v>1518.8552772466956</v>
      </c>
      <c r="T3184" s="1060">
        <f t="shared" si="149"/>
        <v>0.42595738186087445</v>
      </c>
    </row>
    <row r="3185" spans="1:20" s="1063" customFormat="1">
      <c r="A3185" s="1072" t="s">
        <v>846</v>
      </c>
      <c r="B3185" s="1063" t="s">
        <v>768</v>
      </c>
      <c r="C3185" s="1063" t="s">
        <v>806</v>
      </c>
      <c r="D3185" s="1063" t="s">
        <v>1074</v>
      </c>
      <c r="E3185" s="1066">
        <v>2019</v>
      </c>
      <c r="F3185" s="1066">
        <v>2019</v>
      </c>
      <c r="G3185" s="1064">
        <v>43558</v>
      </c>
      <c r="H3185" s="1117">
        <f t="shared" si="147"/>
        <v>2019</v>
      </c>
      <c r="I3185" s="1118"/>
      <c r="J3185" s="1063" t="s">
        <v>925</v>
      </c>
      <c r="K3185" s="1063" t="s">
        <v>924</v>
      </c>
      <c r="L3185" s="1063" t="s">
        <v>827</v>
      </c>
      <c r="M3185" s="1063">
        <v>770</v>
      </c>
      <c r="N3185" s="1063">
        <v>0.27999999999999997</v>
      </c>
      <c r="O3185" s="1062">
        <f>VLOOKUP(C3185,'A. Rate Class Allocations'!$B$124:$J$128,6,FALSE)</f>
        <v>0.94261788524984402</v>
      </c>
      <c r="P3185" s="1061">
        <f>VLOOKUP(C3185,'A. Rate Class Allocations'!$B$124:$J$128,8,FALSE)</f>
        <v>0.86676492558695795</v>
      </c>
      <c r="Q3185" s="1061">
        <f>VLOOKUP(C3185,'A. Rate Class Allocations'!$B$124:$J$128,7,FALSE)</f>
        <v>0.93591420350510102</v>
      </c>
      <c r="R3185" s="1061">
        <f>VLOOKUP(C3185,'A. Rate Class Allocations'!$B$124:$J$128,9,FALSE)</f>
        <v>0.67326093337246795</v>
      </c>
      <c r="S3185" s="1060">
        <f t="shared" si="148"/>
        <v>629.1116532974479</v>
      </c>
      <c r="T3185" s="1060">
        <f t="shared" si="149"/>
        <v>0.17643205165835035</v>
      </c>
    </row>
    <row r="3186" spans="1:20" s="1063" customFormat="1">
      <c r="A3186" s="1072" t="s">
        <v>846</v>
      </c>
      <c r="B3186" s="1063" t="s">
        <v>768</v>
      </c>
      <c r="C3186" s="1063" t="s">
        <v>806</v>
      </c>
      <c r="D3186" s="1063" t="s">
        <v>1073</v>
      </c>
      <c r="E3186" s="1066">
        <v>2019</v>
      </c>
      <c r="F3186" s="1066">
        <v>2019</v>
      </c>
      <c r="G3186" s="1064">
        <v>43571</v>
      </c>
      <c r="H3186" s="1117">
        <f t="shared" si="147"/>
        <v>2019</v>
      </c>
      <c r="I3186" s="1118"/>
      <c r="J3186" s="1063" t="s">
        <v>925</v>
      </c>
      <c r="K3186" s="1063" t="s">
        <v>924</v>
      </c>
      <c r="L3186" s="1063" t="s">
        <v>827</v>
      </c>
      <c r="M3186" s="1063">
        <v>3204.63</v>
      </c>
      <c r="N3186" s="1063">
        <v>1.2869999999999999</v>
      </c>
      <c r="O3186" s="1062">
        <f>VLOOKUP(C3186,'A. Rate Class Allocations'!$B$124:$J$128,6,FALSE)</f>
        <v>0.94261788524984402</v>
      </c>
      <c r="P3186" s="1061">
        <f>VLOOKUP(C3186,'A. Rate Class Allocations'!$B$124:$J$128,8,FALSE)</f>
        <v>0.86676492558695795</v>
      </c>
      <c r="Q3186" s="1061">
        <f>VLOOKUP(C3186,'A. Rate Class Allocations'!$B$124:$J$128,7,FALSE)</f>
        <v>0.93591420350510102</v>
      </c>
      <c r="R3186" s="1061">
        <f>VLOOKUP(C3186,'A. Rate Class Allocations'!$B$124:$J$128,9,FALSE)</f>
        <v>0.67326093337246795</v>
      </c>
      <c r="S3186" s="1060">
        <f t="shared" si="148"/>
        <v>2618.2728279306498</v>
      </c>
      <c r="T3186" s="1060">
        <f t="shared" si="149"/>
        <v>0.81095732315820335</v>
      </c>
    </row>
    <row r="3187" spans="1:20" s="1063" customFormat="1">
      <c r="A3187" s="1072" t="s">
        <v>846</v>
      </c>
      <c r="B3187" s="1063" t="s">
        <v>768</v>
      </c>
      <c r="C3187" s="1063" t="s">
        <v>806</v>
      </c>
      <c r="D3187" s="1063" t="s">
        <v>1072</v>
      </c>
      <c r="E3187" s="1066">
        <v>2019</v>
      </c>
      <c r="F3187" s="1066">
        <v>2019</v>
      </c>
      <c r="G3187" s="1064">
        <v>43571</v>
      </c>
      <c r="H3187" s="1117">
        <f t="shared" si="147"/>
        <v>2019</v>
      </c>
      <c r="I3187" s="1118"/>
      <c r="J3187" s="1063" t="s">
        <v>925</v>
      </c>
      <c r="K3187" s="1063" t="s">
        <v>924</v>
      </c>
      <c r="L3187" s="1063" t="s">
        <v>827</v>
      </c>
      <c r="M3187" s="1063">
        <v>3204.63</v>
      </c>
      <c r="N3187" s="1063">
        <v>1.2869999999999999</v>
      </c>
      <c r="O3187" s="1062">
        <f>VLOOKUP(C3187,'A. Rate Class Allocations'!$B$124:$J$128,6,FALSE)</f>
        <v>0.94261788524984402</v>
      </c>
      <c r="P3187" s="1061">
        <f>VLOOKUP(C3187,'A. Rate Class Allocations'!$B$124:$J$128,8,FALSE)</f>
        <v>0.86676492558695795</v>
      </c>
      <c r="Q3187" s="1061">
        <f>VLOOKUP(C3187,'A. Rate Class Allocations'!$B$124:$J$128,7,FALSE)</f>
        <v>0.93591420350510102</v>
      </c>
      <c r="R3187" s="1061">
        <f>VLOOKUP(C3187,'A. Rate Class Allocations'!$B$124:$J$128,9,FALSE)</f>
        <v>0.67326093337246795</v>
      </c>
      <c r="S3187" s="1060">
        <f t="shared" si="148"/>
        <v>2618.2728279306498</v>
      </c>
      <c r="T3187" s="1060">
        <f t="shared" si="149"/>
        <v>0.81095732315820335</v>
      </c>
    </row>
    <row r="3188" spans="1:20" s="1063" customFormat="1">
      <c r="A3188" s="1072" t="s">
        <v>846</v>
      </c>
      <c r="B3188" s="1063" t="s">
        <v>768</v>
      </c>
      <c r="C3188" s="1063" t="s">
        <v>806</v>
      </c>
      <c r="D3188" s="1063" t="s">
        <v>1071</v>
      </c>
      <c r="E3188" s="1066">
        <v>2019</v>
      </c>
      <c r="F3188" s="1066">
        <v>2019</v>
      </c>
      <c r="G3188" s="1064">
        <v>43572</v>
      </c>
      <c r="H3188" s="1117">
        <f t="shared" si="147"/>
        <v>2019</v>
      </c>
      <c r="I3188" s="1118"/>
      <c r="J3188" s="1063" t="s">
        <v>925</v>
      </c>
      <c r="K3188" s="1063" t="s">
        <v>924</v>
      </c>
      <c r="L3188" s="1063" t="s">
        <v>827</v>
      </c>
      <c r="M3188" s="1063">
        <v>2978.04</v>
      </c>
      <c r="N3188" s="1063">
        <v>1.1960000000000002</v>
      </c>
      <c r="O3188" s="1062">
        <f>VLOOKUP(C3188,'A. Rate Class Allocations'!$B$124:$J$128,6,FALSE)</f>
        <v>0.94261788524984402</v>
      </c>
      <c r="P3188" s="1061">
        <f>VLOOKUP(C3188,'A. Rate Class Allocations'!$B$124:$J$128,8,FALSE)</f>
        <v>0.86676492558695795</v>
      </c>
      <c r="Q3188" s="1061">
        <f>VLOOKUP(C3188,'A. Rate Class Allocations'!$B$124:$J$128,7,FALSE)</f>
        <v>0.93591420350510102</v>
      </c>
      <c r="R3188" s="1061">
        <f>VLOOKUP(C3188,'A. Rate Class Allocations'!$B$124:$J$128,9,FALSE)</f>
        <v>0.67326093337246795</v>
      </c>
      <c r="S3188" s="1060">
        <f t="shared" si="148"/>
        <v>2433.1424259557552</v>
      </c>
      <c r="T3188" s="1060">
        <f t="shared" si="149"/>
        <v>0.7536169063692395</v>
      </c>
    </row>
    <row r="3189" spans="1:20" s="1063" customFormat="1">
      <c r="A3189" s="1072" t="s">
        <v>846</v>
      </c>
      <c r="B3189" s="1063" t="s">
        <v>768</v>
      </c>
      <c r="C3189" s="1063" t="s">
        <v>806</v>
      </c>
      <c r="D3189" s="1063" t="s">
        <v>1070</v>
      </c>
      <c r="E3189" s="1066">
        <v>2019</v>
      </c>
      <c r="F3189" s="1066">
        <v>2019</v>
      </c>
      <c r="G3189" s="1064">
        <v>43572</v>
      </c>
      <c r="H3189" s="1117">
        <f t="shared" si="147"/>
        <v>2019</v>
      </c>
      <c r="I3189" s="1118"/>
      <c r="J3189" s="1063" t="s">
        <v>925</v>
      </c>
      <c r="K3189" s="1063" t="s">
        <v>924</v>
      </c>
      <c r="L3189" s="1063" t="s">
        <v>827</v>
      </c>
      <c r="M3189" s="1063">
        <v>906.36000000000013</v>
      </c>
      <c r="N3189" s="1063">
        <v>0.36400000000000005</v>
      </c>
      <c r="O3189" s="1062">
        <f>VLOOKUP(C3189,'A. Rate Class Allocations'!$B$124:$J$128,6,FALSE)</f>
        <v>0.94261788524984402</v>
      </c>
      <c r="P3189" s="1061">
        <f>VLOOKUP(C3189,'A. Rate Class Allocations'!$B$124:$J$128,8,FALSE)</f>
        <v>0.86676492558695795</v>
      </c>
      <c r="Q3189" s="1061">
        <f>VLOOKUP(C3189,'A. Rate Class Allocations'!$B$124:$J$128,7,FALSE)</f>
        <v>0.93591420350510102</v>
      </c>
      <c r="R3189" s="1061">
        <f>VLOOKUP(C3189,'A. Rate Class Allocations'!$B$124:$J$128,9,FALSE)</f>
        <v>0.67326093337246795</v>
      </c>
      <c r="S3189" s="1060">
        <f t="shared" si="148"/>
        <v>740.52160789957782</v>
      </c>
      <c r="T3189" s="1060">
        <f t="shared" si="149"/>
        <v>0.22936166715585554</v>
      </c>
    </row>
    <row r="3190" spans="1:20" s="1063" customFormat="1">
      <c r="A3190" s="1072" t="s">
        <v>846</v>
      </c>
      <c r="B3190" s="1063" t="s">
        <v>768</v>
      </c>
      <c r="C3190" s="1063" t="s">
        <v>806</v>
      </c>
      <c r="D3190" s="1063" t="s">
        <v>1070</v>
      </c>
      <c r="E3190" s="1066">
        <v>2019</v>
      </c>
      <c r="F3190" s="1066">
        <v>2019</v>
      </c>
      <c r="G3190" s="1064">
        <v>43572</v>
      </c>
      <c r="H3190" s="1117">
        <f t="shared" si="147"/>
        <v>2019</v>
      </c>
      <c r="I3190" s="1118"/>
      <c r="J3190" s="1063" t="s">
        <v>925</v>
      </c>
      <c r="K3190" s="1063" t="s">
        <v>924</v>
      </c>
      <c r="L3190" s="1063" t="s">
        <v>827</v>
      </c>
      <c r="M3190" s="1063">
        <v>72.209999999999994</v>
      </c>
      <c r="N3190" s="1063">
        <v>2.8999999999999998E-2</v>
      </c>
      <c r="O3190" s="1062">
        <f>VLOOKUP(C3190,'A. Rate Class Allocations'!$B$124:$J$128,6,FALSE)</f>
        <v>0.94261788524984402</v>
      </c>
      <c r="P3190" s="1061">
        <f>VLOOKUP(C3190,'A. Rate Class Allocations'!$B$124:$J$128,8,FALSE)</f>
        <v>0.86676492558695795</v>
      </c>
      <c r="Q3190" s="1061">
        <f>VLOOKUP(C3190,'A. Rate Class Allocations'!$B$124:$J$128,7,FALSE)</f>
        <v>0.93591420350510102</v>
      </c>
      <c r="R3190" s="1061">
        <f>VLOOKUP(C3190,'A. Rate Class Allocations'!$B$124:$J$128,9,FALSE)</f>
        <v>0.67326093337246795</v>
      </c>
      <c r="S3190" s="1060">
        <f t="shared" si="148"/>
        <v>58.997600629361955</v>
      </c>
      <c r="T3190" s="1060">
        <f t="shared" si="149"/>
        <v>1.8273319636043429E-2</v>
      </c>
    </row>
    <row r="3191" spans="1:20" s="1063" customFormat="1">
      <c r="A3191" s="1072" t="s">
        <v>846</v>
      </c>
      <c r="B3191" s="1063" t="s">
        <v>768</v>
      </c>
      <c r="C3191" s="1063" t="s">
        <v>806</v>
      </c>
      <c r="D3191" s="1063" t="s">
        <v>1069</v>
      </c>
      <c r="E3191" s="1066">
        <v>2019</v>
      </c>
      <c r="F3191" s="1066">
        <v>2019</v>
      </c>
      <c r="G3191" s="1064">
        <v>43571</v>
      </c>
      <c r="H3191" s="1117">
        <f t="shared" si="147"/>
        <v>2019</v>
      </c>
      <c r="I3191" s="1118"/>
      <c r="J3191" s="1063" t="s">
        <v>925</v>
      </c>
      <c r="K3191" s="1063" t="s">
        <v>924</v>
      </c>
      <c r="L3191" s="1063" t="s">
        <v>827</v>
      </c>
      <c r="M3191" s="1063">
        <v>938.72999999999968</v>
      </c>
      <c r="N3191" s="1063">
        <v>0.37699999999999989</v>
      </c>
      <c r="O3191" s="1062">
        <f>VLOOKUP(C3191,'A. Rate Class Allocations'!$B$124:$J$128,6,FALSE)</f>
        <v>0.94261788524984402</v>
      </c>
      <c r="P3191" s="1061">
        <f>VLOOKUP(C3191,'A. Rate Class Allocations'!$B$124:$J$128,8,FALSE)</f>
        <v>0.86676492558695795</v>
      </c>
      <c r="Q3191" s="1061">
        <f>VLOOKUP(C3191,'A. Rate Class Allocations'!$B$124:$J$128,7,FALSE)</f>
        <v>0.93591420350510102</v>
      </c>
      <c r="R3191" s="1061">
        <f>VLOOKUP(C3191,'A. Rate Class Allocations'!$B$124:$J$128,9,FALSE)</f>
        <v>0.67326093337246795</v>
      </c>
      <c r="S3191" s="1060">
        <f t="shared" si="148"/>
        <v>766.96880818170519</v>
      </c>
      <c r="T3191" s="1060">
        <f t="shared" si="149"/>
        <v>0.23755315526856455</v>
      </c>
    </row>
    <row r="3192" spans="1:20" s="1063" customFormat="1">
      <c r="A3192" s="1072" t="s">
        <v>846</v>
      </c>
      <c r="B3192" s="1063" t="s">
        <v>768</v>
      </c>
      <c r="C3192" s="1063" t="s">
        <v>806</v>
      </c>
      <c r="D3192" s="1063" t="s">
        <v>1069</v>
      </c>
      <c r="E3192" s="1066">
        <v>2019</v>
      </c>
      <c r="F3192" s="1066">
        <v>2019</v>
      </c>
      <c r="G3192" s="1064">
        <v>43571</v>
      </c>
      <c r="H3192" s="1117">
        <f t="shared" si="147"/>
        <v>2019</v>
      </c>
      <c r="I3192" s="1118"/>
      <c r="J3192" s="1063" t="s">
        <v>925</v>
      </c>
      <c r="K3192" s="1063" t="s">
        <v>924</v>
      </c>
      <c r="L3192" s="1063" t="s">
        <v>827</v>
      </c>
      <c r="M3192" s="1063">
        <v>888.93</v>
      </c>
      <c r="N3192" s="1063">
        <v>0.35699999999999998</v>
      </c>
      <c r="O3192" s="1062">
        <f>VLOOKUP(C3192,'A. Rate Class Allocations'!$B$124:$J$128,6,FALSE)</f>
        <v>0.94261788524984402</v>
      </c>
      <c r="P3192" s="1061">
        <f>VLOOKUP(C3192,'A. Rate Class Allocations'!$B$124:$J$128,8,FALSE)</f>
        <v>0.86676492558695795</v>
      </c>
      <c r="Q3192" s="1061">
        <f>VLOOKUP(C3192,'A. Rate Class Allocations'!$B$124:$J$128,7,FALSE)</f>
        <v>0.93591420350510102</v>
      </c>
      <c r="R3192" s="1061">
        <f>VLOOKUP(C3192,'A. Rate Class Allocations'!$B$124:$J$128,9,FALSE)</f>
        <v>0.67326093337246795</v>
      </c>
      <c r="S3192" s="1060">
        <f t="shared" si="148"/>
        <v>726.28080774766272</v>
      </c>
      <c r="T3192" s="1060">
        <f t="shared" si="149"/>
        <v>0.22495086586439672</v>
      </c>
    </row>
    <row r="3193" spans="1:20" s="1063" customFormat="1">
      <c r="A3193" s="1072" t="s">
        <v>846</v>
      </c>
      <c r="B3193" s="1063" t="s">
        <v>768</v>
      </c>
      <c r="C3193" s="1063" t="s">
        <v>806</v>
      </c>
      <c r="D3193" s="1063" t="s">
        <v>1068</v>
      </c>
      <c r="E3193" s="1066">
        <v>2019</v>
      </c>
      <c r="F3193" s="1066">
        <v>2019</v>
      </c>
      <c r="G3193" s="1064">
        <v>43571</v>
      </c>
      <c r="H3193" s="1117">
        <f t="shared" si="147"/>
        <v>2019</v>
      </c>
      <c r="I3193" s="1118"/>
      <c r="J3193" s="1063" t="s">
        <v>925</v>
      </c>
      <c r="K3193" s="1063" t="s">
        <v>924</v>
      </c>
      <c r="L3193" s="1063" t="s">
        <v>827</v>
      </c>
      <c r="M3193" s="1063">
        <v>1893.8920000000003</v>
      </c>
      <c r="N3193" s="1063">
        <v>0.57200000000000006</v>
      </c>
      <c r="O3193" s="1062">
        <f>VLOOKUP(C3193,'A. Rate Class Allocations'!$B$124:$J$128,6,FALSE)</f>
        <v>0.94261788524984402</v>
      </c>
      <c r="P3193" s="1061">
        <f>VLOOKUP(C3193,'A. Rate Class Allocations'!$B$124:$J$128,8,FALSE)</f>
        <v>0.86676492558695795</v>
      </c>
      <c r="Q3193" s="1061">
        <f>VLOOKUP(C3193,'A. Rate Class Allocations'!$B$124:$J$128,7,FALSE)</f>
        <v>0.93591420350510102</v>
      </c>
      <c r="R3193" s="1061">
        <f>VLOOKUP(C3193,'A. Rate Class Allocations'!$B$124:$J$128,9,FALSE)</f>
        <v>0.67326093337246795</v>
      </c>
      <c r="S3193" s="1060">
        <f t="shared" si="148"/>
        <v>1547.3630224504029</v>
      </c>
      <c r="T3193" s="1060">
        <f t="shared" si="149"/>
        <v>0.36042547695920152</v>
      </c>
    </row>
    <row r="3194" spans="1:20" s="1063" customFormat="1">
      <c r="A3194" s="1072" t="s">
        <v>846</v>
      </c>
      <c r="B3194" s="1063" t="s">
        <v>768</v>
      </c>
      <c r="C3194" s="1063" t="s">
        <v>806</v>
      </c>
      <c r="D3194" s="1063" t="s">
        <v>1068</v>
      </c>
      <c r="E3194" s="1066">
        <v>2019</v>
      </c>
      <c r="F3194" s="1066">
        <v>2019</v>
      </c>
      <c r="G3194" s="1064">
        <v>43571</v>
      </c>
      <c r="H3194" s="1117">
        <f t="shared" si="147"/>
        <v>2019</v>
      </c>
      <c r="I3194" s="1118"/>
      <c r="J3194" s="1063" t="s">
        <v>925</v>
      </c>
      <c r="K3194" s="1063" t="s">
        <v>924</v>
      </c>
      <c r="L3194" s="1063" t="s">
        <v>827</v>
      </c>
      <c r="M3194" s="1063">
        <v>1536.3039999999999</v>
      </c>
      <c r="N3194" s="1063">
        <v>0.46399999999999997</v>
      </c>
      <c r="O3194" s="1062">
        <f>VLOOKUP(C3194,'A. Rate Class Allocations'!$B$124:$J$128,6,FALSE)</f>
        <v>0.94261788524984402</v>
      </c>
      <c r="P3194" s="1061">
        <f>VLOOKUP(C3194,'A. Rate Class Allocations'!$B$124:$J$128,8,FALSE)</f>
        <v>0.86676492558695795</v>
      </c>
      <c r="Q3194" s="1061">
        <f>VLOOKUP(C3194,'A. Rate Class Allocations'!$B$124:$J$128,7,FALSE)</f>
        <v>0.93591420350510102</v>
      </c>
      <c r="R3194" s="1061">
        <f>VLOOKUP(C3194,'A. Rate Class Allocations'!$B$124:$J$128,9,FALSE)</f>
        <v>0.67326093337246795</v>
      </c>
      <c r="S3194" s="1060">
        <f t="shared" si="148"/>
        <v>1255.2035706590677</v>
      </c>
      <c r="T3194" s="1060">
        <f t="shared" si="149"/>
        <v>0.29237311417669487</v>
      </c>
    </row>
    <row r="3195" spans="1:20" s="1063" customFormat="1">
      <c r="A3195" s="1072" t="s">
        <v>846</v>
      </c>
      <c r="B3195" s="1063" t="s">
        <v>768</v>
      </c>
      <c r="C3195" s="1063" t="s">
        <v>806</v>
      </c>
      <c r="D3195" s="1063" t="s">
        <v>1067</v>
      </c>
      <c r="E3195" s="1066">
        <v>2019</v>
      </c>
      <c r="F3195" s="1066">
        <v>2019</v>
      </c>
      <c r="G3195" s="1064">
        <v>43579</v>
      </c>
      <c r="H3195" s="1117">
        <f t="shared" si="147"/>
        <v>2019</v>
      </c>
      <c r="I3195" s="1118"/>
      <c r="J3195" s="1063" t="s">
        <v>925</v>
      </c>
      <c r="K3195" s="1063" t="s">
        <v>924</v>
      </c>
      <c r="L3195" s="1063" t="s">
        <v>827</v>
      </c>
      <c r="M3195" s="1063">
        <v>973.43999999999983</v>
      </c>
      <c r="N3195" s="1063">
        <v>0.41600000000000004</v>
      </c>
      <c r="O3195" s="1062">
        <f>VLOOKUP(C3195,'A. Rate Class Allocations'!$B$124:$J$128,6,FALSE)</f>
        <v>0.94261788524984402</v>
      </c>
      <c r="P3195" s="1061">
        <f>VLOOKUP(C3195,'A. Rate Class Allocations'!$B$124:$J$128,8,FALSE)</f>
        <v>0.86676492558695795</v>
      </c>
      <c r="Q3195" s="1061">
        <f>VLOOKUP(C3195,'A. Rate Class Allocations'!$B$124:$J$128,7,FALSE)</f>
        <v>0.93591420350510102</v>
      </c>
      <c r="R3195" s="1061">
        <f>VLOOKUP(C3195,'A. Rate Class Allocations'!$B$124:$J$128,9,FALSE)</f>
        <v>0.67326093337246795</v>
      </c>
      <c r="S3195" s="1060">
        <f t="shared" si="148"/>
        <v>795.32785426736041</v>
      </c>
      <c r="T3195" s="1060">
        <f t="shared" si="149"/>
        <v>0.26212761960669206</v>
      </c>
    </row>
    <row r="3196" spans="1:20" s="1063" customFormat="1">
      <c r="A3196" s="1072" t="s">
        <v>846</v>
      </c>
      <c r="B3196" s="1063" t="s">
        <v>768</v>
      </c>
      <c r="C3196" s="1063" t="s">
        <v>806</v>
      </c>
      <c r="D3196" s="1063" t="s">
        <v>1067</v>
      </c>
      <c r="E3196" s="1066">
        <v>2019</v>
      </c>
      <c r="F3196" s="1066">
        <v>2019</v>
      </c>
      <c r="G3196" s="1064">
        <v>43579</v>
      </c>
      <c r="H3196" s="1117">
        <f t="shared" si="147"/>
        <v>2019</v>
      </c>
      <c r="I3196" s="1118"/>
      <c r="J3196" s="1063" t="s">
        <v>925</v>
      </c>
      <c r="K3196" s="1063" t="s">
        <v>924</v>
      </c>
      <c r="L3196" s="1063" t="s">
        <v>827</v>
      </c>
      <c r="M3196" s="1063">
        <v>131.04000000000002</v>
      </c>
      <c r="N3196" s="1063">
        <v>5.6000000000000001E-2</v>
      </c>
      <c r="O3196" s="1062">
        <f>VLOOKUP(C3196,'A. Rate Class Allocations'!$B$124:$J$128,6,FALSE)</f>
        <v>0.94261788524984402</v>
      </c>
      <c r="P3196" s="1061">
        <f>VLOOKUP(C3196,'A. Rate Class Allocations'!$B$124:$J$128,8,FALSE)</f>
        <v>0.86676492558695795</v>
      </c>
      <c r="Q3196" s="1061">
        <f>VLOOKUP(C3196,'A. Rate Class Allocations'!$B$124:$J$128,7,FALSE)</f>
        <v>0.93591420350510102</v>
      </c>
      <c r="R3196" s="1061">
        <f>VLOOKUP(C3196,'A. Rate Class Allocations'!$B$124:$J$128,9,FALSE)</f>
        <v>0.67326093337246795</v>
      </c>
      <c r="S3196" s="1060">
        <f t="shared" si="148"/>
        <v>107.06336499752933</v>
      </c>
      <c r="T3196" s="1060">
        <f t="shared" si="149"/>
        <v>3.5286410331670078E-2</v>
      </c>
    </row>
    <row r="3197" spans="1:20" s="1063" customFormat="1">
      <c r="A3197" s="1072" t="s">
        <v>846</v>
      </c>
      <c r="B3197" s="1063" t="s">
        <v>768</v>
      </c>
      <c r="C3197" s="1063" t="s">
        <v>806</v>
      </c>
      <c r="D3197" s="1063" t="s">
        <v>1066</v>
      </c>
      <c r="E3197" s="1066">
        <v>2019</v>
      </c>
      <c r="F3197" s="1066">
        <v>2019</v>
      </c>
      <c r="G3197" s="1064">
        <v>43573</v>
      </c>
      <c r="H3197" s="1117">
        <f t="shared" si="147"/>
        <v>2019</v>
      </c>
      <c r="I3197" s="1118"/>
      <c r="J3197" s="1063" t="s">
        <v>925</v>
      </c>
      <c r="K3197" s="1063" t="s">
        <v>924</v>
      </c>
      <c r="L3197" s="1063" t="s">
        <v>827</v>
      </c>
      <c r="M3197" s="1063">
        <v>932.25600000000009</v>
      </c>
      <c r="N3197" s="1063">
        <v>0.41600000000000004</v>
      </c>
      <c r="O3197" s="1062">
        <f>VLOOKUP(C3197,'A. Rate Class Allocations'!$B$124:$J$128,6,FALSE)</f>
        <v>0.94261788524984402</v>
      </c>
      <c r="P3197" s="1061">
        <f>VLOOKUP(C3197,'A. Rate Class Allocations'!$B$124:$J$128,8,FALSE)</f>
        <v>0.86676492558695795</v>
      </c>
      <c r="Q3197" s="1061">
        <f>VLOOKUP(C3197,'A. Rate Class Allocations'!$B$124:$J$128,7,FALSE)</f>
        <v>0.93591420350510102</v>
      </c>
      <c r="R3197" s="1061">
        <f>VLOOKUP(C3197,'A. Rate Class Allocations'!$B$124:$J$128,9,FALSE)</f>
        <v>0.67326093337246795</v>
      </c>
      <c r="S3197" s="1060">
        <f t="shared" si="148"/>
        <v>761.67936812528001</v>
      </c>
      <c r="T3197" s="1060">
        <f t="shared" si="149"/>
        <v>0.26212761960669206</v>
      </c>
    </row>
    <row r="3198" spans="1:20" s="1063" customFormat="1">
      <c r="A3198" s="1072" t="s">
        <v>846</v>
      </c>
      <c r="B3198" s="1063" t="s">
        <v>768</v>
      </c>
      <c r="C3198" s="1063" t="s">
        <v>806</v>
      </c>
      <c r="D3198" s="1063" t="s">
        <v>1066</v>
      </c>
      <c r="E3198" s="1066">
        <v>2019</v>
      </c>
      <c r="F3198" s="1066">
        <v>2019</v>
      </c>
      <c r="G3198" s="1064">
        <v>43573</v>
      </c>
      <c r="H3198" s="1117">
        <f t="shared" si="147"/>
        <v>2019</v>
      </c>
      <c r="I3198" s="1118"/>
      <c r="J3198" s="1063" t="s">
        <v>925</v>
      </c>
      <c r="K3198" s="1063" t="s">
        <v>924</v>
      </c>
      <c r="L3198" s="1063" t="s">
        <v>827</v>
      </c>
      <c r="M3198" s="1063">
        <v>324.94499999999994</v>
      </c>
      <c r="N3198" s="1063">
        <v>0.14499999999999999</v>
      </c>
      <c r="O3198" s="1062">
        <f>VLOOKUP(C3198,'A. Rate Class Allocations'!$B$124:$J$128,6,FALSE)</f>
        <v>0.94261788524984402</v>
      </c>
      <c r="P3198" s="1061">
        <f>VLOOKUP(C3198,'A. Rate Class Allocations'!$B$124:$J$128,8,FALSE)</f>
        <v>0.86676492558695795</v>
      </c>
      <c r="Q3198" s="1061">
        <f>VLOOKUP(C3198,'A. Rate Class Allocations'!$B$124:$J$128,7,FALSE)</f>
        <v>0.93591420350510102</v>
      </c>
      <c r="R3198" s="1061">
        <f>VLOOKUP(C3198,'A. Rate Class Allocations'!$B$124:$J$128,9,FALSE)</f>
        <v>0.67326093337246795</v>
      </c>
      <c r="S3198" s="1060">
        <f t="shared" si="148"/>
        <v>265.48920283212874</v>
      </c>
      <c r="T3198" s="1060">
        <f t="shared" si="149"/>
        <v>9.1366598180217168E-2</v>
      </c>
    </row>
    <row r="3199" spans="1:20" s="1063" customFormat="1">
      <c r="A3199" s="1072" t="s">
        <v>846</v>
      </c>
      <c r="B3199" s="1063" t="s">
        <v>768</v>
      </c>
      <c r="C3199" s="1063" t="s">
        <v>806</v>
      </c>
      <c r="D3199" s="1063" t="s">
        <v>1066</v>
      </c>
      <c r="E3199" s="1066">
        <v>2019</v>
      </c>
      <c r="F3199" s="1066">
        <v>2019</v>
      </c>
      <c r="G3199" s="1064">
        <v>43573</v>
      </c>
      <c r="H3199" s="1117">
        <f t="shared" si="147"/>
        <v>2019</v>
      </c>
      <c r="I3199" s="1118"/>
      <c r="J3199" s="1063" t="s">
        <v>925</v>
      </c>
      <c r="K3199" s="1063" t="s">
        <v>924</v>
      </c>
      <c r="L3199" s="1063" t="s">
        <v>827</v>
      </c>
      <c r="M3199" s="1063">
        <v>114.29100000000001</v>
      </c>
      <c r="N3199" s="1063">
        <v>5.0999999999999997E-2</v>
      </c>
      <c r="O3199" s="1062">
        <f>VLOOKUP(C3199,'A. Rate Class Allocations'!$B$124:$J$128,6,FALSE)</f>
        <v>0.94261788524984402</v>
      </c>
      <c r="P3199" s="1061">
        <f>VLOOKUP(C3199,'A. Rate Class Allocations'!$B$124:$J$128,8,FALSE)</f>
        <v>0.86676492558695795</v>
      </c>
      <c r="Q3199" s="1061">
        <f>VLOOKUP(C3199,'A. Rate Class Allocations'!$B$124:$J$128,7,FALSE)</f>
        <v>0.93591420350510102</v>
      </c>
      <c r="R3199" s="1061">
        <f>VLOOKUP(C3199,'A. Rate Class Allocations'!$B$124:$J$128,9,FALSE)</f>
        <v>0.67326093337246795</v>
      </c>
      <c r="S3199" s="1060">
        <f t="shared" si="148"/>
        <v>93.378960996128086</v>
      </c>
      <c r="T3199" s="1060">
        <f t="shared" si="149"/>
        <v>3.21358379806281E-2</v>
      </c>
    </row>
    <row r="3200" spans="1:20" s="1063" customFormat="1">
      <c r="A3200" s="1072" t="s">
        <v>846</v>
      </c>
      <c r="B3200" s="1063" t="s">
        <v>768</v>
      </c>
      <c r="C3200" s="1063" t="s">
        <v>806</v>
      </c>
      <c r="D3200" s="1063" t="s">
        <v>1065</v>
      </c>
      <c r="E3200" s="1066">
        <v>2019</v>
      </c>
      <c r="F3200" s="1066">
        <v>2019</v>
      </c>
      <c r="G3200" s="1064">
        <v>43560</v>
      </c>
      <c r="H3200" s="1117">
        <f t="shared" si="147"/>
        <v>2019</v>
      </c>
      <c r="I3200" s="1118"/>
      <c r="J3200" s="1063" t="s">
        <v>925</v>
      </c>
      <c r="K3200" s="1063" t="s">
        <v>924</v>
      </c>
      <c r="L3200" s="1063" t="s">
        <v>827</v>
      </c>
      <c r="M3200" s="1063">
        <v>1294.8000000000002</v>
      </c>
      <c r="N3200" s="1063">
        <v>0.52000000000000013</v>
      </c>
      <c r="O3200" s="1062">
        <f>VLOOKUP(C3200,'A. Rate Class Allocations'!$B$124:$J$128,6,FALSE)</f>
        <v>0.94261788524984402</v>
      </c>
      <c r="P3200" s="1061">
        <f>VLOOKUP(C3200,'A. Rate Class Allocations'!$B$124:$J$128,8,FALSE)</f>
        <v>0.86676492558695795</v>
      </c>
      <c r="Q3200" s="1061">
        <f>VLOOKUP(C3200,'A. Rate Class Allocations'!$B$124:$J$128,7,FALSE)</f>
        <v>0.93591420350510102</v>
      </c>
      <c r="R3200" s="1061">
        <f>VLOOKUP(C3200,'A. Rate Class Allocations'!$B$124:$J$128,9,FALSE)</f>
        <v>0.67326093337246795</v>
      </c>
      <c r="S3200" s="1060">
        <f t="shared" si="148"/>
        <v>1057.8880112851111</v>
      </c>
      <c r="T3200" s="1060">
        <f t="shared" si="149"/>
        <v>0.32765952450836505</v>
      </c>
    </row>
    <row r="3201" spans="1:20" s="1063" customFormat="1">
      <c r="A3201" s="1072" t="s">
        <v>846</v>
      </c>
      <c r="B3201" s="1063" t="s">
        <v>768</v>
      </c>
      <c r="C3201" s="1063" t="s">
        <v>806</v>
      </c>
      <c r="D3201" s="1063" t="s">
        <v>1065</v>
      </c>
      <c r="E3201" s="1066">
        <v>2019</v>
      </c>
      <c r="F3201" s="1066">
        <v>2019</v>
      </c>
      <c r="G3201" s="1064">
        <v>43560</v>
      </c>
      <c r="H3201" s="1117">
        <f t="shared" si="147"/>
        <v>2019</v>
      </c>
      <c r="I3201" s="1118"/>
      <c r="J3201" s="1063" t="s">
        <v>925</v>
      </c>
      <c r="K3201" s="1063" t="s">
        <v>924</v>
      </c>
      <c r="L3201" s="1063" t="s">
        <v>827</v>
      </c>
      <c r="M3201" s="1063">
        <v>717.11999999999989</v>
      </c>
      <c r="N3201" s="1063">
        <v>0.28799999999999998</v>
      </c>
      <c r="O3201" s="1062">
        <f>VLOOKUP(C3201,'A. Rate Class Allocations'!$B$124:$J$128,6,FALSE)</f>
        <v>0.94261788524984402</v>
      </c>
      <c r="P3201" s="1061">
        <f>VLOOKUP(C3201,'A. Rate Class Allocations'!$B$124:$J$128,8,FALSE)</f>
        <v>0.86676492558695795</v>
      </c>
      <c r="Q3201" s="1061">
        <f>VLOOKUP(C3201,'A. Rate Class Allocations'!$B$124:$J$128,7,FALSE)</f>
        <v>0.93591420350510102</v>
      </c>
      <c r="R3201" s="1061">
        <f>VLOOKUP(C3201,'A. Rate Class Allocations'!$B$124:$J$128,9,FALSE)</f>
        <v>0.67326093337246795</v>
      </c>
      <c r="S3201" s="1060">
        <f t="shared" si="148"/>
        <v>585.90720625021527</v>
      </c>
      <c r="T3201" s="1060">
        <f t="shared" si="149"/>
        <v>0.18147296742001753</v>
      </c>
    </row>
    <row r="3202" spans="1:20" s="1063" customFormat="1">
      <c r="A3202" s="1072" t="s">
        <v>846</v>
      </c>
      <c r="B3202" s="1063" t="s">
        <v>768</v>
      </c>
      <c r="C3202" s="1063" t="s">
        <v>806</v>
      </c>
      <c r="D3202" s="1063" t="s">
        <v>1065</v>
      </c>
      <c r="E3202" s="1066">
        <v>2019</v>
      </c>
      <c r="F3202" s="1066">
        <v>2019</v>
      </c>
      <c r="G3202" s="1064">
        <v>43560</v>
      </c>
      <c r="H3202" s="1117">
        <f t="shared" si="147"/>
        <v>2019</v>
      </c>
      <c r="I3202" s="1118"/>
      <c r="J3202" s="1063" t="s">
        <v>925</v>
      </c>
      <c r="K3202" s="1063" t="s">
        <v>924</v>
      </c>
      <c r="L3202" s="1063" t="s">
        <v>827</v>
      </c>
      <c r="M3202" s="1063">
        <v>126.99000000000001</v>
      </c>
      <c r="N3202" s="1063">
        <v>5.0999999999999997E-2</v>
      </c>
      <c r="O3202" s="1062">
        <f>VLOOKUP(C3202,'A. Rate Class Allocations'!$B$124:$J$128,6,FALSE)</f>
        <v>0.94261788524984402</v>
      </c>
      <c r="P3202" s="1061">
        <f>VLOOKUP(C3202,'A. Rate Class Allocations'!$B$124:$J$128,8,FALSE)</f>
        <v>0.86676492558695795</v>
      </c>
      <c r="Q3202" s="1061">
        <f>VLOOKUP(C3202,'A. Rate Class Allocations'!$B$124:$J$128,7,FALSE)</f>
        <v>0.93591420350510102</v>
      </c>
      <c r="R3202" s="1061">
        <f>VLOOKUP(C3202,'A. Rate Class Allocations'!$B$124:$J$128,9,FALSE)</f>
        <v>0.67326093337246795</v>
      </c>
      <c r="S3202" s="1060">
        <f t="shared" si="148"/>
        <v>103.75440110680897</v>
      </c>
      <c r="T3202" s="1060">
        <f t="shared" si="149"/>
        <v>3.21358379806281E-2</v>
      </c>
    </row>
    <row r="3203" spans="1:20" s="1063" customFormat="1">
      <c r="A3203" s="1072" t="s">
        <v>846</v>
      </c>
      <c r="B3203" s="1063" t="s">
        <v>768</v>
      </c>
      <c r="C3203" s="1063" t="s">
        <v>806</v>
      </c>
      <c r="D3203" s="1063" t="s">
        <v>1064</v>
      </c>
      <c r="E3203" s="1066">
        <v>2019</v>
      </c>
      <c r="F3203" s="1066">
        <v>2019</v>
      </c>
      <c r="G3203" s="1064">
        <v>43562</v>
      </c>
      <c r="H3203" s="1117">
        <f t="shared" si="147"/>
        <v>2019</v>
      </c>
      <c r="I3203" s="1118"/>
      <c r="J3203" s="1063" t="s">
        <v>925</v>
      </c>
      <c r="K3203" s="1063" t="s">
        <v>924</v>
      </c>
      <c r="L3203" s="1063" t="s">
        <v>827</v>
      </c>
      <c r="M3203" s="1063">
        <v>932.25600000000009</v>
      </c>
      <c r="N3203" s="1063">
        <v>0.41600000000000004</v>
      </c>
      <c r="O3203" s="1062">
        <f>VLOOKUP(C3203,'A. Rate Class Allocations'!$B$124:$J$128,6,FALSE)</f>
        <v>0.94261788524984402</v>
      </c>
      <c r="P3203" s="1061">
        <f>VLOOKUP(C3203,'A. Rate Class Allocations'!$B$124:$J$128,8,FALSE)</f>
        <v>0.86676492558695795</v>
      </c>
      <c r="Q3203" s="1061">
        <f>VLOOKUP(C3203,'A. Rate Class Allocations'!$B$124:$J$128,7,FALSE)</f>
        <v>0.93591420350510102</v>
      </c>
      <c r="R3203" s="1061">
        <f>VLOOKUP(C3203,'A. Rate Class Allocations'!$B$124:$J$128,9,FALSE)</f>
        <v>0.67326093337246795</v>
      </c>
      <c r="S3203" s="1060">
        <f t="shared" si="148"/>
        <v>761.67936812528001</v>
      </c>
      <c r="T3203" s="1060">
        <f t="shared" si="149"/>
        <v>0.26212761960669206</v>
      </c>
    </row>
    <row r="3204" spans="1:20" s="1063" customFormat="1">
      <c r="A3204" s="1072" t="s">
        <v>846</v>
      </c>
      <c r="B3204" s="1063" t="s">
        <v>768</v>
      </c>
      <c r="C3204" s="1063" t="s">
        <v>806</v>
      </c>
      <c r="D3204" s="1063" t="s">
        <v>1064</v>
      </c>
      <c r="E3204" s="1066">
        <v>2019</v>
      </c>
      <c r="F3204" s="1066">
        <v>2019</v>
      </c>
      <c r="G3204" s="1064">
        <v>43562</v>
      </c>
      <c r="H3204" s="1117">
        <f t="shared" ref="H3204:H3267" si="150">YEAR(G3204)</f>
        <v>2019</v>
      </c>
      <c r="I3204" s="1118"/>
      <c r="J3204" s="1063" t="s">
        <v>925</v>
      </c>
      <c r="K3204" s="1063" t="s">
        <v>924</v>
      </c>
      <c r="L3204" s="1063" t="s">
        <v>827</v>
      </c>
      <c r="M3204" s="1063">
        <v>342.87299999999999</v>
      </c>
      <c r="N3204" s="1063">
        <v>0.153</v>
      </c>
      <c r="O3204" s="1062">
        <f>VLOOKUP(C3204,'A. Rate Class Allocations'!$B$124:$J$128,6,FALSE)</f>
        <v>0.94261788524984402</v>
      </c>
      <c r="P3204" s="1061">
        <f>VLOOKUP(C3204,'A. Rate Class Allocations'!$B$124:$J$128,8,FALSE)</f>
        <v>0.86676492558695795</v>
      </c>
      <c r="Q3204" s="1061">
        <f>VLOOKUP(C3204,'A. Rate Class Allocations'!$B$124:$J$128,7,FALSE)</f>
        <v>0.93591420350510102</v>
      </c>
      <c r="R3204" s="1061">
        <f>VLOOKUP(C3204,'A. Rate Class Allocations'!$B$124:$J$128,9,FALSE)</f>
        <v>0.67326093337246795</v>
      </c>
      <c r="S3204" s="1060">
        <f t="shared" ref="S3204:S3267" si="151">M3204*O3204*P3204</f>
        <v>280.13688298838417</v>
      </c>
      <c r="T3204" s="1060">
        <f t="shared" ref="T3204:T3267" si="152">N3204*Q3204*R3204</f>
        <v>9.6407513941884321E-2</v>
      </c>
    </row>
    <row r="3205" spans="1:20" s="1063" customFormat="1">
      <c r="A3205" s="1072" t="s">
        <v>846</v>
      </c>
      <c r="B3205" s="1063" t="s">
        <v>768</v>
      </c>
      <c r="C3205" s="1063" t="s">
        <v>806</v>
      </c>
      <c r="D3205" s="1063" t="s">
        <v>1063</v>
      </c>
      <c r="E3205" s="1066">
        <v>2019</v>
      </c>
      <c r="F3205" s="1066">
        <v>2019</v>
      </c>
      <c r="G3205" s="1064">
        <v>43570</v>
      </c>
      <c r="H3205" s="1117">
        <f t="shared" si="150"/>
        <v>2019</v>
      </c>
      <c r="I3205" s="1118"/>
      <c r="J3205" s="1063" t="s">
        <v>925</v>
      </c>
      <c r="K3205" s="1063" t="s">
        <v>924</v>
      </c>
      <c r="L3205" s="1063" t="s">
        <v>827</v>
      </c>
      <c r="M3205" s="1063">
        <v>1981.0440000000003</v>
      </c>
      <c r="N3205" s="1063">
        <v>0.88400000000000012</v>
      </c>
      <c r="O3205" s="1062">
        <f>VLOOKUP(C3205,'A. Rate Class Allocations'!$B$124:$J$128,6,FALSE)</f>
        <v>0.94261788524984402</v>
      </c>
      <c r="P3205" s="1061">
        <f>VLOOKUP(C3205,'A. Rate Class Allocations'!$B$124:$J$128,8,FALSE)</f>
        <v>0.86676492558695795</v>
      </c>
      <c r="Q3205" s="1061">
        <f>VLOOKUP(C3205,'A. Rate Class Allocations'!$B$124:$J$128,7,FALSE)</f>
        <v>0.93591420350510102</v>
      </c>
      <c r="R3205" s="1061">
        <f>VLOOKUP(C3205,'A. Rate Class Allocations'!$B$124:$J$128,9,FALSE)</f>
        <v>0.67326093337246795</v>
      </c>
      <c r="S3205" s="1060">
        <f t="shared" si="151"/>
        <v>1618.5686572662203</v>
      </c>
      <c r="T3205" s="1060">
        <f t="shared" si="152"/>
        <v>0.55702119166422059</v>
      </c>
    </row>
    <row r="3206" spans="1:20" s="1063" customFormat="1">
      <c r="A3206" s="1072" t="s">
        <v>846</v>
      </c>
      <c r="B3206" s="1063" t="s">
        <v>768</v>
      </c>
      <c r="C3206" s="1063" t="s">
        <v>806</v>
      </c>
      <c r="D3206" s="1063" t="s">
        <v>1063</v>
      </c>
      <c r="E3206" s="1066">
        <v>2019</v>
      </c>
      <c r="F3206" s="1066">
        <v>2019</v>
      </c>
      <c r="G3206" s="1064">
        <v>43570</v>
      </c>
      <c r="H3206" s="1117">
        <f t="shared" si="150"/>
        <v>2019</v>
      </c>
      <c r="I3206" s="1118"/>
      <c r="J3206" s="1063" t="s">
        <v>925</v>
      </c>
      <c r="K3206" s="1063" t="s">
        <v>924</v>
      </c>
      <c r="L3206" s="1063" t="s">
        <v>827</v>
      </c>
      <c r="M3206" s="1063">
        <v>454.92299999999994</v>
      </c>
      <c r="N3206" s="1063">
        <v>0.20299999999999999</v>
      </c>
      <c r="O3206" s="1062">
        <f>VLOOKUP(C3206,'A. Rate Class Allocations'!$B$124:$J$128,6,FALSE)</f>
        <v>0.94261788524984402</v>
      </c>
      <c r="P3206" s="1061">
        <f>VLOOKUP(C3206,'A. Rate Class Allocations'!$B$124:$J$128,8,FALSE)</f>
        <v>0.86676492558695795</v>
      </c>
      <c r="Q3206" s="1061">
        <f>VLOOKUP(C3206,'A. Rate Class Allocations'!$B$124:$J$128,7,FALSE)</f>
        <v>0.93591420350510102</v>
      </c>
      <c r="R3206" s="1061">
        <f>VLOOKUP(C3206,'A. Rate Class Allocations'!$B$124:$J$128,9,FALSE)</f>
        <v>0.67326093337246795</v>
      </c>
      <c r="S3206" s="1060">
        <f t="shared" si="151"/>
        <v>371.68488396498032</v>
      </c>
      <c r="T3206" s="1060">
        <f t="shared" si="152"/>
        <v>0.12791323745230401</v>
      </c>
    </row>
    <row r="3207" spans="1:20" s="1063" customFormat="1">
      <c r="A3207" s="1072" t="s">
        <v>846</v>
      </c>
      <c r="B3207" s="1063" t="s">
        <v>768</v>
      </c>
      <c r="C3207" s="1063" t="s">
        <v>806</v>
      </c>
      <c r="D3207" s="1063" t="s">
        <v>1063</v>
      </c>
      <c r="E3207" s="1066">
        <v>2019</v>
      </c>
      <c r="F3207" s="1066">
        <v>2019</v>
      </c>
      <c r="G3207" s="1064">
        <v>43570</v>
      </c>
      <c r="H3207" s="1117">
        <f t="shared" si="150"/>
        <v>2019</v>
      </c>
      <c r="I3207" s="1118"/>
      <c r="J3207" s="1063" t="s">
        <v>925</v>
      </c>
      <c r="K3207" s="1063" t="s">
        <v>924</v>
      </c>
      <c r="L3207" s="1063" t="s">
        <v>827</v>
      </c>
      <c r="M3207" s="1063">
        <v>114.29100000000001</v>
      </c>
      <c r="N3207" s="1063">
        <v>5.0999999999999997E-2</v>
      </c>
      <c r="O3207" s="1062">
        <f>VLOOKUP(C3207,'A. Rate Class Allocations'!$B$124:$J$128,6,FALSE)</f>
        <v>0.94261788524984402</v>
      </c>
      <c r="P3207" s="1061">
        <f>VLOOKUP(C3207,'A. Rate Class Allocations'!$B$124:$J$128,8,FALSE)</f>
        <v>0.86676492558695795</v>
      </c>
      <c r="Q3207" s="1061">
        <f>VLOOKUP(C3207,'A. Rate Class Allocations'!$B$124:$J$128,7,FALSE)</f>
        <v>0.93591420350510102</v>
      </c>
      <c r="R3207" s="1061">
        <f>VLOOKUP(C3207,'A. Rate Class Allocations'!$B$124:$J$128,9,FALSE)</f>
        <v>0.67326093337246795</v>
      </c>
      <c r="S3207" s="1060">
        <f t="shared" si="151"/>
        <v>93.378960996128086</v>
      </c>
      <c r="T3207" s="1060">
        <f t="shared" si="152"/>
        <v>3.21358379806281E-2</v>
      </c>
    </row>
    <row r="3208" spans="1:20" s="1063" customFormat="1">
      <c r="A3208" s="1072" t="s">
        <v>846</v>
      </c>
      <c r="B3208" s="1063" t="s">
        <v>768</v>
      </c>
      <c r="C3208" s="1063" t="s">
        <v>806</v>
      </c>
      <c r="D3208" s="1063" t="s">
        <v>1063</v>
      </c>
      <c r="E3208" s="1066">
        <v>2019</v>
      </c>
      <c r="F3208" s="1066">
        <v>2019</v>
      </c>
      <c r="G3208" s="1064">
        <v>43570</v>
      </c>
      <c r="H3208" s="1117">
        <f t="shared" si="150"/>
        <v>2019</v>
      </c>
      <c r="I3208" s="1118"/>
      <c r="J3208" s="1063" t="s">
        <v>925</v>
      </c>
      <c r="K3208" s="1063" t="s">
        <v>924</v>
      </c>
      <c r="L3208" s="1063" t="s">
        <v>827</v>
      </c>
      <c r="M3208" s="1063">
        <v>226.34100000000001</v>
      </c>
      <c r="N3208" s="1063">
        <v>0.10100000000000001</v>
      </c>
      <c r="O3208" s="1062">
        <f>VLOOKUP(C3208,'A. Rate Class Allocations'!$B$124:$J$128,6,FALSE)</f>
        <v>0.94261788524984402</v>
      </c>
      <c r="P3208" s="1061">
        <f>VLOOKUP(C3208,'A. Rate Class Allocations'!$B$124:$J$128,8,FALSE)</f>
        <v>0.86676492558695795</v>
      </c>
      <c r="Q3208" s="1061">
        <f>VLOOKUP(C3208,'A. Rate Class Allocations'!$B$124:$J$128,7,FALSE)</f>
        <v>0.93591420350510102</v>
      </c>
      <c r="R3208" s="1061">
        <f>VLOOKUP(C3208,'A. Rate Class Allocations'!$B$124:$J$128,9,FALSE)</f>
        <v>0.67326093337246795</v>
      </c>
      <c r="S3208" s="1060">
        <f t="shared" si="151"/>
        <v>184.92696197272423</v>
      </c>
      <c r="T3208" s="1060">
        <f t="shared" si="152"/>
        <v>6.3641561491047827E-2</v>
      </c>
    </row>
    <row r="3209" spans="1:20" s="1063" customFormat="1">
      <c r="A3209" s="1072" t="s">
        <v>846</v>
      </c>
      <c r="B3209" s="1063" t="s">
        <v>768</v>
      </c>
      <c r="C3209" s="1063" t="s">
        <v>806</v>
      </c>
      <c r="D3209" s="1063" t="s">
        <v>1062</v>
      </c>
      <c r="E3209" s="1066">
        <v>2019</v>
      </c>
      <c r="F3209" s="1066">
        <v>2019</v>
      </c>
      <c r="G3209" s="1064">
        <v>43565</v>
      </c>
      <c r="H3209" s="1117">
        <f t="shared" si="150"/>
        <v>2019</v>
      </c>
      <c r="I3209" s="1118"/>
      <c r="J3209" s="1063" t="s">
        <v>925</v>
      </c>
      <c r="K3209" s="1063" t="s">
        <v>924</v>
      </c>
      <c r="L3209" s="1063" t="s">
        <v>827</v>
      </c>
      <c r="M3209" s="1063">
        <v>1864.5120000000002</v>
      </c>
      <c r="N3209" s="1063">
        <v>0.83200000000000007</v>
      </c>
      <c r="O3209" s="1062">
        <f>VLOOKUP(C3209,'A. Rate Class Allocations'!$B$124:$J$128,6,FALSE)</f>
        <v>0.94261788524984402</v>
      </c>
      <c r="P3209" s="1061">
        <f>VLOOKUP(C3209,'A. Rate Class Allocations'!$B$124:$J$128,8,FALSE)</f>
        <v>0.86676492558695795</v>
      </c>
      <c r="Q3209" s="1061">
        <f>VLOOKUP(C3209,'A. Rate Class Allocations'!$B$124:$J$128,7,FALSE)</f>
        <v>0.93591420350510102</v>
      </c>
      <c r="R3209" s="1061">
        <f>VLOOKUP(C3209,'A. Rate Class Allocations'!$B$124:$J$128,9,FALSE)</f>
        <v>0.67326093337246795</v>
      </c>
      <c r="S3209" s="1060">
        <f t="shared" si="151"/>
        <v>1523.35873625056</v>
      </c>
      <c r="T3209" s="1060">
        <f t="shared" si="152"/>
        <v>0.52425523921338413</v>
      </c>
    </row>
    <row r="3210" spans="1:20" s="1063" customFormat="1">
      <c r="A3210" s="1072" t="s">
        <v>846</v>
      </c>
      <c r="B3210" s="1063" t="s">
        <v>768</v>
      </c>
      <c r="C3210" s="1063" t="s">
        <v>806</v>
      </c>
      <c r="D3210" s="1063" t="s">
        <v>1062</v>
      </c>
      <c r="E3210" s="1066">
        <v>2019</v>
      </c>
      <c r="F3210" s="1066">
        <v>2019</v>
      </c>
      <c r="G3210" s="1064">
        <v>43565</v>
      </c>
      <c r="H3210" s="1117">
        <f t="shared" si="150"/>
        <v>2019</v>
      </c>
      <c r="I3210" s="1118"/>
      <c r="J3210" s="1063" t="s">
        <v>925</v>
      </c>
      <c r="K3210" s="1063" t="s">
        <v>924</v>
      </c>
      <c r="L3210" s="1063" t="s">
        <v>827</v>
      </c>
      <c r="M3210" s="1063">
        <v>519.91199999999992</v>
      </c>
      <c r="N3210" s="1063">
        <v>0.23199999999999998</v>
      </c>
      <c r="O3210" s="1062">
        <f>VLOOKUP(C3210,'A. Rate Class Allocations'!$B$124:$J$128,6,FALSE)</f>
        <v>0.94261788524984402</v>
      </c>
      <c r="P3210" s="1061">
        <f>VLOOKUP(C3210,'A. Rate Class Allocations'!$B$124:$J$128,8,FALSE)</f>
        <v>0.86676492558695795</v>
      </c>
      <c r="Q3210" s="1061">
        <f>VLOOKUP(C3210,'A. Rate Class Allocations'!$B$124:$J$128,7,FALSE)</f>
        <v>0.93591420350510102</v>
      </c>
      <c r="R3210" s="1061">
        <f>VLOOKUP(C3210,'A. Rate Class Allocations'!$B$124:$J$128,9,FALSE)</f>
        <v>0.67326093337246795</v>
      </c>
      <c r="S3210" s="1060">
        <f t="shared" si="151"/>
        <v>424.78272453140607</v>
      </c>
      <c r="T3210" s="1060">
        <f t="shared" si="152"/>
        <v>0.14618655708834744</v>
      </c>
    </row>
    <row r="3211" spans="1:20" s="1063" customFormat="1">
      <c r="A3211" s="1072" t="s">
        <v>846</v>
      </c>
      <c r="B3211" s="1063" t="s">
        <v>768</v>
      </c>
      <c r="C3211" s="1063" t="s">
        <v>806</v>
      </c>
      <c r="D3211" s="1063" t="s">
        <v>1062</v>
      </c>
      <c r="E3211" s="1066">
        <v>2019</v>
      </c>
      <c r="F3211" s="1066">
        <v>2019</v>
      </c>
      <c r="G3211" s="1064">
        <v>43565</v>
      </c>
      <c r="H3211" s="1117">
        <f t="shared" si="150"/>
        <v>2019</v>
      </c>
      <c r="I3211" s="1118"/>
      <c r="J3211" s="1063" t="s">
        <v>925</v>
      </c>
      <c r="K3211" s="1063" t="s">
        <v>924</v>
      </c>
      <c r="L3211" s="1063" t="s">
        <v>827</v>
      </c>
      <c r="M3211" s="1063">
        <v>233.06400000000002</v>
      </c>
      <c r="N3211" s="1063">
        <v>0.10400000000000001</v>
      </c>
      <c r="O3211" s="1062">
        <f>VLOOKUP(C3211,'A. Rate Class Allocations'!$B$124:$J$128,6,FALSE)</f>
        <v>0.94261788524984402</v>
      </c>
      <c r="P3211" s="1061">
        <f>VLOOKUP(C3211,'A. Rate Class Allocations'!$B$124:$J$128,8,FALSE)</f>
        <v>0.86676492558695795</v>
      </c>
      <c r="Q3211" s="1061">
        <f>VLOOKUP(C3211,'A. Rate Class Allocations'!$B$124:$J$128,7,FALSE)</f>
        <v>0.93591420350510102</v>
      </c>
      <c r="R3211" s="1061">
        <f>VLOOKUP(C3211,'A. Rate Class Allocations'!$B$124:$J$128,9,FALSE)</f>
        <v>0.67326093337246795</v>
      </c>
      <c r="S3211" s="1060">
        <f t="shared" si="151"/>
        <v>190.41984203132</v>
      </c>
      <c r="T3211" s="1060">
        <f t="shared" si="152"/>
        <v>6.5531904901673016E-2</v>
      </c>
    </row>
    <row r="3212" spans="1:20" s="1063" customFormat="1">
      <c r="A3212" s="1072" t="s">
        <v>846</v>
      </c>
      <c r="B3212" s="1063" t="s">
        <v>768</v>
      </c>
      <c r="C3212" s="1063" t="s">
        <v>806</v>
      </c>
      <c r="D3212" s="1063" t="s">
        <v>1062</v>
      </c>
      <c r="E3212" s="1066">
        <v>2019</v>
      </c>
      <c r="F3212" s="1066">
        <v>2019</v>
      </c>
      <c r="G3212" s="1064">
        <v>43565</v>
      </c>
      <c r="H3212" s="1117">
        <f t="shared" si="150"/>
        <v>2019</v>
      </c>
      <c r="I3212" s="1118"/>
      <c r="J3212" s="1063" t="s">
        <v>925</v>
      </c>
      <c r="K3212" s="1063" t="s">
        <v>924</v>
      </c>
      <c r="L3212" s="1063" t="s">
        <v>827</v>
      </c>
      <c r="M3212" s="1063">
        <v>129.97799999999998</v>
      </c>
      <c r="N3212" s="1063">
        <v>5.7999999999999996E-2</v>
      </c>
      <c r="O3212" s="1062">
        <f>VLOOKUP(C3212,'A. Rate Class Allocations'!$B$124:$J$128,6,FALSE)</f>
        <v>0.94261788524984402</v>
      </c>
      <c r="P3212" s="1061">
        <f>VLOOKUP(C3212,'A. Rate Class Allocations'!$B$124:$J$128,8,FALSE)</f>
        <v>0.86676492558695795</v>
      </c>
      <c r="Q3212" s="1061">
        <f>VLOOKUP(C3212,'A. Rate Class Allocations'!$B$124:$J$128,7,FALSE)</f>
        <v>0.93591420350510102</v>
      </c>
      <c r="R3212" s="1061">
        <f>VLOOKUP(C3212,'A. Rate Class Allocations'!$B$124:$J$128,9,FALSE)</f>
        <v>0.67326093337246795</v>
      </c>
      <c r="S3212" s="1060">
        <f t="shared" si="151"/>
        <v>106.19568113285152</v>
      </c>
      <c r="T3212" s="1060">
        <f t="shared" si="152"/>
        <v>3.6546639272086859E-2</v>
      </c>
    </row>
    <row r="3213" spans="1:20" s="1063" customFormat="1">
      <c r="A3213" s="1072" t="s">
        <v>846</v>
      </c>
      <c r="B3213" s="1063" t="s">
        <v>768</v>
      </c>
      <c r="C3213" s="1063" t="s">
        <v>806</v>
      </c>
      <c r="D3213" s="1063" t="s">
        <v>1062</v>
      </c>
      <c r="E3213" s="1066">
        <v>2019</v>
      </c>
      <c r="F3213" s="1066">
        <v>2019</v>
      </c>
      <c r="G3213" s="1064">
        <v>43565</v>
      </c>
      <c r="H3213" s="1117">
        <f t="shared" si="150"/>
        <v>2019</v>
      </c>
      <c r="I3213" s="1118"/>
      <c r="J3213" s="1063" t="s">
        <v>925</v>
      </c>
      <c r="K3213" s="1063" t="s">
        <v>924</v>
      </c>
      <c r="L3213" s="1063" t="s">
        <v>827</v>
      </c>
      <c r="M3213" s="1063">
        <v>114.29100000000001</v>
      </c>
      <c r="N3213" s="1063">
        <v>5.0999999999999997E-2</v>
      </c>
      <c r="O3213" s="1062">
        <f>VLOOKUP(C3213,'A. Rate Class Allocations'!$B$124:$J$128,6,FALSE)</f>
        <v>0.94261788524984402</v>
      </c>
      <c r="P3213" s="1061">
        <f>VLOOKUP(C3213,'A. Rate Class Allocations'!$B$124:$J$128,8,FALSE)</f>
        <v>0.86676492558695795</v>
      </c>
      <c r="Q3213" s="1061">
        <f>VLOOKUP(C3213,'A. Rate Class Allocations'!$B$124:$J$128,7,FALSE)</f>
        <v>0.93591420350510102</v>
      </c>
      <c r="R3213" s="1061">
        <f>VLOOKUP(C3213,'A. Rate Class Allocations'!$B$124:$J$128,9,FALSE)</f>
        <v>0.67326093337246795</v>
      </c>
      <c r="S3213" s="1060">
        <f t="shared" si="151"/>
        <v>93.378960996128086</v>
      </c>
      <c r="T3213" s="1060">
        <f t="shared" si="152"/>
        <v>3.21358379806281E-2</v>
      </c>
    </row>
    <row r="3214" spans="1:20" s="1063" customFormat="1">
      <c r="A3214" s="1072" t="s">
        <v>846</v>
      </c>
      <c r="B3214" s="1063" t="s">
        <v>768</v>
      </c>
      <c r="C3214" s="1063" t="s">
        <v>806</v>
      </c>
      <c r="D3214" s="1063" t="s">
        <v>1061</v>
      </c>
      <c r="E3214" s="1066">
        <v>2019</v>
      </c>
      <c r="F3214" s="1066">
        <v>2019</v>
      </c>
      <c r="G3214" s="1064">
        <v>43559</v>
      </c>
      <c r="H3214" s="1117">
        <f t="shared" si="150"/>
        <v>2019</v>
      </c>
      <c r="I3214" s="1118"/>
      <c r="J3214" s="1063" t="s">
        <v>925</v>
      </c>
      <c r="K3214" s="1063" t="s">
        <v>924</v>
      </c>
      <c r="L3214" s="1063" t="s">
        <v>827</v>
      </c>
      <c r="M3214" s="1063">
        <v>3119.4719999999998</v>
      </c>
      <c r="N3214" s="1063">
        <v>1.3919999999999999</v>
      </c>
      <c r="O3214" s="1062">
        <f>VLOOKUP(C3214,'A. Rate Class Allocations'!$B$124:$J$128,6,FALSE)</f>
        <v>0.94261788524984402</v>
      </c>
      <c r="P3214" s="1061">
        <f>VLOOKUP(C3214,'A. Rate Class Allocations'!$B$124:$J$128,8,FALSE)</f>
        <v>0.86676492558695795</v>
      </c>
      <c r="Q3214" s="1061">
        <f>VLOOKUP(C3214,'A. Rate Class Allocations'!$B$124:$J$128,7,FALSE)</f>
        <v>0.93591420350510102</v>
      </c>
      <c r="R3214" s="1061">
        <f>VLOOKUP(C3214,'A. Rate Class Allocations'!$B$124:$J$128,9,FALSE)</f>
        <v>0.67326093337246795</v>
      </c>
      <c r="S3214" s="1060">
        <f t="shared" si="151"/>
        <v>2548.6963471884364</v>
      </c>
      <c r="T3214" s="1060">
        <f t="shared" si="152"/>
        <v>0.87711934253008461</v>
      </c>
    </row>
    <row r="3215" spans="1:20" s="1063" customFormat="1">
      <c r="A3215" s="1072" t="s">
        <v>846</v>
      </c>
      <c r="B3215" s="1063" t="s">
        <v>768</v>
      </c>
      <c r="C3215" s="1063" t="s">
        <v>806</v>
      </c>
      <c r="D3215" s="1063" t="s">
        <v>1061</v>
      </c>
      <c r="E3215" s="1066">
        <v>2019</v>
      </c>
      <c r="F3215" s="1066">
        <v>2019</v>
      </c>
      <c r="G3215" s="1064">
        <v>43559</v>
      </c>
      <c r="H3215" s="1117">
        <f t="shared" si="150"/>
        <v>2019</v>
      </c>
      <c r="I3215" s="1118"/>
      <c r="J3215" s="1063" t="s">
        <v>843</v>
      </c>
      <c r="K3215" s="1063" t="s">
        <v>924</v>
      </c>
      <c r="L3215" s="1063" t="s">
        <v>827</v>
      </c>
      <c r="M3215" s="1063">
        <v>129.97799999999998</v>
      </c>
      <c r="N3215" s="1063">
        <v>5.7999999999999996E-2</v>
      </c>
      <c r="O3215" s="1062">
        <f>VLOOKUP(C3215,'A. Rate Class Allocations'!$B$124:$J$128,6,FALSE)</f>
        <v>0.94261788524984402</v>
      </c>
      <c r="P3215" s="1061">
        <f>VLOOKUP(C3215,'A. Rate Class Allocations'!$B$124:$J$128,8,FALSE)</f>
        <v>0.86676492558695795</v>
      </c>
      <c r="Q3215" s="1061">
        <f>VLOOKUP(C3215,'A. Rate Class Allocations'!$B$124:$J$128,7,FALSE)</f>
        <v>0.93591420350510102</v>
      </c>
      <c r="R3215" s="1061">
        <f>VLOOKUP(C3215,'A. Rate Class Allocations'!$B$124:$J$128,9,FALSE)</f>
        <v>0.67326093337246795</v>
      </c>
      <c r="S3215" s="1060">
        <f t="shared" si="151"/>
        <v>106.19568113285152</v>
      </c>
      <c r="T3215" s="1060">
        <f t="shared" si="152"/>
        <v>3.6546639272086859E-2</v>
      </c>
    </row>
    <row r="3216" spans="1:20" s="1063" customFormat="1">
      <c r="A3216" s="1072" t="s">
        <v>846</v>
      </c>
      <c r="B3216" s="1063" t="s">
        <v>768</v>
      </c>
      <c r="C3216" s="1063" t="s">
        <v>806</v>
      </c>
      <c r="D3216" s="1063" t="s">
        <v>1060</v>
      </c>
      <c r="E3216" s="1066">
        <v>2019</v>
      </c>
      <c r="F3216" s="1066">
        <v>2019</v>
      </c>
      <c r="G3216" s="1064">
        <v>43563</v>
      </c>
      <c r="H3216" s="1117">
        <f t="shared" si="150"/>
        <v>2019</v>
      </c>
      <c r="I3216" s="1118"/>
      <c r="J3216" s="1063" t="s">
        <v>925</v>
      </c>
      <c r="K3216" s="1063" t="s">
        <v>924</v>
      </c>
      <c r="L3216" s="1063" t="s">
        <v>827</v>
      </c>
      <c r="M3216" s="1063">
        <v>2063.88</v>
      </c>
      <c r="N3216" s="1063">
        <v>0.78</v>
      </c>
      <c r="O3216" s="1062">
        <f>VLOOKUP(C3216,'A. Rate Class Allocations'!$B$124:$J$128,6,FALSE)</f>
        <v>0.94261788524984402</v>
      </c>
      <c r="P3216" s="1061">
        <f>VLOOKUP(C3216,'A. Rate Class Allocations'!$B$124:$J$128,8,FALSE)</f>
        <v>0.86676492558695795</v>
      </c>
      <c r="Q3216" s="1061">
        <f>VLOOKUP(C3216,'A. Rate Class Allocations'!$B$124:$J$128,7,FALSE)</f>
        <v>0.93591420350510102</v>
      </c>
      <c r="R3216" s="1061">
        <f>VLOOKUP(C3216,'A. Rate Class Allocations'!$B$124:$J$128,9,FALSE)</f>
        <v>0.67326093337246795</v>
      </c>
      <c r="S3216" s="1060">
        <f t="shared" si="151"/>
        <v>1686.2479987110867</v>
      </c>
      <c r="T3216" s="1060">
        <f t="shared" si="152"/>
        <v>0.49148928676254749</v>
      </c>
    </row>
    <row r="3217" spans="1:20" s="1063" customFormat="1">
      <c r="A3217" s="1072" t="s">
        <v>846</v>
      </c>
      <c r="B3217" s="1063" t="s">
        <v>768</v>
      </c>
      <c r="C3217" s="1063" t="s">
        <v>806</v>
      </c>
      <c r="D3217" s="1063" t="s">
        <v>1060</v>
      </c>
      <c r="E3217" s="1066">
        <v>2019</v>
      </c>
      <c r="F3217" s="1066">
        <v>2019</v>
      </c>
      <c r="G3217" s="1064">
        <v>43563</v>
      </c>
      <c r="H3217" s="1117">
        <f t="shared" si="150"/>
        <v>2019</v>
      </c>
      <c r="I3217" s="1118"/>
      <c r="J3217" s="1063" t="s">
        <v>925</v>
      </c>
      <c r="K3217" s="1063" t="s">
        <v>924</v>
      </c>
      <c r="L3217" s="1063" t="s">
        <v>827</v>
      </c>
      <c r="M3217" s="1063">
        <v>460.404</v>
      </c>
      <c r="N3217" s="1063">
        <v>0.17399999999999999</v>
      </c>
      <c r="O3217" s="1062">
        <f>VLOOKUP(C3217,'A. Rate Class Allocations'!$B$124:$J$128,6,FALSE)</f>
        <v>0.94261788524984402</v>
      </c>
      <c r="P3217" s="1061">
        <f>VLOOKUP(C3217,'A. Rate Class Allocations'!$B$124:$J$128,8,FALSE)</f>
        <v>0.86676492558695795</v>
      </c>
      <c r="Q3217" s="1061">
        <f>VLOOKUP(C3217,'A. Rate Class Allocations'!$B$124:$J$128,7,FALSE)</f>
        <v>0.93591420350510102</v>
      </c>
      <c r="R3217" s="1061">
        <f>VLOOKUP(C3217,'A. Rate Class Allocations'!$B$124:$J$128,9,FALSE)</f>
        <v>0.67326093337246795</v>
      </c>
      <c r="S3217" s="1060">
        <f t="shared" si="151"/>
        <v>376.16301509708853</v>
      </c>
      <c r="T3217" s="1060">
        <f t="shared" si="152"/>
        <v>0.10963991781626058</v>
      </c>
    </row>
    <row r="3218" spans="1:20" s="1063" customFormat="1">
      <c r="A3218" s="1072" t="s">
        <v>846</v>
      </c>
      <c r="B3218" s="1063" t="s">
        <v>768</v>
      </c>
      <c r="C3218" s="1063" t="s">
        <v>806</v>
      </c>
      <c r="D3218" s="1063" t="s">
        <v>1060</v>
      </c>
      <c r="E3218" s="1066">
        <v>2019</v>
      </c>
      <c r="F3218" s="1066">
        <v>2019</v>
      </c>
      <c r="G3218" s="1064">
        <v>43563</v>
      </c>
      <c r="H3218" s="1117">
        <f t="shared" si="150"/>
        <v>2019</v>
      </c>
      <c r="I3218" s="1118"/>
      <c r="J3218" s="1063" t="s">
        <v>925</v>
      </c>
      <c r="K3218" s="1063" t="s">
        <v>924</v>
      </c>
      <c r="L3218" s="1063" t="s">
        <v>827</v>
      </c>
      <c r="M3218" s="1063">
        <v>1484.4060000000004</v>
      </c>
      <c r="N3218" s="1063">
        <v>0.56100000000000005</v>
      </c>
      <c r="O3218" s="1062">
        <f>VLOOKUP(C3218,'A. Rate Class Allocations'!$B$124:$J$128,6,FALSE)</f>
        <v>0.94261788524984402</v>
      </c>
      <c r="P3218" s="1061">
        <f>VLOOKUP(C3218,'A. Rate Class Allocations'!$B$124:$J$128,8,FALSE)</f>
        <v>0.86676492558695795</v>
      </c>
      <c r="Q3218" s="1061">
        <f>VLOOKUP(C3218,'A. Rate Class Allocations'!$B$124:$J$128,7,FALSE)</f>
        <v>0.93591420350510102</v>
      </c>
      <c r="R3218" s="1061">
        <f>VLOOKUP(C3218,'A. Rate Class Allocations'!$B$124:$J$128,9,FALSE)</f>
        <v>0.67326093337246795</v>
      </c>
      <c r="S3218" s="1060">
        <f t="shared" si="151"/>
        <v>1212.8014452268205</v>
      </c>
      <c r="T3218" s="1060">
        <f t="shared" si="152"/>
        <v>0.3534942177869092</v>
      </c>
    </row>
    <row r="3219" spans="1:20" s="1063" customFormat="1">
      <c r="A3219" s="1072" t="s">
        <v>846</v>
      </c>
      <c r="B3219" s="1063" t="s">
        <v>768</v>
      </c>
      <c r="C3219" s="1063" t="s">
        <v>806</v>
      </c>
      <c r="D3219" s="1063" t="s">
        <v>1060</v>
      </c>
      <c r="E3219" s="1066">
        <v>2019</v>
      </c>
      <c r="F3219" s="1066">
        <v>2019</v>
      </c>
      <c r="G3219" s="1064">
        <v>43563</v>
      </c>
      <c r="H3219" s="1117">
        <f t="shared" si="150"/>
        <v>2019</v>
      </c>
      <c r="I3219" s="1118"/>
      <c r="J3219" s="1063" t="s">
        <v>843</v>
      </c>
      <c r="K3219" s="1063" t="s">
        <v>924</v>
      </c>
      <c r="L3219" s="1063" t="s">
        <v>827</v>
      </c>
      <c r="M3219" s="1063">
        <v>404.83799999999997</v>
      </c>
      <c r="N3219" s="1063">
        <v>0.153</v>
      </c>
      <c r="O3219" s="1062">
        <f>VLOOKUP(C3219,'A. Rate Class Allocations'!$B$124:$J$128,6,FALSE)</f>
        <v>0.94261788524984402</v>
      </c>
      <c r="P3219" s="1061">
        <f>VLOOKUP(C3219,'A. Rate Class Allocations'!$B$124:$J$128,8,FALSE)</f>
        <v>0.86676492558695795</v>
      </c>
      <c r="Q3219" s="1061">
        <f>VLOOKUP(C3219,'A. Rate Class Allocations'!$B$124:$J$128,7,FALSE)</f>
        <v>0.93591420350510102</v>
      </c>
      <c r="R3219" s="1061">
        <f>VLOOKUP(C3219,'A. Rate Class Allocations'!$B$124:$J$128,9,FALSE)</f>
        <v>0.67326093337246795</v>
      </c>
      <c r="S3219" s="1060">
        <f t="shared" si="151"/>
        <v>330.7640305164054</v>
      </c>
      <c r="T3219" s="1060">
        <f t="shared" si="152"/>
        <v>9.6407513941884321E-2</v>
      </c>
    </row>
    <row r="3220" spans="1:20" s="1063" customFormat="1">
      <c r="A3220" s="1072" t="s">
        <v>846</v>
      </c>
      <c r="B3220" s="1063" t="s">
        <v>768</v>
      </c>
      <c r="C3220" s="1063" t="s">
        <v>806</v>
      </c>
      <c r="D3220" s="1063" t="s">
        <v>1059</v>
      </c>
      <c r="E3220" s="1066">
        <v>2019</v>
      </c>
      <c r="F3220" s="1066">
        <v>2019</v>
      </c>
      <c r="G3220" s="1064">
        <v>43560</v>
      </c>
      <c r="H3220" s="1117">
        <f t="shared" si="150"/>
        <v>2019</v>
      </c>
      <c r="I3220" s="1118"/>
      <c r="J3220" s="1063" t="s">
        <v>925</v>
      </c>
      <c r="K3220" s="1063" t="s">
        <v>924</v>
      </c>
      <c r="L3220" s="1063" t="s">
        <v>827</v>
      </c>
      <c r="M3220" s="1063">
        <v>3481.3919999999994</v>
      </c>
      <c r="N3220" s="1063">
        <v>1.3919999999999999</v>
      </c>
      <c r="O3220" s="1062">
        <f>VLOOKUP(C3220,'A. Rate Class Allocations'!$B$124:$J$128,6,FALSE)</f>
        <v>0.94261788524984402</v>
      </c>
      <c r="P3220" s="1061">
        <f>VLOOKUP(C3220,'A. Rate Class Allocations'!$B$124:$J$128,8,FALSE)</f>
        <v>0.86676492558695795</v>
      </c>
      <c r="Q3220" s="1061">
        <f>VLOOKUP(C3220,'A. Rate Class Allocations'!$B$124:$J$128,7,FALSE)</f>
        <v>0.93591420350510102</v>
      </c>
      <c r="R3220" s="1061">
        <f>VLOOKUP(C3220,'A. Rate Class Allocations'!$B$124:$J$128,9,FALSE)</f>
        <v>0.67326093337246795</v>
      </c>
      <c r="S3220" s="1060">
        <f t="shared" si="151"/>
        <v>2844.39516480066</v>
      </c>
      <c r="T3220" s="1060">
        <f t="shared" si="152"/>
        <v>0.87711934253008461</v>
      </c>
    </row>
    <row r="3221" spans="1:20" s="1063" customFormat="1">
      <c r="A3221" s="1072" t="s">
        <v>846</v>
      </c>
      <c r="B3221" s="1063" t="s">
        <v>768</v>
      </c>
      <c r="C3221" s="1063" t="s">
        <v>806</v>
      </c>
      <c r="D3221" s="1063" t="s">
        <v>1059</v>
      </c>
      <c r="E3221" s="1066">
        <v>2019</v>
      </c>
      <c r="F3221" s="1066">
        <v>2019</v>
      </c>
      <c r="G3221" s="1064">
        <v>43560</v>
      </c>
      <c r="H3221" s="1117">
        <f t="shared" si="150"/>
        <v>2019</v>
      </c>
      <c r="I3221" s="1118"/>
      <c r="J3221" s="1063" t="s">
        <v>843</v>
      </c>
      <c r="K3221" s="1063" t="s">
        <v>924</v>
      </c>
      <c r="L3221" s="1063" t="s">
        <v>827</v>
      </c>
      <c r="M3221" s="1063">
        <v>507.70299999999997</v>
      </c>
      <c r="N3221" s="1063">
        <v>0.20299999999999999</v>
      </c>
      <c r="O3221" s="1062">
        <f>VLOOKUP(C3221,'A. Rate Class Allocations'!$B$124:$J$128,6,FALSE)</f>
        <v>0.94261788524984402</v>
      </c>
      <c r="P3221" s="1061">
        <f>VLOOKUP(C3221,'A. Rate Class Allocations'!$B$124:$J$128,8,FALSE)</f>
        <v>0.86676492558695795</v>
      </c>
      <c r="Q3221" s="1061">
        <f>VLOOKUP(C3221,'A. Rate Class Allocations'!$B$124:$J$128,7,FALSE)</f>
        <v>0.93591420350510102</v>
      </c>
      <c r="R3221" s="1061">
        <f>VLOOKUP(C3221,'A. Rate Class Allocations'!$B$124:$J$128,9,FALSE)</f>
        <v>0.67326093337246795</v>
      </c>
      <c r="S3221" s="1060">
        <f t="shared" si="151"/>
        <v>414.8076282000963</v>
      </c>
      <c r="T3221" s="1060">
        <f t="shared" si="152"/>
        <v>0.12791323745230401</v>
      </c>
    </row>
    <row r="3222" spans="1:20" s="1063" customFormat="1">
      <c r="A3222" s="1072" t="s">
        <v>846</v>
      </c>
      <c r="B3222" s="1063" t="s">
        <v>768</v>
      </c>
      <c r="C3222" s="1063" t="s">
        <v>806</v>
      </c>
      <c r="D3222" s="1063" t="s">
        <v>1059</v>
      </c>
      <c r="E3222" s="1066">
        <v>2019</v>
      </c>
      <c r="F3222" s="1066">
        <v>2019</v>
      </c>
      <c r="G3222" s="1064">
        <v>43560</v>
      </c>
      <c r="H3222" s="1117">
        <f t="shared" si="150"/>
        <v>2019</v>
      </c>
      <c r="I3222" s="1118"/>
      <c r="J3222" s="1063" t="s">
        <v>843</v>
      </c>
      <c r="K3222" s="1063" t="s">
        <v>924</v>
      </c>
      <c r="L3222" s="1063" t="s">
        <v>827</v>
      </c>
      <c r="M3222" s="1063">
        <v>1430.5720000000001</v>
      </c>
      <c r="N3222" s="1063">
        <v>0.57200000000000006</v>
      </c>
      <c r="O3222" s="1062">
        <f>VLOOKUP(C3222,'A. Rate Class Allocations'!$B$124:$J$128,6,FALSE)</f>
        <v>0.94261788524984402</v>
      </c>
      <c r="P3222" s="1061">
        <f>VLOOKUP(C3222,'A. Rate Class Allocations'!$B$124:$J$128,8,FALSE)</f>
        <v>0.86676492558695795</v>
      </c>
      <c r="Q3222" s="1061">
        <f>VLOOKUP(C3222,'A. Rate Class Allocations'!$B$124:$J$128,7,FALSE)</f>
        <v>0.93591420350510102</v>
      </c>
      <c r="R3222" s="1061">
        <f>VLOOKUP(C3222,'A. Rate Class Allocations'!$B$124:$J$128,9,FALSE)</f>
        <v>0.67326093337246795</v>
      </c>
      <c r="S3222" s="1060">
        <f t="shared" si="151"/>
        <v>1168.8175533519957</v>
      </c>
      <c r="T3222" s="1060">
        <f t="shared" si="152"/>
        <v>0.36042547695920152</v>
      </c>
    </row>
    <row r="3223" spans="1:20" s="1063" customFormat="1">
      <c r="A3223" s="1072" t="s">
        <v>846</v>
      </c>
      <c r="B3223" s="1063" t="s">
        <v>768</v>
      </c>
      <c r="C3223" s="1063" t="s">
        <v>806</v>
      </c>
      <c r="D3223" s="1063" t="s">
        <v>1059</v>
      </c>
      <c r="E3223" s="1066">
        <v>2019</v>
      </c>
      <c r="F3223" s="1066">
        <v>2019</v>
      </c>
      <c r="G3223" s="1064">
        <v>43560</v>
      </c>
      <c r="H3223" s="1117">
        <f t="shared" si="150"/>
        <v>2019</v>
      </c>
      <c r="I3223" s="1118"/>
      <c r="J3223" s="1063" t="s">
        <v>843</v>
      </c>
      <c r="K3223" s="1063" t="s">
        <v>924</v>
      </c>
      <c r="L3223" s="1063" t="s">
        <v>827</v>
      </c>
      <c r="M3223" s="1063">
        <v>80.032000000000011</v>
      </c>
      <c r="N3223" s="1063">
        <v>3.2000000000000001E-2</v>
      </c>
      <c r="O3223" s="1062">
        <f>VLOOKUP(C3223,'A. Rate Class Allocations'!$B$124:$J$128,6,FALSE)</f>
        <v>0.94261788524984402</v>
      </c>
      <c r="P3223" s="1061">
        <f>VLOOKUP(C3223,'A. Rate Class Allocations'!$B$124:$J$128,8,FALSE)</f>
        <v>0.86676492558695795</v>
      </c>
      <c r="Q3223" s="1061">
        <f>VLOOKUP(C3223,'A. Rate Class Allocations'!$B$124:$J$128,7,FALSE)</f>
        <v>0.93591420350510102</v>
      </c>
      <c r="R3223" s="1061">
        <f>VLOOKUP(C3223,'A. Rate Class Allocations'!$B$124:$J$128,9,FALSE)</f>
        <v>0.67326093337246795</v>
      </c>
      <c r="S3223" s="1060">
        <f t="shared" si="151"/>
        <v>65.388394593118647</v>
      </c>
      <c r="T3223" s="1060">
        <f t="shared" si="152"/>
        <v>2.0163663046668615E-2</v>
      </c>
    </row>
    <row r="3224" spans="1:20" s="1063" customFormat="1">
      <c r="A3224" s="1072" t="s">
        <v>846</v>
      </c>
      <c r="B3224" s="1063" t="s">
        <v>768</v>
      </c>
      <c r="C3224" s="1063" t="s">
        <v>806</v>
      </c>
      <c r="D3224" s="1063" t="s">
        <v>1058</v>
      </c>
      <c r="E3224" s="1066">
        <v>2019</v>
      </c>
      <c r="F3224" s="1066">
        <v>2019</v>
      </c>
      <c r="G3224" s="1064">
        <v>43564</v>
      </c>
      <c r="H3224" s="1117">
        <f t="shared" si="150"/>
        <v>2019</v>
      </c>
      <c r="I3224" s="1118"/>
      <c r="J3224" s="1063" t="s">
        <v>925</v>
      </c>
      <c r="K3224" s="1063" t="s">
        <v>924</v>
      </c>
      <c r="L3224" s="1063" t="s">
        <v>827</v>
      </c>
      <c r="M3224" s="1063">
        <v>3119.4719999999998</v>
      </c>
      <c r="N3224" s="1063">
        <v>1.3919999999999999</v>
      </c>
      <c r="O3224" s="1062">
        <f>VLOOKUP(C3224,'A. Rate Class Allocations'!$B$124:$J$128,6,FALSE)</f>
        <v>0.94261788524984402</v>
      </c>
      <c r="P3224" s="1061">
        <f>VLOOKUP(C3224,'A. Rate Class Allocations'!$B$124:$J$128,8,FALSE)</f>
        <v>0.86676492558695795</v>
      </c>
      <c r="Q3224" s="1061">
        <f>VLOOKUP(C3224,'A. Rate Class Allocations'!$B$124:$J$128,7,FALSE)</f>
        <v>0.93591420350510102</v>
      </c>
      <c r="R3224" s="1061">
        <f>VLOOKUP(C3224,'A. Rate Class Allocations'!$B$124:$J$128,9,FALSE)</f>
        <v>0.67326093337246795</v>
      </c>
      <c r="S3224" s="1060">
        <f t="shared" si="151"/>
        <v>2548.6963471884364</v>
      </c>
      <c r="T3224" s="1060">
        <f t="shared" si="152"/>
        <v>0.87711934253008461</v>
      </c>
    </row>
    <row r="3225" spans="1:20" s="1063" customFormat="1">
      <c r="A3225" s="1072" t="s">
        <v>846</v>
      </c>
      <c r="B3225" s="1063" t="s">
        <v>768</v>
      </c>
      <c r="C3225" s="1063" t="s">
        <v>806</v>
      </c>
      <c r="D3225" s="1063" t="s">
        <v>1057</v>
      </c>
      <c r="E3225" s="1066">
        <v>2019</v>
      </c>
      <c r="F3225" s="1066">
        <v>2019</v>
      </c>
      <c r="G3225" s="1064">
        <v>43560</v>
      </c>
      <c r="H3225" s="1117">
        <f t="shared" si="150"/>
        <v>2019</v>
      </c>
      <c r="I3225" s="1118"/>
      <c r="J3225" s="1063" t="s">
        <v>925</v>
      </c>
      <c r="K3225" s="1063" t="s">
        <v>924</v>
      </c>
      <c r="L3225" s="1063" t="s">
        <v>827</v>
      </c>
      <c r="M3225" s="1063">
        <v>1942.1999999999998</v>
      </c>
      <c r="N3225" s="1063">
        <v>0.78</v>
      </c>
      <c r="O3225" s="1062">
        <f>VLOOKUP(C3225,'A. Rate Class Allocations'!$B$124:$J$128,6,FALSE)</f>
        <v>0.94261788524984402</v>
      </c>
      <c r="P3225" s="1061">
        <f>VLOOKUP(C3225,'A. Rate Class Allocations'!$B$124:$J$128,8,FALSE)</f>
        <v>0.86676492558695795</v>
      </c>
      <c r="Q3225" s="1061">
        <f>VLOOKUP(C3225,'A. Rate Class Allocations'!$B$124:$J$128,7,FALSE)</f>
        <v>0.93591420350510102</v>
      </c>
      <c r="R3225" s="1061">
        <f>VLOOKUP(C3225,'A. Rate Class Allocations'!$B$124:$J$128,9,FALSE)</f>
        <v>0.67326093337246795</v>
      </c>
      <c r="S3225" s="1060">
        <f t="shared" si="151"/>
        <v>1586.8320169276665</v>
      </c>
      <c r="T3225" s="1060">
        <f t="shared" si="152"/>
        <v>0.49148928676254749</v>
      </c>
    </row>
    <row r="3226" spans="1:20" s="1063" customFormat="1">
      <c r="A3226" s="1072" t="s">
        <v>846</v>
      </c>
      <c r="B3226" s="1063" t="s">
        <v>768</v>
      </c>
      <c r="C3226" s="1063" t="s">
        <v>806</v>
      </c>
      <c r="D3226" s="1063" t="s">
        <v>1057</v>
      </c>
      <c r="E3226" s="1066">
        <v>2019</v>
      </c>
      <c r="F3226" s="1066">
        <v>2019</v>
      </c>
      <c r="G3226" s="1064">
        <v>43560</v>
      </c>
      <c r="H3226" s="1117">
        <f t="shared" si="150"/>
        <v>2019</v>
      </c>
      <c r="I3226" s="1118"/>
      <c r="J3226" s="1063" t="s">
        <v>925</v>
      </c>
      <c r="K3226" s="1063" t="s">
        <v>924</v>
      </c>
      <c r="L3226" s="1063" t="s">
        <v>827</v>
      </c>
      <c r="M3226" s="1063">
        <v>144.41999999999999</v>
      </c>
      <c r="N3226" s="1063">
        <v>5.7999999999999996E-2</v>
      </c>
      <c r="O3226" s="1062">
        <f>VLOOKUP(C3226,'A. Rate Class Allocations'!$B$124:$J$128,6,FALSE)</f>
        <v>0.94261788524984402</v>
      </c>
      <c r="P3226" s="1061">
        <f>VLOOKUP(C3226,'A. Rate Class Allocations'!$B$124:$J$128,8,FALSE)</f>
        <v>0.86676492558695795</v>
      </c>
      <c r="Q3226" s="1061">
        <f>VLOOKUP(C3226,'A. Rate Class Allocations'!$B$124:$J$128,7,FALSE)</f>
        <v>0.93591420350510102</v>
      </c>
      <c r="R3226" s="1061">
        <f>VLOOKUP(C3226,'A. Rate Class Allocations'!$B$124:$J$128,9,FALSE)</f>
        <v>0.67326093337246795</v>
      </c>
      <c r="S3226" s="1060">
        <f t="shared" si="151"/>
        <v>117.99520125872391</v>
      </c>
      <c r="T3226" s="1060">
        <f t="shared" si="152"/>
        <v>3.6546639272086859E-2</v>
      </c>
    </row>
    <row r="3227" spans="1:20" s="1063" customFormat="1">
      <c r="A3227" s="1072" t="s">
        <v>846</v>
      </c>
      <c r="B3227" s="1063" t="s">
        <v>768</v>
      </c>
      <c r="C3227" s="1063" t="s">
        <v>806</v>
      </c>
      <c r="D3227" s="1063" t="s">
        <v>1057</v>
      </c>
      <c r="E3227" s="1066">
        <v>2019</v>
      </c>
      <c r="F3227" s="1066">
        <v>2019</v>
      </c>
      <c r="G3227" s="1064">
        <v>43560</v>
      </c>
      <c r="H3227" s="1117">
        <f t="shared" si="150"/>
        <v>2019</v>
      </c>
      <c r="I3227" s="1118"/>
      <c r="J3227" s="1063" t="s">
        <v>925</v>
      </c>
      <c r="K3227" s="1063" t="s">
        <v>924</v>
      </c>
      <c r="L3227" s="1063" t="s">
        <v>827</v>
      </c>
      <c r="M3227" s="1063">
        <v>380.97</v>
      </c>
      <c r="N3227" s="1063">
        <v>0.153</v>
      </c>
      <c r="O3227" s="1062">
        <f>VLOOKUP(C3227,'A. Rate Class Allocations'!$B$124:$J$128,6,FALSE)</f>
        <v>0.94261788524984402</v>
      </c>
      <c r="P3227" s="1061">
        <f>VLOOKUP(C3227,'A. Rate Class Allocations'!$B$124:$J$128,8,FALSE)</f>
        <v>0.86676492558695795</v>
      </c>
      <c r="Q3227" s="1061">
        <f>VLOOKUP(C3227,'A. Rate Class Allocations'!$B$124:$J$128,7,FALSE)</f>
        <v>0.93591420350510102</v>
      </c>
      <c r="R3227" s="1061">
        <f>VLOOKUP(C3227,'A. Rate Class Allocations'!$B$124:$J$128,9,FALSE)</f>
        <v>0.67326093337246795</v>
      </c>
      <c r="S3227" s="1060">
        <f t="shared" si="151"/>
        <v>311.2632033204269</v>
      </c>
      <c r="T3227" s="1060">
        <f t="shared" si="152"/>
        <v>9.6407513941884321E-2</v>
      </c>
    </row>
    <row r="3228" spans="1:20" s="1063" customFormat="1">
      <c r="A3228" s="1072" t="s">
        <v>846</v>
      </c>
      <c r="B3228" s="1063" t="s">
        <v>768</v>
      </c>
      <c r="C3228" s="1063" t="s">
        <v>806</v>
      </c>
      <c r="D3228" s="1063" t="s">
        <v>1056</v>
      </c>
      <c r="E3228" s="1066">
        <v>2019</v>
      </c>
      <c r="F3228" s="1066">
        <v>2019</v>
      </c>
      <c r="G3228" s="1064">
        <v>43559</v>
      </c>
      <c r="H3228" s="1117">
        <f t="shared" si="150"/>
        <v>2019</v>
      </c>
      <c r="I3228" s="1118"/>
      <c r="J3228" s="1063" t="s">
        <v>925</v>
      </c>
      <c r="K3228" s="1063" t="s">
        <v>924</v>
      </c>
      <c r="L3228" s="1063" t="s">
        <v>827</v>
      </c>
      <c r="M3228" s="1063">
        <v>815.72400000000005</v>
      </c>
      <c r="N3228" s="1063">
        <v>0.36400000000000005</v>
      </c>
      <c r="O3228" s="1062">
        <f>VLOOKUP(C3228,'A. Rate Class Allocations'!$B$124:$J$128,6,FALSE)</f>
        <v>0.94261788524984402</v>
      </c>
      <c r="P3228" s="1061">
        <f>VLOOKUP(C3228,'A. Rate Class Allocations'!$B$124:$J$128,8,FALSE)</f>
        <v>0.86676492558695795</v>
      </c>
      <c r="Q3228" s="1061">
        <f>VLOOKUP(C3228,'A. Rate Class Allocations'!$B$124:$J$128,7,FALSE)</f>
        <v>0.93591420350510102</v>
      </c>
      <c r="R3228" s="1061">
        <f>VLOOKUP(C3228,'A. Rate Class Allocations'!$B$124:$J$128,9,FALSE)</f>
        <v>0.67326093337246795</v>
      </c>
      <c r="S3228" s="1060">
        <f t="shared" si="151"/>
        <v>666.46944710962009</v>
      </c>
      <c r="T3228" s="1060">
        <f t="shared" si="152"/>
        <v>0.22936166715585554</v>
      </c>
    </row>
    <row r="3229" spans="1:20" s="1063" customFormat="1">
      <c r="A3229" s="1072" t="s">
        <v>846</v>
      </c>
      <c r="B3229" s="1063" t="s">
        <v>768</v>
      </c>
      <c r="C3229" s="1063" t="s">
        <v>806</v>
      </c>
      <c r="D3229" s="1063" t="s">
        <v>1056</v>
      </c>
      <c r="E3229" s="1066">
        <v>2019</v>
      </c>
      <c r="F3229" s="1066">
        <v>2019</v>
      </c>
      <c r="G3229" s="1064">
        <v>43559</v>
      </c>
      <c r="H3229" s="1117">
        <f t="shared" si="150"/>
        <v>2019</v>
      </c>
      <c r="I3229" s="1118"/>
      <c r="J3229" s="1063" t="s">
        <v>925</v>
      </c>
      <c r="K3229" s="1063" t="s">
        <v>924</v>
      </c>
      <c r="L3229" s="1063" t="s">
        <v>827</v>
      </c>
      <c r="M3229" s="1063">
        <v>64.98899999999999</v>
      </c>
      <c r="N3229" s="1063">
        <v>2.8999999999999998E-2</v>
      </c>
      <c r="O3229" s="1062">
        <f>VLOOKUP(C3229,'A. Rate Class Allocations'!$B$124:$J$128,6,FALSE)</f>
        <v>0.94261788524984402</v>
      </c>
      <c r="P3229" s="1061">
        <f>VLOOKUP(C3229,'A. Rate Class Allocations'!$B$124:$J$128,8,FALSE)</f>
        <v>0.86676492558695795</v>
      </c>
      <c r="Q3229" s="1061">
        <f>VLOOKUP(C3229,'A. Rate Class Allocations'!$B$124:$J$128,7,FALSE)</f>
        <v>0.93591420350510102</v>
      </c>
      <c r="R3229" s="1061">
        <f>VLOOKUP(C3229,'A. Rate Class Allocations'!$B$124:$J$128,9,FALSE)</f>
        <v>0.67326093337246795</v>
      </c>
      <c r="S3229" s="1060">
        <f t="shared" si="151"/>
        <v>53.097840566425759</v>
      </c>
      <c r="T3229" s="1060">
        <f t="shared" si="152"/>
        <v>1.8273319636043429E-2</v>
      </c>
    </row>
    <row r="3230" spans="1:20" s="1063" customFormat="1">
      <c r="A3230" s="1072" t="s">
        <v>846</v>
      </c>
      <c r="B3230" s="1063" t="s">
        <v>768</v>
      </c>
      <c r="C3230" s="1063" t="s">
        <v>806</v>
      </c>
      <c r="D3230" s="1063" t="s">
        <v>1055</v>
      </c>
      <c r="E3230" s="1066">
        <v>2019</v>
      </c>
      <c r="F3230" s="1066">
        <v>2019</v>
      </c>
      <c r="G3230" s="1064">
        <v>43565</v>
      </c>
      <c r="H3230" s="1117">
        <f t="shared" si="150"/>
        <v>2019</v>
      </c>
      <c r="I3230" s="1118"/>
      <c r="J3230" s="1063" t="s">
        <v>925</v>
      </c>
      <c r="K3230" s="1063" t="s">
        <v>924</v>
      </c>
      <c r="L3230" s="1063" t="s">
        <v>827</v>
      </c>
      <c r="M3230" s="1063">
        <v>233.06400000000002</v>
      </c>
      <c r="N3230" s="1063">
        <v>0.10400000000000001</v>
      </c>
      <c r="O3230" s="1062">
        <f>VLOOKUP(C3230,'A. Rate Class Allocations'!$B$124:$J$128,6,FALSE)</f>
        <v>0.94261788524984402</v>
      </c>
      <c r="P3230" s="1061">
        <f>VLOOKUP(C3230,'A. Rate Class Allocations'!$B$124:$J$128,8,FALSE)</f>
        <v>0.86676492558695795</v>
      </c>
      <c r="Q3230" s="1061">
        <f>VLOOKUP(C3230,'A. Rate Class Allocations'!$B$124:$J$128,7,FALSE)</f>
        <v>0.93591420350510102</v>
      </c>
      <c r="R3230" s="1061">
        <f>VLOOKUP(C3230,'A. Rate Class Allocations'!$B$124:$J$128,9,FALSE)</f>
        <v>0.67326093337246795</v>
      </c>
      <c r="S3230" s="1060">
        <f t="shared" si="151"/>
        <v>190.41984203132</v>
      </c>
      <c r="T3230" s="1060">
        <f t="shared" si="152"/>
        <v>6.5531904901673016E-2</v>
      </c>
    </row>
    <row r="3231" spans="1:20" s="1063" customFormat="1">
      <c r="A3231" s="1072" t="s">
        <v>846</v>
      </c>
      <c r="B3231" s="1063" t="s">
        <v>768</v>
      </c>
      <c r="C3231" s="1063" t="s">
        <v>806</v>
      </c>
      <c r="D3231" s="1063" t="s">
        <v>1055</v>
      </c>
      <c r="E3231" s="1066">
        <v>2019</v>
      </c>
      <c r="F3231" s="1066">
        <v>2019</v>
      </c>
      <c r="G3231" s="1064">
        <v>43565</v>
      </c>
      <c r="H3231" s="1117">
        <f t="shared" si="150"/>
        <v>2019</v>
      </c>
      <c r="I3231" s="1118"/>
      <c r="J3231" s="1063" t="s">
        <v>925</v>
      </c>
      <c r="K3231" s="1063" t="s">
        <v>924</v>
      </c>
      <c r="L3231" s="1063" t="s">
        <v>827</v>
      </c>
      <c r="M3231" s="1063">
        <v>64.98899999999999</v>
      </c>
      <c r="N3231" s="1063">
        <v>2.8999999999999998E-2</v>
      </c>
      <c r="O3231" s="1062">
        <f>VLOOKUP(C3231,'A. Rate Class Allocations'!$B$124:$J$128,6,FALSE)</f>
        <v>0.94261788524984402</v>
      </c>
      <c r="P3231" s="1061">
        <f>VLOOKUP(C3231,'A. Rate Class Allocations'!$B$124:$J$128,8,FALSE)</f>
        <v>0.86676492558695795</v>
      </c>
      <c r="Q3231" s="1061">
        <f>VLOOKUP(C3231,'A. Rate Class Allocations'!$B$124:$J$128,7,FALSE)</f>
        <v>0.93591420350510102</v>
      </c>
      <c r="R3231" s="1061">
        <f>VLOOKUP(C3231,'A. Rate Class Allocations'!$B$124:$J$128,9,FALSE)</f>
        <v>0.67326093337246795</v>
      </c>
      <c r="S3231" s="1060">
        <f t="shared" si="151"/>
        <v>53.097840566425759</v>
      </c>
      <c r="T3231" s="1060">
        <f t="shared" si="152"/>
        <v>1.8273319636043429E-2</v>
      </c>
    </row>
    <row r="3232" spans="1:20" s="1063" customFormat="1">
      <c r="A3232" s="1072" t="s">
        <v>846</v>
      </c>
      <c r="B3232" s="1063" t="s">
        <v>768</v>
      </c>
      <c r="C3232" s="1063" t="s">
        <v>806</v>
      </c>
      <c r="D3232" s="1063" t="s">
        <v>1054</v>
      </c>
      <c r="E3232" s="1066">
        <v>2019</v>
      </c>
      <c r="F3232" s="1066">
        <v>2019</v>
      </c>
      <c r="G3232" s="1064">
        <v>43572</v>
      </c>
      <c r="H3232" s="1117">
        <f t="shared" si="150"/>
        <v>2019</v>
      </c>
      <c r="I3232" s="1118"/>
      <c r="J3232" s="1063" t="s">
        <v>925</v>
      </c>
      <c r="K3232" s="1063" t="s">
        <v>924</v>
      </c>
      <c r="L3232" s="1063" t="s">
        <v>827</v>
      </c>
      <c r="M3232" s="1063">
        <v>815.72400000000005</v>
      </c>
      <c r="N3232" s="1063">
        <v>0.36400000000000005</v>
      </c>
      <c r="O3232" s="1062">
        <f>VLOOKUP(C3232,'A. Rate Class Allocations'!$B$124:$J$128,6,FALSE)</f>
        <v>0.94261788524984402</v>
      </c>
      <c r="P3232" s="1061">
        <f>VLOOKUP(C3232,'A. Rate Class Allocations'!$B$124:$J$128,8,FALSE)</f>
        <v>0.86676492558695795</v>
      </c>
      <c r="Q3232" s="1061">
        <f>VLOOKUP(C3232,'A. Rate Class Allocations'!$B$124:$J$128,7,FALSE)</f>
        <v>0.93591420350510102</v>
      </c>
      <c r="R3232" s="1061">
        <f>VLOOKUP(C3232,'A. Rate Class Allocations'!$B$124:$J$128,9,FALSE)</f>
        <v>0.67326093337246795</v>
      </c>
      <c r="S3232" s="1060">
        <f t="shared" si="151"/>
        <v>666.46944710962009</v>
      </c>
      <c r="T3232" s="1060">
        <f t="shared" si="152"/>
        <v>0.22936166715585554</v>
      </c>
    </row>
    <row r="3233" spans="1:20" s="1063" customFormat="1">
      <c r="A3233" s="1072" t="s">
        <v>846</v>
      </c>
      <c r="B3233" s="1063" t="s">
        <v>768</v>
      </c>
      <c r="C3233" s="1063" t="s">
        <v>806</v>
      </c>
      <c r="D3233" s="1063" t="s">
        <v>1054</v>
      </c>
      <c r="E3233" s="1066">
        <v>2019</v>
      </c>
      <c r="F3233" s="1066">
        <v>2019</v>
      </c>
      <c r="G3233" s="1064">
        <v>43572</v>
      </c>
      <c r="H3233" s="1117">
        <f t="shared" si="150"/>
        <v>2019</v>
      </c>
      <c r="I3233" s="1118"/>
      <c r="J3233" s="1063" t="s">
        <v>925</v>
      </c>
      <c r="K3233" s="1063" t="s">
        <v>924</v>
      </c>
      <c r="L3233" s="1063" t="s">
        <v>827</v>
      </c>
      <c r="M3233" s="1063">
        <v>129.97799999999998</v>
      </c>
      <c r="N3233" s="1063">
        <v>5.7999999999999996E-2</v>
      </c>
      <c r="O3233" s="1062">
        <f>VLOOKUP(C3233,'A. Rate Class Allocations'!$B$124:$J$128,6,FALSE)</f>
        <v>0.94261788524984402</v>
      </c>
      <c r="P3233" s="1061">
        <f>VLOOKUP(C3233,'A. Rate Class Allocations'!$B$124:$J$128,8,FALSE)</f>
        <v>0.86676492558695795</v>
      </c>
      <c r="Q3233" s="1061">
        <f>VLOOKUP(C3233,'A. Rate Class Allocations'!$B$124:$J$128,7,FALSE)</f>
        <v>0.93591420350510102</v>
      </c>
      <c r="R3233" s="1061">
        <f>VLOOKUP(C3233,'A. Rate Class Allocations'!$B$124:$J$128,9,FALSE)</f>
        <v>0.67326093337246795</v>
      </c>
      <c r="S3233" s="1060">
        <f t="shared" si="151"/>
        <v>106.19568113285152</v>
      </c>
      <c r="T3233" s="1060">
        <f t="shared" si="152"/>
        <v>3.6546639272086859E-2</v>
      </c>
    </row>
    <row r="3234" spans="1:20" s="1063" customFormat="1">
      <c r="A3234" s="1072" t="s">
        <v>846</v>
      </c>
      <c r="B3234" s="1063" t="s">
        <v>768</v>
      </c>
      <c r="C3234" s="1063" t="s">
        <v>806</v>
      </c>
      <c r="D3234" s="1063" t="s">
        <v>1054</v>
      </c>
      <c r="E3234" s="1066">
        <v>2019</v>
      </c>
      <c r="F3234" s="1066">
        <v>2019</v>
      </c>
      <c r="G3234" s="1064">
        <v>43572</v>
      </c>
      <c r="H3234" s="1117">
        <f t="shared" si="150"/>
        <v>2019</v>
      </c>
      <c r="I3234" s="1118"/>
      <c r="J3234" s="1063" t="s">
        <v>925</v>
      </c>
      <c r="K3234" s="1063" t="s">
        <v>924</v>
      </c>
      <c r="L3234" s="1063" t="s">
        <v>827</v>
      </c>
      <c r="M3234" s="1063">
        <v>228.58200000000002</v>
      </c>
      <c r="N3234" s="1063">
        <v>0.10199999999999999</v>
      </c>
      <c r="O3234" s="1062">
        <f>VLOOKUP(C3234,'A. Rate Class Allocations'!$B$124:$J$128,6,FALSE)</f>
        <v>0.94261788524984402</v>
      </c>
      <c r="P3234" s="1061">
        <f>VLOOKUP(C3234,'A. Rate Class Allocations'!$B$124:$J$128,8,FALSE)</f>
        <v>0.86676492558695795</v>
      </c>
      <c r="Q3234" s="1061">
        <f>VLOOKUP(C3234,'A. Rate Class Allocations'!$B$124:$J$128,7,FALSE)</f>
        <v>0.93591420350510102</v>
      </c>
      <c r="R3234" s="1061">
        <f>VLOOKUP(C3234,'A. Rate Class Allocations'!$B$124:$J$128,9,FALSE)</f>
        <v>0.67326093337246795</v>
      </c>
      <c r="S3234" s="1060">
        <f t="shared" si="151"/>
        <v>186.75792199225617</v>
      </c>
      <c r="T3234" s="1060">
        <f t="shared" si="152"/>
        <v>6.42716759612562E-2</v>
      </c>
    </row>
    <row r="3235" spans="1:20" s="1063" customFormat="1">
      <c r="A3235" s="1072" t="s">
        <v>846</v>
      </c>
      <c r="B3235" s="1063" t="s">
        <v>768</v>
      </c>
      <c r="C3235" s="1063" t="s">
        <v>806</v>
      </c>
      <c r="D3235" s="1063" t="s">
        <v>1053</v>
      </c>
      <c r="E3235" s="1066">
        <v>2019</v>
      </c>
      <c r="F3235" s="1066">
        <v>2019</v>
      </c>
      <c r="G3235" s="1064">
        <v>43559</v>
      </c>
      <c r="H3235" s="1117">
        <f t="shared" si="150"/>
        <v>2019</v>
      </c>
      <c r="I3235" s="1118"/>
      <c r="J3235" s="1063" t="s">
        <v>925</v>
      </c>
      <c r="K3235" s="1063" t="s">
        <v>924</v>
      </c>
      <c r="L3235" s="1063" t="s">
        <v>827</v>
      </c>
      <c r="M3235" s="1063">
        <v>582.66000000000008</v>
      </c>
      <c r="N3235" s="1063">
        <v>0.26000000000000006</v>
      </c>
      <c r="O3235" s="1062">
        <f>VLOOKUP(C3235,'A. Rate Class Allocations'!$B$124:$J$128,6,FALSE)</f>
        <v>0.94261788524984402</v>
      </c>
      <c r="P3235" s="1061">
        <f>VLOOKUP(C3235,'A. Rate Class Allocations'!$B$124:$J$128,8,FALSE)</f>
        <v>0.86676492558695795</v>
      </c>
      <c r="Q3235" s="1061">
        <f>VLOOKUP(C3235,'A. Rate Class Allocations'!$B$124:$J$128,7,FALSE)</f>
        <v>0.93591420350510102</v>
      </c>
      <c r="R3235" s="1061">
        <f>VLOOKUP(C3235,'A. Rate Class Allocations'!$B$124:$J$128,9,FALSE)</f>
        <v>0.67326093337246795</v>
      </c>
      <c r="S3235" s="1060">
        <f t="shared" si="151"/>
        <v>476.04960507830003</v>
      </c>
      <c r="T3235" s="1060">
        <f t="shared" si="152"/>
        <v>0.16382976225418253</v>
      </c>
    </row>
    <row r="3236" spans="1:20" s="1063" customFormat="1">
      <c r="A3236" s="1072" t="s">
        <v>846</v>
      </c>
      <c r="B3236" s="1063" t="s">
        <v>768</v>
      </c>
      <c r="C3236" s="1063" t="s">
        <v>806</v>
      </c>
      <c r="D3236" s="1063" t="s">
        <v>1053</v>
      </c>
      <c r="E3236" s="1066">
        <v>2019</v>
      </c>
      <c r="F3236" s="1066">
        <v>2019</v>
      </c>
      <c r="G3236" s="1064">
        <v>43559</v>
      </c>
      <c r="H3236" s="1117">
        <f t="shared" si="150"/>
        <v>2019</v>
      </c>
      <c r="I3236" s="1118"/>
      <c r="J3236" s="1063" t="s">
        <v>925</v>
      </c>
      <c r="K3236" s="1063" t="s">
        <v>924</v>
      </c>
      <c r="L3236" s="1063" t="s">
        <v>827</v>
      </c>
      <c r="M3236" s="1063">
        <v>64.98899999999999</v>
      </c>
      <c r="N3236" s="1063">
        <v>2.8999999999999998E-2</v>
      </c>
      <c r="O3236" s="1062">
        <f>VLOOKUP(C3236,'A. Rate Class Allocations'!$B$124:$J$128,6,FALSE)</f>
        <v>0.94261788524984402</v>
      </c>
      <c r="P3236" s="1061">
        <f>VLOOKUP(C3236,'A. Rate Class Allocations'!$B$124:$J$128,8,FALSE)</f>
        <v>0.86676492558695795</v>
      </c>
      <c r="Q3236" s="1061">
        <f>VLOOKUP(C3236,'A. Rate Class Allocations'!$B$124:$J$128,7,FALSE)</f>
        <v>0.93591420350510102</v>
      </c>
      <c r="R3236" s="1061">
        <f>VLOOKUP(C3236,'A. Rate Class Allocations'!$B$124:$J$128,9,FALSE)</f>
        <v>0.67326093337246795</v>
      </c>
      <c r="S3236" s="1060">
        <f t="shared" si="151"/>
        <v>53.097840566425759</v>
      </c>
      <c r="T3236" s="1060">
        <f t="shared" si="152"/>
        <v>1.8273319636043429E-2</v>
      </c>
    </row>
    <row r="3237" spans="1:20" s="1063" customFormat="1">
      <c r="A3237" s="1072" t="s">
        <v>846</v>
      </c>
      <c r="B3237" s="1063" t="s">
        <v>768</v>
      </c>
      <c r="C3237" s="1063" t="s">
        <v>806</v>
      </c>
      <c r="D3237" s="1063" t="s">
        <v>1053</v>
      </c>
      <c r="E3237" s="1066">
        <v>2019</v>
      </c>
      <c r="F3237" s="1066">
        <v>2019</v>
      </c>
      <c r="G3237" s="1064">
        <v>43559</v>
      </c>
      <c r="H3237" s="1117">
        <f t="shared" si="150"/>
        <v>2019</v>
      </c>
      <c r="I3237" s="1118"/>
      <c r="J3237" s="1063" t="s">
        <v>925</v>
      </c>
      <c r="K3237" s="1063" t="s">
        <v>924</v>
      </c>
      <c r="L3237" s="1063" t="s">
        <v>827</v>
      </c>
      <c r="M3237" s="1063">
        <v>114.29100000000001</v>
      </c>
      <c r="N3237" s="1063">
        <v>5.0999999999999997E-2</v>
      </c>
      <c r="O3237" s="1062">
        <f>VLOOKUP(C3237,'A. Rate Class Allocations'!$B$124:$J$128,6,FALSE)</f>
        <v>0.94261788524984402</v>
      </c>
      <c r="P3237" s="1061">
        <f>VLOOKUP(C3237,'A. Rate Class Allocations'!$B$124:$J$128,8,FALSE)</f>
        <v>0.86676492558695795</v>
      </c>
      <c r="Q3237" s="1061">
        <f>VLOOKUP(C3237,'A. Rate Class Allocations'!$B$124:$J$128,7,FALSE)</f>
        <v>0.93591420350510102</v>
      </c>
      <c r="R3237" s="1061">
        <f>VLOOKUP(C3237,'A. Rate Class Allocations'!$B$124:$J$128,9,FALSE)</f>
        <v>0.67326093337246795</v>
      </c>
      <c r="S3237" s="1060">
        <f t="shared" si="151"/>
        <v>93.378960996128086</v>
      </c>
      <c r="T3237" s="1060">
        <f t="shared" si="152"/>
        <v>3.21358379806281E-2</v>
      </c>
    </row>
    <row r="3238" spans="1:20" s="1063" customFormat="1">
      <c r="A3238" s="1072" t="s">
        <v>846</v>
      </c>
      <c r="B3238" s="1063" t="s">
        <v>768</v>
      </c>
      <c r="C3238" s="1063" t="s">
        <v>806</v>
      </c>
      <c r="D3238" s="1063" t="s">
        <v>1053</v>
      </c>
      <c r="E3238" s="1066">
        <v>2019</v>
      </c>
      <c r="F3238" s="1066">
        <v>2019</v>
      </c>
      <c r="G3238" s="1064">
        <v>43559</v>
      </c>
      <c r="H3238" s="1117">
        <f t="shared" si="150"/>
        <v>2019</v>
      </c>
      <c r="I3238" s="1118"/>
      <c r="J3238" s="1063" t="s">
        <v>925</v>
      </c>
      <c r="K3238" s="1063" t="s">
        <v>924</v>
      </c>
      <c r="L3238" s="1063" t="s">
        <v>827</v>
      </c>
      <c r="M3238" s="1063">
        <v>1523.88</v>
      </c>
      <c r="N3238" s="1063">
        <v>0.67999999999999994</v>
      </c>
      <c r="O3238" s="1062">
        <f>VLOOKUP(C3238,'A. Rate Class Allocations'!$B$124:$J$128,6,FALSE)</f>
        <v>0.94261788524984402</v>
      </c>
      <c r="P3238" s="1061">
        <f>VLOOKUP(C3238,'A. Rate Class Allocations'!$B$124:$J$128,8,FALSE)</f>
        <v>0.86676492558695795</v>
      </c>
      <c r="Q3238" s="1061">
        <f>VLOOKUP(C3238,'A. Rate Class Allocations'!$B$124:$J$128,7,FALSE)</f>
        <v>0.93591420350510102</v>
      </c>
      <c r="R3238" s="1061">
        <f>VLOOKUP(C3238,'A. Rate Class Allocations'!$B$124:$J$128,9,FALSE)</f>
        <v>0.67326093337246795</v>
      </c>
      <c r="S3238" s="1060">
        <f t="shared" si="151"/>
        <v>1245.0528132817076</v>
      </c>
      <c r="T3238" s="1060">
        <f t="shared" si="152"/>
        <v>0.42847783974170806</v>
      </c>
    </row>
    <row r="3239" spans="1:20" s="1063" customFormat="1">
      <c r="A3239" s="1072" t="s">
        <v>846</v>
      </c>
      <c r="B3239" s="1063" t="s">
        <v>768</v>
      </c>
      <c r="C3239" s="1063" t="s">
        <v>806</v>
      </c>
      <c r="D3239" s="1063" t="s">
        <v>1052</v>
      </c>
      <c r="E3239" s="1066">
        <v>2019</v>
      </c>
      <c r="F3239" s="1066">
        <v>2019</v>
      </c>
      <c r="G3239" s="1064">
        <v>43560</v>
      </c>
      <c r="H3239" s="1117">
        <f t="shared" si="150"/>
        <v>2019</v>
      </c>
      <c r="I3239" s="1118"/>
      <c r="J3239" s="1063" t="s">
        <v>925</v>
      </c>
      <c r="K3239" s="1063" t="s">
        <v>924</v>
      </c>
      <c r="L3239" s="1063" t="s">
        <v>827</v>
      </c>
      <c r="M3239" s="1063">
        <v>3386.4</v>
      </c>
      <c r="N3239" s="1063">
        <v>1.3599999999999999</v>
      </c>
      <c r="O3239" s="1062">
        <f>VLOOKUP(C3239,'A. Rate Class Allocations'!$B$124:$J$128,6,FALSE)</f>
        <v>0.94261788524984402</v>
      </c>
      <c r="P3239" s="1061">
        <f>VLOOKUP(C3239,'A. Rate Class Allocations'!$B$124:$J$128,8,FALSE)</f>
        <v>0.86676492558695795</v>
      </c>
      <c r="Q3239" s="1061">
        <f>VLOOKUP(C3239,'A. Rate Class Allocations'!$B$124:$J$128,7,FALSE)</f>
        <v>0.93591420350510102</v>
      </c>
      <c r="R3239" s="1061">
        <f>VLOOKUP(C3239,'A. Rate Class Allocations'!$B$124:$J$128,9,FALSE)</f>
        <v>0.67326093337246795</v>
      </c>
      <c r="S3239" s="1060">
        <f t="shared" si="151"/>
        <v>2766.7840295149063</v>
      </c>
      <c r="T3239" s="1060">
        <f t="shared" si="152"/>
        <v>0.85695567948341611</v>
      </c>
    </row>
    <row r="3240" spans="1:20" s="1063" customFormat="1">
      <c r="A3240" s="1072" t="s">
        <v>846</v>
      </c>
      <c r="B3240" s="1063" t="s">
        <v>768</v>
      </c>
      <c r="C3240" s="1063" t="s">
        <v>806</v>
      </c>
      <c r="D3240" s="1063" t="s">
        <v>1052</v>
      </c>
      <c r="E3240" s="1066">
        <v>2019</v>
      </c>
      <c r="F3240" s="1066">
        <v>2019</v>
      </c>
      <c r="G3240" s="1064">
        <v>43560</v>
      </c>
      <c r="H3240" s="1117">
        <f t="shared" si="150"/>
        <v>2019</v>
      </c>
      <c r="I3240" s="1118"/>
      <c r="J3240" s="1063" t="s">
        <v>925</v>
      </c>
      <c r="K3240" s="1063" t="s">
        <v>924</v>
      </c>
      <c r="L3240" s="1063" t="s">
        <v>827</v>
      </c>
      <c r="M3240" s="1063">
        <v>478.08</v>
      </c>
      <c r="N3240" s="1063">
        <v>0.192</v>
      </c>
      <c r="O3240" s="1062">
        <f>VLOOKUP(C3240,'A. Rate Class Allocations'!$B$124:$J$128,6,FALSE)</f>
        <v>0.94261788524984402</v>
      </c>
      <c r="P3240" s="1061">
        <f>VLOOKUP(C3240,'A. Rate Class Allocations'!$B$124:$J$128,8,FALSE)</f>
        <v>0.86676492558695795</v>
      </c>
      <c r="Q3240" s="1061">
        <f>VLOOKUP(C3240,'A. Rate Class Allocations'!$B$124:$J$128,7,FALSE)</f>
        <v>0.93591420350510102</v>
      </c>
      <c r="R3240" s="1061">
        <f>VLOOKUP(C3240,'A. Rate Class Allocations'!$B$124:$J$128,9,FALSE)</f>
        <v>0.67326093337246795</v>
      </c>
      <c r="S3240" s="1060">
        <f t="shared" si="151"/>
        <v>390.60480416681025</v>
      </c>
      <c r="T3240" s="1060">
        <f t="shared" si="152"/>
        <v>0.12098197828001168</v>
      </c>
    </row>
    <row r="3241" spans="1:20" s="1063" customFormat="1">
      <c r="A3241" s="1072" t="s">
        <v>846</v>
      </c>
      <c r="B3241" s="1063" t="s">
        <v>768</v>
      </c>
      <c r="C3241" s="1063" t="s">
        <v>806</v>
      </c>
      <c r="D3241" s="1063" t="s">
        <v>1051</v>
      </c>
      <c r="E3241" s="1066">
        <v>2019</v>
      </c>
      <c r="F3241" s="1066">
        <v>2019</v>
      </c>
      <c r="G3241" s="1064">
        <v>43564</v>
      </c>
      <c r="H3241" s="1117">
        <f t="shared" si="150"/>
        <v>2019</v>
      </c>
      <c r="I3241" s="1118"/>
      <c r="J3241" s="1063" t="s">
        <v>925</v>
      </c>
      <c r="K3241" s="1063" t="s">
        <v>924</v>
      </c>
      <c r="L3241" s="1063" t="s">
        <v>827</v>
      </c>
      <c r="M3241" s="1063">
        <v>836.6400000000001</v>
      </c>
      <c r="N3241" s="1063">
        <v>0.42</v>
      </c>
      <c r="O3241" s="1062">
        <f>VLOOKUP(C3241,'A. Rate Class Allocations'!$B$124:$J$128,6,FALSE)</f>
        <v>0.94261788524984402</v>
      </c>
      <c r="P3241" s="1061">
        <f>VLOOKUP(C3241,'A. Rate Class Allocations'!$B$124:$J$128,8,FALSE)</f>
        <v>0.86676492558695795</v>
      </c>
      <c r="Q3241" s="1061">
        <f>VLOOKUP(C3241,'A. Rate Class Allocations'!$B$124:$J$128,7,FALSE)</f>
        <v>0.93591420350510102</v>
      </c>
      <c r="R3241" s="1061">
        <f>VLOOKUP(C3241,'A. Rate Class Allocations'!$B$124:$J$128,9,FALSE)</f>
        <v>0.67326093337246795</v>
      </c>
      <c r="S3241" s="1060">
        <f t="shared" si="151"/>
        <v>683.558407291918</v>
      </c>
      <c r="T3241" s="1060">
        <f t="shared" si="152"/>
        <v>0.26464807748752556</v>
      </c>
    </row>
    <row r="3242" spans="1:20" s="1063" customFormat="1">
      <c r="A3242" s="1072" t="s">
        <v>846</v>
      </c>
      <c r="B3242" s="1063" t="s">
        <v>768</v>
      </c>
      <c r="C3242" s="1063" t="s">
        <v>806</v>
      </c>
      <c r="D3242" s="1063" t="s">
        <v>1051</v>
      </c>
      <c r="E3242" s="1066">
        <v>2019</v>
      </c>
      <c r="F3242" s="1066">
        <v>2019</v>
      </c>
      <c r="G3242" s="1064">
        <v>43564</v>
      </c>
      <c r="H3242" s="1117">
        <f t="shared" si="150"/>
        <v>2019</v>
      </c>
      <c r="I3242" s="1118"/>
      <c r="J3242" s="1063" t="s">
        <v>925</v>
      </c>
      <c r="K3242" s="1063" t="s">
        <v>924</v>
      </c>
      <c r="L3242" s="1063" t="s">
        <v>827</v>
      </c>
      <c r="M3242" s="1063">
        <v>1968.0960000000009</v>
      </c>
      <c r="N3242" s="1063">
        <v>0.98800000000000021</v>
      </c>
      <c r="O3242" s="1062">
        <f>VLOOKUP(C3242,'A. Rate Class Allocations'!$B$124:$J$128,6,FALSE)</f>
        <v>0.94261788524984402</v>
      </c>
      <c r="P3242" s="1061">
        <f>VLOOKUP(C3242,'A. Rate Class Allocations'!$B$124:$J$128,8,FALSE)</f>
        <v>0.86676492558695795</v>
      </c>
      <c r="Q3242" s="1061">
        <f>VLOOKUP(C3242,'A. Rate Class Allocations'!$B$124:$J$128,7,FALSE)</f>
        <v>0.93591420350510102</v>
      </c>
      <c r="R3242" s="1061">
        <f>VLOOKUP(C3242,'A. Rate Class Allocations'!$B$124:$J$128,9,FALSE)</f>
        <v>0.67326093337246795</v>
      </c>
      <c r="S3242" s="1060">
        <f t="shared" si="151"/>
        <v>1607.9897771533695</v>
      </c>
      <c r="T3242" s="1060">
        <f t="shared" si="152"/>
        <v>0.62255309656589364</v>
      </c>
    </row>
    <row r="3243" spans="1:20" s="1063" customFormat="1">
      <c r="A3243" s="1072" t="s">
        <v>846</v>
      </c>
      <c r="B3243" s="1063" t="s">
        <v>768</v>
      </c>
      <c r="C3243" s="1063" t="s">
        <v>806</v>
      </c>
      <c r="D3243" s="1063" t="s">
        <v>1051</v>
      </c>
      <c r="E3243" s="1066">
        <v>2019</v>
      </c>
      <c r="F3243" s="1066">
        <v>2019</v>
      </c>
      <c r="G3243" s="1064">
        <v>43564</v>
      </c>
      <c r="H3243" s="1117">
        <f t="shared" si="150"/>
        <v>2019</v>
      </c>
      <c r="I3243" s="1118"/>
      <c r="J3243" s="1063" t="s">
        <v>925</v>
      </c>
      <c r="K3243" s="1063" t="s">
        <v>924</v>
      </c>
      <c r="L3243" s="1063" t="s">
        <v>827</v>
      </c>
      <c r="M3243" s="1063">
        <v>57.767999999999994</v>
      </c>
      <c r="N3243" s="1063">
        <v>2.8999999999999998E-2</v>
      </c>
      <c r="O3243" s="1062">
        <f>VLOOKUP(C3243,'A. Rate Class Allocations'!$B$124:$J$128,6,FALSE)</f>
        <v>0.94261788524984402</v>
      </c>
      <c r="P3243" s="1061">
        <f>VLOOKUP(C3243,'A. Rate Class Allocations'!$B$124:$J$128,8,FALSE)</f>
        <v>0.86676492558695795</v>
      </c>
      <c r="Q3243" s="1061">
        <f>VLOOKUP(C3243,'A. Rate Class Allocations'!$B$124:$J$128,7,FALSE)</f>
        <v>0.93591420350510102</v>
      </c>
      <c r="R3243" s="1061">
        <f>VLOOKUP(C3243,'A. Rate Class Allocations'!$B$124:$J$128,9,FALSE)</f>
        <v>0.67326093337246795</v>
      </c>
      <c r="S3243" s="1060">
        <f t="shared" si="151"/>
        <v>47.198080503489564</v>
      </c>
      <c r="T3243" s="1060">
        <f t="shared" si="152"/>
        <v>1.8273319636043429E-2</v>
      </c>
    </row>
    <row r="3244" spans="1:20" s="1063" customFormat="1">
      <c r="A3244" s="1072" t="s">
        <v>846</v>
      </c>
      <c r="B3244" s="1063" t="s">
        <v>768</v>
      </c>
      <c r="C3244" s="1063" t="s">
        <v>806</v>
      </c>
      <c r="D3244" s="1063" t="s">
        <v>1051</v>
      </c>
      <c r="E3244" s="1066">
        <v>2019</v>
      </c>
      <c r="F3244" s="1066">
        <v>2019</v>
      </c>
      <c r="G3244" s="1064">
        <v>43564</v>
      </c>
      <c r="H3244" s="1117">
        <f t="shared" si="150"/>
        <v>2019</v>
      </c>
      <c r="I3244" s="1118"/>
      <c r="J3244" s="1063" t="s">
        <v>925</v>
      </c>
      <c r="K3244" s="1063" t="s">
        <v>924</v>
      </c>
      <c r="L3244" s="1063" t="s">
        <v>827</v>
      </c>
      <c r="M3244" s="1063">
        <v>304.77600000000001</v>
      </c>
      <c r="N3244" s="1063">
        <v>0.153</v>
      </c>
      <c r="O3244" s="1062">
        <f>VLOOKUP(C3244,'A. Rate Class Allocations'!$B$124:$J$128,6,FALSE)</f>
        <v>0.94261788524984402</v>
      </c>
      <c r="P3244" s="1061">
        <f>VLOOKUP(C3244,'A. Rate Class Allocations'!$B$124:$J$128,8,FALSE)</f>
        <v>0.86676492558695795</v>
      </c>
      <c r="Q3244" s="1061">
        <f>VLOOKUP(C3244,'A. Rate Class Allocations'!$B$124:$J$128,7,FALSE)</f>
        <v>0.93591420350510102</v>
      </c>
      <c r="R3244" s="1061">
        <f>VLOOKUP(C3244,'A. Rate Class Allocations'!$B$124:$J$128,9,FALSE)</f>
        <v>0.67326093337246795</v>
      </c>
      <c r="S3244" s="1060">
        <f t="shared" si="151"/>
        <v>249.01056265634151</v>
      </c>
      <c r="T3244" s="1060">
        <f t="shared" si="152"/>
        <v>9.6407513941884321E-2</v>
      </c>
    </row>
    <row r="3245" spans="1:20" s="1063" customFormat="1">
      <c r="A3245" s="1072" t="s">
        <v>846</v>
      </c>
      <c r="B3245" s="1063" t="s">
        <v>768</v>
      </c>
      <c r="C3245" s="1063" t="s">
        <v>806</v>
      </c>
      <c r="D3245" s="1063" t="s">
        <v>1051</v>
      </c>
      <c r="E3245" s="1066">
        <v>2019</v>
      </c>
      <c r="F3245" s="1066">
        <v>2019</v>
      </c>
      <c r="G3245" s="1064">
        <v>43564</v>
      </c>
      <c r="H3245" s="1117">
        <f t="shared" si="150"/>
        <v>2019</v>
      </c>
      <c r="I3245" s="1118"/>
      <c r="J3245" s="1063" t="s">
        <v>843</v>
      </c>
      <c r="K3245" s="1063" t="s">
        <v>924</v>
      </c>
      <c r="L3245" s="1063" t="s">
        <v>827</v>
      </c>
      <c r="M3245" s="1063">
        <v>167.32799999999997</v>
      </c>
      <c r="N3245" s="1063">
        <v>8.3999999999999991E-2</v>
      </c>
      <c r="O3245" s="1062">
        <f>VLOOKUP(C3245,'A. Rate Class Allocations'!$B$124:$J$128,6,FALSE)</f>
        <v>0.94261788524984402</v>
      </c>
      <c r="P3245" s="1061">
        <f>VLOOKUP(C3245,'A. Rate Class Allocations'!$B$124:$J$128,8,FALSE)</f>
        <v>0.86676492558695795</v>
      </c>
      <c r="Q3245" s="1061">
        <f>VLOOKUP(C3245,'A. Rate Class Allocations'!$B$124:$J$128,7,FALSE)</f>
        <v>0.93591420350510102</v>
      </c>
      <c r="R3245" s="1061">
        <f>VLOOKUP(C3245,'A. Rate Class Allocations'!$B$124:$J$128,9,FALSE)</f>
        <v>0.67326093337246795</v>
      </c>
      <c r="S3245" s="1060">
        <f t="shared" si="151"/>
        <v>136.71168145838357</v>
      </c>
      <c r="T3245" s="1060">
        <f t="shared" si="152"/>
        <v>5.2929615497505113E-2</v>
      </c>
    </row>
    <row r="3246" spans="1:20" s="1063" customFormat="1">
      <c r="A3246" s="1072" t="s">
        <v>846</v>
      </c>
      <c r="B3246" s="1063" t="s">
        <v>768</v>
      </c>
      <c r="C3246" s="1063" t="s">
        <v>806</v>
      </c>
      <c r="D3246" s="1063" t="s">
        <v>1051</v>
      </c>
      <c r="E3246" s="1066">
        <v>2019</v>
      </c>
      <c r="F3246" s="1066">
        <v>2019</v>
      </c>
      <c r="G3246" s="1064">
        <v>43564</v>
      </c>
      <c r="H3246" s="1117">
        <f t="shared" si="150"/>
        <v>2019</v>
      </c>
      <c r="I3246" s="1118"/>
      <c r="J3246" s="1063" t="s">
        <v>843</v>
      </c>
      <c r="K3246" s="1063" t="s">
        <v>924</v>
      </c>
      <c r="L3246" s="1063" t="s">
        <v>827</v>
      </c>
      <c r="M3246" s="1063">
        <v>828.67200000000014</v>
      </c>
      <c r="N3246" s="1063">
        <v>0.41600000000000004</v>
      </c>
      <c r="O3246" s="1062">
        <f>VLOOKUP(C3246,'A. Rate Class Allocations'!$B$124:$J$128,6,FALSE)</f>
        <v>0.94261788524984402</v>
      </c>
      <c r="P3246" s="1061">
        <f>VLOOKUP(C3246,'A. Rate Class Allocations'!$B$124:$J$128,8,FALSE)</f>
        <v>0.86676492558695795</v>
      </c>
      <c r="Q3246" s="1061">
        <f>VLOOKUP(C3246,'A. Rate Class Allocations'!$B$124:$J$128,7,FALSE)</f>
        <v>0.93591420350510102</v>
      </c>
      <c r="R3246" s="1061">
        <f>VLOOKUP(C3246,'A. Rate Class Allocations'!$B$124:$J$128,9,FALSE)</f>
        <v>0.67326093337246795</v>
      </c>
      <c r="S3246" s="1060">
        <f t="shared" si="151"/>
        <v>677.04832722247113</v>
      </c>
      <c r="T3246" s="1060">
        <f t="shared" si="152"/>
        <v>0.26212761960669206</v>
      </c>
    </row>
    <row r="3247" spans="1:20" s="1063" customFormat="1">
      <c r="A3247" s="1072" t="s">
        <v>846</v>
      </c>
      <c r="B3247" s="1063" t="s">
        <v>768</v>
      </c>
      <c r="C3247" s="1063" t="s">
        <v>806</v>
      </c>
      <c r="D3247" s="1063" t="s">
        <v>1050</v>
      </c>
      <c r="E3247" s="1066">
        <v>2019</v>
      </c>
      <c r="F3247" s="1066">
        <v>2019</v>
      </c>
      <c r="G3247" s="1064">
        <v>43558</v>
      </c>
      <c r="H3247" s="1117">
        <f t="shared" si="150"/>
        <v>2019</v>
      </c>
      <c r="I3247" s="1118"/>
      <c r="J3247" s="1063" t="s">
        <v>925</v>
      </c>
      <c r="K3247" s="1063" t="s">
        <v>924</v>
      </c>
      <c r="L3247" s="1063" t="s">
        <v>827</v>
      </c>
      <c r="M3247" s="1063">
        <v>1514.9159999999997</v>
      </c>
      <c r="N3247" s="1063">
        <v>0.67599999999999993</v>
      </c>
      <c r="O3247" s="1062">
        <f>VLOOKUP(C3247,'A. Rate Class Allocations'!$B$124:$J$128,6,FALSE)</f>
        <v>0.94261788524984402</v>
      </c>
      <c r="P3247" s="1061">
        <f>VLOOKUP(C3247,'A. Rate Class Allocations'!$B$124:$J$128,8,FALSE)</f>
        <v>0.86676492558695795</v>
      </c>
      <c r="Q3247" s="1061">
        <f>VLOOKUP(C3247,'A. Rate Class Allocations'!$B$124:$J$128,7,FALSE)</f>
        <v>0.93591420350510102</v>
      </c>
      <c r="R3247" s="1061">
        <f>VLOOKUP(C3247,'A. Rate Class Allocations'!$B$124:$J$128,9,FALSE)</f>
        <v>0.67326093337246795</v>
      </c>
      <c r="S3247" s="1060">
        <f t="shared" si="151"/>
        <v>1237.7289732035797</v>
      </c>
      <c r="T3247" s="1060">
        <f t="shared" si="152"/>
        <v>0.42595738186087445</v>
      </c>
    </row>
    <row r="3248" spans="1:20" s="1063" customFormat="1">
      <c r="A3248" s="1072" t="s">
        <v>846</v>
      </c>
      <c r="B3248" s="1063" t="s">
        <v>768</v>
      </c>
      <c r="C3248" s="1063" t="s">
        <v>806</v>
      </c>
      <c r="D3248" s="1063" t="s">
        <v>1050</v>
      </c>
      <c r="E3248" s="1066">
        <v>2019</v>
      </c>
      <c r="F3248" s="1066">
        <v>2019</v>
      </c>
      <c r="G3248" s="1064">
        <v>43558</v>
      </c>
      <c r="H3248" s="1117">
        <f t="shared" si="150"/>
        <v>2019</v>
      </c>
      <c r="I3248" s="1118"/>
      <c r="J3248" s="1063" t="s">
        <v>925</v>
      </c>
      <c r="K3248" s="1063" t="s">
        <v>924</v>
      </c>
      <c r="L3248" s="1063" t="s">
        <v>827</v>
      </c>
      <c r="M3248" s="1063">
        <v>64.98899999999999</v>
      </c>
      <c r="N3248" s="1063">
        <v>2.8999999999999998E-2</v>
      </c>
      <c r="O3248" s="1062">
        <f>VLOOKUP(C3248,'A. Rate Class Allocations'!$B$124:$J$128,6,FALSE)</f>
        <v>0.94261788524984402</v>
      </c>
      <c r="P3248" s="1061">
        <f>VLOOKUP(C3248,'A. Rate Class Allocations'!$B$124:$J$128,8,FALSE)</f>
        <v>0.86676492558695795</v>
      </c>
      <c r="Q3248" s="1061">
        <f>VLOOKUP(C3248,'A. Rate Class Allocations'!$B$124:$J$128,7,FALSE)</f>
        <v>0.93591420350510102</v>
      </c>
      <c r="R3248" s="1061">
        <f>VLOOKUP(C3248,'A. Rate Class Allocations'!$B$124:$J$128,9,FALSE)</f>
        <v>0.67326093337246795</v>
      </c>
      <c r="S3248" s="1060">
        <f t="shared" si="151"/>
        <v>53.097840566425759</v>
      </c>
      <c r="T3248" s="1060">
        <f t="shared" si="152"/>
        <v>1.8273319636043429E-2</v>
      </c>
    </row>
    <row r="3249" spans="1:20" s="1063" customFormat="1">
      <c r="A3249" s="1072" t="s">
        <v>846</v>
      </c>
      <c r="B3249" s="1063" t="s">
        <v>768</v>
      </c>
      <c r="C3249" s="1063" t="s">
        <v>806</v>
      </c>
      <c r="D3249" s="1063" t="s">
        <v>1050</v>
      </c>
      <c r="E3249" s="1066">
        <v>2019</v>
      </c>
      <c r="F3249" s="1066">
        <v>2019</v>
      </c>
      <c r="G3249" s="1064">
        <v>43558</v>
      </c>
      <c r="H3249" s="1117">
        <f t="shared" si="150"/>
        <v>2019</v>
      </c>
      <c r="I3249" s="1118"/>
      <c r="J3249" s="1063" t="s">
        <v>925</v>
      </c>
      <c r="K3249" s="1063" t="s">
        <v>924</v>
      </c>
      <c r="L3249" s="1063" t="s">
        <v>827</v>
      </c>
      <c r="M3249" s="1063">
        <v>342.87299999999999</v>
      </c>
      <c r="N3249" s="1063">
        <v>0.153</v>
      </c>
      <c r="O3249" s="1062">
        <f>VLOOKUP(C3249,'A. Rate Class Allocations'!$B$124:$J$128,6,FALSE)</f>
        <v>0.94261788524984402</v>
      </c>
      <c r="P3249" s="1061">
        <f>VLOOKUP(C3249,'A. Rate Class Allocations'!$B$124:$J$128,8,FALSE)</f>
        <v>0.86676492558695795</v>
      </c>
      <c r="Q3249" s="1061">
        <f>VLOOKUP(C3249,'A. Rate Class Allocations'!$B$124:$J$128,7,FALSE)</f>
        <v>0.93591420350510102</v>
      </c>
      <c r="R3249" s="1061">
        <f>VLOOKUP(C3249,'A. Rate Class Allocations'!$B$124:$J$128,9,FALSE)</f>
        <v>0.67326093337246795</v>
      </c>
      <c r="S3249" s="1060">
        <f t="shared" si="151"/>
        <v>280.13688298838417</v>
      </c>
      <c r="T3249" s="1060">
        <f t="shared" si="152"/>
        <v>9.6407513941884321E-2</v>
      </c>
    </row>
    <row r="3250" spans="1:20" s="1063" customFormat="1">
      <c r="A3250" s="1072" t="s">
        <v>846</v>
      </c>
      <c r="B3250" s="1063" t="s">
        <v>768</v>
      </c>
      <c r="C3250" s="1063" t="s">
        <v>806</v>
      </c>
      <c r="D3250" s="1063" t="s">
        <v>1049</v>
      </c>
      <c r="E3250" s="1066">
        <v>2019</v>
      </c>
      <c r="F3250" s="1066">
        <v>2019</v>
      </c>
      <c r="G3250" s="1064">
        <v>43558</v>
      </c>
      <c r="H3250" s="1117">
        <f t="shared" si="150"/>
        <v>2019</v>
      </c>
      <c r="I3250" s="1118"/>
      <c r="J3250" s="1063" t="s">
        <v>925</v>
      </c>
      <c r="K3250" s="1063" t="s">
        <v>924</v>
      </c>
      <c r="L3250" s="1063" t="s">
        <v>827</v>
      </c>
      <c r="M3250" s="1063">
        <v>1035.8400000000004</v>
      </c>
      <c r="N3250" s="1063">
        <v>0.52000000000000013</v>
      </c>
      <c r="O3250" s="1062">
        <f>VLOOKUP(C3250,'A. Rate Class Allocations'!$B$124:$J$128,6,FALSE)</f>
        <v>0.94261788524984402</v>
      </c>
      <c r="P3250" s="1061">
        <f>VLOOKUP(C3250,'A. Rate Class Allocations'!$B$124:$J$128,8,FALSE)</f>
        <v>0.86676492558695795</v>
      </c>
      <c r="Q3250" s="1061">
        <f>VLOOKUP(C3250,'A. Rate Class Allocations'!$B$124:$J$128,7,FALSE)</f>
        <v>0.93591420350510102</v>
      </c>
      <c r="R3250" s="1061">
        <f>VLOOKUP(C3250,'A. Rate Class Allocations'!$B$124:$J$128,9,FALSE)</f>
        <v>0.67326093337246795</v>
      </c>
      <c r="S3250" s="1060">
        <f t="shared" si="151"/>
        <v>846.31040902808923</v>
      </c>
      <c r="T3250" s="1060">
        <f t="shared" si="152"/>
        <v>0.32765952450836505</v>
      </c>
    </row>
    <row r="3251" spans="1:20" s="1063" customFormat="1">
      <c r="A3251" s="1072" t="s">
        <v>846</v>
      </c>
      <c r="B3251" s="1063" t="s">
        <v>768</v>
      </c>
      <c r="C3251" s="1063" t="s">
        <v>806</v>
      </c>
      <c r="D3251" s="1063" t="s">
        <v>1049</v>
      </c>
      <c r="E3251" s="1066">
        <v>2019</v>
      </c>
      <c r="F3251" s="1066">
        <v>2019</v>
      </c>
      <c r="G3251" s="1064">
        <v>43558</v>
      </c>
      <c r="H3251" s="1117">
        <f t="shared" si="150"/>
        <v>2019</v>
      </c>
      <c r="I3251" s="1118"/>
      <c r="J3251" s="1063" t="s">
        <v>925</v>
      </c>
      <c r="K3251" s="1063" t="s">
        <v>924</v>
      </c>
      <c r="L3251" s="1063" t="s">
        <v>827</v>
      </c>
      <c r="M3251" s="1063">
        <v>635.44800000000009</v>
      </c>
      <c r="N3251" s="1063">
        <v>0.31900000000000006</v>
      </c>
      <c r="O3251" s="1062">
        <f>VLOOKUP(C3251,'A. Rate Class Allocations'!$B$124:$J$128,6,FALSE)</f>
        <v>0.94261788524984402</v>
      </c>
      <c r="P3251" s="1061">
        <f>VLOOKUP(C3251,'A. Rate Class Allocations'!$B$124:$J$128,8,FALSE)</f>
        <v>0.86676492558695795</v>
      </c>
      <c r="Q3251" s="1061">
        <f>VLOOKUP(C3251,'A. Rate Class Allocations'!$B$124:$J$128,7,FALSE)</f>
        <v>0.93591420350510102</v>
      </c>
      <c r="R3251" s="1061">
        <f>VLOOKUP(C3251,'A. Rate Class Allocations'!$B$124:$J$128,9,FALSE)</f>
        <v>0.67326093337246795</v>
      </c>
      <c r="S3251" s="1060">
        <f t="shared" si="151"/>
        <v>519.17888553838532</v>
      </c>
      <c r="T3251" s="1060">
        <f t="shared" si="152"/>
        <v>0.20100651599647781</v>
      </c>
    </row>
    <row r="3252" spans="1:20" s="1063" customFormat="1">
      <c r="A3252" s="1072" t="s">
        <v>846</v>
      </c>
      <c r="B3252" s="1063" t="s">
        <v>768</v>
      </c>
      <c r="C3252" s="1063" t="s">
        <v>806</v>
      </c>
      <c r="D3252" s="1063" t="s">
        <v>1048</v>
      </c>
      <c r="E3252" s="1066">
        <v>2019</v>
      </c>
      <c r="F3252" s="1066">
        <v>2019</v>
      </c>
      <c r="G3252" s="1064">
        <v>43559</v>
      </c>
      <c r="H3252" s="1117">
        <f t="shared" si="150"/>
        <v>2019</v>
      </c>
      <c r="I3252" s="1118"/>
      <c r="J3252" s="1063" t="s">
        <v>925</v>
      </c>
      <c r="K3252" s="1063" t="s">
        <v>924</v>
      </c>
      <c r="L3252" s="1063" t="s">
        <v>827</v>
      </c>
      <c r="M3252" s="1063">
        <v>1514.9159999999997</v>
      </c>
      <c r="N3252" s="1063">
        <v>0.67599999999999993</v>
      </c>
      <c r="O3252" s="1062">
        <f>VLOOKUP(C3252,'A. Rate Class Allocations'!$B$124:$J$128,6,FALSE)</f>
        <v>0.94261788524984402</v>
      </c>
      <c r="P3252" s="1061">
        <f>VLOOKUP(C3252,'A. Rate Class Allocations'!$B$124:$J$128,8,FALSE)</f>
        <v>0.86676492558695795</v>
      </c>
      <c r="Q3252" s="1061">
        <f>VLOOKUP(C3252,'A. Rate Class Allocations'!$B$124:$J$128,7,FALSE)</f>
        <v>0.93591420350510102</v>
      </c>
      <c r="R3252" s="1061">
        <f>VLOOKUP(C3252,'A. Rate Class Allocations'!$B$124:$J$128,9,FALSE)</f>
        <v>0.67326093337246795</v>
      </c>
      <c r="S3252" s="1060">
        <f t="shared" si="151"/>
        <v>1237.7289732035797</v>
      </c>
      <c r="T3252" s="1060">
        <f t="shared" si="152"/>
        <v>0.42595738186087445</v>
      </c>
    </row>
    <row r="3253" spans="1:20" s="1063" customFormat="1">
      <c r="A3253" s="1072" t="s">
        <v>846</v>
      </c>
      <c r="B3253" s="1063" t="s">
        <v>768</v>
      </c>
      <c r="C3253" s="1063" t="s">
        <v>806</v>
      </c>
      <c r="D3253" s="1063" t="s">
        <v>1048</v>
      </c>
      <c r="E3253" s="1066">
        <v>2019</v>
      </c>
      <c r="F3253" s="1066">
        <v>2019</v>
      </c>
      <c r="G3253" s="1064">
        <v>43559</v>
      </c>
      <c r="H3253" s="1117">
        <f t="shared" si="150"/>
        <v>2019</v>
      </c>
      <c r="I3253" s="1118"/>
      <c r="J3253" s="1063" t="s">
        <v>925</v>
      </c>
      <c r="K3253" s="1063" t="s">
        <v>924</v>
      </c>
      <c r="L3253" s="1063" t="s">
        <v>827</v>
      </c>
      <c r="M3253" s="1063">
        <v>3085.8569999999995</v>
      </c>
      <c r="N3253" s="1063">
        <v>1.3769999999999998</v>
      </c>
      <c r="O3253" s="1062">
        <f>VLOOKUP(C3253,'A. Rate Class Allocations'!$B$124:$J$128,6,FALSE)</f>
        <v>0.94261788524984402</v>
      </c>
      <c r="P3253" s="1061">
        <f>VLOOKUP(C3253,'A. Rate Class Allocations'!$B$124:$J$128,8,FALSE)</f>
        <v>0.86676492558695795</v>
      </c>
      <c r="Q3253" s="1061">
        <f>VLOOKUP(C3253,'A. Rate Class Allocations'!$B$124:$J$128,7,FALSE)</f>
        <v>0.93591420350510102</v>
      </c>
      <c r="R3253" s="1061">
        <f>VLOOKUP(C3253,'A. Rate Class Allocations'!$B$124:$J$128,9,FALSE)</f>
        <v>0.67326093337246795</v>
      </c>
      <c r="S3253" s="1060">
        <f t="shared" si="151"/>
        <v>2521.2319468954574</v>
      </c>
      <c r="T3253" s="1060">
        <f t="shared" si="152"/>
        <v>0.86766762547695875</v>
      </c>
    </row>
    <row r="3254" spans="1:20" s="1063" customFormat="1">
      <c r="A3254" s="1072" t="s">
        <v>846</v>
      </c>
      <c r="B3254" s="1063" t="s">
        <v>768</v>
      </c>
      <c r="C3254" s="1063" t="s">
        <v>806</v>
      </c>
      <c r="D3254" s="1063" t="s">
        <v>1048</v>
      </c>
      <c r="E3254" s="1066">
        <v>2019</v>
      </c>
      <c r="F3254" s="1066">
        <v>2019</v>
      </c>
      <c r="G3254" s="1064">
        <v>43559</v>
      </c>
      <c r="H3254" s="1117">
        <f t="shared" si="150"/>
        <v>2019</v>
      </c>
      <c r="I3254" s="1118"/>
      <c r="J3254" s="1063" t="s">
        <v>925</v>
      </c>
      <c r="K3254" s="1063" t="s">
        <v>924</v>
      </c>
      <c r="L3254" s="1063" t="s">
        <v>827</v>
      </c>
      <c r="M3254" s="1063">
        <v>1084.6440000000002</v>
      </c>
      <c r="N3254" s="1063">
        <v>0.48400000000000004</v>
      </c>
      <c r="O3254" s="1062">
        <f>VLOOKUP(C3254,'A. Rate Class Allocations'!$B$124:$J$128,6,FALSE)</f>
        <v>0.94261788524984402</v>
      </c>
      <c r="P3254" s="1061">
        <f>VLOOKUP(C3254,'A. Rate Class Allocations'!$B$124:$J$128,8,FALSE)</f>
        <v>0.86676492558695795</v>
      </c>
      <c r="Q3254" s="1061">
        <f>VLOOKUP(C3254,'A. Rate Class Allocations'!$B$124:$J$128,7,FALSE)</f>
        <v>0.93591420350510102</v>
      </c>
      <c r="R3254" s="1061">
        <f>VLOOKUP(C3254,'A. Rate Class Allocations'!$B$124:$J$128,9,FALSE)</f>
        <v>0.67326093337246795</v>
      </c>
      <c r="S3254" s="1060">
        <f t="shared" si="151"/>
        <v>886.1846494534509</v>
      </c>
      <c r="T3254" s="1060">
        <f t="shared" si="152"/>
        <v>0.30497540358086284</v>
      </c>
    </row>
    <row r="3255" spans="1:20" s="1063" customFormat="1">
      <c r="A3255" s="1072" t="s">
        <v>846</v>
      </c>
      <c r="B3255" s="1063" t="s">
        <v>768</v>
      </c>
      <c r="C3255" s="1063" t="s">
        <v>806</v>
      </c>
      <c r="D3255" s="1063" t="s">
        <v>1047</v>
      </c>
      <c r="E3255" s="1066">
        <v>2019</v>
      </c>
      <c r="F3255" s="1066">
        <v>2019</v>
      </c>
      <c r="G3255" s="1064">
        <v>43564</v>
      </c>
      <c r="H3255" s="1117">
        <f t="shared" si="150"/>
        <v>2019</v>
      </c>
      <c r="I3255" s="1118"/>
      <c r="J3255" s="1063" t="s">
        <v>925</v>
      </c>
      <c r="K3255" s="1063" t="s">
        <v>924</v>
      </c>
      <c r="L3255" s="1063" t="s">
        <v>827</v>
      </c>
      <c r="M3255" s="1063">
        <v>1035.8400000000004</v>
      </c>
      <c r="N3255" s="1063">
        <v>0.52000000000000013</v>
      </c>
      <c r="O3255" s="1062">
        <f>VLOOKUP(C3255,'A. Rate Class Allocations'!$B$124:$J$128,6,FALSE)</f>
        <v>0.94261788524984402</v>
      </c>
      <c r="P3255" s="1061">
        <f>VLOOKUP(C3255,'A. Rate Class Allocations'!$B$124:$J$128,8,FALSE)</f>
        <v>0.86676492558695795</v>
      </c>
      <c r="Q3255" s="1061">
        <f>VLOOKUP(C3255,'A. Rate Class Allocations'!$B$124:$J$128,7,FALSE)</f>
        <v>0.93591420350510102</v>
      </c>
      <c r="R3255" s="1061">
        <f>VLOOKUP(C3255,'A. Rate Class Allocations'!$B$124:$J$128,9,FALSE)</f>
        <v>0.67326093337246795</v>
      </c>
      <c r="S3255" s="1060">
        <f t="shared" si="151"/>
        <v>846.31040902808923</v>
      </c>
      <c r="T3255" s="1060">
        <f t="shared" si="152"/>
        <v>0.32765952450836505</v>
      </c>
    </row>
    <row r="3256" spans="1:20" s="1063" customFormat="1">
      <c r="A3256" s="1072" t="s">
        <v>846</v>
      </c>
      <c r="B3256" s="1063" t="s">
        <v>768</v>
      </c>
      <c r="C3256" s="1063" t="s">
        <v>806</v>
      </c>
      <c r="D3256" s="1063" t="s">
        <v>1047</v>
      </c>
      <c r="E3256" s="1066">
        <v>2019</v>
      </c>
      <c r="F3256" s="1066">
        <v>2019</v>
      </c>
      <c r="G3256" s="1064">
        <v>43564</v>
      </c>
      <c r="H3256" s="1117">
        <f t="shared" si="150"/>
        <v>2019</v>
      </c>
      <c r="I3256" s="1118"/>
      <c r="J3256" s="1063" t="s">
        <v>925</v>
      </c>
      <c r="K3256" s="1063" t="s">
        <v>924</v>
      </c>
      <c r="L3256" s="1063" t="s">
        <v>827</v>
      </c>
      <c r="M3256" s="1063">
        <v>57.767999999999994</v>
      </c>
      <c r="N3256" s="1063">
        <v>2.8999999999999998E-2</v>
      </c>
      <c r="O3256" s="1062">
        <f>VLOOKUP(C3256,'A. Rate Class Allocations'!$B$124:$J$128,6,FALSE)</f>
        <v>0.94261788524984402</v>
      </c>
      <c r="P3256" s="1061">
        <f>VLOOKUP(C3256,'A. Rate Class Allocations'!$B$124:$J$128,8,FALSE)</f>
        <v>0.86676492558695795</v>
      </c>
      <c r="Q3256" s="1061">
        <f>VLOOKUP(C3256,'A. Rate Class Allocations'!$B$124:$J$128,7,FALSE)</f>
        <v>0.93591420350510102</v>
      </c>
      <c r="R3256" s="1061">
        <f>VLOOKUP(C3256,'A. Rate Class Allocations'!$B$124:$J$128,9,FALSE)</f>
        <v>0.67326093337246795</v>
      </c>
      <c r="S3256" s="1060">
        <f t="shared" si="151"/>
        <v>47.198080503489564</v>
      </c>
      <c r="T3256" s="1060">
        <f t="shared" si="152"/>
        <v>1.8273319636043429E-2</v>
      </c>
    </row>
    <row r="3257" spans="1:20" s="1063" customFormat="1">
      <c r="A3257" s="1072" t="s">
        <v>846</v>
      </c>
      <c r="B3257" s="1063" t="s">
        <v>768</v>
      </c>
      <c r="C3257" s="1063" t="s">
        <v>806</v>
      </c>
      <c r="D3257" s="1063" t="s">
        <v>1046</v>
      </c>
      <c r="E3257" s="1066">
        <v>2019</v>
      </c>
      <c r="F3257" s="1066">
        <v>2019</v>
      </c>
      <c r="G3257" s="1064">
        <v>43557</v>
      </c>
      <c r="H3257" s="1117">
        <f t="shared" si="150"/>
        <v>2019</v>
      </c>
      <c r="I3257" s="1118"/>
      <c r="J3257" s="1063" t="s">
        <v>925</v>
      </c>
      <c r="K3257" s="1063" t="s">
        <v>924</v>
      </c>
      <c r="L3257" s="1063" t="s">
        <v>827</v>
      </c>
      <c r="M3257" s="1063">
        <v>1014.5200000000004</v>
      </c>
      <c r="N3257" s="1063">
        <v>0.52000000000000013</v>
      </c>
      <c r="O3257" s="1062">
        <f>VLOOKUP(C3257,'A. Rate Class Allocations'!$B$124:$J$128,6,FALSE)</f>
        <v>0.94261788524984402</v>
      </c>
      <c r="P3257" s="1061">
        <f>VLOOKUP(C3257,'A. Rate Class Allocations'!$B$124:$J$128,8,FALSE)</f>
        <v>0.86676492558695795</v>
      </c>
      <c r="Q3257" s="1061">
        <f>VLOOKUP(C3257,'A. Rate Class Allocations'!$B$124:$J$128,7,FALSE)</f>
        <v>0.93591420350510102</v>
      </c>
      <c r="R3257" s="1061">
        <f>VLOOKUP(C3257,'A. Rate Class Allocations'!$B$124:$J$128,9,FALSE)</f>
        <v>0.67326093337246795</v>
      </c>
      <c r="S3257" s="1060">
        <f t="shared" si="151"/>
        <v>828.89136948484042</v>
      </c>
      <c r="T3257" s="1060">
        <f t="shared" si="152"/>
        <v>0.32765952450836505</v>
      </c>
    </row>
    <row r="3258" spans="1:20" s="1063" customFormat="1">
      <c r="A3258" s="1072" t="s">
        <v>846</v>
      </c>
      <c r="B3258" s="1063" t="s">
        <v>768</v>
      </c>
      <c r="C3258" s="1063" t="s">
        <v>806</v>
      </c>
      <c r="D3258" s="1063" t="s">
        <v>1046</v>
      </c>
      <c r="E3258" s="1066">
        <v>2019</v>
      </c>
      <c r="F3258" s="1066">
        <v>2019</v>
      </c>
      <c r="G3258" s="1064">
        <v>43557</v>
      </c>
      <c r="H3258" s="1117">
        <f t="shared" si="150"/>
        <v>2019</v>
      </c>
      <c r="I3258" s="1118"/>
      <c r="J3258" s="1063" t="s">
        <v>925</v>
      </c>
      <c r="K3258" s="1063" t="s">
        <v>924</v>
      </c>
      <c r="L3258" s="1063" t="s">
        <v>827</v>
      </c>
      <c r="M3258" s="1063">
        <v>56.578999999999994</v>
      </c>
      <c r="N3258" s="1063">
        <v>2.8999999999999998E-2</v>
      </c>
      <c r="O3258" s="1062">
        <f>VLOOKUP(C3258,'A. Rate Class Allocations'!$B$124:$J$128,6,FALSE)</f>
        <v>0.94261788524984402</v>
      </c>
      <c r="P3258" s="1061">
        <f>VLOOKUP(C3258,'A. Rate Class Allocations'!$B$124:$J$128,8,FALSE)</f>
        <v>0.86676492558695795</v>
      </c>
      <c r="Q3258" s="1061">
        <f>VLOOKUP(C3258,'A. Rate Class Allocations'!$B$124:$J$128,7,FALSE)</f>
        <v>0.93591420350510102</v>
      </c>
      <c r="R3258" s="1061">
        <f>VLOOKUP(C3258,'A. Rate Class Allocations'!$B$124:$J$128,9,FALSE)</f>
        <v>0.67326093337246795</v>
      </c>
      <c r="S3258" s="1060">
        <f t="shared" si="151"/>
        <v>46.22663406742376</v>
      </c>
      <c r="T3258" s="1060">
        <f t="shared" si="152"/>
        <v>1.8273319636043429E-2</v>
      </c>
    </row>
    <row r="3259" spans="1:20" s="1063" customFormat="1">
      <c r="A3259" s="1072" t="s">
        <v>846</v>
      </c>
      <c r="B3259" s="1063" t="s">
        <v>768</v>
      </c>
      <c r="C3259" s="1063" t="s">
        <v>806</v>
      </c>
      <c r="D3259" s="1063" t="s">
        <v>1045</v>
      </c>
      <c r="E3259" s="1066">
        <v>2019</v>
      </c>
      <c r="F3259" s="1066">
        <v>2019</v>
      </c>
      <c r="G3259" s="1064">
        <v>43559</v>
      </c>
      <c r="H3259" s="1117">
        <f t="shared" si="150"/>
        <v>2019</v>
      </c>
      <c r="I3259" s="1118"/>
      <c r="J3259" s="1063" t="s">
        <v>925</v>
      </c>
      <c r="K3259" s="1063" t="s">
        <v>924</v>
      </c>
      <c r="L3259" s="1063" t="s">
        <v>827</v>
      </c>
      <c r="M3259" s="1063">
        <v>1753.0240000000001</v>
      </c>
      <c r="N3259" s="1063">
        <v>0.72800000000000009</v>
      </c>
      <c r="O3259" s="1062">
        <f>VLOOKUP(C3259,'A. Rate Class Allocations'!$B$124:$J$128,6,FALSE)</f>
        <v>0.94261788524984402</v>
      </c>
      <c r="P3259" s="1061">
        <f>VLOOKUP(C3259,'A. Rate Class Allocations'!$B$124:$J$128,8,FALSE)</f>
        <v>0.86676492558695795</v>
      </c>
      <c r="Q3259" s="1061">
        <f>VLOOKUP(C3259,'A. Rate Class Allocations'!$B$124:$J$128,7,FALSE)</f>
        <v>0.93591420350510102</v>
      </c>
      <c r="R3259" s="1061">
        <f>VLOOKUP(C3259,'A. Rate Class Allocations'!$B$124:$J$128,9,FALSE)</f>
        <v>0.67326093337246795</v>
      </c>
      <c r="S3259" s="1060">
        <f t="shared" si="151"/>
        <v>1432.2699050780589</v>
      </c>
      <c r="T3259" s="1060">
        <f t="shared" si="152"/>
        <v>0.45872333431171108</v>
      </c>
    </row>
    <row r="3260" spans="1:20" s="1063" customFormat="1">
      <c r="A3260" s="1072" t="s">
        <v>846</v>
      </c>
      <c r="B3260" s="1063" t="s">
        <v>768</v>
      </c>
      <c r="C3260" s="1063" t="s">
        <v>806</v>
      </c>
      <c r="D3260" s="1063" t="s">
        <v>1045</v>
      </c>
      <c r="E3260" s="1066">
        <v>2019</v>
      </c>
      <c r="F3260" s="1066">
        <v>2019</v>
      </c>
      <c r="G3260" s="1064">
        <v>43559</v>
      </c>
      <c r="H3260" s="1117">
        <f t="shared" si="150"/>
        <v>2019</v>
      </c>
      <c r="I3260" s="1118"/>
      <c r="J3260" s="1063" t="s">
        <v>925</v>
      </c>
      <c r="K3260" s="1063" t="s">
        <v>924</v>
      </c>
      <c r="L3260" s="1063" t="s">
        <v>827</v>
      </c>
      <c r="M3260" s="1063">
        <v>1187.1439999999998</v>
      </c>
      <c r="N3260" s="1063">
        <v>0.49299999999999988</v>
      </c>
      <c r="O3260" s="1062">
        <f>VLOOKUP(C3260,'A. Rate Class Allocations'!$B$124:$J$128,6,FALSE)</f>
        <v>0.94261788524984402</v>
      </c>
      <c r="P3260" s="1061">
        <f>VLOOKUP(C3260,'A. Rate Class Allocations'!$B$124:$J$128,8,FALSE)</f>
        <v>0.86676492558695795</v>
      </c>
      <c r="Q3260" s="1061">
        <f>VLOOKUP(C3260,'A. Rate Class Allocations'!$B$124:$J$128,7,FALSE)</f>
        <v>0.93591420350510102</v>
      </c>
      <c r="R3260" s="1061">
        <f>VLOOKUP(C3260,'A. Rate Class Allocations'!$B$124:$J$128,9,FALSE)</f>
        <v>0.67326093337246795</v>
      </c>
      <c r="S3260" s="1060">
        <f t="shared" si="151"/>
        <v>969.93003187291606</v>
      </c>
      <c r="T3260" s="1060">
        <f t="shared" si="152"/>
        <v>0.31064643381273827</v>
      </c>
    </row>
    <row r="3261" spans="1:20" s="1063" customFormat="1">
      <c r="A3261" s="1072" t="s">
        <v>846</v>
      </c>
      <c r="B3261" s="1063" t="s">
        <v>768</v>
      </c>
      <c r="C3261" s="1063" t="s">
        <v>806</v>
      </c>
      <c r="D3261" s="1063" t="s">
        <v>1045</v>
      </c>
      <c r="E3261" s="1066">
        <v>2019</v>
      </c>
      <c r="F3261" s="1066">
        <v>2019</v>
      </c>
      <c r="G3261" s="1064">
        <v>43559</v>
      </c>
      <c r="H3261" s="1117">
        <f t="shared" si="150"/>
        <v>2019</v>
      </c>
      <c r="I3261" s="1118"/>
      <c r="J3261" s="1063" t="s">
        <v>925</v>
      </c>
      <c r="K3261" s="1063" t="s">
        <v>924</v>
      </c>
      <c r="L3261" s="1063" t="s">
        <v>827</v>
      </c>
      <c r="M3261" s="1063">
        <v>368.42399999999998</v>
      </c>
      <c r="N3261" s="1063">
        <v>0.153</v>
      </c>
      <c r="O3261" s="1062">
        <f>VLOOKUP(C3261,'A. Rate Class Allocations'!$B$124:$J$128,6,FALSE)</f>
        <v>0.94261788524984402</v>
      </c>
      <c r="P3261" s="1061">
        <f>VLOOKUP(C3261,'A. Rate Class Allocations'!$B$124:$J$128,8,FALSE)</f>
        <v>0.86676492558695795</v>
      </c>
      <c r="Q3261" s="1061">
        <f>VLOOKUP(C3261,'A. Rate Class Allocations'!$B$124:$J$128,7,FALSE)</f>
        <v>0.93591420350510102</v>
      </c>
      <c r="R3261" s="1061">
        <f>VLOOKUP(C3261,'A. Rate Class Allocations'!$B$124:$J$128,9,FALSE)</f>
        <v>0.67326093337246795</v>
      </c>
      <c r="S3261" s="1060">
        <f t="shared" si="151"/>
        <v>301.01276851228431</v>
      </c>
      <c r="T3261" s="1060">
        <f t="shared" si="152"/>
        <v>9.6407513941884321E-2</v>
      </c>
    </row>
    <row r="3262" spans="1:20" s="1063" customFormat="1">
      <c r="A3262" s="1072" t="s">
        <v>846</v>
      </c>
      <c r="B3262" s="1063" t="s">
        <v>768</v>
      </c>
      <c r="C3262" s="1063" t="s">
        <v>806</v>
      </c>
      <c r="D3262" s="1063" t="s">
        <v>1044</v>
      </c>
      <c r="E3262" s="1066">
        <v>2019</v>
      </c>
      <c r="F3262" s="1066">
        <v>2019</v>
      </c>
      <c r="G3262" s="1064">
        <v>43579</v>
      </c>
      <c r="H3262" s="1117">
        <f t="shared" si="150"/>
        <v>2019</v>
      </c>
      <c r="I3262" s="1118"/>
      <c r="J3262" s="1063" t="s">
        <v>925</v>
      </c>
      <c r="K3262" s="1063" t="s">
        <v>924</v>
      </c>
      <c r="L3262" s="1063" t="s">
        <v>827</v>
      </c>
      <c r="M3262" s="1063">
        <v>349.596</v>
      </c>
      <c r="N3262" s="1063">
        <v>0.15600000000000003</v>
      </c>
      <c r="O3262" s="1062">
        <f>VLOOKUP(C3262,'A. Rate Class Allocations'!$B$124:$J$128,6,FALSE)</f>
        <v>0.94261788524984402</v>
      </c>
      <c r="P3262" s="1061">
        <f>VLOOKUP(C3262,'A. Rate Class Allocations'!$B$124:$J$128,8,FALSE)</f>
        <v>0.86676492558695795</v>
      </c>
      <c r="Q3262" s="1061">
        <f>VLOOKUP(C3262,'A. Rate Class Allocations'!$B$124:$J$128,7,FALSE)</f>
        <v>0.93591420350510102</v>
      </c>
      <c r="R3262" s="1061">
        <f>VLOOKUP(C3262,'A. Rate Class Allocations'!$B$124:$J$128,9,FALSE)</f>
        <v>0.67326093337246795</v>
      </c>
      <c r="S3262" s="1060">
        <f t="shared" si="151"/>
        <v>285.62976304697997</v>
      </c>
      <c r="T3262" s="1060">
        <f t="shared" si="152"/>
        <v>9.8297857352509524E-2</v>
      </c>
    </row>
    <row r="3263" spans="1:20" s="1063" customFormat="1">
      <c r="A3263" s="1072" t="s">
        <v>846</v>
      </c>
      <c r="B3263" s="1063" t="s">
        <v>768</v>
      </c>
      <c r="C3263" s="1063" t="s">
        <v>806</v>
      </c>
      <c r="D3263" s="1063" t="s">
        <v>1044</v>
      </c>
      <c r="E3263" s="1066">
        <v>2019</v>
      </c>
      <c r="F3263" s="1066">
        <v>2019</v>
      </c>
      <c r="G3263" s="1064">
        <v>43579</v>
      </c>
      <c r="H3263" s="1117">
        <f t="shared" si="150"/>
        <v>2019</v>
      </c>
      <c r="I3263" s="1118"/>
      <c r="J3263" s="1063" t="s">
        <v>925</v>
      </c>
      <c r="K3263" s="1063" t="s">
        <v>924</v>
      </c>
      <c r="L3263" s="1063" t="s">
        <v>827</v>
      </c>
      <c r="M3263" s="1063">
        <v>584.90099999999973</v>
      </c>
      <c r="N3263" s="1063">
        <v>0.2609999999999999</v>
      </c>
      <c r="O3263" s="1062">
        <f>VLOOKUP(C3263,'A. Rate Class Allocations'!$B$124:$J$128,6,FALSE)</f>
        <v>0.94261788524984402</v>
      </c>
      <c r="P3263" s="1061">
        <f>VLOOKUP(C3263,'A. Rate Class Allocations'!$B$124:$J$128,8,FALSE)</f>
        <v>0.86676492558695795</v>
      </c>
      <c r="Q3263" s="1061">
        <f>VLOOKUP(C3263,'A. Rate Class Allocations'!$B$124:$J$128,7,FALSE)</f>
        <v>0.93591420350510102</v>
      </c>
      <c r="R3263" s="1061">
        <f>VLOOKUP(C3263,'A. Rate Class Allocations'!$B$124:$J$128,9,FALSE)</f>
        <v>0.67326093337246795</v>
      </c>
      <c r="S3263" s="1060">
        <f t="shared" si="151"/>
        <v>477.88056509783172</v>
      </c>
      <c r="T3263" s="1060">
        <f t="shared" si="152"/>
        <v>0.16445987672439083</v>
      </c>
    </row>
    <row r="3264" spans="1:20" s="1063" customFormat="1">
      <c r="A3264" s="1072" t="s">
        <v>846</v>
      </c>
      <c r="B3264" s="1063" t="s">
        <v>768</v>
      </c>
      <c r="C3264" s="1063" t="s">
        <v>806</v>
      </c>
      <c r="D3264" s="1063" t="s">
        <v>1044</v>
      </c>
      <c r="E3264" s="1066">
        <v>2019</v>
      </c>
      <c r="F3264" s="1066">
        <v>2019</v>
      </c>
      <c r="G3264" s="1064">
        <v>43579</v>
      </c>
      <c r="H3264" s="1117">
        <f t="shared" si="150"/>
        <v>2019</v>
      </c>
      <c r="I3264" s="1118"/>
      <c r="J3264" s="1063" t="s">
        <v>925</v>
      </c>
      <c r="K3264" s="1063" t="s">
        <v>924</v>
      </c>
      <c r="L3264" s="1063" t="s">
        <v>827</v>
      </c>
      <c r="M3264" s="1063">
        <v>114.29100000000001</v>
      </c>
      <c r="N3264" s="1063">
        <v>5.0999999999999997E-2</v>
      </c>
      <c r="O3264" s="1062">
        <f>VLOOKUP(C3264,'A. Rate Class Allocations'!$B$124:$J$128,6,FALSE)</f>
        <v>0.94261788524984402</v>
      </c>
      <c r="P3264" s="1061">
        <f>VLOOKUP(C3264,'A. Rate Class Allocations'!$B$124:$J$128,8,FALSE)</f>
        <v>0.86676492558695795</v>
      </c>
      <c r="Q3264" s="1061">
        <f>VLOOKUP(C3264,'A. Rate Class Allocations'!$B$124:$J$128,7,FALSE)</f>
        <v>0.93591420350510102</v>
      </c>
      <c r="R3264" s="1061">
        <f>VLOOKUP(C3264,'A. Rate Class Allocations'!$B$124:$J$128,9,FALSE)</f>
        <v>0.67326093337246795</v>
      </c>
      <c r="S3264" s="1060">
        <f t="shared" si="151"/>
        <v>93.378960996128086</v>
      </c>
      <c r="T3264" s="1060">
        <f t="shared" si="152"/>
        <v>3.21358379806281E-2</v>
      </c>
    </row>
    <row r="3265" spans="1:20" s="1063" customFormat="1">
      <c r="A3265" s="1072" t="s">
        <v>846</v>
      </c>
      <c r="B3265" s="1063" t="s">
        <v>768</v>
      </c>
      <c r="C3265" s="1063" t="s">
        <v>806</v>
      </c>
      <c r="D3265" s="1063" t="s">
        <v>1043</v>
      </c>
      <c r="E3265" s="1066">
        <v>2019</v>
      </c>
      <c r="F3265" s="1066">
        <v>2019</v>
      </c>
      <c r="G3265" s="1064">
        <v>43559</v>
      </c>
      <c r="H3265" s="1117">
        <f t="shared" si="150"/>
        <v>2019</v>
      </c>
      <c r="I3265" s="1118"/>
      <c r="J3265" s="1063" t="s">
        <v>925</v>
      </c>
      <c r="K3265" s="1063" t="s">
        <v>924</v>
      </c>
      <c r="L3265" s="1063" t="s">
        <v>827</v>
      </c>
      <c r="M3265" s="1063">
        <v>635.44800000000009</v>
      </c>
      <c r="N3265" s="1063">
        <v>0.31900000000000006</v>
      </c>
      <c r="O3265" s="1062">
        <f>VLOOKUP(C3265,'A. Rate Class Allocations'!$B$124:$J$128,6,FALSE)</f>
        <v>0.94261788524984402</v>
      </c>
      <c r="P3265" s="1061">
        <f>VLOOKUP(C3265,'A. Rate Class Allocations'!$B$124:$J$128,8,FALSE)</f>
        <v>0.86676492558695795</v>
      </c>
      <c r="Q3265" s="1061">
        <f>VLOOKUP(C3265,'A. Rate Class Allocations'!$B$124:$J$128,7,FALSE)</f>
        <v>0.93591420350510102</v>
      </c>
      <c r="R3265" s="1061">
        <f>VLOOKUP(C3265,'A. Rate Class Allocations'!$B$124:$J$128,9,FALSE)</f>
        <v>0.67326093337246795</v>
      </c>
      <c r="S3265" s="1060">
        <f t="shared" si="151"/>
        <v>519.17888553838532</v>
      </c>
      <c r="T3265" s="1060">
        <f t="shared" si="152"/>
        <v>0.20100651599647781</v>
      </c>
    </row>
    <row r="3266" spans="1:20" s="1063" customFormat="1">
      <c r="A3266" s="1072" t="s">
        <v>846</v>
      </c>
      <c r="B3266" s="1063" t="s">
        <v>768</v>
      </c>
      <c r="C3266" s="1063" t="s">
        <v>806</v>
      </c>
      <c r="D3266" s="1063" t="s">
        <v>1043</v>
      </c>
      <c r="E3266" s="1066">
        <v>2019</v>
      </c>
      <c r="F3266" s="1066">
        <v>2019</v>
      </c>
      <c r="G3266" s="1064">
        <v>43559</v>
      </c>
      <c r="H3266" s="1117">
        <f t="shared" si="150"/>
        <v>2019</v>
      </c>
      <c r="I3266" s="1118"/>
      <c r="J3266" s="1063" t="s">
        <v>925</v>
      </c>
      <c r="K3266" s="1063" t="s">
        <v>924</v>
      </c>
      <c r="L3266" s="1063" t="s">
        <v>827</v>
      </c>
      <c r="M3266" s="1063">
        <v>101.592</v>
      </c>
      <c r="N3266" s="1063">
        <v>5.0999999999999997E-2</v>
      </c>
      <c r="O3266" s="1062">
        <f>VLOOKUP(C3266,'A. Rate Class Allocations'!$B$124:$J$128,6,FALSE)</f>
        <v>0.94261788524984402</v>
      </c>
      <c r="P3266" s="1061">
        <f>VLOOKUP(C3266,'A. Rate Class Allocations'!$B$124:$J$128,8,FALSE)</f>
        <v>0.86676492558695795</v>
      </c>
      <c r="Q3266" s="1061">
        <f>VLOOKUP(C3266,'A. Rate Class Allocations'!$B$124:$J$128,7,FALSE)</f>
        <v>0.93591420350510102</v>
      </c>
      <c r="R3266" s="1061">
        <f>VLOOKUP(C3266,'A. Rate Class Allocations'!$B$124:$J$128,9,FALSE)</f>
        <v>0.67326093337246795</v>
      </c>
      <c r="S3266" s="1060">
        <f t="shared" si="151"/>
        <v>83.003520885447173</v>
      </c>
      <c r="T3266" s="1060">
        <f t="shared" si="152"/>
        <v>3.21358379806281E-2</v>
      </c>
    </row>
    <row r="3267" spans="1:20" s="1063" customFormat="1">
      <c r="A3267" s="1072" t="s">
        <v>846</v>
      </c>
      <c r="B3267" s="1063" t="s">
        <v>768</v>
      </c>
      <c r="C3267" s="1063" t="s">
        <v>806</v>
      </c>
      <c r="D3267" s="1063" t="s">
        <v>1043</v>
      </c>
      <c r="E3267" s="1066">
        <v>2019</v>
      </c>
      <c r="F3267" s="1066">
        <v>2019</v>
      </c>
      <c r="G3267" s="1064">
        <v>43559</v>
      </c>
      <c r="H3267" s="1117">
        <f t="shared" si="150"/>
        <v>2019</v>
      </c>
      <c r="I3267" s="1118"/>
      <c r="J3267" s="1063" t="s">
        <v>925</v>
      </c>
      <c r="K3267" s="1063" t="s">
        <v>924</v>
      </c>
      <c r="L3267" s="1063" t="s">
        <v>827</v>
      </c>
      <c r="M3267" s="1063">
        <v>278.88</v>
      </c>
      <c r="N3267" s="1063">
        <v>0.14000000000000001</v>
      </c>
      <c r="O3267" s="1062">
        <f>VLOOKUP(C3267,'A. Rate Class Allocations'!$B$124:$J$128,6,FALSE)</f>
        <v>0.94261788524984402</v>
      </c>
      <c r="P3267" s="1061">
        <f>VLOOKUP(C3267,'A. Rate Class Allocations'!$B$124:$J$128,8,FALSE)</f>
        <v>0.86676492558695795</v>
      </c>
      <c r="Q3267" s="1061">
        <f>VLOOKUP(C3267,'A. Rate Class Allocations'!$B$124:$J$128,7,FALSE)</f>
        <v>0.93591420350510102</v>
      </c>
      <c r="R3267" s="1061">
        <f>VLOOKUP(C3267,'A. Rate Class Allocations'!$B$124:$J$128,9,FALSE)</f>
        <v>0.67326093337246795</v>
      </c>
      <c r="S3267" s="1060">
        <f t="shared" si="151"/>
        <v>227.85280243063931</v>
      </c>
      <c r="T3267" s="1060">
        <f t="shared" si="152"/>
        <v>8.821602582917519E-2</v>
      </c>
    </row>
    <row r="3268" spans="1:20" s="1063" customFormat="1">
      <c r="A3268" s="1072" t="s">
        <v>846</v>
      </c>
      <c r="B3268" s="1063" t="s">
        <v>768</v>
      </c>
      <c r="C3268" s="1063" t="s">
        <v>806</v>
      </c>
      <c r="D3268" s="1063" t="s">
        <v>1042</v>
      </c>
      <c r="E3268" s="1066">
        <v>2019</v>
      </c>
      <c r="F3268" s="1066">
        <v>2019</v>
      </c>
      <c r="G3268" s="1064">
        <v>43564</v>
      </c>
      <c r="H3268" s="1117">
        <f t="shared" ref="H3268:H3331" si="153">YEAR(G3268)</f>
        <v>2019</v>
      </c>
      <c r="I3268" s="1118"/>
      <c r="J3268" s="1063" t="s">
        <v>925</v>
      </c>
      <c r="K3268" s="1063" t="s">
        <v>924</v>
      </c>
      <c r="L3268" s="1063" t="s">
        <v>827</v>
      </c>
      <c r="M3268" s="1063">
        <v>1048.7879999999998</v>
      </c>
      <c r="N3268" s="1063">
        <v>0.46799999999999997</v>
      </c>
      <c r="O3268" s="1062">
        <f>VLOOKUP(C3268,'A. Rate Class Allocations'!$B$124:$J$128,6,FALSE)</f>
        <v>0.94261788524984402</v>
      </c>
      <c r="P3268" s="1061">
        <f>VLOOKUP(C3268,'A. Rate Class Allocations'!$B$124:$J$128,8,FALSE)</f>
        <v>0.86676492558695795</v>
      </c>
      <c r="Q3268" s="1061">
        <f>VLOOKUP(C3268,'A. Rate Class Allocations'!$B$124:$J$128,7,FALSE)</f>
        <v>0.93591420350510102</v>
      </c>
      <c r="R3268" s="1061">
        <f>VLOOKUP(C3268,'A. Rate Class Allocations'!$B$124:$J$128,9,FALSE)</f>
        <v>0.67326093337246795</v>
      </c>
      <c r="S3268" s="1060">
        <f t="shared" ref="S3268:S3331" si="154">M3268*O3268*P3268</f>
        <v>856.88928914093981</v>
      </c>
      <c r="T3268" s="1060">
        <f t="shared" ref="T3268:T3331" si="155">N3268*Q3268*R3268</f>
        <v>0.29489357205752847</v>
      </c>
    </row>
    <row r="3269" spans="1:20" s="1063" customFormat="1">
      <c r="A3269" s="1072" t="s">
        <v>846</v>
      </c>
      <c r="B3269" s="1063" t="s">
        <v>768</v>
      </c>
      <c r="C3269" s="1063" t="s">
        <v>806</v>
      </c>
      <c r="D3269" s="1063" t="s">
        <v>1042</v>
      </c>
      <c r="E3269" s="1066">
        <v>2019</v>
      </c>
      <c r="F3269" s="1066">
        <v>2019</v>
      </c>
      <c r="G3269" s="1064">
        <v>43564</v>
      </c>
      <c r="H3269" s="1117">
        <f t="shared" si="153"/>
        <v>2019</v>
      </c>
      <c r="I3269" s="1118"/>
      <c r="J3269" s="1063" t="s">
        <v>925</v>
      </c>
      <c r="K3269" s="1063" t="s">
        <v>924</v>
      </c>
      <c r="L3269" s="1063" t="s">
        <v>827</v>
      </c>
      <c r="M3269" s="1063">
        <v>114.29100000000001</v>
      </c>
      <c r="N3269" s="1063">
        <v>5.0999999999999997E-2</v>
      </c>
      <c r="O3269" s="1062">
        <f>VLOOKUP(C3269,'A. Rate Class Allocations'!$B$124:$J$128,6,FALSE)</f>
        <v>0.94261788524984402</v>
      </c>
      <c r="P3269" s="1061">
        <f>VLOOKUP(C3269,'A. Rate Class Allocations'!$B$124:$J$128,8,FALSE)</f>
        <v>0.86676492558695795</v>
      </c>
      <c r="Q3269" s="1061">
        <f>VLOOKUP(C3269,'A. Rate Class Allocations'!$B$124:$J$128,7,FALSE)</f>
        <v>0.93591420350510102</v>
      </c>
      <c r="R3269" s="1061">
        <f>VLOOKUP(C3269,'A. Rate Class Allocations'!$B$124:$J$128,9,FALSE)</f>
        <v>0.67326093337246795</v>
      </c>
      <c r="S3269" s="1060">
        <f t="shared" si="154"/>
        <v>93.378960996128086</v>
      </c>
      <c r="T3269" s="1060">
        <f t="shared" si="155"/>
        <v>3.21358379806281E-2</v>
      </c>
    </row>
    <row r="3270" spans="1:20" s="1063" customFormat="1">
      <c r="A3270" s="1072" t="s">
        <v>846</v>
      </c>
      <c r="B3270" s="1063" t="s">
        <v>768</v>
      </c>
      <c r="C3270" s="1063" t="s">
        <v>806</v>
      </c>
      <c r="D3270" s="1063" t="s">
        <v>1041</v>
      </c>
      <c r="E3270" s="1066">
        <v>2019</v>
      </c>
      <c r="F3270" s="1066">
        <v>2019</v>
      </c>
      <c r="G3270" s="1064">
        <v>43558</v>
      </c>
      <c r="H3270" s="1117">
        <f t="shared" si="153"/>
        <v>2019</v>
      </c>
      <c r="I3270" s="1118"/>
      <c r="J3270" s="1063" t="s">
        <v>925</v>
      </c>
      <c r="K3270" s="1063" t="s">
        <v>924</v>
      </c>
      <c r="L3270" s="1063" t="s">
        <v>827</v>
      </c>
      <c r="M3270" s="1063">
        <v>1332.24</v>
      </c>
      <c r="N3270" s="1063">
        <v>0.62400000000000011</v>
      </c>
      <c r="O3270" s="1062">
        <f>VLOOKUP(C3270,'A. Rate Class Allocations'!$B$124:$J$128,6,FALSE)</f>
        <v>0.94261788524984402</v>
      </c>
      <c r="P3270" s="1061">
        <f>VLOOKUP(C3270,'A. Rate Class Allocations'!$B$124:$J$128,8,FALSE)</f>
        <v>0.86676492558695795</v>
      </c>
      <c r="Q3270" s="1061">
        <f>VLOOKUP(C3270,'A. Rate Class Allocations'!$B$124:$J$128,7,FALSE)</f>
        <v>0.93591420350510102</v>
      </c>
      <c r="R3270" s="1061">
        <f>VLOOKUP(C3270,'A. Rate Class Allocations'!$B$124:$J$128,9,FALSE)</f>
        <v>0.67326093337246795</v>
      </c>
      <c r="S3270" s="1060">
        <f t="shared" si="154"/>
        <v>1088.4775441415482</v>
      </c>
      <c r="T3270" s="1060">
        <f t="shared" si="155"/>
        <v>0.3931914294100381</v>
      </c>
    </row>
    <row r="3271" spans="1:20" s="1063" customFormat="1">
      <c r="A3271" s="1072" t="s">
        <v>846</v>
      </c>
      <c r="B3271" s="1063" t="s">
        <v>768</v>
      </c>
      <c r="C3271" s="1063" t="s">
        <v>806</v>
      </c>
      <c r="D3271" s="1063" t="s">
        <v>1041</v>
      </c>
      <c r="E3271" s="1066">
        <v>2019</v>
      </c>
      <c r="F3271" s="1066">
        <v>2019</v>
      </c>
      <c r="G3271" s="1064">
        <v>43558</v>
      </c>
      <c r="H3271" s="1117">
        <f t="shared" si="153"/>
        <v>2019</v>
      </c>
      <c r="I3271" s="1118"/>
      <c r="J3271" s="1063" t="s">
        <v>925</v>
      </c>
      <c r="K3271" s="1063" t="s">
        <v>924</v>
      </c>
      <c r="L3271" s="1063" t="s">
        <v>827</v>
      </c>
      <c r="M3271" s="1063">
        <v>217.76999999999998</v>
      </c>
      <c r="N3271" s="1063">
        <v>0.10199999999999999</v>
      </c>
      <c r="O3271" s="1062">
        <f>VLOOKUP(C3271,'A. Rate Class Allocations'!$B$124:$J$128,6,FALSE)</f>
        <v>0.94261788524984402</v>
      </c>
      <c r="P3271" s="1061">
        <f>VLOOKUP(C3271,'A. Rate Class Allocations'!$B$124:$J$128,8,FALSE)</f>
        <v>0.86676492558695795</v>
      </c>
      <c r="Q3271" s="1061">
        <f>VLOOKUP(C3271,'A. Rate Class Allocations'!$B$124:$J$128,7,FALSE)</f>
        <v>0.93591420350510102</v>
      </c>
      <c r="R3271" s="1061">
        <f>VLOOKUP(C3271,'A. Rate Class Allocations'!$B$124:$J$128,9,FALSE)</f>
        <v>0.67326093337246795</v>
      </c>
      <c r="S3271" s="1060">
        <f t="shared" si="154"/>
        <v>177.92421394621456</v>
      </c>
      <c r="T3271" s="1060">
        <f t="shared" si="155"/>
        <v>6.42716759612562E-2</v>
      </c>
    </row>
    <row r="3272" spans="1:20" s="1063" customFormat="1">
      <c r="A3272" s="1072" t="s">
        <v>846</v>
      </c>
      <c r="B3272" s="1063" t="s">
        <v>768</v>
      </c>
      <c r="C3272" s="1063" t="s">
        <v>806</v>
      </c>
      <c r="D3272" s="1063" t="s">
        <v>1040</v>
      </c>
      <c r="E3272" s="1066">
        <v>2019</v>
      </c>
      <c r="F3272" s="1066">
        <v>2019</v>
      </c>
      <c r="G3272" s="1064">
        <v>43558</v>
      </c>
      <c r="H3272" s="1117">
        <f t="shared" si="153"/>
        <v>2019</v>
      </c>
      <c r="I3272" s="1118"/>
      <c r="J3272" s="1063" t="s">
        <v>925</v>
      </c>
      <c r="K3272" s="1063" t="s">
        <v>924</v>
      </c>
      <c r="L3272" s="1063" t="s">
        <v>827</v>
      </c>
      <c r="M3272" s="1063">
        <v>2111.3560000000002</v>
      </c>
      <c r="N3272" s="1063">
        <v>0.98800000000000021</v>
      </c>
      <c r="O3272" s="1062">
        <f>VLOOKUP(C3272,'A. Rate Class Allocations'!$B$124:$J$128,6,FALSE)</f>
        <v>0.94261788524984402</v>
      </c>
      <c r="P3272" s="1061">
        <f>VLOOKUP(C3272,'A. Rate Class Allocations'!$B$124:$J$128,8,FALSE)</f>
        <v>0.86676492558695795</v>
      </c>
      <c r="Q3272" s="1061">
        <f>VLOOKUP(C3272,'A. Rate Class Allocations'!$B$124:$J$128,7,FALSE)</f>
        <v>0.93591420350510102</v>
      </c>
      <c r="R3272" s="1061">
        <f>VLOOKUP(C3272,'A. Rate Class Allocations'!$B$124:$J$128,9,FALSE)</f>
        <v>0.67326093337246795</v>
      </c>
      <c r="S3272" s="1060">
        <f t="shared" si="154"/>
        <v>1725.037225791541</v>
      </c>
      <c r="T3272" s="1060">
        <f t="shared" si="155"/>
        <v>0.62255309656589364</v>
      </c>
    </row>
    <row r="3273" spans="1:20" s="1063" customFormat="1">
      <c r="A3273" s="1072" t="s">
        <v>846</v>
      </c>
      <c r="B3273" s="1063" t="s">
        <v>768</v>
      </c>
      <c r="C3273" s="1063" t="s">
        <v>806</v>
      </c>
      <c r="D3273" s="1063" t="s">
        <v>1040</v>
      </c>
      <c r="E3273" s="1066">
        <v>2019</v>
      </c>
      <c r="F3273" s="1066">
        <v>2019</v>
      </c>
      <c r="G3273" s="1064">
        <v>43558</v>
      </c>
      <c r="H3273" s="1117">
        <f t="shared" si="153"/>
        <v>2019</v>
      </c>
      <c r="I3273" s="1118"/>
      <c r="J3273" s="1063" t="s">
        <v>925</v>
      </c>
      <c r="K3273" s="1063" t="s">
        <v>924</v>
      </c>
      <c r="L3273" s="1063" t="s">
        <v>827</v>
      </c>
      <c r="M3273" s="1063">
        <v>897.54000000000008</v>
      </c>
      <c r="N3273" s="1063">
        <v>0.42</v>
      </c>
      <c r="O3273" s="1062">
        <f>VLOOKUP(C3273,'A. Rate Class Allocations'!$B$124:$J$128,6,FALSE)</f>
        <v>0.94261788524984402</v>
      </c>
      <c r="P3273" s="1061">
        <f>VLOOKUP(C3273,'A. Rate Class Allocations'!$B$124:$J$128,8,FALSE)</f>
        <v>0.86676492558695795</v>
      </c>
      <c r="Q3273" s="1061">
        <f>VLOOKUP(C3273,'A. Rate Class Allocations'!$B$124:$J$128,7,FALSE)</f>
        <v>0.93591420350510102</v>
      </c>
      <c r="R3273" s="1061">
        <f>VLOOKUP(C3273,'A. Rate Class Allocations'!$B$124:$J$128,9,FALSE)</f>
        <v>0.67326093337246795</v>
      </c>
      <c r="S3273" s="1060">
        <f t="shared" si="154"/>
        <v>733.31541987089793</v>
      </c>
      <c r="T3273" s="1060">
        <f t="shared" si="155"/>
        <v>0.26464807748752556</v>
      </c>
    </row>
    <row r="3274" spans="1:20" s="1063" customFormat="1">
      <c r="A3274" s="1072" t="s">
        <v>846</v>
      </c>
      <c r="B3274" s="1063" t="s">
        <v>768</v>
      </c>
      <c r="C3274" s="1063" t="s">
        <v>806</v>
      </c>
      <c r="D3274" s="1063" t="s">
        <v>1039</v>
      </c>
      <c r="E3274" s="1066">
        <v>2019</v>
      </c>
      <c r="F3274" s="1066">
        <v>2019</v>
      </c>
      <c r="G3274" s="1064">
        <v>43560</v>
      </c>
      <c r="H3274" s="1117">
        <f t="shared" si="153"/>
        <v>2019</v>
      </c>
      <c r="I3274" s="1118"/>
      <c r="J3274" s="1063" t="s">
        <v>925</v>
      </c>
      <c r="K3274" s="1063" t="s">
        <v>924</v>
      </c>
      <c r="L3274" s="1063" t="s">
        <v>827</v>
      </c>
      <c r="M3274" s="1063">
        <v>932.25599999999986</v>
      </c>
      <c r="N3274" s="1063">
        <v>0.46799999999999997</v>
      </c>
      <c r="O3274" s="1062">
        <f>VLOOKUP(C3274,'A. Rate Class Allocations'!$B$124:$J$128,6,FALSE)</f>
        <v>0.94261788524984402</v>
      </c>
      <c r="P3274" s="1061">
        <f>VLOOKUP(C3274,'A. Rate Class Allocations'!$B$124:$J$128,8,FALSE)</f>
        <v>0.86676492558695795</v>
      </c>
      <c r="Q3274" s="1061">
        <f>VLOOKUP(C3274,'A. Rate Class Allocations'!$B$124:$J$128,7,FALSE)</f>
        <v>0.93591420350510102</v>
      </c>
      <c r="R3274" s="1061">
        <f>VLOOKUP(C3274,'A. Rate Class Allocations'!$B$124:$J$128,9,FALSE)</f>
        <v>0.67326093337246795</v>
      </c>
      <c r="S3274" s="1060">
        <f t="shared" si="154"/>
        <v>761.67936812527978</v>
      </c>
      <c r="T3274" s="1060">
        <f t="shared" si="155"/>
        <v>0.29489357205752847</v>
      </c>
    </row>
    <row r="3275" spans="1:20" s="1063" customFormat="1">
      <c r="A3275" s="1072" t="s">
        <v>846</v>
      </c>
      <c r="B3275" s="1063" t="s">
        <v>768</v>
      </c>
      <c r="C3275" s="1063" t="s">
        <v>806</v>
      </c>
      <c r="D3275" s="1063" t="s">
        <v>1039</v>
      </c>
      <c r="E3275" s="1066">
        <v>2019</v>
      </c>
      <c r="F3275" s="1066">
        <v>2019</v>
      </c>
      <c r="G3275" s="1064">
        <v>43560</v>
      </c>
      <c r="H3275" s="1117">
        <f t="shared" si="153"/>
        <v>2019</v>
      </c>
      <c r="I3275" s="1118"/>
      <c r="J3275" s="1063" t="s">
        <v>925</v>
      </c>
      <c r="K3275" s="1063" t="s">
        <v>924</v>
      </c>
      <c r="L3275" s="1063" t="s">
        <v>827</v>
      </c>
      <c r="M3275" s="1063">
        <v>57.767999999999994</v>
      </c>
      <c r="N3275" s="1063">
        <v>2.8999999999999998E-2</v>
      </c>
      <c r="O3275" s="1062">
        <f>VLOOKUP(C3275,'A. Rate Class Allocations'!$B$124:$J$128,6,FALSE)</f>
        <v>0.94261788524984402</v>
      </c>
      <c r="P3275" s="1061">
        <f>VLOOKUP(C3275,'A. Rate Class Allocations'!$B$124:$J$128,8,FALSE)</f>
        <v>0.86676492558695795</v>
      </c>
      <c r="Q3275" s="1061">
        <f>VLOOKUP(C3275,'A. Rate Class Allocations'!$B$124:$J$128,7,FALSE)</f>
        <v>0.93591420350510102</v>
      </c>
      <c r="R3275" s="1061">
        <f>VLOOKUP(C3275,'A. Rate Class Allocations'!$B$124:$J$128,9,FALSE)</f>
        <v>0.67326093337246795</v>
      </c>
      <c r="S3275" s="1060">
        <f t="shared" si="154"/>
        <v>47.198080503489564</v>
      </c>
      <c r="T3275" s="1060">
        <f t="shared" si="155"/>
        <v>1.8273319636043429E-2</v>
      </c>
    </row>
    <row r="3276" spans="1:20" s="1063" customFormat="1">
      <c r="A3276" s="1072" t="s">
        <v>846</v>
      </c>
      <c r="B3276" s="1063" t="s">
        <v>768</v>
      </c>
      <c r="C3276" s="1063" t="s">
        <v>806</v>
      </c>
      <c r="D3276" s="1063" t="s">
        <v>1038</v>
      </c>
      <c r="E3276" s="1066">
        <v>2019</v>
      </c>
      <c r="F3276" s="1066">
        <v>2019</v>
      </c>
      <c r="G3276" s="1064">
        <v>43566</v>
      </c>
      <c r="H3276" s="1117">
        <f t="shared" si="153"/>
        <v>2019</v>
      </c>
      <c r="I3276" s="1118"/>
      <c r="J3276" s="1063" t="s">
        <v>925</v>
      </c>
      <c r="K3276" s="1063" t="s">
        <v>924</v>
      </c>
      <c r="L3276" s="1063" t="s">
        <v>827</v>
      </c>
      <c r="M3276" s="1063">
        <v>3107.5200000000009</v>
      </c>
      <c r="N3276" s="1063">
        <v>1.2480000000000002</v>
      </c>
      <c r="O3276" s="1062">
        <f>VLOOKUP(C3276,'A. Rate Class Allocations'!$B$124:$J$128,6,FALSE)</f>
        <v>0.94261788524984402</v>
      </c>
      <c r="P3276" s="1061">
        <f>VLOOKUP(C3276,'A. Rate Class Allocations'!$B$124:$J$128,8,FALSE)</f>
        <v>0.86676492558695795</v>
      </c>
      <c r="Q3276" s="1061">
        <f>VLOOKUP(C3276,'A. Rate Class Allocations'!$B$124:$J$128,7,FALSE)</f>
        <v>0.93591420350510102</v>
      </c>
      <c r="R3276" s="1061">
        <f>VLOOKUP(C3276,'A. Rate Class Allocations'!$B$124:$J$128,9,FALSE)</f>
        <v>0.67326093337246795</v>
      </c>
      <c r="S3276" s="1060">
        <f t="shared" si="154"/>
        <v>2538.9312270842674</v>
      </c>
      <c r="T3276" s="1060">
        <f t="shared" si="155"/>
        <v>0.78638285882007619</v>
      </c>
    </row>
    <row r="3277" spans="1:20" s="1063" customFormat="1">
      <c r="A3277" s="1072" t="s">
        <v>846</v>
      </c>
      <c r="B3277" s="1063" t="s">
        <v>768</v>
      </c>
      <c r="C3277" s="1063" t="s">
        <v>806</v>
      </c>
      <c r="D3277" s="1063" t="s">
        <v>1038</v>
      </c>
      <c r="E3277" s="1066">
        <v>2019</v>
      </c>
      <c r="F3277" s="1066">
        <v>2019</v>
      </c>
      <c r="G3277" s="1064">
        <v>43566</v>
      </c>
      <c r="H3277" s="1117">
        <f t="shared" si="153"/>
        <v>2019</v>
      </c>
      <c r="I3277" s="1118"/>
      <c r="J3277" s="1063" t="s">
        <v>843</v>
      </c>
      <c r="K3277" s="1063" t="s">
        <v>924</v>
      </c>
      <c r="L3277" s="1063" t="s">
        <v>827</v>
      </c>
      <c r="M3277" s="1063">
        <v>3107.5200000000009</v>
      </c>
      <c r="N3277" s="1063">
        <v>1.2480000000000002</v>
      </c>
      <c r="O3277" s="1062">
        <f>VLOOKUP(C3277,'A. Rate Class Allocations'!$B$124:$J$128,6,FALSE)</f>
        <v>0.94261788524984402</v>
      </c>
      <c r="P3277" s="1061">
        <f>VLOOKUP(C3277,'A. Rate Class Allocations'!$B$124:$J$128,8,FALSE)</f>
        <v>0.86676492558695795</v>
      </c>
      <c r="Q3277" s="1061">
        <f>VLOOKUP(C3277,'A. Rate Class Allocations'!$B$124:$J$128,7,FALSE)</f>
        <v>0.93591420350510102</v>
      </c>
      <c r="R3277" s="1061">
        <f>VLOOKUP(C3277,'A. Rate Class Allocations'!$B$124:$J$128,9,FALSE)</f>
        <v>0.67326093337246795</v>
      </c>
      <c r="S3277" s="1060">
        <f t="shared" si="154"/>
        <v>2538.9312270842674</v>
      </c>
      <c r="T3277" s="1060">
        <f t="shared" si="155"/>
        <v>0.78638285882007619</v>
      </c>
    </row>
    <row r="3278" spans="1:20" s="1063" customFormat="1">
      <c r="A3278" s="1072" t="s">
        <v>846</v>
      </c>
      <c r="B3278" s="1063" t="s">
        <v>768</v>
      </c>
      <c r="C3278" s="1063" t="s">
        <v>806</v>
      </c>
      <c r="D3278" s="1063" t="s">
        <v>1038</v>
      </c>
      <c r="E3278" s="1066">
        <v>2019</v>
      </c>
      <c r="F3278" s="1066">
        <v>2019</v>
      </c>
      <c r="G3278" s="1064">
        <v>43566</v>
      </c>
      <c r="H3278" s="1117">
        <f t="shared" si="153"/>
        <v>2019</v>
      </c>
      <c r="I3278" s="1118"/>
      <c r="J3278" s="1063" t="s">
        <v>843</v>
      </c>
      <c r="K3278" s="1063" t="s">
        <v>924</v>
      </c>
      <c r="L3278" s="1063" t="s">
        <v>827</v>
      </c>
      <c r="M3278" s="1063">
        <v>361.04999999999995</v>
      </c>
      <c r="N3278" s="1063">
        <v>0.14499999999999999</v>
      </c>
      <c r="O3278" s="1062">
        <f>VLOOKUP(C3278,'A. Rate Class Allocations'!$B$124:$J$128,6,FALSE)</f>
        <v>0.94261788524984402</v>
      </c>
      <c r="P3278" s="1061">
        <f>VLOOKUP(C3278,'A. Rate Class Allocations'!$B$124:$J$128,8,FALSE)</f>
        <v>0.86676492558695795</v>
      </c>
      <c r="Q3278" s="1061">
        <f>VLOOKUP(C3278,'A. Rate Class Allocations'!$B$124:$J$128,7,FALSE)</f>
        <v>0.93591420350510102</v>
      </c>
      <c r="R3278" s="1061">
        <f>VLOOKUP(C3278,'A. Rate Class Allocations'!$B$124:$J$128,9,FALSE)</f>
        <v>0.67326093337246795</v>
      </c>
      <c r="S3278" s="1060">
        <f t="shared" si="154"/>
        <v>294.98800314680977</v>
      </c>
      <c r="T3278" s="1060">
        <f t="shared" si="155"/>
        <v>9.1366598180217168E-2</v>
      </c>
    </row>
    <row r="3279" spans="1:20" s="1063" customFormat="1">
      <c r="A3279" s="1072" t="s">
        <v>846</v>
      </c>
      <c r="B3279" s="1063" t="s">
        <v>768</v>
      </c>
      <c r="C3279" s="1063" t="s">
        <v>806</v>
      </c>
      <c r="D3279" s="1063" t="s">
        <v>1037</v>
      </c>
      <c r="E3279" s="1066">
        <v>2019</v>
      </c>
      <c r="F3279" s="1066">
        <v>2019</v>
      </c>
      <c r="G3279" s="1064">
        <v>43565</v>
      </c>
      <c r="H3279" s="1117">
        <f t="shared" si="153"/>
        <v>2019</v>
      </c>
      <c r="I3279" s="1118"/>
      <c r="J3279" s="1063" t="s">
        <v>925</v>
      </c>
      <c r="K3279" s="1063" t="s">
        <v>924</v>
      </c>
      <c r="L3279" s="1063" t="s">
        <v>827</v>
      </c>
      <c r="M3279" s="1063">
        <v>406.38000000000011</v>
      </c>
      <c r="N3279" s="1063">
        <v>0.15600000000000003</v>
      </c>
      <c r="O3279" s="1062">
        <f>VLOOKUP(C3279,'A. Rate Class Allocations'!$B$124:$J$128,6,FALSE)</f>
        <v>0.94261788524984402</v>
      </c>
      <c r="P3279" s="1061">
        <f>VLOOKUP(C3279,'A. Rate Class Allocations'!$B$124:$J$128,8,FALSE)</f>
        <v>0.86676492558695795</v>
      </c>
      <c r="Q3279" s="1061">
        <f>VLOOKUP(C3279,'A. Rate Class Allocations'!$B$124:$J$128,7,FALSE)</f>
        <v>0.93591420350510102</v>
      </c>
      <c r="R3279" s="1061">
        <f>VLOOKUP(C3279,'A. Rate Class Allocations'!$B$124:$J$128,9,FALSE)</f>
        <v>0.67326093337246795</v>
      </c>
      <c r="S3279" s="1060">
        <f t="shared" si="154"/>
        <v>332.02388787924275</v>
      </c>
      <c r="T3279" s="1060">
        <f t="shared" si="155"/>
        <v>9.8297857352509524E-2</v>
      </c>
    </row>
    <row r="3280" spans="1:20" s="1063" customFormat="1">
      <c r="A3280" s="1072" t="s">
        <v>846</v>
      </c>
      <c r="B3280" s="1063" t="s">
        <v>768</v>
      </c>
      <c r="C3280" s="1063" t="s">
        <v>806</v>
      </c>
      <c r="D3280" s="1063" t="s">
        <v>1037</v>
      </c>
      <c r="E3280" s="1066">
        <v>2019</v>
      </c>
      <c r="F3280" s="1066">
        <v>2019</v>
      </c>
      <c r="G3280" s="1064">
        <v>43565</v>
      </c>
      <c r="H3280" s="1117">
        <f t="shared" si="153"/>
        <v>2019</v>
      </c>
      <c r="I3280" s="1118"/>
      <c r="J3280" s="1063" t="s">
        <v>925</v>
      </c>
      <c r="K3280" s="1063" t="s">
        <v>924</v>
      </c>
      <c r="L3280" s="1063" t="s">
        <v>827</v>
      </c>
      <c r="M3280" s="1063">
        <v>265.70999999999998</v>
      </c>
      <c r="N3280" s="1063">
        <v>0.10199999999999999</v>
      </c>
      <c r="O3280" s="1062">
        <f>VLOOKUP(C3280,'A. Rate Class Allocations'!$B$124:$J$128,6,FALSE)</f>
        <v>0.94261788524984402</v>
      </c>
      <c r="P3280" s="1061">
        <f>VLOOKUP(C3280,'A. Rate Class Allocations'!$B$124:$J$128,8,FALSE)</f>
        <v>0.86676492558695795</v>
      </c>
      <c r="Q3280" s="1061">
        <f>VLOOKUP(C3280,'A. Rate Class Allocations'!$B$124:$J$128,7,FALSE)</f>
        <v>0.93591420350510102</v>
      </c>
      <c r="R3280" s="1061">
        <f>VLOOKUP(C3280,'A. Rate Class Allocations'!$B$124:$J$128,9,FALSE)</f>
        <v>0.67326093337246795</v>
      </c>
      <c r="S3280" s="1060">
        <f t="shared" si="154"/>
        <v>217.09254207488945</v>
      </c>
      <c r="T3280" s="1060">
        <f t="shared" si="155"/>
        <v>6.42716759612562E-2</v>
      </c>
    </row>
    <row r="3281" spans="1:20" s="1063" customFormat="1">
      <c r="A3281" s="1072" t="s">
        <v>846</v>
      </c>
      <c r="B3281" s="1063" t="s">
        <v>768</v>
      </c>
      <c r="C3281" s="1063" t="s">
        <v>806</v>
      </c>
      <c r="D3281" s="1063" t="s">
        <v>1036</v>
      </c>
      <c r="E3281" s="1066">
        <v>2019</v>
      </c>
      <c r="F3281" s="1066">
        <v>2019</v>
      </c>
      <c r="G3281" s="1064">
        <v>43559</v>
      </c>
      <c r="H3281" s="1117">
        <f t="shared" si="153"/>
        <v>2019</v>
      </c>
      <c r="I3281" s="1118"/>
      <c r="J3281" s="1063" t="s">
        <v>925</v>
      </c>
      <c r="K3281" s="1063" t="s">
        <v>924</v>
      </c>
      <c r="L3281" s="1063" t="s">
        <v>827</v>
      </c>
      <c r="M3281" s="1063">
        <v>233.06400000000002</v>
      </c>
      <c r="N3281" s="1063">
        <v>0.10400000000000001</v>
      </c>
      <c r="O3281" s="1062">
        <f>VLOOKUP(C3281,'A. Rate Class Allocations'!$B$124:$J$128,6,FALSE)</f>
        <v>0.94261788524984402</v>
      </c>
      <c r="P3281" s="1061">
        <f>VLOOKUP(C3281,'A. Rate Class Allocations'!$B$124:$J$128,8,FALSE)</f>
        <v>0.86676492558695795</v>
      </c>
      <c r="Q3281" s="1061">
        <f>VLOOKUP(C3281,'A. Rate Class Allocations'!$B$124:$J$128,7,FALSE)</f>
        <v>0.93591420350510102</v>
      </c>
      <c r="R3281" s="1061">
        <f>VLOOKUP(C3281,'A. Rate Class Allocations'!$B$124:$J$128,9,FALSE)</f>
        <v>0.67326093337246795</v>
      </c>
      <c r="S3281" s="1060">
        <f t="shared" si="154"/>
        <v>190.41984203132</v>
      </c>
      <c r="T3281" s="1060">
        <f t="shared" si="155"/>
        <v>6.5531904901673016E-2</v>
      </c>
    </row>
    <row r="3282" spans="1:20" s="1063" customFormat="1">
      <c r="A3282" s="1072" t="s">
        <v>846</v>
      </c>
      <c r="B3282" s="1063" t="s">
        <v>768</v>
      </c>
      <c r="C3282" s="1063" t="s">
        <v>806</v>
      </c>
      <c r="D3282" s="1063" t="s">
        <v>1036</v>
      </c>
      <c r="E3282" s="1066">
        <v>2019</v>
      </c>
      <c r="F3282" s="1066">
        <v>2019</v>
      </c>
      <c r="G3282" s="1064">
        <v>43559</v>
      </c>
      <c r="H3282" s="1117">
        <f t="shared" si="153"/>
        <v>2019</v>
      </c>
      <c r="I3282" s="1118"/>
      <c r="J3282" s="1063" t="s">
        <v>925</v>
      </c>
      <c r="K3282" s="1063" t="s">
        <v>924</v>
      </c>
      <c r="L3282" s="1063" t="s">
        <v>827</v>
      </c>
      <c r="M3282" s="1063">
        <v>233.06400000000002</v>
      </c>
      <c r="N3282" s="1063">
        <v>0.10400000000000001</v>
      </c>
      <c r="O3282" s="1062">
        <f>VLOOKUP(C3282,'A. Rate Class Allocations'!$B$124:$J$128,6,FALSE)</f>
        <v>0.94261788524984402</v>
      </c>
      <c r="P3282" s="1061">
        <f>VLOOKUP(C3282,'A. Rate Class Allocations'!$B$124:$J$128,8,FALSE)</f>
        <v>0.86676492558695795</v>
      </c>
      <c r="Q3282" s="1061">
        <f>VLOOKUP(C3282,'A. Rate Class Allocations'!$B$124:$J$128,7,FALSE)</f>
        <v>0.93591420350510102</v>
      </c>
      <c r="R3282" s="1061">
        <f>VLOOKUP(C3282,'A. Rate Class Allocations'!$B$124:$J$128,9,FALSE)</f>
        <v>0.67326093337246795</v>
      </c>
      <c r="S3282" s="1060">
        <f t="shared" si="154"/>
        <v>190.41984203132</v>
      </c>
      <c r="T3282" s="1060">
        <f t="shared" si="155"/>
        <v>6.5531904901673016E-2</v>
      </c>
    </row>
    <row r="3283" spans="1:20" s="1063" customFormat="1">
      <c r="A3283" s="1072" t="s">
        <v>846</v>
      </c>
      <c r="B3283" s="1063" t="s">
        <v>768</v>
      </c>
      <c r="C3283" s="1063" t="s">
        <v>806</v>
      </c>
      <c r="D3283" s="1063" t="s">
        <v>1036</v>
      </c>
      <c r="E3283" s="1066">
        <v>2019</v>
      </c>
      <c r="F3283" s="1066">
        <v>2019</v>
      </c>
      <c r="G3283" s="1064">
        <v>43559</v>
      </c>
      <c r="H3283" s="1117">
        <f t="shared" si="153"/>
        <v>2019</v>
      </c>
      <c r="I3283" s="1118"/>
      <c r="J3283" s="1063" t="s">
        <v>925</v>
      </c>
      <c r="K3283" s="1063" t="s">
        <v>924</v>
      </c>
      <c r="L3283" s="1063" t="s">
        <v>827</v>
      </c>
      <c r="M3283" s="1063">
        <v>466.12800000000004</v>
      </c>
      <c r="N3283" s="1063">
        <v>0.20800000000000002</v>
      </c>
      <c r="O3283" s="1062">
        <f>VLOOKUP(C3283,'A. Rate Class Allocations'!$B$124:$J$128,6,FALSE)</f>
        <v>0.94261788524984402</v>
      </c>
      <c r="P3283" s="1061">
        <f>VLOOKUP(C3283,'A. Rate Class Allocations'!$B$124:$J$128,8,FALSE)</f>
        <v>0.86676492558695795</v>
      </c>
      <c r="Q3283" s="1061">
        <f>VLOOKUP(C3283,'A. Rate Class Allocations'!$B$124:$J$128,7,FALSE)</f>
        <v>0.93591420350510102</v>
      </c>
      <c r="R3283" s="1061">
        <f>VLOOKUP(C3283,'A. Rate Class Allocations'!$B$124:$J$128,9,FALSE)</f>
        <v>0.67326093337246795</v>
      </c>
      <c r="S3283" s="1060">
        <f t="shared" si="154"/>
        <v>380.83968406264</v>
      </c>
      <c r="T3283" s="1060">
        <f t="shared" si="155"/>
        <v>0.13106380980334603</v>
      </c>
    </row>
    <row r="3284" spans="1:20" s="1063" customFormat="1">
      <c r="A3284" s="1072" t="s">
        <v>846</v>
      </c>
      <c r="B3284" s="1063" t="s">
        <v>768</v>
      </c>
      <c r="C3284" s="1063" t="s">
        <v>806</v>
      </c>
      <c r="D3284" s="1063" t="s">
        <v>1035</v>
      </c>
      <c r="E3284" s="1066">
        <v>2019</v>
      </c>
      <c r="F3284" s="1066">
        <v>2019</v>
      </c>
      <c r="G3284" s="1064">
        <v>43584</v>
      </c>
      <c r="H3284" s="1117">
        <f t="shared" si="153"/>
        <v>2019</v>
      </c>
      <c r="I3284" s="1118"/>
      <c r="J3284" s="1063" t="s">
        <v>925</v>
      </c>
      <c r="K3284" s="1063" t="s">
        <v>924</v>
      </c>
      <c r="L3284" s="1063" t="s">
        <v>827</v>
      </c>
      <c r="M3284" s="1063">
        <v>1396.5120000000004</v>
      </c>
      <c r="N3284" s="1063">
        <v>1.2480000000000002</v>
      </c>
      <c r="O3284" s="1062">
        <f>VLOOKUP(C3284,'A. Rate Class Allocations'!$B$124:$J$128,6,FALSE)</f>
        <v>0.94261788524984402</v>
      </c>
      <c r="P3284" s="1061">
        <f>VLOOKUP(C3284,'A. Rate Class Allocations'!$B$124:$J$128,8,FALSE)</f>
        <v>0.86676492558695795</v>
      </c>
      <c r="Q3284" s="1061">
        <f>VLOOKUP(C3284,'A. Rate Class Allocations'!$B$124:$J$128,7,FALSE)</f>
        <v>0.93591420350510102</v>
      </c>
      <c r="R3284" s="1061">
        <f>VLOOKUP(C3284,'A. Rate Class Allocations'!$B$124:$J$128,9,FALSE)</f>
        <v>0.67326093337246795</v>
      </c>
      <c r="S3284" s="1060">
        <f t="shared" si="154"/>
        <v>1140.9895755450984</v>
      </c>
      <c r="T3284" s="1060">
        <f t="shared" si="155"/>
        <v>0.78638285882007619</v>
      </c>
    </row>
    <row r="3285" spans="1:20" s="1063" customFormat="1">
      <c r="A3285" s="1072" t="s">
        <v>846</v>
      </c>
      <c r="B3285" s="1063" t="s">
        <v>768</v>
      </c>
      <c r="C3285" s="1063" t="s">
        <v>806</v>
      </c>
      <c r="D3285" s="1063" t="s">
        <v>1034</v>
      </c>
      <c r="E3285" s="1066">
        <v>2019</v>
      </c>
      <c r="F3285" s="1066">
        <v>2019</v>
      </c>
      <c r="G3285" s="1064">
        <v>43577</v>
      </c>
      <c r="H3285" s="1117">
        <f t="shared" si="153"/>
        <v>2019</v>
      </c>
      <c r="I3285" s="1118"/>
      <c r="J3285" s="1063" t="s">
        <v>925</v>
      </c>
      <c r="K3285" s="1063" t="s">
        <v>924</v>
      </c>
      <c r="L3285" s="1063" t="s">
        <v>827</v>
      </c>
      <c r="M3285" s="1063">
        <v>2563.7040000000002</v>
      </c>
      <c r="N3285" s="1063">
        <v>1.1440000000000001</v>
      </c>
      <c r="O3285" s="1062">
        <f>VLOOKUP(C3285,'A. Rate Class Allocations'!$B$124:$J$128,6,FALSE)</f>
        <v>0.94261788524984402</v>
      </c>
      <c r="P3285" s="1061">
        <f>VLOOKUP(C3285,'A. Rate Class Allocations'!$B$124:$J$128,8,FALSE)</f>
        <v>0.86676492558695795</v>
      </c>
      <c r="Q3285" s="1061">
        <f>VLOOKUP(C3285,'A. Rate Class Allocations'!$B$124:$J$128,7,FALSE)</f>
        <v>0.93591420350510102</v>
      </c>
      <c r="R3285" s="1061">
        <f>VLOOKUP(C3285,'A. Rate Class Allocations'!$B$124:$J$128,9,FALSE)</f>
        <v>0.67326093337246795</v>
      </c>
      <c r="S3285" s="1060">
        <f t="shared" si="154"/>
        <v>2094.6182623445202</v>
      </c>
      <c r="T3285" s="1060">
        <f t="shared" si="155"/>
        <v>0.72085095391840304</v>
      </c>
    </row>
    <row r="3286" spans="1:20" s="1063" customFormat="1">
      <c r="A3286" s="1072" t="s">
        <v>846</v>
      </c>
      <c r="B3286" s="1063" t="s">
        <v>768</v>
      </c>
      <c r="C3286" s="1063" t="s">
        <v>806</v>
      </c>
      <c r="D3286" s="1063" t="s">
        <v>1034</v>
      </c>
      <c r="E3286" s="1066">
        <v>2019</v>
      </c>
      <c r="F3286" s="1066">
        <v>2019</v>
      </c>
      <c r="G3286" s="1064">
        <v>43577</v>
      </c>
      <c r="H3286" s="1117">
        <f t="shared" si="153"/>
        <v>2019</v>
      </c>
      <c r="I3286" s="1118"/>
      <c r="J3286" s="1063" t="s">
        <v>925</v>
      </c>
      <c r="K3286" s="1063" t="s">
        <v>924</v>
      </c>
      <c r="L3286" s="1063" t="s">
        <v>827</v>
      </c>
      <c r="M3286" s="1063">
        <v>259.95599999999996</v>
      </c>
      <c r="N3286" s="1063">
        <v>0.11599999999999999</v>
      </c>
      <c r="O3286" s="1062">
        <f>VLOOKUP(C3286,'A. Rate Class Allocations'!$B$124:$J$128,6,FALSE)</f>
        <v>0.94261788524984402</v>
      </c>
      <c r="P3286" s="1061">
        <f>VLOOKUP(C3286,'A. Rate Class Allocations'!$B$124:$J$128,8,FALSE)</f>
        <v>0.86676492558695795</v>
      </c>
      <c r="Q3286" s="1061">
        <f>VLOOKUP(C3286,'A. Rate Class Allocations'!$B$124:$J$128,7,FALSE)</f>
        <v>0.93591420350510102</v>
      </c>
      <c r="R3286" s="1061">
        <f>VLOOKUP(C3286,'A. Rate Class Allocations'!$B$124:$J$128,9,FALSE)</f>
        <v>0.67326093337246795</v>
      </c>
      <c r="S3286" s="1060">
        <f t="shared" si="154"/>
        <v>212.39136226570304</v>
      </c>
      <c r="T3286" s="1060">
        <f t="shared" si="155"/>
        <v>7.3093278544173718E-2</v>
      </c>
    </row>
    <row r="3287" spans="1:20" s="1063" customFormat="1">
      <c r="A3287" s="1072" t="s">
        <v>846</v>
      </c>
      <c r="B3287" s="1063" t="s">
        <v>768</v>
      </c>
      <c r="C3287" s="1063" t="s">
        <v>806</v>
      </c>
      <c r="D3287" s="1063" t="s">
        <v>1034</v>
      </c>
      <c r="E3287" s="1066">
        <v>2019</v>
      </c>
      <c r="F3287" s="1066">
        <v>2019</v>
      </c>
      <c r="G3287" s="1064">
        <v>43577</v>
      </c>
      <c r="H3287" s="1117">
        <f t="shared" si="153"/>
        <v>2019</v>
      </c>
      <c r="I3287" s="1118"/>
      <c r="J3287" s="1063" t="s">
        <v>843</v>
      </c>
      <c r="K3287" s="1063" t="s">
        <v>924</v>
      </c>
      <c r="L3287" s="1063" t="s">
        <v>827</v>
      </c>
      <c r="M3287" s="1063">
        <v>324.94499999999994</v>
      </c>
      <c r="N3287" s="1063">
        <v>0.14499999999999999</v>
      </c>
      <c r="O3287" s="1062">
        <f>VLOOKUP(C3287,'A. Rate Class Allocations'!$B$124:$J$128,6,FALSE)</f>
        <v>0.94261788524984402</v>
      </c>
      <c r="P3287" s="1061">
        <f>VLOOKUP(C3287,'A. Rate Class Allocations'!$B$124:$J$128,8,FALSE)</f>
        <v>0.86676492558695795</v>
      </c>
      <c r="Q3287" s="1061">
        <f>VLOOKUP(C3287,'A. Rate Class Allocations'!$B$124:$J$128,7,FALSE)</f>
        <v>0.93591420350510102</v>
      </c>
      <c r="R3287" s="1061">
        <f>VLOOKUP(C3287,'A. Rate Class Allocations'!$B$124:$J$128,9,FALSE)</f>
        <v>0.67326093337246795</v>
      </c>
      <c r="S3287" s="1060">
        <f t="shared" si="154"/>
        <v>265.48920283212874</v>
      </c>
      <c r="T3287" s="1060">
        <f t="shared" si="155"/>
        <v>9.1366598180217168E-2</v>
      </c>
    </row>
    <row r="3288" spans="1:20" s="1063" customFormat="1">
      <c r="A3288" s="1072" t="s">
        <v>846</v>
      </c>
      <c r="B3288" s="1063" t="s">
        <v>768</v>
      </c>
      <c r="C3288" s="1063" t="s">
        <v>806</v>
      </c>
      <c r="D3288" s="1063" t="s">
        <v>1033</v>
      </c>
      <c r="E3288" s="1066">
        <v>2019</v>
      </c>
      <c r="F3288" s="1066">
        <v>2019</v>
      </c>
      <c r="G3288" s="1064">
        <v>43564</v>
      </c>
      <c r="H3288" s="1117">
        <f t="shared" si="153"/>
        <v>2019</v>
      </c>
      <c r="I3288" s="1118"/>
      <c r="J3288" s="1063" t="s">
        <v>925</v>
      </c>
      <c r="K3288" s="1063" t="s">
        <v>924</v>
      </c>
      <c r="L3288" s="1063" t="s">
        <v>827</v>
      </c>
      <c r="M3288" s="1063">
        <v>1514.9159999999997</v>
      </c>
      <c r="N3288" s="1063">
        <v>0.67599999999999993</v>
      </c>
      <c r="O3288" s="1062">
        <f>VLOOKUP(C3288,'A. Rate Class Allocations'!$B$124:$J$128,6,FALSE)</f>
        <v>0.94261788524984402</v>
      </c>
      <c r="P3288" s="1061">
        <f>VLOOKUP(C3288,'A. Rate Class Allocations'!$B$124:$J$128,8,FALSE)</f>
        <v>0.86676492558695795</v>
      </c>
      <c r="Q3288" s="1061">
        <f>VLOOKUP(C3288,'A. Rate Class Allocations'!$B$124:$J$128,7,FALSE)</f>
        <v>0.93591420350510102</v>
      </c>
      <c r="R3288" s="1061">
        <f>VLOOKUP(C3288,'A. Rate Class Allocations'!$B$124:$J$128,9,FALSE)</f>
        <v>0.67326093337246795</v>
      </c>
      <c r="S3288" s="1060">
        <f t="shared" si="154"/>
        <v>1237.7289732035797</v>
      </c>
      <c r="T3288" s="1060">
        <f t="shared" si="155"/>
        <v>0.42595738186087445</v>
      </c>
    </row>
    <row r="3289" spans="1:20" s="1063" customFormat="1">
      <c r="A3289" s="1072" t="s">
        <v>846</v>
      </c>
      <c r="B3289" s="1063" t="s">
        <v>768</v>
      </c>
      <c r="C3289" s="1063" t="s">
        <v>806</v>
      </c>
      <c r="D3289" s="1063" t="s">
        <v>1033</v>
      </c>
      <c r="E3289" s="1066">
        <v>2019</v>
      </c>
      <c r="F3289" s="1066">
        <v>2019</v>
      </c>
      <c r="G3289" s="1064">
        <v>43564</v>
      </c>
      <c r="H3289" s="1117">
        <f t="shared" si="153"/>
        <v>2019</v>
      </c>
      <c r="I3289" s="1118"/>
      <c r="J3289" s="1063" t="s">
        <v>925</v>
      </c>
      <c r="K3289" s="1063" t="s">
        <v>924</v>
      </c>
      <c r="L3289" s="1063" t="s">
        <v>827</v>
      </c>
      <c r="M3289" s="1063">
        <v>349.596</v>
      </c>
      <c r="N3289" s="1063">
        <v>0.15600000000000003</v>
      </c>
      <c r="O3289" s="1062">
        <f>VLOOKUP(C3289,'A. Rate Class Allocations'!$B$124:$J$128,6,FALSE)</f>
        <v>0.94261788524984402</v>
      </c>
      <c r="P3289" s="1061">
        <f>VLOOKUP(C3289,'A. Rate Class Allocations'!$B$124:$J$128,8,FALSE)</f>
        <v>0.86676492558695795</v>
      </c>
      <c r="Q3289" s="1061">
        <f>VLOOKUP(C3289,'A. Rate Class Allocations'!$B$124:$J$128,7,FALSE)</f>
        <v>0.93591420350510102</v>
      </c>
      <c r="R3289" s="1061">
        <f>VLOOKUP(C3289,'A. Rate Class Allocations'!$B$124:$J$128,9,FALSE)</f>
        <v>0.67326093337246795</v>
      </c>
      <c r="S3289" s="1060">
        <f t="shared" si="154"/>
        <v>285.62976304697997</v>
      </c>
      <c r="T3289" s="1060">
        <f t="shared" si="155"/>
        <v>9.8297857352509524E-2</v>
      </c>
    </row>
    <row r="3290" spans="1:20" s="1063" customFormat="1">
      <c r="A3290" s="1072" t="s">
        <v>846</v>
      </c>
      <c r="B3290" s="1063" t="s">
        <v>768</v>
      </c>
      <c r="C3290" s="1063" t="s">
        <v>806</v>
      </c>
      <c r="D3290" s="1063" t="s">
        <v>1033</v>
      </c>
      <c r="E3290" s="1066">
        <v>2019</v>
      </c>
      <c r="F3290" s="1066">
        <v>2019</v>
      </c>
      <c r="G3290" s="1064">
        <v>43564</v>
      </c>
      <c r="H3290" s="1117">
        <f t="shared" si="153"/>
        <v>2019</v>
      </c>
      <c r="I3290" s="1118"/>
      <c r="J3290" s="1063" t="s">
        <v>925</v>
      </c>
      <c r="K3290" s="1063" t="s">
        <v>924</v>
      </c>
      <c r="L3290" s="1063" t="s">
        <v>827</v>
      </c>
      <c r="M3290" s="1063">
        <v>349.596</v>
      </c>
      <c r="N3290" s="1063">
        <v>0.15600000000000003</v>
      </c>
      <c r="O3290" s="1062">
        <f>VLOOKUP(C3290,'A. Rate Class Allocations'!$B$124:$J$128,6,FALSE)</f>
        <v>0.94261788524984402</v>
      </c>
      <c r="P3290" s="1061">
        <f>VLOOKUP(C3290,'A. Rate Class Allocations'!$B$124:$J$128,8,FALSE)</f>
        <v>0.86676492558695795</v>
      </c>
      <c r="Q3290" s="1061">
        <f>VLOOKUP(C3290,'A. Rate Class Allocations'!$B$124:$J$128,7,FALSE)</f>
        <v>0.93591420350510102</v>
      </c>
      <c r="R3290" s="1061">
        <f>VLOOKUP(C3290,'A. Rate Class Allocations'!$B$124:$J$128,9,FALSE)</f>
        <v>0.67326093337246795</v>
      </c>
      <c r="S3290" s="1060">
        <f t="shared" si="154"/>
        <v>285.62976304697997</v>
      </c>
      <c r="T3290" s="1060">
        <f t="shared" si="155"/>
        <v>9.8297857352509524E-2</v>
      </c>
    </row>
    <row r="3291" spans="1:20" s="1063" customFormat="1">
      <c r="A3291" s="1072" t="s">
        <v>846</v>
      </c>
      <c r="B3291" s="1063" t="s">
        <v>768</v>
      </c>
      <c r="C3291" s="1063" t="s">
        <v>806</v>
      </c>
      <c r="D3291" s="1063" t="s">
        <v>1033</v>
      </c>
      <c r="E3291" s="1066">
        <v>2019</v>
      </c>
      <c r="F3291" s="1066">
        <v>2019</v>
      </c>
      <c r="G3291" s="1064">
        <v>43564</v>
      </c>
      <c r="H3291" s="1117">
        <f t="shared" si="153"/>
        <v>2019</v>
      </c>
      <c r="I3291" s="1118"/>
      <c r="J3291" s="1063" t="s">
        <v>925</v>
      </c>
      <c r="K3291" s="1063" t="s">
        <v>924</v>
      </c>
      <c r="L3291" s="1063" t="s">
        <v>827</v>
      </c>
      <c r="M3291" s="1063">
        <v>233.06400000000002</v>
      </c>
      <c r="N3291" s="1063">
        <v>0.10400000000000001</v>
      </c>
      <c r="O3291" s="1062">
        <f>VLOOKUP(C3291,'A. Rate Class Allocations'!$B$124:$J$128,6,FALSE)</f>
        <v>0.94261788524984402</v>
      </c>
      <c r="P3291" s="1061">
        <f>VLOOKUP(C3291,'A. Rate Class Allocations'!$B$124:$J$128,8,FALSE)</f>
        <v>0.86676492558695795</v>
      </c>
      <c r="Q3291" s="1061">
        <f>VLOOKUP(C3291,'A. Rate Class Allocations'!$B$124:$J$128,7,FALSE)</f>
        <v>0.93591420350510102</v>
      </c>
      <c r="R3291" s="1061">
        <f>VLOOKUP(C3291,'A. Rate Class Allocations'!$B$124:$J$128,9,FALSE)</f>
        <v>0.67326093337246795</v>
      </c>
      <c r="S3291" s="1060">
        <f t="shared" si="154"/>
        <v>190.41984203132</v>
      </c>
      <c r="T3291" s="1060">
        <f t="shared" si="155"/>
        <v>6.5531904901673016E-2</v>
      </c>
    </row>
    <row r="3292" spans="1:20" s="1063" customFormat="1">
      <c r="A3292" s="1072" t="s">
        <v>846</v>
      </c>
      <c r="B3292" s="1063" t="s">
        <v>768</v>
      </c>
      <c r="C3292" s="1063" t="s">
        <v>806</v>
      </c>
      <c r="D3292" s="1063" t="s">
        <v>1033</v>
      </c>
      <c r="E3292" s="1066">
        <v>2019</v>
      </c>
      <c r="F3292" s="1066">
        <v>2019</v>
      </c>
      <c r="G3292" s="1064">
        <v>43564</v>
      </c>
      <c r="H3292" s="1117">
        <f t="shared" si="153"/>
        <v>2019</v>
      </c>
      <c r="I3292" s="1118"/>
      <c r="J3292" s="1063" t="s">
        <v>925</v>
      </c>
      <c r="K3292" s="1063" t="s">
        <v>924</v>
      </c>
      <c r="L3292" s="1063" t="s">
        <v>827</v>
      </c>
      <c r="M3292" s="1063">
        <v>233.06400000000002</v>
      </c>
      <c r="N3292" s="1063">
        <v>0.10400000000000001</v>
      </c>
      <c r="O3292" s="1062">
        <f>VLOOKUP(C3292,'A. Rate Class Allocations'!$B$124:$J$128,6,FALSE)</f>
        <v>0.94261788524984402</v>
      </c>
      <c r="P3292" s="1061">
        <f>VLOOKUP(C3292,'A. Rate Class Allocations'!$B$124:$J$128,8,FALSE)</f>
        <v>0.86676492558695795</v>
      </c>
      <c r="Q3292" s="1061">
        <f>VLOOKUP(C3292,'A. Rate Class Allocations'!$B$124:$J$128,7,FALSE)</f>
        <v>0.93591420350510102</v>
      </c>
      <c r="R3292" s="1061">
        <f>VLOOKUP(C3292,'A. Rate Class Allocations'!$B$124:$J$128,9,FALSE)</f>
        <v>0.67326093337246795</v>
      </c>
      <c r="S3292" s="1060">
        <f t="shared" si="154"/>
        <v>190.41984203132</v>
      </c>
      <c r="T3292" s="1060">
        <f t="shared" si="155"/>
        <v>6.5531904901673016E-2</v>
      </c>
    </row>
    <row r="3293" spans="1:20" s="1063" customFormat="1">
      <c r="A3293" s="1072" t="s">
        <v>846</v>
      </c>
      <c r="B3293" s="1063" t="s">
        <v>768</v>
      </c>
      <c r="C3293" s="1063" t="s">
        <v>806</v>
      </c>
      <c r="D3293" s="1063" t="s">
        <v>1033</v>
      </c>
      <c r="E3293" s="1066">
        <v>2019</v>
      </c>
      <c r="F3293" s="1066">
        <v>2019</v>
      </c>
      <c r="G3293" s="1064">
        <v>43564</v>
      </c>
      <c r="H3293" s="1117">
        <f t="shared" si="153"/>
        <v>2019</v>
      </c>
      <c r="I3293" s="1118"/>
      <c r="J3293" s="1063" t="s">
        <v>925</v>
      </c>
      <c r="K3293" s="1063" t="s">
        <v>924</v>
      </c>
      <c r="L3293" s="1063" t="s">
        <v>827</v>
      </c>
      <c r="M3293" s="1063">
        <v>116.53200000000001</v>
      </c>
      <c r="N3293" s="1063">
        <v>5.2000000000000005E-2</v>
      </c>
      <c r="O3293" s="1062">
        <f>VLOOKUP(C3293,'A. Rate Class Allocations'!$B$124:$J$128,6,FALSE)</f>
        <v>0.94261788524984402</v>
      </c>
      <c r="P3293" s="1061">
        <f>VLOOKUP(C3293,'A. Rate Class Allocations'!$B$124:$J$128,8,FALSE)</f>
        <v>0.86676492558695795</v>
      </c>
      <c r="Q3293" s="1061">
        <f>VLOOKUP(C3293,'A. Rate Class Allocations'!$B$124:$J$128,7,FALSE)</f>
        <v>0.93591420350510102</v>
      </c>
      <c r="R3293" s="1061">
        <f>VLOOKUP(C3293,'A. Rate Class Allocations'!$B$124:$J$128,9,FALSE)</f>
        <v>0.67326093337246795</v>
      </c>
      <c r="S3293" s="1060">
        <f t="shared" si="154"/>
        <v>95.209921015660001</v>
      </c>
      <c r="T3293" s="1060">
        <f t="shared" si="155"/>
        <v>3.2765952450836508E-2</v>
      </c>
    </row>
    <row r="3294" spans="1:20" s="1063" customFormat="1">
      <c r="A3294" s="1072" t="s">
        <v>846</v>
      </c>
      <c r="B3294" s="1063" t="s">
        <v>768</v>
      </c>
      <c r="C3294" s="1063" t="s">
        <v>806</v>
      </c>
      <c r="D3294" s="1063" t="s">
        <v>1032</v>
      </c>
      <c r="E3294" s="1066">
        <v>2019</v>
      </c>
      <c r="F3294" s="1066">
        <v>2019</v>
      </c>
      <c r="G3294" s="1064">
        <v>43559</v>
      </c>
      <c r="H3294" s="1117">
        <f t="shared" si="153"/>
        <v>2019</v>
      </c>
      <c r="I3294" s="1118"/>
      <c r="J3294" s="1063" t="s">
        <v>925</v>
      </c>
      <c r="K3294" s="1063" t="s">
        <v>924</v>
      </c>
      <c r="L3294" s="1063" t="s">
        <v>827</v>
      </c>
      <c r="M3294" s="1063">
        <v>582.66000000000008</v>
      </c>
      <c r="N3294" s="1063">
        <v>0.26000000000000006</v>
      </c>
      <c r="O3294" s="1062">
        <f>VLOOKUP(C3294,'A. Rate Class Allocations'!$B$124:$J$128,6,FALSE)</f>
        <v>0.94261788524984402</v>
      </c>
      <c r="P3294" s="1061">
        <f>VLOOKUP(C3294,'A. Rate Class Allocations'!$B$124:$J$128,8,FALSE)</f>
        <v>0.86676492558695795</v>
      </c>
      <c r="Q3294" s="1061">
        <f>VLOOKUP(C3294,'A. Rate Class Allocations'!$B$124:$J$128,7,FALSE)</f>
        <v>0.93591420350510102</v>
      </c>
      <c r="R3294" s="1061">
        <f>VLOOKUP(C3294,'A. Rate Class Allocations'!$B$124:$J$128,9,FALSE)</f>
        <v>0.67326093337246795</v>
      </c>
      <c r="S3294" s="1060">
        <f t="shared" si="154"/>
        <v>476.04960507830003</v>
      </c>
      <c r="T3294" s="1060">
        <f t="shared" si="155"/>
        <v>0.16382976225418253</v>
      </c>
    </row>
    <row r="3295" spans="1:20" s="1063" customFormat="1">
      <c r="A3295" s="1072" t="s">
        <v>846</v>
      </c>
      <c r="B3295" s="1063" t="s">
        <v>768</v>
      </c>
      <c r="C3295" s="1063" t="s">
        <v>806</v>
      </c>
      <c r="D3295" s="1063" t="s">
        <v>1032</v>
      </c>
      <c r="E3295" s="1066">
        <v>2019</v>
      </c>
      <c r="F3295" s="1066">
        <v>2019</v>
      </c>
      <c r="G3295" s="1064">
        <v>43559</v>
      </c>
      <c r="H3295" s="1117">
        <f t="shared" si="153"/>
        <v>2019</v>
      </c>
      <c r="I3295" s="1118"/>
      <c r="J3295" s="1063" t="s">
        <v>925</v>
      </c>
      <c r="K3295" s="1063" t="s">
        <v>924</v>
      </c>
      <c r="L3295" s="1063" t="s">
        <v>827</v>
      </c>
      <c r="M3295" s="1063">
        <v>114.29100000000001</v>
      </c>
      <c r="N3295" s="1063">
        <v>5.0999999999999997E-2</v>
      </c>
      <c r="O3295" s="1062">
        <f>VLOOKUP(C3295,'A. Rate Class Allocations'!$B$124:$J$128,6,FALSE)</f>
        <v>0.94261788524984402</v>
      </c>
      <c r="P3295" s="1061">
        <f>VLOOKUP(C3295,'A. Rate Class Allocations'!$B$124:$J$128,8,FALSE)</f>
        <v>0.86676492558695795</v>
      </c>
      <c r="Q3295" s="1061">
        <f>VLOOKUP(C3295,'A. Rate Class Allocations'!$B$124:$J$128,7,FALSE)</f>
        <v>0.93591420350510102</v>
      </c>
      <c r="R3295" s="1061">
        <f>VLOOKUP(C3295,'A. Rate Class Allocations'!$B$124:$J$128,9,FALSE)</f>
        <v>0.67326093337246795</v>
      </c>
      <c r="S3295" s="1060">
        <f t="shared" si="154"/>
        <v>93.378960996128086</v>
      </c>
      <c r="T3295" s="1060">
        <f t="shared" si="155"/>
        <v>3.21358379806281E-2</v>
      </c>
    </row>
    <row r="3296" spans="1:20" s="1063" customFormat="1">
      <c r="A3296" s="1072" t="s">
        <v>846</v>
      </c>
      <c r="B3296" s="1063" t="s">
        <v>768</v>
      </c>
      <c r="C3296" s="1063" t="s">
        <v>806</v>
      </c>
      <c r="D3296" s="1063" t="s">
        <v>1031</v>
      </c>
      <c r="E3296" s="1066">
        <v>2019</v>
      </c>
      <c r="F3296" s="1066">
        <v>2019</v>
      </c>
      <c r="G3296" s="1064">
        <v>43424</v>
      </c>
      <c r="H3296" s="1117">
        <f t="shared" si="153"/>
        <v>2018</v>
      </c>
      <c r="I3296" s="1118"/>
      <c r="J3296" s="1063" t="s">
        <v>925</v>
      </c>
      <c r="K3296" s="1063" t="s">
        <v>924</v>
      </c>
      <c r="L3296" s="1063" t="s">
        <v>827</v>
      </c>
      <c r="M3296" s="1063">
        <v>4449.9840000000004</v>
      </c>
      <c r="N3296" s="1063">
        <v>1.3440000000000003</v>
      </c>
      <c r="O3296" s="1062">
        <f>VLOOKUP(C3296,'A. Rate Class Allocations'!$B$124:$J$128,6,FALSE)</f>
        <v>0.94261788524984402</v>
      </c>
      <c r="P3296" s="1061">
        <f>VLOOKUP(C3296,'A. Rate Class Allocations'!$B$124:$J$128,8,FALSE)</f>
        <v>0.86676492558695795</v>
      </c>
      <c r="Q3296" s="1061">
        <f>VLOOKUP(C3296,'A. Rate Class Allocations'!$B$124:$J$128,7,FALSE)</f>
        <v>0.93591420350510102</v>
      </c>
      <c r="R3296" s="1061">
        <f>VLOOKUP(C3296,'A. Rate Class Allocations'!$B$124:$J$128,9,FALSE)</f>
        <v>0.67326093337246795</v>
      </c>
      <c r="S3296" s="1060">
        <f t="shared" si="154"/>
        <v>3635.7620667366109</v>
      </c>
      <c r="T3296" s="1060">
        <f t="shared" si="155"/>
        <v>0.84687384796008192</v>
      </c>
    </row>
    <row r="3297" spans="1:20" s="1063" customFormat="1">
      <c r="A3297" s="1072" t="s">
        <v>846</v>
      </c>
      <c r="B3297" s="1063" t="s">
        <v>768</v>
      </c>
      <c r="C3297" s="1063" t="s">
        <v>806</v>
      </c>
      <c r="D3297" s="1063" t="s">
        <v>1031</v>
      </c>
      <c r="E3297" s="1066">
        <v>2019</v>
      </c>
      <c r="F3297" s="1066">
        <v>2019</v>
      </c>
      <c r="G3297" s="1064">
        <v>43424</v>
      </c>
      <c r="H3297" s="1117">
        <f t="shared" si="153"/>
        <v>2018</v>
      </c>
      <c r="I3297" s="1118"/>
      <c r="J3297" s="1063" t="s">
        <v>925</v>
      </c>
      <c r="K3297" s="1063" t="s">
        <v>924</v>
      </c>
      <c r="L3297" s="1063" t="s">
        <v>827</v>
      </c>
      <c r="M3297" s="1063">
        <v>96.018999999999991</v>
      </c>
      <c r="N3297" s="1063">
        <v>2.8999999999999998E-2</v>
      </c>
      <c r="O3297" s="1062">
        <f>VLOOKUP(C3297,'A. Rate Class Allocations'!$B$124:$J$128,6,FALSE)</f>
        <v>0.94261788524984402</v>
      </c>
      <c r="P3297" s="1061">
        <f>VLOOKUP(C3297,'A. Rate Class Allocations'!$B$124:$J$128,8,FALSE)</f>
        <v>0.86676492558695795</v>
      </c>
      <c r="Q3297" s="1061">
        <f>VLOOKUP(C3297,'A. Rate Class Allocations'!$B$124:$J$128,7,FALSE)</f>
        <v>0.93591420350510102</v>
      </c>
      <c r="R3297" s="1061">
        <f>VLOOKUP(C3297,'A. Rate Class Allocations'!$B$124:$J$128,9,FALSE)</f>
        <v>0.67326093337246795</v>
      </c>
      <c r="S3297" s="1060">
        <f t="shared" si="154"/>
        <v>78.450223166191734</v>
      </c>
      <c r="T3297" s="1060">
        <f t="shared" si="155"/>
        <v>1.8273319636043429E-2</v>
      </c>
    </row>
    <row r="3298" spans="1:20" s="1063" customFormat="1">
      <c r="A3298" s="1072" t="s">
        <v>846</v>
      </c>
      <c r="B3298" s="1063" t="s">
        <v>768</v>
      </c>
      <c r="C3298" s="1063" t="s">
        <v>806</v>
      </c>
      <c r="D3298" s="1063" t="s">
        <v>1031</v>
      </c>
      <c r="E3298" s="1066">
        <v>2019</v>
      </c>
      <c r="F3298" s="1066">
        <v>2019</v>
      </c>
      <c r="G3298" s="1064">
        <v>43424</v>
      </c>
      <c r="H3298" s="1117">
        <f t="shared" si="153"/>
        <v>2018</v>
      </c>
      <c r="I3298" s="1118"/>
      <c r="J3298" s="1063" t="s">
        <v>925</v>
      </c>
      <c r="K3298" s="1063" t="s">
        <v>924</v>
      </c>
      <c r="L3298" s="1063" t="s">
        <v>827</v>
      </c>
      <c r="M3298" s="1063">
        <v>1549.5479999999998</v>
      </c>
      <c r="N3298" s="1063">
        <v>0.46799999999999997</v>
      </c>
      <c r="O3298" s="1062">
        <f>VLOOKUP(C3298,'A. Rate Class Allocations'!$B$124:$J$128,6,FALSE)</f>
        <v>0.94261788524984402</v>
      </c>
      <c r="P3298" s="1061">
        <f>VLOOKUP(C3298,'A. Rate Class Allocations'!$B$124:$J$128,8,FALSE)</f>
        <v>0.86676492558695795</v>
      </c>
      <c r="Q3298" s="1061">
        <f>VLOOKUP(C3298,'A. Rate Class Allocations'!$B$124:$J$128,7,FALSE)</f>
        <v>0.93591420350510102</v>
      </c>
      <c r="R3298" s="1061">
        <f>VLOOKUP(C3298,'A. Rate Class Allocations'!$B$124:$J$128,9,FALSE)</f>
        <v>0.67326093337246795</v>
      </c>
      <c r="S3298" s="1060">
        <f t="shared" si="154"/>
        <v>1266.0242910957841</v>
      </c>
      <c r="T3298" s="1060">
        <f t="shared" si="155"/>
        <v>0.29489357205752847</v>
      </c>
    </row>
    <row r="3299" spans="1:20" s="1063" customFormat="1">
      <c r="A3299" s="1072" t="s">
        <v>846</v>
      </c>
      <c r="B3299" s="1063" t="s">
        <v>768</v>
      </c>
      <c r="C3299" s="1063" t="s">
        <v>806</v>
      </c>
      <c r="D3299" s="1063" t="s">
        <v>1030</v>
      </c>
      <c r="E3299" s="1066">
        <v>2019</v>
      </c>
      <c r="F3299" s="1066">
        <v>2019</v>
      </c>
      <c r="G3299" s="1064">
        <v>43558</v>
      </c>
      <c r="H3299" s="1117">
        <f t="shared" si="153"/>
        <v>2019</v>
      </c>
      <c r="I3299" s="1118"/>
      <c r="J3299" s="1063" t="s">
        <v>925</v>
      </c>
      <c r="K3299" s="1063" t="s">
        <v>924</v>
      </c>
      <c r="L3299" s="1063" t="s">
        <v>827</v>
      </c>
      <c r="M3299" s="1063">
        <v>2278.8480000000004</v>
      </c>
      <c r="N3299" s="1063">
        <v>0.83200000000000007</v>
      </c>
      <c r="O3299" s="1062">
        <f>VLOOKUP(C3299,'A. Rate Class Allocations'!$B$124:$J$128,6,FALSE)</f>
        <v>0.94261788524984402</v>
      </c>
      <c r="P3299" s="1061">
        <f>VLOOKUP(C3299,'A. Rate Class Allocations'!$B$124:$J$128,8,FALSE)</f>
        <v>0.86676492558695795</v>
      </c>
      <c r="Q3299" s="1061">
        <f>VLOOKUP(C3299,'A. Rate Class Allocations'!$B$124:$J$128,7,FALSE)</f>
        <v>0.93591420350510102</v>
      </c>
      <c r="R3299" s="1061">
        <f>VLOOKUP(C3299,'A. Rate Class Allocations'!$B$124:$J$128,9,FALSE)</f>
        <v>0.67326093337246795</v>
      </c>
      <c r="S3299" s="1060">
        <f t="shared" si="154"/>
        <v>1861.8828998617957</v>
      </c>
      <c r="T3299" s="1060">
        <f t="shared" si="155"/>
        <v>0.52425523921338413</v>
      </c>
    </row>
    <row r="3300" spans="1:20" s="1063" customFormat="1">
      <c r="A3300" s="1072" t="s">
        <v>846</v>
      </c>
      <c r="B3300" s="1063" t="s">
        <v>768</v>
      </c>
      <c r="C3300" s="1063" t="s">
        <v>806</v>
      </c>
      <c r="D3300" s="1063" t="s">
        <v>1030</v>
      </c>
      <c r="E3300" s="1066">
        <v>2019</v>
      </c>
      <c r="F3300" s="1066">
        <v>2019</v>
      </c>
      <c r="G3300" s="1064">
        <v>43558</v>
      </c>
      <c r="H3300" s="1117">
        <f t="shared" si="153"/>
        <v>2019</v>
      </c>
      <c r="I3300" s="1118"/>
      <c r="J3300" s="1063" t="s">
        <v>925</v>
      </c>
      <c r="K3300" s="1063" t="s">
        <v>924</v>
      </c>
      <c r="L3300" s="1063" t="s">
        <v>827</v>
      </c>
      <c r="M3300" s="1063">
        <v>419.06700000000001</v>
      </c>
      <c r="N3300" s="1063">
        <v>0.153</v>
      </c>
      <c r="O3300" s="1062">
        <f>VLOOKUP(C3300,'A. Rate Class Allocations'!$B$124:$J$128,6,FALSE)</f>
        <v>0.94261788524984402</v>
      </c>
      <c r="P3300" s="1061">
        <f>VLOOKUP(C3300,'A. Rate Class Allocations'!$B$124:$J$128,8,FALSE)</f>
        <v>0.86676492558695795</v>
      </c>
      <c r="Q3300" s="1061">
        <f>VLOOKUP(C3300,'A. Rate Class Allocations'!$B$124:$J$128,7,FALSE)</f>
        <v>0.93591420350510102</v>
      </c>
      <c r="R3300" s="1061">
        <f>VLOOKUP(C3300,'A. Rate Class Allocations'!$B$124:$J$128,9,FALSE)</f>
        <v>0.67326093337246795</v>
      </c>
      <c r="S3300" s="1060">
        <f t="shared" si="154"/>
        <v>342.38952365246956</v>
      </c>
      <c r="T3300" s="1060">
        <f t="shared" si="155"/>
        <v>9.6407513941884321E-2</v>
      </c>
    </row>
    <row r="3301" spans="1:20" s="1063" customFormat="1">
      <c r="A3301" s="1072" t="s">
        <v>846</v>
      </c>
      <c r="B3301" s="1063" t="s">
        <v>768</v>
      </c>
      <c r="C3301" s="1063" t="s">
        <v>806</v>
      </c>
      <c r="D3301" s="1063" t="s">
        <v>1029</v>
      </c>
      <c r="E3301" s="1066">
        <v>2019</v>
      </c>
      <c r="F3301" s="1066">
        <v>2019</v>
      </c>
      <c r="G3301" s="1064">
        <v>43558</v>
      </c>
      <c r="H3301" s="1117">
        <f t="shared" si="153"/>
        <v>2019</v>
      </c>
      <c r="I3301" s="1118"/>
      <c r="J3301" s="1063" t="s">
        <v>925</v>
      </c>
      <c r="K3301" s="1063" t="s">
        <v>924</v>
      </c>
      <c r="L3301" s="1063" t="s">
        <v>827</v>
      </c>
      <c r="M3301" s="1063">
        <v>699.19200000000001</v>
      </c>
      <c r="N3301" s="1063">
        <v>0.31200000000000006</v>
      </c>
      <c r="O3301" s="1062">
        <f>VLOOKUP(C3301,'A. Rate Class Allocations'!$B$124:$J$128,6,FALSE)</f>
        <v>0.94261788524984402</v>
      </c>
      <c r="P3301" s="1061">
        <f>VLOOKUP(C3301,'A. Rate Class Allocations'!$B$124:$J$128,8,FALSE)</f>
        <v>0.86676492558695795</v>
      </c>
      <c r="Q3301" s="1061">
        <f>VLOOKUP(C3301,'A. Rate Class Allocations'!$B$124:$J$128,7,FALSE)</f>
        <v>0.93591420350510102</v>
      </c>
      <c r="R3301" s="1061">
        <f>VLOOKUP(C3301,'A. Rate Class Allocations'!$B$124:$J$128,9,FALSE)</f>
        <v>0.67326093337246795</v>
      </c>
      <c r="S3301" s="1060">
        <f t="shared" si="154"/>
        <v>571.25952609395995</v>
      </c>
      <c r="T3301" s="1060">
        <f t="shared" si="155"/>
        <v>0.19659571470501905</v>
      </c>
    </row>
    <row r="3302" spans="1:20" s="1063" customFormat="1">
      <c r="A3302" s="1072" t="s">
        <v>846</v>
      </c>
      <c r="B3302" s="1063" t="s">
        <v>768</v>
      </c>
      <c r="C3302" s="1063" t="s">
        <v>806</v>
      </c>
      <c r="D3302" s="1063" t="s">
        <v>1029</v>
      </c>
      <c r="E3302" s="1066">
        <v>2019</v>
      </c>
      <c r="F3302" s="1066">
        <v>2019</v>
      </c>
      <c r="G3302" s="1064">
        <v>43558</v>
      </c>
      <c r="H3302" s="1117">
        <f t="shared" si="153"/>
        <v>2019</v>
      </c>
      <c r="I3302" s="1118"/>
      <c r="J3302" s="1063" t="s">
        <v>925</v>
      </c>
      <c r="K3302" s="1063" t="s">
        <v>924</v>
      </c>
      <c r="L3302" s="1063" t="s">
        <v>827</v>
      </c>
      <c r="M3302" s="1063">
        <v>714.87900000000025</v>
      </c>
      <c r="N3302" s="1063">
        <v>0.31900000000000006</v>
      </c>
      <c r="O3302" s="1062">
        <f>VLOOKUP(C3302,'A. Rate Class Allocations'!$B$124:$J$128,6,FALSE)</f>
        <v>0.94261788524984402</v>
      </c>
      <c r="P3302" s="1061">
        <f>VLOOKUP(C3302,'A. Rate Class Allocations'!$B$124:$J$128,8,FALSE)</f>
        <v>0.86676492558695795</v>
      </c>
      <c r="Q3302" s="1061">
        <f>VLOOKUP(C3302,'A. Rate Class Allocations'!$B$124:$J$128,7,FALSE)</f>
        <v>0.93591420350510102</v>
      </c>
      <c r="R3302" s="1061">
        <f>VLOOKUP(C3302,'A. Rate Class Allocations'!$B$124:$J$128,9,FALSE)</f>
        <v>0.67326093337246795</v>
      </c>
      <c r="S3302" s="1060">
        <f t="shared" si="154"/>
        <v>584.07624623068364</v>
      </c>
      <c r="T3302" s="1060">
        <f t="shared" si="155"/>
        <v>0.20100651599647781</v>
      </c>
    </row>
    <row r="3303" spans="1:20" s="1063" customFormat="1">
      <c r="A3303" s="1072" t="s">
        <v>846</v>
      </c>
      <c r="B3303" s="1063" t="s">
        <v>768</v>
      </c>
      <c r="C3303" s="1063" t="s">
        <v>806</v>
      </c>
      <c r="D3303" s="1063" t="s">
        <v>1029</v>
      </c>
      <c r="E3303" s="1066">
        <v>2019</v>
      </c>
      <c r="F3303" s="1066">
        <v>2019</v>
      </c>
      <c r="G3303" s="1064">
        <v>43558</v>
      </c>
      <c r="H3303" s="1117">
        <f t="shared" si="153"/>
        <v>2019</v>
      </c>
      <c r="I3303" s="1118"/>
      <c r="J3303" s="1063" t="s">
        <v>925</v>
      </c>
      <c r="K3303" s="1063" t="s">
        <v>924</v>
      </c>
      <c r="L3303" s="1063" t="s">
        <v>827</v>
      </c>
      <c r="M3303" s="1063">
        <v>114.29100000000001</v>
      </c>
      <c r="N3303" s="1063">
        <v>5.0999999999999997E-2</v>
      </c>
      <c r="O3303" s="1062">
        <f>VLOOKUP(C3303,'A. Rate Class Allocations'!$B$124:$J$128,6,FALSE)</f>
        <v>0.94261788524984402</v>
      </c>
      <c r="P3303" s="1061">
        <f>VLOOKUP(C3303,'A. Rate Class Allocations'!$B$124:$J$128,8,FALSE)</f>
        <v>0.86676492558695795</v>
      </c>
      <c r="Q3303" s="1061">
        <f>VLOOKUP(C3303,'A. Rate Class Allocations'!$B$124:$J$128,7,FALSE)</f>
        <v>0.93591420350510102</v>
      </c>
      <c r="R3303" s="1061">
        <f>VLOOKUP(C3303,'A. Rate Class Allocations'!$B$124:$J$128,9,FALSE)</f>
        <v>0.67326093337246795</v>
      </c>
      <c r="S3303" s="1060">
        <f t="shared" si="154"/>
        <v>93.378960996128086</v>
      </c>
      <c r="T3303" s="1060">
        <f t="shared" si="155"/>
        <v>3.21358379806281E-2</v>
      </c>
    </row>
    <row r="3304" spans="1:20" s="1063" customFormat="1">
      <c r="A3304" s="1072" t="s">
        <v>846</v>
      </c>
      <c r="B3304" s="1063" t="s">
        <v>768</v>
      </c>
      <c r="C3304" s="1063" t="s">
        <v>806</v>
      </c>
      <c r="D3304" s="1063" t="s">
        <v>1028</v>
      </c>
      <c r="E3304" s="1066">
        <v>2019</v>
      </c>
      <c r="F3304" s="1066">
        <v>2019</v>
      </c>
      <c r="G3304" s="1064">
        <v>43559</v>
      </c>
      <c r="H3304" s="1117">
        <f t="shared" si="153"/>
        <v>2019</v>
      </c>
      <c r="I3304" s="1118"/>
      <c r="J3304" s="1063" t="s">
        <v>925</v>
      </c>
      <c r="K3304" s="1063" t="s">
        <v>924</v>
      </c>
      <c r="L3304" s="1063" t="s">
        <v>827</v>
      </c>
      <c r="M3304" s="1063">
        <v>582.66000000000008</v>
      </c>
      <c r="N3304" s="1063">
        <v>0.26000000000000006</v>
      </c>
      <c r="O3304" s="1062">
        <f>VLOOKUP(C3304,'A. Rate Class Allocations'!$B$124:$J$128,6,FALSE)</f>
        <v>0.94261788524984402</v>
      </c>
      <c r="P3304" s="1061">
        <f>VLOOKUP(C3304,'A. Rate Class Allocations'!$B$124:$J$128,8,FALSE)</f>
        <v>0.86676492558695795</v>
      </c>
      <c r="Q3304" s="1061">
        <f>VLOOKUP(C3304,'A. Rate Class Allocations'!$B$124:$J$128,7,FALSE)</f>
        <v>0.93591420350510102</v>
      </c>
      <c r="R3304" s="1061">
        <f>VLOOKUP(C3304,'A. Rate Class Allocations'!$B$124:$J$128,9,FALSE)</f>
        <v>0.67326093337246795</v>
      </c>
      <c r="S3304" s="1060">
        <f t="shared" si="154"/>
        <v>476.04960507830003</v>
      </c>
      <c r="T3304" s="1060">
        <f t="shared" si="155"/>
        <v>0.16382976225418253</v>
      </c>
    </row>
    <row r="3305" spans="1:20" s="1063" customFormat="1">
      <c r="A3305" s="1072" t="s">
        <v>846</v>
      </c>
      <c r="B3305" s="1063" t="s">
        <v>768</v>
      </c>
      <c r="C3305" s="1063" t="s">
        <v>806</v>
      </c>
      <c r="D3305" s="1063" t="s">
        <v>1028</v>
      </c>
      <c r="E3305" s="1066">
        <v>2019</v>
      </c>
      <c r="F3305" s="1066">
        <v>2019</v>
      </c>
      <c r="G3305" s="1064">
        <v>43559</v>
      </c>
      <c r="H3305" s="1117">
        <f t="shared" si="153"/>
        <v>2019</v>
      </c>
      <c r="I3305" s="1118"/>
      <c r="J3305" s="1063" t="s">
        <v>925</v>
      </c>
      <c r="K3305" s="1063" t="s">
        <v>924</v>
      </c>
      <c r="L3305" s="1063" t="s">
        <v>827</v>
      </c>
      <c r="M3305" s="1063">
        <v>129.97799999999998</v>
      </c>
      <c r="N3305" s="1063">
        <v>5.7999999999999996E-2</v>
      </c>
      <c r="O3305" s="1062">
        <f>VLOOKUP(C3305,'A. Rate Class Allocations'!$B$124:$J$128,6,FALSE)</f>
        <v>0.94261788524984402</v>
      </c>
      <c r="P3305" s="1061">
        <f>VLOOKUP(C3305,'A. Rate Class Allocations'!$B$124:$J$128,8,FALSE)</f>
        <v>0.86676492558695795</v>
      </c>
      <c r="Q3305" s="1061">
        <f>VLOOKUP(C3305,'A. Rate Class Allocations'!$B$124:$J$128,7,FALSE)</f>
        <v>0.93591420350510102</v>
      </c>
      <c r="R3305" s="1061">
        <f>VLOOKUP(C3305,'A. Rate Class Allocations'!$B$124:$J$128,9,FALSE)</f>
        <v>0.67326093337246795</v>
      </c>
      <c r="S3305" s="1060">
        <f t="shared" si="154"/>
        <v>106.19568113285152</v>
      </c>
      <c r="T3305" s="1060">
        <f t="shared" si="155"/>
        <v>3.6546639272086859E-2</v>
      </c>
    </row>
    <row r="3306" spans="1:20" s="1063" customFormat="1">
      <c r="A3306" s="1072" t="s">
        <v>846</v>
      </c>
      <c r="B3306" s="1063" t="s">
        <v>768</v>
      </c>
      <c r="C3306" s="1063" t="s">
        <v>806</v>
      </c>
      <c r="D3306" s="1063" t="s">
        <v>1027</v>
      </c>
      <c r="E3306" s="1066">
        <v>2019</v>
      </c>
      <c r="F3306" s="1066">
        <v>2019</v>
      </c>
      <c r="G3306" s="1064">
        <v>43557</v>
      </c>
      <c r="H3306" s="1117">
        <f t="shared" si="153"/>
        <v>2019</v>
      </c>
      <c r="I3306" s="1118"/>
      <c r="J3306" s="1063" t="s">
        <v>925</v>
      </c>
      <c r="K3306" s="1063" t="s">
        <v>924</v>
      </c>
      <c r="L3306" s="1063" t="s">
        <v>827</v>
      </c>
      <c r="M3306" s="1063">
        <v>2330.6400000000003</v>
      </c>
      <c r="N3306" s="1063">
        <v>1.0400000000000003</v>
      </c>
      <c r="O3306" s="1062">
        <f>VLOOKUP(C3306,'A. Rate Class Allocations'!$B$124:$J$128,6,FALSE)</f>
        <v>0.94261788524984402</v>
      </c>
      <c r="P3306" s="1061">
        <f>VLOOKUP(C3306,'A. Rate Class Allocations'!$B$124:$J$128,8,FALSE)</f>
        <v>0.86676492558695795</v>
      </c>
      <c r="Q3306" s="1061">
        <f>VLOOKUP(C3306,'A. Rate Class Allocations'!$B$124:$J$128,7,FALSE)</f>
        <v>0.93591420350510102</v>
      </c>
      <c r="R3306" s="1061">
        <f>VLOOKUP(C3306,'A. Rate Class Allocations'!$B$124:$J$128,9,FALSE)</f>
        <v>0.67326093337246795</v>
      </c>
      <c r="S3306" s="1060">
        <f t="shared" si="154"/>
        <v>1904.1984203132001</v>
      </c>
      <c r="T3306" s="1060">
        <f t="shared" si="155"/>
        <v>0.6553190490167301</v>
      </c>
    </row>
    <row r="3307" spans="1:20" s="1063" customFormat="1">
      <c r="A3307" s="1072" t="s">
        <v>846</v>
      </c>
      <c r="B3307" s="1063" t="s">
        <v>768</v>
      </c>
      <c r="C3307" s="1063" t="s">
        <v>806</v>
      </c>
      <c r="D3307" s="1063" t="s">
        <v>1027</v>
      </c>
      <c r="E3307" s="1066">
        <v>2019</v>
      </c>
      <c r="F3307" s="1066">
        <v>2019</v>
      </c>
      <c r="G3307" s="1064">
        <v>43557</v>
      </c>
      <c r="H3307" s="1117">
        <f t="shared" si="153"/>
        <v>2019</v>
      </c>
      <c r="I3307" s="1118"/>
      <c r="J3307" s="1063" t="s">
        <v>925</v>
      </c>
      <c r="K3307" s="1063" t="s">
        <v>924</v>
      </c>
      <c r="L3307" s="1063" t="s">
        <v>827</v>
      </c>
      <c r="M3307" s="1063">
        <v>389.93399999999997</v>
      </c>
      <c r="N3307" s="1063">
        <v>0.17399999999999999</v>
      </c>
      <c r="O3307" s="1062">
        <f>VLOOKUP(C3307,'A. Rate Class Allocations'!$B$124:$J$128,6,FALSE)</f>
        <v>0.94261788524984402</v>
      </c>
      <c r="P3307" s="1061">
        <f>VLOOKUP(C3307,'A. Rate Class Allocations'!$B$124:$J$128,8,FALSE)</f>
        <v>0.86676492558695795</v>
      </c>
      <c r="Q3307" s="1061">
        <f>VLOOKUP(C3307,'A. Rate Class Allocations'!$B$124:$J$128,7,FALSE)</f>
        <v>0.93591420350510102</v>
      </c>
      <c r="R3307" s="1061">
        <f>VLOOKUP(C3307,'A. Rate Class Allocations'!$B$124:$J$128,9,FALSE)</f>
        <v>0.67326093337246795</v>
      </c>
      <c r="S3307" s="1060">
        <f t="shared" si="154"/>
        <v>318.58704339855456</v>
      </c>
      <c r="T3307" s="1060">
        <f t="shared" si="155"/>
        <v>0.10963991781626058</v>
      </c>
    </row>
    <row r="3308" spans="1:20" s="1063" customFormat="1">
      <c r="A3308" s="1072" t="s">
        <v>846</v>
      </c>
      <c r="B3308" s="1063" t="s">
        <v>768</v>
      </c>
      <c r="C3308" s="1063" t="s">
        <v>806</v>
      </c>
      <c r="D3308" s="1063" t="s">
        <v>1026</v>
      </c>
      <c r="E3308" s="1066">
        <v>2019</v>
      </c>
      <c r="F3308" s="1066">
        <v>2019</v>
      </c>
      <c r="G3308" s="1064">
        <v>43560</v>
      </c>
      <c r="H3308" s="1117">
        <f t="shared" si="153"/>
        <v>2019</v>
      </c>
      <c r="I3308" s="1118"/>
      <c r="J3308" s="1063" t="s">
        <v>925</v>
      </c>
      <c r="K3308" s="1063" t="s">
        <v>924</v>
      </c>
      <c r="L3308" s="1063" t="s">
        <v>827</v>
      </c>
      <c r="M3308" s="1063">
        <v>1849.5360000000001</v>
      </c>
      <c r="N3308" s="1063">
        <v>0.93599999999999994</v>
      </c>
      <c r="O3308" s="1062">
        <f>VLOOKUP(C3308,'A. Rate Class Allocations'!$B$124:$J$128,6,FALSE)</f>
        <v>0.94261788524984402</v>
      </c>
      <c r="P3308" s="1061">
        <f>VLOOKUP(C3308,'A. Rate Class Allocations'!$B$124:$J$128,8,FALSE)</f>
        <v>0.86676492558695795</v>
      </c>
      <c r="Q3308" s="1061">
        <f>VLOOKUP(C3308,'A. Rate Class Allocations'!$B$124:$J$128,7,FALSE)</f>
        <v>0.93591420350510102</v>
      </c>
      <c r="R3308" s="1061">
        <f>VLOOKUP(C3308,'A. Rate Class Allocations'!$B$124:$J$128,9,FALSE)</f>
        <v>0.67326093337246795</v>
      </c>
      <c r="S3308" s="1060">
        <f t="shared" si="154"/>
        <v>1511.1229231079851</v>
      </c>
      <c r="T3308" s="1060">
        <f t="shared" si="155"/>
        <v>0.58978714411505695</v>
      </c>
    </row>
    <row r="3309" spans="1:20" s="1063" customFormat="1">
      <c r="A3309" s="1072" t="s">
        <v>846</v>
      </c>
      <c r="B3309" s="1063" t="s">
        <v>768</v>
      </c>
      <c r="C3309" s="1063" t="s">
        <v>806</v>
      </c>
      <c r="D3309" s="1063" t="s">
        <v>1025</v>
      </c>
      <c r="E3309" s="1066">
        <v>2019</v>
      </c>
      <c r="F3309" s="1066">
        <v>2019</v>
      </c>
      <c r="G3309" s="1064">
        <v>43560</v>
      </c>
      <c r="H3309" s="1117">
        <f t="shared" si="153"/>
        <v>2019</v>
      </c>
      <c r="I3309" s="1118"/>
      <c r="J3309" s="1063" t="s">
        <v>925</v>
      </c>
      <c r="K3309" s="1063" t="s">
        <v>924</v>
      </c>
      <c r="L3309" s="1063" t="s">
        <v>827</v>
      </c>
      <c r="M3309" s="1063">
        <v>1964.4559999999992</v>
      </c>
      <c r="N3309" s="1063">
        <v>0.67599999999999993</v>
      </c>
      <c r="O3309" s="1062">
        <f>VLOOKUP(C3309,'A. Rate Class Allocations'!$B$124:$J$128,6,FALSE)</f>
        <v>0.94261788524984402</v>
      </c>
      <c r="P3309" s="1061">
        <f>VLOOKUP(C3309,'A. Rate Class Allocations'!$B$124:$J$128,8,FALSE)</f>
        <v>0.86676492558695795</v>
      </c>
      <c r="Q3309" s="1061">
        <f>VLOOKUP(C3309,'A. Rate Class Allocations'!$B$124:$J$128,7,FALSE)</f>
        <v>0.93591420350510102</v>
      </c>
      <c r="R3309" s="1061">
        <f>VLOOKUP(C3309,'A. Rate Class Allocations'!$B$124:$J$128,9,FALSE)</f>
        <v>0.67326093337246795</v>
      </c>
      <c r="S3309" s="1060">
        <f t="shared" si="154"/>
        <v>1605.0157947923256</v>
      </c>
      <c r="T3309" s="1060">
        <f t="shared" si="155"/>
        <v>0.42595738186087445</v>
      </c>
    </row>
    <row r="3310" spans="1:20" s="1063" customFormat="1">
      <c r="A3310" s="1072" t="s">
        <v>846</v>
      </c>
      <c r="B3310" s="1063" t="s">
        <v>768</v>
      </c>
      <c r="C3310" s="1063" t="s">
        <v>806</v>
      </c>
      <c r="D3310" s="1063" t="s">
        <v>1025</v>
      </c>
      <c r="E3310" s="1066">
        <v>2019</v>
      </c>
      <c r="F3310" s="1066">
        <v>2019</v>
      </c>
      <c r="G3310" s="1064">
        <v>43560</v>
      </c>
      <c r="H3310" s="1117">
        <f t="shared" si="153"/>
        <v>2019</v>
      </c>
      <c r="I3310" s="1118"/>
      <c r="J3310" s="1063" t="s">
        <v>925</v>
      </c>
      <c r="K3310" s="1063" t="s">
        <v>924</v>
      </c>
      <c r="L3310" s="1063" t="s">
        <v>827</v>
      </c>
      <c r="M3310" s="1063">
        <v>168.54799999999997</v>
      </c>
      <c r="N3310" s="1063">
        <v>5.7999999999999996E-2</v>
      </c>
      <c r="O3310" s="1062">
        <f>VLOOKUP(C3310,'A. Rate Class Allocations'!$B$124:$J$128,6,FALSE)</f>
        <v>0.94261788524984402</v>
      </c>
      <c r="P3310" s="1061">
        <f>VLOOKUP(C3310,'A. Rate Class Allocations'!$B$124:$J$128,8,FALSE)</f>
        <v>0.86676492558695795</v>
      </c>
      <c r="Q3310" s="1061">
        <f>VLOOKUP(C3310,'A. Rate Class Allocations'!$B$124:$J$128,7,FALSE)</f>
        <v>0.93591420350510102</v>
      </c>
      <c r="R3310" s="1061">
        <f>VLOOKUP(C3310,'A. Rate Class Allocations'!$B$124:$J$128,9,FALSE)</f>
        <v>0.67326093337246795</v>
      </c>
      <c r="S3310" s="1060">
        <f t="shared" si="154"/>
        <v>137.7084557662055</v>
      </c>
      <c r="T3310" s="1060">
        <f t="shared" si="155"/>
        <v>3.6546639272086859E-2</v>
      </c>
    </row>
    <row r="3311" spans="1:20" s="1063" customFormat="1">
      <c r="A3311" s="1072" t="s">
        <v>846</v>
      </c>
      <c r="B3311" s="1063" t="s">
        <v>768</v>
      </c>
      <c r="C3311" s="1063" t="s">
        <v>806</v>
      </c>
      <c r="D3311" s="1063" t="s">
        <v>1025</v>
      </c>
      <c r="E3311" s="1066">
        <v>2019</v>
      </c>
      <c r="F3311" s="1066">
        <v>2019</v>
      </c>
      <c r="G3311" s="1064">
        <v>43560</v>
      </c>
      <c r="H3311" s="1117">
        <f t="shared" si="153"/>
        <v>2019</v>
      </c>
      <c r="I3311" s="1118"/>
      <c r="J3311" s="1063" t="s">
        <v>925</v>
      </c>
      <c r="K3311" s="1063" t="s">
        <v>924</v>
      </c>
      <c r="L3311" s="1063" t="s">
        <v>827</v>
      </c>
      <c r="M3311" s="1063">
        <v>148.20599999999999</v>
      </c>
      <c r="N3311" s="1063">
        <v>5.0999999999999997E-2</v>
      </c>
      <c r="O3311" s="1062">
        <f>VLOOKUP(C3311,'A. Rate Class Allocations'!$B$124:$J$128,6,FALSE)</f>
        <v>0.94261788524984402</v>
      </c>
      <c r="P3311" s="1061">
        <f>VLOOKUP(C3311,'A. Rate Class Allocations'!$B$124:$J$128,8,FALSE)</f>
        <v>0.86676492558695795</v>
      </c>
      <c r="Q3311" s="1061">
        <f>VLOOKUP(C3311,'A. Rate Class Allocations'!$B$124:$J$128,7,FALSE)</f>
        <v>0.93591420350510102</v>
      </c>
      <c r="R3311" s="1061">
        <f>VLOOKUP(C3311,'A. Rate Class Allocations'!$B$124:$J$128,9,FALSE)</f>
        <v>0.67326093337246795</v>
      </c>
      <c r="S3311" s="1060">
        <f t="shared" si="154"/>
        <v>121.08846972545655</v>
      </c>
      <c r="T3311" s="1060">
        <f t="shared" si="155"/>
        <v>3.21358379806281E-2</v>
      </c>
    </row>
    <row r="3312" spans="1:20" s="1063" customFormat="1">
      <c r="A3312" s="1072" t="s">
        <v>846</v>
      </c>
      <c r="B3312" s="1063" t="s">
        <v>768</v>
      </c>
      <c r="C3312" s="1063" t="s">
        <v>806</v>
      </c>
      <c r="D3312" s="1063" t="s">
        <v>1024</v>
      </c>
      <c r="E3312" s="1066">
        <v>2019</v>
      </c>
      <c r="F3312" s="1066">
        <v>2019</v>
      </c>
      <c r="G3312" s="1064">
        <v>43560</v>
      </c>
      <c r="H3312" s="1117">
        <f t="shared" si="153"/>
        <v>2019</v>
      </c>
      <c r="I3312" s="1118"/>
      <c r="J3312" s="1063" t="s">
        <v>925</v>
      </c>
      <c r="K3312" s="1063" t="s">
        <v>924</v>
      </c>
      <c r="L3312" s="1063" t="s">
        <v>827</v>
      </c>
      <c r="M3312" s="1063">
        <v>310.75200000000001</v>
      </c>
      <c r="N3312" s="1063">
        <v>0.20800000000000002</v>
      </c>
      <c r="O3312" s="1062">
        <f>VLOOKUP(C3312,'A. Rate Class Allocations'!$B$124:$J$128,6,FALSE)</f>
        <v>0.94261788524984402</v>
      </c>
      <c r="P3312" s="1061">
        <f>VLOOKUP(C3312,'A. Rate Class Allocations'!$B$124:$J$128,8,FALSE)</f>
        <v>0.86676492558695795</v>
      </c>
      <c r="Q3312" s="1061">
        <f>VLOOKUP(C3312,'A. Rate Class Allocations'!$B$124:$J$128,7,FALSE)</f>
        <v>0.93591420350510102</v>
      </c>
      <c r="R3312" s="1061">
        <f>VLOOKUP(C3312,'A. Rate Class Allocations'!$B$124:$J$128,9,FALSE)</f>
        <v>0.67326093337246795</v>
      </c>
      <c r="S3312" s="1060">
        <f t="shared" si="154"/>
        <v>253.89312270842666</v>
      </c>
      <c r="T3312" s="1060">
        <f t="shared" si="155"/>
        <v>0.13106380980334603</v>
      </c>
    </row>
    <row r="3313" spans="1:20" s="1063" customFormat="1">
      <c r="A3313" s="1072" t="s">
        <v>846</v>
      </c>
      <c r="B3313" s="1063" t="s">
        <v>768</v>
      </c>
      <c r="C3313" s="1063" t="s">
        <v>806</v>
      </c>
      <c r="D3313" s="1063" t="s">
        <v>1023</v>
      </c>
      <c r="E3313" s="1066">
        <v>2019</v>
      </c>
      <c r="F3313" s="1066">
        <v>2019</v>
      </c>
      <c r="G3313" s="1064">
        <v>43558</v>
      </c>
      <c r="H3313" s="1117">
        <f t="shared" si="153"/>
        <v>2019</v>
      </c>
      <c r="I3313" s="1118"/>
      <c r="J3313" s="1063" t="s">
        <v>925</v>
      </c>
      <c r="K3313" s="1063" t="s">
        <v>924</v>
      </c>
      <c r="L3313" s="1063" t="s">
        <v>827</v>
      </c>
      <c r="M3313" s="1063">
        <v>2844.66</v>
      </c>
      <c r="N3313" s="1063">
        <v>1.0919999999999999</v>
      </c>
      <c r="O3313" s="1062">
        <f>VLOOKUP(C3313,'A. Rate Class Allocations'!$B$124:$J$128,6,FALSE)</f>
        <v>0.94261788524984402</v>
      </c>
      <c r="P3313" s="1061">
        <f>VLOOKUP(C3313,'A. Rate Class Allocations'!$B$124:$J$128,8,FALSE)</f>
        <v>0.86676492558695795</v>
      </c>
      <c r="Q3313" s="1061">
        <f>VLOOKUP(C3313,'A. Rate Class Allocations'!$B$124:$J$128,7,FALSE)</f>
        <v>0.93591420350510102</v>
      </c>
      <c r="R3313" s="1061">
        <f>VLOOKUP(C3313,'A. Rate Class Allocations'!$B$124:$J$128,9,FALSE)</f>
        <v>0.67326093337246795</v>
      </c>
      <c r="S3313" s="1060">
        <f t="shared" si="154"/>
        <v>2324.1672151546986</v>
      </c>
      <c r="T3313" s="1060">
        <f t="shared" si="155"/>
        <v>0.68808500146756635</v>
      </c>
    </row>
    <row r="3314" spans="1:20" s="1063" customFormat="1">
      <c r="A3314" s="1072" t="s">
        <v>846</v>
      </c>
      <c r="B3314" s="1063" t="s">
        <v>768</v>
      </c>
      <c r="C3314" s="1063" t="s">
        <v>806</v>
      </c>
      <c r="D3314" s="1063" t="s">
        <v>1023</v>
      </c>
      <c r="E3314" s="1066">
        <v>2019</v>
      </c>
      <c r="F3314" s="1066">
        <v>2019</v>
      </c>
      <c r="G3314" s="1064">
        <v>43558</v>
      </c>
      <c r="H3314" s="1117">
        <f t="shared" si="153"/>
        <v>2019</v>
      </c>
      <c r="I3314" s="1118"/>
      <c r="J3314" s="1063" t="s">
        <v>925</v>
      </c>
      <c r="K3314" s="1063" t="s">
        <v>924</v>
      </c>
      <c r="L3314" s="1063" t="s">
        <v>827</v>
      </c>
      <c r="M3314" s="1063">
        <v>453.27</v>
      </c>
      <c r="N3314" s="1063">
        <v>0.17399999999999999</v>
      </c>
      <c r="O3314" s="1062">
        <f>VLOOKUP(C3314,'A. Rate Class Allocations'!$B$124:$J$128,6,FALSE)</f>
        <v>0.94261788524984402</v>
      </c>
      <c r="P3314" s="1061">
        <f>VLOOKUP(C3314,'A. Rate Class Allocations'!$B$124:$J$128,8,FALSE)</f>
        <v>0.86676492558695795</v>
      </c>
      <c r="Q3314" s="1061">
        <f>VLOOKUP(C3314,'A. Rate Class Allocations'!$B$124:$J$128,7,FALSE)</f>
        <v>0.93591420350510102</v>
      </c>
      <c r="R3314" s="1061">
        <f>VLOOKUP(C3314,'A. Rate Class Allocations'!$B$124:$J$128,9,FALSE)</f>
        <v>0.67326093337246795</v>
      </c>
      <c r="S3314" s="1060">
        <f t="shared" si="154"/>
        <v>370.33433648069376</v>
      </c>
      <c r="T3314" s="1060">
        <f t="shared" si="155"/>
        <v>0.10963991781626058</v>
      </c>
    </row>
    <row r="3315" spans="1:20" s="1063" customFormat="1">
      <c r="A3315" s="1072" t="s">
        <v>846</v>
      </c>
      <c r="B3315" s="1063" t="s">
        <v>768</v>
      </c>
      <c r="C3315" s="1063" t="s">
        <v>806</v>
      </c>
      <c r="D3315" s="1063" t="s">
        <v>1023</v>
      </c>
      <c r="E3315" s="1066">
        <v>2019</v>
      </c>
      <c r="F3315" s="1066">
        <v>2019</v>
      </c>
      <c r="G3315" s="1064">
        <v>43558</v>
      </c>
      <c r="H3315" s="1117">
        <f t="shared" si="153"/>
        <v>2019</v>
      </c>
      <c r="I3315" s="1118"/>
      <c r="J3315" s="1063" t="s">
        <v>843</v>
      </c>
      <c r="K3315" s="1063" t="s">
        <v>924</v>
      </c>
      <c r="L3315" s="1063" t="s">
        <v>827</v>
      </c>
      <c r="M3315" s="1063">
        <v>151.09</v>
      </c>
      <c r="N3315" s="1063">
        <v>5.7999999999999996E-2</v>
      </c>
      <c r="O3315" s="1062">
        <f>VLOOKUP(C3315,'A. Rate Class Allocations'!$B$124:$J$128,6,FALSE)</f>
        <v>0.94261788524984402</v>
      </c>
      <c r="P3315" s="1061">
        <f>VLOOKUP(C3315,'A. Rate Class Allocations'!$B$124:$J$128,8,FALSE)</f>
        <v>0.86676492558695795</v>
      </c>
      <c r="Q3315" s="1061">
        <f>VLOOKUP(C3315,'A. Rate Class Allocations'!$B$124:$J$128,7,FALSE)</f>
        <v>0.93591420350510102</v>
      </c>
      <c r="R3315" s="1061">
        <f>VLOOKUP(C3315,'A. Rate Class Allocations'!$B$124:$J$128,9,FALSE)</f>
        <v>0.67326093337246795</v>
      </c>
      <c r="S3315" s="1060">
        <f t="shared" si="154"/>
        <v>123.44477882689793</v>
      </c>
      <c r="T3315" s="1060">
        <f t="shared" si="155"/>
        <v>3.6546639272086859E-2</v>
      </c>
    </row>
    <row r="3316" spans="1:20" s="1063" customFormat="1">
      <c r="A3316" s="1072" t="s">
        <v>846</v>
      </c>
      <c r="B3316" s="1063" t="s">
        <v>768</v>
      </c>
      <c r="C3316" s="1063" t="s">
        <v>806</v>
      </c>
      <c r="D3316" s="1063" t="s">
        <v>1022</v>
      </c>
      <c r="E3316" s="1066">
        <v>2019</v>
      </c>
      <c r="F3316" s="1066">
        <v>2019</v>
      </c>
      <c r="G3316" s="1064">
        <v>43556</v>
      </c>
      <c r="H3316" s="1117">
        <f t="shared" si="153"/>
        <v>2019</v>
      </c>
      <c r="I3316" s="1118"/>
      <c r="J3316" s="1063" t="s">
        <v>925</v>
      </c>
      <c r="K3316" s="1063" t="s">
        <v>924</v>
      </c>
      <c r="L3316" s="1063" t="s">
        <v>827</v>
      </c>
      <c r="M3316" s="1063">
        <v>2330.6400000000003</v>
      </c>
      <c r="N3316" s="1063">
        <v>1.0400000000000003</v>
      </c>
      <c r="O3316" s="1062">
        <f>VLOOKUP(C3316,'A. Rate Class Allocations'!$B$124:$J$128,6,FALSE)</f>
        <v>0.94261788524984402</v>
      </c>
      <c r="P3316" s="1061">
        <f>VLOOKUP(C3316,'A. Rate Class Allocations'!$B$124:$J$128,8,FALSE)</f>
        <v>0.86676492558695795</v>
      </c>
      <c r="Q3316" s="1061">
        <f>VLOOKUP(C3316,'A. Rate Class Allocations'!$B$124:$J$128,7,FALSE)</f>
        <v>0.93591420350510102</v>
      </c>
      <c r="R3316" s="1061">
        <f>VLOOKUP(C3316,'A. Rate Class Allocations'!$B$124:$J$128,9,FALSE)</f>
        <v>0.67326093337246795</v>
      </c>
      <c r="S3316" s="1060">
        <f t="shared" si="154"/>
        <v>1904.1984203132001</v>
      </c>
      <c r="T3316" s="1060">
        <f t="shared" si="155"/>
        <v>0.6553190490167301</v>
      </c>
    </row>
    <row r="3317" spans="1:20" s="1063" customFormat="1">
      <c r="A3317" s="1072" t="s">
        <v>846</v>
      </c>
      <c r="B3317" s="1063" t="s">
        <v>768</v>
      </c>
      <c r="C3317" s="1063" t="s">
        <v>806</v>
      </c>
      <c r="D3317" s="1063" t="s">
        <v>1021</v>
      </c>
      <c r="E3317" s="1066">
        <v>2019</v>
      </c>
      <c r="F3317" s="1066">
        <v>2019</v>
      </c>
      <c r="G3317" s="1064">
        <v>43557</v>
      </c>
      <c r="H3317" s="1117">
        <f t="shared" si="153"/>
        <v>2019</v>
      </c>
      <c r="I3317" s="1118"/>
      <c r="J3317" s="1063" t="s">
        <v>925</v>
      </c>
      <c r="K3317" s="1063" t="s">
        <v>924</v>
      </c>
      <c r="L3317" s="1063" t="s">
        <v>827</v>
      </c>
      <c r="M3317" s="1063">
        <v>1243.008</v>
      </c>
      <c r="N3317" s="1063">
        <v>0.62400000000000011</v>
      </c>
      <c r="O3317" s="1062">
        <f>VLOOKUP(C3317,'A. Rate Class Allocations'!$B$124:$J$128,6,FALSE)</f>
        <v>0.94261788524984402</v>
      </c>
      <c r="P3317" s="1061">
        <f>VLOOKUP(C3317,'A. Rate Class Allocations'!$B$124:$J$128,8,FALSE)</f>
        <v>0.86676492558695795</v>
      </c>
      <c r="Q3317" s="1061">
        <f>VLOOKUP(C3317,'A. Rate Class Allocations'!$B$124:$J$128,7,FALSE)</f>
        <v>0.93591420350510102</v>
      </c>
      <c r="R3317" s="1061">
        <f>VLOOKUP(C3317,'A. Rate Class Allocations'!$B$124:$J$128,9,FALSE)</f>
        <v>0.67326093337246795</v>
      </c>
      <c r="S3317" s="1060">
        <f t="shared" si="154"/>
        <v>1015.5724908337066</v>
      </c>
      <c r="T3317" s="1060">
        <f t="shared" si="155"/>
        <v>0.3931914294100381</v>
      </c>
    </row>
    <row r="3318" spans="1:20" s="1063" customFormat="1">
      <c r="A3318" s="1072" t="s">
        <v>846</v>
      </c>
      <c r="B3318" s="1063" t="s">
        <v>768</v>
      </c>
      <c r="C3318" s="1063" t="s">
        <v>806</v>
      </c>
      <c r="D3318" s="1063" t="s">
        <v>1021</v>
      </c>
      <c r="E3318" s="1066">
        <v>2019</v>
      </c>
      <c r="F3318" s="1066">
        <v>2019</v>
      </c>
      <c r="G3318" s="1064">
        <v>43557</v>
      </c>
      <c r="H3318" s="1117">
        <f t="shared" si="153"/>
        <v>2019</v>
      </c>
      <c r="I3318" s="1118"/>
      <c r="J3318" s="1063" t="s">
        <v>925</v>
      </c>
      <c r="K3318" s="1063" t="s">
        <v>924</v>
      </c>
      <c r="L3318" s="1063" t="s">
        <v>827</v>
      </c>
      <c r="M3318" s="1063">
        <v>288.83999999999997</v>
      </c>
      <c r="N3318" s="1063">
        <v>0.14499999999999999</v>
      </c>
      <c r="O3318" s="1062">
        <f>VLOOKUP(C3318,'A. Rate Class Allocations'!$B$124:$J$128,6,FALSE)</f>
        <v>0.94261788524984402</v>
      </c>
      <c r="P3318" s="1061">
        <f>VLOOKUP(C3318,'A. Rate Class Allocations'!$B$124:$J$128,8,FALSE)</f>
        <v>0.86676492558695795</v>
      </c>
      <c r="Q3318" s="1061">
        <f>VLOOKUP(C3318,'A. Rate Class Allocations'!$B$124:$J$128,7,FALSE)</f>
        <v>0.93591420350510102</v>
      </c>
      <c r="R3318" s="1061">
        <f>VLOOKUP(C3318,'A. Rate Class Allocations'!$B$124:$J$128,9,FALSE)</f>
        <v>0.67326093337246795</v>
      </c>
      <c r="S3318" s="1060">
        <f t="shared" si="154"/>
        <v>235.99040251744782</v>
      </c>
      <c r="T3318" s="1060">
        <f t="shared" si="155"/>
        <v>9.1366598180217168E-2</v>
      </c>
    </row>
    <row r="3319" spans="1:20" s="1063" customFormat="1">
      <c r="A3319" s="1072" t="s">
        <v>846</v>
      </c>
      <c r="B3319" s="1063" t="s">
        <v>768</v>
      </c>
      <c r="C3319" s="1063" t="s">
        <v>806</v>
      </c>
      <c r="D3319" s="1063" t="s">
        <v>1020</v>
      </c>
      <c r="E3319" s="1066">
        <v>2019</v>
      </c>
      <c r="F3319" s="1066">
        <v>2019</v>
      </c>
      <c r="G3319" s="1064">
        <v>43565</v>
      </c>
      <c r="H3319" s="1117">
        <f t="shared" si="153"/>
        <v>2019</v>
      </c>
      <c r="I3319" s="1118"/>
      <c r="J3319" s="1063" t="s">
        <v>925</v>
      </c>
      <c r="K3319" s="1063" t="s">
        <v>924</v>
      </c>
      <c r="L3319" s="1063" t="s">
        <v>827</v>
      </c>
      <c r="M3319" s="1063">
        <v>367.53600000000012</v>
      </c>
      <c r="N3319" s="1063">
        <v>0.15600000000000003</v>
      </c>
      <c r="O3319" s="1062">
        <f>VLOOKUP(C3319,'A. Rate Class Allocations'!$B$124:$J$128,6,FALSE)</f>
        <v>0.94261788524984402</v>
      </c>
      <c r="P3319" s="1061">
        <f>VLOOKUP(C3319,'A. Rate Class Allocations'!$B$124:$J$128,8,FALSE)</f>
        <v>0.86676492558695795</v>
      </c>
      <c r="Q3319" s="1061">
        <f>VLOOKUP(C3319,'A. Rate Class Allocations'!$B$124:$J$128,7,FALSE)</f>
        <v>0.93591420350510102</v>
      </c>
      <c r="R3319" s="1061">
        <f>VLOOKUP(C3319,'A. Rate Class Allocations'!$B$124:$J$128,9,FALSE)</f>
        <v>0.67326093337246795</v>
      </c>
      <c r="S3319" s="1060">
        <f t="shared" si="154"/>
        <v>300.28724754068941</v>
      </c>
      <c r="T3319" s="1060">
        <f t="shared" si="155"/>
        <v>9.8297857352509524E-2</v>
      </c>
    </row>
    <row r="3320" spans="1:20" s="1063" customFormat="1">
      <c r="A3320" s="1072" t="s">
        <v>846</v>
      </c>
      <c r="B3320" s="1063" t="s">
        <v>768</v>
      </c>
      <c r="C3320" s="1063" t="s">
        <v>806</v>
      </c>
      <c r="D3320" s="1063" t="s">
        <v>1020</v>
      </c>
      <c r="E3320" s="1066">
        <v>2019</v>
      </c>
      <c r="F3320" s="1066">
        <v>2019</v>
      </c>
      <c r="G3320" s="1064">
        <v>43565</v>
      </c>
      <c r="H3320" s="1117">
        <f t="shared" si="153"/>
        <v>2019</v>
      </c>
      <c r="I3320" s="1118"/>
      <c r="J3320" s="1063" t="s">
        <v>925</v>
      </c>
      <c r="K3320" s="1063" t="s">
        <v>924</v>
      </c>
      <c r="L3320" s="1063" t="s">
        <v>827</v>
      </c>
      <c r="M3320" s="1063">
        <v>120.15599999999999</v>
      </c>
      <c r="N3320" s="1063">
        <v>5.0999999999999997E-2</v>
      </c>
      <c r="O3320" s="1062">
        <f>VLOOKUP(C3320,'A. Rate Class Allocations'!$B$124:$J$128,6,FALSE)</f>
        <v>0.94261788524984402</v>
      </c>
      <c r="P3320" s="1061">
        <f>VLOOKUP(C3320,'A. Rate Class Allocations'!$B$124:$J$128,8,FALSE)</f>
        <v>0.86676492558695795</v>
      </c>
      <c r="Q3320" s="1061">
        <f>VLOOKUP(C3320,'A. Rate Class Allocations'!$B$124:$J$128,7,FALSE)</f>
        <v>0.93591420350510102</v>
      </c>
      <c r="R3320" s="1061">
        <f>VLOOKUP(C3320,'A. Rate Class Allocations'!$B$124:$J$128,9,FALSE)</f>
        <v>0.67326093337246795</v>
      </c>
      <c r="S3320" s="1060">
        <f t="shared" si="154"/>
        <v>98.170830926763813</v>
      </c>
      <c r="T3320" s="1060">
        <f t="shared" si="155"/>
        <v>3.21358379806281E-2</v>
      </c>
    </row>
    <row r="3321" spans="1:20" s="1063" customFormat="1">
      <c r="A3321" s="1072" t="s">
        <v>846</v>
      </c>
      <c r="B3321" s="1063" t="s">
        <v>768</v>
      </c>
      <c r="C3321" s="1063" t="s">
        <v>806</v>
      </c>
      <c r="D3321" s="1063" t="s">
        <v>1019</v>
      </c>
      <c r="E3321" s="1066">
        <v>2019</v>
      </c>
      <c r="F3321" s="1066">
        <v>2019</v>
      </c>
      <c r="G3321" s="1064">
        <v>43560</v>
      </c>
      <c r="H3321" s="1117">
        <f t="shared" si="153"/>
        <v>2019</v>
      </c>
      <c r="I3321" s="1118"/>
      <c r="J3321" s="1063" t="s">
        <v>925</v>
      </c>
      <c r="K3321" s="1063" t="s">
        <v>924</v>
      </c>
      <c r="L3321" s="1063" t="s">
        <v>827</v>
      </c>
      <c r="M3321" s="1063">
        <v>2563.7040000000002</v>
      </c>
      <c r="N3321" s="1063">
        <v>1.1440000000000001</v>
      </c>
      <c r="O3321" s="1062">
        <f>VLOOKUP(C3321,'A. Rate Class Allocations'!$B$124:$J$128,6,FALSE)</f>
        <v>0.94261788524984402</v>
      </c>
      <c r="P3321" s="1061">
        <f>VLOOKUP(C3321,'A. Rate Class Allocations'!$B$124:$J$128,8,FALSE)</f>
        <v>0.86676492558695795</v>
      </c>
      <c r="Q3321" s="1061">
        <f>VLOOKUP(C3321,'A. Rate Class Allocations'!$B$124:$J$128,7,FALSE)</f>
        <v>0.93591420350510102</v>
      </c>
      <c r="R3321" s="1061">
        <f>VLOOKUP(C3321,'A. Rate Class Allocations'!$B$124:$J$128,9,FALSE)</f>
        <v>0.67326093337246795</v>
      </c>
      <c r="S3321" s="1060">
        <f t="shared" si="154"/>
        <v>2094.6182623445202</v>
      </c>
      <c r="T3321" s="1060">
        <f t="shared" si="155"/>
        <v>0.72085095391840304</v>
      </c>
    </row>
    <row r="3322" spans="1:20" s="1063" customFormat="1">
      <c r="A3322" s="1072" t="s">
        <v>846</v>
      </c>
      <c r="B3322" s="1063" t="s">
        <v>768</v>
      </c>
      <c r="C3322" s="1063" t="s">
        <v>806</v>
      </c>
      <c r="D3322" s="1063" t="s">
        <v>1019</v>
      </c>
      <c r="E3322" s="1066">
        <v>2019</v>
      </c>
      <c r="F3322" s="1066">
        <v>2019</v>
      </c>
      <c r="G3322" s="1064">
        <v>43560</v>
      </c>
      <c r="H3322" s="1117">
        <f t="shared" si="153"/>
        <v>2019</v>
      </c>
      <c r="I3322" s="1118"/>
      <c r="J3322" s="1063" t="s">
        <v>925</v>
      </c>
      <c r="K3322" s="1063" t="s">
        <v>924</v>
      </c>
      <c r="L3322" s="1063" t="s">
        <v>827</v>
      </c>
      <c r="M3322" s="1063">
        <v>215.136</v>
      </c>
      <c r="N3322" s="1063">
        <v>9.6000000000000002E-2</v>
      </c>
      <c r="O3322" s="1062">
        <f>VLOOKUP(C3322,'A. Rate Class Allocations'!$B$124:$J$128,6,FALSE)</f>
        <v>0.94261788524984402</v>
      </c>
      <c r="P3322" s="1061">
        <f>VLOOKUP(C3322,'A. Rate Class Allocations'!$B$124:$J$128,8,FALSE)</f>
        <v>0.86676492558695795</v>
      </c>
      <c r="Q3322" s="1061">
        <f>VLOOKUP(C3322,'A. Rate Class Allocations'!$B$124:$J$128,7,FALSE)</f>
        <v>0.93591420350510102</v>
      </c>
      <c r="R3322" s="1061">
        <f>VLOOKUP(C3322,'A. Rate Class Allocations'!$B$124:$J$128,9,FALSE)</f>
        <v>0.67326093337246795</v>
      </c>
      <c r="S3322" s="1060">
        <f t="shared" si="154"/>
        <v>175.7721618750646</v>
      </c>
      <c r="T3322" s="1060">
        <f t="shared" si="155"/>
        <v>6.0490989140005842E-2</v>
      </c>
    </row>
    <row r="3323" spans="1:20" s="1063" customFormat="1">
      <c r="A3323" s="1072" t="s">
        <v>846</v>
      </c>
      <c r="B3323" s="1063" t="s">
        <v>768</v>
      </c>
      <c r="C3323" s="1063" t="s">
        <v>806</v>
      </c>
      <c r="D3323" s="1063" t="s">
        <v>1019</v>
      </c>
      <c r="E3323" s="1066">
        <v>2019</v>
      </c>
      <c r="F3323" s="1066">
        <v>2019</v>
      </c>
      <c r="G3323" s="1064">
        <v>43560</v>
      </c>
      <c r="H3323" s="1117">
        <f t="shared" si="153"/>
        <v>2019</v>
      </c>
      <c r="I3323" s="1118"/>
      <c r="J3323" s="1063" t="s">
        <v>843</v>
      </c>
      <c r="K3323" s="1063" t="s">
        <v>924</v>
      </c>
      <c r="L3323" s="1063" t="s">
        <v>827</v>
      </c>
      <c r="M3323" s="1063">
        <v>215.136</v>
      </c>
      <c r="N3323" s="1063">
        <v>9.6000000000000002E-2</v>
      </c>
      <c r="O3323" s="1062">
        <f>VLOOKUP(C3323,'A. Rate Class Allocations'!$B$124:$J$128,6,FALSE)</f>
        <v>0.94261788524984402</v>
      </c>
      <c r="P3323" s="1061">
        <f>VLOOKUP(C3323,'A. Rate Class Allocations'!$B$124:$J$128,8,FALSE)</f>
        <v>0.86676492558695795</v>
      </c>
      <c r="Q3323" s="1061">
        <f>VLOOKUP(C3323,'A. Rate Class Allocations'!$B$124:$J$128,7,FALSE)</f>
        <v>0.93591420350510102</v>
      </c>
      <c r="R3323" s="1061">
        <f>VLOOKUP(C3323,'A. Rate Class Allocations'!$B$124:$J$128,9,FALSE)</f>
        <v>0.67326093337246795</v>
      </c>
      <c r="S3323" s="1060">
        <f t="shared" si="154"/>
        <v>175.7721618750646</v>
      </c>
      <c r="T3323" s="1060">
        <f t="shared" si="155"/>
        <v>6.0490989140005842E-2</v>
      </c>
    </row>
    <row r="3324" spans="1:20" s="1063" customFormat="1">
      <c r="A3324" s="1072" t="s">
        <v>846</v>
      </c>
      <c r="B3324" s="1063" t="s">
        <v>768</v>
      </c>
      <c r="C3324" s="1063" t="s">
        <v>806</v>
      </c>
      <c r="D3324" s="1063" t="s">
        <v>1018</v>
      </c>
      <c r="E3324" s="1066">
        <v>2019</v>
      </c>
      <c r="F3324" s="1066">
        <v>2019</v>
      </c>
      <c r="G3324" s="1064">
        <v>43585</v>
      </c>
      <c r="H3324" s="1117">
        <f t="shared" si="153"/>
        <v>2019</v>
      </c>
      <c r="I3324" s="1118"/>
      <c r="J3324" s="1063" t="s">
        <v>925</v>
      </c>
      <c r="K3324" s="1063" t="s">
        <v>924</v>
      </c>
      <c r="L3324" s="1063" t="s">
        <v>827</v>
      </c>
      <c r="M3324" s="1063">
        <v>375.64800000000008</v>
      </c>
      <c r="N3324" s="1063">
        <v>0.15600000000000003</v>
      </c>
      <c r="O3324" s="1062">
        <f>VLOOKUP(C3324,'A. Rate Class Allocations'!$B$124:$J$128,6,FALSE)</f>
        <v>0.94261788524984402</v>
      </c>
      <c r="P3324" s="1061">
        <f>VLOOKUP(C3324,'A. Rate Class Allocations'!$B$124:$J$128,8,FALSE)</f>
        <v>0.86676492558695795</v>
      </c>
      <c r="Q3324" s="1061">
        <f>VLOOKUP(C3324,'A. Rate Class Allocations'!$B$124:$J$128,7,FALSE)</f>
        <v>0.93591420350510102</v>
      </c>
      <c r="R3324" s="1061">
        <f>VLOOKUP(C3324,'A. Rate Class Allocations'!$B$124:$J$128,9,FALSE)</f>
        <v>0.67326093337246795</v>
      </c>
      <c r="S3324" s="1060">
        <f t="shared" si="154"/>
        <v>306.91497965958411</v>
      </c>
      <c r="T3324" s="1060">
        <f t="shared" si="155"/>
        <v>9.8297857352509524E-2</v>
      </c>
    </row>
    <row r="3325" spans="1:20" s="1063" customFormat="1">
      <c r="A3325" s="1072" t="s">
        <v>846</v>
      </c>
      <c r="B3325" s="1063" t="s">
        <v>768</v>
      </c>
      <c r="C3325" s="1063" t="s">
        <v>806</v>
      </c>
      <c r="D3325" s="1063" t="s">
        <v>1018</v>
      </c>
      <c r="E3325" s="1066">
        <v>2019</v>
      </c>
      <c r="F3325" s="1066">
        <v>2019</v>
      </c>
      <c r="G3325" s="1064">
        <v>43585</v>
      </c>
      <c r="H3325" s="1117">
        <f t="shared" si="153"/>
        <v>2019</v>
      </c>
      <c r="I3325" s="1118"/>
      <c r="J3325" s="1063" t="s">
        <v>925</v>
      </c>
      <c r="K3325" s="1063" t="s">
        <v>924</v>
      </c>
      <c r="L3325" s="1063" t="s">
        <v>827</v>
      </c>
      <c r="M3325" s="1063">
        <v>558.65600000000006</v>
      </c>
      <c r="N3325" s="1063">
        <v>0.23199999999999998</v>
      </c>
      <c r="O3325" s="1062">
        <f>VLOOKUP(C3325,'A. Rate Class Allocations'!$B$124:$J$128,6,FALSE)</f>
        <v>0.94261788524984402</v>
      </c>
      <c r="P3325" s="1061">
        <f>VLOOKUP(C3325,'A. Rate Class Allocations'!$B$124:$J$128,8,FALSE)</f>
        <v>0.86676492558695795</v>
      </c>
      <c r="Q3325" s="1061">
        <f>VLOOKUP(C3325,'A. Rate Class Allocations'!$B$124:$J$128,7,FALSE)</f>
        <v>0.93591420350510102</v>
      </c>
      <c r="R3325" s="1061">
        <f>VLOOKUP(C3325,'A. Rate Class Allocations'!$B$124:$J$128,9,FALSE)</f>
        <v>0.67326093337246795</v>
      </c>
      <c r="S3325" s="1060">
        <f t="shared" si="154"/>
        <v>456.43766205784294</v>
      </c>
      <c r="T3325" s="1060">
        <f t="shared" si="155"/>
        <v>0.14618655708834744</v>
      </c>
    </row>
    <row r="3326" spans="1:20" s="1063" customFormat="1">
      <c r="A3326" s="1072" t="s">
        <v>846</v>
      </c>
      <c r="B3326" s="1063" t="s">
        <v>768</v>
      </c>
      <c r="C3326" s="1063" t="s">
        <v>806</v>
      </c>
      <c r="D3326" s="1063" t="s">
        <v>1018</v>
      </c>
      <c r="E3326" s="1066">
        <v>2019</v>
      </c>
      <c r="F3326" s="1066">
        <v>2019</v>
      </c>
      <c r="G3326" s="1064">
        <v>43585</v>
      </c>
      <c r="H3326" s="1117">
        <f t="shared" si="153"/>
        <v>2019</v>
      </c>
      <c r="I3326" s="1118"/>
      <c r="J3326" s="1063" t="s">
        <v>925</v>
      </c>
      <c r="K3326" s="1063" t="s">
        <v>924</v>
      </c>
      <c r="L3326" s="1063" t="s">
        <v>827</v>
      </c>
      <c r="M3326" s="1063">
        <v>122.80799999999999</v>
      </c>
      <c r="N3326" s="1063">
        <v>5.0999999999999997E-2</v>
      </c>
      <c r="O3326" s="1062">
        <f>VLOOKUP(C3326,'A. Rate Class Allocations'!$B$124:$J$128,6,FALSE)</f>
        <v>0.94261788524984402</v>
      </c>
      <c r="P3326" s="1061">
        <f>VLOOKUP(C3326,'A. Rate Class Allocations'!$B$124:$J$128,8,FALSE)</f>
        <v>0.86676492558695795</v>
      </c>
      <c r="Q3326" s="1061">
        <f>VLOOKUP(C3326,'A. Rate Class Allocations'!$B$124:$J$128,7,FALSE)</f>
        <v>0.93591420350510102</v>
      </c>
      <c r="R3326" s="1061">
        <f>VLOOKUP(C3326,'A. Rate Class Allocations'!$B$124:$J$128,9,FALSE)</f>
        <v>0.67326093337246795</v>
      </c>
      <c r="S3326" s="1060">
        <f t="shared" si="154"/>
        <v>100.33758950409477</v>
      </c>
      <c r="T3326" s="1060">
        <f t="shared" si="155"/>
        <v>3.21358379806281E-2</v>
      </c>
    </row>
    <row r="3327" spans="1:20" s="1063" customFormat="1">
      <c r="A3327" s="1072" t="s">
        <v>846</v>
      </c>
      <c r="B3327" s="1063" t="s">
        <v>768</v>
      </c>
      <c r="C3327" s="1063" t="s">
        <v>806</v>
      </c>
      <c r="D3327" s="1063" t="s">
        <v>1017</v>
      </c>
      <c r="E3327" s="1066">
        <v>2019</v>
      </c>
      <c r="F3327" s="1066">
        <v>2019</v>
      </c>
      <c r="G3327" s="1064">
        <v>43558</v>
      </c>
      <c r="H3327" s="1117">
        <f t="shared" si="153"/>
        <v>2019</v>
      </c>
      <c r="I3327" s="1118"/>
      <c r="J3327" s="1063" t="s">
        <v>925</v>
      </c>
      <c r="K3327" s="1063" t="s">
        <v>924</v>
      </c>
      <c r="L3327" s="1063" t="s">
        <v>827</v>
      </c>
      <c r="M3327" s="1063">
        <v>1035.8399999999999</v>
      </c>
      <c r="N3327" s="1063">
        <v>0.41600000000000004</v>
      </c>
      <c r="O3327" s="1062">
        <f>VLOOKUP(C3327,'A. Rate Class Allocations'!$B$124:$J$128,6,FALSE)</f>
        <v>0.94261788524984402</v>
      </c>
      <c r="P3327" s="1061">
        <f>VLOOKUP(C3327,'A. Rate Class Allocations'!$B$124:$J$128,8,FALSE)</f>
        <v>0.86676492558695795</v>
      </c>
      <c r="Q3327" s="1061">
        <f>VLOOKUP(C3327,'A. Rate Class Allocations'!$B$124:$J$128,7,FALSE)</f>
        <v>0.93591420350510102</v>
      </c>
      <c r="R3327" s="1061">
        <f>VLOOKUP(C3327,'A. Rate Class Allocations'!$B$124:$J$128,9,FALSE)</f>
        <v>0.67326093337246795</v>
      </c>
      <c r="S3327" s="1060">
        <f t="shared" si="154"/>
        <v>846.31040902808877</v>
      </c>
      <c r="T3327" s="1060">
        <f t="shared" si="155"/>
        <v>0.26212761960669206</v>
      </c>
    </row>
    <row r="3328" spans="1:20" s="1063" customFormat="1">
      <c r="A3328" s="1072" t="s">
        <v>846</v>
      </c>
      <c r="B3328" s="1063" t="s">
        <v>768</v>
      </c>
      <c r="C3328" s="1063" t="s">
        <v>806</v>
      </c>
      <c r="D3328" s="1063" t="s">
        <v>1017</v>
      </c>
      <c r="E3328" s="1066">
        <v>2019</v>
      </c>
      <c r="F3328" s="1066">
        <v>2019</v>
      </c>
      <c r="G3328" s="1064">
        <v>43558</v>
      </c>
      <c r="H3328" s="1117">
        <f t="shared" si="153"/>
        <v>2019</v>
      </c>
      <c r="I3328" s="1118"/>
      <c r="J3328" s="1063" t="s">
        <v>925</v>
      </c>
      <c r="K3328" s="1063" t="s">
        <v>924</v>
      </c>
      <c r="L3328" s="1063" t="s">
        <v>827</v>
      </c>
      <c r="M3328" s="1063">
        <v>866.51999999999987</v>
      </c>
      <c r="N3328" s="1063">
        <v>0.34799999999999998</v>
      </c>
      <c r="O3328" s="1062">
        <f>VLOOKUP(C3328,'A. Rate Class Allocations'!$B$124:$J$128,6,FALSE)</f>
        <v>0.94261788524984402</v>
      </c>
      <c r="P3328" s="1061">
        <f>VLOOKUP(C3328,'A. Rate Class Allocations'!$B$124:$J$128,8,FALSE)</f>
        <v>0.86676492558695795</v>
      </c>
      <c r="Q3328" s="1061">
        <f>VLOOKUP(C3328,'A. Rate Class Allocations'!$B$124:$J$128,7,FALSE)</f>
        <v>0.93591420350510102</v>
      </c>
      <c r="R3328" s="1061">
        <f>VLOOKUP(C3328,'A. Rate Class Allocations'!$B$124:$J$128,9,FALSE)</f>
        <v>0.67326093337246795</v>
      </c>
      <c r="S3328" s="1060">
        <f t="shared" si="154"/>
        <v>707.97120755234346</v>
      </c>
      <c r="T3328" s="1060">
        <f t="shared" si="155"/>
        <v>0.21927983563252115</v>
      </c>
    </row>
    <row r="3329" spans="1:20" s="1063" customFormat="1">
      <c r="A3329" s="1072" t="s">
        <v>846</v>
      </c>
      <c r="B3329" s="1063" t="s">
        <v>768</v>
      </c>
      <c r="C3329" s="1063" t="s">
        <v>806</v>
      </c>
      <c r="D3329" s="1063" t="s">
        <v>1017</v>
      </c>
      <c r="E3329" s="1066">
        <v>2019</v>
      </c>
      <c r="F3329" s="1066">
        <v>2019</v>
      </c>
      <c r="G3329" s="1064">
        <v>43558</v>
      </c>
      <c r="H3329" s="1117">
        <f t="shared" si="153"/>
        <v>2019</v>
      </c>
      <c r="I3329" s="1118"/>
      <c r="J3329" s="1063" t="s">
        <v>925</v>
      </c>
      <c r="K3329" s="1063" t="s">
        <v>924</v>
      </c>
      <c r="L3329" s="1063" t="s">
        <v>827</v>
      </c>
      <c r="M3329" s="1063">
        <v>39.839999999999996</v>
      </c>
      <c r="N3329" s="1063">
        <v>1.6E-2</v>
      </c>
      <c r="O3329" s="1062">
        <f>VLOOKUP(C3329,'A. Rate Class Allocations'!$B$124:$J$128,6,FALSE)</f>
        <v>0.94261788524984402</v>
      </c>
      <c r="P3329" s="1061">
        <f>VLOOKUP(C3329,'A. Rate Class Allocations'!$B$124:$J$128,8,FALSE)</f>
        <v>0.86676492558695795</v>
      </c>
      <c r="Q3329" s="1061">
        <f>VLOOKUP(C3329,'A. Rate Class Allocations'!$B$124:$J$128,7,FALSE)</f>
        <v>0.93591420350510102</v>
      </c>
      <c r="R3329" s="1061">
        <f>VLOOKUP(C3329,'A. Rate Class Allocations'!$B$124:$J$128,9,FALSE)</f>
        <v>0.67326093337246795</v>
      </c>
      <c r="S3329" s="1060">
        <f t="shared" si="154"/>
        <v>32.550400347234181</v>
      </c>
      <c r="T3329" s="1060">
        <f t="shared" si="155"/>
        <v>1.0081831523334308E-2</v>
      </c>
    </row>
    <row r="3330" spans="1:20" s="1063" customFormat="1">
      <c r="A3330" s="1072" t="s">
        <v>846</v>
      </c>
      <c r="B3330" s="1063" t="s">
        <v>768</v>
      </c>
      <c r="C3330" s="1063" t="s">
        <v>806</v>
      </c>
      <c r="D3330" s="1063" t="s">
        <v>1017</v>
      </c>
      <c r="E3330" s="1066">
        <v>2019</v>
      </c>
      <c r="F3330" s="1066">
        <v>2019</v>
      </c>
      <c r="G3330" s="1064">
        <v>43558</v>
      </c>
      <c r="H3330" s="1117">
        <f t="shared" si="153"/>
        <v>2019</v>
      </c>
      <c r="I3330" s="1118"/>
      <c r="J3330" s="1063" t="s">
        <v>925</v>
      </c>
      <c r="K3330" s="1063" t="s">
        <v>924</v>
      </c>
      <c r="L3330" s="1063" t="s">
        <v>827</v>
      </c>
      <c r="M3330" s="1063">
        <v>380.97</v>
      </c>
      <c r="N3330" s="1063">
        <v>0.153</v>
      </c>
      <c r="O3330" s="1062">
        <f>VLOOKUP(C3330,'A. Rate Class Allocations'!$B$124:$J$128,6,FALSE)</f>
        <v>0.94261788524984402</v>
      </c>
      <c r="P3330" s="1061">
        <f>VLOOKUP(C3330,'A. Rate Class Allocations'!$B$124:$J$128,8,FALSE)</f>
        <v>0.86676492558695795</v>
      </c>
      <c r="Q3330" s="1061">
        <f>VLOOKUP(C3330,'A. Rate Class Allocations'!$B$124:$J$128,7,FALSE)</f>
        <v>0.93591420350510102</v>
      </c>
      <c r="R3330" s="1061">
        <f>VLOOKUP(C3330,'A. Rate Class Allocations'!$B$124:$J$128,9,FALSE)</f>
        <v>0.67326093337246795</v>
      </c>
      <c r="S3330" s="1060">
        <f t="shared" si="154"/>
        <v>311.2632033204269</v>
      </c>
      <c r="T3330" s="1060">
        <f t="shared" si="155"/>
        <v>9.6407513941884321E-2</v>
      </c>
    </row>
    <row r="3331" spans="1:20" s="1063" customFormat="1">
      <c r="A3331" s="1072" t="s">
        <v>846</v>
      </c>
      <c r="B3331" s="1063" t="s">
        <v>768</v>
      </c>
      <c r="C3331" s="1063" t="s">
        <v>806</v>
      </c>
      <c r="D3331" s="1063" t="s">
        <v>1016</v>
      </c>
      <c r="E3331" s="1066">
        <v>2019</v>
      </c>
      <c r="F3331" s="1066">
        <v>2019</v>
      </c>
      <c r="G3331" s="1064">
        <v>43558</v>
      </c>
      <c r="H3331" s="1117">
        <f t="shared" si="153"/>
        <v>2019</v>
      </c>
      <c r="I3331" s="1118"/>
      <c r="J3331" s="1063" t="s">
        <v>925</v>
      </c>
      <c r="K3331" s="1063" t="s">
        <v>924</v>
      </c>
      <c r="L3331" s="1063" t="s">
        <v>827</v>
      </c>
      <c r="M3331" s="1063">
        <v>1048.7879999999998</v>
      </c>
      <c r="N3331" s="1063">
        <v>0.46799999999999997</v>
      </c>
      <c r="O3331" s="1062">
        <f>VLOOKUP(C3331,'A. Rate Class Allocations'!$B$124:$J$128,6,FALSE)</f>
        <v>0.94261788524984402</v>
      </c>
      <c r="P3331" s="1061">
        <f>VLOOKUP(C3331,'A. Rate Class Allocations'!$B$124:$J$128,8,FALSE)</f>
        <v>0.86676492558695795</v>
      </c>
      <c r="Q3331" s="1061">
        <f>VLOOKUP(C3331,'A. Rate Class Allocations'!$B$124:$J$128,7,FALSE)</f>
        <v>0.93591420350510102</v>
      </c>
      <c r="R3331" s="1061">
        <f>VLOOKUP(C3331,'A. Rate Class Allocations'!$B$124:$J$128,9,FALSE)</f>
        <v>0.67326093337246795</v>
      </c>
      <c r="S3331" s="1060">
        <f t="shared" si="154"/>
        <v>856.88928914093981</v>
      </c>
      <c r="T3331" s="1060">
        <f t="shared" si="155"/>
        <v>0.29489357205752847</v>
      </c>
    </row>
    <row r="3332" spans="1:20" s="1063" customFormat="1">
      <c r="A3332" s="1072" t="s">
        <v>846</v>
      </c>
      <c r="B3332" s="1063" t="s">
        <v>768</v>
      </c>
      <c r="C3332" s="1063" t="s">
        <v>806</v>
      </c>
      <c r="D3332" s="1063" t="s">
        <v>1016</v>
      </c>
      <c r="E3332" s="1066">
        <v>2019</v>
      </c>
      <c r="F3332" s="1066">
        <v>2019</v>
      </c>
      <c r="G3332" s="1064">
        <v>43558</v>
      </c>
      <c r="H3332" s="1117">
        <f t="shared" ref="H3332:H3395" si="156">YEAR(G3332)</f>
        <v>2019</v>
      </c>
      <c r="I3332" s="1118"/>
      <c r="J3332" s="1063" t="s">
        <v>925</v>
      </c>
      <c r="K3332" s="1063" t="s">
        <v>924</v>
      </c>
      <c r="L3332" s="1063" t="s">
        <v>827</v>
      </c>
      <c r="M3332" s="1063">
        <v>64.98899999999999</v>
      </c>
      <c r="N3332" s="1063">
        <v>2.8999999999999998E-2</v>
      </c>
      <c r="O3332" s="1062">
        <f>VLOOKUP(C3332,'A. Rate Class Allocations'!$B$124:$J$128,6,FALSE)</f>
        <v>0.94261788524984402</v>
      </c>
      <c r="P3332" s="1061">
        <f>VLOOKUP(C3332,'A. Rate Class Allocations'!$B$124:$J$128,8,FALSE)</f>
        <v>0.86676492558695795</v>
      </c>
      <c r="Q3332" s="1061">
        <f>VLOOKUP(C3332,'A. Rate Class Allocations'!$B$124:$J$128,7,FALSE)</f>
        <v>0.93591420350510102</v>
      </c>
      <c r="R3332" s="1061">
        <f>VLOOKUP(C3332,'A. Rate Class Allocations'!$B$124:$J$128,9,FALSE)</f>
        <v>0.67326093337246795</v>
      </c>
      <c r="S3332" s="1060">
        <f t="shared" ref="S3332:S3395" si="157">M3332*O3332*P3332</f>
        <v>53.097840566425759</v>
      </c>
      <c r="T3332" s="1060">
        <f t="shared" ref="T3332:T3395" si="158">N3332*Q3332*R3332</f>
        <v>1.8273319636043429E-2</v>
      </c>
    </row>
    <row r="3333" spans="1:20" s="1063" customFormat="1">
      <c r="A3333" s="1072" t="s">
        <v>846</v>
      </c>
      <c r="B3333" s="1063" t="s">
        <v>768</v>
      </c>
      <c r="C3333" s="1063" t="s">
        <v>806</v>
      </c>
      <c r="D3333" s="1063" t="s">
        <v>1016</v>
      </c>
      <c r="E3333" s="1066">
        <v>2019</v>
      </c>
      <c r="F3333" s="1066">
        <v>2019</v>
      </c>
      <c r="G3333" s="1064">
        <v>43558</v>
      </c>
      <c r="H3333" s="1117">
        <f t="shared" si="156"/>
        <v>2019</v>
      </c>
      <c r="I3333" s="1118"/>
      <c r="J3333" s="1063" t="s">
        <v>925</v>
      </c>
      <c r="K3333" s="1063" t="s">
        <v>924</v>
      </c>
      <c r="L3333" s="1063" t="s">
        <v>827</v>
      </c>
      <c r="M3333" s="1063">
        <v>896.40000000000009</v>
      </c>
      <c r="N3333" s="1063">
        <v>0.4</v>
      </c>
      <c r="O3333" s="1062">
        <f>VLOOKUP(C3333,'A. Rate Class Allocations'!$B$124:$J$128,6,FALSE)</f>
        <v>0.94261788524984402</v>
      </c>
      <c r="P3333" s="1061">
        <f>VLOOKUP(C3333,'A. Rate Class Allocations'!$B$124:$J$128,8,FALSE)</f>
        <v>0.86676492558695795</v>
      </c>
      <c r="Q3333" s="1061">
        <f>VLOOKUP(C3333,'A. Rate Class Allocations'!$B$124:$J$128,7,FALSE)</f>
        <v>0.93591420350510102</v>
      </c>
      <c r="R3333" s="1061">
        <f>VLOOKUP(C3333,'A. Rate Class Allocations'!$B$124:$J$128,9,FALSE)</f>
        <v>0.67326093337246795</v>
      </c>
      <c r="S3333" s="1060">
        <f t="shared" si="157"/>
        <v>732.38400781276925</v>
      </c>
      <c r="T3333" s="1060">
        <f t="shared" si="158"/>
        <v>0.2520457880833577</v>
      </c>
    </row>
    <row r="3334" spans="1:20" s="1063" customFormat="1">
      <c r="A3334" s="1072" t="s">
        <v>846</v>
      </c>
      <c r="B3334" s="1063" t="s">
        <v>768</v>
      </c>
      <c r="C3334" s="1063" t="s">
        <v>806</v>
      </c>
      <c r="D3334" s="1063" t="s">
        <v>1015</v>
      </c>
      <c r="E3334" s="1066">
        <v>2019</v>
      </c>
      <c r="F3334" s="1066">
        <v>2019</v>
      </c>
      <c r="G3334" s="1064">
        <v>43558</v>
      </c>
      <c r="H3334" s="1117">
        <f t="shared" si="156"/>
        <v>2019</v>
      </c>
      <c r="I3334" s="1118"/>
      <c r="J3334" s="1063" t="s">
        <v>925</v>
      </c>
      <c r="K3334" s="1063" t="s">
        <v>924</v>
      </c>
      <c r="L3334" s="1063" t="s">
        <v>827</v>
      </c>
      <c r="M3334" s="1063">
        <v>582.66000000000008</v>
      </c>
      <c r="N3334" s="1063">
        <v>0.26000000000000006</v>
      </c>
      <c r="O3334" s="1062">
        <f>VLOOKUP(C3334,'A. Rate Class Allocations'!$B$124:$J$128,6,FALSE)</f>
        <v>0.94261788524984402</v>
      </c>
      <c r="P3334" s="1061">
        <f>VLOOKUP(C3334,'A. Rate Class Allocations'!$B$124:$J$128,8,FALSE)</f>
        <v>0.86676492558695795</v>
      </c>
      <c r="Q3334" s="1061">
        <f>VLOOKUP(C3334,'A. Rate Class Allocations'!$B$124:$J$128,7,FALSE)</f>
        <v>0.93591420350510102</v>
      </c>
      <c r="R3334" s="1061">
        <f>VLOOKUP(C3334,'A. Rate Class Allocations'!$B$124:$J$128,9,FALSE)</f>
        <v>0.67326093337246795</v>
      </c>
      <c r="S3334" s="1060">
        <f t="shared" si="157"/>
        <v>476.04960507830003</v>
      </c>
      <c r="T3334" s="1060">
        <f t="shared" si="158"/>
        <v>0.16382976225418253</v>
      </c>
    </row>
    <row r="3335" spans="1:20" s="1063" customFormat="1">
      <c r="A3335" s="1072" t="s">
        <v>846</v>
      </c>
      <c r="B3335" s="1063" t="s">
        <v>768</v>
      </c>
      <c r="C3335" s="1063" t="s">
        <v>806</v>
      </c>
      <c r="D3335" s="1063" t="s">
        <v>1015</v>
      </c>
      <c r="E3335" s="1066">
        <v>2019</v>
      </c>
      <c r="F3335" s="1066">
        <v>2019</v>
      </c>
      <c r="G3335" s="1064">
        <v>43558</v>
      </c>
      <c r="H3335" s="1117">
        <f t="shared" si="156"/>
        <v>2019</v>
      </c>
      <c r="I3335" s="1118"/>
      <c r="J3335" s="1063" t="s">
        <v>925</v>
      </c>
      <c r="K3335" s="1063" t="s">
        <v>924</v>
      </c>
      <c r="L3335" s="1063" t="s">
        <v>827</v>
      </c>
      <c r="M3335" s="1063">
        <v>64.98899999999999</v>
      </c>
      <c r="N3335" s="1063">
        <v>2.8999999999999998E-2</v>
      </c>
      <c r="O3335" s="1062">
        <f>VLOOKUP(C3335,'A. Rate Class Allocations'!$B$124:$J$128,6,FALSE)</f>
        <v>0.94261788524984402</v>
      </c>
      <c r="P3335" s="1061">
        <f>VLOOKUP(C3335,'A. Rate Class Allocations'!$B$124:$J$128,8,FALSE)</f>
        <v>0.86676492558695795</v>
      </c>
      <c r="Q3335" s="1061">
        <f>VLOOKUP(C3335,'A. Rate Class Allocations'!$B$124:$J$128,7,FALSE)</f>
        <v>0.93591420350510102</v>
      </c>
      <c r="R3335" s="1061">
        <f>VLOOKUP(C3335,'A. Rate Class Allocations'!$B$124:$J$128,9,FALSE)</f>
        <v>0.67326093337246795</v>
      </c>
      <c r="S3335" s="1060">
        <f t="shared" si="157"/>
        <v>53.097840566425759</v>
      </c>
      <c r="T3335" s="1060">
        <f t="shared" si="158"/>
        <v>1.8273319636043429E-2</v>
      </c>
    </row>
    <row r="3336" spans="1:20" s="1063" customFormat="1">
      <c r="A3336" s="1072" t="s">
        <v>846</v>
      </c>
      <c r="B3336" s="1063" t="s">
        <v>768</v>
      </c>
      <c r="C3336" s="1063" t="s">
        <v>806</v>
      </c>
      <c r="D3336" s="1063" t="s">
        <v>1015</v>
      </c>
      <c r="E3336" s="1066">
        <v>2019</v>
      </c>
      <c r="F3336" s="1066">
        <v>2019</v>
      </c>
      <c r="G3336" s="1064">
        <v>43558</v>
      </c>
      <c r="H3336" s="1117">
        <f t="shared" si="156"/>
        <v>2019</v>
      </c>
      <c r="I3336" s="1118"/>
      <c r="J3336" s="1063" t="s">
        <v>925</v>
      </c>
      <c r="K3336" s="1063" t="s">
        <v>924</v>
      </c>
      <c r="L3336" s="1063" t="s">
        <v>827</v>
      </c>
      <c r="M3336" s="1063">
        <v>114.29100000000001</v>
      </c>
      <c r="N3336" s="1063">
        <v>5.0999999999999997E-2</v>
      </c>
      <c r="O3336" s="1062">
        <f>VLOOKUP(C3336,'A. Rate Class Allocations'!$B$124:$J$128,6,FALSE)</f>
        <v>0.94261788524984402</v>
      </c>
      <c r="P3336" s="1061">
        <f>VLOOKUP(C3336,'A. Rate Class Allocations'!$B$124:$J$128,8,FALSE)</f>
        <v>0.86676492558695795</v>
      </c>
      <c r="Q3336" s="1061">
        <f>VLOOKUP(C3336,'A. Rate Class Allocations'!$B$124:$J$128,7,FALSE)</f>
        <v>0.93591420350510102</v>
      </c>
      <c r="R3336" s="1061">
        <f>VLOOKUP(C3336,'A. Rate Class Allocations'!$B$124:$J$128,9,FALSE)</f>
        <v>0.67326093337246795</v>
      </c>
      <c r="S3336" s="1060">
        <f t="shared" si="157"/>
        <v>93.378960996128086</v>
      </c>
      <c r="T3336" s="1060">
        <f t="shared" si="158"/>
        <v>3.21358379806281E-2</v>
      </c>
    </row>
    <row r="3337" spans="1:20" s="1063" customFormat="1">
      <c r="A3337" s="1072" t="s">
        <v>846</v>
      </c>
      <c r="B3337" s="1063" t="s">
        <v>768</v>
      </c>
      <c r="C3337" s="1063" t="s">
        <v>806</v>
      </c>
      <c r="D3337" s="1063" t="s">
        <v>1014</v>
      </c>
      <c r="E3337" s="1066">
        <v>2019</v>
      </c>
      <c r="F3337" s="1066">
        <v>2019</v>
      </c>
      <c r="G3337" s="1064">
        <v>43578</v>
      </c>
      <c r="H3337" s="1117">
        <f t="shared" si="156"/>
        <v>2019</v>
      </c>
      <c r="I3337" s="1118"/>
      <c r="J3337" s="1063" t="s">
        <v>925</v>
      </c>
      <c r="K3337" s="1063" t="s">
        <v>924</v>
      </c>
      <c r="L3337" s="1063" t="s">
        <v>827</v>
      </c>
      <c r="M3337" s="1063">
        <v>406.38000000000011</v>
      </c>
      <c r="N3337" s="1063">
        <v>0.15600000000000003</v>
      </c>
      <c r="O3337" s="1062">
        <f>VLOOKUP(C3337,'A. Rate Class Allocations'!$B$124:$J$128,6,FALSE)</f>
        <v>0.94261788524984402</v>
      </c>
      <c r="P3337" s="1061">
        <f>VLOOKUP(C3337,'A. Rate Class Allocations'!$B$124:$J$128,8,FALSE)</f>
        <v>0.86676492558695795</v>
      </c>
      <c r="Q3337" s="1061">
        <f>VLOOKUP(C3337,'A. Rate Class Allocations'!$B$124:$J$128,7,FALSE)</f>
        <v>0.93591420350510102</v>
      </c>
      <c r="R3337" s="1061">
        <f>VLOOKUP(C3337,'A. Rate Class Allocations'!$B$124:$J$128,9,FALSE)</f>
        <v>0.67326093337246795</v>
      </c>
      <c r="S3337" s="1060">
        <f t="shared" si="157"/>
        <v>332.02388787924275</v>
      </c>
      <c r="T3337" s="1060">
        <f t="shared" si="158"/>
        <v>9.8297857352509524E-2</v>
      </c>
    </row>
    <row r="3338" spans="1:20" s="1063" customFormat="1">
      <c r="A3338" s="1072" t="s">
        <v>846</v>
      </c>
      <c r="B3338" s="1063" t="s">
        <v>768</v>
      </c>
      <c r="C3338" s="1063" t="s">
        <v>806</v>
      </c>
      <c r="D3338" s="1063" t="s">
        <v>1014</v>
      </c>
      <c r="E3338" s="1066">
        <v>2019</v>
      </c>
      <c r="F3338" s="1066">
        <v>2019</v>
      </c>
      <c r="G3338" s="1064">
        <v>43578</v>
      </c>
      <c r="H3338" s="1117">
        <f t="shared" si="156"/>
        <v>2019</v>
      </c>
      <c r="I3338" s="1118"/>
      <c r="J3338" s="1063" t="s">
        <v>925</v>
      </c>
      <c r="K3338" s="1063" t="s">
        <v>924</v>
      </c>
      <c r="L3338" s="1063" t="s">
        <v>827</v>
      </c>
      <c r="M3338" s="1063">
        <v>132.85499999999999</v>
      </c>
      <c r="N3338" s="1063">
        <v>5.0999999999999997E-2</v>
      </c>
      <c r="O3338" s="1062">
        <f>VLOOKUP(C3338,'A. Rate Class Allocations'!$B$124:$J$128,6,FALSE)</f>
        <v>0.94261788524984402</v>
      </c>
      <c r="P3338" s="1061">
        <f>VLOOKUP(C3338,'A. Rate Class Allocations'!$B$124:$J$128,8,FALSE)</f>
        <v>0.86676492558695795</v>
      </c>
      <c r="Q3338" s="1061">
        <f>VLOOKUP(C3338,'A. Rate Class Allocations'!$B$124:$J$128,7,FALSE)</f>
        <v>0.93591420350510102</v>
      </c>
      <c r="R3338" s="1061">
        <f>VLOOKUP(C3338,'A. Rate Class Allocations'!$B$124:$J$128,9,FALSE)</f>
        <v>0.67326093337246795</v>
      </c>
      <c r="S3338" s="1060">
        <f t="shared" si="157"/>
        <v>108.54627103744473</v>
      </c>
      <c r="T3338" s="1060">
        <f t="shared" si="158"/>
        <v>3.21358379806281E-2</v>
      </c>
    </row>
    <row r="3339" spans="1:20" s="1063" customFormat="1">
      <c r="A3339" s="1072" t="s">
        <v>846</v>
      </c>
      <c r="B3339" s="1063" t="s">
        <v>768</v>
      </c>
      <c r="C3339" s="1063" t="s">
        <v>806</v>
      </c>
      <c r="D3339" s="1063" t="s">
        <v>1013</v>
      </c>
      <c r="E3339" s="1066">
        <v>2019</v>
      </c>
      <c r="F3339" s="1066">
        <v>2019</v>
      </c>
      <c r="G3339" s="1064">
        <v>43559</v>
      </c>
      <c r="H3339" s="1117">
        <f t="shared" si="156"/>
        <v>2019</v>
      </c>
      <c r="I3339" s="1118"/>
      <c r="J3339" s="1063" t="s">
        <v>925</v>
      </c>
      <c r="K3339" s="1063" t="s">
        <v>924</v>
      </c>
      <c r="L3339" s="1063" t="s">
        <v>827</v>
      </c>
      <c r="M3339" s="1063">
        <v>1243.008</v>
      </c>
      <c r="N3339" s="1063">
        <v>0.62400000000000011</v>
      </c>
      <c r="O3339" s="1062">
        <f>VLOOKUP(C3339,'A. Rate Class Allocations'!$B$124:$J$128,6,FALSE)</f>
        <v>0.94261788524984402</v>
      </c>
      <c r="P3339" s="1061">
        <f>VLOOKUP(C3339,'A. Rate Class Allocations'!$B$124:$J$128,8,FALSE)</f>
        <v>0.86676492558695795</v>
      </c>
      <c r="Q3339" s="1061">
        <f>VLOOKUP(C3339,'A. Rate Class Allocations'!$B$124:$J$128,7,FALSE)</f>
        <v>0.93591420350510102</v>
      </c>
      <c r="R3339" s="1061">
        <f>VLOOKUP(C3339,'A. Rate Class Allocations'!$B$124:$J$128,9,FALSE)</f>
        <v>0.67326093337246795</v>
      </c>
      <c r="S3339" s="1060">
        <f t="shared" si="157"/>
        <v>1015.5724908337066</v>
      </c>
      <c r="T3339" s="1060">
        <f t="shared" si="158"/>
        <v>0.3931914294100381</v>
      </c>
    </row>
    <row r="3340" spans="1:20" s="1063" customFormat="1">
      <c r="A3340" s="1072" t="s">
        <v>846</v>
      </c>
      <c r="B3340" s="1063" t="s">
        <v>768</v>
      </c>
      <c r="C3340" s="1063" t="s">
        <v>806</v>
      </c>
      <c r="D3340" s="1063" t="s">
        <v>1013</v>
      </c>
      <c r="E3340" s="1066">
        <v>2019</v>
      </c>
      <c r="F3340" s="1066">
        <v>2019</v>
      </c>
      <c r="G3340" s="1064">
        <v>43559</v>
      </c>
      <c r="H3340" s="1117">
        <f t="shared" si="156"/>
        <v>2019</v>
      </c>
      <c r="I3340" s="1118"/>
      <c r="J3340" s="1063" t="s">
        <v>925</v>
      </c>
      <c r="K3340" s="1063" t="s">
        <v>924</v>
      </c>
      <c r="L3340" s="1063" t="s">
        <v>827</v>
      </c>
      <c r="M3340" s="1063">
        <v>115.53599999999999</v>
      </c>
      <c r="N3340" s="1063">
        <v>5.7999999999999996E-2</v>
      </c>
      <c r="O3340" s="1062">
        <f>VLOOKUP(C3340,'A. Rate Class Allocations'!$B$124:$J$128,6,FALSE)</f>
        <v>0.94261788524984402</v>
      </c>
      <c r="P3340" s="1061">
        <f>VLOOKUP(C3340,'A. Rate Class Allocations'!$B$124:$J$128,8,FALSE)</f>
        <v>0.86676492558695795</v>
      </c>
      <c r="Q3340" s="1061">
        <f>VLOOKUP(C3340,'A. Rate Class Allocations'!$B$124:$J$128,7,FALSE)</f>
        <v>0.93591420350510102</v>
      </c>
      <c r="R3340" s="1061">
        <f>VLOOKUP(C3340,'A. Rate Class Allocations'!$B$124:$J$128,9,FALSE)</f>
        <v>0.67326093337246795</v>
      </c>
      <c r="S3340" s="1060">
        <f t="shared" si="157"/>
        <v>94.396161006979128</v>
      </c>
      <c r="T3340" s="1060">
        <f t="shared" si="158"/>
        <v>3.6546639272086859E-2</v>
      </c>
    </row>
    <row r="3341" spans="1:20" s="1063" customFormat="1">
      <c r="A3341" s="1072" t="s">
        <v>846</v>
      </c>
      <c r="B3341" s="1063" t="s">
        <v>768</v>
      </c>
      <c r="C3341" s="1063" t="s">
        <v>806</v>
      </c>
      <c r="D3341" s="1063" t="s">
        <v>1012</v>
      </c>
      <c r="E3341" s="1066">
        <v>2019</v>
      </c>
      <c r="F3341" s="1066">
        <v>2019</v>
      </c>
      <c r="G3341" s="1064">
        <v>43578</v>
      </c>
      <c r="H3341" s="1117">
        <f t="shared" si="156"/>
        <v>2019</v>
      </c>
      <c r="I3341" s="1118"/>
      <c r="J3341" s="1063" t="s">
        <v>925</v>
      </c>
      <c r="K3341" s="1063" t="s">
        <v>924</v>
      </c>
      <c r="L3341" s="1063" t="s">
        <v>827</v>
      </c>
      <c r="M3341" s="1063">
        <v>1553.7600000000002</v>
      </c>
      <c r="N3341" s="1063">
        <v>0.78</v>
      </c>
      <c r="O3341" s="1062">
        <f>VLOOKUP(C3341,'A. Rate Class Allocations'!$B$124:$J$128,6,FALSE)</f>
        <v>0.94261788524984402</v>
      </c>
      <c r="P3341" s="1061">
        <f>VLOOKUP(C3341,'A. Rate Class Allocations'!$B$124:$J$128,8,FALSE)</f>
        <v>0.86676492558695795</v>
      </c>
      <c r="Q3341" s="1061">
        <f>VLOOKUP(C3341,'A. Rate Class Allocations'!$B$124:$J$128,7,FALSE)</f>
        <v>0.93591420350510102</v>
      </c>
      <c r="R3341" s="1061">
        <f>VLOOKUP(C3341,'A. Rate Class Allocations'!$B$124:$J$128,9,FALSE)</f>
        <v>0.67326093337246795</v>
      </c>
      <c r="S3341" s="1060">
        <f t="shared" si="157"/>
        <v>1269.4656135421335</v>
      </c>
      <c r="T3341" s="1060">
        <f t="shared" si="158"/>
        <v>0.49148928676254749</v>
      </c>
    </row>
    <row r="3342" spans="1:20" s="1063" customFormat="1">
      <c r="A3342" s="1072" t="s">
        <v>846</v>
      </c>
      <c r="B3342" s="1063" t="s">
        <v>768</v>
      </c>
      <c r="C3342" s="1063" t="s">
        <v>806</v>
      </c>
      <c r="D3342" s="1063" t="s">
        <v>1011</v>
      </c>
      <c r="E3342" s="1066">
        <v>2019</v>
      </c>
      <c r="F3342" s="1066">
        <v>2019</v>
      </c>
      <c r="G3342" s="1064">
        <v>43558</v>
      </c>
      <c r="H3342" s="1117">
        <f t="shared" si="156"/>
        <v>2019</v>
      </c>
      <c r="I3342" s="1118"/>
      <c r="J3342" s="1063" t="s">
        <v>925</v>
      </c>
      <c r="K3342" s="1063" t="s">
        <v>924</v>
      </c>
      <c r="L3342" s="1063" t="s">
        <v>827</v>
      </c>
      <c r="M3342" s="1063">
        <v>2796.768</v>
      </c>
      <c r="N3342" s="1063">
        <v>1.2480000000000002</v>
      </c>
      <c r="O3342" s="1062">
        <f>VLOOKUP(C3342,'A. Rate Class Allocations'!$B$124:$J$128,6,FALSE)</f>
        <v>0.94261788524984402</v>
      </c>
      <c r="P3342" s="1061">
        <f>VLOOKUP(C3342,'A. Rate Class Allocations'!$B$124:$J$128,8,FALSE)</f>
        <v>0.86676492558695795</v>
      </c>
      <c r="Q3342" s="1061">
        <f>VLOOKUP(C3342,'A. Rate Class Allocations'!$B$124:$J$128,7,FALSE)</f>
        <v>0.93591420350510102</v>
      </c>
      <c r="R3342" s="1061">
        <f>VLOOKUP(C3342,'A. Rate Class Allocations'!$B$124:$J$128,9,FALSE)</f>
        <v>0.67326093337246795</v>
      </c>
      <c r="S3342" s="1060">
        <f t="shared" si="157"/>
        <v>2285.0381043758398</v>
      </c>
      <c r="T3342" s="1060">
        <f t="shared" si="158"/>
        <v>0.78638285882007619</v>
      </c>
    </row>
    <row r="3343" spans="1:20" s="1063" customFormat="1">
      <c r="A3343" s="1072" t="s">
        <v>846</v>
      </c>
      <c r="B3343" s="1063" t="s">
        <v>768</v>
      </c>
      <c r="C3343" s="1063" t="s">
        <v>806</v>
      </c>
      <c r="D3343" s="1063" t="s">
        <v>1011</v>
      </c>
      <c r="E3343" s="1066">
        <v>2019</v>
      </c>
      <c r="F3343" s="1066">
        <v>2019</v>
      </c>
      <c r="G3343" s="1064">
        <v>43558</v>
      </c>
      <c r="H3343" s="1117">
        <f t="shared" si="156"/>
        <v>2019</v>
      </c>
      <c r="I3343" s="1118"/>
      <c r="J3343" s="1063" t="s">
        <v>843</v>
      </c>
      <c r="K3343" s="1063" t="s">
        <v>924</v>
      </c>
      <c r="L3343" s="1063" t="s">
        <v>827</v>
      </c>
      <c r="M3343" s="1063">
        <v>349.596</v>
      </c>
      <c r="N3343" s="1063">
        <v>0.15600000000000003</v>
      </c>
      <c r="O3343" s="1062">
        <f>VLOOKUP(C3343,'A. Rate Class Allocations'!$B$124:$J$128,6,FALSE)</f>
        <v>0.94261788524984402</v>
      </c>
      <c r="P3343" s="1061">
        <f>VLOOKUP(C3343,'A. Rate Class Allocations'!$B$124:$J$128,8,FALSE)</f>
        <v>0.86676492558695795</v>
      </c>
      <c r="Q3343" s="1061">
        <f>VLOOKUP(C3343,'A. Rate Class Allocations'!$B$124:$J$128,7,FALSE)</f>
        <v>0.93591420350510102</v>
      </c>
      <c r="R3343" s="1061">
        <f>VLOOKUP(C3343,'A. Rate Class Allocations'!$B$124:$J$128,9,FALSE)</f>
        <v>0.67326093337246795</v>
      </c>
      <c r="S3343" s="1060">
        <f t="shared" si="157"/>
        <v>285.62976304697997</v>
      </c>
      <c r="T3343" s="1060">
        <f t="shared" si="158"/>
        <v>9.8297857352509524E-2</v>
      </c>
    </row>
    <row r="3344" spans="1:20" s="1063" customFormat="1">
      <c r="A3344" s="1072" t="s">
        <v>846</v>
      </c>
      <c r="B3344" s="1063" t="s">
        <v>768</v>
      </c>
      <c r="C3344" s="1063" t="s">
        <v>806</v>
      </c>
      <c r="D3344" s="1063" t="s">
        <v>1010</v>
      </c>
      <c r="E3344" s="1066">
        <v>2019</v>
      </c>
      <c r="F3344" s="1066">
        <v>2019</v>
      </c>
      <c r="G3344" s="1064">
        <v>43570</v>
      </c>
      <c r="H3344" s="1117">
        <f t="shared" si="156"/>
        <v>2019</v>
      </c>
      <c r="I3344" s="1118"/>
      <c r="J3344" s="1063" t="s">
        <v>925</v>
      </c>
      <c r="K3344" s="1063" t="s">
        <v>924</v>
      </c>
      <c r="L3344" s="1063" t="s">
        <v>827</v>
      </c>
      <c r="M3344" s="1063">
        <v>2201.16</v>
      </c>
      <c r="N3344" s="1063">
        <v>0.88400000000000012</v>
      </c>
      <c r="O3344" s="1062">
        <f>VLOOKUP(C3344,'A. Rate Class Allocations'!$B$124:$J$128,6,FALSE)</f>
        <v>0.94261788524984402</v>
      </c>
      <c r="P3344" s="1061">
        <f>VLOOKUP(C3344,'A. Rate Class Allocations'!$B$124:$J$128,8,FALSE)</f>
        <v>0.86676492558695795</v>
      </c>
      <c r="Q3344" s="1061">
        <f>VLOOKUP(C3344,'A. Rate Class Allocations'!$B$124:$J$128,7,FALSE)</f>
        <v>0.93591420350510102</v>
      </c>
      <c r="R3344" s="1061">
        <f>VLOOKUP(C3344,'A. Rate Class Allocations'!$B$124:$J$128,9,FALSE)</f>
        <v>0.67326093337246795</v>
      </c>
      <c r="S3344" s="1060">
        <f t="shared" si="157"/>
        <v>1798.4096191846886</v>
      </c>
      <c r="T3344" s="1060">
        <f t="shared" si="158"/>
        <v>0.55702119166422059</v>
      </c>
    </row>
    <row r="3345" spans="1:20" s="1063" customFormat="1">
      <c r="A3345" s="1072" t="s">
        <v>846</v>
      </c>
      <c r="B3345" s="1063" t="s">
        <v>768</v>
      </c>
      <c r="C3345" s="1063" t="s">
        <v>806</v>
      </c>
      <c r="D3345" s="1063" t="s">
        <v>1010</v>
      </c>
      <c r="E3345" s="1066">
        <v>2019</v>
      </c>
      <c r="F3345" s="1066">
        <v>2019</v>
      </c>
      <c r="G3345" s="1064">
        <v>43570</v>
      </c>
      <c r="H3345" s="1117">
        <f t="shared" si="156"/>
        <v>2019</v>
      </c>
      <c r="I3345" s="1118"/>
      <c r="J3345" s="1063" t="s">
        <v>925</v>
      </c>
      <c r="K3345" s="1063" t="s">
        <v>924</v>
      </c>
      <c r="L3345" s="1063" t="s">
        <v>827</v>
      </c>
      <c r="M3345" s="1063">
        <v>938.72999999999968</v>
      </c>
      <c r="N3345" s="1063">
        <v>0.37699999999999989</v>
      </c>
      <c r="O3345" s="1062">
        <f>VLOOKUP(C3345,'A. Rate Class Allocations'!$B$124:$J$128,6,FALSE)</f>
        <v>0.94261788524984402</v>
      </c>
      <c r="P3345" s="1061">
        <f>VLOOKUP(C3345,'A. Rate Class Allocations'!$B$124:$J$128,8,FALSE)</f>
        <v>0.86676492558695795</v>
      </c>
      <c r="Q3345" s="1061">
        <f>VLOOKUP(C3345,'A. Rate Class Allocations'!$B$124:$J$128,7,FALSE)</f>
        <v>0.93591420350510102</v>
      </c>
      <c r="R3345" s="1061">
        <f>VLOOKUP(C3345,'A. Rate Class Allocations'!$B$124:$J$128,9,FALSE)</f>
        <v>0.67326093337246795</v>
      </c>
      <c r="S3345" s="1060">
        <f t="shared" si="157"/>
        <v>766.96880818170519</v>
      </c>
      <c r="T3345" s="1060">
        <f t="shared" si="158"/>
        <v>0.23755315526856455</v>
      </c>
    </row>
    <row r="3346" spans="1:20" s="1063" customFormat="1">
      <c r="A3346" s="1072" t="s">
        <v>846</v>
      </c>
      <c r="B3346" s="1063" t="s">
        <v>768</v>
      </c>
      <c r="C3346" s="1063" t="s">
        <v>806</v>
      </c>
      <c r="D3346" s="1063" t="s">
        <v>1009</v>
      </c>
      <c r="E3346" s="1066">
        <v>2019</v>
      </c>
      <c r="F3346" s="1066">
        <v>2019</v>
      </c>
      <c r="G3346" s="1064">
        <v>43577</v>
      </c>
      <c r="H3346" s="1117">
        <f t="shared" si="156"/>
        <v>2019</v>
      </c>
      <c r="I3346" s="1118"/>
      <c r="J3346" s="1063" t="s">
        <v>925</v>
      </c>
      <c r="K3346" s="1063" t="s">
        <v>924</v>
      </c>
      <c r="L3346" s="1063" t="s">
        <v>827</v>
      </c>
      <c r="M3346" s="1063">
        <v>1624.7249999999999</v>
      </c>
      <c r="N3346" s="1063">
        <v>0.72499999999999987</v>
      </c>
      <c r="O3346" s="1062">
        <f>VLOOKUP(C3346,'A. Rate Class Allocations'!$B$124:$J$128,6,FALSE)</f>
        <v>0.94261788524984402</v>
      </c>
      <c r="P3346" s="1061">
        <f>VLOOKUP(C3346,'A. Rate Class Allocations'!$B$124:$J$128,8,FALSE)</f>
        <v>0.86676492558695795</v>
      </c>
      <c r="Q3346" s="1061">
        <f>VLOOKUP(C3346,'A. Rate Class Allocations'!$B$124:$J$128,7,FALSE)</f>
        <v>0.93591420350510102</v>
      </c>
      <c r="R3346" s="1061">
        <f>VLOOKUP(C3346,'A. Rate Class Allocations'!$B$124:$J$128,9,FALSE)</f>
        <v>0.67326093337246795</v>
      </c>
      <c r="S3346" s="1060">
        <f t="shared" si="157"/>
        <v>1327.4460141606442</v>
      </c>
      <c r="T3346" s="1060">
        <f t="shared" si="158"/>
        <v>0.45683299090108576</v>
      </c>
    </row>
    <row r="3347" spans="1:20" s="1063" customFormat="1">
      <c r="A3347" s="1072" t="s">
        <v>846</v>
      </c>
      <c r="B3347" s="1063" t="s">
        <v>768</v>
      </c>
      <c r="C3347" s="1063" t="s">
        <v>806</v>
      </c>
      <c r="D3347" s="1063" t="s">
        <v>1009</v>
      </c>
      <c r="E3347" s="1066">
        <v>2019</v>
      </c>
      <c r="F3347" s="1066">
        <v>2019</v>
      </c>
      <c r="G3347" s="1064">
        <v>43577</v>
      </c>
      <c r="H3347" s="1117">
        <f t="shared" si="156"/>
        <v>2019</v>
      </c>
      <c r="I3347" s="1118"/>
      <c r="J3347" s="1063" t="s">
        <v>925</v>
      </c>
      <c r="K3347" s="1063" t="s">
        <v>924</v>
      </c>
      <c r="L3347" s="1063" t="s">
        <v>827</v>
      </c>
      <c r="M3347" s="1063">
        <v>466.12800000000004</v>
      </c>
      <c r="N3347" s="1063">
        <v>0.20800000000000002</v>
      </c>
      <c r="O3347" s="1062">
        <f>VLOOKUP(C3347,'A. Rate Class Allocations'!$B$124:$J$128,6,FALSE)</f>
        <v>0.94261788524984402</v>
      </c>
      <c r="P3347" s="1061">
        <f>VLOOKUP(C3347,'A. Rate Class Allocations'!$B$124:$J$128,8,FALSE)</f>
        <v>0.86676492558695795</v>
      </c>
      <c r="Q3347" s="1061">
        <f>VLOOKUP(C3347,'A. Rate Class Allocations'!$B$124:$J$128,7,FALSE)</f>
        <v>0.93591420350510102</v>
      </c>
      <c r="R3347" s="1061">
        <f>VLOOKUP(C3347,'A. Rate Class Allocations'!$B$124:$J$128,9,FALSE)</f>
        <v>0.67326093337246795</v>
      </c>
      <c r="S3347" s="1060">
        <f t="shared" si="157"/>
        <v>380.83968406264</v>
      </c>
      <c r="T3347" s="1060">
        <f t="shared" si="158"/>
        <v>0.13106380980334603</v>
      </c>
    </row>
    <row r="3348" spans="1:20" s="1063" customFormat="1">
      <c r="A3348" s="1072" t="s">
        <v>846</v>
      </c>
      <c r="B3348" s="1063" t="s">
        <v>768</v>
      </c>
      <c r="C3348" s="1063" t="s">
        <v>806</v>
      </c>
      <c r="D3348" s="1063" t="s">
        <v>1008</v>
      </c>
      <c r="E3348" s="1066">
        <v>2019</v>
      </c>
      <c r="F3348" s="1066">
        <v>2019</v>
      </c>
      <c r="G3348" s="1064">
        <v>43572</v>
      </c>
      <c r="H3348" s="1117">
        <f t="shared" si="156"/>
        <v>2019</v>
      </c>
      <c r="I3348" s="1118"/>
      <c r="J3348" s="1063" t="s">
        <v>925</v>
      </c>
      <c r="K3348" s="1063" t="s">
        <v>924</v>
      </c>
      <c r="L3348" s="1063" t="s">
        <v>827</v>
      </c>
      <c r="M3348" s="1063">
        <v>932.25600000000009</v>
      </c>
      <c r="N3348" s="1063">
        <v>0.41600000000000004</v>
      </c>
      <c r="O3348" s="1062">
        <f>VLOOKUP(C3348,'A. Rate Class Allocations'!$B$124:$J$128,6,FALSE)</f>
        <v>0.94261788524984402</v>
      </c>
      <c r="P3348" s="1061">
        <f>VLOOKUP(C3348,'A. Rate Class Allocations'!$B$124:$J$128,8,FALSE)</f>
        <v>0.86676492558695795</v>
      </c>
      <c r="Q3348" s="1061">
        <f>VLOOKUP(C3348,'A. Rate Class Allocations'!$B$124:$J$128,7,FALSE)</f>
        <v>0.93591420350510102</v>
      </c>
      <c r="R3348" s="1061">
        <f>VLOOKUP(C3348,'A. Rate Class Allocations'!$B$124:$J$128,9,FALSE)</f>
        <v>0.67326093337246795</v>
      </c>
      <c r="S3348" s="1060">
        <f t="shared" si="157"/>
        <v>761.67936812528001</v>
      </c>
      <c r="T3348" s="1060">
        <f t="shared" si="158"/>
        <v>0.26212761960669206</v>
      </c>
    </row>
    <row r="3349" spans="1:20" s="1063" customFormat="1">
      <c r="A3349" s="1072" t="s">
        <v>846</v>
      </c>
      <c r="B3349" s="1063" t="s">
        <v>768</v>
      </c>
      <c r="C3349" s="1063" t="s">
        <v>806</v>
      </c>
      <c r="D3349" s="1063" t="s">
        <v>1007</v>
      </c>
      <c r="E3349" s="1066">
        <v>2019</v>
      </c>
      <c r="F3349" s="1066">
        <v>2019</v>
      </c>
      <c r="G3349" s="1064">
        <v>43559</v>
      </c>
      <c r="H3349" s="1117">
        <f t="shared" si="156"/>
        <v>2019</v>
      </c>
      <c r="I3349" s="1118"/>
      <c r="J3349" s="1063" t="s">
        <v>925</v>
      </c>
      <c r="K3349" s="1063" t="s">
        <v>924</v>
      </c>
      <c r="L3349" s="1063" t="s">
        <v>827</v>
      </c>
      <c r="M3349" s="1063">
        <v>466.12800000000004</v>
      </c>
      <c r="N3349" s="1063">
        <v>0.20800000000000002</v>
      </c>
      <c r="O3349" s="1062">
        <f>VLOOKUP(C3349,'A. Rate Class Allocations'!$B$124:$J$128,6,FALSE)</f>
        <v>0.94261788524984402</v>
      </c>
      <c r="P3349" s="1061">
        <f>VLOOKUP(C3349,'A. Rate Class Allocations'!$B$124:$J$128,8,FALSE)</f>
        <v>0.86676492558695795</v>
      </c>
      <c r="Q3349" s="1061">
        <f>VLOOKUP(C3349,'A. Rate Class Allocations'!$B$124:$J$128,7,FALSE)</f>
        <v>0.93591420350510102</v>
      </c>
      <c r="R3349" s="1061">
        <f>VLOOKUP(C3349,'A. Rate Class Allocations'!$B$124:$J$128,9,FALSE)</f>
        <v>0.67326093337246795</v>
      </c>
      <c r="S3349" s="1060">
        <f t="shared" si="157"/>
        <v>380.83968406264</v>
      </c>
      <c r="T3349" s="1060">
        <f t="shared" si="158"/>
        <v>0.13106380980334603</v>
      </c>
    </row>
    <row r="3350" spans="1:20" s="1063" customFormat="1">
      <c r="A3350" s="1072" t="s">
        <v>846</v>
      </c>
      <c r="B3350" s="1063" t="s">
        <v>768</v>
      </c>
      <c r="C3350" s="1063" t="s">
        <v>806</v>
      </c>
      <c r="D3350" s="1063" t="s">
        <v>1006</v>
      </c>
      <c r="E3350" s="1066">
        <v>2019</v>
      </c>
      <c r="F3350" s="1066">
        <v>2019</v>
      </c>
      <c r="G3350" s="1064">
        <v>43557</v>
      </c>
      <c r="H3350" s="1117">
        <f t="shared" si="156"/>
        <v>2019</v>
      </c>
      <c r="I3350" s="1118"/>
      <c r="J3350" s="1063" t="s">
        <v>925</v>
      </c>
      <c r="K3350" s="1063" t="s">
        <v>924</v>
      </c>
      <c r="L3350" s="1063" t="s">
        <v>827</v>
      </c>
      <c r="M3350" s="1063">
        <v>2978.04</v>
      </c>
      <c r="N3350" s="1063">
        <v>1.1960000000000002</v>
      </c>
      <c r="O3350" s="1062">
        <f>VLOOKUP(C3350,'A. Rate Class Allocations'!$B$124:$J$128,6,FALSE)</f>
        <v>0.94261788524984402</v>
      </c>
      <c r="P3350" s="1061">
        <f>VLOOKUP(C3350,'A. Rate Class Allocations'!$B$124:$J$128,8,FALSE)</f>
        <v>0.86676492558695795</v>
      </c>
      <c r="Q3350" s="1061">
        <f>VLOOKUP(C3350,'A. Rate Class Allocations'!$B$124:$J$128,7,FALSE)</f>
        <v>0.93591420350510102</v>
      </c>
      <c r="R3350" s="1061">
        <f>VLOOKUP(C3350,'A. Rate Class Allocations'!$B$124:$J$128,9,FALSE)</f>
        <v>0.67326093337246795</v>
      </c>
      <c r="S3350" s="1060">
        <f t="shared" si="157"/>
        <v>2433.1424259557552</v>
      </c>
      <c r="T3350" s="1060">
        <f t="shared" si="158"/>
        <v>0.7536169063692395</v>
      </c>
    </row>
    <row r="3351" spans="1:20" s="1063" customFormat="1">
      <c r="A3351" s="1072" t="s">
        <v>846</v>
      </c>
      <c r="B3351" s="1063" t="s">
        <v>768</v>
      </c>
      <c r="C3351" s="1063" t="s">
        <v>806</v>
      </c>
      <c r="D3351" s="1063" t="s">
        <v>1006</v>
      </c>
      <c r="E3351" s="1066">
        <v>2019</v>
      </c>
      <c r="F3351" s="1066">
        <v>2019</v>
      </c>
      <c r="G3351" s="1064">
        <v>43557</v>
      </c>
      <c r="H3351" s="1117">
        <f t="shared" si="156"/>
        <v>2019</v>
      </c>
      <c r="I3351" s="1118"/>
      <c r="J3351" s="1063" t="s">
        <v>925</v>
      </c>
      <c r="K3351" s="1063" t="s">
        <v>924</v>
      </c>
      <c r="L3351" s="1063" t="s">
        <v>827</v>
      </c>
      <c r="M3351" s="1063">
        <v>144.41999999999999</v>
      </c>
      <c r="N3351" s="1063">
        <v>5.7999999999999996E-2</v>
      </c>
      <c r="O3351" s="1062">
        <f>VLOOKUP(C3351,'A. Rate Class Allocations'!$B$124:$J$128,6,FALSE)</f>
        <v>0.94261788524984402</v>
      </c>
      <c r="P3351" s="1061">
        <f>VLOOKUP(C3351,'A. Rate Class Allocations'!$B$124:$J$128,8,FALSE)</f>
        <v>0.86676492558695795</v>
      </c>
      <c r="Q3351" s="1061">
        <f>VLOOKUP(C3351,'A. Rate Class Allocations'!$B$124:$J$128,7,FALSE)</f>
        <v>0.93591420350510102</v>
      </c>
      <c r="R3351" s="1061">
        <f>VLOOKUP(C3351,'A. Rate Class Allocations'!$B$124:$J$128,9,FALSE)</f>
        <v>0.67326093337246795</v>
      </c>
      <c r="S3351" s="1060">
        <f t="shared" si="157"/>
        <v>117.99520125872391</v>
      </c>
      <c r="T3351" s="1060">
        <f t="shared" si="158"/>
        <v>3.6546639272086859E-2</v>
      </c>
    </row>
    <row r="3352" spans="1:20" s="1063" customFormat="1">
      <c r="A3352" s="1072" t="s">
        <v>846</v>
      </c>
      <c r="B3352" s="1063" t="s">
        <v>768</v>
      </c>
      <c r="C3352" s="1063" t="s">
        <v>806</v>
      </c>
      <c r="D3352" s="1063" t="s">
        <v>1006</v>
      </c>
      <c r="E3352" s="1066">
        <v>2019</v>
      </c>
      <c r="F3352" s="1066">
        <v>2019</v>
      </c>
      <c r="G3352" s="1064">
        <v>43557</v>
      </c>
      <c r="H3352" s="1117">
        <f t="shared" si="156"/>
        <v>2019</v>
      </c>
      <c r="I3352" s="1118"/>
      <c r="J3352" s="1063" t="s">
        <v>843</v>
      </c>
      <c r="K3352" s="1063" t="s">
        <v>924</v>
      </c>
      <c r="L3352" s="1063" t="s">
        <v>827</v>
      </c>
      <c r="M3352" s="1063">
        <v>144.41999999999999</v>
      </c>
      <c r="N3352" s="1063">
        <v>5.7999999999999996E-2</v>
      </c>
      <c r="O3352" s="1062">
        <f>VLOOKUP(C3352,'A. Rate Class Allocations'!$B$124:$J$128,6,FALSE)</f>
        <v>0.94261788524984402</v>
      </c>
      <c r="P3352" s="1061">
        <f>VLOOKUP(C3352,'A. Rate Class Allocations'!$B$124:$J$128,8,FALSE)</f>
        <v>0.86676492558695795</v>
      </c>
      <c r="Q3352" s="1061">
        <f>VLOOKUP(C3352,'A. Rate Class Allocations'!$B$124:$J$128,7,FALSE)</f>
        <v>0.93591420350510102</v>
      </c>
      <c r="R3352" s="1061">
        <f>VLOOKUP(C3352,'A. Rate Class Allocations'!$B$124:$J$128,9,FALSE)</f>
        <v>0.67326093337246795</v>
      </c>
      <c r="S3352" s="1060">
        <f t="shared" si="157"/>
        <v>117.99520125872391</v>
      </c>
      <c r="T3352" s="1060">
        <f t="shared" si="158"/>
        <v>3.6546639272086859E-2</v>
      </c>
    </row>
    <row r="3353" spans="1:20" s="1063" customFormat="1">
      <c r="A3353" s="1072" t="s">
        <v>846</v>
      </c>
      <c r="B3353" s="1063" t="s">
        <v>768</v>
      </c>
      <c r="C3353" s="1063" t="s">
        <v>806</v>
      </c>
      <c r="D3353" s="1063" t="s">
        <v>1005</v>
      </c>
      <c r="E3353" s="1066">
        <v>2019</v>
      </c>
      <c r="F3353" s="1066">
        <v>2019</v>
      </c>
      <c r="G3353" s="1064">
        <v>43552</v>
      </c>
      <c r="H3353" s="1117">
        <f t="shared" si="156"/>
        <v>2019</v>
      </c>
      <c r="I3353" s="1118"/>
      <c r="J3353" s="1063" t="s">
        <v>925</v>
      </c>
      <c r="K3353" s="1063" t="s">
        <v>924</v>
      </c>
      <c r="L3353" s="1063" t="s">
        <v>827</v>
      </c>
      <c r="M3353" s="1063">
        <v>1281.8520000000001</v>
      </c>
      <c r="N3353" s="1063">
        <v>0.57200000000000006</v>
      </c>
      <c r="O3353" s="1062">
        <f>VLOOKUP(C3353,'A. Rate Class Allocations'!$B$124:$J$128,6,FALSE)</f>
        <v>0.94261788524984402</v>
      </c>
      <c r="P3353" s="1061">
        <f>VLOOKUP(C3353,'A. Rate Class Allocations'!$B$124:$J$128,8,FALSE)</f>
        <v>0.86676492558695795</v>
      </c>
      <c r="Q3353" s="1061">
        <f>VLOOKUP(C3353,'A. Rate Class Allocations'!$B$124:$J$128,7,FALSE)</f>
        <v>0.93591420350510102</v>
      </c>
      <c r="R3353" s="1061">
        <f>VLOOKUP(C3353,'A. Rate Class Allocations'!$B$124:$J$128,9,FALSE)</f>
        <v>0.67326093337246795</v>
      </c>
      <c r="S3353" s="1060">
        <f t="shared" si="157"/>
        <v>1047.3091311722601</v>
      </c>
      <c r="T3353" s="1060">
        <f t="shared" si="158"/>
        <v>0.36042547695920152</v>
      </c>
    </row>
    <row r="3354" spans="1:20" s="1063" customFormat="1">
      <c r="A3354" s="1072" t="s">
        <v>846</v>
      </c>
      <c r="B3354" s="1063" t="s">
        <v>768</v>
      </c>
      <c r="C3354" s="1063" t="s">
        <v>806</v>
      </c>
      <c r="D3354" s="1063" t="s">
        <v>1005</v>
      </c>
      <c r="E3354" s="1066">
        <v>2019</v>
      </c>
      <c r="F3354" s="1066">
        <v>2019</v>
      </c>
      <c r="G3354" s="1064">
        <v>43552</v>
      </c>
      <c r="H3354" s="1117">
        <f t="shared" si="156"/>
        <v>2019</v>
      </c>
      <c r="I3354" s="1118"/>
      <c r="J3354" s="1063" t="s">
        <v>925</v>
      </c>
      <c r="K3354" s="1063" t="s">
        <v>924</v>
      </c>
      <c r="L3354" s="1063" t="s">
        <v>827</v>
      </c>
      <c r="M3354" s="1063">
        <v>457.16400000000004</v>
      </c>
      <c r="N3354" s="1063">
        <v>0.20399999999999999</v>
      </c>
      <c r="O3354" s="1062">
        <f>VLOOKUP(C3354,'A. Rate Class Allocations'!$B$124:$J$128,6,FALSE)</f>
        <v>0.94261788524984402</v>
      </c>
      <c r="P3354" s="1061">
        <f>VLOOKUP(C3354,'A. Rate Class Allocations'!$B$124:$J$128,8,FALSE)</f>
        <v>0.86676492558695795</v>
      </c>
      <c r="Q3354" s="1061">
        <f>VLOOKUP(C3354,'A. Rate Class Allocations'!$B$124:$J$128,7,FALSE)</f>
        <v>0.93591420350510102</v>
      </c>
      <c r="R3354" s="1061">
        <f>VLOOKUP(C3354,'A. Rate Class Allocations'!$B$124:$J$128,9,FALSE)</f>
        <v>0.67326093337246795</v>
      </c>
      <c r="S3354" s="1060">
        <f t="shared" si="157"/>
        <v>373.51584398451234</v>
      </c>
      <c r="T3354" s="1060">
        <f t="shared" si="158"/>
        <v>0.1285433519225124</v>
      </c>
    </row>
    <row r="3355" spans="1:20" s="1063" customFormat="1">
      <c r="A3355" s="1072" t="s">
        <v>846</v>
      </c>
      <c r="B3355" s="1063" t="s">
        <v>768</v>
      </c>
      <c r="C3355" s="1063" t="s">
        <v>806</v>
      </c>
      <c r="D3355" s="1063" t="s">
        <v>1004</v>
      </c>
      <c r="E3355" s="1066">
        <v>2019</v>
      </c>
      <c r="F3355" s="1066">
        <v>2019</v>
      </c>
      <c r="G3355" s="1064">
        <v>43557</v>
      </c>
      <c r="H3355" s="1117">
        <f t="shared" si="156"/>
        <v>2019</v>
      </c>
      <c r="I3355" s="1118"/>
      <c r="J3355" s="1063" t="s">
        <v>925</v>
      </c>
      <c r="K3355" s="1063" t="s">
        <v>924</v>
      </c>
      <c r="L3355" s="1063" t="s">
        <v>827</v>
      </c>
      <c r="M3355" s="1063">
        <v>1048.7879999999998</v>
      </c>
      <c r="N3355" s="1063">
        <v>0.46799999999999997</v>
      </c>
      <c r="O3355" s="1062">
        <f>VLOOKUP(C3355,'A. Rate Class Allocations'!$B$124:$J$128,6,FALSE)</f>
        <v>0.94261788524984402</v>
      </c>
      <c r="P3355" s="1061">
        <f>VLOOKUP(C3355,'A. Rate Class Allocations'!$B$124:$J$128,8,FALSE)</f>
        <v>0.86676492558695795</v>
      </c>
      <c r="Q3355" s="1061">
        <f>VLOOKUP(C3355,'A. Rate Class Allocations'!$B$124:$J$128,7,FALSE)</f>
        <v>0.93591420350510102</v>
      </c>
      <c r="R3355" s="1061">
        <f>VLOOKUP(C3355,'A. Rate Class Allocations'!$B$124:$J$128,9,FALSE)</f>
        <v>0.67326093337246795</v>
      </c>
      <c r="S3355" s="1060">
        <f t="shared" si="157"/>
        <v>856.88928914093981</v>
      </c>
      <c r="T3355" s="1060">
        <f t="shared" si="158"/>
        <v>0.29489357205752847</v>
      </c>
    </row>
    <row r="3356" spans="1:20" s="1063" customFormat="1">
      <c r="A3356" s="1072" t="s">
        <v>846</v>
      </c>
      <c r="B3356" s="1063" t="s">
        <v>768</v>
      </c>
      <c r="C3356" s="1063" t="s">
        <v>806</v>
      </c>
      <c r="D3356" s="1063" t="s">
        <v>1003</v>
      </c>
      <c r="E3356" s="1066">
        <v>2019</v>
      </c>
      <c r="F3356" s="1066">
        <v>2019</v>
      </c>
      <c r="G3356" s="1064">
        <v>43578</v>
      </c>
      <c r="H3356" s="1117">
        <f t="shared" si="156"/>
        <v>2019</v>
      </c>
      <c r="I3356" s="1118"/>
      <c r="J3356" s="1063" t="s">
        <v>925</v>
      </c>
      <c r="K3356" s="1063" t="s">
        <v>924</v>
      </c>
      <c r="L3356" s="1063" t="s">
        <v>827</v>
      </c>
      <c r="M3356" s="1063">
        <v>621.50400000000002</v>
      </c>
      <c r="N3356" s="1063">
        <v>0.31200000000000006</v>
      </c>
      <c r="O3356" s="1062">
        <f>VLOOKUP(C3356,'A. Rate Class Allocations'!$B$124:$J$128,6,FALSE)</f>
        <v>0.94261788524984402</v>
      </c>
      <c r="P3356" s="1061">
        <f>VLOOKUP(C3356,'A. Rate Class Allocations'!$B$124:$J$128,8,FALSE)</f>
        <v>0.86676492558695795</v>
      </c>
      <c r="Q3356" s="1061">
        <f>VLOOKUP(C3356,'A. Rate Class Allocations'!$B$124:$J$128,7,FALSE)</f>
        <v>0.93591420350510102</v>
      </c>
      <c r="R3356" s="1061">
        <f>VLOOKUP(C3356,'A. Rate Class Allocations'!$B$124:$J$128,9,FALSE)</f>
        <v>0.67326093337246795</v>
      </c>
      <c r="S3356" s="1060">
        <f t="shared" si="157"/>
        <v>507.78624541685332</v>
      </c>
      <c r="T3356" s="1060">
        <f t="shared" si="158"/>
        <v>0.19659571470501905</v>
      </c>
    </row>
    <row r="3357" spans="1:20" s="1063" customFormat="1">
      <c r="A3357" s="1072" t="s">
        <v>846</v>
      </c>
      <c r="B3357" s="1063" t="s">
        <v>768</v>
      </c>
      <c r="C3357" s="1063" t="s">
        <v>806</v>
      </c>
      <c r="D3357" s="1063" t="s">
        <v>1003</v>
      </c>
      <c r="E3357" s="1066">
        <v>2019</v>
      </c>
      <c r="F3357" s="1066">
        <v>2019</v>
      </c>
      <c r="G3357" s="1064">
        <v>43578</v>
      </c>
      <c r="H3357" s="1117">
        <f t="shared" si="156"/>
        <v>2019</v>
      </c>
      <c r="I3357" s="1118"/>
      <c r="J3357" s="1063" t="s">
        <v>925</v>
      </c>
      <c r="K3357" s="1063" t="s">
        <v>924</v>
      </c>
      <c r="L3357" s="1063" t="s">
        <v>827</v>
      </c>
      <c r="M3357" s="1063">
        <v>203.184</v>
      </c>
      <c r="N3357" s="1063">
        <v>0.10199999999999999</v>
      </c>
      <c r="O3357" s="1062">
        <f>VLOOKUP(C3357,'A. Rate Class Allocations'!$B$124:$J$128,6,FALSE)</f>
        <v>0.94261788524984402</v>
      </c>
      <c r="P3357" s="1061">
        <f>VLOOKUP(C3357,'A. Rate Class Allocations'!$B$124:$J$128,8,FALSE)</f>
        <v>0.86676492558695795</v>
      </c>
      <c r="Q3357" s="1061">
        <f>VLOOKUP(C3357,'A. Rate Class Allocations'!$B$124:$J$128,7,FALSE)</f>
        <v>0.93591420350510102</v>
      </c>
      <c r="R3357" s="1061">
        <f>VLOOKUP(C3357,'A. Rate Class Allocations'!$B$124:$J$128,9,FALSE)</f>
        <v>0.67326093337246795</v>
      </c>
      <c r="S3357" s="1060">
        <f t="shared" si="157"/>
        <v>166.00704177089435</v>
      </c>
      <c r="T3357" s="1060">
        <f t="shared" si="158"/>
        <v>6.42716759612562E-2</v>
      </c>
    </row>
    <row r="3358" spans="1:20" s="1063" customFormat="1">
      <c r="A3358" s="1072" t="s">
        <v>846</v>
      </c>
      <c r="B3358" s="1063" t="s">
        <v>768</v>
      </c>
      <c r="C3358" s="1063" t="s">
        <v>806</v>
      </c>
      <c r="D3358" s="1063" t="s">
        <v>1002</v>
      </c>
      <c r="E3358" s="1066">
        <v>2019</v>
      </c>
      <c r="F3358" s="1066">
        <v>2019</v>
      </c>
      <c r="G3358" s="1064">
        <v>43571</v>
      </c>
      <c r="H3358" s="1117">
        <f t="shared" si="156"/>
        <v>2019</v>
      </c>
      <c r="I3358" s="1118"/>
      <c r="J3358" s="1063" t="s">
        <v>925</v>
      </c>
      <c r="K3358" s="1063" t="s">
        <v>924</v>
      </c>
      <c r="L3358" s="1063" t="s">
        <v>827</v>
      </c>
      <c r="M3358" s="1063">
        <v>233.06400000000002</v>
      </c>
      <c r="N3358" s="1063">
        <v>0.10400000000000001</v>
      </c>
      <c r="O3358" s="1062">
        <f>VLOOKUP(C3358,'A. Rate Class Allocations'!$B$124:$J$128,6,FALSE)</f>
        <v>0.94261788524984402</v>
      </c>
      <c r="P3358" s="1061">
        <f>VLOOKUP(C3358,'A. Rate Class Allocations'!$B$124:$J$128,8,FALSE)</f>
        <v>0.86676492558695795</v>
      </c>
      <c r="Q3358" s="1061">
        <f>VLOOKUP(C3358,'A. Rate Class Allocations'!$B$124:$J$128,7,FALSE)</f>
        <v>0.93591420350510102</v>
      </c>
      <c r="R3358" s="1061">
        <f>VLOOKUP(C3358,'A. Rate Class Allocations'!$B$124:$J$128,9,FALSE)</f>
        <v>0.67326093337246795</v>
      </c>
      <c r="S3358" s="1060">
        <f t="shared" si="157"/>
        <v>190.41984203132</v>
      </c>
      <c r="T3358" s="1060">
        <f t="shared" si="158"/>
        <v>6.5531904901673016E-2</v>
      </c>
    </row>
    <row r="3359" spans="1:20" s="1063" customFormat="1">
      <c r="A3359" s="1072" t="s">
        <v>846</v>
      </c>
      <c r="B3359" s="1063" t="s">
        <v>768</v>
      </c>
      <c r="C3359" s="1063" t="s">
        <v>806</v>
      </c>
      <c r="D3359" s="1063" t="s">
        <v>1002</v>
      </c>
      <c r="E3359" s="1066">
        <v>2019</v>
      </c>
      <c r="F3359" s="1066">
        <v>2019</v>
      </c>
      <c r="G3359" s="1064">
        <v>43571</v>
      </c>
      <c r="H3359" s="1117">
        <f t="shared" si="156"/>
        <v>2019</v>
      </c>
      <c r="I3359" s="1118"/>
      <c r="J3359" s="1063" t="s">
        <v>925</v>
      </c>
      <c r="K3359" s="1063" t="s">
        <v>924</v>
      </c>
      <c r="L3359" s="1063" t="s">
        <v>827</v>
      </c>
      <c r="M3359" s="1063">
        <v>228.58200000000002</v>
      </c>
      <c r="N3359" s="1063">
        <v>0.10199999999999999</v>
      </c>
      <c r="O3359" s="1062">
        <f>VLOOKUP(C3359,'A. Rate Class Allocations'!$B$124:$J$128,6,FALSE)</f>
        <v>0.94261788524984402</v>
      </c>
      <c r="P3359" s="1061">
        <f>VLOOKUP(C3359,'A. Rate Class Allocations'!$B$124:$J$128,8,FALSE)</f>
        <v>0.86676492558695795</v>
      </c>
      <c r="Q3359" s="1061">
        <f>VLOOKUP(C3359,'A. Rate Class Allocations'!$B$124:$J$128,7,FALSE)</f>
        <v>0.93591420350510102</v>
      </c>
      <c r="R3359" s="1061">
        <f>VLOOKUP(C3359,'A. Rate Class Allocations'!$B$124:$J$128,9,FALSE)</f>
        <v>0.67326093337246795</v>
      </c>
      <c r="S3359" s="1060">
        <f t="shared" si="157"/>
        <v>186.75792199225617</v>
      </c>
      <c r="T3359" s="1060">
        <f t="shared" si="158"/>
        <v>6.42716759612562E-2</v>
      </c>
    </row>
    <row r="3360" spans="1:20" s="1063" customFormat="1">
      <c r="A3360" s="1072" t="s">
        <v>846</v>
      </c>
      <c r="B3360" s="1063" t="s">
        <v>768</v>
      </c>
      <c r="C3360" s="1063" t="s">
        <v>806</v>
      </c>
      <c r="D3360" s="1063" t="s">
        <v>1001</v>
      </c>
      <c r="E3360" s="1066">
        <v>2019</v>
      </c>
      <c r="F3360" s="1066">
        <v>2019</v>
      </c>
      <c r="G3360" s="1064">
        <v>43558</v>
      </c>
      <c r="H3360" s="1117">
        <f t="shared" si="156"/>
        <v>2019</v>
      </c>
      <c r="I3360" s="1118"/>
      <c r="J3360" s="1063" t="s">
        <v>925</v>
      </c>
      <c r="K3360" s="1063" t="s">
        <v>924</v>
      </c>
      <c r="L3360" s="1063" t="s">
        <v>827</v>
      </c>
      <c r="M3360" s="1063">
        <v>2796.768</v>
      </c>
      <c r="N3360" s="1063">
        <v>1.2480000000000002</v>
      </c>
      <c r="O3360" s="1062">
        <f>VLOOKUP(C3360,'A. Rate Class Allocations'!$B$124:$J$128,6,FALSE)</f>
        <v>0.94261788524984402</v>
      </c>
      <c r="P3360" s="1061">
        <f>VLOOKUP(C3360,'A. Rate Class Allocations'!$B$124:$J$128,8,FALSE)</f>
        <v>0.86676492558695795</v>
      </c>
      <c r="Q3360" s="1061">
        <f>VLOOKUP(C3360,'A. Rate Class Allocations'!$B$124:$J$128,7,FALSE)</f>
        <v>0.93591420350510102</v>
      </c>
      <c r="R3360" s="1061">
        <f>VLOOKUP(C3360,'A. Rate Class Allocations'!$B$124:$J$128,9,FALSE)</f>
        <v>0.67326093337246795</v>
      </c>
      <c r="S3360" s="1060">
        <f t="shared" si="157"/>
        <v>2285.0381043758398</v>
      </c>
      <c r="T3360" s="1060">
        <f t="shared" si="158"/>
        <v>0.78638285882007619</v>
      </c>
    </row>
    <row r="3361" spans="1:20" s="1063" customFormat="1">
      <c r="A3361" s="1072" t="s">
        <v>846</v>
      </c>
      <c r="B3361" s="1063" t="s">
        <v>768</v>
      </c>
      <c r="C3361" s="1063" t="s">
        <v>806</v>
      </c>
      <c r="D3361" s="1063" t="s">
        <v>1000</v>
      </c>
      <c r="E3361" s="1066">
        <v>2019</v>
      </c>
      <c r="F3361" s="1066">
        <v>2019</v>
      </c>
      <c r="G3361" s="1064">
        <v>43560</v>
      </c>
      <c r="H3361" s="1117">
        <f t="shared" si="156"/>
        <v>2019</v>
      </c>
      <c r="I3361" s="1118"/>
      <c r="J3361" s="1063" t="s">
        <v>925</v>
      </c>
      <c r="K3361" s="1063" t="s">
        <v>924</v>
      </c>
      <c r="L3361" s="1063" t="s">
        <v>827</v>
      </c>
      <c r="M3361" s="1063">
        <v>776.88000000000022</v>
      </c>
      <c r="N3361" s="1063">
        <v>0.31200000000000006</v>
      </c>
      <c r="O3361" s="1062">
        <f>VLOOKUP(C3361,'A. Rate Class Allocations'!$B$124:$J$128,6,FALSE)</f>
        <v>0.94261788524984402</v>
      </c>
      <c r="P3361" s="1061">
        <f>VLOOKUP(C3361,'A. Rate Class Allocations'!$B$124:$J$128,8,FALSE)</f>
        <v>0.86676492558695795</v>
      </c>
      <c r="Q3361" s="1061">
        <f>VLOOKUP(C3361,'A. Rate Class Allocations'!$B$124:$J$128,7,FALSE)</f>
        <v>0.93591420350510102</v>
      </c>
      <c r="R3361" s="1061">
        <f>VLOOKUP(C3361,'A. Rate Class Allocations'!$B$124:$J$128,9,FALSE)</f>
        <v>0.67326093337246795</v>
      </c>
      <c r="S3361" s="1060">
        <f t="shared" si="157"/>
        <v>634.73280677106686</v>
      </c>
      <c r="T3361" s="1060">
        <f t="shared" si="158"/>
        <v>0.19659571470501905</v>
      </c>
    </row>
    <row r="3362" spans="1:20" s="1063" customFormat="1">
      <c r="A3362" s="1072" t="s">
        <v>846</v>
      </c>
      <c r="B3362" s="1063" t="s">
        <v>768</v>
      </c>
      <c r="C3362" s="1063" t="s">
        <v>806</v>
      </c>
      <c r="D3362" s="1063" t="s">
        <v>1000</v>
      </c>
      <c r="E3362" s="1066">
        <v>2019</v>
      </c>
      <c r="F3362" s="1066">
        <v>2019</v>
      </c>
      <c r="G3362" s="1064">
        <v>43560</v>
      </c>
      <c r="H3362" s="1117">
        <f t="shared" si="156"/>
        <v>2019</v>
      </c>
      <c r="I3362" s="1118"/>
      <c r="J3362" s="1063" t="s">
        <v>925</v>
      </c>
      <c r="K3362" s="1063" t="s">
        <v>924</v>
      </c>
      <c r="L3362" s="1063" t="s">
        <v>827</v>
      </c>
      <c r="M3362" s="1063">
        <v>72.209999999999994</v>
      </c>
      <c r="N3362" s="1063">
        <v>2.8999999999999998E-2</v>
      </c>
      <c r="O3362" s="1062">
        <f>VLOOKUP(C3362,'A. Rate Class Allocations'!$B$124:$J$128,6,FALSE)</f>
        <v>0.94261788524984402</v>
      </c>
      <c r="P3362" s="1061">
        <f>VLOOKUP(C3362,'A. Rate Class Allocations'!$B$124:$J$128,8,FALSE)</f>
        <v>0.86676492558695795</v>
      </c>
      <c r="Q3362" s="1061">
        <f>VLOOKUP(C3362,'A. Rate Class Allocations'!$B$124:$J$128,7,FALSE)</f>
        <v>0.93591420350510102</v>
      </c>
      <c r="R3362" s="1061">
        <f>VLOOKUP(C3362,'A. Rate Class Allocations'!$B$124:$J$128,9,FALSE)</f>
        <v>0.67326093337246795</v>
      </c>
      <c r="S3362" s="1060">
        <f t="shared" si="157"/>
        <v>58.997600629361955</v>
      </c>
      <c r="T3362" s="1060">
        <f t="shared" si="158"/>
        <v>1.8273319636043429E-2</v>
      </c>
    </row>
    <row r="3363" spans="1:20" s="1063" customFormat="1">
      <c r="A3363" s="1072" t="s">
        <v>846</v>
      </c>
      <c r="B3363" s="1063" t="s">
        <v>768</v>
      </c>
      <c r="C3363" s="1063" t="s">
        <v>806</v>
      </c>
      <c r="D3363" s="1063" t="s">
        <v>1000</v>
      </c>
      <c r="E3363" s="1066">
        <v>2019</v>
      </c>
      <c r="F3363" s="1066">
        <v>2019</v>
      </c>
      <c r="G3363" s="1064">
        <v>43560</v>
      </c>
      <c r="H3363" s="1117">
        <f t="shared" si="156"/>
        <v>2019</v>
      </c>
      <c r="I3363" s="1118"/>
      <c r="J3363" s="1063" t="s">
        <v>925</v>
      </c>
      <c r="K3363" s="1063" t="s">
        <v>924</v>
      </c>
      <c r="L3363" s="1063" t="s">
        <v>827</v>
      </c>
      <c r="M3363" s="1063">
        <v>478.08</v>
      </c>
      <c r="N3363" s="1063">
        <v>0.192</v>
      </c>
      <c r="O3363" s="1062">
        <f>VLOOKUP(C3363,'A. Rate Class Allocations'!$B$124:$J$128,6,FALSE)</f>
        <v>0.94261788524984402</v>
      </c>
      <c r="P3363" s="1061">
        <f>VLOOKUP(C3363,'A. Rate Class Allocations'!$B$124:$J$128,8,FALSE)</f>
        <v>0.86676492558695795</v>
      </c>
      <c r="Q3363" s="1061">
        <f>VLOOKUP(C3363,'A. Rate Class Allocations'!$B$124:$J$128,7,FALSE)</f>
        <v>0.93591420350510102</v>
      </c>
      <c r="R3363" s="1061">
        <f>VLOOKUP(C3363,'A. Rate Class Allocations'!$B$124:$J$128,9,FALSE)</f>
        <v>0.67326093337246795</v>
      </c>
      <c r="S3363" s="1060">
        <f t="shared" si="157"/>
        <v>390.60480416681025</v>
      </c>
      <c r="T3363" s="1060">
        <f t="shared" si="158"/>
        <v>0.12098197828001168</v>
      </c>
    </row>
    <row r="3364" spans="1:20" s="1063" customFormat="1">
      <c r="A3364" s="1072" t="s">
        <v>846</v>
      </c>
      <c r="B3364" s="1063" t="s">
        <v>768</v>
      </c>
      <c r="C3364" s="1063" t="s">
        <v>806</v>
      </c>
      <c r="D3364" s="1063" t="s">
        <v>999</v>
      </c>
      <c r="E3364" s="1066">
        <v>2019</v>
      </c>
      <c r="F3364" s="1066">
        <v>2019</v>
      </c>
      <c r="G3364" s="1064">
        <v>43559</v>
      </c>
      <c r="H3364" s="1117">
        <f t="shared" si="156"/>
        <v>2019</v>
      </c>
      <c r="I3364" s="1118"/>
      <c r="J3364" s="1063" t="s">
        <v>925</v>
      </c>
      <c r="K3364" s="1063" t="s">
        <v>924</v>
      </c>
      <c r="L3364" s="1063" t="s">
        <v>827</v>
      </c>
      <c r="M3364" s="1063">
        <v>2796.768</v>
      </c>
      <c r="N3364" s="1063">
        <v>1.2480000000000002</v>
      </c>
      <c r="O3364" s="1062">
        <f>VLOOKUP(C3364,'A. Rate Class Allocations'!$B$124:$J$128,6,FALSE)</f>
        <v>0.94261788524984402</v>
      </c>
      <c r="P3364" s="1061">
        <f>VLOOKUP(C3364,'A. Rate Class Allocations'!$B$124:$J$128,8,FALSE)</f>
        <v>0.86676492558695795</v>
      </c>
      <c r="Q3364" s="1061">
        <f>VLOOKUP(C3364,'A. Rate Class Allocations'!$B$124:$J$128,7,FALSE)</f>
        <v>0.93591420350510102</v>
      </c>
      <c r="R3364" s="1061">
        <f>VLOOKUP(C3364,'A. Rate Class Allocations'!$B$124:$J$128,9,FALSE)</f>
        <v>0.67326093337246795</v>
      </c>
      <c r="S3364" s="1060">
        <f t="shared" si="157"/>
        <v>2285.0381043758398</v>
      </c>
      <c r="T3364" s="1060">
        <f t="shared" si="158"/>
        <v>0.78638285882007619</v>
      </c>
    </row>
    <row r="3365" spans="1:20" s="1063" customFormat="1">
      <c r="A3365" s="1072" t="s">
        <v>846</v>
      </c>
      <c r="B3365" s="1063" t="s">
        <v>768</v>
      </c>
      <c r="C3365" s="1063" t="s">
        <v>806</v>
      </c>
      <c r="D3365" s="1063" t="s">
        <v>998</v>
      </c>
      <c r="E3365" s="1066">
        <v>2019</v>
      </c>
      <c r="F3365" s="1066">
        <v>2019</v>
      </c>
      <c r="G3365" s="1064">
        <v>43559</v>
      </c>
      <c r="H3365" s="1117">
        <f t="shared" si="156"/>
        <v>2019</v>
      </c>
      <c r="I3365" s="1118"/>
      <c r="J3365" s="1063" t="s">
        <v>925</v>
      </c>
      <c r="K3365" s="1063" t="s">
        <v>924</v>
      </c>
      <c r="L3365" s="1063" t="s">
        <v>827</v>
      </c>
      <c r="M3365" s="1063">
        <v>2796.768</v>
      </c>
      <c r="N3365" s="1063">
        <v>1.2480000000000002</v>
      </c>
      <c r="O3365" s="1062">
        <f>VLOOKUP(C3365,'A. Rate Class Allocations'!$B$124:$J$128,6,FALSE)</f>
        <v>0.94261788524984402</v>
      </c>
      <c r="P3365" s="1061">
        <f>VLOOKUP(C3365,'A. Rate Class Allocations'!$B$124:$J$128,8,FALSE)</f>
        <v>0.86676492558695795</v>
      </c>
      <c r="Q3365" s="1061">
        <f>VLOOKUP(C3365,'A. Rate Class Allocations'!$B$124:$J$128,7,FALSE)</f>
        <v>0.93591420350510102</v>
      </c>
      <c r="R3365" s="1061">
        <f>VLOOKUP(C3365,'A. Rate Class Allocations'!$B$124:$J$128,9,FALSE)</f>
        <v>0.67326093337246795</v>
      </c>
      <c r="S3365" s="1060">
        <f t="shared" si="157"/>
        <v>2285.0381043758398</v>
      </c>
      <c r="T3365" s="1060">
        <f t="shared" si="158"/>
        <v>0.78638285882007619</v>
      </c>
    </row>
    <row r="3366" spans="1:20" s="1063" customFormat="1">
      <c r="A3366" s="1072" t="s">
        <v>846</v>
      </c>
      <c r="B3366" s="1063" t="s">
        <v>768</v>
      </c>
      <c r="C3366" s="1063" t="s">
        <v>806</v>
      </c>
      <c r="D3366" s="1063" t="s">
        <v>997</v>
      </c>
      <c r="E3366" s="1066">
        <v>2019</v>
      </c>
      <c r="F3366" s="1066">
        <v>2019</v>
      </c>
      <c r="G3366" s="1064">
        <v>43558</v>
      </c>
      <c r="H3366" s="1117">
        <f t="shared" si="156"/>
        <v>2019</v>
      </c>
      <c r="I3366" s="1118"/>
      <c r="J3366" s="1063" t="s">
        <v>925</v>
      </c>
      <c r="K3366" s="1063" t="s">
        <v>924</v>
      </c>
      <c r="L3366" s="1063" t="s">
        <v>827</v>
      </c>
      <c r="M3366" s="1063">
        <v>1035.8400000000004</v>
      </c>
      <c r="N3366" s="1063">
        <v>0.52000000000000013</v>
      </c>
      <c r="O3366" s="1062">
        <f>VLOOKUP(C3366,'A. Rate Class Allocations'!$B$124:$J$128,6,FALSE)</f>
        <v>0.94261788524984402</v>
      </c>
      <c r="P3366" s="1061">
        <f>VLOOKUP(C3366,'A. Rate Class Allocations'!$B$124:$J$128,8,FALSE)</f>
        <v>0.86676492558695795</v>
      </c>
      <c r="Q3366" s="1061">
        <f>VLOOKUP(C3366,'A. Rate Class Allocations'!$B$124:$J$128,7,FALSE)</f>
        <v>0.93591420350510102</v>
      </c>
      <c r="R3366" s="1061">
        <f>VLOOKUP(C3366,'A. Rate Class Allocations'!$B$124:$J$128,9,FALSE)</f>
        <v>0.67326093337246795</v>
      </c>
      <c r="S3366" s="1060">
        <f t="shared" si="157"/>
        <v>846.31040902808923</v>
      </c>
      <c r="T3366" s="1060">
        <f t="shared" si="158"/>
        <v>0.32765952450836505</v>
      </c>
    </row>
    <row r="3367" spans="1:20" s="1063" customFormat="1">
      <c r="A3367" s="1072" t="s">
        <v>846</v>
      </c>
      <c r="B3367" s="1063" t="s">
        <v>768</v>
      </c>
      <c r="C3367" s="1063" t="s">
        <v>806</v>
      </c>
      <c r="D3367" s="1063" t="s">
        <v>997</v>
      </c>
      <c r="E3367" s="1066">
        <v>2019</v>
      </c>
      <c r="F3367" s="1066">
        <v>2019</v>
      </c>
      <c r="G3367" s="1064">
        <v>43558</v>
      </c>
      <c r="H3367" s="1117">
        <f t="shared" si="156"/>
        <v>2019</v>
      </c>
      <c r="I3367" s="1118"/>
      <c r="J3367" s="1063" t="s">
        <v>925</v>
      </c>
      <c r="K3367" s="1063" t="s">
        <v>924</v>
      </c>
      <c r="L3367" s="1063" t="s">
        <v>827</v>
      </c>
      <c r="M3367" s="1063">
        <v>1444.1999999999998</v>
      </c>
      <c r="N3367" s="1063">
        <v>0.72499999999999987</v>
      </c>
      <c r="O3367" s="1062">
        <f>VLOOKUP(C3367,'A. Rate Class Allocations'!$B$124:$J$128,6,FALSE)</f>
        <v>0.94261788524984402</v>
      </c>
      <c r="P3367" s="1061">
        <f>VLOOKUP(C3367,'A. Rate Class Allocations'!$B$124:$J$128,8,FALSE)</f>
        <v>0.86676492558695795</v>
      </c>
      <c r="Q3367" s="1061">
        <f>VLOOKUP(C3367,'A. Rate Class Allocations'!$B$124:$J$128,7,FALSE)</f>
        <v>0.93591420350510102</v>
      </c>
      <c r="R3367" s="1061">
        <f>VLOOKUP(C3367,'A. Rate Class Allocations'!$B$124:$J$128,9,FALSE)</f>
        <v>0.67326093337246795</v>
      </c>
      <c r="S3367" s="1060">
        <f t="shared" si="157"/>
        <v>1179.9520125872391</v>
      </c>
      <c r="T3367" s="1060">
        <f t="shared" si="158"/>
        <v>0.45683299090108576</v>
      </c>
    </row>
    <row r="3368" spans="1:20" s="1063" customFormat="1">
      <c r="A3368" s="1072" t="s">
        <v>846</v>
      </c>
      <c r="B3368" s="1063" t="s">
        <v>768</v>
      </c>
      <c r="C3368" s="1063" t="s">
        <v>806</v>
      </c>
      <c r="D3368" s="1063" t="s">
        <v>996</v>
      </c>
      <c r="E3368" s="1066">
        <v>2019</v>
      </c>
      <c r="F3368" s="1066">
        <v>2019</v>
      </c>
      <c r="G3368" s="1064">
        <v>43559</v>
      </c>
      <c r="H3368" s="1117">
        <f t="shared" si="156"/>
        <v>2019</v>
      </c>
      <c r="I3368" s="1118"/>
      <c r="J3368" s="1063" t="s">
        <v>925</v>
      </c>
      <c r="K3368" s="1063" t="s">
        <v>924</v>
      </c>
      <c r="L3368" s="1063" t="s">
        <v>827</v>
      </c>
      <c r="M3368" s="1063">
        <v>1398.384</v>
      </c>
      <c r="N3368" s="1063">
        <v>0.62400000000000011</v>
      </c>
      <c r="O3368" s="1062">
        <f>VLOOKUP(C3368,'A. Rate Class Allocations'!$B$124:$J$128,6,FALSE)</f>
        <v>0.94261788524984402</v>
      </c>
      <c r="P3368" s="1061">
        <f>VLOOKUP(C3368,'A. Rate Class Allocations'!$B$124:$J$128,8,FALSE)</f>
        <v>0.86676492558695795</v>
      </c>
      <c r="Q3368" s="1061">
        <f>VLOOKUP(C3368,'A. Rate Class Allocations'!$B$124:$J$128,7,FALSE)</f>
        <v>0.93591420350510102</v>
      </c>
      <c r="R3368" s="1061">
        <f>VLOOKUP(C3368,'A. Rate Class Allocations'!$B$124:$J$128,9,FALSE)</f>
        <v>0.67326093337246795</v>
      </c>
      <c r="S3368" s="1060">
        <f t="shared" si="157"/>
        <v>1142.5190521879199</v>
      </c>
      <c r="T3368" s="1060">
        <f t="shared" si="158"/>
        <v>0.3931914294100381</v>
      </c>
    </row>
    <row r="3369" spans="1:20" s="1063" customFormat="1">
      <c r="A3369" s="1072" t="s">
        <v>846</v>
      </c>
      <c r="B3369" s="1063" t="s">
        <v>768</v>
      </c>
      <c r="C3369" s="1063" t="s">
        <v>806</v>
      </c>
      <c r="D3369" s="1063" t="s">
        <v>996</v>
      </c>
      <c r="E3369" s="1066">
        <v>2019</v>
      </c>
      <c r="F3369" s="1066">
        <v>2019</v>
      </c>
      <c r="G3369" s="1064">
        <v>43559</v>
      </c>
      <c r="H3369" s="1117">
        <f t="shared" si="156"/>
        <v>2019</v>
      </c>
      <c r="I3369" s="1118"/>
      <c r="J3369" s="1063" t="s">
        <v>925</v>
      </c>
      <c r="K3369" s="1063" t="s">
        <v>924</v>
      </c>
      <c r="L3369" s="1063" t="s">
        <v>827</v>
      </c>
      <c r="M3369" s="1063">
        <v>259.95599999999996</v>
      </c>
      <c r="N3369" s="1063">
        <v>0.11599999999999999</v>
      </c>
      <c r="O3369" s="1062">
        <f>VLOOKUP(C3369,'A. Rate Class Allocations'!$B$124:$J$128,6,FALSE)</f>
        <v>0.94261788524984402</v>
      </c>
      <c r="P3369" s="1061">
        <f>VLOOKUP(C3369,'A. Rate Class Allocations'!$B$124:$J$128,8,FALSE)</f>
        <v>0.86676492558695795</v>
      </c>
      <c r="Q3369" s="1061">
        <f>VLOOKUP(C3369,'A. Rate Class Allocations'!$B$124:$J$128,7,FALSE)</f>
        <v>0.93591420350510102</v>
      </c>
      <c r="R3369" s="1061">
        <f>VLOOKUP(C3369,'A. Rate Class Allocations'!$B$124:$J$128,9,FALSE)</f>
        <v>0.67326093337246795</v>
      </c>
      <c r="S3369" s="1060">
        <f t="shared" si="157"/>
        <v>212.39136226570304</v>
      </c>
      <c r="T3369" s="1060">
        <f t="shared" si="158"/>
        <v>7.3093278544173718E-2</v>
      </c>
    </row>
    <row r="3370" spans="1:20" s="1063" customFormat="1">
      <c r="A3370" s="1072" t="s">
        <v>846</v>
      </c>
      <c r="B3370" s="1063" t="s">
        <v>768</v>
      </c>
      <c r="C3370" s="1063" t="s">
        <v>806</v>
      </c>
      <c r="D3370" s="1063" t="s">
        <v>996</v>
      </c>
      <c r="E3370" s="1066">
        <v>2019</v>
      </c>
      <c r="F3370" s="1066">
        <v>2019</v>
      </c>
      <c r="G3370" s="1064">
        <v>43559</v>
      </c>
      <c r="H3370" s="1117">
        <f t="shared" si="156"/>
        <v>2019</v>
      </c>
      <c r="I3370" s="1118"/>
      <c r="J3370" s="1063" t="s">
        <v>925</v>
      </c>
      <c r="K3370" s="1063" t="s">
        <v>924</v>
      </c>
      <c r="L3370" s="1063" t="s">
        <v>827</v>
      </c>
      <c r="M3370" s="1063">
        <v>94.122000000000028</v>
      </c>
      <c r="N3370" s="1063">
        <v>4.200000000000001E-2</v>
      </c>
      <c r="O3370" s="1062">
        <f>VLOOKUP(C3370,'A. Rate Class Allocations'!$B$124:$J$128,6,FALSE)</f>
        <v>0.94261788524984402</v>
      </c>
      <c r="P3370" s="1061">
        <f>VLOOKUP(C3370,'A. Rate Class Allocations'!$B$124:$J$128,8,FALSE)</f>
        <v>0.86676492558695795</v>
      </c>
      <c r="Q3370" s="1061">
        <f>VLOOKUP(C3370,'A. Rate Class Allocations'!$B$124:$J$128,7,FALSE)</f>
        <v>0.93591420350510102</v>
      </c>
      <c r="R3370" s="1061">
        <f>VLOOKUP(C3370,'A. Rate Class Allocations'!$B$124:$J$128,9,FALSE)</f>
        <v>0.67326093337246795</v>
      </c>
      <c r="S3370" s="1060">
        <f t="shared" si="157"/>
        <v>76.900320820340781</v>
      </c>
      <c r="T3370" s="1060">
        <f t="shared" si="158"/>
        <v>2.646480774875256E-2</v>
      </c>
    </row>
    <row r="3371" spans="1:20" s="1063" customFormat="1">
      <c r="A3371" s="1072" t="s">
        <v>846</v>
      </c>
      <c r="B3371" s="1063" t="s">
        <v>768</v>
      </c>
      <c r="C3371" s="1063" t="s">
        <v>806</v>
      </c>
      <c r="D3371" s="1063" t="s">
        <v>995</v>
      </c>
      <c r="E3371" s="1066">
        <v>2019</v>
      </c>
      <c r="F3371" s="1066">
        <v>2019</v>
      </c>
      <c r="G3371" s="1064">
        <v>43556</v>
      </c>
      <c r="H3371" s="1117">
        <f t="shared" si="156"/>
        <v>2019</v>
      </c>
      <c r="I3371" s="1118"/>
      <c r="J3371" s="1063" t="s">
        <v>925</v>
      </c>
      <c r="K3371" s="1063" t="s">
        <v>924</v>
      </c>
      <c r="L3371" s="1063" t="s">
        <v>827</v>
      </c>
      <c r="M3371" s="1063">
        <v>2214.1080000000002</v>
      </c>
      <c r="N3371" s="1063">
        <v>0.98800000000000021</v>
      </c>
      <c r="O3371" s="1062">
        <f>VLOOKUP(C3371,'A. Rate Class Allocations'!$B$124:$J$128,6,FALSE)</f>
        <v>0.94261788524984402</v>
      </c>
      <c r="P3371" s="1061">
        <f>VLOOKUP(C3371,'A. Rate Class Allocations'!$B$124:$J$128,8,FALSE)</f>
        <v>0.86676492558695795</v>
      </c>
      <c r="Q3371" s="1061">
        <f>VLOOKUP(C3371,'A. Rate Class Allocations'!$B$124:$J$128,7,FALSE)</f>
        <v>0.93591420350510102</v>
      </c>
      <c r="R3371" s="1061">
        <f>VLOOKUP(C3371,'A. Rate Class Allocations'!$B$124:$J$128,9,FALSE)</f>
        <v>0.67326093337246795</v>
      </c>
      <c r="S3371" s="1060">
        <f t="shared" si="157"/>
        <v>1808.9884992975401</v>
      </c>
      <c r="T3371" s="1060">
        <f t="shared" si="158"/>
        <v>0.62255309656589364</v>
      </c>
    </row>
    <row r="3372" spans="1:20" s="1063" customFormat="1">
      <c r="A3372" s="1072" t="s">
        <v>846</v>
      </c>
      <c r="B3372" s="1063" t="s">
        <v>768</v>
      </c>
      <c r="C3372" s="1063" t="s">
        <v>806</v>
      </c>
      <c r="D3372" s="1063" t="s">
        <v>995</v>
      </c>
      <c r="E3372" s="1066">
        <v>2019</v>
      </c>
      <c r="F3372" s="1066">
        <v>2019</v>
      </c>
      <c r="G3372" s="1064">
        <v>43556</v>
      </c>
      <c r="H3372" s="1117">
        <f t="shared" si="156"/>
        <v>2019</v>
      </c>
      <c r="I3372" s="1118"/>
      <c r="J3372" s="1063" t="s">
        <v>925</v>
      </c>
      <c r="K3372" s="1063" t="s">
        <v>924</v>
      </c>
      <c r="L3372" s="1063" t="s">
        <v>827</v>
      </c>
      <c r="M3372" s="1063">
        <v>194.96699999999998</v>
      </c>
      <c r="N3372" s="1063">
        <v>8.6999999999999994E-2</v>
      </c>
      <c r="O3372" s="1062">
        <f>VLOOKUP(C3372,'A. Rate Class Allocations'!$B$124:$J$128,6,FALSE)</f>
        <v>0.94261788524984402</v>
      </c>
      <c r="P3372" s="1061">
        <f>VLOOKUP(C3372,'A. Rate Class Allocations'!$B$124:$J$128,8,FALSE)</f>
        <v>0.86676492558695795</v>
      </c>
      <c r="Q3372" s="1061">
        <f>VLOOKUP(C3372,'A. Rate Class Allocations'!$B$124:$J$128,7,FALSE)</f>
        <v>0.93591420350510102</v>
      </c>
      <c r="R3372" s="1061">
        <f>VLOOKUP(C3372,'A. Rate Class Allocations'!$B$124:$J$128,9,FALSE)</f>
        <v>0.67326093337246795</v>
      </c>
      <c r="S3372" s="1060">
        <f t="shared" si="157"/>
        <v>159.29352169927728</v>
      </c>
      <c r="T3372" s="1060">
        <f t="shared" si="158"/>
        <v>5.4819958908130288E-2</v>
      </c>
    </row>
    <row r="3373" spans="1:20" s="1063" customFormat="1">
      <c r="A3373" s="1072" t="s">
        <v>846</v>
      </c>
      <c r="B3373" s="1063" t="s">
        <v>768</v>
      </c>
      <c r="C3373" s="1063" t="s">
        <v>806</v>
      </c>
      <c r="D3373" s="1063" t="s">
        <v>994</v>
      </c>
      <c r="E3373" s="1066">
        <v>2019</v>
      </c>
      <c r="F3373" s="1066">
        <v>2019</v>
      </c>
      <c r="G3373" s="1064">
        <v>43556</v>
      </c>
      <c r="H3373" s="1117">
        <f t="shared" si="156"/>
        <v>2019</v>
      </c>
      <c r="I3373" s="1118"/>
      <c r="J3373" s="1063" t="s">
        <v>925</v>
      </c>
      <c r="K3373" s="1063" t="s">
        <v>924</v>
      </c>
      <c r="L3373" s="1063" t="s">
        <v>827</v>
      </c>
      <c r="M3373" s="1063">
        <v>2460.1200000000003</v>
      </c>
      <c r="N3373" s="1063">
        <v>0.98800000000000021</v>
      </c>
      <c r="O3373" s="1062">
        <f>VLOOKUP(C3373,'A. Rate Class Allocations'!$B$124:$J$128,6,FALSE)</f>
        <v>0.94261788524984402</v>
      </c>
      <c r="P3373" s="1061">
        <f>VLOOKUP(C3373,'A. Rate Class Allocations'!$B$124:$J$128,8,FALSE)</f>
        <v>0.86676492558695795</v>
      </c>
      <c r="Q3373" s="1061">
        <f>VLOOKUP(C3373,'A. Rate Class Allocations'!$B$124:$J$128,7,FALSE)</f>
        <v>0.93591420350510102</v>
      </c>
      <c r="R3373" s="1061">
        <f>VLOOKUP(C3373,'A. Rate Class Allocations'!$B$124:$J$128,9,FALSE)</f>
        <v>0.67326093337246795</v>
      </c>
      <c r="S3373" s="1060">
        <f t="shared" si="157"/>
        <v>2009.9872214417112</v>
      </c>
      <c r="T3373" s="1060">
        <f t="shared" si="158"/>
        <v>0.62255309656589364</v>
      </c>
    </row>
    <row r="3374" spans="1:20" s="1063" customFormat="1">
      <c r="A3374" s="1072" t="s">
        <v>846</v>
      </c>
      <c r="B3374" s="1063" t="s">
        <v>768</v>
      </c>
      <c r="C3374" s="1063" t="s">
        <v>806</v>
      </c>
      <c r="D3374" s="1063" t="s">
        <v>994</v>
      </c>
      <c r="E3374" s="1066">
        <v>2019</v>
      </c>
      <c r="F3374" s="1066">
        <v>2019</v>
      </c>
      <c r="G3374" s="1064">
        <v>43556</v>
      </c>
      <c r="H3374" s="1117">
        <f t="shared" si="156"/>
        <v>2019</v>
      </c>
      <c r="I3374" s="1118"/>
      <c r="J3374" s="1063" t="s">
        <v>925</v>
      </c>
      <c r="K3374" s="1063" t="s">
        <v>924</v>
      </c>
      <c r="L3374" s="1063" t="s">
        <v>827</v>
      </c>
      <c r="M3374" s="1063">
        <v>649.88999999999976</v>
      </c>
      <c r="N3374" s="1063">
        <v>0.2609999999999999</v>
      </c>
      <c r="O3374" s="1062">
        <f>VLOOKUP(C3374,'A. Rate Class Allocations'!$B$124:$J$128,6,FALSE)</f>
        <v>0.94261788524984402</v>
      </c>
      <c r="P3374" s="1061">
        <f>VLOOKUP(C3374,'A. Rate Class Allocations'!$B$124:$J$128,8,FALSE)</f>
        <v>0.86676492558695795</v>
      </c>
      <c r="Q3374" s="1061">
        <f>VLOOKUP(C3374,'A. Rate Class Allocations'!$B$124:$J$128,7,FALSE)</f>
        <v>0.93591420350510102</v>
      </c>
      <c r="R3374" s="1061">
        <f>VLOOKUP(C3374,'A. Rate Class Allocations'!$B$124:$J$128,9,FALSE)</f>
        <v>0.67326093337246795</v>
      </c>
      <c r="S3374" s="1060">
        <f t="shared" si="157"/>
        <v>530.97840566425748</v>
      </c>
      <c r="T3374" s="1060">
        <f t="shared" si="158"/>
        <v>0.16445987672439083</v>
      </c>
    </row>
    <row r="3375" spans="1:20" s="1063" customFormat="1">
      <c r="A3375" s="1072" t="s">
        <v>846</v>
      </c>
      <c r="B3375" s="1063" t="s">
        <v>768</v>
      </c>
      <c r="C3375" s="1063" t="s">
        <v>806</v>
      </c>
      <c r="D3375" s="1063" t="s">
        <v>993</v>
      </c>
      <c r="E3375" s="1066">
        <v>2019</v>
      </c>
      <c r="F3375" s="1066">
        <v>2019</v>
      </c>
      <c r="G3375" s="1064">
        <v>43553</v>
      </c>
      <c r="H3375" s="1117">
        <f t="shared" si="156"/>
        <v>2019</v>
      </c>
      <c r="I3375" s="1118"/>
      <c r="J3375" s="1063" t="s">
        <v>925</v>
      </c>
      <c r="K3375" s="1063" t="s">
        <v>924</v>
      </c>
      <c r="L3375" s="1063" t="s">
        <v>827</v>
      </c>
      <c r="M3375" s="1063">
        <v>3449.3680000000004</v>
      </c>
      <c r="N3375" s="1063">
        <v>0.88400000000000012</v>
      </c>
      <c r="O3375" s="1062">
        <f>VLOOKUP(C3375,'A. Rate Class Allocations'!$B$124:$J$128,6,FALSE)</f>
        <v>0.94261788524984402</v>
      </c>
      <c r="P3375" s="1061">
        <f>VLOOKUP(C3375,'A. Rate Class Allocations'!$B$124:$J$128,8,FALSE)</f>
        <v>0.86676492558695795</v>
      </c>
      <c r="Q3375" s="1061">
        <f>VLOOKUP(C3375,'A. Rate Class Allocations'!$B$124:$J$128,7,FALSE)</f>
        <v>0.93591420350510102</v>
      </c>
      <c r="R3375" s="1061">
        <f>VLOOKUP(C3375,'A. Rate Class Allocations'!$B$124:$J$128,9,FALSE)</f>
        <v>0.67326093337246795</v>
      </c>
      <c r="S3375" s="1060">
        <f t="shared" si="157"/>
        <v>2818.2306562484564</v>
      </c>
      <c r="T3375" s="1060">
        <f t="shared" si="158"/>
        <v>0.55702119166422059</v>
      </c>
    </row>
    <row r="3376" spans="1:20" s="1063" customFormat="1">
      <c r="A3376" s="1072" t="s">
        <v>846</v>
      </c>
      <c r="B3376" s="1063" t="s">
        <v>768</v>
      </c>
      <c r="C3376" s="1063" t="s">
        <v>806</v>
      </c>
      <c r="D3376" s="1063" t="s">
        <v>993</v>
      </c>
      <c r="E3376" s="1066">
        <v>2019</v>
      </c>
      <c r="F3376" s="1066">
        <v>2019</v>
      </c>
      <c r="G3376" s="1064">
        <v>43553</v>
      </c>
      <c r="H3376" s="1117">
        <f t="shared" si="156"/>
        <v>2019</v>
      </c>
      <c r="I3376" s="1118"/>
      <c r="J3376" s="1063" t="s">
        <v>925</v>
      </c>
      <c r="K3376" s="1063" t="s">
        <v>924</v>
      </c>
      <c r="L3376" s="1063" t="s">
        <v>827</v>
      </c>
      <c r="M3376" s="1063">
        <v>2247.5519999999997</v>
      </c>
      <c r="N3376" s="1063">
        <v>0.57599999999999996</v>
      </c>
      <c r="O3376" s="1062">
        <f>VLOOKUP(C3376,'A. Rate Class Allocations'!$B$124:$J$128,6,FALSE)</f>
        <v>0.94261788524984402</v>
      </c>
      <c r="P3376" s="1061">
        <f>VLOOKUP(C3376,'A. Rate Class Allocations'!$B$124:$J$128,8,FALSE)</f>
        <v>0.86676492558695795</v>
      </c>
      <c r="Q3376" s="1061">
        <f>VLOOKUP(C3376,'A. Rate Class Allocations'!$B$124:$J$128,7,FALSE)</f>
        <v>0.93591420350510102</v>
      </c>
      <c r="R3376" s="1061">
        <f>VLOOKUP(C3376,'A. Rate Class Allocations'!$B$124:$J$128,9,FALSE)</f>
        <v>0.67326093337246795</v>
      </c>
      <c r="S3376" s="1060">
        <f t="shared" si="157"/>
        <v>1836.3131877817989</v>
      </c>
      <c r="T3376" s="1060">
        <f t="shared" si="158"/>
        <v>0.36294593484003507</v>
      </c>
    </row>
    <row r="3377" spans="1:20" s="1063" customFormat="1">
      <c r="A3377" s="1072" t="s">
        <v>846</v>
      </c>
      <c r="B3377" s="1063" t="s">
        <v>768</v>
      </c>
      <c r="C3377" s="1063" t="s">
        <v>806</v>
      </c>
      <c r="D3377" s="1063" t="s">
        <v>993</v>
      </c>
      <c r="E3377" s="1066">
        <v>2019</v>
      </c>
      <c r="F3377" s="1066">
        <v>2019</v>
      </c>
      <c r="G3377" s="1064">
        <v>43553</v>
      </c>
      <c r="H3377" s="1117">
        <f t="shared" si="156"/>
        <v>2019</v>
      </c>
      <c r="I3377" s="1118"/>
      <c r="J3377" s="1063" t="s">
        <v>925</v>
      </c>
      <c r="K3377" s="1063" t="s">
        <v>924</v>
      </c>
      <c r="L3377" s="1063" t="s">
        <v>827</v>
      </c>
      <c r="M3377" s="1063">
        <v>398.00400000000002</v>
      </c>
      <c r="N3377" s="1063">
        <v>0.10199999999999999</v>
      </c>
      <c r="O3377" s="1062">
        <f>VLOOKUP(C3377,'A. Rate Class Allocations'!$B$124:$J$128,6,FALSE)</f>
        <v>0.94261788524984402</v>
      </c>
      <c r="P3377" s="1061">
        <f>VLOOKUP(C3377,'A. Rate Class Allocations'!$B$124:$J$128,8,FALSE)</f>
        <v>0.86676492558695795</v>
      </c>
      <c r="Q3377" s="1061">
        <f>VLOOKUP(C3377,'A. Rate Class Allocations'!$B$124:$J$128,7,FALSE)</f>
        <v>0.93591420350510102</v>
      </c>
      <c r="R3377" s="1061">
        <f>VLOOKUP(C3377,'A. Rate Class Allocations'!$B$124:$J$128,9,FALSE)</f>
        <v>0.67326093337246795</v>
      </c>
      <c r="S3377" s="1060">
        <f t="shared" si="157"/>
        <v>325.18046033636034</v>
      </c>
      <c r="T3377" s="1060">
        <f t="shared" si="158"/>
        <v>6.42716759612562E-2</v>
      </c>
    </row>
    <row r="3378" spans="1:20" s="1063" customFormat="1">
      <c r="A3378" s="1072" t="s">
        <v>846</v>
      </c>
      <c r="B3378" s="1063" t="s">
        <v>768</v>
      </c>
      <c r="C3378" s="1063" t="s">
        <v>806</v>
      </c>
      <c r="D3378" s="1063" t="s">
        <v>993</v>
      </c>
      <c r="E3378" s="1066">
        <v>2019</v>
      </c>
      <c r="F3378" s="1066">
        <v>2019</v>
      </c>
      <c r="G3378" s="1064">
        <v>43553</v>
      </c>
      <c r="H3378" s="1117">
        <f t="shared" si="156"/>
        <v>2019</v>
      </c>
      <c r="I3378" s="1118"/>
      <c r="J3378" s="1063" t="s">
        <v>843</v>
      </c>
      <c r="K3378" s="1063" t="s">
        <v>924</v>
      </c>
      <c r="L3378" s="1063" t="s">
        <v>827</v>
      </c>
      <c r="M3378" s="1063">
        <v>5244.2880000000005</v>
      </c>
      <c r="N3378" s="1063">
        <v>1.3440000000000003</v>
      </c>
      <c r="O3378" s="1062">
        <f>VLOOKUP(C3378,'A. Rate Class Allocations'!$B$124:$J$128,6,FALSE)</f>
        <v>0.94261788524984402</v>
      </c>
      <c r="P3378" s="1061">
        <f>VLOOKUP(C3378,'A. Rate Class Allocations'!$B$124:$J$128,8,FALSE)</f>
        <v>0.86676492558695795</v>
      </c>
      <c r="Q3378" s="1061">
        <f>VLOOKUP(C3378,'A. Rate Class Allocations'!$B$124:$J$128,7,FALSE)</f>
        <v>0.93591420350510102</v>
      </c>
      <c r="R3378" s="1061">
        <f>VLOOKUP(C3378,'A. Rate Class Allocations'!$B$124:$J$128,9,FALSE)</f>
        <v>0.67326093337246795</v>
      </c>
      <c r="S3378" s="1060">
        <f t="shared" si="157"/>
        <v>4284.7307714908657</v>
      </c>
      <c r="T3378" s="1060">
        <f t="shared" si="158"/>
        <v>0.84687384796008192</v>
      </c>
    </row>
    <row r="3379" spans="1:20" s="1063" customFormat="1">
      <c r="A3379" s="1072" t="s">
        <v>846</v>
      </c>
      <c r="B3379" s="1063" t="s">
        <v>768</v>
      </c>
      <c r="C3379" s="1063" t="s">
        <v>806</v>
      </c>
      <c r="D3379" s="1063" t="s">
        <v>993</v>
      </c>
      <c r="E3379" s="1066">
        <v>2019</v>
      </c>
      <c r="F3379" s="1066">
        <v>2019</v>
      </c>
      <c r="G3379" s="1064">
        <v>43553</v>
      </c>
      <c r="H3379" s="1117">
        <f t="shared" si="156"/>
        <v>2019</v>
      </c>
      <c r="I3379" s="1118"/>
      <c r="J3379" s="1063" t="s">
        <v>843</v>
      </c>
      <c r="K3379" s="1063" t="s">
        <v>924</v>
      </c>
      <c r="L3379" s="1063" t="s">
        <v>827</v>
      </c>
      <c r="M3379" s="1063">
        <v>4378.0440000000008</v>
      </c>
      <c r="N3379" s="1063">
        <v>1.1220000000000001</v>
      </c>
      <c r="O3379" s="1062">
        <f>VLOOKUP(C3379,'A. Rate Class Allocations'!$B$124:$J$128,6,FALSE)</f>
        <v>0.94261788524984402</v>
      </c>
      <c r="P3379" s="1061">
        <f>VLOOKUP(C3379,'A. Rate Class Allocations'!$B$124:$J$128,8,FALSE)</f>
        <v>0.86676492558695795</v>
      </c>
      <c r="Q3379" s="1061">
        <f>VLOOKUP(C3379,'A. Rate Class Allocations'!$B$124:$J$128,7,FALSE)</f>
        <v>0.93591420350510102</v>
      </c>
      <c r="R3379" s="1061">
        <f>VLOOKUP(C3379,'A. Rate Class Allocations'!$B$124:$J$128,9,FALSE)</f>
        <v>0.67326093337246795</v>
      </c>
      <c r="S3379" s="1060">
        <f t="shared" si="157"/>
        <v>3576.985063699964</v>
      </c>
      <c r="T3379" s="1060">
        <f t="shared" si="158"/>
        <v>0.70698843557381841</v>
      </c>
    </row>
    <row r="3380" spans="1:20" s="1063" customFormat="1">
      <c r="A3380" s="1072" t="s">
        <v>846</v>
      </c>
      <c r="B3380" s="1063" t="s">
        <v>768</v>
      </c>
      <c r="C3380" s="1063" t="s">
        <v>806</v>
      </c>
      <c r="D3380" s="1063" t="s">
        <v>993</v>
      </c>
      <c r="E3380" s="1066">
        <v>2019</v>
      </c>
      <c r="F3380" s="1066">
        <v>2019</v>
      </c>
      <c r="G3380" s="1064">
        <v>43553</v>
      </c>
      <c r="H3380" s="1117">
        <f t="shared" si="156"/>
        <v>2019</v>
      </c>
      <c r="I3380" s="1118"/>
      <c r="J3380" s="1063" t="s">
        <v>843</v>
      </c>
      <c r="K3380" s="1063" t="s">
        <v>924</v>
      </c>
      <c r="L3380" s="1063" t="s">
        <v>827</v>
      </c>
      <c r="M3380" s="1063">
        <v>1990.0200000000004</v>
      </c>
      <c r="N3380" s="1063">
        <v>0.51</v>
      </c>
      <c r="O3380" s="1062">
        <f>VLOOKUP(C3380,'A. Rate Class Allocations'!$B$124:$J$128,6,FALSE)</f>
        <v>0.94261788524984402</v>
      </c>
      <c r="P3380" s="1061">
        <f>VLOOKUP(C3380,'A. Rate Class Allocations'!$B$124:$J$128,8,FALSE)</f>
        <v>0.86676492558695795</v>
      </c>
      <c r="Q3380" s="1061">
        <f>VLOOKUP(C3380,'A. Rate Class Allocations'!$B$124:$J$128,7,FALSE)</f>
        <v>0.93591420350510102</v>
      </c>
      <c r="R3380" s="1061">
        <f>VLOOKUP(C3380,'A. Rate Class Allocations'!$B$124:$J$128,9,FALSE)</f>
        <v>0.67326093337246795</v>
      </c>
      <c r="S3380" s="1060">
        <f t="shared" si="157"/>
        <v>1625.9023016818021</v>
      </c>
      <c r="T3380" s="1060">
        <f t="shared" si="158"/>
        <v>0.32135837980628107</v>
      </c>
    </row>
    <row r="3381" spans="1:20" s="1063" customFormat="1">
      <c r="A3381" s="1072" t="s">
        <v>846</v>
      </c>
      <c r="B3381" s="1063" t="s">
        <v>768</v>
      </c>
      <c r="C3381" s="1063" t="s">
        <v>806</v>
      </c>
      <c r="D3381" s="1063" t="s">
        <v>992</v>
      </c>
      <c r="E3381" s="1066">
        <v>2019</v>
      </c>
      <c r="F3381" s="1066">
        <v>2019</v>
      </c>
      <c r="G3381" s="1064">
        <v>43550</v>
      </c>
      <c r="H3381" s="1117">
        <f t="shared" si="156"/>
        <v>2019</v>
      </c>
      <c r="I3381" s="1118"/>
      <c r="J3381" s="1063" t="s">
        <v>925</v>
      </c>
      <c r="K3381" s="1063" t="s">
        <v>924</v>
      </c>
      <c r="L3381" s="1063" t="s">
        <v>827</v>
      </c>
      <c r="M3381" s="1063">
        <v>844.85699999999974</v>
      </c>
      <c r="N3381" s="1063">
        <v>0.37699999999999989</v>
      </c>
      <c r="O3381" s="1062">
        <f>VLOOKUP(C3381,'A. Rate Class Allocations'!$B$124:$J$128,6,FALSE)</f>
        <v>0.94261788524984402</v>
      </c>
      <c r="P3381" s="1061">
        <f>VLOOKUP(C3381,'A. Rate Class Allocations'!$B$124:$J$128,8,FALSE)</f>
        <v>0.86676492558695795</v>
      </c>
      <c r="Q3381" s="1061">
        <f>VLOOKUP(C3381,'A. Rate Class Allocations'!$B$124:$J$128,7,FALSE)</f>
        <v>0.93591420350510102</v>
      </c>
      <c r="R3381" s="1061">
        <f>VLOOKUP(C3381,'A. Rate Class Allocations'!$B$124:$J$128,9,FALSE)</f>
        <v>0.67326093337246795</v>
      </c>
      <c r="S3381" s="1060">
        <f t="shared" si="157"/>
        <v>690.2719273635347</v>
      </c>
      <c r="T3381" s="1060">
        <f t="shared" si="158"/>
        <v>0.23755315526856455</v>
      </c>
    </row>
    <row r="3382" spans="1:20" s="1063" customFormat="1">
      <c r="A3382" s="1072" t="s">
        <v>846</v>
      </c>
      <c r="B3382" s="1063" t="s">
        <v>768</v>
      </c>
      <c r="C3382" s="1063" t="s">
        <v>806</v>
      </c>
      <c r="D3382" s="1063" t="s">
        <v>992</v>
      </c>
      <c r="E3382" s="1066">
        <v>2019</v>
      </c>
      <c r="F3382" s="1066">
        <v>2019</v>
      </c>
      <c r="G3382" s="1064">
        <v>43550</v>
      </c>
      <c r="H3382" s="1117">
        <f t="shared" si="156"/>
        <v>2019</v>
      </c>
      <c r="I3382" s="1118"/>
      <c r="J3382" s="1063" t="s">
        <v>925</v>
      </c>
      <c r="K3382" s="1063" t="s">
        <v>924</v>
      </c>
      <c r="L3382" s="1063" t="s">
        <v>827</v>
      </c>
      <c r="M3382" s="1063">
        <v>878.47199999999998</v>
      </c>
      <c r="N3382" s="1063">
        <v>0.39200000000000002</v>
      </c>
      <c r="O3382" s="1062">
        <f>VLOOKUP(C3382,'A. Rate Class Allocations'!$B$124:$J$128,6,FALSE)</f>
        <v>0.94261788524984402</v>
      </c>
      <c r="P3382" s="1061">
        <f>VLOOKUP(C3382,'A. Rate Class Allocations'!$B$124:$J$128,8,FALSE)</f>
        <v>0.86676492558695795</v>
      </c>
      <c r="Q3382" s="1061">
        <f>VLOOKUP(C3382,'A. Rate Class Allocations'!$B$124:$J$128,7,FALSE)</f>
        <v>0.93591420350510102</v>
      </c>
      <c r="R3382" s="1061">
        <f>VLOOKUP(C3382,'A. Rate Class Allocations'!$B$124:$J$128,9,FALSE)</f>
        <v>0.67326093337246795</v>
      </c>
      <c r="S3382" s="1060">
        <f t="shared" si="157"/>
        <v>717.73632765651382</v>
      </c>
      <c r="T3382" s="1060">
        <f t="shared" si="158"/>
        <v>0.24700487232169055</v>
      </c>
    </row>
    <row r="3383" spans="1:20" s="1063" customFormat="1">
      <c r="A3383" s="1072" t="s">
        <v>846</v>
      </c>
      <c r="B3383" s="1063" t="s">
        <v>768</v>
      </c>
      <c r="C3383" s="1063" t="s">
        <v>806</v>
      </c>
      <c r="D3383" s="1063" t="s">
        <v>992</v>
      </c>
      <c r="E3383" s="1066">
        <v>2019</v>
      </c>
      <c r="F3383" s="1066">
        <v>2019</v>
      </c>
      <c r="G3383" s="1064">
        <v>43550</v>
      </c>
      <c r="H3383" s="1117">
        <f t="shared" si="156"/>
        <v>2019</v>
      </c>
      <c r="I3383" s="1118"/>
      <c r="J3383" s="1063" t="s">
        <v>925</v>
      </c>
      <c r="K3383" s="1063" t="s">
        <v>924</v>
      </c>
      <c r="L3383" s="1063" t="s">
        <v>827</v>
      </c>
      <c r="M3383" s="1063">
        <v>1514.9159999999997</v>
      </c>
      <c r="N3383" s="1063">
        <v>0.67599999999999993</v>
      </c>
      <c r="O3383" s="1062">
        <f>VLOOKUP(C3383,'A. Rate Class Allocations'!$B$124:$J$128,6,FALSE)</f>
        <v>0.94261788524984402</v>
      </c>
      <c r="P3383" s="1061">
        <f>VLOOKUP(C3383,'A. Rate Class Allocations'!$B$124:$J$128,8,FALSE)</f>
        <v>0.86676492558695795</v>
      </c>
      <c r="Q3383" s="1061">
        <f>VLOOKUP(C3383,'A. Rate Class Allocations'!$B$124:$J$128,7,FALSE)</f>
        <v>0.93591420350510102</v>
      </c>
      <c r="R3383" s="1061">
        <f>VLOOKUP(C3383,'A. Rate Class Allocations'!$B$124:$J$128,9,FALSE)</f>
        <v>0.67326093337246795</v>
      </c>
      <c r="S3383" s="1060">
        <f t="shared" si="157"/>
        <v>1237.7289732035797</v>
      </c>
      <c r="T3383" s="1060">
        <f t="shared" si="158"/>
        <v>0.42595738186087445</v>
      </c>
    </row>
    <row r="3384" spans="1:20" s="1063" customFormat="1">
      <c r="A3384" s="1072" t="s">
        <v>846</v>
      </c>
      <c r="B3384" s="1063" t="s">
        <v>768</v>
      </c>
      <c r="C3384" s="1063" t="s">
        <v>806</v>
      </c>
      <c r="D3384" s="1063" t="s">
        <v>992</v>
      </c>
      <c r="E3384" s="1066">
        <v>2019</v>
      </c>
      <c r="F3384" s="1066">
        <v>2019</v>
      </c>
      <c r="G3384" s="1064">
        <v>43550</v>
      </c>
      <c r="H3384" s="1117">
        <f t="shared" si="156"/>
        <v>2019</v>
      </c>
      <c r="I3384" s="1118"/>
      <c r="J3384" s="1063" t="s">
        <v>843</v>
      </c>
      <c r="K3384" s="1063" t="s">
        <v>924</v>
      </c>
      <c r="L3384" s="1063" t="s">
        <v>827</v>
      </c>
      <c r="M3384" s="1063">
        <v>1398.384</v>
      </c>
      <c r="N3384" s="1063">
        <v>0.62400000000000011</v>
      </c>
      <c r="O3384" s="1062">
        <f>VLOOKUP(C3384,'A. Rate Class Allocations'!$B$124:$J$128,6,FALSE)</f>
        <v>0.94261788524984402</v>
      </c>
      <c r="P3384" s="1061">
        <f>VLOOKUP(C3384,'A. Rate Class Allocations'!$B$124:$J$128,8,FALSE)</f>
        <v>0.86676492558695795</v>
      </c>
      <c r="Q3384" s="1061">
        <f>VLOOKUP(C3384,'A. Rate Class Allocations'!$B$124:$J$128,7,FALSE)</f>
        <v>0.93591420350510102</v>
      </c>
      <c r="R3384" s="1061">
        <f>VLOOKUP(C3384,'A. Rate Class Allocations'!$B$124:$J$128,9,FALSE)</f>
        <v>0.67326093337246795</v>
      </c>
      <c r="S3384" s="1060">
        <f t="shared" si="157"/>
        <v>1142.5190521879199</v>
      </c>
      <c r="T3384" s="1060">
        <f t="shared" si="158"/>
        <v>0.3931914294100381</v>
      </c>
    </row>
    <row r="3385" spans="1:20" s="1063" customFormat="1">
      <c r="A3385" s="1072" t="s">
        <v>846</v>
      </c>
      <c r="B3385" s="1063" t="s">
        <v>768</v>
      </c>
      <c r="C3385" s="1063" t="s">
        <v>806</v>
      </c>
      <c r="D3385" s="1063" t="s">
        <v>991</v>
      </c>
      <c r="E3385" s="1066">
        <v>2019</v>
      </c>
      <c r="F3385" s="1066">
        <v>2019</v>
      </c>
      <c r="G3385" s="1064">
        <v>43558</v>
      </c>
      <c r="H3385" s="1117">
        <f t="shared" si="156"/>
        <v>2019</v>
      </c>
      <c r="I3385" s="1118"/>
      <c r="J3385" s="1063" t="s">
        <v>925</v>
      </c>
      <c r="K3385" s="1063" t="s">
        <v>924</v>
      </c>
      <c r="L3385" s="1063" t="s">
        <v>827</v>
      </c>
      <c r="M3385" s="1063">
        <v>1048.7879999999998</v>
      </c>
      <c r="N3385" s="1063">
        <v>0.46799999999999997</v>
      </c>
      <c r="O3385" s="1062">
        <f>VLOOKUP(C3385,'A. Rate Class Allocations'!$B$124:$J$128,6,FALSE)</f>
        <v>0.94261788524984402</v>
      </c>
      <c r="P3385" s="1061">
        <f>VLOOKUP(C3385,'A. Rate Class Allocations'!$B$124:$J$128,8,FALSE)</f>
        <v>0.86676492558695795</v>
      </c>
      <c r="Q3385" s="1061">
        <f>VLOOKUP(C3385,'A. Rate Class Allocations'!$B$124:$J$128,7,FALSE)</f>
        <v>0.93591420350510102</v>
      </c>
      <c r="R3385" s="1061">
        <f>VLOOKUP(C3385,'A. Rate Class Allocations'!$B$124:$J$128,9,FALSE)</f>
        <v>0.67326093337246795</v>
      </c>
      <c r="S3385" s="1060">
        <f t="shared" si="157"/>
        <v>856.88928914093981</v>
      </c>
      <c r="T3385" s="1060">
        <f t="shared" si="158"/>
        <v>0.29489357205752847</v>
      </c>
    </row>
    <row r="3386" spans="1:20" s="1063" customFormat="1">
      <c r="A3386" s="1072" t="s">
        <v>846</v>
      </c>
      <c r="B3386" s="1063" t="s">
        <v>768</v>
      </c>
      <c r="C3386" s="1063" t="s">
        <v>806</v>
      </c>
      <c r="D3386" s="1063" t="s">
        <v>990</v>
      </c>
      <c r="E3386" s="1066">
        <v>2019</v>
      </c>
      <c r="F3386" s="1066">
        <v>2019</v>
      </c>
      <c r="G3386" s="1064">
        <v>43551</v>
      </c>
      <c r="H3386" s="1117">
        <f t="shared" si="156"/>
        <v>2019</v>
      </c>
      <c r="I3386" s="1118"/>
      <c r="J3386" s="1063" t="s">
        <v>925</v>
      </c>
      <c r="K3386" s="1063" t="s">
        <v>924</v>
      </c>
      <c r="L3386" s="1063" t="s">
        <v>827</v>
      </c>
      <c r="M3386" s="1063">
        <v>4117.5359999999991</v>
      </c>
      <c r="N3386" s="1063">
        <v>1.3919999999999999</v>
      </c>
      <c r="O3386" s="1062">
        <f>VLOOKUP(C3386,'A. Rate Class Allocations'!$B$124:$J$128,6,FALSE)</f>
        <v>0.94261788524984402</v>
      </c>
      <c r="P3386" s="1061">
        <f>VLOOKUP(C3386,'A. Rate Class Allocations'!$B$124:$J$128,8,FALSE)</f>
        <v>0.86676492558695795</v>
      </c>
      <c r="Q3386" s="1061">
        <f>VLOOKUP(C3386,'A. Rate Class Allocations'!$B$124:$J$128,7,FALSE)</f>
        <v>0.93591420350510102</v>
      </c>
      <c r="R3386" s="1061">
        <f>VLOOKUP(C3386,'A. Rate Class Allocations'!$B$124:$J$128,9,FALSE)</f>
        <v>0.67326093337246795</v>
      </c>
      <c r="S3386" s="1060">
        <f t="shared" si="157"/>
        <v>3364.1427019113762</v>
      </c>
      <c r="T3386" s="1060">
        <f t="shared" si="158"/>
        <v>0.87711934253008461</v>
      </c>
    </row>
    <row r="3387" spans="1:20" s="1063" customFormat="1">
      <c r="A3387" s="1072" t="s">
        <v>846</v>
      </c>
      <c r="B3387" s="1063" t="s">
        <v>768</v>
      </c>
      <c r="C3387" s="1063" t="s">
        <v>806</v>
      </c>
      <c r="D3387" s="1063" t="s">
        <v>989</v>
      </c>
      <c r="E3387" s="1066">
        <v>2019</v>
      </c>
      <c r="F3387" s="1066">
        <v>2019</v>
      </c>
      <c r="G3387" s="1064">
        <v>43560</v>
      </c>
      <c r="H3387" s="1117">
        <f t="shared" si="156"/>
        <v>2019</v>
      </c>
      <c r="I3387" s="1118"/>
      <c r="J3387" s="1063" t="s">
        <v>925</v>
      </c>
      <c r="K3387" s="1063" t="s">
        <v>924</v>
      </c>
      <c r="L3387" s="1063" t="s">
        <v>827</v>
      </c>
      <c r="M3387" s="1063">
        <v>2761.1040000000003</v>
      </c>
      <c r="N3387" s="1063">
        <v>1.1040000000000001</v>
      </c>
      <c r="O3387" s="1062">
        <f>VLOOKUP(C3387,'A. Rate Class Allocations'!$B$124:$J$128,6,FALSE)</f>
        <v>0.94261788524984402</v>
      </c>
      <c r="P3387" s="1061">
        <f>VLOOKUP(C3387,'A. Rate Class Allocations'!$B$124:$J$128,8,FALSE)</f>
        <v>0.86676492558695795</v>
      </c>
      <c r="Q3387" s="1061">
        <f>VLOOKUP(C3387,'A. Rate Class Allocations'!$B$124:$J$128,7,FALSE)</f>
        <v>0.93591420350510102</v>
      </c>
      <c r="R3387" s="1061">
        <f>VLOOKUP(C3387,'A. Rate Class Allocations'!$B$124:$J$128,9,FALSE)</f>
        <v>0.67326093337246795</v>
      </c>
      <c r="S3387" s="1060">
        <f t="shared" si="157"/>
        <v>2255.8996134625927</v>
      </c>
      <c r="T3387" s="1060">
        <f t="shared" si="158"/>
        <v>0.69564637511006733</v>
      </c>
    </row>
    <row r="3388" spans="1:20" s="1063" customFormat="1">
      <c r="A3388" s="1072" t="s">
        <v>846</v>
      </c>
      <c r="B3388" s="1063" t="s">
        <v>768</v>
      </c>
      <c r="C3388" s="1063" t="s">
        <v>806</v>
      </c>
      <c r="D3388" s="1063" t="s">
        <v>989</v>
      </c>
      <c r="E3388" s="1066">
        <v>2019</v>
      </c>
      <c r="F3388" s="1066">
        <v>2019</v>
      </c>
      <c r="G3388" s="1064">
        <v>43560</v>
      </c>
      <c r="H3388" s="1117">
        <f t="shared" si="156"/>
        <v>2019</v>
      </c>
      <c r="I3388" s="1118"/>
      <c r="J3388" s="1063" t="s">
        <v>843</v>
      </c>
      <c r="K3388" s="1063" t="s">
        <v>924</v>
      </c>
      <c r="L3388" s="1063" t="s">
        <v>827</v>
      </c>
      <c r="M3388" s="1063">
        <v>402.66100000000006</v>
      </c>
      <c r="N3388" s="1063">
        <v>0.16099999999999998</v>
      </c>
      <c r="O3388" s="1062">
        <f>VLOOKUP(C3388,'A. Rate Class Allocations'!$B$124:$J$128,6,FALSE)</f>
        <v>0.94261788524984402</v>
      </c>
      <c r="P3388" s="1061">
        <f>VLOOKUP(C3388,'A. Rate Class Allocations'!$B$124:$J$128,8,FALSE)</f>
        <v>0.86676492558695795</v>
      </c>
      <c r="Q3388" s="1061">
        <f>VLOOKUP(C3388,'A. Rate Class Allocations'!$B$124:$J$128,7,FALSE)</f>
        <v>0.93591420350510102</v>
      </c>
      <c r="R3388" s="1061">
        <f>VLOOKUP(C3388,'A. Rate Class Allocations'!$B$124:$J$128,9,FALSE)</f>
        <v>0.67326093337246795</v>
      </c>
      <c r="S3388" s="1060">
        <f t="shared" si="157"/>
        <v>328.98536029662819</v>
      </c>
      <c r="T3388" s="1060">
        <f t="shared" si="158"/>
        <v>0.10144842970355146</v>
      </c>
    </row>
    <row r="3389" spans="1:20" s="1063" customFormat="1">
      <c r="A3389" s="1072" t="s">
        <v>846</v>
      </c>
      <c r="B3389" s="1063" t="s">
        <v>768</v>
      </c>
      <c r="C3389" s="1063" t="s">
        <v>806</v>
      </c>
      <c r="D3389" s="1063" t="s">
        <v>989</v>
      </c>
      <c r="E3389" s="1066">
        <v>2019</v>
      </c>
      <c r="F3389" s="1066">
        <v>2019</v>
      </c>
      <c r="G3389" s="1064">
        <v>43560</v>
      </c>
      <c r="H3389" s="1117">
        <f t="shared" si="156"/>
        <v>2019</v>
      </c>
      <c r="I3389" s="1118"/>
      <c r="J3389" s="1063" t="s">
        <v>843</v>
      </c>
      <c r="K3389" s="1063" t="s">
        <v>924</v>
      </c>
      <c r="L3389" s="1063" t="s">
        <v>827</v>
      </c>
      <c r="M3389" s="1063">
        <v>1300.5200000000004</v>
      </c>
      <c r="N3389" s="1063">
        <v>0.52000000000000013</v>
      </c>
      <c r="O3389" s="1062">
        <f>VLOOKUP(C3389,'A. Rate Class Allocations'!$B$124:$J$128,6,FALSE)</f>
        <v>0.94261788524984402</v>
      </c>
      <c r="P3389" s="1061">
        <f>VLOOKUP(C3389,'A. Rate Class Allocations'!$B$124:$J$128,8,FALSE)</f>
        <v>0.86676492558695795</v>
      </c>
      <c r="Q3389" s="1061">
        <f>VLOOKUP(C3389,'A. Rate Class Allocations'!$B$124:$J$128,7,FALSE)</f>
        <v>0.93591420350510102</v>
      </c>
      <c r="R3389" s="1061">
        <f>VLOOKUP(C3389,'A. Rate Class Allocations'!$B$124:$J$128,9,FALSE)</f>
        <v>0.67326093337246795</v>
      </c>
      <c r="S3389" s="1060">
        <f t="shared" si="157"/>
        <v>1062.5614121381782</v>
      </c>
      <c r="T3389" s="1060">
        <f t="shared" si="158"/>
        <v>0.32765952450836505</v>
      </c>
    </row>
    <row r="3390" spans="1:20" s="1063" customFormat="1">
      <c r="A3390" s="1072" t="s">
        <v>846</v>
      </c>
      <c r="B3390" s="1063" t="s">
        <v>768</v>
      </c>
      <c r="C3390" s="1063" t="s">
        <v>806</v>
      </c>
      <c r="D3390" s="1063" t="s">
        <v>988</v>
      </c>
      <c r="E3390" s="1066">
        <v>2019</v>
      </c>
      <c r="F3390" s="1066">
        <v>2019</v>
      </c>
      <c r="G3390" s="1064">
        <v>43564</v>
      </c>
      <c r="H3390" s="1117">
        <f t="shared" si="156"/>
        <v>2019</v>
      </c>
      <c r="I3390" s="1118"/>
      <c r="J3390" s="1063" t="s">
        <v>925</v>
      </c>
      <c r="K3390" s="1063" t="s">
        <v>924</v>
      </c>
      <c r="L3390" s="1063" t="s">
        <v>827</v>
      </c>
      <c r="M3390" s="1063">
        <v>3119.4719999999998</v>
      </c>
      <c r="N3390" s="1063">
        <v>1.3919999999999999</v>
      </c>
      <c r="O3390" s="1062">
        <f>VLOOKUP(C3390,'A. Rate Class Allocations'!$B$124:$J$128,6,FALSE)</f>
        <v>0.94261788524984402</v>
      </c>
      <c r="P3390" s="1061">
        <f>VLOOKUP(C3390,'A. Rate Class Allocations'!$B$124:$J$128,8,FALSE)</f>
        <v>0.86676492558695795</v>
      </c>
      <c r="Q3390" s="1061">
        <f>VLOOKUP(C3390,'A. Rate Class Allocations'!$B$124:$J$128,7,FALSE)</f>
        <v>0.93591420350510102</v>
      </c>
      <c r="R3390" s="1061">
        <f>VLOOKUP(C3390,'A. Rate Class Allocations'!$B$124:$J$128,9,FALSE)</f>
        <v>0.67326093337246795</v>
      </c>
      <c r="S3390" s="1060">
        <f t="shared" si="157"/>
        <v>2548.6963471884364</v>
      </c>
      <c r="T3390" s="1060">
        <f t="shared" si="158"/>
        <v>0.87711934253008461</v>
      </c>
    </row>
    <row r="3391" spans="1:20" s="1063" customFormat="1">
      <c r="A3391" s="1072" t="s">
        <v>846</v>
      </c>
      <c r="B3391" s="1063" t="s">
        <v>768</v>
      </c>
      <c r="C3391" s="1063" t="s">
        <v>806</v>
      </c>
      <c r="D3391" s="1063" t="s">
        <v>988</v>
      </c>
      <c r="E3391" s="1066">
        <v>2019</v>
      </c>
      <c r="F3391" s="1066">
        <v>2019</v>
      </c>
      <c r="G3391" s="1064">
        <v>43564</v>
      </c>
      <c r="H3391" s="1117">
        <f t="shared" si="156"/>
        <v>2019</v>
      </c>
      <c r="I3391" s="1118"/>
      <c r="J3391" s="1063" t="s">
        <v>843</v>
      </c>
      <c r="K3391" s="1063" t="s">
        <v>924</v>
      </c>
      <c r="L3391" s="1063" t="s">
        <v>827</v>
      </c>
      <c r="M3391" s="1063">
        <v>259.95599999999996</v>
      </c>
      <c r="N3391" s="1063">
        <v>0.11599999999999999</v>
      </c>
      <c r="O3391" s="1062">
        <f>VLOOKUP(C3391,'A. Rate Class Allocations'!$B$124:$J$128,6,FALSE)</f>
        <v>0.94261788524984402</v>
      </c>
      <c r="P3391" s="1061">
        <f>VLOOKUP(C3391,'A. Rate Class Allocations'!$B$124:$J$128,8,FALSE)</f>
        <v>0.86676492558695795</v>
      </c>
      <c r="Q3391" s="1061">
        <f>VLOOKUP(C3391,'A. Rate Class Allocations'!$B$124:$J$128,7,FALSE)</f>
        <v>0.93591420350510102</v>
      </c>
      <c r="R3391" s="1061">
        <f>VLOOKUP(C3391,'A. Rate Class Allocations'!$B$124:$J$128,9,FALSE)</f>
        <v>0.67326093337246795</v>
      </c>
      <c r="S3391" s="1060">
        <f t="shared" si="157"/>
        <v>212.39136226570304</v>
      </c>
      <c r="T3391" s="1060">
        <f t="shared" si="158"/>
        <v>7.3093278544173718E-2</v>
      </c>
    </row>
    <row r="3392" spans="1:20" s="1063" customFormat="1">
      <c r="A3392" s="1072" t="s">
        <v>846</v>
      </c>
      <c r="B3392" s="1063" t="s">
        <v>768</v>
      </c>
      <c r="C3392" s="1063" t="s">
        <v>806</v>
      </c>
      <c r="D3392" s="1063" t="s">
        <v>987</v>
      </c>
      <c r="E3392" s="1066">
        <v>2019</v>
      </c>
      <c r="F3392" s="1066">
        <v>2019</v>
      </c>
      <c r="G3392" s="1064">
        <v>43564</v>
      </c>
      <c r="H3392" s="1117">
        <f t="shared" si="156"/>
        <v>2019</v>
      </c>
      <c r="I3392" s="1118"/>
      <c r="J3392" s="1063" t="s">
        <v>925</v>
      </c>
      <c r="K3392" s="1063" t="s">
        <v>924</v>
      </c>
      <c r="L3392" s="1063" t="s">
        <v>827</v>
      </c>
      <c r="M3392" s="1063">
        <v>114.29100000000001</v>
      </c>
      <c r="N3392" s="1063">
        <v>5.1000000000000004E-2</v>
      </c>
      <c r="O3392" s="1062">
        <f>VLOOKUP(C3392,'A. Rate Class Allocations'!$B$124:$J$128,6,FALSE)</f>
        <v>0.94261788524984402</v>
      </c>
      <c r="P3392" s="1061">
        <f>VLOOKUP(C3392,'A. Rate Class Allocations'!$B$124:$J$128,8,FALSE)</f>
        <v>0.86676492558695795</v>
      </c>
      <c r="Q3392" s="1061">
        <f>VLOOKUP(C3392,'A. Rate Class Allocations'!$B$124:$J$128,7,FALSE)</f>
        <v>0.93591420350510102</v>
      </c>
      <c r="R3392" s="1061">
        <f>VLOOKUP(C3392,'A. Rate Class Allocations'!$B$124:$J$128,9,FALSE)</f>
        <v>0.67326093337246795</v>
      </c>
      <c r="S3392" s="1060">
        <f t="shared" si="157"/>
        <v>93.378960996128086</v>
      </c>
      <c r="T3392" s="1060">
        <f t="shared" si="158"/>
        <v>3.2135837980628107E-2</v>
      </c>
    </row>
    <row r="3393" spans="1:20" s="1063" customFormat="1">
      <c r="A3393" s="1072" t="s">
        <v>846</v>
      </c>
      <c r="B3393" s="1063" t="s">
        <v>768</v>
      </c>
      <c r="C3393" s="1063" t="s">
        <v>806</v>
      </c>
      <c r="D3393" s="1063" t="s">
        <v>987</v>
      </c>
      <c r="E3393" s="1066">
        <v>2019</v>
      </c>
      <c r="F3393" s="1066">
        <v>2019</v>
      </c>
      <c r="G3393" s="1064">
        <v>43564</v>
      </c>
      <c r="H3393" s="1117">
        <f t="shared" si="156"/>
        <v>2019</v>
      </c>
      <c r="I3393" s="1118"/>
      <c r="J3393" s="1063" t="s">
        <v>925</v>
      </c>
      <c r="K3393" s="1063" t="s">
        <v>924</v>
      </c>
      <c r="L3393" s="1063" t="s">
        <v>827</v>
      </c>
      <c r="M3393" s="1063">
        <v>430.27199999999999</v>
      </c>
      <c r="N3393" s="1063">
        <v>0.192</v>
      </c>
      <c r="O3393" s="1062">
        <f>VLOOKUP(C3393,'A. Rate Class Allocations'!$B$124:$J$128,6,FALSE)</f>
        <v>0.94261788524984402</v>
      </c>
      <c r="P3393" s="1061">
        <f>VLOOKUP(C3393,'A. Rate Class Allocations'!$B$124:$J$128,8,FALSE)</f>
        <v>0.86676492558695795</v>
      </c>
      <c r="Q3393" s="1061">
        <f>VLOOKUP(C3393,'A. Rate Class Allocations'!$B$124:$J$128,7,FALSE)</f>
        <v>0.93591420350510102</v>
      </c>
      <c r="R3393" s="1061">
        <f>VLOOKUP(C3393,'A. Rate Class Allocations'!$B$124:$J$128,9,FALSE)</f>
        <v>0.67326093337246795</v>
      </c>
      <c r="S3393" s="1060">
        <f t="shared" si="157"/>
        <v>351.54432375012919</v>
      </c>
      <c r="T3393" s="1060">
        <f t="shared" si="158"/>
        <v>0.12098197828001168</v>
      </c>
    </row>
    <row r="3394" spans="1:20" s="1063" customFormat="1">
      <c r="A3394" s="1072" t="s">
        <v>846</v>
      </c>
      <c r="B3394" s="1063" t="s">
        <v>768</v>
      </c>
      <c r="C3394" s="1063" t="s">
        <v>806</v>
      </c>
      <c r="D3394" s="1063" t="s">
        <v>987</v>
      </c>
      <c r="E3394" s="1066">
        <v>2019</v>
      </c>
      <c r="F3394" s="1066">
        <v>2019</v>
      </c>
      <c r="G3394" s="1064">
        <v>43564</v>
      </c>
      <c r="H3394" s="1117">
        <f t="shared" si="156"/>
        <v>2019</v>
      </c>
      <c r="I3394" s="1118"/>
      <c r="J3394" s="1063" t="s">
        <v>925</v>
      </c>
      <c r="K3394" s="1063" t="s">
        <v>924</v>
      </c>
      <c r="L3394" s="1063" t="s">
        <v>827</v>
      </c>
      <c r="M3394" s="1063">
        <v>466.12800000000004</v>
      </c>
      <c r="N3394" s="1063">
        <v>0.20800000000000002</v>
      </c>
      <c r="O3394" s="1062">
        <f>VLOOKUP(C3394,'A. Rate Class Allocations'!$B$124:$J$128,6,FALSE)</f>
        <v>0.94261788524984402</v>
      </c>
      <c r="P3394" s="1061">
        <f>VLOOKUP(C3394,'A. Rate Class Allocations'!$B$124:$J$128,8,FALSE)</f>
        <v>0.86676492558695795</v>
      </c>
      <c r="Q3394" s="1061">
        <f>VLOOKUP(C3394,'A. Rate Class Allocations'!$B$124:$J$128,7,FALSE)</f>
        <v>0.93591420350510102</v>
      </c>
      <c r="R3394" s="1061">
        <f>VLOOKUP(C3394,'A. Rate Class Allocations'!$B$124:$J$128,9,FALSE)</f>
        <v>0.67326093337246795</v>
      </c>
      <c r="S3394" s="1060">
        <f t="shared" si="157"/>
        <v>380.83968406264</v>
      </c>
      <c r="T3394" s="1060">
        <f t="shared" si="158"/>
        <v>0.13106380980334603</v>
      </c>
    </row>
    <row r="3395" spans="1:20" s="1063" customFormat="1">
      <c r="A3395" s="1072" t="s">
        <v>846</v>
      </c>
      <c r="B3395" s="1063" t="s">
        <v>768</v>
      </c>
      <c r="C3395" s="1063" t="s">
        <v>806</v>
      </c>
      <c r="D3395" s="1063" t="s">
        <v>987</v>
      </c>
      <c r="E3395" s="1066">
        <v>2019</v>
      </c>
      <c r="F3395" s="1066">
        <v>2019</v>
      </c>
      <c r="G3395" s="1064">
        <v>43564</v>
      </c>
      <c r="H3395" s="1117">
        <f t="shared" si="156"/>
        <v>2019</v>
      </c>
      <c r="I3395" s="1118"/>
      <c r="J3395" s="1063" t="s">
        <v>925</v>
      </c>
      <c r="K3395" s="1063" t="s">
        <v>924</v>
      </c>
      <c r="L3395" s="1063" t="s">
        <v>827</v>
      </c>
      <c r="M3395" s="1063">
        <v>233.06400000000002</v>
      </c>
      <c r="N3395" s="1063">
        <v>0.10400000000000001</v>
      </c>
      <c r="O3395" s="1062">
        <f>VLOOKUP(C3395,'A. Rate Class Allocations'!$B$124:$J$128,6,FALSE)</f>
        <v>0.94261788524984402</v>
      </c>
      <c r="P3395" s="1061">
        <f>VLOOKUP(C3395,'A. Rate Class Allocations'!$B$124:$J$128,8,FALSE)</f>
        <v>0.86676492558695795</v>
      </c>
      <c r="Q3395" s="1061">
        <f>VLOOKUP(C3395,'A. Rate Class Allocations'!$B$124:$J$128,7,FALSE)</f>
        <v>0.93591420350510102</v>
      </c>
      <c r="R3395" s="1061">
        <f>VLOOKUP(C3395,'A. Rate Class Allocations'!$B$124:$J$128,9,FALSE)</f>
        <v>0.67326093337246795</v>
      </c>
      <c r="S3395" s="1060">
        <f t="shared" si="157"/>
        <v>190.41984203132</v>
      </c>
      <c r="T3395" s="1060">
        <f t="shared" si="158"/>
        <v>6.5531904901673016E-2</v>
      </c>
    </row>
    <row r="3396" spans="1:20" s="1063" customFormat="1">
      <c r="A3396" s="1072" t="s">
        <v>846</v>
      </c>
      <c r="B3396" s="1063" t="s">
        <v>768</v>
      </c>
      <c r="C3396" s="1063" t="s">
        <v>806</v>
      </c>
      <c r="D3396" s="1063" t="s">
        <v>987</v>
      </c>
      <c r="E3396" s="1066">
        <v>2019</v>
      </c>
      <c r="F3396" s="1066">
        <v>2019</v>
      </c>
      <c r="G3396" s="1064">
        <v>43564</v>
      </c>
      <c r="H3396" s="1117">
        <f t="shared" ref="H3396:H3459" si="159">YEAR(G3396)</f>
        <v>2019</v>
      </c>
      <c r="I3396" s="1118"/>
      <c r="J3396" s="1063" t="s">
        <v>925</v>
      </c>
      <c r="K3396" s="1063" t="s">
        <v>924</v>
      </c>
      <c r="L3396" s="1063" t="s">
        <v>827</v>
      </c>
      <c r="M3396" s="1063">
        <v>233.06400000000002</v>
      </c>
      <c r="N3396" s="1063">
        <v>0.10400000000000001</v>
      </c>
      <c r="O3396" s="1062">
        <f>VLOOKUP(C3396,'A. Rate Class Allocations'!$B$124:$J$128,6,FALSE)</f>
        <v>0.94261788524984402</v>
      </c>
      <c r="P3396" s="1061">
        <f>VLOOKUP(C3396,'A. Rate Class Allocations'!$B$124:$J$128,8,FALSE)</f>
        <v>0.86676492558695795</v>
      </c>
      <c r="Q3396" s="1061">
        <f>VLOOKUP(C3396,'A. Rate Class Allocations'!$B$124:$J$128,7,FALSE)</f>
        <v>0.93591420350510102</v>
      </c>
      <c r="R3396" s="1061">
        <f>VLOOKUP(C3396,'A. Rate Class Allocations'!$B$124:$J$128,9,FALSE)</f>
        <v>0.67326093337246795</v>
      </c>
      <c r="S3396" s="1060">
        <f t="shared" ref="S3396:S3459" si="160">M3396*O3396*P3396</f>
        <v>190.41984203132</v>
      </c>
      <c r="T3396" s="1060">
        <f t="shared" ref="T3396:T3459" si="161">N3396*Q3396*R3396</f>
        <v>6.5531904901673016E-2</v>
      </c>
    </row>
    <row r="3397" spans="1:20" s="1063" customFormat="1">
      <c r="A3397" s="1072" t="s">
        <v>846</v>
      </c>
      <c r="B3397" s="1063" t="s">
        <v>768</v>
      </c>
      <c r="C3397" s="1063" t="s">
        <v>806</v>
      </c>
      <c r="D3397" s="1063" t="s">
        <v>987</v>
      </c>
      <c r="E3397" s="1066">
        <v>2019</v>
      </c>
      <c r="F3397" s="1066">
        <v>2019</v>
      </c>
      <c r="G3397" s="1064">
        <v>43564</v>
      </c>
      <c r="H3397" s="1117">
        <f t="shared" si="159"/>
        <v>2019</v>
      </c>
      <c r="I3397" s="1118"/>
      <c r="J3397" s="1063" t="s">
        <v>925</v>
      </c>
      <c r="K3397" s="1063" t="s">
        <v>924</v>
      </c>
      <c r="L3397" s="1063" t="s">
        <v>827</v>
      </c>
      <c r="M3397" s="1063">
        <v>815.72400000000005</v>
      </c>
      <c r="N3397" s="1063">
        <v>0.36400000000000005</v>
      </c>
      <c r="O3397" s="1062">
        <f>VLOOKUP(C3397,'A. Rate Class Allocations'!$B$124:$J$128,6,FALSE)</f>
        <v>0.94261788524984402</v>
      </c>
      <c r="P3397" s="1061">
        <f>VLOOKUP(C3397,'A. Rate Class Allocations'!$B$124:$J$128,8,FALSE)</f>
        <v>0.86676492558695795</v>
      </c>
      <c r="Q3397" s="1061">
        <f>VLOOKUP(C3397,'A. Rate Class Allocations'!$B$124:$J$128,7,FALSE)</f>
        <v>0.93591420350510102</v>
      </c>
      <c r="R3397" s="1061">
        <f>VLOOKUP(C3397,'A. Rate Class Allocations'!$B$124:$J$128,9,FALSE)</f>
        <v>0.67326093337246795</v>
      </c>
      <c r="S3397" s="1060">
        <f t="shared" si="160"/>
        <v>666.46944710962009</v>
      </c>
      <c r="T3397" s="1060">
        <f t="shared" si="161"/>
        <v>0.22936166715585554</v>
      </c>
    </row>
    <row r="3398" spans="1:20" s="1063" customFormat="1">
      <c r="A3398" s="1072" t="s">
        <v>846</v>
      </c>
      <c r="B3398" s="1063" t="s">
        <v>768</v>
      </c>
      <c r="C3398" s="1063" t="s">
        <v>806</v>
      </c>
      <c r="D3398" s="1063" t="s">
        <v>987</v>
      </c>
      <c r="E3398" s="1066">
        <v>2019</v>
      </c>
      <c r="F3398" s="1066">
        <v>2019</v>
      </c>
      <c r="G3398" s="1064">
        <v>43564</v>
      </c>
      <c r="H3398" s="1117">
        <f t="shared" si="159"/>
        <v>2019</v>
      </c>
      <c r="I3398" s="1118"/>
      <c r="J3398" s="1063" t="s">
        <v>925</v>
      </c>
      <c r="K3398" s="1063" t="s">
        <v>924</v>
      </c>
      <c r="L3398" s="1063" t="s">
        <v>827</v>
      </c>
      <c r="M3398" s="1063">
        <v>699.19200000000001</v>
      </c>
      <c r="N3398" s="1063">
        <v>0.31200000000000006</v>
      </c>
      <c r="O3398" s="1062">
        <f>VLOOKUP(C3398,'A. Rate Class Allocations'!$B$124:$J$128,6,FALSE)</f>
        <v>0.94261788524984402</v>
      </c>
      <c r="P3398" s="1061">
        <f>VLOOKUP(C3398,'A. Rate Class Allocations'!$B$124:$J$128,8,FALSE)</f>
        <v>0.86676492558695795</v>
      </c>
      <c r="Q3398" s="1061">
        <f>VLOOKUP(C3398,'A. Rate Class Allocations'!$B$124:$J$128,7,FALSE)</f>
        <v>0.93591420350510102</v>
      </c>
      <c r="R3398" s="1061">
        <f>VLOOKUP(C3398,'A. Rate Class Allocations'!$B$124:$J$128,9,FALSE)</f>
        <v>0.67326093337246795</v>
      </c>
      <c r="S3398" s="1060">
        <f t="shared" si="160"/>
        <v>571.25952609395995</v>
      </c>
      <c r="T3398" s="1060">
        <f t="shared" si="161"/>
        <v>0.19659571470501905</v>
      </c>
    </row>
    <row r="3399" spans="1:20" s="1063" customFormat="1">
      <c r="A3399" s="1072" t="s">
        <v>846</v>
      </c>
      <c r="B3399" s="1063" t="s">
        <v>768</v>
      </c>
      <c r="C3399" s="1063" t="s">
        <v>806</v>
      </c>
      <c r="D3399" s="1063" t="s">
        <v>987</v>
      </c>
      <c r="E3399" s="1066">
        <v>2019</v>
      </c>
      <c r="F3399" s="1066">
        <v>2019</v>
      </c>
      <c r="G3399" s="1064">
        <v>43564</v>
      </c>
      <c r="H3399" s="1117">
        <f t="shared" si="159"/>
        <v>2019</v>
      </c>
      <c r="I3399" s="1118"/>
      <c r="J3399" s="1063" t="s">
        <v>843</v>
      </c>
      <c r="K3399" s="1063" t="s">
        <v>924</v>
      </c>
      <c r="L3399" s="1063" t="s">
        <v>827</v>
      </c>
      <c r="M3399" s="1063">
        <v>114.29100000000001</v>
      </c>
      <c r="N3399" s="1063">
        <v>5.1000000000000004E-2</v>
      </c>
      <c r="O3399" s="1062">
        <f>VLOOKUP(C3399,'A. Rate Class Allocations'!$B$124:$J$128,6,FALSE)</f>
        <v>0.94261788524984402</v>
      </c>
      <c r="P3399" s="1061">
        <f>VLOOKUP(C3399,'A. Rate Class Allocations'!$B$124:$J$128,8,FALSE)</f>
        <v>0.86676492558695795</v>
      </c>
      <c r="Q3399" s="1061">
        <f>VLOOKUP(C3399,'A. Rate Class Allocations'!$B$124:$J$128,7,FALSE)</f>
        <v>0.93591420350510102</v>
      </c>
      <c r="R3399" s="1061">
        <f>VLOOKUP(C3399,'A. Rate Class Allocations'!$B$124:$J$128,9,FALSE)</f>
        <v>0.67326093337246795</v>
      </c>
      <c r="S3399" s="1060">
        <f t="shared" si="160"/>
        <v>93.378960996128086</v>
      </c>
      <c r="T3399" s="1060">
        <f t="shared" si="161"/>
        <v>3.2135837980628107E-2</v>
      </c>
    </row>
    <row r="3400" spans="1:20" s="1063" customFormat="1">
      <c r="A3400" s="1072" t="s">
        <v>846</v>
      </c>
      <c r="B3400" s="1063" t="s">
        <v>768</v>
      </c>
      <c r="C3400" s="1063" t="s">
        <v>806</v>
      </c>
      <c r="D3400" s="1063" t="s">
        <v>986</v>
      </c>
      <c r="E3400" s="1066">
        <v>2019</v>
      </c>
      <c r="F3400" s="1066">
        <v>2019</v>
      </c>
      <c r="G3400" s="1064">
        <v>43558</v>
      </c>
      <c r="H3400" s="1117">
        <f t="shared" si="159"/>
        <v>2019</v>
      </c>
      <c r="I3400" s="1118"/>
      <c r="J3400" s="1063" t="s">
        <v>925</v>
      </c>
      <c r="K3400" s="1063" t="s">
        <v>924</v>
      </c>
      <c r="L3400" s="1063" t="s">
        <v>827</v>
      </c>
      <c r="M3400" s="1063">
        <v>175.23399999999998</v>
      </c>
      <c r="N3400" s="1063">
        <v>8.199999999999999E-2</v>
      </c>
      <c r="O3400" s="1062">
        <f>VLOOKUP(C3400,'A. Rate Class Allocations'!$B$124:$J$128,6,FALSE)</f>
        <v>0.94261788524984402</v>
      </c>
      <c r="P3400" s="1061">
        <f>VLOOKUP(C3400,'A. Rate Class Allocations'!$B$124:$J$128,8,FALSE)</f>
        <v>0.86676492558695795</v>
      </c>
      <c r="Q3400" s="1061">
        <f>VLOOKUP(C3400,'A. Rate Class Allocations'!$B$124:$J$128,7,FALSE)</f>
        <v>0.93591420350510102</v>
      </c>
      <c r="R3400" s="1061">
        <f>VLOOKUP(C3400,'A. Rate Class Allocations'!$B$124:$J$128,9,FALSE)</f>
        <v>0.67326093337246795</v>
      </c>
      <c r="S3400" s="1060">
        <f t="shared" si="160"/>
        <v>143.17110578431814</v>
      </c>
      <c r="T3400" s="1060">
        <f t="shared" si="161"/>
        <v>5.1669386557088318E-2</v>
      </c>
    </row>
    <row r="3401" spans="1:20" s="1063" customFormat="1">
      <c r="A3401" s="1072" t="s">
        <v>846</v>
      </c>
      <c r="B3401" s="1063" t="s">
        <v>768</v>
      </c>
      <c r="C3401" s="1063" t="s">
        <v>806</v>
      </c>
      <c r="D3401" s="1063" t="s">
        <v>986</v>
      </c>
      <c r="E3401" s="1066">
        <v>2019</v>
      </c>
      <c r="F3401" s="1066">
        <v>2019</v>
      </c>
      <c r="G3401" s="1064">
        <v>43558</v>
      </c>
      <c r="H3401" s="1117">
        <f t="shared" si="159"/>
        <v>2019</v>
      </c>
      <c r="I3401" s="1118"/>
      <c r="J3401" s="1063" t="s">
        <v>925</v>
      </c>
      <c r="K3401" s="1063" t="s">
        <v>924</v>
      </c>
      <c r="L3401" s="1063" t="s">
        <v>827</v>
      </c>
      <c r="M3401" s="1063">
        <v>418.85199999999998</v>
      </c>
      <c r="N3401" s="1063">
        <v>0.19600000000000001</v>
      </c>
      <c r="O3401" s="1062">
        <f>VLOOKUP(C3401,'A. Rate Class Allocations'!$B$124:$J$128,6,FALSE)</f>
        <v>0.94261788524984402</v>
      </c>
      <c r="P3401" s="1061">
        <f>VLOOKUP(C3401,'A. Rate Class Allocations'!$B$124:$J$128,8,FALSE)</f>
        <v>0.86676492558695795</v>
      </c>
      <c r="Q3401" s="1061">
        <f>VLOOKUP(C3401,'A. Rate Class Allocations'!$B$124:$J$128,7,FALSE)</f>
        <v>0.93591420350510102</v>
      </c>
      <c r="R3401" s="1061">
        <f>VLOOKUP(C3401,'A. Rate Class Allocations'!$B$124:$J$128,9,FALSE)</f>
        <v>0.67326093337246795</v>
      </c>
      <c r="S3401" s="1060">
        <f t="shared" si="160"/>
        <v>342.21386260641896</v>
      </c>
      <c r="T3401" s="1060">
        <f t="shared" si="161"/>
        <v>0.12350243616084527</v>
      </c>
    </row>
    <row r="3402" spans="1:20" s="1063" customFormat="1">
      <c r="A3402" s="1072" t="s">
        <v>846</v>
      </c>
      <c r="B3402" s="1063" t="s">
        <v>768</v>
      </c>
      <c r="C3402" s="1063" t="s">
        <v>806</v>
      </c>
      <c r="D3402" s="1063" t="s">
        <v>986</v>
      </c>
      <c r="E3402" s="1066">
        <v>2019</v>
      </c>
      <c r="F3402" s="1066">
        <v>2019</v>
      </c>
      <c r="G3402" s="1064">
        <v>43558</v>
      </c>
      <c r="H3402" s="1117">
        <f t="shared" si="159"/>
        <v>2019</v>
      </c>
      <c r="I3402" s="1118"/>
      <c r="J3402" s="1063" t="s">
        <v>925</v>
      </c>
      <c r="K3402" s="1063" t="s">
        <v>924</v>
      </c>
      <c r="L3402" s="1063" t="s">
        <v>827</v>
      </c>
      <c r="M3402" s="1063">
        <v>418.85199999999998</v>
      </c>
      <c r="N3402" s="1063">
        <v>0.19600000000000001</v>
      </c>
      <c r="O3402" s="1062">
        <f>VLOOKUP(C3402,'A. Rate Class Allocations'!$B$124:$J$128,6,FALSE)</f>
        <v>0.94261788524984402</v>
      </c>
      <c r="P3402" s="1061">
        <f>VLOOKUP(C3402,'A. Rate Class Allocations'!$B$124:$J$128,8,FALSE)</f>
        <v>0.86676492558695795</v>
      </c>
      <c r="Q3402" s="1061">
        <f>VLOOKUP(C3402,'A. Rate Class Allocations'!$B$124:$J$128,7,FALSE)</f>
        <v>0.93591420350510102</v>
      </c>
      <c r="R3402" s="1061">
        <f>VLOOKUP(C3402,'A. Rate Class Allocations'!$B$124:$J$128,9,FALSE)</f>
        <v>0.67326093337246795</v>
      </c>
      <c r="S3402" s="1060">
        <f t="shared" si="160"/>
        <v>342.21386260641896</v>
      </c>
      <c r="T3402" s="1060">
        <f t="shared" si="161"/>
        <v>0.12350243616084527</v>
      </c>
    </row>
    <row r="3403" spans="1:20" s="1063" customFormat="1">
      <c r="A3403" s="1072" t="s">
        <v>846</v>
      </c>
      <c r="B3403" s="1063" t="s">
        <v>768</v>
      </c>
      <c r="C3403" s="1063" t="s">
        <v>806</v>
      </c>
      <c r="D3403" s="1063" t="s">
        <v>985</v>
      </c>
      <c r="E3403" s="1066">
        <v>2019</v>
      </c>
      <c r="F3403" s="1066">
        <v>2019</v>
      </c>
      <c r="G3403" s="1064">
        <v>43557</v>
      </c>
      <c r="H3403" s="1117">
        <f t="shared" si="159"/>
        <v>2019</v>
      </c>
      <c r="I3403" s="1118"/>
      <c r="J3403" s="1063" t="s">
        <v>925</v>
      </c>
      <c r="K3403" s="1063" t="s">
        <v>924</v>
      </c>
      <c r="L3403" s="1063" t="s">
        <v>827</v>
      </c>
      <c r="M3403" s="1063">
        <v>2330.6400000000003</v>
      </c>
      <c r="N3403" s="1063">
        <v>1.0400000000000003</v>
      </c>
      <c r="O3403" s="1062">
        <f>VLOOKUP(C3403,'A. Rate Class Allocations'!$B$124:$J$128,6,FALSE)</f>
        <v>0.94261788524984402</v>
      </c>
      <c r="P3403" s="1061">
        <f>VLOOKUP(C3403,'A. Rate Class Allocations'!$B$124:$J$128,8,FALSE)</f>
        <v>0.86676492558695795</v>
      </c>
      <c r="Q3403" s="1061">
        <f>VLOOKUP(C3403,'A. Rate Class Allocations'!$B$124:$J$128,7,FALSE)</f>
        <v>0.93591420350510102</v>
      </c>
      <c r="R3403" s="1061">
        <f>VLOOKUP(C3403,'A. Rate Class Allocations'!$B$124:$J$128,9,FALSE)</f>
        <v>0.67326093337246795</v>
      </c>
      <c r="S3403" s="1060">
        <f t="shared" si="160"/>
        <v>1904.1984203132001</v>
      </c>
      <c r="T3403" s="1060">
        <f t="shared" si="161"/>
        <v>0.6553190490167301</v>
      </c>
    </row>
    <row r="3404" spans="1:20" s="1063" customFormat="1">
      <c r="A3404" s="1072" t="s">
        <v>846</v>
      </c>
      <c r="B3404" s="1063" t="s">
        <v>768</v>
      </c>
      <c r="C3404" s="1063" t="s">
        <v>806</v>
      </c>
      <c r="D3404" s="1063" t="s">
        <v>985</v>
      </c>
      <c r="E3404" s="1066">
        <v>2019</v>
      </c>
      <c r="F3404" s="1066">
        <v>2019</v>
      </c>
      <c r="G3404" s="1064">
        <v>43557</v>
      </c>
      <c r="H3404" s="1117">
        <f t="shared" si="159"/>
        <v>2019</v>
      </c>
      <c r="I3404" s="1118"/>
      <c r="J3404" s="1063" t="s">
        <v>925</v>
      </c>
      <c r="K3404" s="1063" t="s">
        <v>924</v>
      </c>
      <c r="L3404" s="1063" t="s">
        <v>827</v>
      </c>
      <c r="M3404" s="1063">
        <v>454.92299999999994</v>
      </c>
      <c r="N3404" s="1063">
        <v>0.20299999999999999</v>
      </c>
      <c r="O3404" s="1062">
        <f>VLOOKUP(C3404,'A. Rate Class Allocations'!$B$124:$J$128,6,FALSE)</f>
        <v>0.94261788524984402</v>
      </c>
      <c r="P3404" s="1061">
        <f>VLOOKUP(C3404,'A. Rate Class Allocations'!$B$124:$J$128,8,FALSE)</f>
        <v>0.86676492558695795</v>
      </c>
      <c r="Q3404" s="1061">
        <f>VLOOKUP(C3404,'A. Rate Class Allocations'!$B$124:$J$128,7,FALSE)</f>
        <v>0.93591420350510102</v>
      </c>
      <c r="R3404" s="1061">
        <f>VLOOKUP(C3404,'A. Rate Class Allocations'!$B$124:$J$128,9,FALSE)</f>
        <v>0.67326093337246795</v>
      </c>
      <c r="S3404" s="1060">
        <f t="shared" si="160"/>
        <v>371.68488396498032</v>
      </c>
      <c r="T3404" s="1060">
        <f t="shared" si="161"/>
        <v>0.12791323745230401</v>
      </c>
    </row>
    <row r="3405" spans="1:20" s="1063" customFormat="1">
      <c r="A3405" s="1072" t="s">
        <v>846</v>
      </c>
      <c r="B3405" s="1063" t="s">
        <v>768</v>
      </c>
      <c r="C3405" s="1063" t="s">
        <v>806</v>
      </c>
      <c r="D3405" s="1063" t="s">
        <v>984</v>
      </c>
      <c r="E3405" s="1066">
        <v>2019</v>
      </c>
      <c r="F3405" s="1066">
        <v>2019</v>
      </c>
      <c r="G3405" s="1064">
        <v>43559</v>
      </c>
      <c r="H3405" s="1117">
        <f t="shared" si="159"/>
        <v>2019</v>
      </c>
      <c r="I3405" s="1118"/>
      <c r="J3405" s="1063" t="s">
        <v>925</v>
      </c>
      <c r="K3405" s="1063" t="s">
        <v>924</v>
      </c>
      <c r="L3405" s="1063" t="s">
        <v>827</v>
      </c>
      <c r="M3405" s="1063">
        <v>1048.7879999999998</v>
      </c>
      <c r="N3405" s="1063">
        <v>0.46799999999999997</v>
      </c>
      <c r="O3405" s="1062">
        <f>VLOOKUP(C3405,'A. Rate Class Allocations'!$B$124:$J$128,6,FALSE)</f>
        <v>0.94261788524984402</v>
      </c>
      <c r="P3405" s="1061">
        <f>VLOOKUP(C3405,'A. Rate Class Allocations'!$B$124:$J$128,8,FALSE)</f>
        <v>0.86676492558695795</v>
      </c>
      <c r="Q3405" s="1061">
        <f>VLOOKUP(C3405,'A. Rate Class Allocations'!$B$124:$J$128,7,FALSE)</f>
        <v>0.93591420350510102</v>
      </c>
      <c r="R3405" s="1061">
        <f>VLOOKUP(C3405,'A. Rate Class Allocations'!$B$124:$J$128,9,FALSE)</f>
        <v>0.67326093337246795</v>
      </c>
      <c r="S3405" s="1060">
        <f t="shared" si="160"/>
        <v>856.88928914093981</v>
      </c>
      <c r="T3405" s="1060">
        <f t="shared" si="161"/>
        <v>0.29489357205752847</v>
      </c>
    </row>
    <row r="3406" spans="1:20" s="1063" customFormat="1">
      <c r="A3406" s="1072" t="s">
        <v>846</v>
      </c>
      <c r="B3406" s="1063" t="s">
        <v>768</v>
      </c>
      <c r="C3406" s="1063" t="s">
        <v>806</v>
      </c>
      <c r="D3406" s="1063" t="s">
        <v>984</v>
      </c>
      <c r="E3406" s="1066">
        <v>2019</v>
      </c>
      <c r="F3406" s="1066">
        <v>2019</v>
      </c>
      <c r="G3406" s="1064">
        <v>43559</v>
      </c>
      <c r="H3406" s="1117">
        <f t="shared" si="159"/>
        <v>2019</v>
      </c>
      <c r="I3406" s="1118"/>
      <c r="J3406" s="1063" t="s">
        <v>925</v>
      </c>
      <c r="K3406" s="1063" t="s">
        <v>924</v>
      </c>
      <c r="L3406" s="1063" t="s">
        <v>827</v>
      </c>
      <c r="M3406" s="1063">
        <v>324.94499999999994</v>
      </c>
      <c r="N3406" s="1063">
        <v>0.14499999999999999</v>
      </c>
      <c r="O3406" s="1062">
        <f>VLOOKUP(C3406,'A. Rate Class Allocations'!$B$124:$J$128,6,FALSE)</f>
        <v>0.94261788524984402</v>
      </c>
      <c r="P3406" s="1061">
        <f>VLOOKUP(C3406,'A. Rate Class Allocations'!$B$124:$J$128,8,FALSE)</f>
        <v>0.86676492558695795</v>
      </c>
      <c r="Q3406" s="1061">
        <f>VLOOKUP(C3406,'A. Rate Class Allocations'!$B$124:$J$128,7,FALSE)</f>
        <v>0.93591420350510102</v>
      </c>
      <c r="R3406" s="1061">
        <f>VLOOKUP(C3406,'A. Rate Class Allocations'!$B$124:$J$128,9,FALSE)</f>
        <v>0.67326093337246795</v>
      </c>
      <c r="S3406" s="1060">
        <f t="shared" si="160"/>
        <v>265.48920283212874</v>
      </c>
      <c r="T3406" s="1060">
        <f t="shared" si="161"/>
        <v>9.1366598180217168E-2</v>
      </c>
    </row>
    <row r="3407" spans="1:20" s="1063" customFormat="1">
      <c r="A3407" s="1072" t="s">
        <v>846</v>
      </c>
      <c r="B3407" s="1063" t="s">
        <v>768</v>
      </c>
      <c r="C3407" s="1063" t="s">
        <v>806</v>
      </c>
      <c r="D3407" s="1063" t="s">
        <v>984</v>
      </c>
      <c r="E3407" s="1066">
        <v>2019</v>
      </c>
      <c r="F3407" s="1066">
        <v>2019</v>
      </c>
      <c r="G3407" s="1064">
        <v>43559</v>
      </c>
      <c r="H3407" s="1117">
        <f t="shared" si="159"/>
        <v>2019</v>
      </c>
      <c r="I3407" s="1118"/>
      <c r="J3407" s="1063" t="s">
        <v>925</v>
      </c>
      <c r="K3407" s="1063" t="s">
        <v>924</v>
      </c>
      <c r="L3407" s="1063" t="s">
        <v>827</v>
      </c>
      <c r="M3407" s="1063">
        <v>31.374000000000002</v>
      </c>
      <c r="N3407" s="1063">
        <v>1.4E-2</v>
      </c>
      <c r="O3407" s="1062">
        <f>VLOOKUP(C3407,'A. Rate Class Allocations'!$B$124:$J$128,6,FALSE)</f>
        <v>0.94261788524984402</v>
      </c>
      <c r="P3407" s="1061">
        <f>VLOOKUP(C3407,'A. Rate Class Allocations'!$B$124:$J$128,8,FALSE)</f>
        <v>0.86676492558695795</v>
      </c>
      <c r="Q3407" s="1061">
        <f>VLOOKUP(C3407,'A. Rate Class Allocations'!$B$124:$J$128,7,FALSE)</f>
        <v>0.93591420350510102</v>
      </c>
      <c r="R3407" s="1061">
        <f>VLOOKUP(C3407,'A. Rate Class Allocations'!$B$124:$J$128,9,FALSE)</f>
        <v>0.67326093337246795</v>
      </c>
      <c r="S3407" s="1060">
        <f t="shared" si="160"/>
        <v>25.633440273446926</v>
      </c>
      <c r="T3407" s="1060">
        <f t="shared" si="161"/>
        <v>8.8216025829175194E-3</v>
      </c>
    </row>
    <row r="3408" spans="1:20" s="1063" customFormat="1">
      <c r="A3408" s="1072" t="s">
        <v>846</v>
      </c>
      <c r="B3408" s="1063" t="s">
        <v>768</v>
      </c>
      <c r="C3408" s="1063" t="s">
        <v>806</v>
      </c>
      <c r="D3408" s="1063" t="s">
        <v>983</v>
      </c>
      <c r="E3408" s="1066">
        <v>2019</v>
      </c>
      <c r="F3408" s="1066">
        <v>2019</v>
      </c>
      <c r="G3408" s="1064">
        <v>43581</v>
      </c>
      <c r="H3408" s="1117">
        <f t="shared" si="159"/>
        <v>2019</v>
      </c>
      <c r="I3408" s="1118"/>
      <c r="J3408" s="1063" t="s">
        <v>925</v>
      </c>
      <c r="K3408" s="1063" t="s">
        <v>924</v>
      </c>
      <c r="L3408" s="1063" t="s">
        <v>827</v>
      </c>
      <c r="M3408" s="1063">
        <v>2541.5999999999995</v>
      </c>
      <c r="N3408" s="1063">
        <v>0.48</v>
      </c>
      <c r="O3408" s="1062">
        <f>VLOOKUP(C3408,'A. Rate Class Allocations'!$B$124:$J$128,6,FALSE)</f>
        <v>0.94261788524984402</v>
      </c>
      <c r="P3408" s="1061">
        <f>VLOOKUP(C3408,'A. Rate Class Allocations'!$B$124:$J$128,8,FALSE)</f>
        <v>0.86676492558695795</v>
      </c>
      <c r="Q3408" s="1061">
        <f>VLOOKUP(C3408,'A. Rate Class Allocations'!$B$124:$J$128,7,FALSE)</f>
        <v>0.93591420350510102</v>
      </c>
      <c r="R3408" s="1061">
        <f>VLOOKUP(C3408,'A. Rate Class Allocations'!$B$124:$J$128,9,FALSE)</f>
        <v>0.67326093337246795</v>
      </c>
      <c r="S3408" s="1060">
        <f t="shared" si="160"/>
        <v>2076.5586727542768</v>
      </c>
      <c r="T3408" s="1060">
        <f t="shared" si="161"/>
        <v>0.30245494570002923</v>
      </c>
    </row>
    <row r="3409" spans="1:20" s="1063" customFormat="1">
      <c r="A3409" s="1072" t="s">
        <v>846</v>
      </c>
      <c r="B3409" s="1063" t="s">
        <v>768</v>
      </c>
      <c r="C3409" s="1063" t="s">
        <v>806</v>
      </c>
      <c r="D3409" s="1063" t="s">
        <v>983</v>
      </c>
      <c r="E3409" s="1066">
        <v>2019</v>
      </c>
      <c r="F3409" s="1066">
        <v>2019</v>
      </c>
      <c r="G3409" s="1064">
        <v>43581</v>
      </c>
      <c r="H3409" s="1117">
        <f t="shared" si="159"/>
        <v>2019</v>
      </c>
      <c r="I3409" s="1118"/>
      <c r="J3409" s="1063" t="s">
        <v>925</v>
      </c>
      <c r="K3409" s="1063" t="s">
        <v>924</v>
      </c>
      <c r="L3409" s="1063" t="s">
        <v>827</v>
      </c>
      <c r="M3409" s="1063">
        <v>1101.3599999999999</v>
      </c>
      <c r="N3409" s="1063">
        <v>0.20800000000000002</v>
      </c>
      <c r="O3409" s="1062">
        <f>VLOOKUP(C3409,'A. Rate Class Allocations'!$B$124:$J$128,6,FALSE)</f>
        <v>0.94261788524984402</v>
      </c>
      <c r="P3409" s="1061">
        <f>VLOOKUP(C3409,'A. Rate Class Allocations'!$B$124:$J$128,8,FALSE)</f>
        <v>0.86676492558695795</v>
      </c>
      <c r="Q3409" s="1061">
        <f>VLOOKUP(C3409,'A. Rate Class Allocations'!$B$124:$J$128,7,FALSE)</f>
        <v>0.93591420350510102</v>
      </c>
      <c r="R3409" s="1061">
        <f>VLOOKUP(C3409,'A. Rate Class Allocations'!$B$124:$J$128,9,FALSE)</f>
        <v>0.67326093337246795</v>
      </c>
      <c r="S3409" s="1060">
        <f t="shared" si="160"/>
        <v>899.84209152685355</v>
      </c>
      <c r="T3409" s="1060">
        <f t="shared" si="161"/>
        <v>0.13106380980334603</v>
      </c>
    </row>
    <row r="3410" spans="1:20" s="1063" customFormat="1">
      <c r="A3410" s="1072" t="s">
        <v>846</v>
      </c>
      <c r="B3410" s="1063" t="s">
        <v>768</v>
      </c>
      <c r="C3410" s="1063" t="s">
        <v>806</v>
      </c>
      <c r="D3410" s="1063" t="s">
        <v>983</v>
      </c>
      <c r="E3410" s="1066">
        <v>2019</v>
      </c>
      <c r="F3410" s="1066">
        <v>2019</v>
      </c>
      <c r="G3410" s="1064">
        <v>43581</v>
      </c>
      <c r="H3410" s="1117">
        <f t="shared" si="159"/>
        <v>2019</v>
      </c>
      <c r="I3410" s="1118"/>
      <c r="J3410" s="1063" t="s">
        <v>925</v>
      </c>
      <c r="K3410" s="1063" t="s">
        <v>924</v>
      </c>
      <c r="L3410" s="1063" t="s">
        <v>827</v>
      </c>
      <c r="M3410" s="1063">
        <v>529.49999999999977</v>
      </c>
      <c r="N3410" s="1063">
        <v>9.9999999999999978E-2</v>
      </c>
      <c r="O3410" s="1062">
        <f>VLOOKUP(C3410,'A. Rate Class Allocations'!$B$124:$J$128,6,FALSE)</f>
        <v>0.94261788524984402</v>
      </c>
      <c r="P3410" s="1061">
        <f>VLOOKUP(C3410,'A. Rate Class Allocations'!$B$124:$J$128,8,FALSE)</f>
        <v>0.86676492558695795</v>
      </c>
      <c r="Q3410" s="1061">
        <f>VLOOKUP(C3410,'A. Rate Class Allocations'!$B$124:$J$128,7,FALSE)</f>
        <v>0.93591420350510102</v>
      </c>
      <c r="R3410" s="1061">
        <f>VLOOKUP(C3410,'A. Rate Class Allocations'!$B$124:$J$128,9,FALSE)</f>
        <v>0.67326093337246795</v>
      </c>
      <c r="S3410" s="1060">
        <f t="shared" si="160"/>
        <v>432.61639015714093</v>
      </c>
      <c r="T3410" s="1060">
        <f t="shared" si="161"/>
        <v>6.3011447020839412E-2</v>
      </c>
    </row>
    <row r="3411" spans="1:20" s="1063" customFormat="1">
      <c r="A3411" s="1072" t="s">
        <v>846</v>
      </c>
      <c r="B3411" s="1063" t="s">
        <v>768</v>
      </c>
      <c r="C3411" s="1063" t="s">
        <v>806</v>
      </c>
      <c r="D3411" s="1063" t="s">
        <v>983</v>
      </c>
      <c r="E3411" s="1066">
        <v>2019</v>
      </c>
      <c r="F3411" s="1066">
        <v>2019</v>
      </c>
      <c r="G3411" s="1064">
        <v>43581</v>
      </c>
      <c r="H3411" s="1117">
        <f t="shared" si="159"/>
        <v>2019</v>
      </c>
      <c r="I3411" s="1118"/>
      <c r="J3411" s="1063" t="s">
        <v>925</v>
      </c>
      <c r="K3411" s="1063" t="s">
        <v>924</v>
      </c>
      <c r="L3411" s="1063" t="s">
        <v>827</v>
      </c>
      <c r="M3411" s="1063">
        <v>1620.27</v>
      </c>
      <c r="N3411" s="1063">
        <v>0.30599999999999999</v>
      </c>
      <c r="O3411" s="1062">
        <f>VLOOKUP(C3411,'A. Rate Class Allocations'!$B$124:$J$128,6,FALSE)</f>
        <v>0.94261788524984402</v>
      </c>
      <c r="P3411" s="1061">
        <f>VLOOKUP(C3411,'A. Rate Class Allocations'!$B$124:$J$128,8,FALSE)</f>
        <v>0.86676492558695795</v>
      </c>
      <c r="Q3411" s="1061">
        <f>VLOOKUP(C3411,'A. Rate Class Allocations'!$B$124:$J$128,7,FALSE)</f>
        <v>0.93591420350510102</v>
      </c>
      <c r="R3411" s="1061">
        <f>VLOOKUP(C3411,'A. Rate Class Allocations'!$B$124:$J$128,9,FALSE)</f>
        <v>0.67326093337246795</v>
      </c>
      <c r="S3411" s="1060">
        <f t="shared" si="160"/>
        <v>1323.8061538808518</v>
      </c>
      <c r="T3411" s="1060">
        <f t="shared" si="161"/>
        <v>0.19281502788376864</v>
      </c>
    </row>
    <row r="3412" spans="1:20" s="1063" customFormat="1">
      <c r="A3412" s="1072" t="s">
        <v>846</v>
      </c>
      <c r="B3412" s="1063" t="s">
        <v>768</v>
      </c>
      <c r="C3412" s="1063" t="s">
        <v>806</v>
      </c>
      <c r="D3412" s="1063" t="s">
        <v>983</v>
      </c>
      <c r="E3412" s="1066">
        <v>2019</v>
      </c>
      <c r="F3412" s="1066">
        <v>2019</v>
      </c>
      <c r="G3412" s="1064">
        <v>43581</v>
      </c>
      <c r="H3412" s="1117">
        <f t="shared" si="159"/>
        <v>2019</v>
      </c>
      <c r="I3412" s="1118"/>
      <c r="J3412" s="1063" t="s">
        <v>925</v>
      </c>
      <c r="K3412" s="1063" t="s">
        <v>924</v>
      </c>
      <c r="L3412" s="1063" t="s">
        <v>827</v>
      </c>
      <c r="M3412" s="1063">
        <v>603.62999999999988</v>
      </c>
      <c r="N3412" s="1063">
        <v>0.114</v>
      </c>
      <c r="O3412" s="1062">
        <f>VLOOKUP(C3412,'A. Rate Class Allocations'!$B$124:$J$128,6,FALSE)</f>
        <v>0.94261788524984402</v>
      </c>
      <c r="P3412" s="1061">
        <f>VLOOKUP(C3412,'A. Rate Class Allocations'!$B$124:$J$128,8,FALSE)</f>
        <v>0.86676492558695795</v>
      </c>
      <c r="Q3412" s="1061">
        <f>VLOOKUP(C3412,'A. Rate Class Allocations'!$B$124:$J$128,7,FALSE)</f>
        <v>0.93591420350510102</v>
      </c>
      <c r="R3412" s="1061">
        <f>VLOOKUP(C3412,'A. Rate Class Allocations'!$B$124:$J$128,9,FALSE)</f>
        <v>0.67326093337246795</v>
      </c>
      <c r="S3412" s="1060">
        <f t="shared" si="160"/>
        <v>493.1826847791408</v>
      </c>
      <c r="T3412" s="1060">
        <f t="shared" si="161"/>
        <v>7.1833049603756943E-2</v>
      </c>
    </row>
    <row r="3413" spans="1:20" s="1063" customFormat="1">
      <c r="A3413" s="1072" t="s">
        <v>846</v>
      </c>
      <c r="B3413" s="1063" t="s">
        <v>768</v>
      </c>
      <c r="C3413" s="1063" t="s">
        <v>806</v>
      </c>
      <c r="D3413" s="1063" t="s">
        <v>983</v>
      </c>
      <c r="E3413" s="1066">
        <v>2019</v>
      </c>
      <c r="F3413" s="1066">
        <v>2019</v>
      </c>
      <c r="G3413" s="1064">
        <v>43581</v>
      </c>
      <c r="H3413" s="1117">
        <f t="shared" si="159"/>
        <v>2019</v>
      </c>
      <c r="I3413" s="1118"/>
      <c r="J3413" s="1063" t="s">
        <v>843</v>
      </c>
      <c r="K3413" s="1063" t="s">
        <v>924</v>
      </c>
      <c r="L3413" s="1063" t="s">
        <v>827</v>
      </c>
      <c r="M3413" s="1063">
        <v>301.81499999999994</v>
      </c>
      <c r="N3413" s="1063">
        <v>5.7000000000000002E-2</v>
      </c>
      <c r="O3413" s="1062">
        <f>VLOOKUP(C3413,'A. Rate Class Allocations'!$B$124:$J$128,6,FALSE)</f>
        <v>0.94261788524984402</v>
      </c>
      <c r="P3413" s="1061">
        <f>VLOOKUP(C3413,'A. Rate Class Allocations'!$B$124:$J$128,8,FALSE)</f>
        <v>0.86676492558695795</v>
      </c>
      <c r="Q3413" s="1061">
        <f>VLOOKUP(C3413,'A. Rate Class Allocations'!$B$124:$J$128,7,FALSE)</f>
        <v>0.93591420350510102</v>
      </c>
      <c r="R3413" s="1061">
        <f>VLOOKUP(C3413,'A. Rate Class Allocations'!$B$124:$J$128,9,FALSE)</f>
        <v>0.67326093337246795</v>
      </c>
      <c r="S3413" s="1060">
        <f t="shared" si="160"/>
        <v>246.5913423895704</v>
      </c>
      <c r="T3413" s="1060">
        <f t="shared" si="161"/>
        <v>3.5916524801878472E-2</v>
      </c>
    </row>
    <row r="3414" spans="1:20" s="1063" customFormat="1">
      <c r="A3414" s="1072" t="s">
        <v>846</v>
      </c>
      <c r="B3414" s="1063" t="s">
        <v>768</v>
      </c>
      <c r="C3414" s="1063" t="s">
        <v>806</v>
      </c>
      <c r="D3414" s="1063" t="s">
        <v>982</v>
      </c>
      <c r="E3414" s="1066">
        <v>2019</v>
      </c>
      <c r="F3414" s="1066">
        <v>2019</v>
      </c>
      <c r="G3414" s="1064">
        <v>43579</v>
      </c>
      <c r="H3414" s="1117">
        <f t="shared" si="159"/>
        <v>2019</v>
      </c>
      <c r="I3414" s="1118"/>
      <c r="J3414" s="1063" t="s">
        <v>925</v>
      </c>
      <c r="K3414" s="1063" t="s">
        <v>924</v>
      </c>
      <c r="L3414" s="1063" t="s">
        <v>827</v>
      </c>
      <c r="M3414" s="1063">
        <v>121.68</v>
      </c>
      <c r="N3414" s="1063">
        <v>0.23399999999999999</v>
      </c>
      <c r="O3414" s="1062">
        <f>VLOOKUP(C3414,'A. Rate Class Allocations'!$B$124:$J$128,6,FALSE)</f>
        <v>0.94261788524984402</v>
      </c>
      <c r="P3414" s="1061">
        <f>VLOOKUP(C3414,'A. Rate Class Allocations'!$B$124:$J$128,8,FALSE)</f>
        <v>0.86676492558695795</v>
      </c>
      <c r="Q3414" s="1061">
        <f>VLOOKUP(C3414,'A. Rate Class Allocations'!$B$124:$J$128,7,FALSE)</f>
        <v>0.93591420350510102</v>
      </c>
      <c r="R3414" s="1061">
        <f>VLOOKUP(C3414,'A. Rate Class Allocations'!$B$124:$J$128,9,FALSE)</f>
        <v>0.67326093337246795</v>
      </c>
      <c r="S3414" s="1060">
        <f t="shared" si="160"/>
        <v>99.415981783420079</v>
      </c>
      <c r="T3414" s="1060">
        <f t="shared" si="161"/>
        <v>0.14744678602876424</v>
      </c>
    </row>
    <row r="3415" spans="1:20" s="1063" customFormat="1">
      <c r="A3415" s="1072" t="s">
        <v>846</v>
      </c>
      <c r="B3415" s="1063" t="s">
        <v>768</v>
      </c>
      <c r="C3415" s="1063" t="s">
        <v>806</v>
      </c>
      <c r="D3415" s="1063" t="s">
        <v>982</v>
      </c>
      <c r="E3415" s="1066">
        <v>2019</v>
      </c>
      <c r="F3415" s="1066">
        <v>2019</v>
      </c>
      <c r="G3415" s="1064">
        <v>43579</v>
      </c>
      <c r="H3415" s="1117">
        <f t="shared" si="159"/>
        <v>2019</v>
      </c>
      <c r="I3415" s="1118"/>
      <c r="J3415" s="1063" t="s">
        <v>925</v>
      </c>
      <c r="K3415" s="1063" t="s">
        <v>924</v>
      </c>
      <c r="L3415" s="1063" t="s">
        <v>827</v>
      </c>
      <c r="M3415" s="1063">
        <v>220.48000000000002</v>
      </c>
      <c r="N3415" s="1063">
        <v>0.42400000000000004</v>
      </c>
      <c r="O3415" s="1062">
        <f>VLOOKUP(C3415,'A. Rate Class Allocations'!$B$124:$J$128,6,FALSE)</f>
        <v>0.94261788524984402</v>
      </c>
      <c r="P3415" s="1061">
        <f>VLOOKUP(C3415,'A. Rate Class Allocations'!$B$124:$J$128,8,FALSE)</f>
        <v>0.86676492558695795</v>
      </c>
      <c r="Q3415" s="1061">
        <f>VLOOKUP(C3415,'A. Rate Class Allocations'!$B$124:$J$128,7,FALSE)</f>
        <v>0.93591420350510102</v>
      </c>
      <c r="R3415" s="1061">
        <f>VLOOKUP(C3415,'A. Rate Class Allocations'!$B$124:$J$128,9,FALSE)</f>
        <v>0.67326093337246795</v>
      </c>
      <c r="S3415" s="1060">
        <f t="shared" si="160"/>
        <v>180.13836015457315</v>
      </c>
      <c r="T3415" s="1060">
        <f t="shared" si="161"/>
        <v>0.26716853536835916</v>
      </c>
    </row>
    <row r="3416" spans="1:20" s="1063" customFormat="1">
      <c r="A3416" s="1072" t="s">
        <v>846</v>
      </c>
      <c r="B3416" s="1063" t="s">
        <v>768</v>
      </c>
      <c r="C3416" s="1063" t="s">
        <v>806</v>
      </c>
      <c r="D3416" s="1063" t="s">
        <v>982</v>
      </c>
      <c r="E3416" s="1066">
        <v>2019</v>
      </c>
      <c r="F3416" s="1066">
        <v>2019</v>
      </c>
      <c r="G3416" s="1064">
        <v>43579</v>
      </c>
      <c r="H3416" s="1117">
        <f t="shared" si="159"/>
        <v>2019</v>
      </c>
      <c r="I3416" s="1118"/>
      <c r="J3416" s="1063" t="s">
        <v>925</v>
      </c>
      <c r="K3416" s="1063" t="s">
        <v>924</v>
      </c>
      <c r="L3416" s="1063" t="s">
        <v>827</v>
      </c>
      <c r="M3416" s="1063">
        <v>65.52</v>
      </c>
      <c r="N3416" s="1063">
        <v>0.126</v>
      </c>
      <c r="O3416" s="1062">
        <f>VLOOKUP(C3416,'A. Rate Class Allocations'!$B$124:$J$128,6,FALSE)</f>
        <v>0.94261788524984402</v>
      </c>
      <c r="P3416" s="1061">
        <f>VLOOKUP(C3416,'A. Rate Class Allocations'!$B$124:$J$128,8,FALSE)</f>
        <v>0.86676492558695795</v>
      </c>
      <c r="Q3416" s="1061">
        <f>VLOOKUP(C3416,'A. Rate Class Allocations'!$B$124:$J$128,7,FALSE)</f>
        <v>0.93591420350510102</v>
      </c>
      <c r="R3416" s="1061">
        <f>VLOOKUP(C3416,'A. Rate Class Allocations'!$B$124:$J$128,9,FALSE)</f>
        <v>0.67326093337246795</v>
      </c>
      <c r="S3416" s="1060">
        <f t="shared" si="160"/>
        <v>53.531682498764653</v>
      </c>
      <c r="T3416" s="1060">
        <f t="shared" si="161"/>
        <v>7.9394423246257673E-2</v>
      </c>
    </row>
    <row r="3417" spans="1:20" s="1063" customFormat="1">
      <c r="A3417" s="1072" t="s">
        <v>846</v>
      </c>
      <c r="B3417" s="1063" t="s">
        <v>768</v>
      </c>
      <c r="C3417" s="1063" t="s">
        <v>806</v>
      </c>
      <c r="D3417" s="1063" t="s">
        <v>982</v>
      </c>
      <c r="E3417" s="1066">
        <v>2019</v>
      </c>
      <c r="F3417" s="1066">
        <v>2019</v>
      </c>
      <c r="G3417" s="1064">
        <v>43579</v>
      </c>
      <c r="H3417" s="1117">
        <f t="shared" si="159"/>
        <v>2019</v>
      </c>
      <c r="I3417" s="1118"/>
      <c r="J3417" s="1063" t="s">
        <v>925</v>
      </c>
      <c r="K3417" s="1063" t="s">
        <v>924</v>
      </c>
      <c r="L3417" s="1063" t="s">
        <v>827</v>
      </c>
      <c r="M3417" s="1063">
        <v>22.879999999999995</v>
      </c>
      <c r="N3417" s="1063">
        <v>4.3999999999999997E-2</v>
      </c>
      <c r="O3417" s="1062">
        <f>VLOOKUP(C3417,'A. Rate Class Allocations'!$B$124:$J$128,6,FALSE)</f>
        <v>0.94261788524984402</v>
      </c>
      <c r="P3417" s="1061">
        <f>VLOOKUP(C3417,'A. Rate Class Allocations'!$B$124:$J$128,8,FALSE)</f>
        <v>0.86676492558695795</v>
      </c>
      <c r="Q3417" s="1061">
        <f>VLOOKUP(C3417,'A. Rate Class Allocations'!$B$124:$J$128,7,FALSE)</f>
        <v>0.93591420350510102</v>
      </c>
      <c r="R3417" s="1061">
        <f>VLOOKUP(C3417,'A. Rate Class Allocations'!$B$124:$J$128,9,FALSE)</f>
        <v>0.67326093337246795</v>
      </c>
      <c r="S3417" s="1060">
        <f t="shared" si="160"/>
        <v>18.69360341226702</v>
      </c>
      <c r="T3417" s="1060">
        <f t="shared" si="161"/>
        <v>2.7725036689169345E-2</v>
      </c>
    </row>
    <row r="3418" spans="1:20" s="1063" customFormat="1">
      <c r="A3418" s="1072" t="s">
        <v>846</v>
      </c>
      <c r="B3418" s="1063" t="s">
        <v>768</v>
      </c>
      <c r="C3418" s="1063" t="s">
        <v>806</v>
      </c>
      <c r="D3418" s="1063" t="s">
        <v>981</v>
      </c>
      <c r="E3418" s="1066">
        <v>2019</v>
      </c>
      <c r="F3418" s="1066">
        <v>2019</v>
      </c>
      <c r="G3418" s="1064">
        <v>43581</v>
      </c>
      <c r="H3418" s="1117">
        <f t="shared" si="159"/>
        <v>2019</v>
      </c>
      <c r="I3418" s="1118"/>
      <c r="J3418" s="1063" t="s">
        <v>925</v>
      </c>
      <c r="K3418" s="1063" t="s">
        <v>924</v>
      </c>
      <c r="L3418" s="1063" t="s">
        <v>827</v>
      </c>
      <c r="M3418" s="1063">
        <v>5713.344000000001</v>
      </c>
      <c r="N3418" s="1063">
        <v>1.2480000000000002</v>
      </c>
      <c r="O3418" s="1062">
        <f>VLOOKUP(C3418,'A. Rate Class Allocations'!$B$124:$J$128,6,FALSE)</f>
        <v>0.94261788524984402</v>
      </c>
      <c r="P3418" s="1061">
        <f>VLOOKUP(C3418,'A. Rate Class Allocations'!$B$124:$J$128,8,FALSE)</f>
        <v>0.86676492558695795</v>
      </c>
      <c r="Q3418" s="1061">
        <f>VLOOKUP(C3418,'A. Rate Class Allocations'!$B$124:$J$128,7,FALSE)</f>
        <v>0.93591420350510102</v>
      </c>
      <c r="R3418" s="1061">
        <f>VLOOKUP(C3418,'A. Rate Class Allocations'!$B$124:$J$128,9,FALSE)</f>
        <v>0.67326093337246795</v>
      </c>
      <c r="S3418" s="1060">
        <f t="shared" si="160"/>
        <v>4667.9627138922788</v>
      </c>
      <c r="T3418" s="1060">
        <f t="shared" si="161"/>
        <v>0.78638285882007619</v>
      </c>
    </row>
    <row r="3419" spans="1:20" s="1063" customFormat="1">
      <c r="A3419" s="1072" t="s">
        <v>846</v>
      </c>
      <c r="B3419" s="1063" t="s">
        <v>768</v>
      </c>
      <c r="C3419" s="1063" t="s">
        <v>806</v>
      </c>
      <c r="D3419" s="1063" t="s">
        <v>981</v>
      </c>
      <c r="E3419" s="1066">
        <v>2019</v>
      </c>
      <c r="F3419" s="1066">
        <v>2019</v>
      </c>
      <c r="G3419" s="1064">
        <v>43581</v>
      </c>
      <c r="H3419" s="1117">
        <f t="shared" si="159"/>
        <v>2019</v>
      </c>
      <c r="I3419" s="1118"/>
      <c r="J3419" s="1063" t="s">
        <v>843</v>
      </c>
      <c r="K3419" s="1063" t="s">
        <v>924</v>
      </c>
      <c r="L3419" s="1063" t="s">
        <v>827</v>
      </c>
      <c r="M3419" s="1063">
        <v>668.38799999999992</v>
      </c>
      <c r="N3419" s="1063">
        <v>0.14600000000000002</v>
      </c>
      <c r="O3419" s="1062">
        <f>VLOOKUP(C3419,'A. Rate Class Allocations'!$B$124:$J$128,6,FALSE)</f>
        <v>0.94261788524984402</v>
      </c>
      <c r="P3419" s="1061">
        <f>VLOOKUP(C3419,'A. Rate Class Allocations'!$B$124:$J$128,8,FALSE)</f>
        <v>0.86676492558695795</v>
      </c>
      <c r="Q3419" s="1061">
        <f>VLOOKUP(C3419,'A. Rate Class Allocations'!$B$124:$J$128,7,FALSE)</f>
        <v>0.93591420350510102</v>
      </c>
      <c r="R3419" s="1061">
        <f>VLOOKUP(C3419,'A. Rate Class Allocations'!$B$124:$J$128,9,FALSE)</f>
        <v>0.67326093337246795</v>
      </c>
      <c r="S3419" s="1060">
        <f t="shared" si="160"/>
        <v>546.09179184957736</v>
      </c>
      <c r="T3419" s="1060">
        <f t="shared" si="161"/>
        <v>9.1996712650425569E-2</v>
      </c>
    </row>
    <row r="3420" spans="1:20" s="1063" customFormat="1">
      <c r="A3420" s="1072" t="s">
        <v>846</v>
      </c>
      <c r="B3420" s="1063" t="s">
        <v>768</v>
      </c>
      <c r="C3420" s="1063" t="s">
        <v>806</v>
      </c>
      <c r="D3420" s="1063" t="s">
        <v>980</v>
      </c>
      <c r="E3420" s="1066">
        <v>2019</v>
      </c>
      <c r="F3420" s="1066">
        <v>2019</v>
      </c>
      <c r="G3420" s="1064">
        <v>43482</v>
      </c>
      <c r="H3420" s="1117">
        <f t="shared" si="159"/>
        <v>2019</v>
      </c>
      <c r="I3420" s="1118"/>
      <c r="J3420" s="1063" t="s">
        <v>925</v>
      </c>
      <c r="K3420" s="1063" t="s">
        <v>924</v>
      </c>
      <c r="L3420" s="1063" t="s">
        <v>827</v>
      </c>
      <c r="M3420" s="1063">
        <v>490.03200000000004</v>
      </c>
      <c r="N3420" s="1063">
        <v>0.246</v>
      </c>
      <c r="O3420" s="1062">
        <f>VLOOKUP(C3420,'A. Rate Class Allocations'!$B$124:$J$128,6,FALSE)</f>
        <v>0.94261788524984402</v>
      </c>
      <c r="P3420" s="1061">
        <f>VLOOKUP(C3420,'A. Rate Class Allocations'!$B$124:$J$128,8,FALSE)</f>
        <v>0.86676492558695795</v>
      </c>
      <c r="Q3420" s="1061">
        <f>VLOOKUP(C3420,'A. Rate Class Allocations'!$B$124:$J$128,7,FALSE)</f>
        <v>0.93591420350510102</v>
      </c>
      <c r="R3420" s="1061">
        <f>VLOOKUP(C3420,'A. Rate Class Allocations'!$B$124:$J$128,9,FALSE)</f>
        <v>0.67326093337246795</v>
      </c>
      <c r="S3420" s="1060">
        <f t="shared" si="160"/>
        <v>400.3699242709805</v>
      </c>
      <c r="T3420" s="1060">
        <f t="shared" si="161"/>
        <v>0.15500815967126497</v>
      </c>
    </row>
    <row r="3421" spans="1:20" s="1063" customFormat="1">
      <c r="A3421" s="1072" t="s">
        <v>846</v>
      </c>
      <c r="B3421" s="1063" t="s">
        <v>768</v>
      </c>
      <c r="C3421" s="1063" t="s">
        <v>806</v>
      </c>
      <c r="D3421" s="1063" t="s">
        <v>979</v>
      </c>
      <c r="E3421" s="1066">
        <v>2019</v>
      </c>
      <c r="F3421" s="1066">
        <v>2019</v>
      </c>
      <c r="G3421" s="1064">
        <v>43482</v>
      </c>
      <c r="H3421" s="1117">
        <f t="shared" si="159"/>
        <v>2019</v>
      </c>
      <c r="I3421" s="1118"/>
      <c r="J3421" s="1063" t="s">
        <v>925</v>
      </c>
      <c r="K3421" s="1063" t="s">
        <v>924</v>
      </c>
      <c r="L3421" s="1063" t="s">
        <v>827</v>
      </c>
      <c r="M3421" s="1063">
        <v>389.93399999999997</v>
      </c>
      <c r="N3421" s="1063">
        <v>0.17399999999999999</v>
      </c>
      <c r="O3421" s="1062">
        <f>VLOOKUP(C3421,'A. Rate Class Allocations'!$B$124:$J$128,6,FALSE)</f>
        <v>0.94261788524984402</v>
      </c>
      <c r="P3421" s="1061">
        <f>VLOOKUP(C3421,'A. Rate Class Allocations'!$B$124:$J$128,8,FALSE)</f>
        <v>0.86676492558695795</v>
      </c>
      <c r="Q3421" s="1061">
        <f>VLOOKUP(C3421,'A. Rate Class Allocations'!$B$124:$J$128,7,FALSE)</f>
        <v>0.93591420350510102</v>
      </c>
      <c r="R3421" s="1061">
        <f>VLOOKUP(C3421,'A. Rate Class Allocations'!$B$124:$J$128,9,FALSE)</f>
        <v>0.67326093337246795</v>
      </c>
      <c r="S3421" s="1060">
        <f t="shared" si="160"/>
        <v>318.58704339855456</v>
      </c>
      <c r="T3421" s="1060">
        <f t="shared" si="161"/>
        <v>0.10963991781626058</v>
      </c>
    </row>
    <row r="3422" spans="1:20" s="1063" customFormat="1">
      <c r="A3422" s="1072" t="s">
        <v>846</v>
      </c>
      <c r="B3422" s="1063" t="s">
        <v>768</v>
      </c>
      <c r="C3422" s="1063" t="s">
        <v>806</v>
      </c>
      <c r="D3422" s="1063" t="s">
        <v>979</v>
      </c>
      <c r="E3422" s="1066">
        <v>2019</v>
      </c>
      <c r="F3422" s="1066">
        <v>2019</v>
      </c>
      <c r="G3422" s="1064">
        <v>43482</v>
      </c>
      <c r="H3422" s="1117">
        <f t="shared" si="159"/>
        <v>2019</v>
      </c>
      <c r="I3422" s="1118"/>
      <c r="J3422" s="1063" t="s">
        <v>925</v>
      </c>
      <c r="K3422" s="1063" t="s">
        <v>924</v>
      </c>
      <c r="L3422" s="1063" t="s">
        <v>827</v>
      </c>
      <c r="M3422" s="1063">
        <v>340.63200000000006</v>
      </c>
      <c r="N3422" s="1063">
        <v>0.15200000000000002</v>
      </c>
      <c r="O3422" s="1062">
        <f>VLOOKUP(C3422,'A. Rate Class Allocations'!$B$124:$J$128,6,FALSE)</f>
        <v>0.94261788524984402</v>
      </c>
      <c r="P3422" s="1061">
        <f>VLOOKUP(C3422,'A. Rate Class Allocations'!$B$124:$J$128,8,FALSE)</f>
        <v>0.86676492558695795</v>
      </c>
      <c r="Q3422" s="1061">
        <f>VLOOKUP(C3422,'A. Rate Class Allocations'!$B$124:$J$128,7,FALSE)</f>
        <v>0.93591420350510102</v>
      </c>
      <c r="R3422" s="1061">
        <f>VLOOKUP(C3422,'A. Rate Class Allocations'!$B$124:$J$128,9,FALSE)</f>
        <v>0.67326093337246795</v>
      </c>
      <c r="S3422" s="1060">
        <f t="shared" si="160"/>
        <v>278.30592296885237</v>
      </c>
      <c r="T3422" s="1060">
        <f t="shared" si="161"/>
        <v>9.5777399471675934E-2</v>
      </c>
    </row>
    <row r="3423" spans="1:20" s="1063" customFormat="1">
      <c r="A3423" s="1072" t="s">
        <v>846</v>
      </c>
      <c r="B3423" s="1063" t="s">
        <v>768</v>
      </c>
      <c r="C3423" s="1063" t="s">
        <v>806</v>
      </c>
      <c r="D3423" s="1063" t="s">
        <v>979</v>
      </c>
      <c r="E3423" s="1066">
        <v>2019</v>
      </c>
      <c r="F3423" s="1066">
        <v>2019</v>
      </c>
      <c r="G3423" s="1064">
        <v>43482</v>
      </c>
      <c r="H3423" s="1117">
        <f t="shared" si="159"/>
        <v>2019</v>
      </c>
      <c r="I3423" s="1118"/>
      <c r="J3423" s="1063" t="s">
        <v>925</v>
      </c>
      <c r="K3423" s="1063" t="s">
        <v>924</v>
      </c>
      <c r="L3423" s="1063" t="s">
        <v>827</v>
      </c>
      <c r="M3423" s="1063">
        <v>918.80999999999983</v>
      </c>
      <c r="N3423" s="1063">
        <v>0.40999999999999992</v>
      </c>
      <c r="O3423" s="1062">
        <f>VLOOKUP(C3423,'A. Rate Class Allocations'!$B$124:$J$128,6,FALSE)</f>
        <v>0.94261788524984402</v>
      </c>
      <c r="P3423" s="1061">
        <f>VLOOKUP(C3423,'A. Rate Class Allocations'!$B$124:$J$128,8,FALSE)</f>
        <v>0.86676492558695795</v>
      </c>
      <c r="Q3423" s="1061">
        <f>VLOOKUP(C3423,'A. Rate Class Allocations'!$B$124:$J$128,7,FALSE)</f>
        <v>0.93591420350510102</v>
      </c>
      <c r="R3423" s="1061">
        <f>VLOOKUP(C3423,'A. Rate Class Allocations'!$B$124:$J$128,9,FALSE)</f>
        <v>0.67326093337246795</v>
      </c>
      <c r="S3423" s="1060">
        <f t="shared" si="160"/>
        <v>750.69360800808829</v>
      </c>
      <c r="T3423" s="1060">
        <f t="shared" si="161"/>
        <v>0.25834693278544157</v>
      </c>
    </row>
    <row r="3424" spans="1:20" s="1063" customFormat="1">
      <c r="A3424" s="1072" t="s">
        <v>846</v>
      </c>
      <c r="B3424" s="1063" t="s">
        <v>768</v>
      </c>
      <c r="C3424" s="1063" t="s">
        <v>806</v>
      </c>
      <c r="D3424" s="1063" t="s">
        <v>978</v>
      </c>
      <c r="E3424" s="1066">
        <v>2019</v>
      </c>
      <c r="F3424" s="1066">
        <v>2019</v>
      </c>
      <c r="G3424" s="1064">
        <v>43482</v>
      </c>
      <c r="H3424" s="1117">
        <f t="shared" si="159"/>
        <v>2019</v>
      </c>
      <c r="I3424" s="1118"/>
      <c r="J3424" s="1063" t="s">
        <v>925</v>
      </c>
      <c r="K3424" s="1063" t="s">
        <v>924</v>
      </c>
      <c r="L3424" s="1063" t="s">
        <v>827</v>
      </c>
      <c r="M3424" s="1063">
        <v>816.71999999999991</v>
      </c>
      <c r="N3424" s="1063">
        <v>0.32799999999999996</v>
      </c>
      <c r="O3424" s="1062">
        <f>VLOOKUP(C3424,'A. Rate Class Allocations'!$B$124:$J$128,6,FALSE)</f>
        <v>0.94261788524984402</v>
      </c>
      <c r="P3424" s="1061">
        <f>VLOOKUP(C3424,'A. Rate Class Allocations'!$B$124:$J$128,8,FALSE)</f>
        <v>0.86676492558695795</v>
      </c>
      <c r="Q3424" s="1061">
        <f>VLOOKUP(C3424,'A. Rate Class Allocations'!$B$124:$J$128,7,FALSE)</f>
        <v>0.93591420350510102</v>
      </c>
      <c r="R3424" s="1061">
        <f>VLOOKUP(C3424,'A. Rate Class Allocations'!$B$124:$J$128,9,FALSE)</f>
        <v>0.67326093337246795</v>
      </c>
      <c r="S3424" s="1060">
        <f t="shared" si="160"/>
        <v>667.28320711830077</v>
      </c>
      <c r="T3424" s="1060">
        <f t="shared" si="161"/>
        <v>0.20667754622835327</v>
      </c>
    </row>
    <row r="3425" spans="1:20" s="1063" customFormat="1">
      <c r="A3425" s="1072" t="s">
        <v>846</v>
      </c>
      <c r="B3425" s="1063" t="s">
        <v>768</v>
      </c>
      <c r="C3425" s="1063" t="s">
        <v>806</v>
      </c>
      <c r="D3425" s="1063" t="s">
        <v>978</v>
      </c>
      <c r="E3425" s="1066">
        <v>2019</v>
      </c>
      <c r="F3425" s="1066">
        <v>2019</v>
      </c>
      <c r="G3425" s="1064">
        <v>43482</v>
      </c>
      <c r="H3425" s="1117">
        <f t="shared" si="159"/>
        <v>2019</v>
      </c>
      <c r="I3425" s="1118"/>
      <c r="J3425" s="1063" t="s">
        <v>925</v>
      </c>
      <c r="K3425" s="1063" t="s">
        <v>924</v>
      </c>
      <c r="L3425" s="1063" t="s">
        <v>827</v>
      </c>
      <c r="M3425" s="1063">
        <v>1327.1699999999998</v>
      </c>
      <c r="N3425" s="1063">
        <v>0.53299999999999992</v>
      </c>
      <c r="O3425" s="1062">
        <f>VLOOKUP(C3425,'A. Rate Class Allocations'!$B$124:$J$128,6,FALSE)</f>
        <v>0.94261788524984402</v>
      </c>
      <c r="P3425" s="1061">
        <f>VLOOKUP(C3425,'A. Rate Class Allocations'!$B$124:$J$128,8,FALSE)</f>
        <v>0.86676492558695795</v>
      </c>
      <c r="Q3425" s="1061">
        <f>VLOOKUP(C3425,'A. Rate Class Allocations'!$B$124:$J$128,7,FALSE)</f>
        <v>0.93591420350510102</v>
      </c>
      <c r="R3425" s="1061">
        <f>VLOOKUP(C3425,'A. Rate Class Allocations'!$B$124:$J$128,9,FALSE)</f>
        <v>0.67326093337246795</v>
      </c>
      <c r="S3425" s="1060">
        <f t="shared" si="160"/>
        <v>1084.3352115672387</v>
      </c>
      <c r="T3425" s="1060">
        <f t="shared" si="161"/>
        <v>0.33585101262107409</v>
      </c>
    </row>
    <row r="3426" spans="1:20" s="1063" customFormat="1">
      <c r="A3426" s="1072" t="s">
        <v>846</v>
      </c>
      <c r="B3426" s="1063" t="s">
        <v>768</v>
      </c>
      <c r="C3426" s="1063" t="s">
        <v>806</v>
      </c>
      <c r="D3426" s="1063" t="s">
        <v>977</v>
      </c>
      <c r="E3426" s="1066">
        <v>2019</v>
      </c>
      <c r="F3426" s="1066">
        <v>2019</v>
      </c>
      <c r="G3426" s="1064">
        <v>43584</v>
      </c>
      <c r="H3426" s="1117">
        <f t="shared" si="159"/>
        <v>2019</v>
      </c>
      <c r="I3426" s="1118"/>
      <c r="J3426" s="1063" t="s">
        <v>925</v>
      </c>
      <c r="K3426" s="1063" t="s">
        <v>924</v>
      </c>
      <c r="L3426" s="1063" t="s">
        <v>827</v>
      </c>
      <c r="M3426" s="1063">
        <v>4429.1520000000019</v>
      </c>
      <c r="N3426" s="1063">
        <v>1.2480000000000002</v>
      </c>
      <c r="O3426" s="1062">
        <f>VLOOKUP(C3426,'A. Rate Class Allocations'!$B$124:$J$128,6,FALSE)</f>
        <v>0.94261788524984402</v>
      </c>
      <c r="P3426" s="1061">
        <f>VLOOKUP(C3426,'A. Rate Class Allocations'!$B$124:$J$128,8,FALSE)</f>
        <v>0.86676492558695795</v>
      </c>
      <c r="Q3426" s="1061">
        <f>VLOOKUP(C3426,'A. Rate Class Allocations'!$B$124:$J$128,7,FALSE)</f>
        <v>0.93591420350510102</v>
      </c>
      <c r="R3426" s="1061">
        <f>VLOOKUP(C3426,'A. Rate Class Allocations'!$B$124:$J$128,9,FALSE)</f>
        <v>0.67326093337246795</v>
      </c>
      <c r="S3426" s="1060">
        <f t="shared" si="160"/>
        <v>3618.7417369164923</v>
      </c>
      <c r="T3426" s="1060">
        <f t="shared" si="161"/>
        <v>0.78638285882007619</v>
      </c>
    </row>
    <row r="3427" spans="1:20" s="1063" customFormat="1">
      <c r="A3427" s="1072" t="s">
        <v>846</v>
      </c>
      <c r="B3427" s="1063" t="s">
        <v>768</v>
      </c>
      <c r="C3427" s="1063" t="s">
        <v>806</v>
      </c>
      <c r="D3427" s="1063" t="s">
        <v>977</v>
      </c>
      <c r="E3427" s="1066">
        <v>2019</v>
      </c>
      <c r="F3427" s="1066">
        <v>2019</v>
      </c>
      <c r="G3427" s="1064">
        <v>43584</v>
      </c>
      <c r="H3427" s="1117">
        <f t="shared" si="159"/>
        <v>2019</v>
      </c>
      <c r="I3427" s="1118"/>
      <c r="J3427" s="1063" t="s">
        <v>843</v>
      </c>
      <c r="K3427" s="1063" t="s">
        <v>924</v>
      </c>
      <c r="L3427" s="1063" t="s">
        <v>827</v>
      </c>
      <c r="M3427" s="1063">
        <v>1107.2880000000005</v>
      </c>
      <c r="N3427" s="1063">
        <v>0.31200000000000006</v>
      </c>
      <c r="O3427" s="1062">
        <f>VLOOKUP(C3427,'A. Rate Class Allocations'!$B$124:$J$128,6,FALSE)</f>
        <v>0.94261788524984402</v>
      </c>
      <c r="P3427" s="1061">
        <f>VLOOKUP(C3427,'A. Rate Class Allocations'!$B$124:$J$128,8,FALSE)</f>
        <v>0.86676492558695795</v>
      </c>
      <c r="Q3427" s="1061">
        <f>VLOOKUP(C3427,'A. Rate Class Allocations'!$B$124:$J$128,7,FALSE)</f>
        <v>0.93591420350510102</v>
      </c>
      <c r="R3427" s="1061">
        <f>VLOOKUP(C3427,'A. Rate Class Allocations'!$B$124:$J$128,9,FALSE)</f>
        <v>0.67326093337246795</v>
      </c>
      <c r="S3427" s="1060">
        <f t="shared" si="160"/>
        <v>904.68543422912308</v>
      </c>
      <c r="T3427" s="1060">
        <f t="shared" si="161"/>
        <v>0.19659571470501905</v>
      </c>
    </row>
    <row r="3428" spans="1:20" s="1063" customFormat="1">
      <c r="A3428" s="1072" t="s">
        <v>846</v>
      </c>
      <c r="B3428" s="1063" t="s">
        <v>768</v>
      </c>
      <c r="C3428" s="1063" t="s">
        <v>806</v>
      </c>
      <c r="D3428" s="1063" t="s">
        <v>976</v>
      </c>
      <c r="E3428" s="1066">
        <v>2019</v>
      </c>
      <c r="F3428" s="1066">
        <v>2019</v>
      </c>
      <c r="G3428" s="1064">
        <v>43555</v>
      </c>
      <c r="H3428" s="1117">
        <f t="shared" si="159"/>
        <v>2019</v>
      </c>
      <c r="I3428" s="1118"/>
      <c r="J3428" s="1063" t="s">
        <v>925</v>
      </c>
      <c r="K3428" s="1063" t="s">
        <v>924</v>
      </c>
      <c r="L3428" s="1063" t="s">
        <v>827</v>
      </c>
      <c r="M3428" s="1063">
        <v>2589.6000000000004</v>
      </c>
      <c r="N3428" s="1063">
        <v>1.0400000000000003</v>
      </c>
      <c r="O3428" s="1062">
        <f>VLOOKUP(C3428,'A. Rate Class Allocations'!$B$124:$J$128,6,FALSE)</f>
        <v>0.94261788524984402</v>
      </c>
      <c r="P3428" s="1061">
        <f>VLOOKUP(C3428,'A. Rate Class Allocations'!$B$124:$J$128,8,FALSE)</f>
        <v>0.86676492558695795</v>
      </c>
      <c r="Q3428" s="1061">
        <f>VLOOKUP(C3428,'A. Rate Class Allocations'!$B$124:$J$128,7,FALSE)</f>
        <v>0.93591420350510102</v>
      </c>
      <c r="R3428" s="1061">
        <f>VLOOKUP(C3428,'A. Rate Class Allocations'!$B$124:$J$128,9,FALSE)</f>
        <v>0.67326093337246795</v>
      </c>
      <c r="S3428" s="1060">
        <f t="shared" si="160"/>
        <v>2115.7760225702223</v>
      </c>
      <c r="T3428" s="1060">
        <f t="shared" si="161"/>
        <v>0.6553190490167301</v>
      </c>
    </row>
    <row r="3429" spans="1:20" s="1063" customFormat="1">
      <c r="A3429" s="1072" t="s">
        <v>846</v>
      </c>
      <c r="B3429" s="1063" t="s">
        <v>768</v>
      </c>
      <c r="C3429" s="1063" t="s">
        <v>806</v>
      </c>
      <c r="D3429" s="1063" t="s">
        <v>975</v>
      </c>
      <c r="E3429" s="1066">
        <v>2019</v>
      </c>
      <c r="F3429" s="1066">
        <v>2019</v>
      </c>
      <c r="G3429" s="1064">
        <v>43585</v>
      </c>
      <c r="H3429" s="1117">
        <f t="shared" si="159"/>
        <v>2019</v>
      </c>
      <c r="I3429" s="1118"/>
      <c r="J3429" s="1063" t="s">
        <v>925</v>
      </c>
      <c r="K3429" s="1063" t="s">
        <v>924</v>
      </c>
      <c r="L3429" s="1063" t="s">
        <v>827</v>
      </c>
      <c r="M3429" s="1063">
        <v>158.86199999999999</v>
      </c>
      <c r="N3429" s="1063">
        <v>5.7999999999999996E-2</v>
      </c>
      <c r="O3429" s="1062">
        <f>VLOOKUP(C3429,'A. Rate Class Allocations'!$B$124:$J$128,6,FALSE)</f>
        <v>0.94261788524984402</v>
      </c>
      <c r="P3429" s="1061">
        <f>VLOOKUP(C3429,'A. Rate Class Allocations'!$B$124:$J$128,8,FALSE)</f>
        <v>0.86676492558695795</v>
      </c>
      <c r="Q3429" s="1061">
        <f>VLOOKUP(C3429,'A. Rate Class Allocations'!$B$124:$J$128,7,FALSE)</f>
        <v>0.93591420350510102</v>
      </c>
      <c r="R3429" s="1061">
        <f>VLOOKUP(C3429,'A. Rate Class Allocations'!$B$124:$J$128,9,FALSE)</f>
        <v>0.67326093337246795</v>
      </c>
      <c r="S3429" s="1060">
        <f t="shared" si="160"/>
        <v>129.7947213845963</v>
      </c>
      <c r="T3429" s="1060">
        <f t="shared" si="161"/>
        <v>3.6546639272086859E-2</v>
      </c>
    </row>
    <row r="3430" spans="1:20" s="1063" customFormat="1">
      <c r="A3430" s="1072" t="s">
        <v>846</v>
      </c>
      <c r="B3430" s="1063" t="s">
        <v>768</v>
      </c>
      <c r="C3430" s="1063" t="s">
        <v>806</v>
      </c>
      <c r="D3430" s="1063" t="s">
        <v>975</v>
      </c>
      <c r="E3430" s="1066">
        <v>2019</v>
      </c>
      <c r="F3430" s="1066">
        <v>2019</v>
      </c>
      <c r="G3430" s="1064">
        <v>43585</v>
      </c>
      <c r="H3430" s="1117">
        <f t="shared" si="159"/>
        <v>2019</v>
      </c>
      <c r="I3430" s="1118"/>
      <c r="J3430" s="1063" t="s">
        <v>925</v>
      </c>
      <c r="K3430" s="1063" t="s">
        <v>924</v>
      </c>
      <c r="L3430" s="1063" t="s">
        <v>827</v>
      </c>
      <c r="M3430" s="1063">
        <v>397.15500000000003</v>
      </c>
      <c r="N3430" s="1063">
        <v>0.14499999999999999</v>
      </c>
      <c r="O3430" s="1062">
        <f>VLOOKUP(C3430,'A. Rate Class Allocations'!$B$124:$J$128,6,FALSE)</f>
        <v>0.94261788524984402</v>
      </c>
      <c r="P3430" s="1061">
        <f>VLOOKUP(C3430,'A. Rate Class Allocations'!$B$124:$J$128,8,FALSE)</f>
        <v>0.86676492558695795</v>
      </c>
      <c r="Q3430" s="1061">
        <f>VLOOKUP(C3430,'A. Rate Class Allocations'!$B$124:$J$128,7,FALSE)</f>
        <v>0.93591420350510102</v>
      </c>
      <c r="R3430" s="1061">
        <f>VLOOKUP(C3430,'A. Rate Class Allocations'!$B$124:$J$128,9,FALSE)</f>
        <v>0.67326093337246795</v>
      </c>
      <c r="S3430" s="1060">
        <f t="shared" si="160"/>
        <v>324.48680346149081</v>
      </c>
      <c r="T3430" s="1060">
        <f t="shared" si="161"/>
        <v>9.1366598180217168E-2</v>
      </c>
    </row>
    <row r="3431" spans="1:20" s="1063" customFormat="1">
      <c r="A3431" s="1072" t="s">
        <v>846</v>
      </c>
      <c r="B3431" s="1063" t="s">
        <v>768</v>
      </c>
      <c r="C3431" s="1063" t="s">
        <v>806</v>
      </c>
      <c r="D3431" s="1063" t="s">
        <v>975</v>
      </c>
      <c r="E3431" s="1066">
        <v>2019</v>
      </c>
      <c r="F3431" s="1066">
        <v>2019</v>
      </c>
      <c r="G3431" s="1064">
        <v>43585</v>
      </c>
      <c r="H3431" s="1117">
        <f t="shared" si="159"/>
        <v>2019</v>
      </c>
      <c r="I3431" s="1118"/>
      <c r="J3431" s="1063" t="s">
        <v>925</v>
      </c>
      <c r="K3431" s="1063" t="s">
        <v>924</v>
      </c>
      <c r="L3431" s="1063" t="s">
        <v>827</v>
      </c>
      <c r="M3431" s="1063">
        <v>284.85600000000005</v>
      </c>
      <c r="N3431" s="1063">
        <v>0.10400000000000001</v>
      </c>
      <c r="O3431" s="1062">
        <f>VLOOKUP(C3431,'A. Rate Class Allocations'!$B$124:$J$128,6,FALSE)</f>
        <v>0.94261788524984402</v>
      </c>
      <c r="P3431" s="1061">
        <f>VLOOKUP(C3431,'A. Rate Class Allocations'!$B$124:$J$128,8,FALSE)</f>
        <v>0.86676492558695795</v>
      </c>
      <c r="Q3431" s="1061">
        <f>VLOOKUP(C3431,'A. Rate Class Allocations'!$B$124:$J$128,7,FALSE)</f>
        <v>0.93591420350510102</v>
      </c>
      <c r="R3431" s="1061">
        <f>VLOOKUP(C3431,'A. Rate Class Allocations'!$B$124:$J$128,9,FALSE)</f>
        <v>0.67326093337246795</v>
      </c>
      <c r="S3431" s="1060">
        <f t="shared" si="160"/>
        <v>232.73536248272447</v>
      </c>
      <c r="T3431" s="1060">
        <f t="shared" si="161"/>
        <v>6.5531904901673016E-2</v>
      </c>
    </row>
    <row r="3432" spans="1:20" s="1063" customFormat="1">
      <c r="A3432" s="1072" t="s">
        <v>846</v>
      </c>
      <c r="B3432" s="1063" t="s">
        <v>768</v>
      </c>
      <c r="C3432" s="1063" t="s">
        <v>806</v>
      </c>
      <c r="D3432" s="1063" t="s">
        <v>974</v>
      </c>
      <c r="E3432" s="1066">
        <v>2019</v>
      </c>
      <c r="F3432" s="1066">
        <v>2019</v>
      </c>
      <c r="G3432" s="1064">
        <v>43584</v>
      </c>
      <c r="H3432" s="1117">
        <f t="shared" si="159"/>
        <v>2019</v>
      </c>
      <c r="I3432" s="1118"/>
      <c r="J3432" s="1063" t="s">
        <v>925</v>
      </c>
      <c r="K3432" s="1063" t="s">
        <v>924</v>
      </c>
      <c r="L3432" s="1063" t="s">
        <v>827</v>
      </c>
      <c r="M3432" s="1063">
        <v>3852.1600000000008</v>
      </c>
      <c r="N3432" s="1063">
        <v>0.83200000000000007</v>
      </c>
      <c r="O3432" s="1062">
        <f>VLOOKUP(C3432,'A. Rate Class Allocations'!$B$124:$J$128,6,FALSE)</f>
        <v>0.94261788524984402</v>
      </c>
      <c r="P3432" s="1061">
        <f>VLOOKUP(C3432,'A. Rate Class Allocations'!$B$124:$J$128,8,FALSE)</f>
        <v>0.86676492558695795</v>
      </c>
      <c r="Q3432" s="1061">
        <f>VLOOKUP(C3432,'A. Rate Class Allocations'!$B$124:$J$128,7,FALSE)</f>
        <v>0.93591420350510102</v>
      </c>
      <c r="R3432" s="1061">
        <f>VLOOKUP(C3432,'A. Rate Class Allocations'!$B$124:$J$128,9,FALSE)</f>
        <v>0.67326093337246795</v>
      </c>
      <c r="S3432" s="1060">
        <f t="shared" si="160"/>
        <v>3147.3230472289574</v>
      </c>
      <c r="T3432" s="1060">
        <f t="shared" si="161"/>
        <v>0.52425523921338413</v>
      </c>
    </row>
    <row r="3433" spans="1:20" s="1063" customFormat="1">
      <c r="A3433" s="1072" t="s">
        <v>846</v>
      </c>
      <c r="B3433" s="1063" t="s">
        <v>768</v>
      </c>
      <c r="C3433" s="1063" t="s">
        <v>806</v>
      </c>
      <c r="D3433" s="1063" t="s">
        <v>974</v>
      </c>
      <c r="E3433" s="1066">
        <v>2019</v>
      </c>
      <c r="F3433" s="1066">
        <v>2019</v>
      </c>
      <c r="G3433" s="1064">
        <v>43584</v>
      </c>
      <c r="H3433" s="1117">
        <f t="shared" si="159"/>
        <v>2019</v>
      </c>
      <c r="I3433" s="1118"/>
      <c r="J3433" s="1063" t="s">
        <v>925</v>
      </c>
      <c r="K3433" s="1063" t="s">
        <v>924</v>
      </c>
      <c r="L3433" s="1063" t="s">
        <v>827</v>
      </c>
      <c r="M3433" s="1063">
        <v>134.26999999999995</v>
      </c>
      <c r="N3433" s="1063">
        <v>2.8999999999999998E-2</v>
      </c>
      <c r="O3433" s="1062">
        <f>VLOOKUP(C3433,'A. Rate Class Allocations'!$B$124:$J$128,6,FALSE)</f>
        <v>0.94261788524984402</v>
      </c>
      <c r="P3433" s="1061">
        <f>VLOOKUP(C3433,'A. Rate Class Allocations'!$B$124:$J$128,8,FALSE)</f>
        <v>0.86676492558695795</v>
      </c>
      <c r="Q3433" s="1061">
        <f>VLOOKUP(C3433,'A. Rate Class Allocations'!$B$124:$J$128,7,FALSE)</f>
        <v>0.93591420350510102</v>
      </c>
      <c r="R3433" s="1061">
        <f>VLOOKUP(C3433,'A. Rate Class Allocations'!$B$124:$J$128,9,FALSE)</f>
        <v>0.67326093337246795</v>
      </c>
      <c r="S3433" s="1060">
        <f t="shared" si="160"/>
        <v>109.70236582889389</v>
      </c>
      <c r="T3433" s="1060">
        <f t="shared" si="161"/>
        <v>1.8273319636043429E-2</v>
      </c>
    </row>
    <row r="3434" spans="1:20" s="1063" customFormat="1">
      <c r="A3434" s="1072" t="s">
        <v>846</v>
      </c>
      <c r="B3434" s="1063" t="s">
        <v>768</v>
      </c>
      <c r="C3434" s="1063" t="s">
        <v>806</v>
      </c>
      <c r="D3434" s="1063" t="s">
        <v>973</v>
      </c>
      <c r="E3434" s="1066">
        <v>2019</v>
      </c>
      <c r="F3434" s="1066">
        <v>2019</v>
      </c>
      <c r="G3434" s="1064">
        <v>43585</v>
      </c>
      <c r="H3434" s="1117">
        <f t="shared" si="159"/>
        <v>2019</v>
      </c>
      <c r="I3434" s="1118"/>
      <c r="J3434" s="1063" t="s">
        <v>925</v>
      </c>
      <c r="K3434" s="1063" t="s">
        <v>924</v>
      </c>
      <c r="L3434" s="1063" t="s">
        <v>827</v>
      </c>
      <c r="M3434" s="1063">
        <v>3432.0000000000009</v>
      </c>
      <c r="N3434" s="1063">
        <v>1.0400000000000003</v>
      </c>
      <c r="O3434" s="1062">
        <f>VLOOKUP(C3434,'A. Rate Class Allocations'!$B$124:$J$128,6,FALSE)</f>
        <v>0.94261788524984402</v>
      </c>
      <c r="P3434" s="1061">
        <f>VLOOKUP(C3434,'A. Rate Class Allocations'!$B$124:$J$128,8,FALSE)</f>
        <v>0.86676492558695795</v>
      </c>
      <c r="Q3434" s="1061">
        <f>VLOOKUP(C3434,'A. Rate Class Allocations'!$B$124:$J$128,7,FALSE)</f>
        <v>0.93591420350510102</v>
      </c>
      <c r="R3434" s="1061">
        <f>VLOOKUP(C3434,'A. Rate Class Allocations'!$B$124:$J$128,9,FALSE)</f>
        <v>0.67326093337246795</v>
      </c>
      <c r="S3434" s="1060">
        <f t="shared" si="160"/>
        <v>2804.040511840054</v>
      </c>
      <c r="T3434" s="1060">
        <f t="shared" si="161"/>
        <v>0.6553190490167301</v>
      </c>
    </row>
    <row r="3435" spans="1:20" s="1063" customFormat="1">
      <c r="A3435" s="1072" t="s">
        <v>846</v>
      </c>
      <c r="B3435" s="1063" t="s">
        <v>768</v>
      </c>
      <c r="C3435" s="1063" t="s">
        <v>806</v>
      </c>
      <c r="D3435" s="1063" t="s">
        <v>972</v>
      </c>
      <c r="E3435" s="1066">
        <v>2019</v>
      </c>
      <c r="F3435" s="1066">
        <v>2019</v>
      </c>
      <c r="G3435" s="1064">
        <v>43585</v>
      </c>
      <c r="H3435" s="1117">
        <f t="shared" si="159"/>
        <v>2019</v>
      </c>
      <c r="I3435" s="1118"/>
      <c r="J3435" s="1063" t="s">
        <v>925</v>
      </c>
      <c r="K3435" s="1063" t="s">
        <v>924</v>
      </c>
      <c r="L3435" s="1063" t="s">
        <v>827</v>
      </c>
      <c r="M3435" s="1063">
        <v>1048.1760000000002</v>
      </c>
      <c r="N3435" s="1063">
        <v>0.23199999999999998</v>
      </c>
      <c r="O3435" s="1062">
        <f>VLOOKUP(C3435,'A. Rate Class Allocations'!$B$124:$J$128,6,FALSE)</f>
        <v>0.94261788524984402</v>
      </c>
      <c r="P3435" s="1061">
        <f>VLOOKUP(C3435,'A. Rate Class Allocations'!$B$124:$J$128,8,FALSE)</f>
        <v>0.86676492558695795</v>
      </c>
      <c r="Q3435" s="1061">
        <f>VLOOKUP(C3435,'A. Rate Class Allocations'!$B$124:$J$128,7,FALSE)</f>
        <v>0.93591420350510102</v>
      </c>
      <c r="R3435" s="1061">
        <f>VLOOKUP(C3435,'A. Rate Class Allocations'!$B$124:$J$128,9,FALSE)</f>
        <v>0.67326093337246795</v>
      </c>
      <c r="S3435" s="1060">
        <f t="shared" si="160"/>
        <v>856.38926793078679</v>
      </c>
      <c r="T3435" s="1060">
        <f t="shared" si="161"/>
        <v>0.14618655708834744</v>
      </c>
    </row>
    <row r="3436" spans="1:20" s="1063" customFormat="1">
      <c r="A3436" s="1072" t="s">
        <v>846</v>
      </c>
      <c r="B3436" s="1063" t="s">
        <v>768</v>
      </c>
      <c r="C3436" s="1063" t="s">
        <v>806</v>
      </c>
      <c r="D3436" s="1063" t="s">
        <v>972</v>
      </c>
      <c r="E3436" s="1066">
        <v>2019</v>
      </c>
      <c r="F3436" s="1066">
        <v>2019</v>
      </c>
      <c r="G3436" s="1064">
        <v>43585</v>
      </c>
      <c r="H3436" s="1117">
        <f t="shared" si="159"/>
        <v>2019</v>
      </c>
      <c r="I3436" s="1118"/>
      <c r="J3436" s="1063" t="s">
        <v>925</v>
      </c>
      <c r="K3436" s="1063" t="s">
        <v>924</v>
      </c>
      <c r="L3436" s="1063" t="s">
        <v>827</v>
      </c>
      <c r="M3436" s="1063">
        <v>1012.032</v>
      </c>
      <c r="N3436" s="1063">
        <v>0.224</v>
      </c>
      <c r="O3436" s="1062">
        <f>VLOOKUP(C3436,'A. Rate Class Allocations'!$B$124:$J$128,6,FALSE)</f>
        <v>0.94261788524984402</v>
      </c>
      <c r="P3436" s="1061">
        <f>VLOOKUP(C3436,'A. Rate Class Allocations'!$B$124:$J$128,8,FALSE)</f>
        <v>0.86676492558695795</v>
      </c>
      <c r="Q3436" s="1061">
        <f>VLOOKUP(C3436,'A. Rate Class Allocations'!$B$124:$J$128,7,FALSE)</f>
        <v>0.93591420350510102</v>
      </c>
      <c r="R3436" s="1061">
        <f>VLOOKUP(C3436,'A. Rate Class Allocations'!$B$124:$J$128,9,FALSE)</f>
        <v>0.67326093337246795</v>
      </c>
      <c r="S3436" s="1060">
        <f t="shared" si="160"/>
        <v>826.85860351938027</v>
      </c>
      <c r="T3436" s="1060">
        <f t="shared" si="161"/>
        <v>0.14114564132668031</v>
      </c>
    </row>
    <row r="3437" spans="1:20" s="1063" customFormat="1">
      <c r="A3437" s="1072" t="s">
        <v>846</v>
      </c>
      <c r="B3437" s="1063" t="s">
        <v>768</v>
      </c>
      <c r="C3437" s="1063" t="s">
        <v>806</v>
      </c>
      <c r="D3437" s="1063" t="s">
        <v>971</v>
      </c>
      <c r="E3437" s="1066">
        <v>2019</v>
      </c>
      <c r="F3437" s="1066">
        <v>2019</v>
      </c>
      <c r="G3437" s="1064">
        <v>43584</v>
      </c>
      <c r="H3437" s="1117">
        <f t="shared" si="159"/>
        <v>2019</v>
      </c>
      <c r="I3437" s="1118"/>
      <c r="J3437" s="1063" t="s">
        <v>925</v>
      </c>
      <c r="K3437" s="1063" t="s">
        <v>924</v>
      </c>
      <c r="L3437" s="1063" t="s">
        <v>827</v>
      </c>
      <c r="M3437" s="1063">
        <v>2629.5360000000001</v>
      </c>
      <c r="N3437" s="1063">
        <v>0.72800000000000009</v>
      </c>
      <c r="O3437" s="1062">
        <f>VLOOKUP(C3437,'A. Rate Class Allocations'!$B$124:$J$128,6,FALSE)</f>
        <v>0.94261788524984402</v>
      </c>
      <c r="P3437" s="1061">
        <f>VLOOKUP(C3437,'A. Rate Class Allocations'!$B$124:$J$128,8,FALSE)</f>
        <v>0.86676492558695795</v>
      </c>
      <c r="Q3437" s="1061">
        <f>VLOOKUP(C3437,'A. Rate Class Allocations'!$B$124:$J$128,7,FALSE)</f>
        <v>0.93591420350510102</v>
      </c>
      <c r="R3437" s="1061">
        <f>VLOOKUP(C3437,'A. Rate Class Allocations'!$B$124:$J$128,9,FALSE)</f>
        <v>0.67326093337246795</v>
      </c>
      <c r="S3437" s="1060">
        <f t="shared" si="160"/>
        <v>2148.4048576170885</v>
      </c>
      <c r="T3437" s="1060">
        <f t="shared" si="161"/>
        <v>0.45872333431171108</v>
      </c>
    </row>
    <row r="3438" spans="1:20" s="1063" customFormat="1">
      <c r="A3438" s="1072" t="s">
        <v>846</v>
      </c>
      <c r="B3438" s="1063" t="s">
        <v>768</v>
      </c>
      <c r="C3438" s="1063" t="s">
        <v>806</v>
      </c>
      <c r="D3438" s="1063" t="s">
        <v>970</v>
      </c>
      <c r="E3438" s="1066">
        <v>2019</v>
      </c>
      <c r="F3438" s="1066">
        <v>2019</v>
      </c>
      <c r="G3438" s="1064">
        <v>43576</v>
      </c>
      <c r="H3438" s="1117">
        <f t="shared" si="159"/>
        <v>2019</v>
      </c>
      <c r="I3438" s="1118"/>
      <c r="J3438" s="1063" t="s">
        <v>925</v>
      </c>
      <c r="K3438" s="1063" t="s">
        <v>924</v>
      </c>
      <c r="L3438" s="1063" t="s">
        <v>827</v>
      </c>
      <c r="M3438" s="1063">
        <v>2978.04</v>
      </c>
      <c r="N3438" s="1063">
        <v>1.1960000000000002</v>
      </c>
      <c r="O3438" s="1062">
        <f>VLOOKUP(C3438,'A. Rate Class Allocations'!$B$124:$J$128,6,FALSE)</f>
        <v>0.94261788524984402</v>
      </c>
      <c r="P3438" s="1061">
        <f>VLOOKUP(C3438,'A. Rate Class Allocations'!$B$124:$J$128,8,FALSE)</f>
        <v>0.86676492558695795</v>
      </c>
      <c r="Q3438" s="1061">
        <f>VLOOKUP(C3438,'A. Rate Class Allocations'!$B$124:$J$128,7,FALSE)</f>
        <v>0.93591420350510102</v>
      </c>
      <c r="R3438" s="1061">
        <f>VLOOKUP(C3438,'A. Rate Class Allocations'!$B$124:$J$128,9,FALSE)</f>
        <v>0.67326093337246795</v>
      </c>
      <c r="S3438" s="1060">
        <f t="shared" si="160"/>
        <v>2433.1424259557552</v>
      </c>
      <c r="T3438" s="1060">
        <f t="shared" si="161"/>
        <v>0.7536169063692395</v>
      </c>
    </row>
    <row r="3439" spans="1:20" s="1063" customFormat="1">
      <c r="A3439" s="1072" t="s">
        <v>846</v>
      </c>
      <c r="B3439" s="1063" t="s">
        <v>768</v>
      </c>
      <c r="C3439" s="1063" t="s">
        <v>806</v>
      </c>
      <c r="D3439" s="1063" t="s">
        <v>970</v>
      </c>
      <c r="E3439" s="1066">
        <v>2019</v>
      </c>
      <c r="F3439" s="1066">
        <v>2019</v>
      </c>
      <c r="G3439" s="1064">
        <v>43576</v>
      </c>
      <c r="H3439" s="1117">
        <f t="shared" si="159"/>
        <v>2019</v>
      </c>
      <c r="I3439" s="1118"/>
      <c r="J3439" s="1063" t="s">
        <v>843</v>
      </c>
      <c r="K3439" s="1063" t="s">
        <v>924</v>
      </c>
      <c r="L3439" s="1063" t="s">
        <v>827</v>
      </c>
      <c r="M3439" s="1063">
        <v>129.47999999999999</v>
      </c>
      <c r="N3439" s="1063">
        <v>5.2000000000000005E-2</v>
      </c>
      <c r="O3439" s="1062">
        <f>VLOOKUP(C3439,'A. Rate Class Allocations'!$B$124:$J$128,6,FALSE)</f>
        <v>0.94261788524984402</v>
      </c>
      <c r="P3439" s="1061">
        <f>VLOOKUP(C3439,'A. Rate Class Allocations'!$B$124:$J$128,8,FALSE)</f>
        <v>0.86676492558695795</v>
      </c>
      <c r="Q3439" s="1061">
        <f>VLOOKUP(C3439,'A. Rate Class Allocations'!$B$124:$J$128,7,FALSE)</f>
        <v>0.93591420350510102</v>
      </c>
      <c r="R3439" s="1061">
        <f>VLOOKUP(C3439,'A. Rate Class Allocations'!$B$124:$J$128,9,FALSE)</f>
        <v>0.67326093337246795</v>
      </c>
      <c r="S3439" s="1060">
        <f t="shared" si="160"/>
        <v>105.7888011285111</v>
      </c>
      <c r="T3439" s="1060">
        <f t="shared" si="161"/>
        <v>3.2765952450836508E-2</v>
      </c>
    </row>
    <row r="3440" spans="1:20" s="1063" customFormat="1">
      <c r="A3440" s="1072" t="s">
        <v>846</v>
      </c>
      <c r="B3440" s="1063" t="s">
        <v>768</v>
      </c>
      <c r="C3440" s="1063" t="s">
        <v>806</v>
      </c>
      <c r="D3440" s="1063" t="s">
        <v>969</v>
      </c>
      <c r="E3440" s="1066">
        <v>2019</v>
      </c>
      <c r="F3440" s="1066">
        <v>2019</v>
      </c>
      <c r="G3440" s="1064">
        <v>43576</v>
      </c>
      <c r="H3440" s="1117">
        <f t="shared" si="159"/>
        <v>2019</v>
      </c>
      <c r="I3440" s="1118"/>
      <c r="J3440" s="1063" t="s">
        <v>925</v>
      </c>
      <c r="K3440" s="1063" t="s">
        <v>924</v>
      </c>
      <c r="L3440" s="1063" t="s">
        <v>827</v>
      </c>
      <c r="M3440" s="1063">
        <v>2495.1680000000006</v>
      </c>
      <c r="N3440" s="1063">
        <v>0.83200000000000007</v>
      </c>
      <c r="O3440" s="1062">
        <f>VLOOKUP(C3440,'A. Rate Class Allocations'!$B$124:$J$128,6,FALSE)</f>
        <v>0.94261788524984402</v>
      </c>
      <c r="P3440" s="1061">
        <f>VLOOKUP(C3440,'A. Rate Class Allocations'!$B$124:$J$128,8,FALSE)</f>
        <v>0.86676492558695795</v>
      </c>
      <c r="Q3440" s="1061">
        <f>VLOOKUP(C3440,'A. Rate Class Allocations'!$B$124:$J$128,7,FALSE)</f>
        <v>0.93591420350510102</v>
      </c>
      <c r="R3440" s="1061">
        <f>VLOOKUP(C3440,'A. Rate Class Allocations'!$B$124:$J$128,9,FALSE)</f>
        <v>0.67326093337246795</v>
      </c>
      <c r="S3440" s="1060">
        <f t="shared" si="160"/>
        <v>2038.6224230323205</v>
      </c>
      <c r="T3440" s="1060">
        <f t="shared" si="161"/>
        <v>0.52425523921338413</v>
      </c>
    </row>
    <row r="3441" spans="1:20" s="1063" customFormat="1">
      <c r="A3441" s="1072" t="s">
        <v>846</v>
      </c>
      <c r="B3441" s="1063" t="s">
        <v>768</v>
      </c>
      <c r="C3441" s="1063" t="s">
        <v>806</v>
      </c>
      <c r="D3441" s="1063" t="s">
        <v>969</v>
      </c>
      <c r="E3441" s="1066">
        <v>2019</v>
      </c>
      <c r="F3441" s="1066">
        <v>2019</v>
      </c>
      <c r="G3441" s="1064">
        <v>43576</v>
      </c>
      <c r="H3441" s="1117">
        <f t="shared" si="159"/>
        <v>2019</v>
      </c>
      <c r="I3441" s="1118"/>
      <c r="J3441" s="1063" t="s">
        <v>925</v>
      </c>
      <c r="K3441" s="1063" t="s">
        <v>924</v>
      </c>
      <c r="L3441" s="1063" t="s">
        <v>827</v>
      </c>
      <c r="M3441" s="1063">
        <v>1391.5360000000001</v>
      </c>
      <c r="N3441" s="1063">
        <v>0.46399999999999997</v>
      </c>
      <c r="O3441" s="1062">
        <f>VLOOKUP(C3441,'A. Rate Class Allocations'!$B$124:$J$128,6,FALSE)</f>
        <v>0.94261788524984402</v>
      </c>
      <c r="P3441" s="1061">
        <f>VLOOKUP(C3441,'A. Rate Class Allocations'!$B$124:$J$128,8,FALSE)</f>
        <v>0.86676492558695795</v>
      </c>
      <c r="Q3441" s="1061">
        <f>VLOOKUP(C3441,'A. Rate Class Allocations'!$B$124:$J$128,7,FALSE)</f>
        <v>0.93591420350510102</v>
      </c>
      <c r="R3441" s="1061">
        <f>VLOOKUP(C3441,'A. Rate Class Allocations'!$B$124:$J$128,9,FALSE)</f>
        <v>0.67326093337246795</v>
      </c>
      <c r="S3441" s="1060">
        <f t="shared" si="160"/>
        <v>1136.9240436141786</v>
      </c>
      <c r="T3441" s="1060">
        <f t="shared" si="161"/>
        <v>0.29237311417669487</v>
      </c>
    </row>
    <row r="3442" spans="1:20" s="1063" customFormat="1">
      <c r="A3442" s="1072" t="s">
        <v>846</v>
      </c>
      <c r="B3442" s="1063" t="s">
        <v>768</v>
      </c>
      <c r="C3442" s="1063" t="s">
        <v>806</v>
      </c>
      <c r="D3442" s="1063" t="s">
        <v>968</v>
      </c>
      <c r="E3442" s="1066">
        <v>2019</v>
      </c>
      <c r="F3442" s="1066">
        <v>2019</v>
      </c>
      <c r="G3442" s="1064">
        <v>43576</v>
      </c>
      <c r="H3442" s="1117">
        <f t="shared" si="159"/>
        <v>2019</v>
      </c>
      <c r="I3442" s="1118"/>
      <c r="J3442" s="1063" t="s">
        <v>925</v>
      </c>
      <c r="K3442" s="1063" t="s">
        <v>924</v>
      </c>
      <c r="L3442" s="1063" t="s">
        <v>827</v>
      </c>
      <c r="M3442" s="1063">
        <v>906.36000000000013</v>
      </c>
      <c r="N3442" s="1063">
        <v>0.36400000000000005</v>
      </c>
      <c r="O3442" s="1062">
        <f>VLOOKUP(C3442,'A. Rate Class Allocations'!$B$124:$J$128,6,FALSE)</f>
        <v>0.94261788524984402</v>
      </c>
      <c r="P3442" s="1061">
        <f>VLOOKUP(C3442,'A. Rate Class Allocations'!$B$124:$J$128,8,FALSE)</f>
        <v>0.86676492558695795</v>
      </c>
      <c r="Q3442" s="1061">
        <f>VLOOKUP(C3442,'A. Rate Class Allocations'!$B$124:$J$128,7,FALSE)</f>
        <v>0.93591420350510102</v>
      </c>
      <c r="R3442" s="1061">
        <f>VLOOKUP(C3442,'A. Rate Class Allocations'!$B$124:$J$128,9,FALSE)</f>
        <v>0.67326093337246795</v>
      </c>
      <c r="S3442" s="1060">
        <f t="shared" si="160"/>
        <v>740.52160789957782</v>
      </c>
      <c r="T3442" s="1060">
        <f t="shared" si="161"/>
        <v>0.22936166715585554</v>
      </c>
    </row>
    <row r="3443" spans="1:20" s="1063" customFormat="1">
      <c r="A3443" s="1072" t="s">
        <v>846</v>
      </c>
      <c r="B3443" s="1063" t="s">
        <v>768</v>
      </c>
      <c r="C3443" s="1063" t="s">
        <v>806</v>
      </c>
      <c r="D3443" s="1063" t="s">
        <v>968</v>
      </c>
      <c r="E3443" s="1066">
        <v>2019</v>
      </c>
      <c r="F3443" s="1066">
        <v>2019</v>
      </c>
      <c r="G3443" s="1064">
        <v>43576</v>
      </c>
      <c r="H3443" s="1117">
        <f t="shared" si="159"/>
        <v>2019</v>
      </c>
      <c r="I3443" s="1118"/>
      <c r="J3443" s="1063" t="s">
        <v>925</v>
      </c>
      <c r="K3443" s="1063" t="s">
        <v>924</v>
      </c>
      <c r="L3443" s="1063" t="s">
        <v>827</v>
      </c>
      <c r="M3443" s="1063">
        <v>72.209999999999994</v>
      </c>
      <c r="N3443" s="1063">
        <v>2.8999999999999998E-2</v>
      </c>
      <c r="O3443" s="1062">
        <f>VLOOKUP(C3443,'A. Rate Class Allocations'!$B$124:$J$128,6,FALSE)</f>
        <v>0.94261788524984402</v>
      </c>
      <c r="P3443" s="1061">
        <f>VLOOKUP(C3443,'A. Rate Class Allocations'!$B$124:$J$128,8,FALSE)</f>
        <v>0.86676492558695795</v>
      </c>
      <c r="Q3443" s="1061">
        <f>VLOOKUP(C3443,'A. Rate Class Allocations'!$B$124:$J$128,7,FALSE)</f>
        <v>0.93591420350510102</v>
      </c>
      <c r="R3443" s="1061">
        <f>VLOOKUP(C3443,'A. Rate Class Allocations'!$B$124:$J$128,9,FALSE)</f>
        <v>0.67326093337246795</v>
      </c>
      <c r="S3443" s="1060">
        <f t="shared" si="160"/>
        <v>58.997600629361955</v>
      </c>
      <c r="T3443" s="1060">
        <f t="shared" si="161"/>
        <v>1.8273319636043429E-2</v>
      </c>
    </row>
    <row r="3444" spans="1:20" s="1063" customFormat="1">
      <c r="A3444" s="1072" t="s">
        <v>846</v>
      </c>
      <c r="B3444" s="1063" t="s">
        <v>768</v>
      </c>
      <c r="C3444" s="1063" t="s">
        <v>806</v>
      </c>
      <c r="D3444" s="1063" t="s">
        <v>968</v>
      </c>
      <c r="E3444" s="1066">
        <v>2019</v>
      </c>
      <c r="F3444" s="1066">
        <v>2019</v>
      </c>
      <c r="G3444" s="1064">
        <v>43576</v>
      </c>
      <c r="H3444" s="1117">
        <f t="shared" si="159"/>
        <v>2019</v>
      </c>
      <c r="I3444" s="1118"/>
      <c r="J3444" s="1063" t="s">
        <v>925</v>
      </c>
      <c r="K3444" s="1063" t="s">
        <v>924</v>
      </c>
      <c r="L3444" s="1063" t="s">
        <v>827</v>
      </c>
      <c r="M3444" s="1063">
        <v>3824.64</v>
      </c>
      <c r="N3444" s="1063">
        <v>1.536</v>
      </c>
      <c r="O3444" s="1062">
        <f>VLOOKUP(C3444,'A. Rate Class Allocations'!$B$124:$J$128,6,FALSE)</f>
        <v>0.94261788524984402</v>
      </c>
      <c r="P3444" s="1061">
        <f>VLOOKUP(C3444,'A. Rate Class Allocations'!$B$124:$J$128,8,FALSE)</f>
        <v>0.86676492558695795</v>
      </c>
      <c r="Q3444" s="1061">
        <f>VLOOKUP(C3444,'A. Rate Class Allocations'!$B$124:$J$128,7,FALSE)</f>
        <v>0.93591420350510102</v>
      </c>
      <c r="R3444" s="1061">
        <f>VLOOKUP(C3444,'A. Rate Class Allocations'!$B$124:$J$128,9,FALSE)</f>
        <v>0.67326093337246795</v>
      </c>
      <c r="S3444" s="1060">
        <f t="shared" si="160"/>
        <v>3124.838433334482</v>
      </c>
      <c r="T3444" s="1060">
        <f t="shared" si="161"/>
        <v>0.96785582624009348</v>
      </c>
    </row>
    <row r="3445" spans="1:20" s="1063" customFormat="1">
      <c r="A3445" s="1072" t="s">
        <v>846</v>
      </c>
      <c r="B3445" s="1063" t="s">
        <v>768</v>
      </c>
      <c r="C3445" s="1063" t="s">
        <v>806</v>
      </c>
      <c r="D3445" s="1063" t="s">
        <v>968</v>
      </c>
      <c r="E3445" s="1066">
        <v>2019</v>
      </c>
      <c r="F3445" s="1066">
        <v>2019</v>
      </c>
      <c r="G3445" s="1064">
        <v>43576</v>
      </c>
      <c r="H3445" s="1117">
        <f t="shared" si="159"/>
        <v>2019</v>
      </c>
      <c r="I3445" s="1118"/>
      <c r="J3445" s="1063" t="s">
        <v>843</v>
      </c>
      <c r="K3445" s="1063" t="s">
        <v>924</v>
      </c>
      <c r="L3445" s="1063" t="s">
        <v>827</v>
      </c>
      <c r="M3445" s="1063">
        <v>72.209999999999994</v>
      </c>
      <c r="N3445" s="1063">
        <v>2.8999999999999998E-2</v>
      </c>
      <c r="O3445" s="1062">
        <f>VLOOKUP(C3445,'A. Rate Class Allocations'!$B$124:$J$128,6,FALSE)</f>
        <v>0.94261788524984402</v>
      </c>
      <c r="P3445" s="1061">
        <f>VLOOKUP(C3445,'A. Rate Class Allocations'!$B$124:$J$128,8,FALSE)</f>
        <v>0.86676492558695795</v>
      </c>
      <c r="Q3445" s="1061">
        <f>VLOOKUP(C3445,'A. Rate Class Allocations'!$B$124:$J$128,7,FALSE)</f>
        <v>0.93591420350510102</v>
      </c>
      <c r="R3445" s="1061">
        <f>VLOOKUP(C3445,'A. Rate Class Allocations'!$B$124:$J$128,9,FALSE)</f>
        <v>0.67326093337246795</v>
      </c>
      <c r="S3445" s="1060">
        <f t="shared" si="160"/>
        <v>58.997600629361955</v>
      </c>
      <c r="T3445" s="1060">
        <f t="shared" si="161"/>
        <v>1.8273319636043429E-2</v>
      </c>
    </row>
    <row r="3446" spans="1:20" s="1063" customFormat="1">
      <c r="A3446" s="1072" t="s">
        <v>846</v>
      </c>
      <c r="B3446" s="1063" t="s">
        <v>768</v>
      </c>
      <c r="C3446" s="1063" t="s">
        <v>806</v>
      </c>
      <c r="D3446" s="1063" t="s">
        <v>967</v>
      </c>
      <c r="E3446" s="1066">
        <v>2019</v>
      </c>
      <c r="F3446" s="1066">
        <v>2019</v>
      </c>
      <c r="G3446" s="1064">
        <v>43576</v>
      </c>
      <c r="H3446" s="1117">
        <f t="shared" si="159"/>
        <v>2019</v>
      </c>
      <c r="I3446" s="1118"/>
      <c r="J3446" s="1063" t="s">
        <v>925</v>
      </c>
      <c r="K3446" s="1063" t="s">
        <v>924</v>
      </c>
      <c r="L3446" s="1063" t="s">
        <v>827</v>
      </c>
      <c r="M3446" s="1063">
        <v>1942.1999999999998</v>
      </c>
      <c r="N3446" s="1063">
        <v>0.78</v>
      </c>
      <c r="O3446" s="1062">
        <f>VLOOKUP(C3446,'A. Rate Class Allocations'!$B$124:$J$128,6,FALSE)</f>
        <v>0.94261788524984402</v>
      </c>
      <c r="P3446" s="1061">
        <f>VLOOKUP(C3446,'A. Rate Class Allocations'!$B$124:$J$128,8,FALSE)</f>
        <v>0.86676492558695795</v>
      </c>
      <c r="Q3446" s="1061">
        <f>VLOOKUP(C3446,'A. Rate Class Allocations'!$B$124:$J$128,7,FALSE)</f>
        <v>0.93591420350510102</v>
      </c>
      <c r="R3446" s="1061">
        <f>VLOOKUP(C3446,'A. Rate Class Allocations'!$B$124:$J$128,9,FALSE)</f>
        <v>0.67326093337246795</v>
      </c>
      <c r="S3446" s="1060">
        <f t="shared" si="160"/>
        <v>1586.8320169276665</v>
      </c>
      <c r="T3446" s="1060">
        <f t="shared" si="161"/>
        <v>0.49148928676254749</v>
      </c>
    </row>
    <row r="3447" spans="1:20" s="1063" customFormat="1">
      <c r="A3447" s="1072" t="s">
        <v>846</v>
      </c>
      <c r="B3447" s="1063" t="s">
        <v>768</v>
      </c>
      <c r="C3447" s="1063" t="s">
        <v>806</v>
      </c>
      <c r="D3447" s="1063" t="s">
        <v>967</v>
      </c>
      <c r="E3447" s="1066">
        <v>2019</v>
      </c>
      <c r="F3447" s="1066">
        <v>2019</v>
      </c>
      <c r="G3447" s="1064">
        <v>43576</v>
      </c>
      <c r="H3447" s="1117">
        <f t="shared" si="159"/>
        <v>2019</v>
      </c>
      <c r="I3447" s="1118"/>
      <c r="J3447" s="1063" t="s">
        <v>925</v>
      </c>
      <c r="K3447" s="1063" t="s">
        <v>924</v>
      </c>
      <c r="L3447" s="1063" t="s">
        <v>827</v>
      </c>
      <c r="M3447" s="1063">
        <v>722.09999999999991</v>
      </c>
      <c r="N3447" s="1063">
        <v>0.28999999999999998</v>
      </c>
      <c r="O3447" s="1062">
        <f>VLOOKUP(C3447,'A. Rate Class Allocations'!$B$124:$J$128,6,FALSE)</f>
        <v>0.94261788524984402</v>
      </c>
      <c r="P3447" s="1061">
        <f>VLOOKUP(C3447,'A. Rate Class Allocations'!$B$124:$J$128,8,FALSE)</f>
        <v>0.86676492558695795</v>
      </c>
      <c r="Q3447" s="1061">
        <f>VLOOKUP(C3447,'A. Rate Class Allocations'!$B$124:$J$128,7,FALSE)</f>
        <v>0.93591420350510102</v>
      </c>
      <c r="R3447" s="1061">
        <f>VLOOKUP(C3447,'A. Rate Class Allocations'!$B$124:$J$128,9,FALSE)</f>
        <v>0.67326093337246795</v>
      </c>
      <c r="S3447" s="1060">
        <f t="shared" si="160"/>
        <v>589.97600629361955</v>
      </c>
      <c r="T3447" s="1060">
        <f t="shared" si="161"/>
        <v>0.18273319636043434</v>
      </c>
    </row>
    <row r="3448" spans="1:20" s="1063" customFormat="1">
      <c r="A3448" s="1072" t="s">
        <v>846</v>
      </c>
      <c r="B3448" s="1063" t="s">
        <v>768</v>
      </c>
      <c r="C3448" s="1063" t="s">
        <v>806</v>
      </c>
      <c r="D3448" s="1063" t="s">
        <v>966</v>
      </c>
      <c r="E3448" s="1066">
        <v>2019</v>
      </c>
      <c r="F3448" s="1066">
        <v>2019</v>
      </c>
      <c r="G3448" s="1064">
        <v>43559</v>
      </c>
      <c r="H3448" s="1117">
        <f t="shared" si="159"/>
        <v>2019</v>
      </c>
      <c r="I3448" s="1118"/>
      <c r="J3448" s="1063" t="s">
        <v>925</v>
      </c>
      <c r="K3448" s="1063" t="s">
        <v>924</v>
      </c>
      <c r="L3448" s="1063" t="s">
        <v>827</v>
      </c>
      <c r="M3448" s="1063">
        <v>1553.7600000000004</v>
      </c>
      <c r="N3448" s="1063">
        <v>0.62400000000000011</v>
      </c>
      <c r="O3448" s="1062">
        <f>VLOOKUP(C3448,'A. Rate Class Allocations'!$B$124:$J$128,6,FALSE)</f>
        <v>0.94261788524984402</v>
      </c>
      <c r="P3448" s="1061">
        <f>VLOOKUP(C3448,'A. Rate Class Allocations'!$B$124:$J$128,8,FALSE)</f>
        <v>0.86676492558695795</v>
      </c>
      <c r="Q3448" s="1061">
        <f>VLOOKUP(C3448,'A. Rate Class Allocations'!$B$124:$J$128,7,FALSE)</f>
        <v>0.93591420350510102</v>
      </c>
      <c r="R3448" s="1061">
        <f>VLOOKUP(C3448,'A. Rate Class Allocations'!$B$124:$J$128,9,FALSE)</f>
        <v>0.67326093337246795</v>
      </c>
      <c r="S3448" s="1060">
        <f t="shared" si="160"/>
        <v>1269.4656135421337</v>
      </c>
      <c r="T3448" s="1060">
        <f t="shared" si="161"/>
        <v>0.3931914294100381</v>
      </c>
    </row>
    <row r="3449" spans="1:20" s="1063" customFormat="1">
      <c r="A3449" s="1072" t="s">
        <v>846</v>
      </c>
      <c r="B3449" s="1063" t="s">
        <v>768</v>
      </c>
      <c r="C3449" s="1063" t="s">
        <v>806</v>
      </c>
      <c r="D3449" s="1063" t="s">
        <v>966</v>
      </c>
      <c r="E3449" s="1066">
        <v>2019</v>
      </c>
      <c r="F3449" s="1066">
        <v>2019</v>
      </c>
      <c r="G3449" s="1064">
        <v>43559</v>
      </c>
      <c r="H3449" s="1117">
        <f t="shared" si="159"/>
        <v>2019</v>
      </c>
      <c r="I3449" s="1118"/>
      <c r="J3449" s="1063" t="s">
        <v>925</v>
      </c>
      <c r="K3449" s="1063" t="s">
        <v>924</v>
      </c>
      <c r="L3449" s="1063" t="s">
        <v>827</v>
      </c>
      <c r="M3449" s="1063">
        <v>1444.1999999999998</v>
      </c>
      <c r="N3449" s="1063">
        <v>0.57999999999999996</v>
      </c>
      <c r="O3449" s="1062">
        <f>VLOOKUP(C3449,'A. Rate Class Allocations'!$B$124:$J$128,6,FALSE)</f>
        <v>0.94261788524984402</v>
      </c>
      <c r="P3449" s="1061">
        <f>VLOOKUP(C3449,'A. Rate Class Allocations'!$B$124:$J$128,8,FALSE)</f>
        <v>0.86676492558695795</v>
      </c>
      <c r="Q3449" s="1061">
        <f>VLOOKUP(C3449,'A. Rate Class Allocations'!$B$124:$J$128,7,FALSE)</f>
        <v>0.93591420350510102</v>
      </c>
      <c r="R3449" s="1061">
        <f>VLOOKUP(C3449,'A. Rate Class Allocations'!$B$124:$J$128,9,FALSE)</f>
        <v>0.67326093337246795</v>
      </c>
      <c r="S3449" s="1060">
        <f t="shared" si="160"/>
        <v>1179.9520125872391</v>
      </c>
      <c r="T3449" s="1060">
        <f t="shared" si="161"/>
        <v>0.36546639272086867</v>
      </c>
    </row>
    <row r="3450" spans="1:20" s="1063" customFormat="1">
      <c r="A3450" s="1072" t="s">
        <v>846</v>
      </c>
      <c r="B3450" s="1063" t="s">
        <v>768</v>
      </c>
      <c r="C3450" s="1063" t="s">
        <v>806</v>
      </c>
      <c r="D3450" s="1063" t="s">
        <v>966</v>
      </c>
      <c r="E3450" s="1066">
        <v>2019</v>
      </c>
      <c r="F3450" s="1066">
        <v>2019</v>
      </c>
      <c r="G3450" s="1064">
        <v>43559</v>
      </c>
      <c r="H3450" s="1117">
        <f t="shared" si="159"/>
        <v>2019</v>
      </c>
      <c r="I3450" s="1118"/>
      <c r="J3450" s="1063" t="s">
        <v>925</v>
      </c>
      <c r="K3450" s="1063" t="s">
        <v>924</v>
      </c>
      <c r="L3450" s="1063" t="s">
        <v>827</v>
      </c>
      <c r="M3450" s="1063">
        <v>102.08999999999999</v>
      </c>
      <c r="N3450" s="1063">
        <v>4.0999999999999995E-2</v>
      </c>
      <c r="O3450" s="1062">
        <f>VLOOKUP(C3450,'A. Rate Class Allocations'!$B$124:$J$128,6,FALSE)</f>
        <v>0.94261788524984402</v>
      </c>
      <c r="P3450" s="1061">
        <f>VLOOKUP(C3450,'A. Rate Class Allocations'!$B$124:$J$128,8,FALSE)</f>
        <v>0.86676492558695795</v>
      </c>
      <c r="Q3450" s="1061">
        <f>VLOOKUP(C3450,'A. Rate Class Allocations'!$B$124:$J$128,7,FALSE)</f>
        <v>0.93591420350510102</v>
      </c>
      <c r="R3450" s="1061">
        <f>VLOOKUP(C3450,'A. Rate Class Allocations'!$B$124:$J$128,9,FALSE)</f>
        <v>0.67326093337246795</v>
      </c>
      <c r="S3450" s="1060">
        <f t="shared" si="160"/>
        <v>83.410400889787596</v>
      </c>
      <c r="T3450" s="1060">
        <f t="shared" si="161"/>
        <v>2.5834693278544159E-2</v>
      </c>
    </row>
    <row r="3451" spans="1:20" s="1063" customFormat="1">
      <c r="A3451" s="1072" t="s">
        <v>846</v>
      </c>
      <c r="B3451" s="1063" t="s">
        <v>768</v>
      </c>
      <c r="C3451" s="1063" t="s">
        <v>806</v>
      </c>
      <c r="D3451" s="1063" t="s">
        <v>965</v>
      </c>
      <c r="E3451" s="1066">
        <v>2019</v>
      </c>
      <c r="F3451" s="1066">
        <v>2019</v>
      </c>
      <c r="G3451" s="1064">
        <v>43559</v>
      </c>
      <c r="H3451" s="1117">
        <f t="shared" si="159"/>
        <v>2019</v>
      </c>
      <c r="I3451" s="1118"/>
      <c r="J3451" s="1063" t="s">
        <v>925</v>
      </c>
      <c r="K3451" s="1063" t="s">
        <v>924</v>
      </c>
      <c r="L3451" s="1063" t="s">
        <v>827</v>
      </c>
      <c r="M3451" s="1063">
        <v>517.91999999999996</v>
      </c>
      <c r="N3451" s="1063">
        <v>0.20800000000000002</v>
      </c>
      <c r="O3451" s="1062">
        <f>VLOOKUP(C3451,'A. Rate Class Allocations'!$B$124:$J$128,6,FALSE)</f>
        <v>0.94261788524984402</v>
      </c>
      <c r="P3451" s="1061">
        <f>VLOOKUP(C3451,'A. Rate Class Allocations'!$B$124:$J$128,8,FALSE)</f>
        <v>0.86676492558695795</v>
      </c>
      <c r="Q3451" s="1061">
        <f>VLOOKUP(C3451,'A. Rate Class Allocations'!$B$124:$J$128,7,FALSE)</f>
        <v>0.93591420350510102</v>
      </c>
      <c r="R3451" s="1061">
        <f>VLOOKUP(C3451,'A. Rate Class Allocations'!$B$124:$J$128,9,FALSE)</f>
        <v>0.67326093337246795</v>
      </c>
      <c r="S3451" s="1060">
        <f t="shared" si="160"/>
        <v>423.15520451404439</v>
      </c>
      <c r="T3451" s="1060">
        <f t="shared" si="161"/>
        <v>0.13106380980334603</v>
      </c>
    </row>
    <row r="3452" spans="1:20" s="1063" customFormat="1">
      <c r="A3452" s="1072" t="s">
        <v>846</v>
      </c>
      <c r="B3452" s="1063" t="s">
        <v>768</v>
      </c>
      <c r="C3452" s="1063" t="s">
        <v>806</v>
      </c>
      <c r="D3452" s="1063" t="s">
        <v>964</v>
      </c>
      <c r="E3452" s="1066">
        <v>2019</v>
      </c>
      <c r="F3452" s="1066">
        <v>2019</v>
      </c>
      <c r="G3452" s="1064">
        <v>43559</v>
      </c>
      <c r="H3452" s="1117">
        <f t="shared" si="159"/>
        <v>2019</v>
      </c>
      <c r="I3452" s="1118"/>
      <c r="J3452" s="1063" t="s">
        <v>925</v>
      </c>
      <c r="K3452" s="1063" t="s">
        <v>924</v>
      </c>
      <c r="L3452" s="1063" t="s">
        <v>827</v>
      </c>
      <c r="M3452" s="1063">
        <v>3107.5200000000009</v>
      </c>
      <c r="N3452" s="1063">
        <v>1.2480000000000002</v>
      </c>
      <c r="O3452" s="1062">
        <f>VLOOKUP(C3452,'A. Rate Class Allocations'!$B$124:$J$128,6,FALSE)</f>
        <v>0.94261788524984402</v>
      </c>
      <c r="P3452" s="1061">
        <f>VLOOKUP(C3452,'A. Rate Class Allocations'!$B$124:$J$128,8,FALSE)</f>
        <v>0.86676492558695795</v>
      </c>
      <c r="Q3452" s="1061">
        <f>VLOOKUP(C3452,'A. Rate Class Allocations'!$B$124:$J$128,7,FALSE)</f>
        <v>0.93591420350510102</v>
      </c>
      <c r="R3452" s="1061">
        <f>VLOOKUP(C3452,'A. Rate Class Allocations'!$B$124:$J$128,9,FALSE)</f>
        <v>0.67326093337246795</v>
      </c>
      <c r="S3452" s="1060">
        <f t="shared" si="160"/>
        <v>2538.9312270842674</v>
      </c>
      <c r="T3452" s="1060">
        <f t="shared" si="161"/>
        <v>0.78638285882007619</v>
      </c>
    </row>
    <row r="3453" spans="1:20" s="1063" customFormat="1">
      <c r="A3453" s="1072" t="s">
        <v>846</v>
      </c>
      <c r="B3453" s="1063" t="s">
        <v>768</v>
      </c>
      <c r="C3453" s="1063" t="s">
        <v>806</v>
      </c>
      <c r="D3453" s="1063" t="s">
        <v>963</v>
      </c>
      <c r="E3453" s="1066">
        <v>2019</v>
      </c>
      <c r="F3453" s="1066">
        <v>2019</v>
      </c>
      <c r="G3453" s="1064">
        <v>43529</v>
      </c>
      <c r="H3453" s="1117">
        <f t="shared" si="159"/>
        <v>2019</v>
      </c>
      <c r="I3453" s="1118"/>
      <c r="J3453" s="1063" t="s">
        <v>925</v>
      </c>
      <c r="K3453" s="1063" t="s">
        <v>924</v>
      </c>
      <c r="L3453" s="1063" t="s">
        <v>827</v>
      </c>
      <c r="M3453" s="1063">
        <v>5727.0720000000001</v>
      </c>
      <c r="N3453" s="1063">
        <v>1.2480000000000002</v>
      </c>
      <c r="O3453" s="1062">
        <f>VLOOKUP(C3453,'A. Rate Class Allocations'!$B$124:$J$128,6,FALSE)</f>
        <v>0.94261788524984402</v>
      </c>
      <c r="P3453" s="1061">
        <f>VLOOKUP(C3453,'A. Rate Class Allocations'!$B$124:$J$128,8,FALSE)</f>
        <v>0.86676492558695795</v>
      </c>
      <c r="Q3453" s="1061">
        <f>VLOOKUP(C3453,'A. Rate Class Allocations'!$B$124:$J$128,7,FALSE)</f>
        <v>0.93591420350510102</v>
      </c>
      <c r="R3453" s="1061">
        <f>VLOOKUP(C3453,'A. Rate Class Allocations'!$B$124:$J$128,9,FALSE)</f>
        <v>0.67326093337246795</v>
      </c>
      <c r="S3453" s="1060">
        <f t="shared" si="160"/>
        <v>4679.1788759396386</v>
      </c>
      <c r="T3453" s="1060">
        <f t="shared" si="161"/>
        <v>0.78638285882007619</v>
      </c>
    </row>
    <row r="3454" spans="1:20" s="1063" customFormat="1">
      <c r="A3454" s="1072" t="s">
        <v>846</v>
      </c>
      <c r="B3454" s="1063" t="s">
        <v>768</v>
      </c>
      <c r="C3454" s="1063" t="s">
        <v>806</v>
      </c>
      <c r="D3454" s="1063" t="s">
        <v>962</v>
      </c>
      <c r="E3454" s="1066">
        <v>2019</v>
      </c>
      <c r="F3454" s="1066">
        <v>2019</v>
      </c>
      <c r="G3454" s="1064">
        <v>43566</v>
      </c>
      <c r="H3454" s="1117">
        <f t="shared" si="159"/>
        <v>2019</v>
      </c>
      <c r="I3454" s="1118"/>
      <c r="J3454" s="1063" t="s">
        <v>925</v>
      </c>
      <c r="K3454" s="1063" t="s">
        <v>924</v>
      </c>
      <c r="L3454" s="1063" t="s">
        <v>827</v>
      </c>
      <c r="M3454" s="1063">
        <v>2978.04</v>
      </c>
      <c r="N3454" s="1063">
        <v>1.1960000000000002</v>
      </c>
      <c r="O3454" s="1062">
        <f>VLOOKUP(C3454,'A. Rate Class Allocations'!$B$124:$J$128,6,FALSE)</f>
        <v>0.94261788524984402</v>
      </c>
      <c r="P3454" s="1061">
        <f>VLOOKUP(C3454,'A. Rate Class Allocations'!$B$124:$J$128,8,FALSE)</f>
        <v>0.86676492558695795</v>
      </c>
      <c r="Q3454" s="1061">
        <f>VLOOKUP(C3454,'A. Rate Class Allocations'!$B$124:$J$128,7,FALSE)</f>
        <v>0.93591420350510102</v>
      </c>
      <c r="R3454" s="1061">
        <f>VLOOKUP(C3454,'A. Rate Class Allocations'!$B$124:$J$128,9,FALSE)</f>
        <v>0.67326093337246795</v>
      </c>
      <c r="S3454" s="1060">
        <f t="shared" si="160"/>
        <v>2433.1424259557552</v>
      </c>
      <c r="T3454" s="1060">
        <f t="shared" si="161"/>
        <v>0.7536169063692395</v>
      </c>
    </row>
    <row r="3455" spans="1:20" s="1063" customFormat="1">
      <c r="A3455" s="1072" t="s">
        <v>846</v>
      </c>
      <c r="B3455" s="1063" t="s">
        <v>768</v>
      </c>
      <c r="C3455" s="1063" t="s">
        <v>806</v>
      </c>
      <c r="D3455" s="1063" t="s">
        <v>962</v>
      </c>
      <c r="E3455" s="1066">
        <v>2019</v>
      </c>
      <c r="F3455" s="1066">
        <v>2019</v>
      </c>
      <c r="G3455" s="1064">
        <v>43566</v>
      </c>
      <c r="H3455" s="1117">
        <f t="shared" si="159"/>
        <v>2019</v>
      </c>
      <c r="I3455" s="1118"/>
      <c r="J3455" s="1063" t="s">
        <v>925</v>
      </c>
      <c r="K3455" s="1063" t="s">
        <v>924</v>
      </c>
      <c r="L3455" s="1063" t="s">
        <v>827</v>
      </c>
      <c r="M3455" s="1063">
        <v>34.86</v>
      </c>
      <c r="N3455" s="1063">
        <v>1.4E-2</v>
      </c>
      <c r="O3455" s="1062">
        <f>VLOOKUP(C3455,'A. Rate Class Allocations'!$B$124:$J$128,6,FALSE)</f>
        <v>0.94261788524984402</v>
      </c>
      <c r="P3455" s="1061">
        <f>VLOOKUP(C3455,'A. Rate Class Allocations'!$B$124:$J$128,8,FALSE)</f>
        <v>0.86676492558695795</v>
      </c>
      <c r="Q3455" s="1061">
        <f>VLOOKUP(C3455,'A. Rate Class Allocations'!$B$124:$J$128,7,FALSE)</f>
        <v>0.93591420350510102</v>
      </c>
      <c r="R3455" s="1061">
        <f>VLOOKUP(C3455,'A. Rate Class Allocations'!$B$124:$J$128,9,FALSE)</f>
        <v>0.67326093337246795</v>
      </c>
      <c r="S3455" s="1060">
        <f t="shared" si="160"/>
        <v>28.481600303829914</v>
      </c>
      <c r="T3455" s="1060">
        <f t="shared" si="161"/>
        <v>8.8216025829175194E-3</v>
      </c>
    </row>
    <row r="3456" spans="1:20" s="1063" customFormat="1">
      <c r="A3456" s="1072" t="s">
        <v>846</v>
      </c>
      <c r="B3456" s="1063" t="s">
        <v>768</v>
      </c>
      <c r="C3456" s="1063" t="s">
        <v>806</v>
      </c>
      <c r="D3456" s="1063" t="s">
        <v>962</v>
      </c>
      <c r="E3456" s="1066">
        <v>2019</v>
      </c>
      <c r="F3456" s="1066">
        <v>2019</v>
      </c>
      <c r="G3456" s="1064">
        <v>43566</v>
      </c>
      <c r="H3456" s="1117">
        <f t="shared" si="159"/>
        <v>2019</v>
      </c>
      <c r="I3456" s="1118"/>
      <c r="J3456" s="1063" t="s">
        <v>843</v>
      </c>
      <c r="K3456" s="1063" t="s">
        <v>924</v>
      </c>
      <c r="L3456" s="1063" t="s">
        <v>827</v>
      </c>
      <c r="M3456" s="1063">
        <v>3107.5200000000009</v>
      </c>
      <c r="N3456" s="1063">
        <v>1.2480000000000002</v>
      </c>
      <c r="O3456" s="1062">
        <f>VLOOKUP(C3456,'A. Rate Class Allocations'!$B$124:$J$128,6,FALSE)</f>
        <v>0.94261788524984402</v>
      </c>
      <c r="P3456" s="1061">
        <f>VLOOKUP(C3456,'A. Rate Class Allocations'!$B$124:$J$128,8,FALSE)</f>
        <v>0.86676492558695795</v>
      </c>
      <c r="Q3456" s="1061">
        <f>VLOOKUP(C3456,'A. Rate Class Allocations'!$B$124:$J$128,7,FALSE)</f>
        <v>0.93591420350510102</v>
      </c>
      <c r="R3456" s="1061">
        <f>VLOOKUP(C3456,'A. Rate Class Allocations'!$B$124:$J$128,9,FALSE)</f>
        <v>0.67326093337246795</v>
      </c>
      <c r="S3456" s="1060">
        <f t="shared" si="160"/>
        <v>2538.9312270842674</v>
      </c>
      <c r="T3456" s="1060">
        <f t="shared" si="161"/>
        <v>0.78638285882007619</v>
      </c>
    </row>
    <row r="3457" spans="1:20" s="1063" customFormat="1">
      <c r="A3457" s="1072" t="s">
        <v>846</v>
      </c>
      <c r="B3457" s="1063" t="s">
        <v>768</v>
      </c>
      <c r="C3457" s="1063" t="s">
        <v>806</v>
      </c>
      <c r="D3457" s="1063" t="s">
        <v>961</v>
      </c>
      <c r="E3457" s="1066">
        <v>2019</v>
      </c>
      <c r="F3457" s="1066">
        <v>2019</v>
      </c>
      <c r="G3457" s="1064">
        <v>43584</v>
      </c>
      <c r="H3457" s="1117">
        <f t="shared" si="159"/>
        <v>2019</v>
      </c>
      <c r="I3457" s="1118"/>
      <c r="J3457" s="1063" t="s">
        <v>925</v>
      </c>
      <c r="K3457" s="1063" t="s">
        <v>924</v>
      </c>
      <c r="L3457" s="1063" t="s">
        <v>827</v>
      </c>
      <c r="M3457" s="1063">
        <v>916.79999999999984</v>
      </c>
      <c r="N3457" s="1063">
        <v>0.24</v>
      </c>
      <c r="O3457" s="1062">
        <f>VLOOKUP(C3457,'A. Rate Class Allocations'!$B$124:$J$128,6,FALSE)</f>
        <v>0.94261788524984402</v>
      </c>
      <c r="P3457" s="1061">
        <f>VLOOKUP(C3457,'A. Rate Class Allocations'!$B$124:$J$128,8,FALSE)</f>
        <v>0.86676492558695795</v>
      </c>
      <c r="Q3457" s="1061">
        <f>VLOOKUP(C3457,'A. Rate Class Allocations'!$B$124:$J$128,7,FALSE)</f>
        <v>0.93591420350510102</v>
      </c>
      <c r="R3457" s="1061">
        <f>VLOOKUP(C3457,'A. Rate Class Allocations'!$B$124:$J$128,9,FALSE)</f>
        <v>0.67326093337246795</v>
      </c>
      <c r="S3457" s="1060">
        <f t="shared" si="160"/>
        <v>749.05138148454557</v>
      </c>
      <c r="T3457" s="1060">
        <f t="shared" si="161"/>
        <v>0.15122747285001462</v>
      </c>
    </row>
    <row r="3458" spans="1:20" s="1063" customFormat="1">
      <c r="A3458" s="1072" t="s">
        <v>846</v>
      </c>
      <c r="B3458" s="1063" t="s">
        <v>768</v>
      </c>
      <c r="C3458" s="1063" t="s">
        <v>806</v>
      </c>
      <c r="D3458" s="1063" t="s">
        <v>961</v>
      </c>
      <c r="E3458" s="1066">
        <v>2019</v>
      </c>
      <c r="F3458" s="1066">
        <v>2019</v>
      </c>
      <c r="G3458" s="1064">
        <v>43584</v>
      </c>
      <c r="H3458" s="1117">
        <f t="shared" si="159"/>
        <v>2019</v>
      </c>
      <c r="I3458" s="1118"/>
      <c r="J3458" s="1063" t="s">
        <v>925</v>
      </c>
      <c r="K3458" s="1063" t="s">
        <v>924</v>
      </c>
      <c r="L3458" s="1063" t="s">
        <v>827</v>
      </c>
      <c r="M3458" s="1063">
        <v>756.36000000000013</v>
      </c>
      <c r="N3458" s="1063">
        <v>0.19800000000000001</v>
      </c>
      <c r="O3458" s="1062">
        <f>VLOOKUP(C3458,'A. Rate Class Allocations'!$B$124:$J$128,6,FALSE)</f>
        <v>0.94261788524984402</v>
      </c>
      <c r="P3458" s="1061">
        <f>VLOOKUP(C3458,'A. Rate Class Allocations'!$B$124:$J$128,8,FALSE)</f>
        <v>0.86676492558695795</v>
      </c>
      <c r="Q3458" s="1061">
        <f>VLOOKUP(C3458,'A. Rate Class Allocations'!$B$124:$J$128,7,FALSE)</f>
        <v>0.93591420350510102</v>
      </c>
      <c r="R3458" s="1061">
        <f>VLOOKUP(C3458,'A. Rate Class Allocations'!$B$124:$J$128,9,FALSE)</f>
        <v>0.67326093337246795</v>
      </c>
      <c r="S3458" s="1060">
        <f t="shared" si="160"/>
        <v>617.96738972475032</v>
      </c>
      <c r="T3458" s="1060">
        <f t="shared" si="161"/>
        <v>0.12476266510126206</v>
      </c>
    </row>
    <row r="3459" spans="1:20" s="1063" customFormat="1">
      <c r="A3459" s="1072" t="s">
        <v>846</v>
      </c>
      <c r="B3459" s="1063" t="s">
        <v>768</v>
      </c>
      <c r="C3459" s="1063" t="s">
        <v>806</v>
      </c>
      <c r="D3459" s="1063" t="s">
        <v>960</v>
      </c>
      <c r="E3459" s="1066">
        <v>2019</v>
      </c>
      <c r="F3459" s="1066">
        <v>2019</v>
      </c>
      <c r="G3459" s="1064">
        <v>43584</v>
      </c>
      <c r="H3459" s="1117">
        <f t="shared" si="159"/>
        <v>2019</v>
      </c>
      <c r="I3459" s="1118"/>
      <c r="J3459" s="1063" t="s">
        <v>925</v>
      </c>
      <c r="K3459" s="1063" t="s">
        <v>924</v>
      </c>
      <c r="L3459" s="1063" t="s">
        <v>827</v>
      </c>
      <c r="M3459" s="1063">
        <v>2411.0310000000009</v>
      </c>
      <c r="N3459" s="1063">
        <v>0.77700000000000036</v>
      </c>
      <c r="O3459" s="1062">
        <f>VLOOKUP(C3459,'A. Rate Class Allocations'!$B$124:$J$128,6,FALSE)</f>
        <v>0.94261788524984402</v>
      </c>
      <c r="P3459" s="1061">
        <f>VLOOKUP(C3459,'A. Rate Class Allocations'!$B$124:$J$128,8,FALSE)</f>
        <v>0.86676492558695795</v>
      </c>
      <c r="Q3459" s="1061">
        <f>VLOOKUP(C3459,'A. Rate Class Allocations'!$B$124:$J$128,7,FALSE)</f>
        <v>0.93591420350510102</v>
      </c>
      <c r="R3459" s="1061">
        <f>VLOOKUP(C3459,'A. Rate Class Allocations'!$B$124:$J$128,9,FALSE)</f>
        <v>0.67326093337246795</v>
      </c>
      <c r="S3459" s="1060">
        <f t="shared" si="160"/>
        <v>1969.8801280018176</v>
      </c>
      <c r="T3459" s="1060">
        <f t="shared" si="161"/>
        <v>0.48959894335192256</v>
      </c>
    </row>
    <row r="3460" spans="1:20" s="1063" customFormat="1">
      <c r="A3460" s="1072" t="s">
        <v>846</v>
      </c>
      <c r="B3460" s="1063" t="s">
        <v>768</v>
      </c>
      <c r="C3460" s="1063" t="s">
        <v>806</v>
      </c>
      <c r="D3460" s="1063" t="s">
        <v>960</v>
      </c>
      <c r="E3460" s="1066">
        <v>2019</v>
      </c>
      <c r="F3460" s="1066">
        <v>2019</v>
      </c>
      <c r="G3460" s="1064">
        <v>43584</v>
      </c>
      <c r="H3460" s="1117">
        <f t="shared" ref="H3460:H3523" si="162">YEAR(G3460)</f>
        <v>2019</v>
      </c>
      <c r="I3460" s="1118"/>
      <c r="J3460" s="1063" t="s">
        <v>925</v>
      </c>
      <c r="K3460" s="1063" t="s">
        <v>924</v>
      </c>
      <c r="L3460" s="1063" t="s">
        <v>827</v>
      </c>
      <c r="M3460" s="1063">
        <v>313.40300000000002</v>
      </c>
      <c r="N3460" s="1063">
        <v>0.10100000000000001</v>
      </c>
      <c r="O3460" s="1062">
        <f>VLOOKUP(C3460,'A. Rate Class Allocations'!$B$124:$J$128,6,FALSE)</f>
        <v>0.94261788524984402</v>
      </c>
      <c r="P3460" s="1061">
        <f>VLOOKUP(C3460,'A. Rate Class Allocations'!$B$124:$J$128,8,FALSE)</f>
        <v>0.86676492558695795</v>
      </c>
      <c r="Q3460" s="1061">
        <f>VLOOKUP(C3460,'A. Rate Class Allocations'!$B$124:$J$128,7,FALSE)</f>
        <v>0.93591420350510102</v>
      </c>
      <c r="R3460" s="1061">
        <f>VLOOKUP(C3460,'A. Rate Class Allocations'!$B$124:$J$128,9,FALSE)</f>
        <v>0.67326093337246795</v>
      </c>
      <c r="S3460" s="1060">
        <f t="shared" ref="S3460:S3523" si="163">M3460*O3460*P3460</f>
        <v>256.05906425763646</v>
      </c>
      <c r="T3460" s="1060">
        <f t="shared" ref="T3460:T3523" si="164">N3460*Q3460*R3460</f>
        <v>6.3641561491047827E-2</v>
      </c>
    </row>
    <row r="3461" spans="1:20" s="1063" customFormat="1">
      <c r="A3461" s="1072" t="s">
        <v>846</v>
      </c>
      <c r="B3461" s="1063" t="s">
        <v>768</v>
      </c>
      <c r="C3461" s="1063" t="s">
        <v>806</v>
      </c>
      <c r="D3461" s="1063" t="s">
        <v>960</v>
      </c>
      <c r="E3461" s="1066">
        <v>2019</v>
      </c>
      <c r="F3461" s="1066">
        <v>2019</v>
      </c>
      <c r="G3461" s="1064">
        <v>43584</v>
      </c>
      <c r="H3461" s="1117">
        <f t="shared" si="162"/>
        <v>2019</v>
      </c>
      <c r="I3461" s="1118"/>
      <c r="J3461" s="1063" t="s">
        <v>843</v>
      </c>
      <c r="K3461" s="1063" t="s">
        <v>924</v>
      </c>
      <c r="L3461" s="1063" t="s">
        <v>827</v>
      </c>
      <c r="M3461" s="1063">
        <v>940.20899999999995</v>
      </c>
      <c r="N3461" s="1063">
        <v>0.30299999999999994</v>
      </c>
      <c r="O3461" s="1062">
        <f>VLOOKUP(C3461,'A. Rate Class Allocations'!$B$124:$J$128,6,FALSE)</f>
        <v>0.94261788524984402</v>
      </c>
      <c r="P3461" s="1061">
        <f>VLOOKUP(C3461,'A. Rate Class Allocations'!$B$124:$J$128,8,FALSE)</f>
        <v>0.86676492558695795</v>
      </c>
      <c r="Q3461" s="1061">
        <f>VLOOKUP(C3461,'A. Rate Class Allocations'!$B$124:$J$128,7,FALSE)</f>
        <v>0.93591420350510102</v>
      </c>
      <c r="R3461" s="1061">
        <f>VLOOKUP(C3461,'A. Rate Class Allocations'!$B$124:$J$128,9,FALSE)</f>
        <v>0.67326093337246795</v>
      </c>
      <c r="S3461" s="1060">
        <f t="shared" si="163"/>
        <v>768.17719277290928</v>
      </c>
      <c r="T3461" s="1060">
        <f t="shared" si="164"/>
        <v>0.19092468447314342</v>
      </c>
    </row>
    <row r="3462" spans="1:20" s="1063" customFormat="1">
      <c r="A3462" s="1072" t="s">
        <v>846</v>
      </c>
      <c r="B3462" s="1063" t="s">
        <v>768</v>
      </c>
      <c r="C3462" s="1063" t="s">
        <v>806</v>
      </c>
      <c r="D3462" s="1063" t="s">
        <v>959</v>
      </c>
      <c r="E3462" s="1066">
        <v>2019</v>
      </c>
      <c r="F3462" s="1066">
        <v>2019</v>
      </c>
      <c r="G3462" s="1064">
        <v>43559</v>
      </c>
      <c r="H3462" s="1117">
        <f t="shared" si="162"/>
        <v>2019</v>
      </c>
      <c r="I3462" s="1118"/>
      <c r="J3462" s="1063" t="s">
        <v>925</v>
      </c>
      <c r="K3462" s="1063" t="s">
        <v>924</v>
      </c>
      <c r="L3462" s="1063" t="s">
        <v>827</v>
      </c>
      <c r="M3462" s="1063">
        <v>1035.8399999999999</v>
      </c>
      <c r="N3462" s="1063">
        <v>0.41600000000000004</v>
      </c>
      <c r="O3462" s="1062">
        <f>VLOOKUP(C3462,'A. Rate Class Allocations'!$B$124:$J$128,6,FALSE)</f>
        <v>0.94261788524984402</v>
      </c>
      <c r="P3462" s="1061">
        <f>VLOOKUP(C3462,'A. Rate Class Allocations'!$B$124:$J$128,8,FALSE)</f>
        <v>0.86676492558695795</v>
      </c>
      <c r="Q3462" s="1061">
        <f>VLOOKUP(C3462,'A. Rate Class Allocations'!$B$124:$J$128,7,FALSE)</f>
        <v>0.93591420350510102</v>
      </c>
      <c r="R3462" s="1061">
        <f>VLOOKUP(C3462,'A. Rate Class Allocations'!$B$124:$J$128,9,FALSE)</f>
        <v>0.67326093337246795</v>
      </c>
      <c r="S3462" s="1060">
        <f t="shared" si="163"/>
        <v>846.31040902808877</v>
      </c>
      <c r="T3462" s="1060">
        <f t="shared" si="164"/>
        <v>0.26212761960669206</v>
      </c>
    </row>
    <row r="3463" spans="1:20" s="1063" customFormat="1">
      <c r="A3463" s="1072" t="s">
        <v>846</v>
      </c>
      <c r="B3463" s="1063" t="s">
        <v>768</v>
      </c>
      <c r="C3463" s="1063" t="s">
        <v>806</v>
      </c>
      <c r="D3463" s="1063" t="s">
        <v>959</v>
      </c>
      <c r="E3463" s="1066">
        <v>2019</v>
      </c>
      <c r="F3463" s="1066">
        <v>2019</v>
      </c>
      <c r="G3463" s="1064">
        <v>43559</v>
      </c>
      <c r="H3463" s="1117">
        <f t="shared" si="162"/>
        <v>2019</v>
      </c>
      <c r="I3463" s="1118"/>
      <c r="J3463" s="1063" t="s">
        <v>925</v>
      </c>
      <c r="K3463" s="1063" t="s">
        <v>924</v>
      </c>
      <c r="L3463" s="1063" t="s">
        <v>827</v>
      </c>
      <c r="M3463" s="1063">
        <v>1015.92</v>
      </c>
      <c r="N3463" s="1063">
        <v>0.40800000000000003</v>
      </c>
      <c r="O3463" s="1062">
        <f>VLOOKUP(C3463,'A. Rate Class Allocations'!$B$124:$J$128,6,FALSE)</f>
        <v>0.94261788524984402</v>
      </c>
      <c r="P3463" s="1061">
        <f>VLOOKUP(C3463,'A. Rate Class Allocations'!$B$124:$J$128,8,FALSE)</f>
        <v>0.86676492558695795</v>
      </c>
      <c r="Q3463" s="1061">
        <f>VLOOKUP(C3463,'A. Rate Class Allocations'!$B$124:$J$128,7,FALSE)</f>
        <v>0.93591420350510102</v>
      </c>
      <c r="R3463" s="1061">
        <f>VLOOKUP(C3463,'A. Rate Class Allocations'!$B$124:$J$128,9,FALSE)</f>
        <v>0.67326093337246795</v>
      </c>
      <c r="S3463" s="1060">
        <f t="shared" si="163"/>
        <v>830.03520885447165</v>
      </c>
      <c r="T3463" s="1060">
        <f t="shared" si="164"/>
        <v>0.25708670384502486</v>
      </c>
    </row>
    <row r="3464" spans="1:20" s="1063" customFormat="1">
      <c r="A3464" s="1072" t="s">
        <v>846</v>
      </c>
      <c r="B3464" s="1063" t="s">
        <v>768</v>
      </c>
      <c r="C3464" s="1063" t="s">
        <v>806</v>
      </c>
      <c r="D3464" s="1063" t="s">
        <v>959</v>
      </c>
      <c r="E3464" s="1066">
        <v>2019</v>
      </c>
      <c r="F3464" s="1066">
        <v>2019</v>
      </c>
      <c r="G3464" s="1064">
        <v>43559</v>
      </c>
      <c r="H3464" s="1117">
        <f t="shared" si="162"/>
        <v>2019</v>
      </c>
      <c r="I3464" s="1118"/>
      <c r="J3464" s="1063" t="s">
        <v>925</v>
      </c>
      <c r="K3464" s="1063" t="s">
        <v>924</v>
      </c>
      <c r="L3464" s="1063" t="s">
        <v>827</v>
      </c>
      <c r="M3464" s="1063">
        <v>361.04999999999995</v>
      </c>
      <c r="N3464" s="1063">
        <v>0.14499999999999999</v>
      </c>
      <c r="O3464" s="1062">
        <f>VLOOKUP(C3464,'A. Rate Class Allocations'!$B$124:$J$128,6,FALSE)</f>
        <v>0.94261788524984402</v>
      </c>
      <c r="P3464" s="1061">
        <f>VLOOKUP(C3464,'A. Rate Class Allocations'!$B$124:$J$128,8,FALSE)</f>
        <v>0.86676492558695795</v>
      </c>
      <c r="Q3464" s="1061">
        <f>VLOOKUP(C3464,'A. Rate Class Allocations'!$B$124:$J$128,7,FALSE)</f>
        <v>0.93591420350510102</v>
      </c>
      <c r="R3464" s="1061">
        <f>VLOOKUP(C3464,'A. Rate Class Allocations'!$B$124:$J$128,9,FALSE)</f>
        <v>0.67326093337246795</v>
      </c>
      <c r="S3464" s="1060">
        <f t="shared" si="163"/>
        <v>294.98800314680977</v>
      </c>
      <c r="T3464" s="1060">
        <f t="shared" si="164"/>
        <v>9.1366598180217168E-2</v>
      </c>
    </row>
    <row r="3465" spans="1:20" s="1063" customFormat="1">
      <c r="A3465" s="1072" t="s">
        <v>846</v>
      </c>
      <c r="B3465" s="1063" t="s">
        <v>768</v>
      </c>
      <c r="C3465" s="1063" t="s">
        <v>806</v>
      </c>
      <c r="D3465" s="1063" t="s">
        <v>959</v>
      </c>
      <c r="E3465" s="1066">
        <v>2019</v>
      </c>
      <c r="F3465" s="1066">
        <v>2019</v>
      </c>
      <c r="G3465" s="1064">
        <v>43559</v>
      </c>
      <c r="H3465" s="1117">
        <f t="shared" si="162"/>
        <v>2019</v>
      </c>
      <c r="I3465" s="1118"/>
      <c r="J3465" s="1063" t="s">
        <v>925</v>
      </c>
      <c r="K3465" s="1063" t="s">
        <v>924</v>
      </c>
      <c r="L3465" s="1063" t="s">
        <v>827</v>
      </c>
      <c r="M3465" s="1063">
        <v>577.67999999999995</v>
      </c>
      <c r="N3465" s="1063">
        <v>0.23199999999999998</v>
      </c>
      <c r="O3465" s="1062">
        <f>VLOOKUP(C3465,'A. Rate Class Allocations'!$B$124:$J$128,6,FALSE)</f>
        <v>0.94261788524984402</v>
      </c>
      <c r="P3465" s="1061">
        <f>VLOOKUP(C3465,'A. Rate Class Allocations'!$B$124:$J$128,8,FALSE)</f>
        <v>0.86676492558695795</v>
      </c>
      <c r="Q3465" s="1061">
        <f>VLOOKUP(C3465,'A. Rate Class Allocations'!$B$124:$J$128,7,FALSE)</f>
        <v>0.93591420350510102</v>
      </c>
      <c r="R3465" s="1061">
        <f>VLOOKUP(C3465,'A. Rate Class Allocations'!$B$124:$J$128,9,FALSE)</f>
        <v>0.67326093337246795</v>
      </c>
      <c r="S3465" s="1060">
        <f t="shared" si="163"/>
        <v>471.98080503489564</v>
      </c>
      <c r="T3465" s="1060">
        <f t="shared" si="164"/>
        <v>0.14618655708834744</v>
      </c>
    </row>
    <row r="3466" spans="1:20" s="1063" customFormat="1">
      <c r="A3466" s="1072" t="s">
        <v>846</v>
      </c>
      <c r="B3466" s="1063" t="s">
        <v>768</v>
      </c>
      <c r="C3466" s="1063" t="s">
        <v>806</v>
      </c>
      <c r="D3466" s="1063" t="s">
        <v>958</v>
      </c>
      <c r="E3466" s="1066">
        <v>2019</v>
      </c>
      <c r="F3466" s="1066">
        <v>2019</v>
      </c>
      <c r="G3466" s="1064">
        <v>43585</v>
      </c>
      <c r="H3466" s="1117">
        <f t="shared" si="162"/>
        <v>2019</v>
      </c>
      <c r="I3466" s="1118"/>
      <c r="J3466" s="1063" t="s">
        <v>925</v>
      </c>
      <c r="K3466" s="1063" t="s">
        <v>924</v>
      </c>
      <c r="L3466" s="1063" t="s">
        <v>827</v>
      </c>
      <c r="M3466" s="1063">
        <v>5024.6559999999999</v>
      </c>
      <c r="N3466" s="1063">
        <v>0.81200000000000006</v>
      </c>
      <c r="O3466" s="1062">
        <f>VLOOKUP(C3466,'A. Rate Class Allocations'!$B$124:$J$128,6,FALSE)</f>
        <v>0.94261788524984402</v>
      </c>
      <c r="P3466" s="1061">
        <f>VLOOKUP(C3466,'A. Rate Class Allocations'!$B$124:$J$128,8,FALSE)</f>
        <v>0.86676492558695795</v>
      </c>
      <c r="Q3466" s="1061">
        <f>VLOOKUP(C3466,'A. Rate Class Allocations'!$B$124:$J$128,7,FALSE)</f>
        <v>0.93591420350510102</v>
      </c>
      <c r="R3466" s="1061">
        <f>VLOOKUP(C3466,'A. Rate Class Allocations'!$B$124:$J$128,9,FALSE)</f>
        <v>0.67326093337246795</v>
      </c>
      <c r="S3466" s="1060">
        <f t="shared" si="163"/>
        <v>4105.2852511830406</v>
      </c>
      <c r="T3466" s="1060">
        <f t="shared" si="164"/>
        <v>0.51165294980921616</v>
      </c>
    </row>
    <row r="3467" spans="1:20" s="1063" customFormat="1">
      <c r="A3467" s="1072" t="s">
        <v>846</v>
      </c>
      <c r="B3467" s="1063" t="s">
        <v>768</v>
      </c>
      <c r="C3467" s="1063" t="s">
        <v>806</v>
      </c>
      <c r="D3467" s="1063" t="s">
        <v>958</v>
      </c>
      <c r="E3467" s="1066">
        <v>2019</v>
      </c>
      <c r="F3467" s="1066">
        <v>2019</v>
      </c>
      <c r="G3467" s="1064">
        <v>43585</v>
      </c>
      <c r="H3467" s="1117">
        <f t="shared" si="162"/>
        <v>2019</v>
      </c>
      <c r="I3467" s="1118"/>
      <c r="J3467" s="1063" t="s">
        <v>925</v>
      </c>
      <c r="K3467" s="1063" t="s">
        <v>924</v>
      </c>
      <c r="L3467" s="1063" t="s">
        <v>827</v>
      </c>
      <c r="M3467" s="1063">
        <v>946.76400000000012</v>
      </c>
      <c r="N3467" s="1063">
        <v>0.153</v>
      </c>
      <c r="O3467" s="1062">
        <f>VLOOKUP(C3467,'A. Rate Class Allocations'!$B$124:$J$128,6,FALSE)</f>
        <v>0.94261788524984402</v>
      </c>
      <c r="P3467" s="1061">
        <f>VLOOKUP(C3467,'A. Rate Class Allocations'!$B$124:$J$128,8,FALSE)</f>
        <v>0.86676492558695795</v>
      </c>
      <c r="Q3467" s="1061">
        <f>VLOOKUP(C3467,'A. Rate Class Allocations'!$B$124:$J$128,7,FALSE)</f>
        <v>0.93591420350510102</v>
      </c>
      <c r="R3467" s="1061">
        <f>VLOOKUP(C3467,'A. Rate Class Allocations'!$B$124:$J$128,9,FALSE)</f>
        <v>0.67326093337246795</v>
      </c>
      <c r="S3467" s="1060">
        <f t="shared" si="163"/>
        <v>773.53281210714943</v>
      </c>
      <c r="T3467" s="1060">
        <f t="shared" si="164"/>
        <v>9.6407513941884321E-2</v>
      </c>
    </row>
    <row r="3468" spans="1:20" s="1063" customFormat="1">
      <c r="A3468" s="1072" t="s">
        <v>846</v>
      </c>
      <c r="B3468" s="1063" t="s">
        <v>768</v>
      </c>
      <c r="C3468" s="1063" t="s">
        <v>806</v>
      </c>
      <c r="D3468" s="1063" t="s">
        <v>958</v>
      </c>
      <c r="E3468" s="1066">
        <v>2019</v>
      </c>
      <c r="F3468" s="1066">
        <v>2019</v>
      </c>
      <c r="G3468" s="1064">
        <v>43585</v>
      </c>
      <c r="H3468" s="1117">
        <f t="shared" si="162"/>
        <v>2019</v>
      </c>
      <c r="I3468" s="1118"/>
      <c r="J3468" s="1063" t="s">
        <v>925</v>
      </c>
      <c r="K3468" s="1063" t="s">
        <v>924</v>
      </c>
      <c r="L3468" s="1063" t="s">
        <v>827</v>
      </c>
      <c r="M3468" s="1063">
        <v>259.89600000000007</v>
      </c>
      <c r="N3468" s="1063">
        <v>4.200000000000001E-2</v>
      </c>
      <c r="O3468" s="1062">
        <f>VLOOKUP(C3468,'A. Rate Class Allocations'!$B$124:$J$128,6,FALSE)</f>
        <v>0.94261788524984402</v>
      </c>
      <c r="P3468" s="1061">
        <f>VLOOKUP(C3468,'A. Rate Class Allocations'!$B$124:$J$128,8,FALSE)</f>
        <v>0.86676492558695795</v>
      </c>
      <c r="Q3468" s="1061">
        <f>VLOOKUP(C3468,'A. Rate Class Allocations'!$B$124:$J$128,7,FALSE)</f>
        <v>0.93591420350510102</v>
      </c>
      <c r="R3468" s="1061">
        <f>VLOOKUP(C3468,'A. Rate Class Allocations'!$B$124:$J$128,9,FALSE)</f>
        <v>0.67326093337246795</v>
      </c>
      <c r="S3468" s="1060">
        <f t="shared" si="163"/>
        <v>212.34234057843318</v>
      </c>
      <c r="T3468" s="1060">
        <f t="shared" si="164"/>
        <v>2.646480774875256E-2</v>
      </c>
    </row>
    <row r="3469" spans="1:20" s="1063" customFormat="1">
      <c r="A3469" s="1072" t="s">
        <v>846</v>
      </c>
      <c r="B3469" s="1063" t="s">
        <v>768</v>
      </c>
      <c r="C3469" s="1063" t="s">
        <v>806</v>
      </c>
      <c r="D3469" s="1063" t="s">
        <v>957</v>
      </c>
      <c r="E3469" s="1066">
        <v>2019</v>
      </c>
      <c r="F3469" s="1066">
        <v>2019</v>
      </c>
      <c r="G3469" s="1064">
        <v>43480</v>
      </c>
      <c r="H3469" s="1117">
        <f t="shared" si="162"/>
        <v>2019</v>
      </c>
      <c r="I3469" s="1118"/>
      <c r="J3469" s="1063" t="s">
        <v>925</v>
      </c>
      <c r="K3469" s="1063" t="s">
        <v>924</v>
      </c>
      <c r="L3469" s="1063" t="s">
        <v>827</v>
      </c>
      <c r="M3469" s="1063">
        <v>3355.7159999999999</v>
      </c>
      <c r="N3469" s="1063">
        <v>1.0919999999999999</v>
      </c>
      <c r="O3469" s="1062">
        <f>VLOOKUP(C3469,'A. Rate Class Allocations'!$B$124:$J$128,6,FALSE)</f>
        <v>0.94261788524984402</v>
      </c>
      <c r="P3469" s="1061">
        <f>VLOOKUP(C3469,'A. Rate Class Allocations'!$B$124:$J$128,8,FALSE)</f>
        <v>0.86676492558695795</v>
      </c>
      <c r="Q3469" s="1061">
        <f>VLOOKUP(C3469,'A. Rate Class Allocations'!$B$124:$J$128,7,FALSE)</f>
        <v>0.93591420350510102</v>
      </c>
      <c r="R3469" s="1061">
        <f>VLOOKUP(C3469,'A. Rate Class Allocations'!$B$124:$J$128,9,FALSE)</f>
        <v>0.67326093337246795</v>
      </c>
      <c r="S3469" s="1060">
        <f t="shared" si="163"/>
        <v>2741.714338645063</v>
      </c>
      <c r="T3469" s="1060">
        <f t="shared" si="164"/>
        <v>0.68808500146756635</v>
      </c>
    </row>
    <row r="3470" spans="1:20" s="1063" customFormat="1">
      <c r="A3470" s="1072" t="s">
        <v>846</v>
      </c>
      <c r="B3470" s="1063" t="s">
        <v>768</v>
      </c>
      <c r="C3470" s="1063" t="s">
        <v>806</v>
      </c>
      <c r="D3470" s="1063" t="s">
        <v>957</v>
      </c>
      <c r="E3470" s="1066">
        <v>2019</v>
      </c>
      <c r="F3470" s="1066">
        <v>2019</v>
      </c>
      <c r="G3470" s="1064">
        <v>43480</v>
      </c>
      <c r="H3470" s="1117">
        <f t="shared" si="162"/>
        <v>2019</v>
      </c>
      <c r="I3470" s="1118"/>
      <c r="J3470" s="1063" t="s">
        <v>925</v>
      </c>
      <c r="K3470" s="1063" t="s">
        <v>924</v>
      </c>
      <c r="L3470" s="1063" t="s">
        <v>827</v>
      </c>
      <c r="M3470" s="1063">
        <v>534.70199999999988</v>
      </c>
      <c r="N3470" s="1063">
        <v>0.17399999999999999</v>
      </c>
      <c r="O3470" s="1062">
        <f>VLOOKUP(C3470,'A. Rate Class Allocations'!$B$124:$J$128,6,FALSE)</f>
        <v>0.94261788524984402</v>
      </c>
      <c r="P3470" s="1061">
        <f>VLOOKUP(C3470,'A. Rate Class Allocations'!$B$124:$J$128,8,FALSE)</f>
        <v>0.86676492558695795</v>
      </c>
      <c r="Q3470" s="1061">
        <f>VLOOKUP(C3470,'A. Rate Class Allocations'!$B$124:$J$128,7,FALSE)</f>
        <v>0.93591420350510102</v>
      </c>
      <c r="R3470" s="1061">
        <f>VLOOKUP(C3470,'A. Rate Class Allocations'!$B$124:$J$128,9,FALSE)</f>
        <v>0.67326093337246795</v>
      </c>
      <c r="S3470" s="1060">
        <f t="shared" si="163"/>
        <v>436.86657044344406</v>
      </c>
      <c r="T3470" s="1060">
        <f t="shared" si="164"/>
        <v>0.10963991781626058</v>
      </c>
    </row>
    <row r="3471" spans="1:20" s="1063" customFormat="1">
      <c r="A3471" s="1072" t="s">
        <v>846</v>
      </c>
      <c r="B3471" s="1063" t="s">
        <v>768</v>
      </c>
      <c r="C3471" s="1063" t="s">
        <v>806</v>
      </c>
      <c r="D3471" s="1063" t="s">
        <v>956</v>
      </c>
      <c r="E3471" s="1066">
        <v>2019</v>
      </c>
      <c r="F3471" s="1066">
        <v>2019</v>
      </c>
      <c r="G3471" s="1064">
        <v>43585</v>
      </c>
      <c r="H3471" s="1117">
        <f t="shared" si="162"/>
        <v>2019</v>
      </c>
      <c r="I3471" s="1118"/>
      <c r="J3471" s="1063" t="s">
        <v>925</v>
      </c>
      <c r="K3471" s="1063" t="s">
        <v>924</v>
      </c>
      <c r="L3471" s="1063" t="s">
        <v>827</v>
      </c>
      <c r="M3471" s="1063">
        <v>2913.3</v>
      </c>
      <c r="N3471" s="1063">
        <v>1.17</v>
      </c>
      <c r="O3471" s="1062">
        <f>VLOOKUP(C3471,'A. Rate Class Allocations'!$B$124:$J$128,6,FALSE)</f>
        <v>0.94261788524984402</v>
      </c>
      <c r="P3471" s="1061">
        <f>VLOOKUP(C3471,'A. Rate Class Allocations'!$B$124:$J$128,8,FALSE)</f>
        <v>0.86676492558695795</v>
      </c>
      <c r="Q3471" s="1061">
        <f>VLOOKUP(C3471,'A. Rate Class Allocations'!$B$124:$J$128,7,FALSE)</f>
        <v>0.93591420350510102</v>
      </c>
      <c r="R3471" s="1061">
        <f>VLOOKUP(C3471,'A. Rate Class Allocations'!$B$124:$J$128,9,FALSE)</f>
        <v>0.67326093337246795</v>
      </c>
      <c r="S3471" s="1060">
        <f t="shared" si="163"/>
        <v>2380.2480253915001</v>
      </c>
      <c r="T3471" s="1060">
        <f t="shared" si="164"/>
        <v>0.73723393014382121</v>
      </c>
    </row>
    <row r="3472" spans="1:20" s="1063" customFormat="1">
      <c r="A3472" s="1072" t="s">
        <v>846</v>
      </c>
      <c r="B3472" s="1063" t="s">
        <v>768</v>
      </c>
      <c r="C3472" s="1063" t="s">
        <v>806</v>
      </c>
      <c r="D3472" s="1063" t="s">
        <v>955</v>
      </c>
      <c r="E3472" s="1066">
        <v>2019</v>
      </c>
      <c r="F3472" s="1066">
        <v>2019</v>
      </c>
      <c r="G3472" s="1064">
        <v>43581</v>
      </c>
      <c r="H3472" s="1117">
        <f t="shared" si="162"/>
        <v>2019</v>
      </c>
      <c r="I3472" s="1118"/>
      <c r="J3472" s="1063" t="s">
        <v>925</v>
      </c>
      <c r="K3472" s="1063" t="s">
        <v>924</v>
      </c>
      <c r="L3472" s="1063" t="s">
        <v>827</v>
      </c>
      <c r="M3472" s="1063">
        <v>2065.2059999999992</v>
      </c>
      <c r="N3472" s="1063">
        <v>0.75399999999999978</v>
      </c>
      <c r="O3472" s="1062">
        <f>VLOOKUP(C3472,'A. Rate Class Allocations'!$B$124:$J$128,6,FALSE)</f>
        <v>0.94261788524984402</v>
      </c>
      <c r="P3472" s="1061">
        <f>VLOOKUP(C3472,'A. Rate Class Allocations'!$B$124:$J$128,8,FALSE)</f>
        <v>0.86676492558695795</v>
      </c>
      <c r="Q3472" s="1061">
        <f>VLOOKUP(C3472,'A. Rate Class Allocations'!$B$124:$J$128,7,FALSE)</f>
        <v>0.93591420350510102</v>
      </c>
      <c r="R3472" s="1061">
        <f>VLOOKUP(C3472,'A. Rate Class Allocations'!$B$124:$J$128,9,FALSE)</f>
        <v>0.67326093337246795</v>
      </c>
      <c r="S3472" s="1060">
        <f t="shared" si="163"/>
        <v>1687.3313779997516</v>
      </c>
      <c r="T3472" s="1060">
        <f t="shared" si="164"/>
        <v>0.4751063105371291</v>
      </c>
    </row>
    <row r="3473" spans="1:20" s="1063" customFormat="1">
      <c r="A3473" s="1072" t="s">
        <v>846</v>
      </c>
      <c r="B3473" s="1063" t="s">
        <v>768</v>
      </c>
      <c r="C3473" s="1063" t="s">
        <v>806</v>
      </c>
      <c r="D3473" s="1063" t="s">
        <v>955</v>
      </c>
      <c r="E3473" s="1066">
        <v>2019</v>
      </c>
      <c r="F3473" s="1066">
        <v>2019</v>
      </c>
      <c r="G3473" s="1064">
        <v>43581</v>
      </c>
      <c r="H3473" s="1117">
        <f t="shared" si="162"/>
        <v>2019</v>
      </c>
      <c r="I3473" s="1118"/>
      <c r="J3473" s="1063" t="s">
        <v>925</v>
      </c>
      <c r="K3473" s="1063" t="s">
        <v>924</v>
      </c>
      <c r="L3473" s="1063" t="s">
        <v>827</v>
      </c>
      <c r="M3473" s="1063">
        <v>838.13400000000001</v>
      </c>
      <c r="N3473" s="1063">
        <v>0.30599999999999999</v>
      </c>
      <c r="O3473" s="1062">
        <f>VLOOKUP(C3473,'A. Rate Class Allocations'!$B$124:$J$128,6,FALSE)</f>
        <v>0.94261788524984402</v>
      </c>
      <c r="P3473" s="1061">
        <f>VLOOKUP(C3473,'A. Rate Class Allocations'!$B$124:$J$128,8,FALSE)</f>
        <v>0.86676492558695795</v>
      </c>
      <c r="Q3473" s="1061">
        <f>VLOOKUP(C3473,'A. Rate Class Allocations'!$B$124:$J$128,7,FALSE)</f>
        <v>0.93591420350510102</v>
      </c>
      <c r="R3473" s="1061">
        <f>VLOOKUP(C3473,'A. Rate Class Allocations'!$B$124:$J$128,9,FALSE)</f>
        <v>0.67326093337246795</v>
      </c>
      <c r="S3473" s="1060">
        <f t="shared" si="163"/>
        <v>684.77904730493913</v>
      </c>
      <c r="T3473" s="1060">
        <f t="shared" si="164"/>
        <v>0.19281502788376864</v>
      </c>
    </row>
    <row r="3474" spans="1:20" s="1063" customFormat="1">
      <c r="A3474" s="1072" t="s">
        <v>846</v>
      </c>
      <c r="B3474" s="1063" t="s">
        <v>768</v>
      </c>
      <c r="C3474" s="1063" t="s">
        <v>806</v>
      </c>
      <c r="D3474" s="1063" t="s">
        <v>955</v>
      </c>
      <c r="E3474" s="1066">
        <v>2019</v>
      </c>
      <c r="F3474" s="1066">
        <v>2019</v>
      </c>
      <c r="G3474" s="1064">
        <v>43581</v>
      </c>
      <c r="H3474" s="1117">
        <f t="shared" si="162"/>
        <v>2019</v>
      </c>
      <c r="I3474" s="1118"/>
      <c r="J3474" s="1063" t="s">
        <v>925</v>
      </c>
      <c r="K3474" s="1063" t="s">
        <v>924</v>
      </c>
      <c r="L3474" s="1063" t="s">
        <v>827</v>
      </c>
      <c r="M3474" s="1063">
        <v>87.64800000000001</v>
      </c>
      <c r="N3474" s="1063">
        <v>3.2000000000000001E-2</v>
      </c>
      <c r="O3474" s="1062">
        <f>VLOOKUP(C3474,'A. Rate Class Allocations'!$B$124:$J$128,6,FALSE)</f>
        <v>0.94261788524984402</v>
      </c>
      <c r="P3474" s="1061">
        <f>VLOOKUP(C3474,'A. Rate Class Allocations'!$B$124:$J$128,8,FALSE)</f>
        <v>0.86676492558695795</v>
      </c>
      <c r="Q3474" s="1061">
        <f>VLOOKUP(C3474,'A. Rate Class Allocations'!$B$124:$J$128,7,FALSE)</f>
        <v>0.93591420350510102</v>
      </c>
      <c r="R3474" s="1061">
        <f>VLOOKUP(C3474,'A. Rate Class Allocations'!$B$124:$J$128,9,FALSE)</f>
        <v>0.67326093337246795</v>
      </c>
      <c r="S3474" s="1060">
        <f t="shared" si="163"/>
        <v>71.610880763915219</v>
      </c>
      <c r="T3474" s="1060">
        <f t="shared" si="164"/>
        <v>2.0163663046668615E-2</v>
      </c>
    </row>
    <row r="3475" spans="1:20" s="1063" customFormat="1">
      <c r="A3475" s="1072" t="s">
        <v>846</v>
      </c>
      <c r="B3475" s="1063" t="s">
        <v>768</v>
      </c>
      <c r="C3475" s="1063" t="s">
        <v>806</v>
      </c>
      <c r="D3475" s="1063" t="s">
        <v>955</v>
      </c>
      <c r="E3475" s="1066">
        <v>2019</v>
      </c>
      <c r="F3475" s="1066">
        <v>2019</v>
      </c>
      <c r="G3475" s="1064">
        <v>43581</v>
      </c>
      <c r="H3475" s="1117">
        <f t="shared" si="162"/>
        <v>2019</v>
      </c>
      <c r="I3475" s="1118"/>
      <c r="J3475" s="1063" t="s">
        <v>925</v>
      </c>
      <c r="K3475" s="1063" t="s">
        <v>924</v>
      </c>
      <c r="L3475" s="1063" t="s">
        <v>827</v>
      </c>
      <c r="M3475" s="1063">
        <v>1112.0339999999999</v>
      </c>
      <c r="N3475" s="1063">
        <v>0.40599999999999997</v>
      </c>
      <c r="O3475" s="1062">
        <f>VLOOKUP(C3475,'A. Rate Class Allocations'!$B$124:$J$128,6,FALSE)</f>
        <v>0.94261788524984402</v>
      </c>
      <c r="P3475" s="1061">
        <f>VLOOKUP(C3475,'A. Rate Class Allocations'!$B$124:$J$128,8,FALSE)</f>
        <v>0.86676492558695795</v>
      </c>
      <c r="Q3475" s="1061">
        <f>VLOOKUP(C3475,'A. Rate Class Allocations'!$B$124:$J$128,7,FALSE)</f>
        <v>0.93591420350510102</v>
      </c>
      <c r="R3475" s="1061">
        <f>VLOOKUP(C3475,'A. Rate Class Allocations'!$B$124:$J$128,9,FALSE)</f>
        <v>0.67326093337246795</v>
      </c>
      <c r="S3475" s="1060">
        <f t="shared" si="163"/>
        <v>908.5630496921741</v>
      </c>
      <c r="T3475" s="1060">
        <f t="shared" si="164"/>
        <v>0.25582647490460803</v>
      </c>
    </row>
    <row r="3476" spans="1:20" s="1063" customFormat="1">
      <c r="A3476" s="1072" t="s">
        <v>846</v>
      </c>
      <c r="B3476" s="1063" t="s">
        <v>768</v>
      </c>
      <c r="C3476" s="1063" t="s">
        <v>806</v>
      </c>
      <c r="D3476" s="1063" t="s">
        <v>955</v>
      </c>
      <c r="E3476" s="1066">
        <v>2019</v>
      </c>
      <c r="F3476" s="1066">
        <v>2019</v>
      </c>
      <c r="G3476" s="1064">
        <v>43581</v>
      </c>
      <c r="H3476" s="1117">
        <f t="shared" si="162"/>
        <v>2019</v>
      </c>
      <c r="I3476" s="1118"/>
      <c r="J3476" s="1063" t="s">
        <v>925</v>
      </c>
      <c r="K3476" s="1063" t="s">
        <v>924</v>
      </c>
      <c r="L3476" s="1063" t="s">
        <v>827</v>
      </c>
      <c r="M3476" s="1063">
        <v>158.86199999999999</v>
      </c>
      <c r="N3476" s="1063">
        <v>5.7999999999999996E-2</v>
      </c>
      <c r="O3476" s="1062">
        <f>VLOOKUP(C3476,'A. Rate Class Allocations'!$B$124:$J$128,6,FALSE)</f>
        <v>0.94261788524984402</v>
      </c>
      <c r="P3476" s="1061">
        <f>VLOOKUP(C3476,'A. Rate Class Allocations'!$B$124:$J$128,8,FALSE)</f>
        <v>0.86676492558695795</v>
      </c>
      <c r="Q3476" s="1061">
        <f>VLOOKUP(C3476,'A. Rate Class Allocations'!$B$124:$J$128,7,FALSE)</f>
        <v>0.93591420350510102</v>
      </c>
      <c r="R3476" s="1061">
        <f>VLOOKUP(C3476,'A. Rate Class Allocations'!$B$124:$J$128,9,FALSE)</f>
        <v>0.67326093337246795</v>
      </c>
      <c r="S3476" s="1060">
        <f t="shared" si="163"/>
        <v>129.7947213845963</v>
      </c>
      <c r="T3476" s="1060">
        <f t="shared" si="164"/>
        <v>3.6546639272086859E-2</v>
      </c>
    </row>
    <row r="3477" spans="1:20" s="1063" customFormat="1">
      <c r="A3477" s="1072" t="s">
        <v>846</v>
      </c>
      <c r="B3477" s="1063" t="s">
        <v>768</v>
      </c>
      <c r="C3477" s="1063" t="s">
        <v>806</v>
      </c>
      <c r="D3477" s="1063" t="s">
        <v>954</v>
      </c>
      <c r="E3477" s="1066">
        <v>2019</v>
      </c>
      <c r="F3477" s="1066">
        <v>2019</v>
      </c>
      <c r="G3477" s="1064">
        <v>43581</v>
      </c>
      <c r="H3477" s="1117">
        <f t="shared" si="162"/>
        <v>2019</v>
      </c>
      <c r="I3477" s="1118"/>
      <c r="J3477" s="1063" t="s">
        <v>925</v>
      </c>
      <c r="K3477" s="1063" t="s">
        <v>924</v>
      </c>
      <c r="L3477" s="1063" t="s">
        <v>827</v>
      </c>
      <c r="M3477" s="1063">
        <v>1668.0509999999997</v>
      </c>
      <c r="N3477" s="1063">
        <v>0.60899999999999987</v>
      </c>
      <c r="O3477" s="1062">
        <f>VLOOKUP(C3477,'A. Rate Class Allocations'!$B$124:$J$128,6,FALSE)</f>
        <v>0.94261788524984402</v>
      </c>
      <c r="P3477" s="1061">
        <f>VLOOKUP(C3477,'A. Rate Class Allocations'!$B$124:$J$128,8,FALSE)</f>
        <v>0.86676492558695795</v>
      </c>
      <c r="Q3477" s="1061">
        <f>VLOOKUP(C3477,'A. Rate Class Allocations'!$B$124:$J$128,7,FALSE)</f>
        <v>0.93591420350510102</v>
      </c>
      <c r="R3477" s="1061">
        <f>VLOOKUP(C3477,'A. Rate Class Allocations'!$B$124:$J$128,9,FALSE)</f>
        <v>0.67326093337246795</v>
      </c>
      <c r="S3477" s="1060">
        <f t="shared" si="163"/>
        <v>1362.844574538261</v>
      </c>
      <c r="T3477" s="1060">
        <f t="shared" si="164"/>
        <v>0.38373971235691201</v>
      </c>
    </row>
    <row r="3478" spans="1:20" s="1063" customFormat="1">
      <c r="A3478" s="1072" t="s">
        <v>846</v>
      </c>
      <c r="B3478" s="1063" t="s">
        <v>768</v>
      </c>
      <c r="C3478" s="1063" t="s">
        <v>806</v>
      </c>
      <c r="D3478" s="1063" t="s">
        <v>953</v>
      </c>
      <c r="E3478" s="1066">
        <v>2019</v>
      </c>
      <c r="F3478" s="1066">
        <v>2019</v>
      </c>
      <c r="G3478" s="1064">
        <v>43581</v>
      </c>
      <c r="H3478" s="1117">
        <f t="shared" si="162"/>
        <v>2019</v>
      </c>
      <c r="I3478" s="1118"/>
      <c r="J3478" s="1063" t="s">
        <v>925</v>
      </c>
      <c r="K3478" s="1063" t="s">
        <v>924</v>
      </c>
      <c r="L3478" s="1063" t="s">
        <v>827</v>
      </c>
      <c r="M3478" s="1063">
        <v>1429.7579999999996</v>
      </c>
      <c r="N3478" s="1063">
        <v>0.5219999999999998</v>
      </c>
      <c r="O3478" s="1062">
        <f>VLOOKUP(C3478,'A. Rate Class Allocations'!$B$124:$J$128,6,FALSE)</f>
        <v>0.94261788524984402</v>
      </c>
      <c r="P3478" s="1061">
        <f>VLOOKUP(C3478,'A. Rate Class Allocations'!$B$124:$J$128,8,FALSE)</f>
        <v>0.86676492558695795</v>
      </c>
      <c r="Q3478" s="1061">
        <f>VLOOKUP(C3478,'A. Rate Class Allocations'!$B$124:$J$128,7,FALSE)</f>
        <v>0.93591420350510102</v>
      </c>
      <c r="R3478" s="1061">
        <f>VLOOKUP(C3478,'A. Rate Class Allocations'!$B$124:$J$128,9,FALSE)</f>
        <v>0.67326093337246795</v>
      </c>
      <c r="S3478" s="1060">
        <f t="shared" si="163"/>
        <v>1168.1524924613666</v>
      </c>
      <c r="T3478" s="1060">
        <f t="shared" si="164"/>
        <v>0.32891975344878166</v>
      </c>
    </row>
    <row r="3479" spans="1:20" s="1063" customFormat="1">
      <c r="A3479" s="1072" t="s">
        <v>846</v>
      </c>
      <c r="B3479" s="1063" t="s">
        <v>768</v>
      </c>
      <c r="C3479" s="1063" t="s">
        <v>806</v>
      </c>
      <c r="D3479" s="1063" t="s">
        <v>953</v>
      </c>
      <c r="E3479" s="1066">
        <v>2019</v>
      </c>
      <c r="F3479" s="1066">
        <v>2019</v>
      </c>
      <c r="G3479" s="1064">
        <v>43581</v>
      </c>
      <c r="H3479" s="1117">
        <f t="shared" si="162"/>
        <v>2019</v>
      </c>
      <c r="I3479" s="1118"/>
      <c r="J3479" s="1063" t="s">
        <v>925</v>
      </c>
      <c r="K3479" s="1063" t="s">
        <v>924</v>
      </c>
      <c r="L3479" s="1063" t="s">
        <v>827</v>
      </c>
      <c r="M3479" s="1063">
        <v>377.98200000000003</v>
      </c>
      <c r="N3479" s="1063">
        <v>0.13800000000000001</v>
      </c>
      <c r="O3479" s="1062">
        <f>VLOOKUP(C3479,'A. Rate Class Allocations'!$B$124:$J$128,6,FALSE)</f>
        <v>0.94261788524984402</v>
      </c>
      <c r="P3479" s="1061">
        <f>VLOOKUP(C3479,'A. Rate Class Allocations'!$B$124:$J$128,8,FALSE)</f>
        <v>0.86676492558695795</v>
      </c>
      <c r="Q3479" s="1061">
        <f>VLOOKUP(C3479,'A. Rate Class Allocations'!$B$124:$J$128,7,FALSE)</f>
        <v>0.93591420350510102</v>
      </c>
      <c r="R3479" s="1061">
        <f>VLOOKUP(C3479,'A. Rate Class Allocations'!$B$124:$J$128,9,FALSE)</f>
        <v>0.67326093337246795</v>
      </c>
      <c r="S3479" s="1060">
        <f t="shared" si="163"/>
        <v>308.82192329438436</v>
      </c>
      <c r="T3479" s="1060">
        <f t="shared" si="164"/>
        <v>8.6955796888758416E-2</v>
      </c>
    </row>
    <row r="3480" spans="1:20" s="1063" customFormat="1">
      <c r="A3480" s="1072" t="s">
        <v>846</v>
      </c>
      <c r="B3480" s="1063" t="s">
        <v>768</v>
      </c>
      <c r="C3480" s="1063" t="s">
        <v>806</v>
      </c>
      <c r="D3480" s="1063" t="s">
        <v>952</v>
      </c>
      <c r="E3480" s="1066">
        <v>2019</v>
      </c>
      <c r="F3480" s="1066">
        <v>2019</v>
      </c>
      <c r="G3480" s="1064">
        <v>43581</v>
      </c>
      <c r="H3480" s="1117">
        <f t="shared" si="162"/>
        <v>2019</v>
      </c>
      <c r="I3480" s="1118"/>
      <c r="J3480" s="1063" t="s">
        <v>925</v>
      </c>
      <c r="K3480" s="1063" t="s">
        <v>924</v>
      </c>
      <c r="L3480" s="1063" t="s">
        <v>827</v>
      </c>
      <c r="M3480" s="1063">
        <v>1112.0339999999999</v>
      </c>
      <c r="N3480" s="1063">
        <v>0.40599999999999997</v>
      </c>
      <c r="O3480" s="1062">
        <f>VLOOKUP(C3480,'A. Rate Class Allocations'!$B$124:$J$128,6,FALSE)</f>
        <v>0.94261788524984402</v>
      </c>
      <c r="P3480" s="1061">
        <f>VLOOKUP(C3480,'A. Rate Class Allocations'!$B$124:$J$128,8,FALSE)</f>
        <v>0.86676492558695795</v>
      </c>
      <c r="Q3480" s="1061">
        <f>VLOOKUP(C3480,'A. Rate Class Allocations'!$B$124:$J$128,7,FALSE)</f>
        <v>0.93591420350510102</v>
      </c>
      <c r="R3480" s="1061">
        <f>VLOOKUP(C3480,'A. Rate Class Allocations'!$B$124:$J$128,9,FALSE)</f>
        <v>0.67326093337246795</v>
      </c>
      <c r="S3480" s="1060">
        <f t="shared" si="163"/>
        <v>908.5630496921741</v>
      </c>
      <c r="T3480" s="1060">
        <f t="shared" si="164"/>
        <v>0.25582647490460803</v>
      </c>
    </row>
    <row r="3481" spans="1:20" s="1063" customFormat="1">
      <c r="A3481" s="1072" t="s">
        <v>846</v>
      </c>
      <c r="B3481" s="1063" t="s">
        <v>768</v>
      </c>
      <c r="C3481" s="1063" t="s">
        <v>806</v>
      </c>
      <c r="D3481" s="1063" t="s">
        <v>952</v>
      </c>
      <c r="E3481" s="1066">
        <v>2019</v>
      </c>
      <c r="F3481" s="1066">
        <v>2019</v>
      </c>
      <c r="G3481" s="1064">
        <v>43581</v>
      </c>
      <c r="H3481" s="1117">
        <f t="shared" si="162"/>
        <v>2019</v>
      </c>
      <c r="I3481" s="1118"/>
      <c r="J3481" s="1063" t="s">
        <v>925</v>
      </c>
      <c r="K3481" s="1063" t="s">
        <v>924</v>
      </c>
      <c r="L3481" s="1063" t="s">
        <v>827</v>
      </c>
      <c r="M3481" s="1063">
        <v>1073.6880000000001</v>
      </c>
      <c r="N3481" s="1063">
        <v>0.39200000000000002</v>
      </c>
      <c r="O3481" s="1062">
        <f>VLOOKUP(C3481,'A. Rate Class Allocations'!$B$124:$J$128,6,FALSE)</f>
        <v>0.94261788524984402</v>
      </c>
      <c r="P3481" s="1061">
        <f>VLOOKUP(C3481,'A. Rate Class Allocations'!$B$124:$J$128,8,FALSE)</f>
        <v>0.86676492558695795</v>
      </c>
      <c r="Q3481" s="1061">
        <f>VLOOKUP(C3481,'A. Rate Class Allocations'!$B$124:$J$128,7,FALSE)</f>
        <v>0.93591420350510102</v>
      </c>
      <c r="R3481" s="1061">
        <f>VLOOKUP(C3481,'A. Rate Class Allocations'!$B$124:$J$128,9,FALSE)</f>
        <v>0.67326093337246795</v>
      </c>
      <c r="S3481" s="1060">
        <f t="shared" si="163"/>
        <v>877.23328935796144</v>
      </c>
      <c r="T3481" s="1060">
        <f t="shared" si="164"/>
        <v>0.24700487232169055</v>
      </c>
    </row>
    <row r="3482" spans="1:20" s="1063" customFormat="1">
      <c r="A3482" s="1072" t="s">
        <v>846</v>
      </c>
      <c r="B3482" s="1063" t="s">
        <v>768</v>
      </c>
      <c r="C3482" s="1063" t="s">
        <v>806</v>
      </c>
      <c r="D3482" s="1063" t="s">
        <v>951</v>
      </c>
      <c r="E3482" s="1066">
        <v>2019</v>
      </c>
      <c r="F3482" s="1066">
        <v>2019</v>
      </c>
      <c r="G3482" s="1064">
        <v>43582</v>
      </c>
      <c r="H3482" s="1117">
        <f t="shared" si="162"/>
        <v>2019</v>
      </c>
      <c r="I3482" s="1118"/>
      <c r="J3482" s="1063" t="s">
        <v>925</v>
      </c>
      <c r="K3482" s="1063" t="s">
        <v>924</v>
      </c>
      <c r="L3482" s="1063" t="s">
        <v>827</v>
      </c>
      <c r="M3482" s="1063">
        <v>1189.4349999999997</v>
      </c>
      <c r="N3482" s="1063">
        <v>0.37699999999999989</v>
      </c>
      <c r="O3482" s="1062">
        <f>VLOOKUP(C3482,'A. Rate Class Allocations'!$B$124:$J$128,6,FALSE)</f>
        <v>0.94261788524984402</v>
      </c>
      <c r="P3482" s="1061">
        <f>VLOOKUP(C3482,'A. Rate Class Allocations'!$B$124:$J$128,8,FALSE)</f>
        <v>0.86676492558695795</v>
      </c>
      <c r="Q3482" s="1061">
        <f>VLOOKUP(C3482,'A. Rate Class Allocations'!$B$124:$J$128,7,FALSE)</f>
        <v>0.93591420350510102</v>
      </c>
      <c r="R3482" s="1061">
        <f>VLOOKUP(C3482,'A. Rate Class Allocations'!$B$124:$J$128,9,FALSE)</f>
        <v>0.67326093337246795</v>
      </c>
      <c r="S3482" s="1060">
        <f t="shared" si="163"/>
        <v>971.80184329850613</v>
      </c>
      <c r="T3482" s="1060">
        <f t="shared" si="164"/>
        <v>0.23755315526856455</v>
      </c>
    </row>
    <row r="3483" spans="1:20" s="1063" customFormat="1">
      <c r="A3483" s="1072" t="s">
        <v>846</v>
      </c>
      <c r="B3483" s="1063" t="s">
        <v>768</v>
      </c>
      <c r="C3483" s="1063" t="s">
        <v>806</v>
      </c>
      <c r="D3483" s="1063" t="s">
        <v>951</v>
      </c>
      <c r="E3483" s="1066">
        <v>2019</v>
      </c>
      <c r="F3483" s="1066">
        <v>2019</v>
      </c>
      <c r="G3483" s="1064">
        <v>43582</v>
      </c>
      <c r="H3483" s="1117">
        <f t="shared" si="162"/>
        <v>2019</v>
      </c>
      <c r="I3483" s="1118"/>
      <c r="J3483" s="1063" t="s">
        <v>925</v>
      </c>
      <c r="K3483" s="1063" t="s">
        <v>924</v>
      </c>
      <c r="L3483" s="1063" t="s">
        <v>827</v>
      </c>
      <c r="M3483" s="1063">
        <v>123.04500000000002</v>
      </c>
      <c r="N3483" s="1063">
        <v>3.9000000000000007E-2</v>
      </c>
      <c r="O3483" s="1062">
        <f>VLOOKUP(C3483,'A. Rate Class Allocations'!$B$124:$J$128,6,FALSE)</f>
        <v>0.94261788524984402</v>
      </c>
      <c r="P3483" s="1061">
        <f>VLOOKUP(C3483,'A. Rate Class Allocations'!$B$124:$J$128,8,FALSE)</f>
        <v>0.86676492558695795</v>
      </c>
      <c r="Q3483" s="1061">
        <f>VLOOKUP(C3483,'A. Rate Class Allocations'!$B$124:$J$128,7,FALSE)</f>
        <v>0.93591420350510102</v>
      </c>
      <c r="R3483" s="1061">
        <f>VLOOKUP(C3483,'A. Rate Class Allocations'!$B$124:$J$128,9,FALSE)</f>
        <v>0.67326093337246795</v>
      </c>
      <c r="S3483" s="1060">
        <f t="shared" si="163"/>
        <v>100.53122516881102</v>
      </c>
      <c r="T3483" s="1060">
        <f t="shared" si="164"/>
        <v>2.4574464338127381E-2</v>
      </c>
    </row>
    <row r="3484" spans="1:20" s="1063" customFormat="1">
      <c r="A3484" s="1072" t="s">
        <v>846</v>
      </c>
      <c r="B3484" s="1063" t="s">
        <v>768</v>
      </c>
      <c r="C3484" s="1063" t="s">
        <v>806</v>
      </c>
      <c r="D3484" s="1063" t="s">
        <v>951</v>
      </c>
      <c r="E3484" s="1066">
        <v>2019</v>
      </c>
      <c r="F3484" s="1066">
        <v>2019</v>
      </c>
      <c r="G3484" s="1064">
        <v>43582</v>
      </c>
      <c r="H3484" s="1117">
        <f t="shared" si="162"/>
        <v>2019</v>
      </c>
      <c r="I3484" s="1118"/>
      <c r="J3484" s="1063" t="s">
        <v>925</v>
      </c>
      <c r="K3484" s="1063" t="s">
        <v>924</v>
      </c>
      <c r="L3484" s="1063" t="s">
        <v>827</v>
      </c>
      <c r="M3484" s="1063">
        <v>195.61</v>
      </c>
      <c r="N3484" s="1063">
        <v>6.2E-2</v>
      </c>
      <c r="O3484" s="1062">
        <f>VLOOKUP(C3484,'A. Rate Class Allocations'!$B$124:$J$128,6,FALSE)</f>
        <v>0.94261788524984402</v>
      </c>
      <c r="P3484" s="1061">
        <f>VLOOKUP(C3484,'A. Rate Class Allocations'!$B$124:$J$128,8,FALSE)</f>
        <v>0.86676492558695795</v>
      </c>
      <c r="Q3484" s="1061">
        <f>VLOOKUP(C3484,'A. Rate Class Allocations'!$B$124:$J$128,7,FALSE)</f>
        <v>0.93591420350510102</v>
      </c>
      <c r="R3484" s="1061">
        <f>VLOOKUP(C3484,'A. Rate Class Allocations'!$B$124:$J$128,9,FALSE)</f>
        <v>0.67326093337246795</v>
      </c>
      <c r="S3484" s="1060">
        <f t="shared" si="163"/>
        <v>159.81887078118675</v>
      </c>
      <c r="T3484" s="1060">
        <f t="shared" si="164"/>
        <v>3.9067097152920442E-2</v>
      </c>
    </row>
    <row r="3485" spans="1:20" s="1063" customFormat="1">
      <c r="A3485" s="1072" t="s">
        <v>846</v>
      </c>
      <c r="B3485" s="1063" t="s">
        <v>768</v>
      </c>
      <c r="C3485" s="1063" t="s">
        <v>806</v>
      </c>
      <c r="D3485" s="1063" t="s">
        <v>950</v>
      </c>
      <c r="E3485" s="1066">
        <v>2019</v>
      </c>
      <c r="F3485" s="1066">
        <v>2019</v>
      </c>
      <c r="G3485" s="1064">
        <v>43578</v>
      </c>
      <c r="H3485" s="1117">
        <f t="shared" si="162"/>
        <v>2019</v>
      </c>
      <c r="I3485" s="1118"/>
      <c r="J3485" s="1063" t="s">
        <v>925</v>
      </c>
      <c r="K3485" s="1063" t="s">
        <v>924</v>
      </c>
      <c r="L3485" s="1063" t="s">
        <v>827</v>
      </c>
      <c r="M3485" s="1063">
        <v>873.74100000000021</v>
      </c>
      <c r="N3485" s="1063">
        <v>0.31900000000000006</v>
      </c>
      <c r="O3485" s="1062">
        <f>VLOOKUP(C3485,'A. Rate Class Allocations'!$B$124:$J$128,6,FALSE)</f>
        <v>0.94261788524984402</v>
      </c>
      <c r="P3485" s="1061">
        <f>VLOOKUP(C3485,'A. Rate Class Allocations'!$B$124:$J$128,8,FALSE)</f>
        <v>0.86676492558695795</v>
      </c>
      <c r="Q3485" s="1061">
        <f>VLOOKUP(C3485,'A. Rate Class Allocations'!$B$124:$J$128,7,FALSE)</f>
        <v>0.93591420350510102</v>
      </c>
      <c r="R3485" s="1061">
        <f>VLOOKUP(C3485,'A. Rate Class Allocations'!$B$124:$J$128,9,FALSE)</f>
        <v>0.67326093337246795</v>
      </c>
      <c r="S3485" s="1060">
        <f t="shared" si="163"/>
        <v>713.87096761527982</v>
      </c>
      <c r="T3485" s="1060">
        <f t="shared" si="164"/>
        <v>0.20100651599647781</v>
      </c>
    </row>
    <row r="3486" spans="1:20" s="1063" customFormat="1">
      <c r="A3486" s="1072" t="s">
        <v>846</v>
      </c>
      <c r="B3486" s="1063" t="s">
        <v>768</v>
      </c>
      <c r="C3486" s="1063" t="s">
        <v>806</v>
      </c>
      <c r="D3486" s="1063" t="s">
        <v>950</v>
      </c>
      <c r="E3486" s="1066">
        <v>2019</v>
      </c>
      <c r="F3486" s="1066">
        <v>2019</v>
      </c>
      <c r="G3486" s="1064">
        <v>43578</v>
      </c>
      <c r="H3486" s="1117">
        <f t="shared" si="162"/>
        <v>2019</v>
      </c>
      <c r="I3486" s="1118"/>
      <c r="J3486" s="1063" t="s">
        <v>925</v>
      </c>
      <c r="K3486" s="1063" t="s">
        <v>924</v>
      </c>
      <c r="L3486" s="1063" t="s">
        <v>827</v>
      </c>
      <c r="M3486" s="1063">
        <v>43.824000000000005</v>
      </c>
      <c r="N3486" s="1063">
        <v>1.6E-2</v>
      </c>
      <c r="O3486" s="1062">
        <f>VLOOKUP(C3486,'A. Rate Class Allocations'!$B$124:$J$128,6,FALSE)</f>
        <v>0.94261788524984402</v>
      </c>
      <c r="P3486" s="1061">
        <f>VLOOKUP(C3486,'A. Rate Class Allocations'!$B$124:$J$128,8,FALSE)</f>
        <v>0.86676492558695795</v>
      </c>
      <c r="Q3486" s="1061">
        <f>VLOOKUP(C3486,'A. Rate Class Allocations'!$B$124:$J$128,7,FALSE)</f>
        <v>0.93591420350510102</v>
      </c>
      <c r="R3486" s="1061">
        <f>VLOOKUP(C3486,'A. Rate Class Allocations'!$B$124:$J$128,9,FALSE)</f>
        <v>0.67326093337246795</v>
      </c>
      <c r="S3486" s="1060">
        <f t="shared" si="163"/>
        <v>35.805440381957609</v>
      </c>
      <c r="T3486" s="1060">
        <f t="shared" si="164"/>
        <v>1.0081831523334308E-2</v>
      </c>
    </row>
    <row r="3487" spans="1:20" s="1063" customFormat="1">
      <c r="A3487" s="1072" t="s">
        <v>846</v>
      </c>
      <c r="B3487" s="1063" t="s">
        <v>768</v>
      </c>
      <c r="C3487" s="1063" t="s">
        <v>806</v>
      </c>
      <c r="D3487" s="1063" t="s">
        <v>950</v>
      </c>
      <c r="E3487" s="1066">
        <v>2019</v>
      </c>
      <c r="F3487" s="1066">
        <v>2019</v>
      </c>
      <c r="G3487" s="1064">
        <v>43578</v>
      </c>
      <c r="H3487" s="1117">
        <f t="shared" si="162"/>
        <v>2019</v>
      </c>
      <c r="I3487" s="1118"/>
      <c r="J3487" s="1063" t="s">
        <v>925</v>
      </c>
      <c r="K3487" s="1063" t="s">
        <v>924</v>
      </c>
      <c r="L3487" s="1063" t="s">
        <v>827</v>
      </c>
      <c r="M3487" s="1063">
        <v>38.346000000000004</v>
      </c>
      <c r="N3487" s="1063">
        <v>1.4E-2</v>
      </c>
      <c r="O3487" s="1062">
        <f>VLOOKUP(C3487,'A. Rate Class Allocations'!$B$124:$J$128,6,FALSE)</f>
        <v>0.94261788524984402</v>
      </c>
      <c r="P3487" s="1061">
        <f>VLOOKUP(C3487,'A. Rate Class Allocations'!$B$124:$J$128,8,FALSE)</f>
        <v>0.86676492558695795</v>
      </c>
      <c r="Q3487" s="1061">
        <f>VLOOKUP(C3487,'A. Rate Class Allocations'!$B$124:$J$128,7,FALSE)</f>
        <v>0.93591420350510102</v>
      </c>
      <c r="R3487" s="1061">
        <f>VLOOKUP(C3487,'A. Rate Class Allocations'!$B$124:$J$128,9,FALSE)</f>
        <v>0.67326093337246795</v>
      </c>
      <c r="S3487" s="1060">
        <f t="shared" si="163"/>
        <v>31.329760334212907</v>
      </c>
      <c r="T3487" s="1060">
        <f t="shared" si="164"/>
        <v>8.8216025829175194E-3</v>
      </c>
    </row>
    <row r="3488" spans="1:20" s="1063" customFormat="1">
      <c r="A3488" s="1072" t="s">
        <v>846</v>
      </c>
      <c r="B3488" s="1063" t="s">
        <v>768</v>
      </c>
      <c r="C3488" s="1063" t="s">
        <v>806</v>
      </c>
      <c r="D3488" s="1063" t="s">
        <v>950</v>
      </c>
      <c r="E3488" s="1066">
        <v>2019</v>
      </c>
      <c r="F3488" s="1066">
        <v>2019</v>
      </c>
      <c r="G3488" s="1064">
        <v>43578</v>
      </c>
      <c r="H3488" s="1117">
        <f t="shared" si="162"/>
        <v>2019</v>
      </c>
      <c r="I3488" s="1118"/>
      <c r="J3488" s="1063" t="s">
        <v>925</v>
      </c>
      <c r="K3488" s="1063" t="s">
        <v>924</v>
      </c>
      <c r="L3488" s="1063" t="s">
        <v>827</v>
      </c>
      <c r="M3488" s="1063">
        <v>62.997000000000007</v>
      </c>
      <c r="N3488" s="1063">
        <v>2.3000000000000003E-2</v>
      </c>
      <c r="O3488" s="1062">
        <f>VLOOKUP(C3488,'A. Rate Class Allocations'!$B$124:$J$128,6,FALSE)</f>
        <v>0.94261788524984402</v>
      </c>
      <c r="P3488" s="1061">
        <f>VLOOKUP(C3488,'A. Rate Class Allocations'!$B$124:$J$128,8,FALSE)</f>
        <v>0.86676492558695795</v>
      </c>
      <c r="Q3488" s="1061">
        <f>VLOOKUP(C3488,'A. Rate Class Allocations'!$B$124:$J$128,7,FALSE)</f>
        <v>0.93591420350510102</v>
      </c>
      <c r="R3488" s="1061">
        <f>VLOOKUP(C3488,'A. Rate Class Allocations'!$B$124:$J$128,9,FALSE)</f>
        <v>0.67326093337246795</v>
      </c>
      <c r="S3488" s="1060">
        <f t="shared" si="163"/>
        <v>51.470320549064063</v>
      </c>
      <c r="T3488" s="1060">
        <f t="shared" si="164"/>
        <v>1.449263281479307E-2</v>
      </c>
    </row>
    <row r="3489" spans="1:20" s="1063" customFormat="1">
      <c r="A3489" s="1072" t="s">
        <v>846</v>
      </c>
      <c r="B3489" s="1063" t="s">
        <v>768</v>
      </c>
      <c r="C3489" s="1063" t="s">
        <v>806</v>
      </c>
      <c r="D3489" s="1063" t="s">
        <v>950</v>
      </c>
      <c r="E3489" s="1066">
        <v>2019</v>
      </c>
      <c r="F3489" s="1066">
        <v>2019</v>
      </c>
      <c r="G3489" s="1064">
        <v>43578</v>
      </c>
      <c r="H3489" s="1117">
        <f t="shared" si="162"/>
        <v>2019</v>
      </c>
      <c r="I3489" s="1118"/>
      <c r="J3489" s="1063" t="s">
        <v>925</v>
      </c>
      <c r="K3489" s="1063" t="s">
        <v>924</v>
      </c>
      <c r="L3489" s="1063" t="s">
        <v>827</v>
      </c>
      <c r="M3489" s="1063">
        <v>1191.4649999999999</v>
      </c>
      <c r="N3489" s="1063">
        <v>0.43500000000000005</v>
      </c>
      <c r="O3489" s="1062">
        <f>VLOOKUP(C3489,'A. Rate Class Allocations'!$B$124:$J$128,6,FALSE)</f>
        <v>0.94261788524984402</v>
      </c>
      <c r="P3489" s="1061">
        <f>VLOOKUP(C3489,'A. Rate Class Allocations'!$B$124:$J$128,8,FALSE)</f>
        <v>0.86676492558695795</v>
      </c>
      <c r="Q3489" s="1061">
        <f>VLOOKUP(C3489,'A. Rate Class Allocations'!$B$124:$J$128,7,FALSE)</f>
        <v>0.93591420350510102</v>
      </c>
      <c r="R3489" s="1061">
        <f>VLOOKUP(C3489,'A. Rate Class Allocations'!$B$124:$J$128,9,FALSE)</f>
        <v>0.67326093337246795</v>
      </c>
      <c r="S3489" s="1060">
        <f t="shared" si="163"/>
        <v>973.46041038447242</v>
      </c>
      <c r="T3489" s="1060">
        <f t="shared" si="164"/>
        <v>0.27409979454065153</v>
      </c>
    </row>
    <row r="3490" spans="1:20" s="1063" customFormat="1">
      <c r="A3490" s="1072" t="s">
        <v>846</v>
      </c>
      <c r="B3490" s="1063" t="s">
        <v>768</v>
      </c>
      <c r="C3490" s="1063" t="s">
        <v>806</v>
      </c>
      <c r="D3490" s="1063" t="s">
        <v>950</v>
      </c>
      <c r="E3490" s="1066">
        <v>2019</v>
      </c>
      <c r="F3490" s="1066">
        <v>2019</v>
      </c>
      <c r="G3490" s="1064">
        <v>43578</v>
      </c>
      <c r="H3490" s="1117">
        <f t="shared" si="162"/>
        <v>2019</v>
      </c>
      <c r="I3490" s="1118"/>
      <c r="J3490" s="1063" t="s">
        <v>925</v>
      </c>
      <c r="K3490" s="1063" t="s">
        <v>924</v>
      </c>
      <c r="L3490" s="1063" t="s">
        <v>827</v>
      </c>
      <c r="M3490" s="1063">
        <v>1385.9340000000002</v>
      </c>
      <c r="N3490" s="1063">
        <v>0.50600000000000001</v>
      </c>
      <c r="O3490" s="1062">
        <f>VLOOKUP(C3490,'A. Rate Class Allocations'!$B$124:$J$128,6,FALSE)</f>
        <v>0.94261788524984402</v>
      </c>
      <c r="P3490" s="1061">
        <f>VLOOKUP(C3490,'A. Rate Class Allocations'!$B$124:$J$128,8,FALSE)</f>
        <v>0.86676492558695795</v>
      </c>
      <c r="Q3490" s="1061">
        <f>VLOOKUP(C3490,'A. Rate Class Allocations'!$B$124:$J$128,7,FALSE)</f>
        <v>0.93591420350510102</v>
      </c>
      <c r="R3490" s="1061">
        <f>VLOOKUP(C3490,'A. Rate Class Allocations'!$B$124:$J$128,9,FALSE)</f>
        <v>0.67326093337246795</v>
      </c>
      <c r="S3490" s="1060">
        <f t="shared" si="163"/>
        <v>1132.3470520794094</v>
      </c>
      <c r="T3490" s="1060">
        <f t="shared" si="164"/>
        <v>0.31883792192544747</v>
      </c>
    </row>
    <row r="3491" spans="1:20" s="1063" customFormat="1">
      <c r="A3491" s="1072" t="s">
        <v>846</v>
      </c>
      <c r="B3491" s="1063" t="s">
        <v>768</v>
      </c>
      <c r="C3491" s="1063" t="s">
        <v>806</v>
      </c>
      <c r="D3491" s="1063" t="s">
        <v>949</v>
      </c>
      <c r="E3491" s="1066">
        <v>2019</v>
      </c>
      <c r="F3491" s="1066">
        <v>2019</v>
      </c>
      <c r="G3491" s="1064">
        <v>43585</v>
      </c>
      <c r="H3491" s="1117">
        <f t="shared" si="162"/>
        <v>2019</v>
      </c>
      <c r="I3491" s="1118"/>
      <c r="J3491" s="1063" t="s">
        <v>925</v>
      </c>
      <c r="K3491" s="1063" t="s">
        <v>924</v>
      </c>
      <c r="L3491" s="1063" t="s">
        <v>827</v>
      </c>
      <c r="M3491" s="1063">
        <v>1429.7579999999996</v>
      </c>
      <c r="N3491" s="1063">
        <v>0.5219999999999998</v>
      </c>
      <c r="O3491" s="1062">
        <f>VLOOKUP(C3491,'A. Rate Class Allocations'!$B$124:$J$128,6,FALSE)</f>
        <v>0.94261788524984402</v>
      </c>
      <c r="P3491" s="1061">
        <f>VLOOKUP(C3491,'A. Rate Class Allocations'!$B$124:$J$128,8,FALSE)</f>
        <v>0.86676492558695795</v>
      </c>
      <c r="Q3491" s="1061">
        <f>VLOOKUP(C3491,'A. Rate Class Allocations'!$B$124:$J$128,7,FALSE)</f>
        <v>0.93591420350510102</v>
      </c>
      <c r="R3491" s="1061">
        <f>VLOOKUP(C3491,'A. Rate Class Allocations'!$B$124:$J$128,9,FALSE)</f>
        <v>0.67326093337246795</v>
      </c>
      <c r="S3491" s="1060">
        <f t="shared" si="163"/>
        <v>1168.1524924613666</v>
      </c>
      <c r="T3491" s="1060">
        <f t="shared" si="164"/>
        <v>0.32891975344878166</v>
      </c>
    </row>
    <row r="3492" spans="1:20" s="1063" customFormat="1">
      <c r="A3492" s="1072" t="s">
        <v>846</v>
      </c>
      <c r="B3492" s="1063" t="s">
        <v>768</v>
      </c>
      <c r="C3492" s="1063" t="s">
        <v>806</v>
      </c>
      <c r="D3492" s="1063" t="s">
        <v>948</v>
      </c>
      <c r="E3492" s="1066">
        <v>2019</v>
      </c>
      <c r="F3492" s="1066">
        <v>2019</v>
      </c>
      <c r="G3492" s="1064">
        <v>43585</v>
      </c>
      <c r="H3492" s="1117">
        <f t="shared" si="162"/>
        <v>2019</v>
      </c>
      <c r="I3492" s="1118"/>
      <c r="J3492" s="1063" t="s">
        <v>925</v>
      </c>
      <c r="K3492" s="1063" t="s">
        <v>924</v>
      </c>
      <c r="L3492" s="1063" t="s">
        <v>827</v>
      </c>
      <c r="M3492" s="1063">
        <v>1668.0509999999997</v>
      </c>
      <c r="N3492" s="1063">
        <v>0.60899999999999987</v>
      </c>
      <c r="O3492" s="1062">
        <f>VLOOKUP(C3492,'A. Rate Class Allocations'!$B$124:$J$128,6,FALSE)</f>
        <v>0.94261788524984402</v>
      </c>
      <c r="P3492" s="1061">
        <f>VLOOKUP(C3492,'A. Rate Class Allocations'!$B$124:$J$128,8,FALSE)</f>
        <v>0.86676492558695795</v>
      </c>
      <c r="Q3492" s="1061">
        <f>VLOOKUP(C3492,'A. Rate Class Allocations'!$B$124:$J$128,7,FALSE)</f>
        <v>0.93591420350510102</v>
      </c>
      <c r="R3492" s="1061">
        <f>VLOOKUP(C3492,'A. Rate Class Allocations'!$B$124:$J$128,9,FALSE)</f>
        <v>0.67326093337246795</v>
      </c>
      <c r="S3492" s="1060">
        <f t="shared" si="163"/>
        <v>1362.844574538261</v>
      </c>
      <c r="T3492" s="1060">
        <f t="shared" si="164"/>
        <v>0.38373971235691201</v>
      </c>
    </row>
    <row r="3493" spans="1:20" s="1063" customFormat="1">
      <c r="A3493" s="1072" t="s">
        <v>846</v>
      </c>
      <c r="B3493" s="1063" t="s">
        <v>768</v>
      </c>
      <c r="C3493" s="1063" t="s">
        <v>806</v>
      </c>
      <c r="D3493" s="1063" t="s">
        <v>948</v>
      </c>
      <c r="E3493" s="1066">
        <v>2019</v>
      </c>
      <c r="F3493" s="1066">
        <v>2019</v>
      </c>
      <c r="G3493" s="1064">
        <v>43585</v>
      </c>
      <c r="H3493" s="1117">
        <f t="shared" si="162"/>
        <v>2019</v>
      </c>
      <c r="I3493" s="1118"/>
      <c r="J3493" s="1063" t="s">
        <v>925</v>
      </c>
      <c r="K3493" s="1063" t="s">
        <v>924</v>
      </c>
      <c r="L3493" s="1063" t="s">
        <v>827</v>
      </c>
      <c r="M3493" s="1063">
        <v>62.997000000000007</v>
      </c>
      <c r="N3493" s="1063">
        <v>2.3000000000000003E-2</v>
      </c>
      <c r="O3493" s="1062">
        <f>VLOOKUP(C3493,'A. Rate Class Allocations'!$B$124:$J$128,6,FALSE)</f>
        <v>0.94261788524984402</v>
      </c>
      <c r="P3493" s="1061">
        <f>VLOOKUP(C3493,'A. Rate Class Allocations'!$B$124:$J$128,8,FALSE)</f>
        <v>0.86676492558695795</v>
      </c>
      <c r="Q3493" s="1061">
        <f>VLOOKUP(C3493,'A. Rate Class Allocations'!$B$124:$J$128,7,FALSE)</f>
        <v>0.93591420350510102</v>
      </c>
      <c r="R3493" s="1061">
        <f>VLOOKUP(C3493,'A. Rate Class Allocations'!$B$124:$J$128,9,FALSE)</f>
        <v>0.67326093337246795</v>
      </c>
      <c r="S3493" s="1060">
        <f t="shared" si="163"/>
        <v>51.470320549064063</v>
      </c>
      <c r="T3493" s="1060">
        <f t="shared" si="164"/>
        <v>1.449263281479307E-2</v>
      </c>
    </row>
    <row r="3494" spans="1:20" s="1063" customFormat="1">
      <c r="A3494" s="1072" t="s">
        <v>846</v>
      </c>
      <c r="B3494" s="1063" t="s">
        <v>768</v>
      </c>
      <c r="C3494" s="1063" t="s">
        <v>806</v>
      </c>
      <c r="D3494" s="1063" t="s">
        <v>947</v>
      </c>
      <c r="E3494" s="1066">
        <v>2019</v>
      </c>
      <c r="F3494" s="1066">
        <v>2019</v>
      </c>
      <c r="G3494" s="1064">
        <v>43585</v>
      </c>
      <c r="H3494" s="1117">
        <f t="shared" si="162"/>
        <v>2019</v>
      </c>
      <c r="I3494" s="1118"/>
      <c r="J3494" s="1063" t="s">
        <v>925</v>
      </c>
      <c r="K3494" s="1063" t="s">
        <v>924</v>
      </c>
      <c r="L3494" s="1063" t="s">
        <v>827</v>
      </c>
      <c r="M3494" s="1063">
        <v>3985.5280000000002</v>
      </c>
      <c r="N3494" s="1063">
        <v>1.1890000000000001</v>
      </c>
      <c r="O3494" s="1062">
        <f>VLOOKUP(C3494,'A. Rate Class Allocations'!$B$124:$J$128,6,FALSE)</f>
        <v>0.94261788524984402</v>
      </c>
      <c r="P3494" s="1061">
        <f>VLOOKUP(C3494,'A. Rate Class Allocations'!$B$124:$J$128,8,FALSE)</f>
        <v>0.86676492558695795</v>
      </c>
      <c r="Q3494" s="1061">
        <f>VLOOKUP(C3494,'A. Rate Class Allocations'!$B$124:$J$128,7,FALSE)</f>
        <v>0.93591420350510102</v>
      </c>
      <c r="R3494" s="1061">
        <f>VLOOKUP(C3494,'A. Rate Class Allocations'!$B$124:$J$128,9,FALSE)</f>
        <v>0.67326093337246795</v>
      </c>
      <c r="S3494" s="1060">
        <f t="shared" si="163"/>
        <v>3256.2884536925599</v>
      </c>
      <c r="T3494" s="1060">
        <f t="shared" si="164"/>
        <v>0.74920610507778085</v>
      </c>
    </row>
    <row r="3495" spans="1:20" s="1063" customFormat="1">
      <c r="A3495" s="1072" t="s">
        <v>846</v>
      </c>
      <c r="B3495" s="1063" t="s">
        <v>768</v>
      </c>
      <c r="C3495" s="1063" t="s">
        <v>806</v>
      </c>
      <c r="D3495" s="1063" t="s">
        <v>946</v>
      </c>
      <c r="E3495" s="1066">
        <v>2019</v>
      </c>
      <c r="F3495" s="1066">
        <v>2019</v>
      </c>
      <c r="G3495" s="1064">
        <v>43585</v>
      </c>
      <c r="H3495" s="1117">
        <f t="shared" si="162"/>
        <v>2019</v>
      </c>
      <c r="I3495" s="1118"/>
      <c r="J3495" s="1063" t="s">
        <v>925</v>
      </c>
      <c r="K3495" s="1063" t="s">
        <v>924</v>
      </c>
      <c r="L3495" s="1063" t="s">
        <v>827</v>
      </c>
      <c r="M3495" s="1063">
        <v>1227.5699999999997</v>
      </c>
      <c r="N3495" s="1063">
        <v>0.49299999999999988</v>
      </c>
      <c r="O3495" s="1062">
        <f>VLOOKUP(C3495,'A. Rate Class Allocations'!$B$124:$J$128,6,FALSE)</f>
        <v>0.94261788524984402</v>
      </c>
      <c r="P3495" s="1061">
        <f>VLOOKUP(C3495,'A. Rate Class Allocations'!$B$124:$J$128,8,FALSE)</f>
        <v>0.86676492558695795</v>
      </c>
      <c r="Q3495" s="1061">
        <f>VLOOKUP(C3495,'A. Rate Class Allocations'!$B$124:$J$128,7,FALSE)</f>
        <v>0.93591420350510102</v>
      </c>
      <c r="R3495" s="1061">
        <f>VLOOKUP(C3495,'A. Rate Class Allocations'!$B$124:$J$128,9,FALSE)</f>
        <v>0.67326093337246795</v>
      </c>
      <c r="S3495" s="1060">
        <f t="shared" si="163"/>
        <v>1002.9592106991531</v>
      </c>
      <c r="T3495" s="1060">
        <f t="shared" si="164"/>
        <v>0.31064643381273827</v>
      </c>
    </row>
    <row r="3496" spans="1:20" s="1063" customFormat="1">
      <c r="A3496" s="1072" t="s">
        <v>846</v>
      </c>
      <c r="B3496" s="1063" t="s">
        <v>768</v>
      </c>
      <c r="C3496" s="1063" t="s">
        <v>806</v>
      </c>
      <c r="D3496" s="1063" t="s">
        <v>946</v>
      </c>
      <c r="E3496" s="1066">
        <v>2019</v>
      </c>
      <c r="F3496" s="1066">
        <v>2019</v>
      </c>
      <c r="G3496" s="1064">
        <v>43585</v>
      </c>
      <c r="H3496" s="1117">
        <f t="shared" si="162"/>
        <v>2019</v>
      </c>
      <c r="I3496" s="1118"/>
      <c r="J3496" s="1063" t="s">
        <v>925</v>
      </c>
      <c r="K3496" s="1063" t="s">
        <v>924</v>
      </c>
      <c r="L3496" s="1063" t="s">
        <v>827</v>
      </c>
      <c r="M3496" s="1063">
        <v>246.50999999999993</v>
      </c>
      <c r="N3496" s="1063">
        <v>9.8999999999999991E-2</v>
      </c>
      <c r="O3496" s="1062">
        <f>VLOOKUP(C3496,'A. Rate Class Allocations'!$B$124:$J$128,6,FALSE)</f>
        <v>0.94261788524984402</v>
      </c>
      <c r="P3496" s="1061">
        <f>VLOOKUP(C3496,'A. Rate Class Allocations'!$B$124:$J$128,8,FALSE)</f>
        <v>0.86676492558695795</v>
      </c>
      <c r="Q3496" s="1061">
        <f>VLOOKUP(C3496,'A. Rate Class Allocations'!$B$124:$J$128,7,FALSE)</f>
        <v>0.93591420350510102</v>
      </c>
      <c r="R3496" s="1061">
        <f>VLOOKUP(C3496,'A. Rate Class Allocations'!$B$124:$J$128,9,FALSE)</f>
        <v>0.67326093337246795</v>
      </c>
      <c r="S3496" s="1060">
        <f t="shared" si="163"/>
        <v>201.40560214851149</v>
      </c>
      <c r="T3496" s="1060">
        <f t="shared" si="164"/>
        <v>6.2381332550631025E-2</v>
      </c>
    </row>
    <row r="3497" spans="1:20" s="1063" customFormat="1">
      <c r="A3497" s="1072" t="s">
        <v>846</v>
      </c>
      <c r="B3497" s="1063" t="s">
        <v>768</v>
      </c>
      <c r="C3497" s="1063" t="s">
        <v>806</v>
      </c>
      <c r="D3497" s="1063" t="s">
        <v>945</v>
      </c>
      <c r="E3497" s="1066">
        <v>2019</v>
      </c>
      <c r="F3497" s="1066">
        <v>2019</v>
      </c>
      <c r="G3497" s="1064">
        <v>43585</v>
      </c>
      <c r="H3497" s="1117">
        <f t="shared" si="162"/>
        <v>2019</v>
      </c>
      <c r="I3497" s="1118"/>
      <c r="J3497" s="1063" t="s">
        <v>925</v>
      </c>
      <c r="K3497" s="1063" t="s">
        <v>924</v>
      </c>
      <c r="L3497" s="1063" t="s">
        <v>827</v>
      </c>
      <c r="M3497" s="1063">
        <v>953.17200000000003</v>
      </c>
      <c r="N3497" s="1063">
        <v>0.34799999999999998</v>
      </c>
      <c r="O3497" s="1062">
        <f>VLOOKUP(C3497,'A. Rate Class Allocations'!$B$124:$J$128,6,FALSE)</f>
        <v>0.94261788524984402</v>
      </c>
      <c r="P3497" s="1061">
        <f>VLOOKUP(C3497,'A. Rate Class Allocations'!$B$124:$J$128,8,FALSE)</f>
        <v>0.86676492558695795</v>
      </c>
      <c r="Q3497" s="1061">
        <f>VLOOKUP(C3497,'A. Rate Class Allocations'!$B$124:$J$128,7,FALSE)</f>
        <v>0.93591420350510102</v>
      </c>
      <c r="R3497" s="1061">
        <f>VLOOKUP(C3497,'A. Rate Class Allocations'!$B$124:$J$128,9,FALSE)</f>
        <v>0.67326093337246795</v>
      </c>
      <c r="S3497" s="1060">
        <f t="shared" si="163"/>
        <v>778.76832830757792</v>
      </c>
      <c r="T3497" s="1060">
        <f t="shared" si="164"/>
        <v>0.21927983563252115</v>
      </c>
    </row>
    <row r="3498" spans="1:20" s="1063" customFormat="1">
      <c r="A3498" s="1072" t="s">
        <v>846</v>
      </c>
      <c r="B3498" s="1063" t="s">
        <v>768</v>
      </c>
      <c r="C3498" s="1063" t="s">
        <v>806</v>
      </c>
      <c r="D3498" s="1063" t="s">
        <v>944</v>
      </c>
      <c r="E3498" s="1066">
        <v>2019</v>
      </c>
      <c r="F3498" s="1066">
        <v>2019</v>
      </c>
      <c r="G3498" s="1064">
        <v>43585</v>
      </c>
      <c r="H3498" s="1117">
        <f t="shared" si="162"/>
        <v>2019</v>
      </c>
      <c r="I3498" s="1118"/>
      <c r="J3498" s="1063" t="s">
        <v>925</v>
      </c>
      <c r="K3498" s="1063" t="s">
        <v>924</v>
      </c>
      <c r="L3498" s="1063" t="s">
        <v>827</v>
      </c>
      <c r="M3498" s="1063">
        <v>866.51999999999987</v>
      </c>
      <c r="N3498" s="1063">
        <v>0.34799999999999998</v>
      </c>
      <c r="O3498" s="1062">
        <f>VLOOKUP(C3498,'A. Rate Class Allocations'!$B$124:$J$128,6,FALSE)</f>
        <v>0.94261788524984402</v>
      </c>
      <c r="P3498" s="1061">
        <f>VLOOKUP(C3498,'A. Rate Class Allocations'!$B$124:$J$128,8,FALSE)</f>
        <v>0.86676492558695795</v>
      </c>
      <c r="Q3498" s="1061">
        <f>VLOOKUP(C3498,'A. Rate Class Allocations'!$B$124:$J$128,7,FALSE)</f>
        <v>0.93591420350510102</v>
      </c>
      <c r="R3498" s="1061">
        <f>VLOOKUP(C3498,'A. Rate Class Allocations'!$B$124:$J$128,9,FALSE)</f>
        <v>0.67326093337246795</v>
      </c>
      <c r="S3498" s="1060">
        <f t="shared" si="163"/>
        <v>707.97120755234346</v>
      </c>
      <c r="T3498" s="1060">
        <f t="shared" si="164"/>
        <v>0.21927983563252115</v>
      </c>
    </row>
    <row r="3499" spans="1:20" s="1063" customFormat="1">
      <c r="A3499" s="1072" t="s">
        <v>846</v>
      </c>
      <c r="B3499" s="1063" t="s">
        <v>768</v>
      </c>
      <c r="C3499" s="1063" t="s">
        <v>806</v>
      </c>
      <c r="D3499" s="1063" t="s">
        <v>944</v>
      </c>
      <c r="E3499" s="1066">
        <v>2019</v>
      </c>
      <c r="F3499" s="1066">
        <v>2019</v>
      </c>
      <c r="G3499" s="1064">
        <v>43585</v>
      </c>
      <c r="H3499" s="1117">
        <f t="shared" si="162"/>
        <v>2019</v>
      </c>
      <c r="I3499" s="1118"/>
      <c r="J3499" s="1063" t="s">
        <v>925</v>
      </c>
      <c r="K3499" s="1063" t="s">
        <v>924</v>
      </c>
      <c r="L3499" s="1063" t="s">
        <v>827</v>
      </c>
      <c r="M3499" s="1063">
        <v>39.839999999999996</v>
      </c>
      <c r="N3499" s="1063">
        <v>1.6E-2</v>
      </c>
      <c r="O3499" s="1062">
        <f>VLOOKUP(C3499,'A. Rate Class Allocations'!$B$124:$J$128,6,FALSE)</f>
        <v>0.94261788524984402</v>
      </c>
      <c r="P3499" s="1061">
        <f>VLOOKUP(C3499,'A. Rate Class Allocations'!$B$124:$J$128,8,FALSE)</f>
        <v>0.86676492558695795</v>
      </c>
      <c r="Q3499" s="1061">
        <f>VLOOKUP(C3499,'A. Rate Class Allocations'!$B$124:$J$128,7,FALSE)</f>
        <v>0.93591420350510102</v>
      </c>
      <c r="R3499" s="1061">
        <f>VLOOKUP(C3499,'A. Rate Class Allocations'!$B$124:$J$128,9,FALSE)</f>
        <v>0.67326093337246795</v>
      </c>
      <c r="S3499" s="1060">
        <f t="shared" si="163"/>
        <v>32.550400347234181</v>
      </c>
      <c r="T3499" s="1060">
        <f t="shared" si="164"/>
        <v>1.0081831523334308E-2</v>
      </c>
    </row>
    <row r="3500" spans="1:20" s="1063" customFormat="1">
      <c r="A3500" s="1072" t="s">
        <v>846</v>
      </c>
      <c r="B3500" s="1063" t="s">
        <v>768</v>
      </c>
      <c r="C3500" s="1063" t="s">
        <v>806</v>
      </c>
      <c r="D3500" s="1063" t="s">
        <v>944</v>
      </c>
      <c r="E3500" s="1066">
        <v>2019</v>
      </c>
      <c r="F3500" s="1066">
        <v>2019</v>
      </c>
      <c r="G3500" s="1064">
        <v>43585</v>
      </c>
      <c r="H3500" s="1117">
        <f t="shared" si="162"/>
        <v>2019</v>
      </c>
      <c r="I3500" s="1118"/>
      <c r="J3500" s="1063" t="s">
        <v>925</v>
      </c>
      <c r="K3500" s="1063" t="s">
        <v>924</v>
      </c>
      <c r="L3500" s="1063" t="s">
        <v>827</v>
      </c>
      <c r="M3500" s="1063">
        <v>418.32000000000005</v>
      </c>
      <c r="N3500" s="1063">
        <v>0.16800000000000001</v>
      </c>
      <c r="O3500" s="1062">
        <f>VLOOKUP(C3500,'A. Rate Class Allocations'!$B$124:$J$128,6,FALSE)</f>
        <v>0.94261788524984402</v>
      </c>
      <c r="P3500" s="1061">
        <f>VLOOKUP(C3500,'A. Rate Class Allocations'!$B$124:$J$128,8,FALSE)</f>
        <v>0.86676492558695795</v>
      </c>
      <c r="Q3500" s="1061">
        <f>VLOOKUP(C3500,'A. Rate Class Allocations'!$B$124:$J$128,7,FALSE)</f>
        <v>0.93591420350510102</v>
      </c>
      <c r="R3500" s="1061">
        <f>VLOOKUP(C3500,'A. Rate Class Allocations'!$B$124:$J$128,9,FALSE)</f>
        <v>0.67326093337246795</v>
      </c>
      <c r="S3500" s="1060">
        <f t="shared" si="163"/>
        <v>341.779203645959</v>
      </c>
      <c r="T3500" s="1060">
        <f t="shared" si="164"/>
        <v>0.10585923099501024</v>
      </c>
    </row>
    <row r="3501" spans="1:20" s="1063" customFormat="1">
      <c r="A3501" s="1072" t="s">
        <v>846</v>
      </c>
      <c r="B3501" s="1063" t="s">
        <v>768</v>
      </c>
      <c r="C3501" s="1063" t="s">
        <v>806</v>
      </c>
      <c r="D3501" s="1063" t="s">
        <v>944</v>
      </c>
      <c r="E3501" s="1066">
        <v>2019</v>
      </c>
      <c r="F3501" s="1066">
        <v>2019</v>
      </c>
      <c r="G3501" s="1064">
        <v>43585</v>
      </c>
      <c r="H3501" s="1117">
        <f t="shared" si="162"/>
        <v>2019</v>
      </c>
      <c r="I3501" s="1118"/>
      <c r="J3501" s="1063" t="s">
        <v>925</v>
      </c>
      <c r="K3501" s="1063" t="s">
        <v>924</v>
      </c>
      <c r="L3501" s="1063" t="s">
        <v>827</v>
      </c>
      <c r="M3501" s="1063">
        <v>209.16000000000003</v>
      </c>
      <c r="N3501" s="1063">
        <v>8.4000000000000019E-2</v>
      </c>
      <c r="O3501" s="1062">
        <f>VLOOKUP(C3501,'A. Rate Class Allocations'!$B$124:$J$128,6,FALSE)</f>
        <v>0.94261788524984402</v>
      </c>
      <c r="P3501" s="1061">
        <f>VLOOKUP(C3501,'A. Rate Class Allocations'!$B$124:$J$128,8,FALSE)</f>
        <v>0.86676492558695795</v>
      </c>
      <c r="Q3501" s="1061">
        <f>VLOOKUP(C3501,'A. Rate Class Allocations'!$B$124:$J$128,7,FALSE)</f>
        <v>0.93591420350510102</v>
      </c>
      <c r="R3501" s="1061">
        <f>VLOOKUP(C3501,'A. Rate Class Allocations'!$B$124:$J$128,9,FALSE)</f>
        <v>0.67326093337246795</v>
      </c>
      <c r="S3501" s="1060">
        <f t="shared" si="163"/>
        <v>170.8896018229795</v>
      </c>
      <c r="T3501" s="1060">
        <f t="shared" si="164"/>
        <v>5.292961549750512E-2</v>
      </c>
    </row>
    <row r="3502" spans="1:20" s="1063" customFormat="1">
      <c r="A3502" s="1072" t="s">
        <v>846</v>
      </c>
      <c r="B3502" s="1063" t="s">
        <v>768</v>
      </c>
      <c r="C3502" s="1063" t="s">
        <v>806</v>
      </c>
      <c r="D3502" s="1063" t="s">
        <v>943</v>
      </c>
      <c r="E3502" s="1066">
        <v>2019</v>
      </c>
      <c r="F3502" s="1066">
        <v>2019</v>
      </c>
      <c r="G3502" s="1064">
        <v>43585</v>
      </c>
      <c r="H3502" s="1117">
        <f t="shared" si="162"/>
        <v>2019</v>
      </c>
      <c r="I3502" s="1118"/>
      <c r="J3502" s="1063" t="s">
        <v>925</v>
      </c>
      <c r="K3502" s="1063" t="s">
        <v>924</v>
      </c>
      <c r="L3502" s="1063" t="s">
        <v>827</v>
      </c>
      <c r="M3502" s="1063">
        <v>2462.3610000000003</v>
      </c>
      <c r="N3502" s="1063">
        <v>0.89900000000000002</v>
      </c>
      <c r="O3502" s="1062">
        <f>VLOOKUP(C3502,'A. Rate Class Allocations'!$B$124:$J$128,6,FALSE)</f>
        <v>0.94261788524984402</v>
      </c>
      <c r="P3502" s="1061">
        <f>VLOOKUP(C3502,'A. Rate Class Allocations'!$B$124:$J$128,8,FALSE)</f>
        <v>0.86676492558695795</v>
      </c>
      <c r="Q3502" s="1061">
        <f>VLOOKUP(C3502,'A. Rate Class Allocations'!$B$124:$J$128,7,FALSE)</f>
        <v>0.93591420350510102</v>
      </c>
      <c r="R3502" s="1061">
        <f>VLOOKUP(C3502,'A. Rate Class Allocations'!$B$124:$J$128,9,FALSE)</f>
        <v>0.67326093337246795</v>
      </c>
      <c r="S3502" s="1060">
        <f t="shared" si="163"/>
        <v>2011.8181814612431</v>
      </c>
      <c r="T3502" s="1060">
        <f t="shared" si="164"/>
        <v>0.56647290871734646</v>
      </c>
    </row>
    <row r="3503" spans="1:20" s="1063" customFormat="1">
      <c r="A3503" s="1072" t="s">
        <v>846</v>
      </c>
      <c r="B3503" s="1063" t="s">
        <v>768</v>
      </c>
      <c r="C3503" s="1063" t="s">
        <v>806</v>
      </c>
      <c r="D3503" s="1063" t="s">
        <v>943</v>
      </c>
      <c r="E3503" s="1066">
        <v>2019</v>
      </c>
      <c r="F3503" s="1066">
        <v>2019</v>
      </c>
      <c r="G3503" s="1064">
        <v>43585</v>
      </c>
      <c r="H3503" s="1117">
        <f t="shared" si="162"/>
        <v>2019</v>
      </c>
      <c r="I3503" s="1118"/>
      <c r="J3503" s="1063" t="s">
        <v>925</v>
      </c>
      <c r="K3503" s="1063" t="s">
        <v>924</v>
      </c>
      <c r="L3503" s="1063" t="s">
        <v>827</v>
      </c>
      <c r="M3503" s="1063">
        <v>262.94400000000002</v>
      </c>
      <c r="N3503" s="1063">
        <v>9.6000000000000002E-2</v>
      </c>
      <c r="O3503" s="1062">
        <f>VLOOKUP(C3503,'A. Rate Class Allocations'!$B$124:$J$128,6,FALSE)</f>
        <v>0.94261788524984402</v>
      </c>
      <c r="P3503" s="1061">
        <f>VLOOKUP(C3503,'A. Rate Class Allocations'!$B$124:$J$128,8,FALSE)</f>
        <v>0.86676492558695795</v>
      </c>
      <c r="Q3503" s="1061">
        <f>VLOOKUP(C3503,'A. Rate Class Allocations'!$B$124:$J$128,7,FALSE)</f>
        <v>0.93591420350510102</v>
      </c>
      <c r="R3503" s="1061">
        <f>VLOOKUP(C3503,'A. Rate Class Allocations'!$B$124:$J$128,9,FALSE)</f>
        <v>0.67326093337246795</v>
      </c>
      <c r="S3503" s="1060">
        <f t="shared" si="163"/>
        <v>214.83264229174566</v>
      </c>
      <c r="T3503" s="1060">
        <f t="shared" si="164"/>
        <v>6.0490989140005842E-2</v>
      </c>
    </row>
    <row r="3504" spans="1:20" s="1063" customFormat="1">
      <c r="A3504" s="1072" t="s">
        <v>846</v>
      </c>
      <c r="B3504" s="1063" t="s">
        <v>768</v>
      </c>
      <c r="C3504" s="1063" t="s">
        <v>806</v>
      </c>
      <c r="D3504" s="1063" t="s">
        <v>943</v>
      </c>
      <c r="E3504" s="1066">
        <v>2019</v>
      </c>
      <c r="F3504" s="1066">
        <v>2019</v>
      </c>
      <c r="G3504" s="1064">
        <v>43585</v>
      </c>
      <c r="H3504" s="1117">
        <f t="shared" si="162"/>
        <v>2019</v>
      </c>
      <c r="I3504" s="1118"/>
      <c r="J3504" s="1063" t="s">
        <v>925</v>
      </c>
      <c r="K3504" s="1063" t="s">
        <v>924</v>
      </c>
      <c r="L3504" s="1063" t="s">
        <v>827</v>
      </c>
      <c r="M3504" s="1063">
        <v>230.07600000000005</v>
      </c>
      <c r="N3504" s="1063">
        <v>8.4000000000000019E-2</v>
      </c>
      <c r="O3504" s="1062">
        <f>VLOOKUP(C3504,'A. Rate Class Allocations'!$B$124:$J$128,6,FALSE)</f>
        <v>0.94261788524984402</v>
      </c>
      <c r="P3504" s="1061">
        <f>VLOOKUP(C3504,'A. Rate Class Allocations'!$B$124:$J$128,8,FALSE)</f>
        <v>0.86676492558695795</v>
      </c>
      <c r="Q3504" s="1061">
        <f>VLOOKUP(C3504,'A. Rate Class Allocations'!$B$124:$J$128,7,FALSE)</f>
        <v>0.93591420350510102</v>
      </c>
      <c r="R3504" s="1061">
        <f>VLOOKUP(C3504,'A. Rate Class Allocations'!$B$124:$J$128,9,FALSE)</f>
        <v>0.67326093337246795</v>
      </c>
      <c r="S3504" s="1060">
        <f t="shared" si="163"/>
        <v>187.97856200527747</v>
      </c>
      <c r="T3504" s="1060">
        <f t="shared" si="164"/>
        <v>5.292961549750512E-2</v>
      </c>
    </row>
    <row r="3505" spans="1:20" s="1063" customFormat="1">
      <c r="A3505" s="1072" t="s">
        <v>846</v>
      </c>
      <c r="B3505" s="1063" t="s">
        <v>768</v>
      </c>
      <c r="C3505" s="1063" t="s">
        <v>806</v>
      </c>
      <c r="D3505" s="1063" t="s">
        <v>942</v>
      </c>
      <c r="E3505" s="1066">
        <v>2019</v>
      </c>
      <c r="F3505" s="1066">
        <v>2019</v>
      </c>
      <c r="G3505" s="1064">
        <v>43585</v>
      </c>
      <c r="H3505" s="1117">
        <f t="shared" si="162"/>
        <v>2019</v>
      </c>
      <c r="I3505" s="1118"/>
      <c r="J3505" s="1063" t="s">
        <v>925</v>
      </c>
      <c r="K3505" s="1063" t="s">
        <v>924</v>
      </c>
      <c r="L3505" s="1063" t="s">
        <v>827</v>
      </c>
      <c r="M3505" s="1063">
        <v>1706.9400000000005</v>
      </c>
      <c r="N3505" s="1063">
        <v>0.43500000000000005</v>
      </c>
      <c r="O3505" s="1062">
        <f>VLOOKUP(C3505,'A. Rate Class Allocations'!$B$124:$J$128,6,FALSE)</f>
        <v>0.94261788524984402</v>
      </c>
      <c r="P3505" s="1061">
        <f>VLOOKUP(C3505,'A. Rate Class Allocations'!$B$124:$J$128,8,FALSE)</f>
        <v>0.86676492558695795</v>
      </c>
      <c r="Q3505" s="1061">
        <f>VLOOKUP(C3505,'A. Rate Class Allocations'!$B$124:$J$128,7,FALSE)</f>
        <v>0.93591420350510102</v>
      </c>
      <c r="R3505" s="1061">
        <f>VLOOKUP(C3505,'A. Rate Class Allocations'!$B$124:$J$128,9,FALSE)</f>
        <v>0.67326093337246795</v>
      </c>
      <c r="S3505" s="1060">
        <f t="shared" si="163"/>
        <v>1394.6179811422676</v>
      </c>
      <c r="T3505" s="1060">
        <f t="shared" si="164"/>
        <v>0.27409979454065153</v>
      </c>
    </row>
    <row r="3506" spans="1:20" s="1063" customFormat="1">
      <c r="A3506" s="1072" t="s">
        <v>846</v>
      </c>
      <c r="B3506" s="1063" t="s">
        <v>768</v>
      </c>
      <c r="C3506" s="1063" t="s">
        <v>806</v>
      </c>
      <c r="D3506" s="1063" t="s">
        <v>942</v>
      </c>
      <c r="E3506" s="1066">
        <v>2019</v>
      </c>
      <c r="F3506" s="1066">
        <v>2019</v>
      </c>
      <c r="G3506" s="1064">
        <v>43585</v>
      </c>
      <c r="H3506" s="1117">
        <f t="shared" si="162"/>
        <v>2019</v>
      </c>
      <c r="I3506" s="1118"/>
      <c r="J3506" s="1063" t="s">
        <v>925</v>
      </c>
      <c r="K3506" s="1063" t="s">
        <v>924</v>
      </c>
      <c r="L3506" s="1063" t="s">
        <v>827</v>
      </c>
      <c r="M3506" s="1063">
        <v>125.56800000000001</v>
      </c>
      <c r="N3506" s="1063">
        <v>3.2000000000000001E-2</v>
      </c>
      <c r="O3506" s="1062">
        <f>VLOOKUP(C3506,'A. Rate Class Allocations'!$B$124:$J$128,6,FALSE)</f>
        <v>0.94261788524984402</v>
      </c>
      <c r="P3506" s="1061">
        <f>VLOOKUP(C3506,'A. Rate Class Allocations'!$B$124:$J$128,8,FALSE)</f>
        <v>0.86676492558695795</v>
      </c>
      <c r="Q3506" s="1061">
        <f>VLOOKUP(C3506,'A. Rate Class Allocations'!$B$124:$J$128,7,FALSE)</f>
        <v>0.93591420350510102</v>
      </c>
      <c r="R3506" s="1061">
        <f>VLOOKUP(C3506,'A. Rate Class Allocations'!$B$124:$J$128,9,FALSE)</f>
        <v>0.67326093337246795</v>
      </c>
      <c r="S3506" s="1060">
        <f t="shared" si="163"/>
        <v>102.59258711851162</v>
      </c>
      <c r="T3506" s="1060">
        <f t="shared" si="164"/>
        <v>2.0163663046668615E-2</v>
      </c>
    </row>
    <row r="3507" spans="1:20" s="1063" customFormat="1">
      <c r="A3507" s="1072" t="s">
        <v>846</v>
      </c>
      <c r="B3507" s="1063" t="s">
        <v>768</v>
      </c>
      <c r="C3507" s="1063" t="s">
        <v>806</v>
      </c>
      <c r="D3507" s="1063" t="s">
        <v>942</v>
      </c>
      <c r="E3507" s="1066">
        <v>2019</v>
      </c>
      <c r="F3507" s="1066">
        <v>2019</v>
      </c>
      <c r="G3507" s="1064">
        <v>43585</v>
      </c>
      <c r="H3507" s="1117">
        <f t="shared" si="162"/>
        <v>2019</v>
      </c>
      <c r="I3507" s="1118"/>
      <c r="J3507" s="1063" t="s">
        <v>925</v>
      </c>
      <c r="K3507" s="1063" t="s">
        <v>924</v>
      </c>
      <c r="L3507" s="1063" t="s">
        <v>827</v>
      </c>
      <c r="M3507" s="1063">
        <v>219.744</v>
      </c>
      <c r="N3507" s="1063">
        <v>5.6000000000000001E-2</v>
      </c>
      <c r="O3507" s="1062">
        <f>VLOOKUP(C3507,'A. Rate Class Allocations'!$B$124:$J$128,6,FALSE)</f>
        <v>0.94261788524984402</v>
      </c>
      <c r="P3507" s="1061">
        <f>VLOOKUP(C3507,'A. Rate Class Allocations'!$B$124:$J$128,8,FALSE)</f>
        <v>0.86676492558695795</v>
      </c>
      <c r="Q3507" s="1061">
        <f>VLOOKUP(C3507,'A. Rate Class Allocations'!$B$124:$J$128,7,FALSE)</f>
        <v>0.93591420350510102</v>
      </c>
      <c r="R3507" s="1061">
        <f>VLOOKUP(C3507,'A. Rate Class Allocations'!$B$124:$J$128,9,FALSE)</f>
        <v>0.67326093337246795</v>
      </c>
      <c r="S3507" s="1060">
        <f t="shared" si="163"/>
        <v>179.53702745739531</v>
      </c>
      <c r="T3507" s="1060">
        <f t="shared" si="164"/>
        <v>3.5286410331670078E-2</v>
      </c>
    </row>
    <row r="3508" spans="1:20" s="1063" customFormat="1">
      <c r="A3508" s="1072" t="s">
        <v>846</v>
      </c>
      <c r="B3508" s="1063" t="s">
        <v>768</v>
      </c>
      <c r="C3508" s="1063" t="s">
        <v>806</v>
      </c>
      <c r="D3508" s="1063" t="s">
        <v>942</v>
      </c>
      <c r="E3508" s="1066">
        <v>2019</v>
      </c>
      <c r="F3508" s="1066">
        <v>2019</v>
      </c>
      <c r="G3508" s="1064">
        <v>43585</v>
      </c>
      <c r="H3508" s="1117">
        <f t="shared" si="162"/>
        <v>2019</v>
      </c>
      <c r="I3508" s="1118"/>
      <c r="J3508" s="1063" t="s">
        <v>925</v>
      </c>
      <c r="K3508" s="1063" t="s">
        <v>924</v>
      </c>
      <c r="L3508" s="1063" t="s">
        <v>827</v>
      </c>
      <c r="M3508" s="1063">
        <v>541.51200000000006</v>
      </c>
      <c r="N3508" s="1063">
        <v>0.13800000000000001</v>
      </c>
      <c r="O3508" s="1062">
        <f>VLOOKUP(C3508,'A. Rate Class Allocations'!$B$124:$J$128,6,FALSE)</f>
        <v>0.94261788524984402</v>
      </c>
      <c r="P3508" s="1061">
        <f>VLOOKUP(C3508,'A. Rate Class Allocations'!$B$124:$J$128,8,FALSE)</f>
        <v>0.86676492558695795</v>
      </c>
      <c r="Q3508" s="1061">
        <f>VLOOKUP(C3508,'A. Rate Class Allocations'!$B$124:$J$128,7,FALSE)</f>
        <v>0.93591420350510102</v>
      </c>
      <c r="R3508" s="1061">
        <f>VLOOKUP(C3508,'A. Rate Class Allocations'!$B$124:$J$128,9,FALSE)</f>
        <v>0.67326093337246795</v>
      </c>
      <c r="S3508" s="1060">
        <f t="shared" si="163"/>
        <v>442.43053194858135</v>
      </c>
      <c r="T3508" s="1060">
        <f t="shared" si="164"/>
        <v>8.6955796888758416E-2</v>
      </c>
    </row>
    <row r="3509" spans="1:20" s="1063" customFormat="1">
      <c r="A3509" s="1072" t="s">
        <v>846</v>
      </c>
      <c r="B3509" s="1063" t="s">
        <v>768</v>
      </c>
      <c r="C3509" s="1063" t="s">
        <v>806</v>
      </c>
      <c r="D3509" s="1063" t="s">
        <v>941</v>
      </c>
      <c r="E3509" s="1066">
        <v>2019</v>
      </c>
      <c r="F3509" s="1066">
        <v>2019</v>
      </c>
      <c r="G3509" s="1064">
        <v>43585</v>
      </c>
      <c r="H3509" s="1117">
        <f t="shared" si="162"/>
        <v>2019</v>
      </c>
      <c r="I3509" s="1118"/>
      <c r="J3509" s="1063" t="s">
        <v>925</v>
      </c>
      <c r="K3509" s="1063" t="s">
        <v>924</v>
      </c>
      <c r="L3509" s="1063" t="s">
        <v>827</v>
      </c>
      <c r="M3509" s="1063">
        <v>965.2650000000001</v>
      </c>
      <c r="N3509" s="1063">
        <v>0.43500000000000005</v>
      </c>
      <c r="O3509" s="1062">
        <f>VLOOKUP(C3509,'A. Rate Class Allocations'!$B$124:$J$128,6,FALSE)</f>
        <v>0.94261788524984402</v>
      </c>
      <c r="P3509" s="1061">
        <f>VLOOKUP(C3509,'A. Rate Class Allocations'!$B$124:$J$128,8,FALSE)</f>
        <v>0.86676492558695795</v>
      </c>
      <c r="Q3509" s="1061">
        <f>VLOOKUP(C3509,'A. Rate Class Allocations'!$B$124:$J$128,7,FALSE)</f>
        <v>0.93591420350510102</v>
      </c>
      <c r="R3509" s="1061">
        <f>VLOOKUP(C3509,'A. Rate Class Allocations'!$B$124:$J$128,9,FALSE)</f>
        <v>0.67326093337246795</v>
      </c>
      <c r="S3509" s="1060">
        <f t="shared" si="163"/>
        <v>788.64864937683262</v>
      </c>
      <c r="T3509" s="1060">
        <f t="shared" si="164"/>
        <v>0.27409979454065153</v>
      </c>
    </row>
    <row r="3510" spans="1:20" s="1063" customFormat="1">
      <c r="A3510" s="1072" t="s">
        <v>846</v>
      </c>
      <c r="B3510" s="1063" t="s">
        <v>768</v>
      </c>
      <c r="C3510" s="1063" t="s">
        <v>806</v>
      </c>
      <c r="D3510" s="1063" t="s">
        <v>941</v>
      </c>
      <c r="E3510" s="1066">
        <v>2019</v>
      </c>
      <c r="F3510" s="1066">
        <v>2019</v>
      </c>
      <c r="G3510" s="1064">
        <v>43585</v>
      </c>
      <c r="H3510" s="1117">
        <f t="shared" si="162"/>
        <v>2019</v>
      </c>
      <c r="I3510" s="1118"/>
      <c r="J3510" s="1063" t="s">
        <v>925</v>
      </c>
      <c r="K3510" s="1063" t="s">
        <v>924</v>
      </c>
      <c r="L3510" s="1063" t="s">
        <v>827</v>
      </c>
      <c r="M3510" s="1063">
        <v>193.053</v>
      </c>
      <c r="N3510" s="1063">
        <v>8.6999999999999994E-2</v>
      </c>
      <c r="O3510" s="1062">
        <f>VLOOKUP(C3510,'A. Rate Class Allocations'!$B$124:$J$128,6,FALSE)</f>
        <v>0.94261788524984402</v>
      </c>
      <c r="P3510" s="1061">
        <f>VLOOKUP(C3510,'A. Rate Class Allocations'!$B$124:$J$128,8,FALSE)</f>
        <v>0.86676492558695795</v>
      </c>
      <c r="Q3510" s="1061">
        <f>VLOOKUP(C3510,'A. Rate Class Allocations'!$B$124:$J$128,7,FALSE)</f>
        <v>0.93591420350510102</v>
      </c>
      <c r="R3510" s="1061">
        <f>VLOOKUP(C3510,'A. Rate Class Allocations'!$B$124:$J$128,9,FALSE)</f>
        <v>0.67326093337246795</v>
      </c>
      <c r="S3510" s="1060">
        <f t="shared" si="163"/>
        <v>157.7297298753665</v>
      </c>
      <c r="T3510" s="1060">
        <f t="shared" si="164"/>
        <v>5.4819958908130288E-2</v>
      </c>
    </row>
    <row r="3511" spans="1:20" s="1063" customFormat="1">
      <c r="A3511" s="1072" t="s">
        <v>846</v>
      </c>
      <c r="B3511" s="1063" t="s">
        <v>768</v>
      </c>
      <c r="C3511" s="1063" t="s">
        <v>806</v>
      </c>
      <c r="D3511" s="1063" t="s">
        <v>940</v>
      </c>
      <c r="E3511" s="1066">
        <v>2019</v>
      </c>
      <c r="F3511" s="1066">
        <v>2019</v>
      </c>
      <c r="G3511" s="1064">
        <v>43585</v>
      </c>
      <c r="H3511" s="1117">
        <f t="shared" si="162"/>
        <v>2019</v>
      </c>
      <c r="I3511" s="1118"/>
      <c r="J3511" s="1063" t="s">
        <v>925</v>
      </c>
      <c r="K3511" s="1063" t="s">
        <v>924</v>
      </c>
      <c r="L3511" s="1063" t="s">
        <v>827</v>
      </c>
      <c r="M3511" s="1063">
        <v>1914</v>
      </c>
      <c r="N3511" s="1063">
        <v>0.57999999999999996</v>
      </c>
      <c r="O3511" s="1062">
        <f>VLOOKUP(C3511,'A. Rate Class Allocations'!$B$124:$J$128,6,FALSE)</f>
        <v>0.94261788524984402</v>
      </c>
      <c r="P3511" s="1061">
        <f>VLOOKUP(C3511,'A. Rate Class Allocations'!$B$124:$J$128,8,FALSE)</f>
        <v>0.86676492558695795</v>
      </c>
      <c r="Q3511" s="1061">
        <f>VLOOKUP(C3511,'A. Rate Class Allocations'!$B$124:$J$128,7,FALSE)</f>
        <v>0.93591420350510102</v>
      </c>
      <c r="R3511" s="1061">
        <f>VLOOKUP(C3511,'A. Rate Class Allocations'!$B$124:$J$128,9,FALSE)</f>
        <v>0.67326093337246795</v>
      </c>
      <c r="S3511" s="1060">
        <f t="shared" si="163"/>
        <v>1563.7918239107989</v>
      </c>
      <c r="T3511" s="1060">
        <f t="shared" si="164"/>
        <v>0.36546639272086867</v>
      </c>
    </row>
    <row r="3512" spans="1:20" s="1063" customFormat="1">
      <c r="A3512" s="1072" t="s">
        <v>846</v>
      </c>
      <c r="B3512" s="1063" t="s">
        <v>768</v>
      </c>
      <c r="C3512" s="1063" t="s">
        <v>806</v>
      </c>
      <c r="D3512" s="1063" t="s">
        <v>940</v>
      </c>
      <c r="E3512" s="1066">
        <v>2019</v>
      </c>
      <c r="F3512" s="1066">
        <v>2019</v>
      </c>
      <c r="G3512" s="1064">
        <v>43585</v>
      </c>
      <c r="H3512" s="1117">
        <f t="shared" si="162"/>
        <v>2019</v>
      </c>
      <c r="I3512" s="1118"/>
      <c r="J3512" s="1063" t="s">
        <v>925</v>
      </c>
      <c r="K3512" s="1063" t="s">
        <v>924</v>
      </c>
      <c r="L3512" s="1063" t="s">
        <v>827</v>
      </c>
      <c r="M3512" s="1063">
        <v>1534.4999999999998</v>
      </c>
      <c r="N3512" s="1063">
        <v>0.46499999999999997</v>
      </c>
      <c r="O3512" s="1062">
        <f>VLOOKUP(C3512,'A. Rate Class Allocations'!$B$124:$J$128,6,FALSE)</f>
        <v>0.94261788524984402</v>
      </c>
      <c r="P3512" s="1061">
        <f>VLOOKUP(C3512,'A. Rate Class Allocations'!$B$124:$J$128,8,FALSE)</f>
        <v>0.86676492558695795</v>
      </c>
      <c r="Q3512" s="1061">
        <f>VLOOKUP(C3512,'A. Rate Class Allocations'!$B$124:$J$128,7,FALSE)</f>
        <v>0.93591420350510102</v>
      </c>
      <c r="R3512" s="1061">
        <f>VLOOKUP(C3512,'A. Rate Class Allocations'!$B$124:$J$128,9,FALSE)</f>
        <v>0.67326093337246795</v>
      </c>
      <c r="S3512" s="1060">
        <f t="shared" si="163"/>
        <v>1253.7296519284853</v>
      </c>
      <c r="T3512" s="1060">
        <f t="shared" si="164"/>
        <v>0.29300322864690331</v>
      </c>
    </row>
    <row r="3513" spans="1:20" s="1063" customFormat="1">
      <c r="A3513" s="1072" t="s">
        <v>846</v>
      </c>
      <c r="B3513" s="1063" t="s">
        <v>768</v>
      </c>
      <c r="C3513" s="1063" t="s">
        <v>806</v>
      </c>
      <c r="D3513" s="1063" t="s">
        <v>939</v>
      </c>
      <c r="E3513" s="1066">
        <v>2019</v>
      </c>
      <c r="F3513" s="1066">
        <v>2019</v>
      </c>
      <c r="G3513" s="1064">
        <v>43585</v>
      </c>
      <c r="H3513" s="1117">
        <f t="shared" si="162"/>
        <v>2019</v>
      </c>
      <c r="I3513" s="1118"/>
      <c r="J3513" s="1063" t="s">
        <v>925</v>
      </c>
      <c r="K3513" s="1063" t="s">
        <v>924</v>
      </c>
      <c r="L3513" s="1063" t="s">
        <v>827</v>
      </c>
      <c r="M3513" s="1063">
        <v>556.01699999999994</v>
      </c>
      <c r="N3513" s="1063">
        <v>0.20299999999999999</v>
      </c>
      <c r="O3513" s="1062">
        <f>VLOOKUP(C3513,'A. Rate Class Allocations'!$B$124:$J$128,6,FALSE)</f>
        <v>0.94261788524984402</v>
      </c>
      <c r="P3513" s="1061">
        <f>VLOOKUP(C3513,'A. Rate Class Allocations'!$B$124:$J$128,8,FALSE)</f>
        <v>0.86676492558695795</v>
      </c>
      <c r="Q3513" s="1061">
        <f>VLOOKUP(C3513,'A. Rate Class Allocations'!$B$124:$J$128,7,FALSE)</f>
        <v>0.93591420350510102</v>
      </c>
      <c r="R3513" s="1061">
        <f>VLOOKUP(C3513,'A. Rate Class Allocations'!$B$124:$J$128,9,FALSE)</f>
        <v>0.67326093337246795</v>
      </c>
      <c r="S3513" s="1060">
        <f t="shared" si="163"/>
        <v>454.28152484608705</v>
      </c>
      <c r="T3513" s="1060">
        <f t="shared" si="164"/>
        <v>0.12791323745230401</v>
      </c>
    </row>
    <row r="3514" spans="1:20" s="1063" customFormat="1">
      <c r="A3514" s="1072" t="s">
        <v>846</v>
      </c>
      <c r="B3514" s="1063" t="s">
        <v>768</v>
      </c>
      <c r="C3514" s="1063" t="s">
        <v>806</v>
      </c>
      <c r="D3514" s="1063" t="s">
        <v>939</v>
      </c>
      <c r="E3514" s="1066">
        <v>2019</v>
      </c>
      <c r="F3514" s="1066">
        <v>2019</v>
      </c>
      <c r="G3514" s="1064">
        <v>43585</v>
      </c>
      <c r="H3514" s="1117">
        <f t="shared" si="162"/>
        <v>2019</v>
      </c>
      <c r="I3514" s="1118"/>
      <c r="J3514" s="1063" t="s">
        <v>925</v>
      </c>
      <c r="K3514" s="1063" t="s">
        <v>924</v>
      </c>
      <c r="L3514" s="1063" t="s">
        <v>827</v>
      </c>
      <c r="M3514" s="1063">
        <v>284.85600000000005</v>
      </c>
      <c r="N3514" s="1063">
        <v>0.10400000000000001</v>
      </c>
      <c r="O3514" s="1062">
        <f>VLOOKUP(C3514,'A. Rate Class Allocations'!$B$124:$J$128,6,FALSE)</f>
        <v>0.94261788524984402</v>
      </c>
      <c r="P3514" s="1061">
        <f>VLOOKUP(C3514,'A. Rate Class Allocations'!$B$124:$J$128,8,FALSE)</f>
        <v>0.86676492558695795</v>
      </c>
      <c r="Q3514" s="1061">
        <f>VLOOKUP(C3514,'A. Rate Class Allocations'!$B$124:$J$128,7,FALSE)</f>
        <v>0.93591420350510102</v>
      </c>
      <c r="R3514" s="1061">
        <f>VLOOKUP(C3514,'A. Rate Class Allocations'!$B$124:$J$128,9,FALSE)</f>
        <v>0.67326093337246795</v>
      </c>
      <c r="S3514" s="1060">
        <f t="shared" si="163"/>
        <v>232.73536248272447</v>
      </c>
      <c r="T3514" s="1060">
        <f t="shared" si="164"/>
        <v>6.5531904901673016E-2</v>
      </c>
    </row>
    <row r="3515" spans="1:20" s="1063" customFormat="1">
      <c r="A3515" s="1072" t="s">
        <v>846</v>
      </c>
      <c r="B3515" s="1063" t="s">
        <v>768</v>
      </c>
      <c r="C3515" s="1063" t="s">
        <v>806</v>
      </c>
      <c r="D3515" s="1063" t="s">
        <v>939</v>
      </c>
      <c r="E3515" s="1066">
        <v>2019</v>
      </c>
      <c r="F3515" s="1066">
        <v>2019</v>
      </c>
      <c r="G3515" s="1064">
        <v>43585</v>
      </c>
      <c r="H3515" s="1117">
        <f t="shared" si="162"/>
        <v>2019</v>
      </c>
      <c r="I3515" s="1118"/>
      <c r="J3515" s="1063" t="s">
        <v>925</v>
      </c>
      <c r="K3515" s="1063" t="s">
        <v>924</v>
      </c>
      <c r="L3515" s="1063" t="s">
        <v>827</v>
      </c>
      <c r="M3515" s="1063">
        <v>440.97899999999993</v>
      </c>
      <c r="N3515" s="1063">
        <v>0.16099999999999998</v>
      </c>
      <c r="O3515" s="1062">
        <f>VLOOKUP(C3515,'A. Rate Class Allocations'!$B$124:$J$128,6,FALSE)</f>
        <v>0.94261788524984402</v>
      </c>
      <c r="P3515" s="1061">
        <f>VLOOKUP(C3515,'A. Rate Class Allocations'!$B$124:$J$128,8,FALSE)</f>
        <v>0.86676492558695795</v>
      </c>
      <c r="Q3515" s="1061">
        <f>VLOOKUP(C3515,'A. Rate Class Allocations'!$B$124:$J$128,7,FALSE)</f>
        <v>0.93591420350510102</v>
      </c>
      <c r="R3515" s="1061">
        <f>VLOOKUP(C3515,'A. Rate Class Allocations'!$B$124:$J$128,9,FALSE)</f>
        <v>0.67326093337246795</v>
      </c>
      <c r="S3515" s="1060">
        <f t="shared" si="163"/>
        <v>360.29224384344832</v>
      </c>
      <c r="T3515" s="1060">
        <f t="shared" si="164"/>
        <v>0.10144842970355146</v>
      </c>
    </row>
    <row r="3516" spans="1:20" s="1063" customFormat="1">
      <c r="A3516" s="1072" t="s">
        <v>846</v>
      </c>
      <c r="B3516" s="1063" t="s">
        <v>768</v>
      </c>
      <c r="C3516" s="1063" t="s">
        <v>806</v>
      </c>
      <c r="D3516" s="1063" t="s">
        <v>938</v>
      </c>
      <c r="E3516" s="1066">
        <v>2019</v>
      </c>
      <c r="F3516" s="1066">
        <v>2019</v>
      </c>
      <c r="G3516" s="1064">
        <v>43585</v>
      </c>
      <c r="H3516" s="1117">
        <f t="shared" si="162"/>
        <v>2019</v>
      </c>
      <c r="I3516" s="1118"/>
      <c r="J3516" s="1063" t="s">
        <v>925</v>
      </c>
      <c r="K3516" s="1063" t="s">
        <v>924</v>
      </c>
      <c r="L3516" s="1063" t="s">
        <v>827</v>
      </c>
      <c r="M3516" s="1063">
        <v>142.42800000000003</v>
      </c>
      <c r="N3516" s="1063">
        <v>5.2000000000000005E-2</v>
      </c>
      <c r="O3516" s="1062">
        <f>VLOOKUP(C3516,'A. Rate Class Allocations'!$B$124:$J$128,6,FALSE)</f>
        <v>0.94261788524984402</v>
      </c>
      <c r="P3516" s="1061">
        <f>VLOOKUP(C3516,'A. Rate Class Allocations'!$B$124:$J$128,8,FALSE)</f>
        <v>0.86676492558695795</v>
      </c>
      <c r="Q3516" s="1061">
        <f>VLOOKUP(C3516,'A. Rate Class Allocations'!$B$124:$J$128,7,FALSE)</f>
        <v>0.93591420350510102</v>
      </c>
      <c r="R3516" s="1061">
        <f>VLOOKUP(C3516,'A. Rate Class Allocations'!$B$124:$J$128,9,FALSE)</f>
        <v>0.67326093337246795</v>
      </c>
      <c r="S3516" s="1060">
        <f t="shared" si="163"/>
        <v>116.36768124136223</v>
      </c>
      <c r="T3516" s="1060">
        <f t="shared" si="164"/>
        <v>3.2765952450836508E-2</v>
      </c>
    </row>
    <row r="3517" spans="1:20" s="1063" customFormat="1">
      <c r="A3517" s="1072" t="s">
        <v>846</v>
      </c>
      <c r="B3517" s="1063" t="s">
        <v>768</v>
      </c>
      <c r="C3517" s="1063" t="s">
        <v>806</v>
      </c>
      <c r="D3517" s="1063" t="s">
        <v>938</v>
      </c>
      <c r="E3517" s="1066">
        <v>2019</v>
      </c>
      <c r="F3517" s="1066">
        <v>2019</v>
      </c>
      <c r="G3517" s="1064">
        <v>43585</v>
      </c>
      <c r="H3517" s="1117">
        <f t="shared" si="162"/>
        <v>2019</v>
      </c>
      <c r="I3517" s="1118"/>
      <c r="J3517" s="1063" t="s">
        <v>925</v>
      </c>
      <c r="K3517" s="1063" t="s">
        <v>924</v>
      </c>
      <c r="L3517" s="1063" t="s">
        <v>827</v>
      </c>
      <c r="M3517" s="1063">
        <v>635.44799999999998</v>
      </c>
      <c r="N3517" s="1063">
        <v>0.23199999999999998</v>
      </c>
      <c r="O3517" s="1062">
        <f>VLOOKUP(C3517,'A. Rate Class Allocations'!$B$124:$J$128,6,FALSE)</f>
        <v>0.94261788524984402</v>
      </c>
      <c r="P3517" s="1061">
        <f>VLOOKUP(C3517,'A. Rate Class Allocations'!$B$124:$J$128,8,FALSE)</f>
        <v>0.86676492558695795</v>
      </c>
      <c r="Q3517" s="1061">
        <f>VLOOKUP(C3517,'A. Rate Class Allocations'!$B$124:$J$128,7,FALSE)</f>
        <v>0.93591420350510102</v>
      </c>
      <c r="R3517" s="1061">
        <f>VLOOKUP(C3517,'A. Rate Class Allocations'!$B$124:$J$128,9,FALSE)</f>
        <v>0.67326093337246795</v>
      </c>
      <c r="S3517" s="1060">
        <f t="shared" si="163"/>
        <v>519.1788855383852</v>
      </c>
      <c r="T3517" s="1060">
        <f t="shared" si="164"/>
        <v>0.14618655708834744</v>
      </c>
    </row>
    <row r="3518" spans="1:20" s="1063" customFormat="1">
      <c r="A3518" s="1072" t="s">
        <v>846</v>
      </c>
      <c r="B3518" s="1063" t="s">
        <v>768</v>
      </c>
      <c r="C3518" s="1063" t="s">
        <v>806</v>
      </c>
      <c r="D3518" s="1063" t="s">
        <v>938</v>
      </c>
      <c r="E3518" s="1066">
        <v>2019</v>
      </c>
      <c r="F3518" s="1066">
        <v>2019</v>
      </c>
      <c r="G3518" s="1064">
        <v>43585</v>
      </c>
      <c r="H3518" s="1117">
        <f t="shared" si="162"/>
        <v>2019</v>
      </c>
      <c r="I3518" s="1118"/>
      <c r="J3518" s="1063" t="s">
        <v>925</v>
      </c>
      <c r="K3518" s="1063" t="s">
        <v>924</v>
      </c>
      <c r="L3518" s="1063" t="s">
        <v>827</v>
      </c>
      <c r="M3518" s="1063">
        <v>38.346000000000004</v>
      </c>
      <c r="N3518" s="1063">
        <v>1.4E-2</v>
      </c>
      <c r="O3518" s="1062">
        <f>VLOOKUP(C3518,'A. Rate Class Allocations'!$B$124:$J$128,6,FALSE)</f>
        <v>0.94261788524984402</v>
      </c>
      <c r="P3518" s="1061">
        <f>VLOOKUP(C3518,'A. Rate Class Allocations'!$B$124:$J$128,8,FALSE)</f>
        <v>0.86676492558695795</v>
      </c>
      <c r="Q3518" s="1061">
        <f>VLOOKUP(C3518,'A. Rate Class Allocations'!$B$124:$J$128,7,FALSE)</f>
        <v>0.93591420350510102</v>
      </c>
      <c r="R3518" s="1061">
        <f>VLOOKUP(C3518,'A. Rate Class Allocations'!$B$124:$J$128,9,FALSE)</f>
        <v>0.67326093337246795</v>
      </c>
      <c r="S3518" s="1060">
        <f t="shared" si="163"/>
        <v>31.329760334212907</v>
      </c>
      <c r="T3518" s="1060">
        <f t="shared" si="164"/>
        <v>8.8216025829175194E-3</v>
      </c>
    </row>
    <row r="3519" spans="1:20" s="1063" customFormat="1">
      <c r="A3519" s="1072" t="s">
        <v>846</v>
      </c>
      <c r="B3519" s="1063" t="s">
        <v>768</v>
      </c>
      <c r="C3519" s="1063" t="s">
        <v>806</v>
      </c>
      <c r="D3519" s="1063" t="s">
        <v>937</v>
      </c>
      <c r="E3519" s="1066">
        <v>2019</v>
      </c>
      <c r="F3519" s="1066">
        <v>2019</v>
      </c>
      <c r="G3519" s="1064">
        <v>43585</v>
      </c>
      <c r="H3519" s="1117">
        <f t="shared" si="162"/>
        <v>2019</v>
      </c>
      <c r="I3519" s="1118"/>
      <c r="J3519" s="1063" t="s">
        <v>925</v>
      </c>
      <c r="K3519" s="1063" t="s">
        <v>924</v>
      </c>
      <c r="L3519" s="1063" t="s">
        <v>827</v>
      </c>
      <c r="M3519" s="1063">
        <v>1032.6029999999996</v>
      </c>
      <c r="N3519" s="1063">
        <v>0.37699999999999989</v>
      </c>
      <c r="O3519" s="1062">
        <f>VLOOKUP(C3519,'A. Rate Class Allocations'!$B$124:$J$128,6,FALSE)</f>
        <v>0.94261788524984402</v>
      </c>
      <c r="P3519" s="1061">
        <f>VLOOKUP(C3519,'A. Rate Class Allocations'!$B$124:$J$128,8,FALSE)</f>
        <v>0.86676492558695795</v>
      </c>
      <c r="Q3519" s="1061">
        <f>VLOOKUP(C3519,'A. Rate Class Allocations'!$B$124:$J$128,7,FALSE)</f>
        <v>0.93591420350510102</v>
      </c>
      <c r="R3519" s="1061">
        <f>VLOOKUP(C3519,'A. Rate Class Allocations'!$B$124:$J$128,9,FALSE)</f>
        <v>0.67326093337246795</v>
      </c>
      <c r="S3519" s="1060">
        <f t="shared" si="163"/>
        <v>843.66568899987578</v>
      </c>
      <c r="T3519" s="1060">
        <f t="shared" si="164"/>
        <v>0.23755315526856455</v>
      </c>
    </row>
    <row r="3520" spans="1:20" s="1063" customFormat="1">
      <c r="A3520" s="1072" t="s">
        <v>846</v>
      </c>
      <c r="B3520" s="1063" t="s">
        <v>768</v>
      </c>
      <c r="C3520" s="1063" t="s">
        <v>806</v>
      </c>
      <c r="D3520" s="1063" t="s">
        <v>937</v>
      </c>
      <c r="E3520" s="1066">
        <v>2019</v>
      </c>
      <c r="F3520" s="1066">
        <v>2019</v>
      </c>
      <c r="G3520" s="1064">
        <v>43585</v>
      </c>
      <c r="H3520" s="1117">
        <f t="shared" si="162"/>
        <v>2019</v>
      </c>
      <c r="I3520" s="1118"/>
      <c r="J3520" s="1063" t="s">
        <v>925</v>
      </c>
      <c r="K3520" s="1063" t="s">
        <v>924</v>
      </c>
      <c r="L3520" s="1063" t="s">
        <v>827</v>
      </c>
      <c r="M3520" s="1063">
        <v>566.97300000000018</v>
      </c>
      <c r="N3520" s="1063">
        <v>0.20700000000000007</v>
      </c>
      <c r="O3520" s="1062">
        <f>VLOOKUP(C3520,'A. Rate Class Allocations'!$B$124:$J$128,6,FALSE)</f>
        <v>0.94261788524984402</v>
      </c>
      <c r="P3520" s="1061">
        <f>VLOOKUP(C3520,'A. Rate Class Allocations'!$B$124:$J$128,8,FALSE)</f>
        <v>0.86676492558695795</v>
      </c>
      <c r="Q3520" s="1061">
        <f>VLOOKUP(C3520,'A. Rate Class Allocations'!$B$124:$J$128,7,FALSE)</f>
        <v>0.93591420350510102</v>
      </c>
      <c r="R3520" s="1061">
        <f>VLOOKUP(C3520,'A. Rate Class Allocations'!$B$124:$J$128,9,FALSE)</f>
        <v>0.67326093337246795</v>
      </c>
      <c r="S3520" s="1060">
        <f t="shared" si="163"/>
        <v>463.23288494157663</v>
      </c>
      <c r="T3520" s="1060">
        <f t="shared" si="164"/>
        <v>0.13043369533313764</v>
      </c>
    </row>
    <row r="3521" spans="1:20" s="1063" customFormat="1">
      <c r="A3521" s="1072" t="s">
        <v>846</v>
      </c>
      <c r="B3521" s="1063" t="s">
        <v>768</v>
      </c>
      <c r="C3521" s="1063" t="s">
        <v>806</v>
      </c>
      <c r="D3521" s="1063" t="s">
        <v>937</v>
      </c>
      <c r="E3521" s="1066">
        <v>2019</v>
      </c>
      <c r="F3521" s="1066">
        <v>2019</v>
      </c>
      <c r="G3521" s="1064">
        <v>43585</v>
      </c>
      <c r="H3521" s="1117">
        <f t="shared" si="162"/>
        <v>2019</v>
      </c>
      <c r="I3521" s="1118"/>
      <c r="J3521" s="1063" t="s">
        <v>925</v>
      </c>
      <c r="K3521" s="1063" t="s">
        <v>924</v>
      </c>
      <c r="L3521" s="1063" t="s">
        <v>827</v>
      </c>
      <c r="M3521" s="1063">
        <v>339.63600000000002</v>
      </c>
      <c r="N3521" s="1063">
        <v>0.124</v>
      </c>
      <c r="O3521" s="1062">
        <f>VLOOKUP(C3521,'A. Rate Class Allocations'!$B$124:$J$128,6,FALSE)</f>
        <v>0.94261788524984402</v>
      </c>
      <c r="P3521" s="1061">
        <f>VLOOKUP(C3521,'A. Rate Class Allocations'!$B$124:$J$128,8,FALSE)</f>
        <v>0.86676492558695795</v>
      </c>
      <c r="Q3521" s="1061">
        <f>VLOOKUP(C3521,'A. Rate Class Allocations'!$B$124:$J$128,7,FALSE)</f>
        <v>0.93591420350510102</v>
      </c>
      <c r="R3521" s="1061">
        <f>VLOOKUP(C3521,'A. Rate Class Allocations'!$B$124:$J$128,9,FALSE)</f>
        <v>0.67326093337246795</v>
      </c>
      <c r="S3521" s="1060">
        <f t="shared" si="163"/>
        <v>277.49216296017141</v>
      </c>
      <c r="T3521" s="1060">
        <f t="shared" si="164"/>
        <v>7.8134194305840884E-2</v>
      </c>
    </row>
    <row r="3522" spans="1:20" s="1063" customFormat="1">
      <c r="A3522" s="1072" t="s">
        <v>846</v>
      </c>
      <c r="B3522" s="1063" t="s">
        <v>768</v>
      </c>
      <c r="C3522" s="1063" t="s">
        <v>806</v>
      </c>
      <c r="D3522" s="1063" t="s">
        <v>936</v>
      </c>
      <c r="E3522" s="1066">
        <v>2019</v>
      </c>
      <c r="F3522" s="1066">
        <v>2019</v>
      </c>
      <c r="G3522" s="1064">
        <v>43585</v>
      </c>
      <c r="H3522" s="1117">
        <f t="shared" si="162"/>
        <v>2019</v>
      </c>
      <c r="I3522" s="1118"/>
      <c r="J3522" s="1063" t="s">
        <v>925</v>
      </c>
      <c r="K3522" s="1063" t="s">
        <v>924</v>
      </c>
      <c r="L3522" s="1063" t="s">
        <v>827</v>
      </c>
      <c r="M3522" s="1063">
        <v>427.28400000000011</v>
      </c>
      <c r="N3522" s="1063">
        <v>0.15600000000000003</v>
      </c>
      <c r="O3522" s="1062">
        <f>VLOOKUP(C3522,'A. Rate Class Allocations'!$B$124:$J$128,6,FALSE)</f>
        <v>0.94261788524984402</v>
      </c>
      <c r="P3522" s="1061">
        <f>VLOOKUP(C3522,'A. Rate Class Allocations'!$B$124:$J$128,8,FALSE)</f>
        <v>0.86676492558695795</v>
      </c>
      <c r="Q3522" s="1061">
        <f>VLOOKUP(C3522,'A. Rate Class Allocations'!$B$124:$J$128,7,FALSE)</f>
        <v>0.93591420350510102</v>
      </c>
      <c r="R3522" s="1061">
        <f>VLOOKUP(C3522,'A. Rate Class Allocations'!$B$124:$J$128,9,FALSE)</f>
        <v>0.67326093337246795</v>
      </c>
      <c r="S3522" s="1060">
        <f t="shared" si="163"/>
        <v>349.10304372408672</v>
      </c>
      <c r="T3522" s="1060">
        <f t="shared" si="164"/>
        <v>9.8297857352509524E-2</v>
      </c>
    </row>
    <row r="3523" spans="1:20" s="1063" customFormat="1">
      <c r="A3523" s="1072" t="s">
        <v>846</v>
      </c>
      <c r="B3523" s="1063" t="s">
        <v>768</v>
      </c>
      <c r="C3523" s="1063" t="s">
        <v>806</v>
      </c>
      <c r="D3523" s="1063" t="s">
        <v>936</v>
      </c>
      <c r="E3523" s="1066">
        <v>2019</v>
      </c>
      <c r="F3523" s="1066">
        <v>2019</v>
      </c>
      <c r="G3523" s="1064">
        <v>43585</v>
      </c>
      <c r="H3523" s="1117">
        <f t="shared" si="162"/>
        <v>2019</v>
      </c>
      <c r="I3523" s="1118"/>
      <c r="J3523" s="1063" t="s">
        <v>925</v>
      </c>
      <c r="K3523" s="1063" t="s">
        <v>924</v>
      </c>
      <c r="L3523" s="1063" t="s">
        <v>827</v>
      </c>
      <c r="M3523" s="1063">
        <v>953.17200000000003</v>
      </c>
      <c r="N3523" s="1063">
        <v>0.34799999999999998</v>
      </c>
      <c r="O3523" s="1062">
        <f>VLOOKUP(C3523,'A. Rate Class Allocations'!$B$124:$J$128,6,FALSE)</f>
        <v>0.94261788524984402</v>
      </c>
      <c r="P3523" s="1061">
        <f>VLOOKUP(C3523,'A. Rate Class Allocations'!$B$124:$J$128,8,FALSE)</f>
        <v>0.86676492558695795</v>
      </c>
      <c r="Q3523" s="1061">
        <f>VLOOKUP(C3523,'A. Rate Class Allocations'!$B$124:$J$128,7,FALSE)</f>
        <v>0.93591420350510102</v>
      </c>
      <c r="R3523" s="1061">
        <f>VLOOKUP(C3523,'A. Rate Class Allocations'!$B$124:$J$128,9,FALSE)</f>
        <v>0.67326093337246795</v>
      </c>
      <c r="S3523" s="1060">
        <f t="shared" si="163"/>
        <v>778.76832830757792</v>
      </c>
      <c r="T3523" s="1060">
        <f t="shared" si="164"/>
        <v>0.21927983563252115</v>
      </c>
    </row>
    <row r="3524" spans="1:20" s="1063" customFormat="1">
      <c r="A3524" s="1072" t="s">
        <v>846</v>
      </c>
      <c r="B3524" s="1063" t="s">
        <v>768</v>
      </c>
      <c r="C3524" s="1063" t="s">
        <v>806</v>
      </c>
      <c r="D3524" s="1063" t="s">
        <v>936</v>
      </c>
      <c r="E3524" s="1066">
        <v>2019</v>
      </c>
      <c r="F3524" s="1066">
        <v>2019</v>
      </c>
      <c r="G3524" s="1064">
        <v>43585</v>
      </c>
      <c r="H3524" s="1117">
        <f t="shared" ref="H3524:H3587" si="165">YEAR(G3524)</f>
        <v>2019</v>
      </c>
      <c r="I3524" s="1118"/>
      <c r="J3524" s="1063" t="s">
        <v>925</v>
      </c>
      <c r="K3524" s="1063" t="s">
        <v>924</v>
      </c>
      <c r="L3524" s="1063" t="s">
        <v>827</v>
      </c>
      <c r="M3524" s="1063">
        <v>1610.5320000000002</v>
      </c>
      <c r="N3524" s="1063">
        <v>0.58800000000000008</v>
      </c>
      <c r="O3524" s="1062">
        <f>VLOOKUP(C3524,'A. Rate Class Allocations'!$B$124:$J$128,6,FALSE)</f>
        <v>0.94261788524984402</v>
      </c>
      <c r="P3524" s="1061">
        <f>VLOOKUP(C3524,'A. Rate Class Allocations'!$B$124:$J$128,8,FALSE)</f>
        <v>0.86676492558695795</v>
      </c>
      <c r="Q3524" s="1061">
        <f>VLOOKUP(C3524,'A. Rate Class Allocations'!$B$124:$J$128,7,FALSE)</f>
        <v>0.93591420350510102</v>
      </c>
      <c r="R3524" s="1061">
        <f>VLOOKUP(C3524,'A. Rate Class Allocations'!$B$124:$J$128,9,FALSE)</f>
        <v>0.67326093337246795</v>
      </c>
      <c r="S3524" s="1060">
        <f t="shared" ref="S3524:S3587" si="166">M3524*O3524*P3524</f>
        <v>1315.8499340369422</v>
      </c>
      <c r="T3524" s="1060">
        <f t="shared" ref="T3524:T3587" si="167">N3524*Q3524*R3524</f>
        <v>0.37050730848253588</v>
      </c>
    </row>
    <row r="3525" spans="1:20" s="1063" customFormat="1">
      <c r="A3525" s="1072" t="s">
        <v>846</v>
      </c>
      <c r="B3525" s="1063" t="s">
        <v>768</v>
      </c>
      <c r="C3525" s="1063" t="s">
        <v>806</v>
      </c>
      <c r="D3525" s="1063" t="s">
        <v>935</v>
      </c>
      <c r="E3525" s="1066">
        <v>2019</v>
      </c>
      <c r="F3525" s="1066">
        <v>2019</v>
      </c>
      <c r="G3525" s="1064">
        <v>43563</v>
      </c>
      <c r="H3525" s="1117">
        <f t="shared" si="165"/>
        <v>2019</v>
      </c>
      <c r="I3525" s="1118"/>
      <c r="J3525" s="1063" t="s">
        <v>925</v>
      </c>
      <c r="K3525" s="1063" t="s">
        <v>924</v>
      </c>
      <c r="L3525" s="1063" t="s">
        <v>827</v>
      </c>
      <c r="M3525" s="1063">
        <v>2133.681</v>
      </c>
      <c r="N3525" s="1063">
        <v>0.77899999999999991</v>
      </c>
      <c r="O3525" s="1062">
        <f>VLOOKUP(C3525,'A. Rate Class Allocations'!$B$124:$J$128,6,FALSE)</f>
        <v>0.94261788524984402</v>
      </c>
      <c r="P3525" s="1061">
        <f>VLOOKUP(C3525,'A. Rate Class Allocations'!$B$124:$J$128,8,FALSE)</f>
        <v>0.86676492558695795</v>
      </c>
      <c r="Q3525" s="1061">
        <f>VLOOKUP(C3525,'A. Rate Class Allocations'!$B$124:$J$128,7,FALSE)</f>
        <v>0.93591420350510102</v>
      </c>
      <c r="R3525" s="1061">
        <f>VLOOKUP(C3525,'A. Rate Class Allocations'!$B$124:$J$128,9,FALSE)</f>
        <v>0.67326093337246795</v>
      </c>
      <c r="S3525" s="1060">
        <f t="shared" si="166"/>
        <v>1743.2773785965608</v>
      </c>
      <c r="T3525" s="1060">
        <f t="shared" si="167"/>
        <v>0.49085917229233911</v>
      </c>
    </row>
    <row r="3526" spans="1:20" s="1063" customFormat="1">
      <c r="A3526" s="1072" t="s">
        <v>846</v>
      </c>
      <c r="B3526" s="1063" t="s">
        <v>768</v>
      </c>
      <c r="C3526" s="1063" t="s">
        <v>806</v>
      </c>
      <c r="D3526" s="1063" t="s">
        <v>934</v>
      </c>
      <c r="E3526" s="1066">
        <v>2019</v>
      </c>
      <c r="F3526" s="1066">
        <v>2019</v>
      </c>
      <c r="G3526" s="1064">
        <v>43565</v>
      </c>
      <c r="H3526" s="1117">
        <f t="shared" si="165"/>
        <v>2019</v>
      </c>
      <c r="I3526" s="1118"/>
      <c r="J3526" s="1063" t="s">
        <v>925</v>
      </c>
      <c r="K3526" s="1063" t="s">
        <v>924</v>
      </c>
      <c r="L3526" s="1063" t="s">
        <v>827</v>
      </c>
      <c r="M3526" s="1063">
        <v>1906.3440000000001</v>
      </c>
      <c r="N3526" s="1063">
        <v>0.69599999999999995</v>
      </c>
      <c r="O3526" s="1062">
        <f>VLOOKUP(C3526,'A. Rate Class Allocations'!$B$124:$J$128,6,FALSE)</f>
        <v>0.94261788524984402</v>
      </c>
      <c r="P3526" s="1061">
        <f>VLOOKUP(C3526,'A. Rate Class Allocations'!$B$124:$J$128,8,FALSE)</f>
        <v>0.86676492558695795</v>
      </c>
      <c r="Q3526" s="1061">
        <f>VLOOKUP(C3526,'A. Rate Class Allocations'!$B$124:$J$128,7,FALSE)</f>
        <v>0.93591420350510102</v>
      </c>
      <c r="R3526" s="1061">
        <f>VLOOKUP(C3526,'A. Rate Class Allocations'!$B$124:$J$128,9,FALSE)</f>
        <v>0.67326093337246795</v>
      </c>
      <c r="S3526" s="1060">
        <f t="shared" si="166"/>
        <v>1557.5366566151558</v>
      </c>
      <c r="T3526" s="1060">
        <f t="shared" si="167"/>
        <v>0.43855967126504231</v>
      </c>
    </row>
    <row r="3527" spans="1:20" s="1063" customFormat="1">
      <c r="A3527" s="1072" t="s">
        <v>846</v>
      </c>
      <c r="B3527" s="1063" t="s">
        <v>768</v>
      </c>
      <c r="C3527" s="1063" t="s">
        <v>806</v>
      </c>
      <c r="D3527" s="1063" t="s">
        <v>934</v>
      </c>
      <c r="E3527" s="1066">
        <v>2019</v>
      </c>
      <c r="F3527" s="1066">
        <v>2019</v>
      </c>
      <c r="G3527" s="1064">
        <v>43565</v>
      </c>
      <c r="H3527" s="1117">
        <f t="shared" si="165"/>
        <v>2019</v>
      </c>
      <c r="I3527" s="1118"/>
      <c r="J3527" s="1063" t="s">
        <v>925</v>
      </c>
      <c r="K3527" s="1063" t="s">
        <v>924</v>
      </c>
      <c r="L3527" s="1063" t="s">
        <v>827</v>
      </c>
      <c r="M3527" s="1063">
        <v>1796.7839999999997</v>
      </c>
      <c r="N3527" s="1063">
        <v>0.65599999999999992</v>
      </c>
      <c r="O3527" s="1062">
        <f>VLOOKUP(C3527,'A. Rate Class Allocations'!$B$124:$J$128,6,FALSE)</f>
        <v>0.94261788524984402</v>
      </c>
      <c r="P3527" s="1061">
        <f>VLOOKUP(C3527,'A. Rate Class Allocations'!$B$124:$J$128,8,FALSE)</f>
        <v>0.86676492558695795</v>
      </c>
      <c r="Q3527" s="1061">
        <f>VLOOKUP(C3527,'A. Rate Class Allocations'!$B$124:$J$128,7,FALSE)</f>
        <v>0.93591420350510102</v>
      </c>
      <c r="R3527" s="1061">
        <f>VLOOKUP(C3527,'A. Rate Class Allocations'!$B$124:$J$128,9,FALSE)</f>
        <v>0.67326093337246795</v>
      </c>
      <c r="S3527" s="1060">
        <f t="shared" si="166"/>
        <v>1468.0230556602617</v>
      </c>
      <c r="T3527" s="1060">
        <f t="shared" si="167"/>
        <v>0.41335509245670654</v>
      </c>
    </row>
    <row r="3528" spans="1:20" s="1063" customFormat="1">
      <c r="A3528" s="1072" t="s">
        <v>846</v>
      </c>
      <c r="B3528" s="1063" t="s">
        <v>768</v>
      </c>
      <c r="C3528" s="1063" t="s">
        <v>806</v>
      </c>
      <c r="D3528" s="1063" t="s">
        <v>933</v>
      </c>
      <c r="E3528" s="1066">
        <v>2019</v>
      </c>
      <c r="F3528" s="1066">
        <v>2019</v>
      </c>
      <c r="G3528" s="1064">
        <v>43565</v>
      </c>
      <c r="H3528" s="1117">
        <f t="shared" si="165"/>
        <v>2019</v>
      </c>
      <c r="I3528" s="1118"/>
      <c r="J3528" s="1063" t="s">
        <v>925</v>
      </c>
      <c r="K3528" s="1063" t="s">
        <v>924</v>
      </c>
      <c r="L3528" s="1063" t="s">
        <v>827</v>
      </c>
      <c r="M3528" s="1063">
        <v>1347.588</v>
      </c>
      <c r="N3528" s="1063">
        <v>0.49199999999999999</v>
      </c>
      <c r="O3528" s="1062">
        <f>VLOOKUP(C3528,'A. Rate Class Allocations'!$B$124:$J$128,6,FALSE)</f>
        <v>0.94261788524984402</v>
      </c>
      <c r="P3528" s="1061">
        <f>VLOOKUP(C3528,'A. Rate Class Allocations'!$B$124:$J$128,8,FALSE)</f>
        <v>0.86676492558695795</v>
      </c>
      <c r="Q3528" s="1061">
        <f>VLOOKUP(C3528,'A. Rate Class Allocations'!$B$124:$J$128,7,FALSE)</f>
        <v>0.93591420350510102</v>
      </c>
      <c r="R3528" s="1061">
        <f>VLOOKUP(C3528,'A. Rate Class Allocations'!$B$124:$J$128,9,FALSE)</f>
        <v>0.67326093337246795</v>
      </c>
      <c r="S3528" s="1060">
        <f t="shared" si="166"/>
        <v>1101.0172917451964</v>
      </c>
      <c r="T3528" s="1060">
        <f t="shared" si="167"/>
        <v>0.31001631934252993</v>
      </c>
    </row>
    <row r="3529" spans="1:20" s="1063" customFormat="1">
      <c r="A3529" s="1072" t="s">
        <v>846</v>
      </c>
      <c r="B3529" s="1063" t="s">
        <v>768</v>
      </c>
      <c r="C3529" s="1063" t="s">
        <v>806</v>
      </c>
      <c r="D3529" s="1063" t="s">
        <v>933</v>
      </c>
      <c r="E3529" s="1066">
        <v>2019</v>
      </c>
      <c r="F3529" s="1066">
        <v>2019</v>
      </c>
      <c r="G3529" s="1064">
        <v>43565</v>
      </c>
      <c r="H3529" s="1117">
        <f t="shared" si="165"/>
        <v>2019</v>
      </c>
      <c r="I3529" s="1118"/>
      <c r="J3529" s="1063" t="s">
        <v>925</v>
      </c>
      <c r="K3529" s="1063" t="s">
        <v>924</v>
      </c>
      <c r="L3529" s="1063" t="s">
        <v>827</v>
      </c>
      <c r="M3529" s="1063">
        <v>79.430999999999997</v>
      </c>
      <c r="N3529" s="1063">
        <v>2.8999999999999998E-2</v>
      </c>
      <c r="O3529" s="1062">
        <f>VLOOKUP(C3529,'A. Rate Class Allocations'!$B$124:$J$128,6,FALSE)</f>
        <v>0.94261788524984402</v>
      </c>
      <c r="P3529" s="1061">
        <f>VLOOKUP(C3529,'A. Rate Class Allocations'!$B$124:$J$128,8,FALSE)</f>
        <v>0.86676492558695795</v>
      </c>
      <c r="Q3529" s="1061">
        <f>VLOOKUP(C3529,'A. Rate Class Allocations'!$B$124:$J$128,7,FALSE)</f>
        <v>0.93591420350510102</v>
      </c>
      <c r="R3529" s="1061">
        <f>VLOOKUP(C3529,'A. Rate Class Allocations'!$B$124:$J$128,9,FALSE)</f>
        <v>0.67326093337246795</v>
      </c>
      <c r="S3529" s="1060">
        <f t="shared" si="166"/>
        <v>64.89736069229815</v>
      </c>
      <c r="T3529" s="1060">
        <f t="shared" si="167"/>
        <v>1.8273319636043429E-2</v>
      </c>
    </row>
    <row r="3530" spans="1:20" s="1063" customFormat="1">
      <c r="A3530" s="1072" t="s">
        <v>846</v>
      </c>
      <c r="B3530" s="1063" t="s">
        <v>768</v>
      </c>
      <c r="C3530" s="1063" t="s">
        <v>806</v>
      </c>
      <c r="D3530" s="1063" t="s">
        <v>932</v>
      </c>
      <c r="E3530" s="1066">
        <v>2019</v>
      </c>
      <c r="F3530" s="1066">
        <v>2019</v>
      </c>
      <c r="G3530" s="1064">
        <v>43564</v>
      </c>
      <c r="H3530" s="1117">
        <f t="shared" si="165"/>
        <v>2019</v>
      </c>
      <c r="I3530" s="1118"/>
      <c r="J3530" s="1063" t="s">
        <v>925</v>
      </c>
      <c r="K3530" s="1063" t="s">
        <v>924</v>
      </c>
      <c r="L3530" s="1063" t="s">
        <v>827</v>
      </c>
      <c r="M3530" s="1063">
        <v>1709.1360000000004</v>
      </c>
      <c r="N3530" s="1063">
        <v>0.62400000000000011</v>
      </c>
      <c r="O3530" s="1062">
        <f>VLOOKUP(C3530,'A. Rate Class Allocations'!$B$124:$J$128,6,FALSE)</f>
        <v>0.94261788524984402</v>
      </c>
      <c r="P3530" s="1061">
        <f>VLOOKUP(C3530,'A. Rate Class Allocations'!$B$124:$J$128,8,FALSE)</f>
        <v>0.86676492558695795</v>
      </c>
      <c r="Q3530" s="1061">
        <f>VLOOKUP(C3530,'A. Rate Class Allocations'!$B$124:$J$128,7,FALSE)</f>
        <v>0.93591420350510102</v>
      </c>
      <c r="R3530" s="1061">
        <f>VLOOKUP(C3530,'A. Rate Class Allocations'!$B$124:$J$128,9,FALSE)</f>
        <v>0.67326093337246795</v>
      </c>
      <c r="S3530" s="1060">
        <f t="shared" si="166"/>
        <v>1396.4121748963469</v>
      </c>
      <c r="T3530" s="1060">
        <f t="shared" si="167"/>
        <v>0.3931914294100381</v>
      </c>
    </row>
    <row r="3531" spans="1:20" s="1063" customFormat="1">
      <c r="A3531" s="1072" t="s">
        <v>846</v>
      </c>
      <c r="B3531" s="1063" t="s">
        <v>768</v>
      </c>
      <c r="C3531" s="1063" t="s">
        <v>806</v>
      </c>
      <c r="D3531" s="1063" t="s">
        <v>932</v>
      </c>
      <c r="E3531" s="1066">
        <v>2019</v>
      </c>
      <c r="F3531" s="1066">
        <v>2019</v>
      </c>
      <c r="G3531" s="1064">
        <v>43564</v>
      </c>
      <c r="H3531" s="1117">
        <f t="shared" si="165"/>
        <v>2019</v>
      </c>
      <c r="I3531" s="1118"/>
      <c r="J3531" s="1063" t="s">
        <v>925</v>
      </c>
      <c r="K3531" s="1063" t="s">
        <v>924</v>
      </c>
      <c r="L3531" s="1063" t="s">
        <v>827</v>
      </c>
      <c r="M3531" s="1063">
        <v>476.58600000000001</v>
      </c>
      <c r="N3531" s="1063">
        <v>0.17399999999999999</v>
      </c>
      <c r="O3531" s="1062">
        <f>VLOOKUP(C3531,'A. Rate Class Allocations'!$B$124:$J$128,6,FALSE)</f>
        <v>0.94261788524984402</v>
      </c>
      <c r="P3531" s="1061">
        <f>VLOOKUP(C3531,'A. Rate Class Allocations'!$B$124:$J$128,8,FALSE)</f>
        <v>0.86676492558695795</v>
      </c>
      <c r="Q3531" s="1061">
        <f>VLOOKUP(C3531,'A. Rate Class Allocations'!$B$124:$J$128,7,FALSE)</f>
        <v>0.93591420350510102</v>
      </c>
      <c r="R3531" s="1061">
        <f>VLOOKUP(C3531,'A. Rate Class Allocations'!$B$124:$J$128,9,FALSE)</f>
        <v>0.67326093337246795</v>
      </c>
      <c r="S3531" s="1060">
        <f t="shared" si="166"/>
        <v>389.38416415378896</v>
      </c>
      <c r="T3531" s="1060">
        <f t="shared" si="167"/>
        <v>0.10963991781626058</v>
      </c>
    </row>
    <row r="3532" spans="1:20" s="1063" customFormat="1">
      <c r="A3532" s="1072" t="s">
        <v>846</v>
      </c>
      <c r="B3532" s="1063" t="s">
        <v>768</v>
      </c>
      <c r="C3532" s="1063" t="s">
        <v>806</v>
      </c>
      <c r="D3532" s="1063" t="s">
        <v>931</v>
      </c>
      <c r="E3532" s="1066">
        <v>2019</v>
      </c>
      <c r="F3532" s="1066">
        <v>2019</v>
      </c>
      <c r="G3532" s="1064">
        <v>43563</v>
      </c>
      <c r="H3532" s="1117">
        <f t="shared" si="165"/>
        <v>2019</v>
      </c>
      <c r="I3532" s="1118"/>
      <c r="J3532" s="1063" t="s">
        <v>925</v>
      </c>
      <c r="K3532" s="1063" t="s">
        <v>924</v>
      </c>
      <c r="L3532" s="1063" t="s">
        <v>827</v>
      </c>
      <c r="M3532" s="1063">
        <v>712.14000000000021</v>
      </c>
      <c r="N3532" s="1063">
        <v>0.26000000000000006</v>
      </c>
      <c r="O3532" s="1062">
        <f>VLOOKUP(C3532,'A. Rate Class Allocations'!$B$124:$J$128,6,FALSE)</f>
        <v>0.94261788524984402</v>
      </c>
      <c r="P3532" s="1061">
        <f>VLOOKUP(C3532,'A. Rate Class Allocations'!$B$124:$J$128,8,FALSE)</f>
        <v>0.86676492558695795</v>
      </c>
      <c r="Q3532" s="1061">
        <f>VLOOKUP(C3532,'A. Rate Class Allocations'!$B$124:$J$128,7,FALSE)</f>
        <v>0.93591420350510102</v>
      </c>
      <c r="R3532" s="1061">
        <f>VLOOKUP(C3532,'A. Rate Class Allocations'!$B$124:$J$128,9,FALSE)</f>
        <v>0.67326093337246795</v>
      </c>
      <c r="S3532" s="1060">
        <f t="shared" si="166"/>
        <v>581.83840620681133</v>
      </c>
      <c r="T3532" s="1060">
        <f t="shared" si="167"/>
        <v>0.16382976225418253</v>
      </c>
    </row>
    <row r="3533" spans="1:20" s="1063" customFormat="1">
      <c r="A3533" s="1072" t="s">
        <v>846</v>
      </c>
      <c r="B3533" s="1063" t="s">
        <v>768</v>
      </c>
      <c r="C3533" s="1063" t="s">
        <v>806</v>
      </c>
      <c r="D3533" s="1063" t="s">
        <v>931</v>
      </c>
      <c r="E3533" s="1066">
        <v>2019</v>
      </c>
      <c r="F3533" s="1066">
        <v>2019</v>
      </c>
      <c r="G3533" s="1064">
        <v>43563</v>
      </c>
      <c r="H3533" s="1117">
        <f t="shared" si="165"/>
        <v>2019</v>
      </c>
      <c r="I3533" s="1118"/>
      <c r="J3533" s="1063" t="s">
        <v>925</v>
      </c>
      <c r="K3533" s="1063" t="s">
        <v>924</v>
      </c>
      <c r="L3533" s="1063" t="s">
        <v>827</v>
      </c>
      <c r="M3533" s="1063">
        <v>158.86199999999999</v>
      </c>
      <c r="N3533" s="1063">
        <v>5.7999999999999996E-2</v>
      </c>
      <c r="O3533" s="1062">
        <f>VLOOKUP(C3533,'A. Rate Class Allocations'!$B$124:$J$128,6,FALSE)</f>
        <v>0.94261788524984402</v>
      </c>
      <c r="P3533" s="1061">
        <f>VLOOKUP(C3533,'A. Rate Class Allocations'!$B$124:$J$128,8,FALSE)</f>
        <v>0.86676492558695795</v>
      </c>
      <c r="Q3533" s="1061">
        <f>VLOOKUP(C3533,'A. Rate Class Allocations'!$B$124:$J$128,7,FALSE)</f>
        <v>0.93591420350510102</v>
      </c>
      <c r="R3533" s="1061">
        <f>VLOOKUP(C3533,'A. Rate Class Allocations'!$B$124:$J$128,9,FALSE)</f>
        <v>0.67326093337246795</v>
      </c>
      <c r="S3533" s="1060">
        <f t="shared" si="166"/>
        <v>129.7947213845963</v>
      </c>
      <c r="T3533" s="1060">
        <f t="shared" si="167"/>
        <v>3.6546639272086859E-2</v>
      </c>
    </row>
    <row r="3534" spans="1:20" s="1063" customFormat="1">
      <c r="A3534" s="1072" t="s">
        <v>846</v>
      </c>
      <c r="B3534" s="1063" t="s">
        <v>768</v>
      </c>
      <c r="C3534" s="1063" t="s">
        <v>806</v>
      </c>
      <c r="D3534" s="1063" t="s">
        <v>930</v>
      </c>
      <c r="E3534" s="1066">
        <v>2019</v>
      </c>
      <c r="F3534" s="1066">
        <v>2019</v>
      </c>
      <c r="G3534" s="1064">
        <v>43433</v>
      </c>
      <c r="H3534" s="1117">
        <f t="shared" si="165"/>
        <v>2018</v>
      </c>
      <c r="I3534" s="1118"/>
      <c r="J3534" s="1063" t="s">
        <v>925</v>
      </c>
      <c r="K3534" s="1063" t="s">
        <v>924</v>
      </c>
      <c r="L3534" s="1063" t="s">
        <v>827</v>
      </c>
      <c r="M3534" s="1063">
        <v>1538.1600000000005</v>
      </c>
      <c r="N3534" s="1063">
        <v>0.52000000000000013</v>
      </c>
      <c r="O3534" s="1062">
        <f>VLOOKUP(C3534,'A. Rate Class Allocations'!$B$124:$J$128,6,FALSE)</f>
        <v>0.94261788524984402</v>
      </c>
      <c r="P3534" s="1061">
        <f>VLOOKUP(C3534,'A. Rate Class Allocations'!$B$124:$J$128,8,FALSE)</f>
        <v>0.86676492558695795</v>
      </c>
      <c r="Q3534" s="1061">
        <f>VLOOKUP(C3534,'A. Rate Class Allocations'!$B$124:$J$128,7,FALSE)</f>
        <v>0.93591420350510102</v>
      </c>
      <c r="R3534" s="1061">
        <f>VLOOKUP(C3534,'A. Rate Class Allocations'!$B$124:$J$128,9,FALSE)</f>
        <v>0.67326093337246795</v>
      </c>
      <c r="S3534" s="1060">
        <f t="shared" si="166"/>
        <v>1256.7199748519517</v>
      </c>
      <c r="T3534" s="1060">
        <f t="shared" si="167"/>
        <v>0.32765952450836505</v>
      </c>
    </row>
    <row r="3535" spans="1:20" s="1063" customFormat="1">
      <c r="A3535" s="1072" t="s">
        <v>846</v>
      </c>
      <c r="B3535" s="1063" t="s">
        <v>768</v>
      </c>
      <c r="C3535" s="1063" t="s">
        <v>806</v>
      </c>
      <c r="D3535" s="1063" t="s">
        <v>930</v>
      </c>
      <c r="E3535" s="1066">
        <v>2019</v>
      </c>
      <c r="F3535" s="1066">
        <v>2019</v>
      </c>
      <c r="G3535" s="1064">
        <v>43433</v>
      </c>
      <c r="H3535" s="1117">
        <f t="shared" si="165"/>
        <v>2018</v>
      </c>
      <c r="I3535" s="1118"/>
      <c r="J3535" s="1063" t="s">
        <v>925</v>
      </c>
      <c r="K3535" s="1063" t="s">
        <v>924</v>
      </c>
      <c r="L3535" s="1063" t="s">
        <v>827</v>
      </c>
      <c r="M3535" s="1063">
        <v>150.858</v>
      </c>
      <c r="N3535" s="1063">
        <v>5.1000000000000004E-2</v>
      </c>
      <c r="O3535" s="1062">
        <f>VLOOKUP(C3535,'A. Rate Class Allocations'!$B$124:$J$128,6,FALSE)</f>
        <v>0.94261788524984402</v>
      </c>
      <c r="P3535" s="1061">
        <f>VLOOKUP(C3535,'A. Rate Class Allocations'!$B$124:$J$128,8,FALSE)</f>
        <v>0.86676492558695795</v>
      </c>
      <c r="Q3535" s="1061">
        <f>VLOOKUP(C3535,'A. Rate Class Allocations'!$B$124:$J$128,7,FALSE)</f>
        <v>0.93591420350510102</v>
      </c>
      <c r="R3535" s="1061">
        <f>VLOOKUP(C3535,'A. Rate Class Allocations'!$B$124:$J$128,9,FALSE)</f>
        <v>0.67326093337246795</v>
      </c>
      <c r="S3535" s="1060">
        <f t="shared" si="166"/>
        <v>123.25522830278751</v>
      </c>
      <c r="T3535" s="1060">
        <f t="shared" si="167"/>
        <v>3.2135837980628107E-2</v>
      </c>
    </row>
    <row r="3536" spans="1:20" s="1063" customFormat="1">
      <c r="A3536" s="1072" t="s">
        <v>846</v>
      </c>
      <c r="B3536" s="1063" t="s">
        <v>768</v>
      </c>
      <c r="C3536" s="1063" t="s">
        <v>806</v>
      </c>
      <c r="D3536" s="1063" t="s">
        <v>929</v>
      </c>
      <c r="E3536" s="1066">
        <v>2019</v>
      </c>
      <c r="F3536" s="1066">
        <v>2019</v>
      </c>
      <c r="G3536" s="1064">
        <v>43431</v>
      </c>
      <c r="H3536" s="1117">
        <f t="shared" si="165"/>
        <v>2018</v>
      </c>
      <c r="I3536" s="1118"/>
      <c r="J3536" s="1063" t="s">
        <v>925</v>
      </c>
      <c r="K3536" s="1063" t="s">
        <v>924</v>
      </c>
      <c r="L3536" s="1063" t="s">
        <v>827</v>
      </c>
      <c r="M3536" s="1063">
        <v>5148.4160000000011</v>
      </c>
      <c r="N3536" s="1063">
        <v>0.83200000000000007</v>
      </c>
      <c r="O3536" s="1062">
        <f>VLOOKUP(C3536,'A. Rate Class Allocations'!$B$124:$J$128,6,FALSE)</f>
        <v>0.94261788524984402</v>
      </c>
      <c r="P3536" s="1061">
        <f>VLOOKUP(C3536,'A. Rate Class Allocations'!$B$124:$J$128,8,FALSE)</f>
        <v>0.86676492558695795</v>
      </c>
      <c r="Q3536" s="1061">
        <f>VLOOKUP(C3536,'A. Rate Class Allocations'!$B$124:$J$128,7,FALSE)</f>
        <v>0.93591420350510102</v>
      </c>
      <c r="R3536" s="1061">
        <f>VLOOKUP(C3536,'A. Rate Class Allocations'!$B$124:$J$128,9,FALSE)</f>
        <v>0.67326093337246795</v>
      </c>
      <c r="S3536" s="1060">
        <f t="shared" si="166"/>
        <v>4206.4006514584853</v>
      </c>
      <c r="T3536" s="1060">
        <f t="shared" si="167"/>
        <v>0.52425523921338413</v>
      </c>
    </row>
    <row r="3537" spans="1:20" s="1063" customFormat="1">
      <c r="A3537" s="1072" t="s">
        <v>846</v>
      </c>
      <c r="B3537" s="1063" t="s">
        <v>768</v>
      </c>
      <c r="C3537" s="1063" t="s">
        <v>806</v>
      </c>
      <c r="D3537" s="1063" t="s">
        <v>928</v>
      </c>
      <c r="E3537" s="1066">
        <v>2019</v>
      </c>
      <c r="F3537" s="1066">
        <v>2019</v>
      </c>
      <c r="G3537" s="1064">
        <v>43530</v>
      </c>
      <c r="H3537" s="1117">
        <f t="shared" si="165"/>
        <v>2019</v>
      </c>
      <c r="I3537" s="1118"/>
      <c r="J3537" s="1063" t="s">
        <v>925</v>
      </c>
      <c r="K3537" s="1063" t="s">
        <v>924</v>
      </c>
      <c r="L3537" s="1063" t="s">
        <v>827</v>
      </c>
      <c r="M3537" s="1063">
        <v>2680.2359999999999</v>
      </c>
      <c r="N3537" s="1063">
        <v>1.1960000000000002</v>
      </c>
      <c r="O3537" s="1062">
        <f>VLOOKUP(C3537,'A. Rate Class Allocations'!$B$124:$J$128,6,FALSE)</f>
        <v>0.94261788524984402</v>
      </c>
      <c r="P3537" s="1061">
        <f>VLOOKUP(C3537,'A. Rate Class Allocations'!$B$124:$J$128,8,FALSE)</f>
        <v>0.86676492558695795</v>
      </c>
      <c r="Q3537" s="1061">
        <f>VLOOKUP(C3537,'A. Rate Class Allocations'!$B$124:$J$128,7,FALSE)</f>
        <v>0.93591420350510102</v>
      </c>
      <c r="R3537" s="1061">
        <f>VLOOKUP(C3537,'A. Rate Class Allocations'!$B$124:$J$128,9,FALSE)</f>
        <v>0.67326093337246795</v>
      </c>
      <c r="S3537" s="1060">
        <f t="shared" si="166"/>
        <v>2189.82818336018</v>
      </c>
      <c r="T3537" s="1060">
        <f t="shared" si="167"/>
        <v>0.7536169063692395</v>
      </c>
    </row>
    <row r="3538" spans="1:20" s="1063" customFormat="1">
      <c r="A3538" s="1072" t="s">
        <v>846</v>
      </c>
      <c r="B3538" s="1063" t="s">
        <v>768</v>
      </c>
      <c r="C3538" s="1063" t="s">
        <v>806</v>
      </c>
      <c r="D3538" s="1063" t="s">
        <v>928</v>
      </c>
      <c r="E3538" s="1066">
        <v>2019</v>
      </c>
      <c r="F3538" s="1066">
        <v>2019</v>
      </c>
      <c r="G3538" s="1064">
        <v>43530</v>
      </c>
      <c r="H3538" s="1117">
        <f t="shared" si="165"/>
        <v>2019</v>
      </c>
      <c r="I3538" s="1118"/>
      <c r="J3538" s="1063" t="s">
        <v>925</v>
      </c>
      <c r="K3538" s="1063" t="s">
        <v>924</v>
      </c>
      <c r="L3538" s="1063" t="s">
        <v>827</v>
      </c>
      <c r="M3538" s="1063">
        <v>64.98899999999999</v>
      </c>
      <c r="N3538" s="1063">
        <v>2.8999999999999998E-2</v>
      </c>
      <c r="O3538" s="1062">
        <f>VLOOKUP(C3538,'A. Rate Class Allocations'!$B$124:$J$128,6,FALSE)</f>
        <v>0.94261788524984402</v>
      </c>
      <c r="P3538" s="1061">
        <f>VLOOKUP(C3538,'A. Rate Class Allocations'!$B$124:$J$128,8,FALSE)</f>
        <v>0.86676492558695795</v>
      </c>
      <c r="Q3538" s="1061">
        <f>VLOOKUP(C3538,'A. Rate Class Allocations'!$B$124:$J$128,7,FALSE)</f>
        <v>0.93591420350510102</v>
      </c>
      <c r="R3538" s="1061">
        <f>VLOOKUP(C3538,'A. Rate Class Allocations'!$B$124:$J$128,9,FALSE)</f>
        <v>0.67326093337246795</v>
      </c>
      <c r="S3538" s="1060">
        <f t="shared" si="166"/>
        <v>53.097840566425759</v>
      </c>
      <c r="T3538" s="1060">
        <f t="shared" si="167"/>
        <v>1.8273319636043429E-2</v>
      </c>
    </row>
    <row r="3539" spans="1:20" s="1063" customFormat="1">
      <c r="A3539" s="1072" t="s">
        <v>846</v>
      </c>
      <c r="B3539" s="1063" t="s">
        <v>768</v>
      </c>
      <c r="C3539" s="1063" t="s">
        <v>806</v>
      </c>
      <c r="D3539" s="1063" t="s">
        <v>927</v>
      </c>
      <c r="E3539" s="1066">
        <v>2019</v>
      </c>
      <c r="F3539" s="1066">
        <v>2019</v>
      </c>
      <c r="G3539" s="1064">
        <v>43556</v>
      </c>
      <c r="H3539" s="1117">
        <f t="shared" si="165"/>
        <v>2019</v>
      </c>
      <c r="I3539" s="1118"/>
      <c r="J3539" s="1063" t="s">
        <v>925</v>
      </c>
      <c r="K3539" s="1063" t="s">
        <v>924</v>
      </c>
      <c r="L3539" s="1063" t="s">
        <v>827</v>
      </c>
      <c r="M3539" s="1063">
        <v>815.72400000000005</v>
      </c>
      <c r="N3539" s="1063">
        <v>0.36400000000000005</v>
      </c>
      <c r="O3539" s="1062">
        <f>VLOOKUP(C3539,'A. Rate Class Allocations'!$B$124:$J$128,6,FALSE)</f>
        <v>0.94261788524984402</v>
      </c>
      <c r="P3539" s="1061">
        <f>VLOOKUP(C3539,'A. Rate Class Allocations'!$B$124:$J$128,8,FALSE)</f>
        <v>0.86676492558695795</v>
      </c>
      <c r="Q3539" s="1061">
        <f>VLOOKUP(C3539,'A. Rate Class Allocations'!$B$124:$J$128,7,FALSE)</f>
        <v>0.93591420350510102</v>
      </c>
      <c r="R3539" s="1061">
        <f>VLOOKUP(C3539,'A. Rate Class Allocations'!$B$124:$J$128,9,FALSE)</f>
        <v>0.67326093337246795</v>
      </c>
      <c r="S3539" s="1060">
        <f t="shared" si="166"/>
        <v>666.46944710962009</v>
      </c>
      <c r="T3539" s="1060">
        <f t="shared" si="167"/>
        <v>0.22936166715585554</v>
      </c>
    </row>
    <row r="3540" spans="1:20" s="1063" customFormat="1">
      <c r="A3540" s="1072" t="s">
        <v>846</v>
      </c>
      <c r="B3540" s="1063" t="s">
        <v>768</v>
      </c>
      <c r="C3540" s="1063" t="s">
        <v>806</v>
      </c>
      <c r="D3540" s="1063" t="s">
        <v>927</v>
      </c>
      <c r="E3540" s="1066">
        <v>2019</v>
      </c>
      <c r="F3540" s="1066">
        <v>2019</v>
      </c>
      <c r="G3540" s="1064">
        <v>43556</v>
      </c>
      <c r="H3540" s="1117">
        <f t="shared" si="165"/>
        <v>2019</v>
      </c>
      <c r="I3540" s="1118"/>
      <c r="J3540" s="1063" t="s">
        <v>925</v>
      </c>
      <c r="K3540" s="1063" t="s">
        <v>924</v>
      </c>
      <c r="L3540" s="1063" t="s">
        <v>827</v>
      </c>
      <c r="M3540" s="1063">
        <v>519.91199999999992</v>
      </c>
      <c r="N3540" s="1063">
        <v>0.23199999999999998</v>
      </c>
      <c r="O3540" s="1062">
        <f>VLOOKUP(C3540,'A. Rate Class Allocations'!$B$124:$J$128,6,FALSE)</f>
        <v>0.94261788524984402</v>
      </c>
      <c r="P3540" s="1061">
        <f>VLOOKUP(C3540,'A. Rate Class Allocations'!$B$124:$J$128,8,FALSE)</f>
        <v>0.86676492558695795</v>
      </c>
      <c r="Q3540" s="1061">
        <f>VLOOKUP(C3540,'A. Rate Class Allocations'!$B$124:$J$128,7,FALSE)</f>
        <v>0.93591420350510102</v>
      </c>
      <c r="R3540" s="1061">
        <f>VLOOKUP(C3540,'A. Rate Class Allocations'!$B$124:$J$128,9,FALSE)</f>
        <v>0.67326093337246795</v>
      </c>
      <c r="S3540" s="1060">
        <f t="shared" si="166"/>
        <v>424.78272453140607</v>
      </c>
      <c r="T3540" s="1060">
        <f t="shared" si="167"/>
        <v>0.14618655708834744</v>
      </c>
    </row>
    <row r="3541" spans="1:20" s="1063" customFormat="1">
      <c r="A3541" s="1072" t="s">
        <v>846</v>
      </c>
      <c r="B3541" s="1063" t="s">
        <v>768</v>
      </c>
      <c r="C3541" s="1063" t="s">
        <v>806</v>
      </c>
      <c r="D3541" s="1063" t="s">
        <v>927</v>
      </c>
      <c r="E3541" s="1066">
        <v>2019</v>
      </c>
      <c r="F3541" s="1066">
        <v>2019</v>
      </c>
      <c r="G3541" s="1064">
        <v>43556</v>
      </c>
      <c r="H3541" s="1117">
        <f t="shared" si="165"/>
        <v>2019</v>
      </c>
      <c r="I3541" s="1118"/>
      <c r="J3541" s="1063" t="s">
        <v>925</v>
      </c>
      <c r="K3541" s="1063" t="s">
        <v>924</v>
      </c>
      <c r="L3541" s="1063" t="s">
        <v>827</v>
      </c>
      <c r="M3541" s="1063">
        <v>1299.7799999999997</v>
      </c>
      <c r="N3541" s="1063">
        <v>0.57999999999999996</v>
      </c>
      <c r="O3541" s="1062">
        <f>VLOOKUP(C3541,'A. Rate Class Allocations'!$B$124:$J$128,6,FALSE)</f>
        <v>0.94261788524984402</v>
      </c>
      <c r="P3541" s="1061">
        <f>VLOOKUP(C3541,'A. Rate Class Allocations'!$B$124:$J$128,8,FALSE)</f>
        <v>0.86676492558695795</v>
      </c>
      <c r="Q3541" s="1061">
        <f>VLOOKUP(C3541,'A. Rate Class Allocations'!$B$124:$J$128,7,FALSE)</f>
        <v>0.93591420350510102</v>
      </c>
      <c r="R3541" s="1061">
        <f>VLOOKUP(C3541,'A. Rate Class Allocations'!$B$124:$J$128,9,FALSE)</f>
        <v>0.67326093337246795</v>
      </c>
      <c r="S3541" s="1060">
        <f t="shared" si="166"/>
        <v>1061.956811328515</v>
      </c>
      <c r="T3541" s="1060">
        <f t="shared" si="167"/>
        <v>0.36546639272086867</v>
      </c>
    </row>
    <row r="3542" spans="1:20" s="1063" customFormat="1">
      <c r="A3542" s="1072" t="s">
        <v>846</v>
      </c>
      <c r="B3542" s="1063" t="s">
        <v>768</v>
      </c>
      <c r="C3542" s="1063" t="s">
        <v>806</v>
      </c>
      <c r="D3542" s="1063" t="s">
        <v>927</v>
      </c>
      <c r="E3542" s="1066">
        <v>2019</v>
      </c>
      <c r="F3542" s="1066">
        <v>2019</v>
      </c>
      <c r="G3542" s="1064">
        <v>43556</v>
      </c>
      <c r="H3542" s="1117">
        <f t="shared" si="165"/>
        <v>2019</v>
      </c>
      <c r="I3542" s="1118"/>
      <c r="J3542" s="1063" t="s">
        <v>925</v>
      </c>
      <c r="K3542" s="1063" t="s">
        <v>924</v>
      </c>
      <c r="L3542" s="1063" t="s">
        <v>827</v>
      </c>
      <c r="M3542" s="1063">
        <v>331.66800000000001</v>
      </c>
      <c r="N3542" s="1063">
        <v>0.14799999999999999</v>
      </c>
      <c r="O3542" s="1062">
        <f>VLOOKUP(C3542,'A. Rate Class Allocations'!$B$124:$J$128,6,FALSE)</f>
        <v>0.94261788524984402</v>
      </c>
      <c r="P3542" s="1061">
        <f>VLOOKUP(C3542,'A. Rate Class Allocations'!$B$124:$J$128,8,FALSE)</f>
        <v>0.86676492558695795</v>
      </c>
      <c r="Q3542" s="1061">
        <f>VLOOKUP(C3542,'A. Rate Class Allocations'!$B$124:$J$128,7,FALSE)</f>
        <v>0.93591420350510102</v>
      </c>
      <c r="R3542" s="1061">
        <f>VLOOKUP(C3542,'A. Rate Class Allocations'!$B$124:$J$128,9,FALSE)</f>
        <v>0.67326093337246795</v>
      </c>
      <c r="S3542" s="1060">
        <f t="shared" si="166"/>
        <v>270.9820828907246</v>
      </c>
      <c r="T3542" s="1060">
        <f t="shared" si="167"/>
        <v>9.3256941590842343E-2</v>
      </c>
    </row>
    <row r="3543" spans="1:20" s="1063" customFormat="1">
      <c r="A3543" s="1072" t="s">
        <v>846</v>
      </c>
      <c r="B3543" s="1063" t="s">
        <v>768</v>
      </c>
      <c r="C3543" s="1063" t="s">
        <v>806</v>
      </c>
      <c r="D3543" s="1063" t="s">
        <v>926</v>
      </c>
      <c r="E3543" s="1066">
        <v>2019</v>
      </c>
      <c r="F3543" s="1066">
        <v>2019</v>
      </c>
      <c r="G3543" s="1064">
        <v>43392</v>
      </c>
      <c r="H3543" s="1117">
        <f t="shared" si="165"/>
        <v>2018</v>
      </c>
      <c r="I3543" s="1118"/>
      <c r="J3543" s="1063" t="s">
        <v>925</v>
      </c>
      <c r="K3543" s="1063" t="s">
        <v>924</v>
      </c>
      <c r="L3543" s="1063" t="s">
        <v>827</v>
      </c>
      <c r="M3543" s="1063">
        <v>3973.1120000000001</v>
      </c>
      <c r="N3543" s="1063">
        <v>1.1960000000000002</v>
      </c>
      <c r="O3543" s="1062">
        <f>VLOOKUP(C3543,'A. Rate Class Allocations'!$B$124:$J$128,6,FALSE)</f>
        <v>0.94261788524984402</v>
      </c>
      <c r="P3543" s="1061">
        <f>VLOOKUP(C3543,'A. Rate Class Allocations'!$B$124:$J$128,8,FALSE)</f>
        <v>0.86676492558695795</v>
      </c>
      <c r="Q3543" s="1061">
        <f>VLOOKUP(C3543,'A. Rate Class Allocations'!$B$124:$J$128,7,FALSE)</f>
        <v>0.93591420350510102</v>
      </c>
      <c r="R3543" s="1061">
        <f>VLOOKUP(C3543,'A. Rate Class Allocations'!$B$124:$J$128,9,FALSE)</f>
        <v>0.67326093337246795</v>
      </c>
      <c r="S3543" s="1060">
        <f t="shared" si="166"/>
        <v>3246.1442325401686</v>
      </c>
      <c r="T3543" s="1060">
        <f t="shared" si="167"/>
        <v>0.7536169063692395</v>
      </c>
    </row>
    <row r="3544" spans="1:20" s="1063" customFormat="1">
      <c r="A3544" s="1063" t="s">
        <v>846</v>
      </c>
      <c r="B3544" s="1063" t="s">
        <v>768</v>
      </c>
      <c r="C3544" s="1063" t="s">
        <v>118</v>
      </c>
      <c r="D3544" s="1063" t="s">
        <v>923</v>
      </c>
      <c r="E3544" s="1066">
        <v>2019</v>
      </c>
      <c r="F3544" s="1067" t="s">
        <v>844</v>
      </c>
      <c r="G3544" s="1064">
        <v>42794</v>
      </c>
      <c r="H3544" s="1117">
        <f t="shared" si="165"/>
        <v>2017</v>
      </c>
      <c r="I3544" s="1064">
        <v>43832.564239490741</v>
      </c>
      <c r="J3544" s="1063" t="s">
        <v>843</v>
      </c>
      <c r="K3544" s="1063" t="s">
        <v>872</v>
      </c>
      <c r="L3544" s="1064" t="s">
        <v>825</v>
      </c>
      <c r="M3544" s="1063">
        <v>103670</v>
      </c>
      <c r="N3544" s="1063">
        <v>14.15</v>
      </c>
      <c r="O3544" s="1062">
        <f>VLOOKUP(C3544,'A. Rate Class Allocations'!$B$124:$J$128,6,FALSE)</f>
        <v>0.96094519236849896</v>
      </c>
      <c r="P3544" s="1061">
        <f>VLOOKUP(C3544,'A. Rate Class Allocations'!$B$124:$J$128,8,FALSE)</f>
        <v>0.98007105038154396</v>
      </c>
      <c r="Q3544" s="1061">
        <f>VLOOKUP(C3544,'A. Rate Class Allocations'!$B$124:$J$128,7,FALSE)</f>
        <v>1.0700573423086499</v>
      </c>
      <c r="R3544" s="1061">
        <f>VLOOKUP(C3544,'A. Rate Class Allocations'!$B$124:$J$128,9,FALSE)</f>
        <v>0.85888650963597402</v>
      </c>
      <c r="S3544" s="1060">
        <f t="shared" si="166"/>
        <v>97635.8424544093</v>
      </c>
      <c r="T3544" s="1060">
        <f t="shared" si="167"/>
        <v>13.004668094218395</v>
      </c>
    </row>
    <row r="3545" spans="1:20" s="1063" customFormat="1">
      <c r="A3545" s="1063" t="s">
        <v>846</v>
      </c>
      <c r="B3545" s="1063" t="s">
        <v>768</v>
      </c>
      <c r="C3545" s="1063" t="s">
        <v>118</v>
      </c>
      <c r="D3545" s="1063" t="s">
        <v>923</v>
      </c>
      <c r="E3545" s="1066">
        <v>2019</v>
      </c>
      <c r="F3545" s="1066" t="s">
        <v>844</v>
      </c>
      <c r="G3545" s="1064">
        <v>42794</v>
      </c>
      <c r="H3545" s="1117">
        <f t="shared" si="165"/>
        <v>2017</v>
      </c>
      <c r="I3545" s="1064">
        <v>43832.564239490741</v>
      </c>
      <c r="J3545" s="1063" t="s">
        <v>843</v>
      </c>
      <c r="K3545" s="1063" t="s">
        <v>872</v>
      </c>
      <c r="L3545" s="1064" t="s">
        <v>825</v>
      </c>
      <c r="M3545" s="1063">
        <v>92844</v>
      </c>
      <c r="N3545" s="1063">
        <v>12.66</v>
      </c>
      <c r="O3545" s="1062">
        <f>VLOOKUP(C3545,'A. Rate Class Allocations'!$B$124:$J$128,6,FALSE)</f>
        <v>0.96094519236849896</v>
      </c>
      <c r="P3545" s="1061">
        <f>VLOOKUP(C3545,'A. Rate Class Allocations'!$B$124:$J$128,8,FALSE)</f>
        <v>0.98007105038154396</v>
      </c>
      <c r="Q3545" s="1061">
        <f>VLOOKUP(C3545,'A. Rate Class Allocations'!$B$124:$J$128,7,FALSE)</f>
        <v>1.0700573423086499</v>
      </c>
      <c r="R3545" s="1061">
        <f>VLOOKUP(C3545,'A. Rate Class Allocations'!$B$124:$J$128,9,FALSE)</f>
        <v>0.85888650963597402</v>
      </c>
      <c r="S3545" s="1060">
        <f t="shared" si="166"/>
        <v>87439.974504072321</v>
      </c>
      <c r="T3545" s="1060">
        <f t="shared" si="167"/>
        <v>11.63527194860812</v>
      </c>
    </row>
    <row r="3546" spans="1:20" s="1063" customFormat="1">
      <c r="A3546" s="1063" t="s">
        <v>846</v>
      </c>
      <c r="B3546" s="1063" t="s">
        <v>768</v>
      </c>
      <c r="C3546" s="1063" t="s">
        <v>118</v>
      </c>
      <c r="D3546" s="1063" t="s">
        <v>923</v>
      </c>
      <c r="E3546" s="1066">
        <v>2019</v>
      </c>
      <c r="F3546" s="1066" t="s">
        <v>844</v>
      </c>
      <c r="G3546" s="1064">
        <v>42794</v>
      </c>
      <c r="H3546" s="1117">
        <f t="shared" si="165"/>
        <v>2017</v>
      </c>
      <c r="I3546" s="1064">
        <v>43832.564239490741</v>
      </c>
      <c r="J3546" s="1063" t="s">
        <v>843</v>
      </c>
      <c r="K3546" s="1063" t="s">
        <v>872</v>
      </c>
      <c r="L3546" s="1064" t="s">
        <v>825</v>
      </c>
      <c r="M3546" s="1063">
        <v>20527</v>
      </c>
      <c r="N3546" s="1063">
        <v>2.8010000000000002</v>
      </c>
      <c r="O3546" s="1062">
        <f>VLOOKUP(C3546,'A. Rate Class Allocations'!$B$124:$J$128,6,FALSE)</f>
        <v>0.96094519236849896</v>
      </c>
      <c r="P3546" s="1061">
        <f>VLOOKUP(C3546,'A. Rate Class Allocations'!$B$124:$J$128,8,FALSE)</f>
        <v>0.98007105038154396</v>
      </c>
      <c r="Q3546" s="1061">
        <f>VLOOKUP(C3546,'A. Rate Class Allocations'!$B$124:$J$128,7,FALSE)</f>
        <v>1.0700573423086499</v>
      </c>
      <c r="R3546" s="1061">
        <f>VLOOKUP(C3546,'A. Rate Class Allocations'!$B$124:$J$128,9,FALSE)</f>
        <v>0.85888650963597402</v>
      </c>
      <c r="S3546" s="1060">
        <f t="shared" si="166"/>
        <v>19332.217016124818</v>
      </c>
      <c r="T3546" s="1060">
        <f t="shared" si="167"/>
        <v>2.5742809421841502</v>
      </c>
    </row>
    <row r="3547" spans="1:20" s="1063" customFormat="1">
      <c r="A3547" s="1063" t="s">
        <v>846</v>
      </c>
      <c r="B3547" s="1063" t="s">
        <v>768</v>
      </c>
      <c r="C3547" s="1063" t="s">
        <v>118</v>
      </c>
      <c r="D3547" s="1063" t="s">
        <v>923</v>
      </c>
      <c r="E3547" s="1066">
        <v>2019</v>
      </c>
      <c r="F3547" s="1066" t="s">
        <v>844</v>
      </c>
      <c r="G3547" s="1064">
        <v>42794</v>
      </c>
      <c r="H3547" s="1117">
        <f t="shared" si="165"/>
        <v>2017</v>
      </c>
      <c r="I3547" s="1064">
        <v>43832.564239490741</v>
      </c>
      <c r="J3547" s="1063" t="s">
        <v>843</v>
      </c>
      <c r="K3547" s="1063" t="s">
        <v>872</v>
      </c>
      <c r="L3547" s="1064" t="s">
        <v>825</v>
      </c>
      <c r="M3547" s="1063">
        <v>306180</v>
      </c>
      <c r="N3547" s="1063">
        <v>41.783999999999999</v>
      </c>
      <c r="O3547" s="1062">
        <f>VLOOKUP(C3547,'A. Rate Class Allocations'!$B$124:$J$128,6,FALSE)</f>
        <v>0.96094519236849896</v>
      </c>
      <c r="P3547" s="1061">
        <f>VLOOKUP(C3547,'A. Rate Class Allocations'!$B$124:$J$128,8,FALSE)</f>
        <v>0.98007105038154396</v>
      </c>
      <c r="Q3547" s="1061">
        <f>VLOOKUP(C3547,'A. Rate Class Allocations'!$B$124:$J$128,7,FALSE)</f>
        <v>1.0700573423086499</v>
      </c>
      <c r="R3547" s="1061">
        <f>VLOOKUP(C3547,'A. Rate Class Allocations'!$B$124:$J$128,9,FALSE)</f>
        <v>0.85888650963597402</v>
      </c>
      <c r="S3547" s="1060">
        <f t="shared" si="166"/>
        <v>288358.6596188969</v>
      </c>
      <c r="T3547" s="1060">
        <f t="shared" si="167"/>
        <v>38.401911777301869</v>
      </c>
    </row>
    <row r="3548" spans="1:20" s="1063" customFormat="1">
      <c r="A3548" s="1063" t="s">
        <v>846</v>
      </c>
      <c r="B3548" s="1063" t="s">
        <v>768</v>
      </c>
      <c r="C3548" s="1063" t="s">
        <v>118</v>
      </c>
      <c r="D3548" s="1063" t="s">
        <v>923</v>
      </c>
      <c r="E3548" s="1066">
        <v>2019</v>
      </c>
      <c r="F3548" s="1066" t="s">
        <v>844</v>
      </c>
      <c r="G3548" s="1064">
        <v>42794</v>
      </c>
      <c r="H3548" s="1117">
        <f t="shared" si="165"/>
        <v>2017</v>
      </c>
      <c r="I3548" s="1064">
        <v>43832.564239490741</v>
      </c>
      <c r="J3548" s="1063" t="s">
        <v>843</v>
      </c>
      <c r="K3548" s="1063" t="s">
        <v>872</v>
      </c>
      <c r="L3548" s="1064" t="s">
        <v>825</v>
      </c>
      <c r="M3548" s="1063">
        <v>91311</v>
      </c>
      <c r="N3548" s="1063">
        <v>12.459</v>
      </c>
      <c r="O3548" s="1062">
        <f>VLOOKUP(C3548,'A. Rate Class Allocations'!$B$124:$J$128,6,FALSE)</f>
        <v>0.96094519236849896</v>
      </c>
      <c r="P3548" s="1061">
        <f>VLOOKUP(C3548,'A. Rate Class Allocations'!$B$124:$J$128,8,FALSE)</f>
        <v>0.98007105038154396</v>
      </c>
      <c r="Q3548" s="1061">
        <f>VLOOKUP(C3548,'A. Rate Class Allocations'!$B$124:$J$128,7,FALSE)</f>
        <v>1.0700573423086499</v>
      </c>
      <c r="R3548" s="1061">
        <f>VLOOKUP(C3548,'A. Rate Class Allocations'!$B$124:$J$128,9,FALSE)</f>
        <v>0.85888650963597402</v>
      </c>
      <c r="S3548" s="1060">
        <f t="shared" si="166"/>
        <v>85996.203437393342</v>
      </c>
      <c r="T3548" s="1060">
        <f t="shared" si="167"/>
        <v>11.450541327623109</v>
      </c>
    </row>
    <row r="3549" spans="1:20" s="1063" customFormat="1">
      <c r="A3549" s="1063" t="s">
        <v>846</v>
      </c>
      <c r="B3549" s="1063" t="s">
        <v>768</v>
      </c>
      <c r="C3549" s="1063" t="s">
        <v>118</v>
      </c>
      <c r="D3549" s="1063" t="s">
        <v>923</v>
      </c>
      <c r="E3549" s="1066">
        <v>2019</v>
      </c>
      <c r="F3549" s="1066" t="s">
        <v>844</v>
      </c>
      <c r="G3549" s="1064">
        <v>42794</v>
      </c>
      <c r="H3549" s="1117">
        <f t="shared" si="165"/>
        <v>2017</v>
      </c>
      <c r="I3549" s="1064">
        <v>43832.564239490741</v>
      </c>
      <c r="J3549" s="1063" t="s">
        <v>843</v>
      </c>
      <c r="K3549" s="1063" t="s">
        <v>872</v>
      </c>
      <c r="L3549" s="1064" t="s">
        <v>825</v>
      </c>
      <c r="M3549" s="1063">
        <v>40430</v>
      </c>
      <c r="N3549" s="1063">
        <v>5.5170000000000003</v>
      </c>
      <c r="O3549" s="1062">
        <f>VLOOKUP(C3549,'A. Rate Class Allocations'!$B$124:$J$128,6,FALSE)</f>
        <v>0.96094519236849896</v>
      </c>
      <c r="P3549" s="1061">
        <f>VLOOKUP(C3549,'A. Rate Class Allocations'!$B$124:$J$128,8,FALSE)</f>
        <v>0.98007105038154396</v>
      </c>
      <c r="Q3549" s="1061">
        <f>VLOOKUP(C3549,'A. Rate Class Allocations'!$B$124:$J$128,7,FALSE)</f>
        <v>1.0700573423086499</v>
      </c>
      <c r="R3549" s="1061">
        <f>VLOOKUP(C3549,'A. Rate Class Allocations'!$B$124:$J$128,9,FALSE)</f>
        <v>0.85888650963597402</v>
      </c>
      <c r="S3549" s="1060">
        <f t="shared" si="166"/>
        <v>38076.754224286364</v>
      </c>
      <c r="T3549" s="1060">
        <f t="shared" si="167"/>
        <v>5.0704419700214052</v>
      </c>
    </row>
    <row r="3550" spans="1:20" s="1063" customFormat="1">
      <c r="A3550" s="1063" t="s">
        <v>846</v>
      </c>
      <c r="B3550" s="1063" t="s">
        <v>768</v>
      </c>
      <c r="C3550" s="1063" t="s">
        <v>118</v>
      </c>
      <c r="D3550" s="1063" t="s">
        <v>923</v>
      </c>
      <c r="E3550" s="1066">
        <v>2019</v>
      </c>
      <c r="F3550" s="1066" t="s">
        <v>844</v>
      </c>
      <c r="G3550" s="1064">
        <v>42794</v>
      </c>
      <c r="H3550" s="1117">
        <f t="shared" si="165"/>
        <v>2017</v>
      </c>
      <c r="I3550" s="1064">
        <v>43832.564239490741</v>
      </c>
      <c r="J3550" s="1063" t="s">
        <v>843</v>
      </c>
      <c r="K3550" s="1063" t="s">
        <v>872</v>
      </c>
      <c r="L3550" s="1064" t="s">
        <v>825</v>
      </c>
      <c r="M3550" s="1063">
        <v>80568</v>
      </c>
      <c r="N3550" s="1063">
        <v>20.141999999999999</v>
      </c>
      <c r="O3550" s="1062">
        <f>VLOOKUP(C3550,'A. Rate Class Allocations'!$B$124:$J$128,6,FALSE)</f>
        <v>0.96094519236849896</v>
      </c>
      <c r="P3550" s="1061">
        <f>VLOOKUP(C3550,'A. Rate Class Allocations'!$B$124:$J$128,8,FALSE)</f>
        <v>0.98007105038154396</v>
      </c>
      <c r="Q3550" s="1061">
        <f>VLOOKUP(C3550,'A. Rate Class Allocations'!$B$124:$J$128,7,FALSE)</f>
        <v>1.0700573423086499</v>
      </c>
      <c r="R3550" s="1061">
        <f>VLOOKUP(C3550,'A. Rate Class Allocations'!$B$124:$J$128,9,FALSE)</f>
        <v>0.85888650963597402</v>
      </c>
      <c r="S3550" s="1060">
        <f t="shared" si="166"/>
        <v>75878.504435871975</v>
      </c>
      <c r="T3550" s="1060">
        <f t="shared" si="167"/>
        <v>18.511662526766564</v>
      </c>
    </row>
    <row r="3551" spans="1:20" s="1063" customFormat="1">
      <c r="A3551" s="1063" t="s">
        <v>846</v>
      </c>
      <c r="B3551" s="1063" t="s">
        <v>768</v>
      </c>
      <c r="C3551" s="1063" t="s">
        <v>118</v>
      </c>
      <c r="D3551" s="1063" t="s">
        <v>923</v>
      </c>
      <c r="E3551" s="1066">
        <v>2019</v>
      </c>
      <c r="F3551" s="1066" t="s">
        <v>844</v>
      </c>
      <c r="G3551" s="1064">
        <v>42794</v>
      </c>
      <c r="H3551" s="1117">
        <f t="shared" si="165"/>
        <v>2017</v>
      </c>
      <c r="I3551" s="1064">
        <v>43832.564239490741</v>
      </c>
      <c r="J3551" s="1063" t="s">
        <v>843</v>
      </c>
      <c r="K3551" s="1063" t="s">
        <v>872</v>
      </c>
      <c r="L3551" s="1064" t="s">
        <v>825</v>
      </c>
      <c r="M3551" s="1063">
        <v>9609</v>
      </c>
      <c r="N3551" s="1063">
        <v>1.3109999999999999</v>
      </c>
      <c r="O3551" s="1062">
        <f>VLOOKUP(C3551,'A. Rate Class Allocations'!$B$124:$J$128,6,FALSE)</f>
        <v>0.96094519236849896</v>
      </c>
      <c r="P3551" s="1061">
        <f>VLOOKUP(C3551,'A. Rate Class Allocations'!$B$124:$J$128,8,FALSE)</f>
        <v>0.98007105038154396</v>
      </c>
      <c r="Q3551" s="1061">
        <f>VLOOKUP(C3551,'A. Rate Class Allocations'!$B$124:$J$128,7,FALSE)</f>
        <v>1.0700573423086499</v>
      </c>
      <c r="R3551" s="1061">
        <f>VLOOKUP(C3551,'A. Rate Class Allocations'!$B$124:$J$128,9,FALSE)</f>
        <v>0.85888650963597402</v>
      </c>
      <c r="S3551" s="1060">
        <f t="shared" si="166"/>
        <v>9049.7039658958147</v>
      </c>
      <c r="T3551" s="1060">
        <f t="shared" si="167"/>
        <v>1.204884796573874</v>
      </c>
    </row>
    <row r="3552" spans="1:20" s="1063" customFormat="1">
      <c r="A3552" s="1063" t="s">
        <v>846</v>
      </c>
      <c r="B3552" s="1063" t="s">
        <v>768</v>
      </c>
      <c r="C3552" s="1063" t="s">
        <v>118</v>
      </c>
      <c r="D3552" s="1063" t="s">
        <v>923</v>
      </c>
      <c r="E3552" s="1066">
        <v>2019</v>
      </c>
      <c r="F3552" s="1066" t="s">
        <v>844</v>
      </c>
      <c r="G3552" s="1064">
        <v>42794</v>
      </c>
      <c r="H3552" s="1117">
        <f t="shared" si="165"/>
        <v>2017</v>
      </c>
      <c r="I3552" s="1064">
        <v>43832.564239490741</v>
      </c>
      <c r="J3552" s="1063" t="s">
        <v>843</v>
      </c>
      <c r="K3552" s="1063" t="s">
        <v>872</v>
      </c>
      <c r="L3552" s="1064" t="s">
        <v>825</v>
      </c>
      <c r="M3552" s="1063">
        <v>21232</v>
      </c>
      <c r="N3552" s="1063">
        <v>2.8959999999999999</v>
      </c>
      <c r="O3552" s="1062">
        <f>VLOOKUP(C3552,'A. Rate Class Allocations'!$B$124:$J$128,6,FALSE)</f>
        <v>0.96094519236849896</v>
      </c>
      <c r="P3552" s="1061">
        <f>VLOOKUP(C3552,'A. Rate Class Allocations'!$B$124:$J$128,8,FALSE)</f>
        <v>0.98007105038154396</v>
      </c>
      <c r="Q3552" s="1061">
        <f>VLOOKUP(C3552,'A. Rate Class Allocations'!$B$124:$J$128,7,FALSE)</f>
        <v>1.0700573423086499</v>
      </c>
      <c r="R3552" s="1061">
        <f>VLOOKUP(C3552,'A. Rate Class Allocations'!$B$124:$J$128,9,FALSE)</f>
        <v>0.85888650963597402</v>
      </c>
      <c r="S3552" s="1060">
        <f t="shared" si="166"/>
        <v>19996.182183775618</v>
      </c>
      <c r="T3552" s="1060">
        <f t="shared" si="167"/>
        <v>2.6615914346895035</v>
      </c>
    </row>
    <row r="3553" spans="1:20" s="1063" customFormat="1">
      <c r="A3553" s="1063" t="s">
        <v>846</v>
      </c>
      <c r="B3553" s="1063" t="s">
        <v>768</v>
      </c>
      <c r="C3553" s="1063" t="s">
        <v>118</v>
      </c>
      <c r="D3553" s="1063" t="s">
        <v>922</v>
      </c>
      <c r="E3553" s="1066">
        <v>2019</v>
      </c>
      <c r="F3553" s="1066" t="s">
        <v>844</v>
      </c>
      <c r="G3553" s="1064">
        <v>43770</v>
      </c>
      <c r="H3553" s="1117">
        <f t="shared" si="165"/>
        <v>2019</v>
      </c>
      <c r="I3553" s="1064">
        <v>43788.773969189817</v>
      </c>
      <c r="J3553" s="1063" t="s">
        <v>843</v>
      </c>
      <c r="K3553" s="1063" t="s">
        <v>842</v>
      </c>
      <c r="L3553" s="1064" t="s">
        <v>825</v>
      </c>
      <c r="M3553" s="1063">
        <v>31981.83</v>
      </c>
      <c r="N3553" s="1063">
        <v>8.49</v>
      </c>
      <c r="O3553" s="1062">
        <f>VLOOKUP(C3553,'A. Rate Class Allocations'!$B$124:$J$128,6,FALSE)</f>
        <v>0.96094519236849896</v>
      </c>
      <c r="P3553" s="1061">
        <f>VLOOKUP(C3553,'A. Rate Class Allocations'!$B$124:$J$128,8,FALSE)</f>
        <v>0.98007105038154396</v>
      </c>
      <c r="Q3553" s="1061">
        <f>VLOOKUP(C3553,'A. Rate Class Allocations'!$B$124:$J$128,7,FALSE)</f>
        <v>1.0700573423086499</v>
      </c>
      <c r="R3553" s="1061">
        <f>VLOOKUP(C3553,'A. Rate Class Allocations'!$B$124:$J$128,9,FALSE)</f>
        <v>0.85888650963597402</v>
      </c>
      <c r="S3553" s="1060">
        <f t="shared" si="166"/>
        <v>30120.313642169393</v>
      </c>
      <c r="T3553" s="1060">
        <f t="shared" si="167"/>
        <v>7.8028008565310376</v>
      </c>
    </row>
    <row r="3554" spans="1:20" s="1063" customFormat="1">
      <c r="A3554" s="1063" t="s">
        <v>846</v>
      </c>
      <c r="B3554" s="1063" t="s">
        <v>768</v>
      </c>
      <c r="C3554" s="1063" t="s">
        <v>118</v>
      </c>
      <c r="D3554" s="1063" t="s">
        <v>921</v>
      </c>
      <c r="E3554" s="1066">
        <v>2019</v>
      </c>
      <c r="F3554" s="1066" t="s">
        <v>844</v>
      </c>
      <c r="G3554" s="1064">
        <v>43307</v>
      </c>
      <c r="H3554" s="1117">
        <f t="shared" si="165"/>
        <v>2018</v>
      </c>
      <c r="I3554" s="1064">
        <v>43838.765987662038</v>
      </c>
      <c r="J3554" s="1063" t="s">
        <v>847</v>
      </c>
      <c r="K3554" s="1063" t="s">
        <v>872</v>
      </c>
      <c r="L3554" s="1064" t="s">
        <v>824</v>
      </c>
      <c r="M3554" s="1063">
        <v>3564656</v>
      </c>
      <c r="N3554" s="1063">
        <v>993</v>
      </c>
      <c r="O3554" s="1062">
        <f>VLOOKUP(C3554,'A. Rate Class Allocations'!$B$124:$J$128,6,FALSE)</f>
        <v>0.96094519236849896</v>
      </c>
      <c r="P3554" s="1061">
        <f>VLOOKUP(C3554,'A. Rate Class Allocations'!$B$124:$J$128,8,FALSE)</f>
        <v>0.98007105038154396</v>
      </c>
      <c r="Q3554" s="1061">
        <f>VLOOKUP(C3554,'A. Rate Class Allocations'!$B$124:$J$128,7,FALSE)</f>
        <v>1.0700573423086499</v>
      </c>
      <c r="R3554" s="1061">
        <f>VLOOKUP(C3554,'A. Rate Class Allocations'!$B$124:$J$128,9,FALSE)</f>
        <v>0.85888650963597402</v>
      </c>
      <c r="S3554" s="1060">
        <f t="shared" si="166"/>
        <v>3357173.6434857221</v>
      </c>
      <c r="T3554" s="1060">
        <f t="shared" si="167"/>
        <v>912.62441113490229</v>
      </c>
    </row>
    <row r="3555" spans="1:20" s="1063" customFormat="1">
      <c r="A3555" s="1063" t="s">
        <v>846</v>
      </c>
      <c r="B3555" s="1063" t="s">
        <v>768</v>
      </c>
      <c r="C3555" s="1063" t="s">
        <v>118</v>
      </c>
      <c r="D3555" s="1063" t="s">
        <v>920</v>
      </c>
      <c r="E3555" s="1066">
        <v>2019</v>
      </c>
      <c r="F3555" s="1066" t="s">
        <v>844</v>
      </c>
      <c r="G3555" s="1064">
        <v>42978</v>
      </c>
      <c r="H3555" s="1117">
        <f t="shared" si="165"/>
        <v>2017</v>
      </c>
      <c r="I3555" s="1064">
        <v>43739.704003379629</v>
      </c>
      <c r="J3555" s="1063" t="s">
        <v>843</v>
      </c>
      <c r="K3555" s="1063" t="s">
        <v>842</v>
      </c>
      <c r="L3555" s="1064" t="s">
        <v>825</v>
      </c>
      <c r="M3555" s="1063">
        <v>429.9984</v>
      </c>
      <c r="N3555" s="1063">
        <v>9.3600000000000003E-2</v>
      </c>
      <c r="O3555" s="1062">
        <f>VLOOKUP(C3555,'A. Rate Class Allocations'!$B$124:$J$128,6,FALSE)</f>
        <v>0.96094519236849896</v>
      </c>
      <c r="P3555" s="1061">
        <f>VLOOKUP(C3555,'A. Rate Class Allocations'!$B$124:$J$128,8,FALSE)</f>
        <v>0.98007105038154396</v>
      </c>
      <c r="Q3555" s="1061">
        <f>VLOOKUP(C3555,'A. Rate Class Allocations'!$B$124:$J$128,7,FALSE)</f>
        <v>1.0700573423086499</v>
      </c>
      <c r="R3555" s="1061">
        <f>VLOOKUP(C3555,'A. Rate Class Allocations'!$B$124:$J$128,9,FALSE)</f>
        <v>0.85888650963597402</v>
      </c>
      <c r="S3555" s="1060">
        <f t="shared" si="166"/>
        <v>404.97015566748405</v>
      </c>
      <c r="T3555" s="1060">
        <f t="shared" si="167"/>
        <v>8.6023811563169045E-2</v>
      </c>
    </row>
    <row r="3556" spans="1:20" s="1063" customFormat="1">
      <c r="A3556" s="1063" t="s">
        <v>846</v>
      </c>
      <c r="B3556" s="1063" t="s">
        <v>768</v>
      </c>
      <c r="C3556" s="1063" t="s">
        <v>118</v>
      </c>
      <c r="D3556" s="1063" t="s">
        <v>920</v>
      </c>
      <c r="E3556" s="1066">
        <v>2019</v>
      </c>
      <c r="F3556" s="1066" t="s">
        <v>844</v>
      </c>
      <c r="G3556" s="1064">
        <v>42978</v>
      </c>
      <c r="H3556" s="1117">
        <f t="shared" si="165"/>
        <v>2017</v>
      </c>
      <c r="I3556" s="1064">
        <v>43739.704003379629</v>
      </c>
      <c r="J3556" s="1063" t="s">
        <v>843</v>
      </c>
      <c r="K3556" s="1063" t="s">
        <v>842</v>
      </c>
      <c r="L3556" s="1064" t="s">
        <v>825</v>
      </c>
      <c r="M3556" s="1063">
        <v>9746.6304</v>
      </c>
      <c r="N3556" s="1063">
        <v>2.1215999999999999</v>
      </c>
      <c r="O3556" s="1062">
        <f>VLOOKUP(C3556,'A. Rate Class Allocations'!$B$124:$J$128,6,FALSE)</f>
        <v>0.96094519236849896</v>
      </c>
      <c r="P3556" s="1061">
        <f>VLOOKUP(C3556,'A. Rate Class Allocations'!$B$124:$J$128,8,FALSE)</f>
        <v>0.98007105038154396</v>
      </c>
      <c r="Q3556" s="1061">
        <f>VLOOKUP(C3556,'A. Rate Class Allocations'!$B$124:$J$128,7,FALSE)</f>
        <v>1.0700573423086499</v>
      </c>
      <c r="R3556" s="1061">
        <f>VLOOKUP(C3556,'A. Rate Class Allocations'!$B$124:$J$128,9,FALSE)</f>
        <v>0.85888650963597402</v>
      </c>
      <c r="S3556" s="1060">
        <f t="shared" si="166"/>
        <v>9179.3235284629718</v>
      </c>
      <c r="T3556" s="1060">
        <f t="shared" si="167"/>
        <v>1.9498730620984981</v>
      </c>
    </row>
    <row r="3557" spans="1:20" s="1063" customFormat="1">
      <c r="A3557" s="1063" t="s">
        <v>846</v>
      </c>
      <c r="B3557" s="1063" t="s">
        <v>768</v>
      </c>
      <c r="C3557" s="1063" t="s">
        <v>118</v>
      </c>
      <c r="D3557" s="1063" t="s">
        <v>920</v>
      </c>
      <c r="E3557" s="1066">
        <v>2019</v>
      </c>
      <c r="F3557" s="1066" t="s">
        <v>844</v>
      </c>
      <c r="G3557" s="1064">
        <v>42978</v>
      </c>
      <c r="H3557" s="1117">
        <f t="shared" si="165"/>
        <v>2017</v>
      </c>
      <c r="I3557" s="1064">
        <v>43739.704003379629</v>
      </c>
      <c r="J3557" s="1063" t="s">
        <v>847</v>
      </c>
      <c r="K3557" s="1063" t="s">
        <v>842</v>
      </c>
      <c r="L3557" s="1064" t="s">
        <v>825</v>
      </c>
      <c r="M3557" s="1063">
        <v>27250</v>
      </c>
      <c r="N3557" s="1063">
        <v>6.5</v>
      </c>
      <c r="O3557" s="1062">
        <f>VLOOKUP(C3557,'A. Rate Class Allocations'!$B$124:$J$128,6,FALSE)</f>
        <v>0.96094519236849896</v>
      </c>
      <c r="P3557" s="1061">
        <f>VLOOKUP(C3557,'A. Rate Class Allocations'!$B$124:$J$128,8,FALSE)</f>
        <v>0.98007105038154396</v>
      </c>
      <c r="Q3557" s="1061">
        <f>VLOOKUP(C3557,'A. Rate Class Allocations'!$B$124:$J$128,7,FALSE)</f>
        <v>1.0700573423086499</v>
      </c>
      <c r="R3557" s="1061">
        <f>VLOOKUP(C3557,'A. Rate Class Allocations'!$B$124:$J$128,9,FALSE)</f>
        <v>0.85888650963597402</v>
      </c>
      <c r="S3557" s="1060">
        <f t="shared" si="166"/>
        <v>25663.901870190541</v>
      </c>
      <c r="T3557" s="1060">
        <f t="shared" si="167"/>
        <v>5.9738758029978491</v>
      </c>
    </row>
    <row r="3558" spans="1:20" s="1063" customFormat="1">
      <c r="A3558" s="1063" t="s">
        <v>846</v>
      </c>
      <c r="B3558" s="1063" t="s">
        <v>768</v>
      </c>
      <c r="C3558" s="1063" t="s">
        <v>118</v>
      </c>
      <c r="D3558" s="1063" t="s">
        <v>919</v>
      </c>
      <c r="E3558" s="1066">
        <v>2019</v>
      </c>
      <c r="F3558" s="1066" t="s">
        <v>844</v>
      </c>
      <c r="G3558" s="1064">
        <v>43677</v>
      </c>
      <c r="H3558" s="1117">
        <f t="shared" si="165"/>
        <v>2019</v>
      </c>
      <c r="I3558" s="1064">
        <v>43788.773262905095</v>
      </c>
      <c r="J3558" s="1063" t="s">
        <v>843</v>
      </c>
      <c r="K3558" s="1063" t="s">
        <v>842</v>
      </c>
      <c r="L3558" s="1064" t="s">
        <v>825</v>
      </c>
      <c r="M3558" s="1063">
        <v>1596</v>
      </c>
      <c r="N3558" s="1063">
        <v>0</v>
      </c>
      <c r="O3558" s="1062">
        <f>VLOOKUP(C3558,'A. Rate Class Allocations'!$B$124:$J$128,6,FALSE)</f>
        <v>0.96094519236849896</v>
      </c>
      <c r="P3558" s="1061">
        <f>VLOOKUP(C3558,'A. Rate Class Allocations'!$B$124:$J$128,8,FALSE)</f>
        <v>0.98007105038154396</v>
      </c>
      <c r="Q3558" s="1061">
        <f>VLOOKUP(C3558,'A. Rate Class Allocations'!$B$124:$J$128,7,FALSE)</f>
        <v>1.0700573423086499</v>
      </c>
      <c r="R3558" s="1061">
        <f>VLOOKUP(C3558,'A. Rate Class Allocations'!$B$124:$J$128,9,FALSE)</f>
        <v>0.85888650963597402</v>
      </c>
      <c r="S3558" s="1060">
        <f t="shared" si="166"/>
        <v>1503.1041242137287</v>
      </c>
      <c r="T3558" s="1060">
        <f t="shared" si="167"/>
        <v>0</v>
      </c>
    </row>
    <row r="3559" spans="1:20" s="1063" customFormat="1">
      <c r="A3559" s="1063" t="s">
        <v>846</v>
      </c>
      <c r="B3559" s="1063" t="s">
        <v>768</v>
      </c>
      <c r="C3559" s="1063" t="s">
        <v>118</v>
      </c>
      <c r="D3559" s="1063" t="s">
        <v>919</v>
      </c>
      <c r="E3559" s="1066">
        <v>2019</v>
      </c>
      <c r="F3559" s="1066" t="s">
        <v>844</v>
      </c>
      <c r="G3559" s="1064">
        <v>43677</v>
      </c>
      <c r="H3559" s="1117">
        <f t="shared" si="165"/>
        <v>2019</v>
      </c>
      <c r="I3559" s="1064">
        <v>43788.773262905095</v>
      </c>
      <c r="J3559" s="1063" t="s">
        <v>843</v>
      </c>
      <c r="K3559" s="1063" t="s">
        <v>842</v>
      </c>
      <c r="L3559" s="1064" t="s">
        <v>825</v>
      </c>
      <c r="M3559" s="1063">
        <v>18270</v>
      </c>
      <c r="N3559" s="1063">
        <v>0</v>
      </c>
      <c r="O3559" s="1062">
        <f>VLOOKUP(C3559,'A. Rate Class Allocations'!$B$124:$J$128,6,FALSE)</f>
        <v>0.96094519236849896</v>
      </c>
      <c r="P3559" s="1061">
        <f>VLOOKUP(C3559,'A. Rate Class Allocations'!$B$124:$J$128,8,FALSE)</f>
        <v>0.98007105038154396</v>
      </c>
      <c r="Q3559" s="1061">
        <f>VLOOKUP(C3559,'A. Rate Class Allocations'!$B$124:$J$128,7,FALSE)</f>
        <v>1.0700573423086499</v>
      </c>
      <c r="R3559" s="1061">
        <f>VLOOKUP(C3559,'A. Rate Class Allocations'!$B$124:$J$128,9,FALSE)</f>
        <v>0.85888650963597402</v>
      </c>
      <c r="S3559" s="1060">
        <f t="shared" si="166"/>
        <v>17206.586685078208</v>
      </c>
      <c r="T3559" s="1060">
        <f t="shared" si="167"/>
        <v>0</v>
      </c>
    </row>
    <row r="3560" spans="1:20" s="1063" customFormat="1">
      <c r="A3560" s="1063" t="s">
        <v>846</v>
      </c>
      <c r="B3560" s="1063" t="s">
        <v>768</v>
      </c>
      <c r="C3560" s="1063" t="s">
        <v>118</v>
      </c>
      <c r="D3560" s="1063" t="s">
        <v>919</v>
      </c>
      <c r="E3560" s="1066">
        <v>2019</v>
      </c>
      <c r="F3560" s="1066" t="s">
        <v>844</v>
      </c>
      <c r="G3560" s="1064">
        <v>43677</v>
      </c>
      <c r="H3560" s="1117">
        <f t="shared" si="165"/>
        <v>2019</v>
      </c>
      <c r="I3560" s="1064">
        <v>43788.773262905095</v>
      </c>
      <c r="J3560" s="1063" t="s">
        <v>843</v>
      </c>
      <c r="K3560" s="1063" t="s">
        <v>842</v>
      </c>
      <c r="L3560" s="1064" t="s">
        <v>825</v>
      </c>
      <c r="M3560" s="1063">
        <v>38640</v>
      </c>
      <c r="N3560" s="1063">
        <v>0</v>
      </c>
      <c r="O3560" s="1062">
        <f>VLOOKUP(C3560,'A. Rate Class Allocations'!$B$124:$J$128,6,FALSE)</f>
        <v>0.96094519236849896</v>
      </c>
      <c r="P3560" s="1061">
        <f>VLOOKUP(C3560,'A. Rate Class Allocations'!$B$124:$J$128,8,FALSE)</f>
        <v>0.98007105038154396</v>
      </c>
      <c r="Q3560" s="1061">
        <f>VLOOKUP(C3560,'A. Rate Class Allocations'!$B$124:$J$128,7,FALSE)</f>
        <v>1.0700573423086499</v>
      </c>
      <c r="R3560" s="1061">
        <f>VLOOKUP(C3560,'A. Rate Class Allocations'!$B$124:$J$128,9,FALSE)</f>
        <v>0.85888650963597402</v>
      </c>
      <c r="S3560" s="1060">
        <f t="shared" si="166"/>
        <v>36390.941954648166</v>
      </c>
      <c r="T3560" s="1060">
        <f t="shared" si="167"/>
        <v>0</v>
      </c>
    </row>
    <row r="3561" spans="1:20" s="1063" customFormat="1">
      <c r="A3561" s="1063" t="s">
        <v>846</v>
      </c>
      <c r="B3561" s="1063" t="s">
        <v>768</v>
      </c>
      <c r="C3561" s="1063" t="s">
        <v>118</v>
      </c>
      <c r="D3561" s="1063" t="s">
        <v>919</v>
      </c>
      <c r="E3561" s="1066">
        <v>2019</v>
      </c>
      <c r="F3561" s="1066" t="s">
        <v>844</v>
      </c>
      <c r="G3561" s="1064">
        <v>43677</v>
      </c>
      <c r="H3561" s="1117">
        <f t="shared" si="165"/>
        <v>2019</v>
      </c>
      <c r="I3561" s="1064">
        <v>43788.773262905095</v>
      </c>
      <c r="J3561" s="1063" t="s">
        <v>843</v>
      </c>
      <c r="K3561" s="1063" t="s">
        <v>842</v>
      </c>
      <c r="L3561" s="1064" t="s">
        <v>825</v>
      </c>
      <c r="M3561" s="1063">
        <v>4086.6</v>
      </c>
      <c r="N3561" s="1063">
        <v>0</v>
      </c>
      <c r="O3561" s="1062">
        <f>VLOOKUP(C3561,'A. Rate Class Allocations'!$B$124:$J$128,6,FALSE)</f>
        <v>0.96094519236849896</v>
      </c>
      <c r="P3561" s="1061">
        <f>VLOOKUP(C3561,'A. Rate Class Allocations'!$B$124:$J$128,8,FALSE)</f>
        <v>0.98007105038154396</v>
      </c>
      <c r="Q3561" s="1061">
        <f>VLOOKUP(C3561,'A. Rate Class Allocations'!$B$124:$J$128,7,FALSE)</f>
        <v>1.0700573423086499</v>
      </c>
      <c r="R3561" s="1061">
        <f>VLOOKUP(C3561,'A. Rate Class Allocations'!$B$124:$J$128,9,FALSE)</f>
        <v>0.85888650963597402</v>
      </c>
      <c r="S3561" s="1060">
        <f t="shared" si="166"/>
        <v>3848.7376654209415</v>
      </c>
      <c r="T3561" s="1060">
        <f t="shared" si="167"/>
        <v>0</v>
      </c>
    </row>
    <row r="3562" spans="1:20" s="1063" customFormat="1">
      <c r="A3562" s="1063" t="s">
        <v>846</v>
      </c>
      <c r="B3562" s="1063" t="s">
        <v>768</v>
      </c>
      <c r="C3562" s="1063" t="s">
        <v>118</v>
      </c>
      <c r="D3562" s="1063" t="s">
        <v>918</v>
      </c>
      <c r="E3562" s="1066">
        <v>2019</v>
      </c>
      <c r="F3562" s="1066" t="s">
        <v>844</v>
      </c>
      <c r="G3562" s="1064">
        <v>43194</v>
      </c>
      <c r="H3562" s="1117">
        <f t="shared" si="165"/>
        <v>2018</v>
      </c>
      <c r="I3562" s="1064">
        <v>43502.836337858796</v>
      </c>
      <c r="J3562" s="1063" t="s">
        <v>843</v>
      </c>
      <c r="K3562" s="1063" t="s">
        <v>842</v>
      </c>
      <c r="L3562" s="1064" t="s">
        <v>825</v>
      </c>
      <c r="M3562" s="1063">
        <v>9402.4320000000007</v>
      </c>
      <c r="N3562" s="1063">
        <v>2.496</v>
      </c>
      <c r="O3562" s="1062">
        <f>VLOOKUP(C3562,'A. Rate Class Allocations'!$B$124:$J$128,6,FALSE)</f>
        <v>0.96094519236849896</v>
      </c>
      <c r="P3562" s="1061">
        <f>VLOOKUP(C3562,'A. Rate Class Allocations'!$B$124:$J$128,8,FALSE)</f>
        <v>0.98007105038154396</v>
      </c>
      <c r="Q3562" s="1061">
        <f>VLOOKUP(C3562,'A. Rate Class Allocations'!$B$124:$J$128,7,FALSE)</f>
        <v>1.0700573423086499</v>
      </c>
      <c r="R3562" s="1061">
        <f>VLOOKUP(C3562,'A. Rate Class Allocations'!$B$124:$J$128,9,FALSE)</f>
        <v>0.85888650963597402</v>
      </c>
      <c r="S3562" s="1060">
        <f t="shared" si="166"/>
        <v>8855.1593463904373</v>
      </c>
      <c r="T3562" s="1060">
        <f t="shared" si="167"/>
        <v>2.2939683083511739</v>
      </c>
    </row>
    <row r="3563" spans="1:20" s="1063" customFormat="1">
      <c r="A3563" s="1063" t="s">
        <v>846</v>
      </c>
      <c r="B3563" s="1063" t="s">
        <v>768</v>
      </c>
      <c r="C3563" s="1063" t="s">
        <v>118</v>
      </c>
      <c r="D3563" s="1063" t="s">
        <v>917</v>
      </c>
      <c r="E3563" s="1066">
        <v>2019</v>
      </c>
      <c r="F3563" s="1066" t="s">
        <v>844</v>
      </c>
      <c r="G3563" s="1064">
        <v>43098</v>
      </c>
      <c r="H3563" s="1117">
        <f t="shared" si="165"/>
        <v>2017</v>
      </c>
      <c r="I3563" s="1064">
        <v>43739.704220821761</v>
      </c>
      <c r="J3563" s="1063" t="s">
        <v>847</v>
      </c>
      <c r="K3563" s="1063" t="s">
        <v>842</v>
      </c>
      <c r="L3563" s="1064" t="s">
        <v>826</v>
      </c>
      <c r="M3563" s="1063">
        <v>108090</v>
      </c>
      <c r="N3563" s="1063">
        <v>11.178000000000001</v>
      </c>
      <c r="O3563" s="1062">
        <f>VLOOKUP(C3563,'A. Rate Class Allocations'!$B$124:$J$128,6,FALSE)</f>
        <v>0.96094519236849896</v>
      </c>
      <c r="P3563" s="1061">
        <f>VLOOKUP(C3563,'A. Rate Class Allocations'!$B$124:$J$128,8,FALSE)</f>
        <v>0.98007105038154396</v>
      </c>
      <c r="Q3563" s="1061">
        <f>VLOOKUP(C3563,'A. Rate Class Allocations'!$B$124:$J$128,7,FALSE)</f>
        <v>1.0700573423086499</v>
      </c>
      <c r="R3563" s="1061">
        <f>VLOOKUP(C3563,'A. Rate Class Allocations'!$B$124:$J$128,9,FALSE)</f>
        <v>0.85888650963597402</v>
      </c>
      <c r="S3563" s="1060">
        <f t="shared" si="166"/>
        <v>101798.57442748241</v>
      </c>
      <c r="T3563" s="1060">
        <f t="shared" si="167"/>
        <v>10.27322826552461</v>
      </c>
    </row>
    <row r="3564" spans="1:20" s="1063" customFormat="1">
      <c r="A3564" s="1063" t="s">
        <v>846</v>
      </c>
      <c r="B3564" s="1063" t="s">
        <v>768</v>
      </c>
      <c r="C3564" s="1063" t="s">
        <v>118</v>
      </c>
      <c r="D3564" s="1063" t="s">
        <v>916</v>
      </c>
      <c r="E3564" s="1066">
        <v>2019</v>
      </c>
      <c r="F3564" s="1066" t="s">
        <v>844</v>
      </c>
      <c r="G3564" s="1064">
        <v>43098</v>
      </c>
      <c r="H3564" s="1117">
        <f t="shared" si="165"/>
        <v>2017</v>
      </c>
      <c r="I3564" s="1064">
        <v>43378.606064814812</v>
      </c>
      <c r="J3564" s="1063" t="s">
        <v>847</v>
      </c>
      <c r="K3564" s="1063" t="s">
        <v>842</v>
      </c>
      <c r="L3564" s="1064" t="s">
        <v>825</v>
      </c>
      <c r="M3564" s="1063">
        <v>89527</v>
      </c>
      <c r="N3564" s="1063">
        <v>10.199999999999999</v>
      </c>
      <c r="O3564" s="1062">
        <f>VLOOKUP(C3564,'A. Rate Class Allocations'!$B$124:$J$128,6,FALSE)</f>
        <v>0.96094519236849896</v>
      </c>
      <c r="P3564" s="1061">
        <f>VLOOKUP(C3564,'A. Rate Class Allocations'!$B$124:$J$128,8,FALSE)</f>
        <v>0.98007105038154396</v>
      </c>
      <c r="Q3564" s="1061">
        <f>VLOOKUP(C3564,'A. Rate Class Allocations'!$B$124:$J$128,7,FALSE)</f>
        <v>1.0700573423086499</v>
      </c>
      <c r="R3564" s="1061">
        <f>VLOOKUP(C3564,'A. Rate Class Allocations'!$B$124:$J$128,9,FALSE)</f>
        <v>0.85888650963597402</v>
      </c>
      <c r="S3564" s="1060">
        <f t="shared" si="166"/>
        <v>84316.041935139394</v>
      </c>
      <c r="T3564" s="1060">
        <f t="shared" si="167"/>
        <v>9.3743897216273933</v>
      </c>
    </row>
    <row r="3565" spans="1:20" s="1063" customFormat="1">
      <c r="A3565" s="1063" t="s">
        <v>846</v>
      </c>
      <c r="B3565" s="1063" t="s">
        <v>768</v>
      </c>
      <c r="C3565" s="1063" t="s">
        <v>118</v>
      </c>
      <c r="D3565" s="1063" t="s">
        <v>916</v>
      </c>
      <c r="E3565" s="1066">
        <v>2019</v>
      </c>
      <c r="F3565" s="1066" t="s">
        <v>844</v>
      </c>
      <c r="G3565" s="1064">
        <v>43098</v>
      </c>
      <c r="H3565" s="1117">
        <f t="shared" si="165"/>
        <v>2017</v>
      </c>
      <c r="I3565" s="1064">
        <v>43378.606064814812</v>
      </c>
      <c r="J3565" s="1063" t="s">
        <v>843</v>
      </c>
      <c r="K3565" s="1063" t="s">
        <v>842</v>
      </c>
      <c r="L3565" s="1064" t="s">
        <v>825</v>
      </c>
      <c r="M3565" s="1063">
        <v>6431.6</v>
      </c>
      <c r="N3565" s="1063">
        <v>1.4</v>
      </c>
      <c r="O3565" s="1062">
        <f>VLOOKUP(C3565,'A. Rate Class Allocations'!$B$124:$J$128,6,FALSE)</f>
        <v>0.96094519236849896</v>
      </c>
      <c r="P3565" s="1061">
        <f>VLOOKUP(C3565,'A. Rate Class Allocations'!$B$124:$J$128,8,FALSE)</f>
        <v>0.98007105038154396</v>
      </c>
      <c r="Q3565" s="1061">
        <f>VLOOKUP(C3565,'A. Rate Class Allocations'!$B$124:$J$128,7,FALSE)</f>
        <v>1.0700573423086499</v>
      </c>
      <c r="R3565" s="1061">
        <f>VLOOKUP(C3565,'A. Rate Class Allocations'!$B$124:$J$128,9,FALSE)</f>
        <v>0.85888650963597402</v>
      </c>
      <c r="S3565" s="1060">
        <f t="shared" si="166"/>
        <v>6057.2459181033937</v>
      </c>
      <c r="T3565" s="1060">
        <f t="shared" si="167"/>
        <v>1.2866809421841521</v>
      </c>
    </row>
    <row r="3566" spans="1:20" s="1063" customFormat="1">
      <c r="A3566" s="1063" t="s">
        <v>846</v>
      </c>
      <c r="B3566" s="1063" t="s">
        <v>768</v>
      </c>
      <c r="C3566" s="1063" t="s">
        <v>118</v>
      </c>
      <c r="D3566" s="1063" t="s">
        <v>916</v>
      </c>
      <c r="E3566" s="1066">
        <v>2019</v>
      </c>
      <c r="F3566" s="1066" t="s">
        <v>844</v>
      </c>
      <c r="G3566" s="1064">
        <v>43098</v>
      </c>
      <c r="H3566" s="1117">
        <f t="shared" si="165"/>
        <v>2017</v>
      </c>
      <c r="I3566" s="1064">
        <v>43378.606064814812</v>
      </c>
      <c r="J3566" s="1063" t="s">
        <v>843</v>
      </c>
      <c r="K3566" s="1063" t="s">
        <v>842</v>
      </c>
      <c r="L3566" s="1064" t="s">
        <v>825</v>
      </c>
      <c r="M3566" s="1063">
        <v>2268.38</v>
      </c>
      <c r="N3566" s="1063">
        <v>0.57999999999999996</v>
      </c>
      <c r="O3566" s="1062">
        <f>VLOOKUP(C3566,'A. Rate Class Allocations'!$B$124:$J$128,6,FALSE)</f>
        <v>0.96094519236849896</v>
      </c>
      <c r="P3566" s="1061">
        <f>VLOOKUP(C3566,'A. Rate Class Allocations'!$B$124:$J$128,8,FALSE)</f>
        <v>0.98007105038154396</v>
      </c>
      <c r="Q3566" s="1061">
        <f>VLOOKUP(C3566,'A. Rate Class Allocations'!$B$124:$J$128,7,FALSE)</f>
        <v>1.0700573423086499</v>
      </c>
      <c r="R3566" s="1061">
        <f>VLOOKUP(C3566,'A. Rate Class Allocations'!$B$124:$J$128,9,FALSE)</f>
        <v>0.85888650963597402</v>
      </c>
      <c r="S3566" s="1060">
        <f t="shared" si="166"/>
        <v>2136.3479531854246</v>
      </c>
      <c r="T3566" s="1060">
        <f t="shared" si="167"/>
        <v>0.53305353319057724</v>
      </c>
    </row>
    <row r="3567" spans="1:20" s="1063" customFormat="1">
      <c r="A3567" s="1063" t="s">
        <v>846</v>
      </c>
      <c r="B3567" s="1063" t="s">
        <v>768</v>
      </c>
      <c r="C3567" s="1063" t="s">
        <v>118</v>
      </c>
      <c r="D3567" s="1063" t="s">
        <v>916</v>
      </c>
      <c r="E3567" s="1066">
        <v>2019</v>
      </c>
      <c r="F3567" s="1066" t="s">
        <v>844</v>
      </c>
      <c r="G3567" s="1064">
        <v>43098</v>
      </c>
      <c r="H3567" s="1117">
        <f t="shared" si="165"/>
        <v>2017</v>
      </c>
      <c r="I3567" s="1064">
        <v>43378.606064814812</v>
      </c>
      <c r="J3567" s="1063" t="s">
        <v>843</v>
      </c>
      <c r="K3567" s="1063" t="s">
        <v>842</v>
      </c>
      <c r="L3567" s="1064" t="s">
        <v>825</v>
      </c>
      <c r="M3567" s="1063">
        <v>12503.4</v>
      </c>
      <c r="N3567" s="1063">
        <v>3.198</v>
      </c>
      <c r="O3567" s="1062">
        <f>VLOOKUP(C3567,'A. Rate Class Allocations'!$B$124:$J$128,6,FALSE)</f>
        <v>0.96094519236849896</v>
      </c>
      <c r="P3567" s="1061">
        <f>VLOOKUP(C3567,'A. Rate Class Allocations'!$B$124:$J$128,8,FALSE)</f>
        <v>0.98007105038154396</v>
      </c>
      <c r="Q3567" s="1061">
        <f>VLOOKUP(C3567,'A. Rate Class Allocations'!$B$124:$J$128,7,FALSE)</f>
        <v>1.0700573423086499</v>
      </c>
      <c r="R3567" s="1061">
        <f>VLOOKUP(C3567,'A. Rate Class Allocations'!$B$124:$J$128,9,FALSE)</f>
        <v>0.85888650963597402</v>
      </c>
      <c r="S3567" s="1060">
        <f t="shared" si="166"/>
        <v>11775.634152063869</v>
      </c>
      <c r="T3567" s="1060">
        <f t="shared" si="167"/>
        <v>2.9391468950749418</v>
      </c>
    </row>
    <row r="3568" spans="1:20" s="1063" customFormat="1">
      <c r="A3568" s="1063" t="s">
        <v>846</v>
      </c>
      <c r="B3568" s="1063" t="s">
        <v>768</v>
      </c>
      <c r="C3568" s="1063" t="s">
        <v>118</v>
      </c>
      <c r="D3568" s="1063" t="s">
        <v>915</v>
      </c>
      <c r="E3568" s="1066">
        <v>2019</v>
      </c>
      <c r="F3568" s="1066" t="s">
        <v>844</v>
      </c>
      <c r="G3568" s="1064">
        <v>43280</v>
      </c>
      <c r="H3568" s="1117">
        <f t="shared" si="165"/>
        <v>2018</v>
      </c>
      <c r="I3568" s="1064">
        <v>43739.703747060186</v>
      </c>
      <c r="J3568" s="1063" t="s">
        <v>847</v>
      </c>
      <c r="K3568" s="1063" t="s">
        <v>872</v>
      </c>
      <c r="L3568" s="1064" t="s">
        <v>825</v>
      </c>
      <c r="M3568" s="1063">
        <v>39616</v>
      </c>
      <c r="N3568" s="1063">
        <v>0</v>
      </c>
      <c r="O3568" s="1062">
        <f>VLOOKUP(C3568,'A. Rate Class Allocations'!$B$124:$J$128,6,FALSE)</f>
        <v>0.96094519236849896</v>
      </c>
      <c r="P3568" s="1061">
        <f>VLOOKUP(C3568,'A. Rate Class Allocations'!$B$124:$J$128,8,FALSE)</f>
        <v>0.98007105038154396</v>
      </c>
      <c r="Q3568" s="1061">
        <f>VLOOKUP(C3568,'A. Rate Class Allocations'!$B$124:$J$128,7,FALSE)</f>
        <v>1.0700573423086499</v>
      </c>
      <c r="R3568" s="1061">
        <f>VLOOKUP(C3568,'A. Rate Class Allocations'!$B$124:$J$128,9,FALSE)</f>
        <v>0.85888650963597402</v>
      </c>
      <c r="S3568" s="1060">
        <f t="shared" si="166"/>
        <v>37310.133449154804</v>
      </c>
      <c r="T3568" s="1060">
        <f t="shared" si="167"/>
        <v>0</v>
      </c>
    </row>
    <row r="3569" spans="1:20" s="1063" customFormat="1">
      <c r="A3569" s="1063" t="s">
        <v>846</v>
      </c>
      <c r="B3569" s="1063" t="s">
        <v>768</v>
      </c>
      <c r="C3569" s="1063" t="s">
        <v>118</v>
      </c>
      <c r="D3569" s="1063" t="s">
        <v>914</v>
      </c>
      <c r="E3569" s="1066">
        <v>2019</v>
      </c>
      <c r="F3569" s="1066" t="s">
        <v>844</v>
      </c>
      <c r="G3569" s="1064">
        <v>43734</v>
      </c>
      <c r="H3569" s="1117">
        <f t="shared" si="165"/>
        <v>2019</v>
      </c>
      <c r="I3569" s="1064">
        <v>43748.707468877314</v>
      </c>
      <c r="J3569" s="1063" t="s">
        <v>843</v>
      </c>
      <c r="K3569" s="1063" t="s">
        <v>842</v>
      </c>
      <c r="L3569" s="1064" t="s">
        <v>825</v>
      </c>
      <c r="M3569" s="1063">
        <v>3360</v>
      </c>
      <c r="N3569" s="1063">
        <v>0</v>
      </c>
      <c r="O3569" s="1062">
        <f>VLOOKUP(C3569,'A. Rate Class Allocations'!$B$124:$J$128,6,FALSE)</f>
        <v>0.96094519236849896</v>
      </c>
      <c r="P3569" s="1061">
        <f>VLOOKUP(C3569,'A. Rate Class Allocations'!$B$124:$J$128,8,FALSE)</f>
        <v>0.98007105038154396</v>
      </c>
      <c r="Q3569" s="1061">
        <f>VLOOKUP(C3569,'A. Rate Class Allocations'!$B$124:$J$128,7,FALSE)</f>
        <v>1.0700573423086499</v>
      </c>
      <c r="R3569" s="1061">
        <f>VLOOKUP(C3569,'A. Rate Class Allocations'!$B$124:$J$128,9,FALSE)</f>
        <v>0.85888650963597402</v>
      </c>
      <c r="S3569" s="1060">
        <f t="shared" si="166"/>
        <v>3164.4297351867967</v>
      </c>
      <c r="T3569" s="1060">
        <f t="shared" si="167"/>
        <v>0</v>
      </c>
    </row>
    <row r="3570" spans="1:20" s="1063" customFormat="1">
      <c r="A3570" s="1063" t="s">
        <v>846</v>
      </c>
      <c r="B3570" s="1063" t="s">
        <v>768</v>
      </c>
      <c r="C3570" s="1063" t="s">
        <v>118</v>
      </c>
      <c r="D3570" s="1063" t="s">
        <v>913</v>
      </c>
      <c r="E3570" s="1066">
        <v>2019</v>
      </c>
      <c r="F3570" s="1066" t="s">
        <v>844</v>
      </c>
      <c r="G3570" s="1064">
        <v>43131</v>
      </c>
      <c r="H3570" s="1117">
        <f t="shared" si="165"/>
        <v>2018</v>
      </c>
      <c r="I3570" s="1064">
        <v>43739.701314722224</v>
      </c>
      <c r="J3570" s="1063" t="s">
        <v>847</v>
      </c>
      <c r="K3570" s="1063" t="s">
        <v>842</v>
      </c>
      <c r="L3570" s="1064" t="s">
        <v>825</v>
      </c>
      <c r="M3570" s="1063">
        <v>31324</v>
      </c>
      <c r="N3570" s="1063">
        <v>8.6999999999999993</v>
      </c>
      <c r="O3570" s="1062">
        <f>VLOOKUP(C3570,'A. Rate Class Allocations'!$B$124:$J$128,6,FALSE)</f>
        <v>0.96094519236849896</v>
      </c>
      <c r="P3570" s="1061">
        <f>VLOOKUP(C3570,'A. Rate Class Allocations'!$B$124:$J$128,8,FALSE)</f>
        <v>0.98007105038154396</v>
      </c>
      <c r="Q3570" s="1061">
        <f>VLOOKUP(C3570,'A. Rate Class Allocations'!$B$124:$J$128,7,FALSE)</f>
        <v>1.0700573423086499</v>
      </c>
      <c r="R3570" s="1061">
        <f>VLOOKUP(C3570,'A. Rate Class Allocations'!$B$124:$J$128,9,FALSE)</f>
        <v>0.85888650963597402</v>
      </c>
      <c r="S3570" s="1060">
        <f t="shared" si="166"/>
        <v>29500.772924104534</v>
      </c>
      <c r="T3570" s="1060">
        <f t="shared" si="167"/>
        <v>7.99580299785866</v>
      </c>
    </row>
    <row r="3571" spans="1:20" s="1063" customFormat="1">
      <c r="A3571" s="1063" t="s">
        <v>846</v>
      </c>
      <c r="B3571" s="1063" t="s">
        <v>768</v>
      </c>
      <c r="C3571" s="1063" t="s">
        <v>118</v>
      </c>
      <c r="D3571" s="1063" t="s">
        <v>912</v>
      </c>
      <c r="E3571" s="1066">
        <v>2019</v>
      </c>
      <c r="F3571" s="1066" t="s">
        <v>844</v>
      </c>
      <c r="G3571" s="1064">
        <v>43280</v>
      </c>
      <c r="H3571" s="1117">
        <f t="shared" si="165"/>
        <v>2018</v>
      </c>
      <c r="I3571" s="1064">
        <v>43787.592627534723</v>
      </c>
      <c r="J3571" s="1063" t="s">
        <v>847</v>
      </c>
      <c r="K3571" s="1063" t="s">
        <v>872</v>
      </c>
      <c r="L3571" s="1064" t="s">
        <v>825</v>
      </c>
      <c r="M3571" s="1063">
        <v>22235</v>
      </c>
      <c r="N3571" s="1063">
        <v>0</v>
      </c>
      <c r="O3571" s="1062">
        <f>VLOOKUP(C3571,'A. Rate Class Allocations'!$B$124:$J$128,6,FALSE)</f>
        <v>0.96094519236849896</v>
      </c>
      <c r="P3571" s="1061">
        <f>VLOOKUP(C3571,'A. Rate Class Allocations'!$B$124:$J$128,8,FALSE)</f>
        <v>0.98007105038154396</v>
      </c>
      <c r="Q3571" s="1061">
        <f>VLOOKUP(C3571,'A. Rate Class Allocations'!$B$124:$J$128,7,FALSE)</f>
        <v>1.0700573423086499</v>
      </c>
      <c r="R3571" s="1061">
        <f>VLOOKUP(C3571,'A. Rate Class Allocations'!$B$124:$J$128,9,FALSE)</f>
        <v>0.85888650963597402</v>
      </c>
      <c r="S3571" s="1060">
        <f t="shared" si="166"/>
        <v>20940.802131511438</v>
      </c>
      <c r="T3571" s="1060">
        <f t="shared" si="167"/>
        <v>0</v>
      </c>
    </row>
    <row r="3572" spans="1:20" s="1063" customFormat="1">
      <c r="A3572" s="1063" t="s">
        <v>846</v>
      </c>
      <c r="B3572" s="1063" t="s">
        <v>768</v>
      </c>
      <c r="C3572" s="1063" t="s">
        <v>118</v>
      </c>
      <c r="D3572" s="1063" t="s">
        <v>911</v>
      </c>
      <c r="E3572" s="1066">
        <v>2019</v>
      </c>
      <c r="F3572" s="1066" t="s">
        <v>844</v>
      </c>
      <c r="G3572" s="1064">
        <v>43553</v>
      </c>
      <c r="H3572" s="1117">
        <f t="shared" si="165"/>
        <v>2019</v>
      </c>
      <c r="I3572" s="1064">
        <v>43777.704608680557</v>
      </c>
      <c r="J3572" s="1063" t="s">
        <v>847</v>
      </c>
      <c r="K3572" s="1063" t="s">
        <v>872</v>
      </c>
      <c r="L3572" s="1064" t="s">
        <v>824</v>
      </c>
      <c r="M3572" s="1063">
        <v>33349</v>
      </c>
      <c r="N3572" s="1063">
        <v>1.2</v>
      </c>
      <c r="O3572" s="1062">
        <f>VLOOKUP(C3572,'A. Rate Class Allocations'!$B$124:$J$128,6,FALSE)</f>
        <v>0.96094519236849896</v>
      </c>
      <c r="P3572" s="1061">
        <f>VLOOKUP(C3572,'A. Rate Class Allocations'!$B$124:$J$128,8,FALSE)</f>
        <v>0.98007105038154396</v>
      </c>
      <c r="Q3572" s="1061">
        <f>VLOOKUP(C3572,'A. Rate Class Allocations'!$B$124:$J$128,7,FALSE)</f>
        <v>1.0700573423086499</v>
      </c>
      <c r="R3572" s="1061">
        <f>VLOOKUP(C3572,'A. Rate Class Allocations'!$B$124:$J$128,9,FALSE)</f>
        <v>0.85888650963597402</v>
      </c>
      <c r="S3572" s="1060">
        <f t="shared" si="166"/>
        <v>31407.906916293006</v>
      </c>
      <c r="T3572" s="1060">
        <f t="shared" si="167"/>
        <v>1.1028693790149877</v>
      </c>
    </row>
    <row r="3573" spans="1:20" s="1063" customFormat="1">
      <c r="A3573" s="1063" t="s">
        <v>846</v>
      </c>
      <c r="B3573" s="1063" t="s">
        <v>768</v>
      </c>
      <c r="C3573" s="1063" t="s">
        <v>118</v>
      </c>
      <c r="D3573" s="1063" t="s">
        <v>910</v>
      </c>
      <c r="E3573" s="1066">
        <v>2019</v>
      </c>
      <c r="F3573" s="1066" t="s">
        <v>844</v>
      </c>
      <c r="G3573" s="1064">
        <v>43189</v>
      </c>
      <c r="H3573" s="1117">
        <f t="shared" si="165"/>
        <v>2018</v>
      </c>
      <c r="I3573" s="1064">
        <v>43782.588098148146</v>
      </c>
      <c r="J3573" s="1063" t="s">
        <v>843</v>
      </c>
      <c r="K3573" s="1063" t="s">
        <v>842</v>
      </c>
      <c r="L3573" s="1064" t="s">
        <v>825</v>
      </c>
      <c r="M3573" s="1063">
        <v>4809</v>
      </c>
      <c r="N3573" s="1063">
        <v>1.23</v>
      </c>
      <c r="O3573" s="1062">
        <f>VLOOKUP(C3573,'A. Rate Class Allocations'!$B$124:$J$128,6,FALSE)</f>
        <v>0.96094519236849896</v>
      </c>
      <c r="P3573" s="1061">
        <f>VLOOKUP(C3573,'A. Rate Class Allocations'!$B$124:$J$128,8,FALSE)</f>
        <v>0.98007105038154396</v>
      </c>
      <c r="Q3573" s="1061">
        <f>VLOOKUP(C3573,'A. Rate Class Allocations'!$B$124:$J$128,7,FALSE)</f>
        <v>1.0700573423086499</v>
      </c>
      <c r="R3573" s="1061">
        <f>VLOOKUP(C3573,'A. Rate Class Allocations'!$B$124:$J$128,9,FALSE)</f>
        <v>0.85888650963597402</v>
      </c>
      <c r="S3573" s="1060">
        <f t="shared" si="166"/>
        <v>4529.0900584861029</v>
      </c>
      <c r="T3573" s="1060">
        <f t="shared" si="167"/>
        <v>1.1304411134903622</v>
      </c>
    </row>
    <row r="3574" spans="1:20" s="1063" customFormat="1">
      <c r="A3574" s="1063" t="s">
        <v>846</v>
      </c>
      <c r="B3574" s="1063" t="s">
        <v>768</v>
      </c>
      <c r="C3574" s="1063" t="s">
        <v>118</v>
      </c>
      <c r="D3574" s="1063" t="s">
        <v>909</v>
      </c>
      <c r="E3574" s="1066">
        <v>2019</v>
      </c>
      <c r="F3574" s="1066" t="s">
        <v>844</v>
      </c>
      <c r="G3574" s="1064">
        <v>43754</v>
      </c>
      <c r="H3574" s="1117">
        <f t="shared" si="165"/>
        <v>2019</v>
      </c>
      <c r="I3574" s="1064">
        <v>43837.868093460645</v>
      </c>
      <c r="J3574" s="1063" t="s">
        <v>843</v>
      </c>
      <c r="K3574" s="1063" t="s">
        <v>842</v>
      </c>
      <c r="L3574" s="1064" t="s">
        <v>825</v>
      </c>
      <c r="M3574" s="1063">
        <v>109804.283</v>
      </c>
      <c r="N3574" s="1063">
        <v>29.149000000000001</v>
      </c>
      <c r="O3574" s="1062">
        <f>VLOOKUP(C3574,'A. Rate Class Allocations'!$B$124:$J$128,6,FALSE)</f>
        <v>0.96094519236849896</v>
      </c>
      <c r="P3574" s="1061">
        <f>VLOOKUP(C3574,'A. Rate Class Allocations'!$B$124:$J$128,8,FALSE)</f>
        <v>0.98007105038154396</v>
      </c>
      <c r="Q3574" s="1061">
        <f>VLOOKUP(C3574,'A. Rate Class Allocations'!$B$124:$J$128,7,FALSE)</f>
        <v>1.0700573423086499</v>
      </c>
      <c r="R3574" s="1061">
        <f>VLOOKUP(C3574,'A. Rate Class Allocations'!$B$124:$J$128,9,FALSE)</f>
        <v>0.85888650963597402</v>
      </c>
      <c r="S3574" s="1060">
        <f t="shared" si="166"/>
        <v>103413.07683811491</v>
      </c>
      <c r="T3574" s="1060">
        <f t="shared" si="167"/>
        <v>26.789616274089894</v>
      </c>
    </row>
    <row r="3575" spans="1:20" s="1063" customFormat="1">
      <c r="A3575" s="1063" t="s">
        <v>846</v>
      </c>
      <c r="B3575" s="1063" t="s">
        <v>768</v>
      </c>
      <c r="C3575" s="1063" t="s">
        <v>118</v>
      </c>
      <c r="D3575" s="1063" t="s">
        <v>908</v>
      </c>
      <c r="E3575" s="1066">
        <v>2019</v>
      </c>
      <c r="F3575" s="1066" t="s">
        <v>844</v>
      </c>
      <c r="G3575" s="1064">
        <v>43644</v>
      </c>
      <c r="H3575" s="1117">
        <f t="shared" si="165"/>
        <v>2019</v>
      </c>
      <c r="I3575" s="1064">
        <v>43783.699817442131</v>
      </c>
      <c r="J3575" s="1063" t="s">
        <v>847</v>
      </c>
      <c r="K3575" s="1063" t="s">
        <v>842</v>
      </c>
      <c r="L3575" s="1064" t="s">
        <v>824</v>
      </c>
      <c r="M3575" s="1063">
        <v>205949</v>
      </c>
      <c r="N3575" s="1063">
        <v>52</v>
      </c>
      <c r="O3575" s="1062">
        <f>VLOOKUP(C3575,'A. Rate Class Allocations'!$B$124:$J$128,6,FALSE)</f>
        <v>0.96094519236849896</v>
      </c>
      <c r="P3575" s="1061">
        <f>VLOOKUP(C3575,'A. Rate Class Allocations'!$B$124:$J$128,8,FALSE)</f>
        <v>0.98007105038154396</v>
      </c>
      <c r="Q3575" s="1061">
        <f>VLOOKUP(C3575,'A. Rate Class Allocations'!$B$124:$J$128,7,FALSE)</f>
        <v>1.0700573423086499</v>
      </c>
      <c r="R3575" s="1061">
        <f>VLOOKUP(C3575,'A. Rate Class Allocations'!$B$124:$J$128,9,FALSE)</f>
        <v>0.85888650963597402</v>
      </c>
      <c r="S3575" s="1060">
        <f t="shared" si="166"/>
        <v>193961.64867023382</v>
      </c>
      <c r="T3575" s="1060">
        <f t="shared" si="167"/>
        <v>47.791006423982793</v>
      </c>
    </row>
    <row r="3576" spans="1:20" s="1063" customFormat="1">
      <c r="A3576" s="1063" t="s">
        <v>846</v>
      </c>
      <c r="B3576" s="1063" t="s">
        <v>768</v>
      </c>
      <c r="C3576" s="1063" t="s">
        <v>118</v>
      </c>
      <c r="D3576" s="1063" t="s">
        <v>907</v>
      </c>
      <c r="E3576" s="1066">
        <v>2019</v>
      </c>
      <c r="F3576" s="1066" t="s">
        <v>844</v>
      </c>
      <c r="G3576" s="1064">
        <v>43486</v>
      </c>
      <c r="H3576" s="1117">
        <f t="shared" si="165"/>
        <v>2019</v>
      </c>
      <c r="I3576" s="1064">
        <v>43748.708619895835</v>
      </c>
      <c r="J3576" s="1063" t="s">
        <v>847</v>
      </c>
      <c r="K3576" s="1063" t="s">
        <v>872</v>
      </c>
      <c r="L3576" s="1064" t="s">
        <v>825</v>
      </c>
      <c r="M3576" s="1063">
        <v>2709</v>
      </c>
      <c r="N3576" s="1063">
        <v>6.1</v>
      </c>
      <c r="O3576" s="1062">
        <f>VLOOKUP(C3576,'A. Rate Class Allocations'!$B$124:$J$128,6,FALSE)</f>
        <v>0.96094519236849896</v>
      </c>
      <c r="P3576" s="1061">
        <f>VLOOKUP(C3576,'A. Rate Class Allocations'!$B$124:$J$128,8,FALSE)</f>
        <v>0.98007105038154396</v>
      </c>
      <c r="Q3576" s="1061">
        <f>VLOOKUP(C3576,'A. Rate Class Allocations'!$B$124:$J$128,7,FALSE)</f>
        <v>1.0700573423086499</v>
      </c>
      <c r="R3576" s="1061">
        <f>VLOOKUP(C3576,'A. Rate Class Allocations'!$B$124:$J$128,9,FALSE)</f>
        <v>0.85888650963597402</v>
      </c>
      <c r="S3576" s="1060">
        <f t="shared" si="166"/>
        <v>2551.3214739943555</v>
      </c>
      <c r="T3576" s="1060">
        <f t="shared" si="167"/>
        <v>5.60625267665952</v>
      </c>
    </row>
    <row r="3577" spans="1:20" s="1063" customFormat="1">
      <c r="A3577" s="1063" t="s">
        <v>846</v>
      </c>
      <c r="B3577" s="1063" t="s">
        <v>768</v>
      </c>
      <c r="C3577" s="1063" t="s">
        <v>118</v>
      </c>
      <c r="D3577" s="1063" t="s">
        <v>906</v>
      </c>
      <c r="E3577" s="1066">
        <v>2019</v>
      </c>
      <c r="F3577" s="1066" t="s">
        <v>844</v>
      </c>
      <c r="G3577" s="1064">
        <v>43343</v>
      </c>
      <c r="H3577" s="1117">
        <f t="shared" si="165"/>
        <v>2018</v>
      </c>
      <c r="I3577" s="1064">
        <v>43777.705586446762</v>
      </c>
      <c r="J3577" s="1063" t="s">
        <v>847</v>
      </c>
      <c r="K3577" s="1063" t="s">
        <v>842</v>
      </c>
      <c r="L3577" s="1064" t="s">
        <v>825</v>
      </c>
      <c r="M3577" s="1063">
        <v>379</v>
      </c>
      <c r="N3577" s="1063">
        <v>0.1</v>
      </c>
      <c r="O3577" s="1062">
        <f>VLOOKUP(C3577,'A. Rate Class Allocations'!$B$124:$J$128,6,FALSE)</f>
        <v>0.96094519236849896</v>
      </c>
      <c r="P3577" s="1061">
        <f>VLOOKUP(C3577,'A. Rate Class Allocations'!$B$124:$J$128,8,FALSE)</f>
        <v>0.98007105038154396</v>
      </c>
      <c r="Q3577" s="1061">
        <f>VLOOKUP(C3577,'A. Rate Class Allocations'!$B$124:$J$128,7,FALSE)</f>
        <v>1.0700573423086499</v>
      </c>
      <c r="R3577" s="1061">
        <f>VLOOKUP(C3577,'A. Rate Class Allocations'!$B$124:$J$128,9,FALSE)</f>
        <v>0.85888650963597402</v>
      </c>
      <c r="S3577" s="1060">
        <f t="shared" si="166"/>
        <v>356.94013977255833</v>
      </c>
      <c r="T3577" s="1060">
        <f t="shared" si="167"/>
        <v>9.1905781584582305E-2</v>
      </c>
    </row>
    <row r="3578" spans="1:20" s="1063" customFormat="1">
      <c r="A3578" s="1063" t="s">
        <v>846</v>
      </c>
      <c r="B3578" s="1063" t="s">
        <v>768</v>
      </c>
      <c r="C3578" s="1063" t="s">
        <v>118</v>
      </c>
      <c r="D3578" s="1063" t="s">
        <v>906</v>
      </c>
      <c r="E3578" s="1066">
        <v>2019</v>
      </c>
      <c r="F3578" s="1066" t="s">
        <v>844</v>
      </c>
      <c r="G3578" s="1064">
        <v>43343</v>
      </c>
      <c r="H3578" s="1117">
        <f t="shared" si="165"/>
        <v>2018</v>
      </c>
      <c r="I3578" s="1064">
        <v>43777.705586446762</v>
      </c>
      <c r="J3578" s="1063" t="s">
        <v>847</v>
      </c>
      <c r="K3578" s="1063" t="s">
        <v>842</v>
      </c>
      <c r="L3578" s="1064" t="s">
        <v>825</v>
      </c>
      <c r="M3578" s="1063">
        <v>8638</v>
      </c>
      <c r="N3578" s="1063">
        <v>1</v>
      </c>
      <c r="O3578" s="1062">
        <f>VLOOKUP(C3578,'A. Rate Class Allocations'!$B$124:$J$128,6,FALSE)</f>
        <v>0.96094519236849896</v>
      </c>
      <c r="P3578" s="1061">
        <f>VLOOKUP(C3578,'A. Rate Class Allocations'!$B$124:$J$128,8,FALSE)</f>
        <v>0.98007105038154396</v>
      </c>
      <c r="Q3578" s="1061">
        <f>VLOOKUP(C3578,'A. Rate Class Allocations'!$B$124:$J$128,7,FALSE)</f>
        <v>1.0700573423086499</v>
      </c>
      <c r="R3578" s="1061">
        <f>VLOOKUP(C3578,'A. Rate Class Allocations'!$B$124:$J$128,9,FALSE)</f>
        <v>0.85888650963597402</v>
      </c>
      <c r="S3578" s="1060">
        <f t="shared" si="166"/>
        <v>8135.22144420939</v>
      </c>
      <c r="T3578" s="1060">
        <f t="shared" si="167"/>
        <v>0.91905781584582302</v>
      </c>
    </row>
    <row r="3579" spans="1:20" s="1063" customFormat="1">
      <c r="A3579" s="1063" t="s">
        <v>846</v>
      </c>
      <c r="B3579" s="1063" t="s">
        <v>768</v>
      </c>
      <c r="C3579" s="1063" t="s">
        <v>118</v>
      </c>
      <c r="D3579" s="1063" t="s">
        <v>906</v>
      </c>
      <c r="E3579" s="1066">
        <v>2019</v>
      </c>
      <c r="F3579" s="1066" t="s">
        <v>844</v>
      </c>
      <c r="G3579" s="1064">
        <v>43343</v>
      </c>
      <c r="H3579" s="1117">
        <f t="shared" si="165"/>
        <v>2018</v>
      </c>
      <c r="I3579" s="1064">
        <v>43777.705586446762</v>
      </c>
      <c r="J3579" s="1063" t="s">
        <v>843</v>
      </c>
      <c r="K3579" s="1063" t="s">
        <v>842</v>
      </c>
      <c r="L3579" s="1064" t="s">
        <v>825</v>
      </c>
      <c r="M3579" s="1063">
        <v>117.33</v>
      </c>
      <c r="N3579" s="1063">
        <v>0.03</v>
      </c>
      <c r="O3579" s="1062">
        <f>VLOOKUP(C3579,'A. Rate Class Allocations'!$B$124:$J$128,6,FALSE)</f>
        <v>0.96094519236849896</v>
      </c>
      <c r="P3579" s="1061">
        <f>VLOOKUP(C3579,'A. Rate Class Allocations'!$B$124:$J$128,8,FALSE)</f>
        <v>0.98007105038154396</v>
      </c>
      <c r="Q3579" s="1061">
        <f>VLOOKUP(C3579,'A. Rate Class Allocations'!$B$124:$J$128,7,FALSE)</f>
        <v>1.0700573423086499</v>
      </c>
      <c r="R3579" s="1061">
        <f>VLOOKUP(C3579,'A. Rate Class Allocations'!$B$124:$J$128,9,FALSE)</f>
        <v>0.85888650963597402</v>
      </c>
      <c r="S3579" s="1060">
        <f t="shared" si="166"/>
        <v>110.5007561992461</v>
      </c>
      <c r="T3579" s="1060">
        <f t="shared" si="167"/>
        <v>2.7571734475374688E-2</v>
      </c>
    </row>
    <row r="3580" spans="1:20" s="1063" customFormat="1">
      <c r="A3580" s="1063" t="s">
        <v>846</v>
      </c>
      <c r="B3580" s="1063" t="s">
        <v>768</v>
      </c>
      <c r="C3580" s="1063" t="s">
        <v>118</v>
      </c>
      <c r="D3580" s="1063" t="s">
        <v>906</v>
      </c>
      <c r="E3580" s="1066">
        <v>2019</v>
      </c>
      <c r="F3580" s="1066" t="s">
        <v>844</v>
      </c>
      <c r="G3580" s="1064">
        <v>43343</v>
      </c>
      <c r="H3580" s="1117">
        <f t="shared" si="165"/>
        <v>2018</v>
      </c>
      <c r="I3580" s="1064">
        <v>43777.705586446762</v>
      </c>
      <c r="J3580" s="1063" t="s">
        <v>843</v>
      </c>
      <c r="K3580" s="1063" t="s">
        <v>842</v>
      </c>
      <c r="L3580" s="1064" t="s">
        <v>825</v>
      </c>
      <c r="M3580" s="1063">
        <v>1830.348</v>
      </c>
      <c r="N3580" s="1063">
        <v>0.46800000000000003</v>
      </c>
      <c r="O3580" s="1062">
        <f>VLOOKUP(C3580,'A. Rate Class Allocations'!$B$124:$J$128,6,FALSE)</f>
        <v>0.96094519236849896</v>
      </c>
      <c r="P3580" s="1061">
        <f>VLOOKUP(C3580,'A. Rate Class Allocations'!$B$124:$J$128,8,FALSE)</f>
        <v>0.98007105038154396</v>
      </c>
      <c r="Q3580" s="1061">
        <f>VLOOKUP(C3580,'A. Rate Class Allocations'!$B$124:$J$128,7,FALSE)</f>
        <v>1.0700573423086499</v>
      </c>
      <c r="R3580" s="1061">
        <f>VLOOKUP(C3580,'A. Rate Class Allocations'!$B$124:$J$128,9,FALSE)</f>
        <v>0.85888650963597402</v>
      </c>
      <c r="S3580" s="1060">
        <f t="shared" si="166"/>
        <v>1723.8117967082392</v>
      </c>
      <c r="T3580" s="1060">
        <f t="shared" si="167"/>
        <v>0.4301190578158452</v>
      </c>
    </row>
    <row r="3581" spans="1:20" s="1063" customFormat="1">
      <c r="A3581" s="1063" t="s">
        <v>846</v>
      </c>
      <c r="B3581" s="1063" t="s">
        <v>768</v>
      </c>
      <c r="C3581" s="1063" t="s">
        <v>118</v>
      </c>
      <c r="D3581" s="1063" t="s">
        <v>906</v>
      </c>
      <c r="E3581" s="1066">
        <v>2019</v>
      </c>
      <c r="F3581" s="1066" t="s">
        <v>844</v>
      </c>
      <c r="G3581" s="1064">
        <v>43343</v>
      </c>
      <c r="H3581" s="1117">
        <f t="shared" si="165"/>
        <v>2018</v>
      </c>
      <c r="I3581" s="1064">
        <v>43777.705586446762</v>
      </c>
      <c r="J3581" s="1063" t="s">
        <v>843</v>
      </c>
      <c r="K3581" s="1063" t="s">
        <v>842</v>
      </c>
      <c r="L3581" s="1063" t="s">
        <v>825</v>
      </c>
      <c r="M3581" s="1063">
        <v>1891.54</v>
      </c>
      <c r="N3581" s="1063">
        <v>0.48380000000000001</v>
      </c>
      <c r="O3581" s="1062">
        <f>VLOOKUP(C3581,'A. Rate Class Allocations'!$B$124:$J$128,6,FALSE)</f>
        <v>0.96094519236849896</v>
      </c>
      <c r="P3581" s="1061">
        <f>VLOOKUP(C3581,'A. Rate Class Allocations'!$B$124:$J$128,8,FALSE)</f>
        <v>0.98007105038154396</v>
      </c>
      <c r="Q3581" s="1061">
        <f>VLOOKUP(C3581,'A. Rate Class Allocations'!$B$124:$J$128,7,FALSE)</f>
        <v>1.0700573423086499</v>
      </c>
      <c r="R3581" s="1061">
        <f>VLOOKUP(C3581,'A. Rate Class Allocations'!$B$124:$J$128,9,FALSE)</f>
        <v>0.85888650963597402</v>
      </c>
      <c r="S3581" s="1060">
        <f t="shared" si="166"/>
        <v>1781.4420896712004</v>
      </c>
      <c r="T3581" s="1060">
        <f t="shared" si="167"/>
        <v>0.44464017130620914</v>
      </c>
    </row>
    <row r="3582" spans="1:20" s="1063" customFormat="1">
      <c r="A3582" s="1063" t="s">
        <v>846</v>
      </c>
      <c r="B3582" s="1063" t="s">
        <v>768</v>
      </c>
      <c r="C3582" s="1063" t="s">
        <v>118</v>
      </c>
      <c r="D3582" s="1063" t="s">
        <v>906</v>
      </c>
      <c r="E3582" s="1066">
        <v>2019</v>
      </c>
      <c r="F3582" s="1066" t="s">
        <v>844</v>
      </c>
      <c r="G3582" s="1064">
        <v>43343</v>
      </c>
      <c r="H3582" s="1117">
        <f t="shared" si="165"/>
        <v>2018</v>
      </c>
      <c r="I3582" s="1064">
        <v>43777.705586446762</v>
      </c>
      <c r="J3582" s="1063" t="s">
        <v>843</v>
      </c>
      <c r="K3582" s="1063" t="s">
        <v>842</v>
      </c>
      <c r="L3582" s="1063" t="s">
        <v>825</v>
      </c>
      <c r="M3582" s="1063">
        <v>422.4</v>
      </c>
      <c r="N3582" s="1063">
        <v>0.108</v>
      </c>
      <c r="O3582" s="1062">
        <f>VLOOKUP(C3582,'A. Rate Class Allocations'!$B$124:$J$128,6,FALSE)</f>
        <v>0.96094519236849896</v>
      </c>
      <c r="P3582" s="1061">
        <f>VLOOKUP(C3582,'A. Rate Class Allocations'!$B$124:$J$128,8,FALSE)</f>
        <v>0.98007105038154396</v>
      </c>
      <c r="Q3582" s="1061">
        <f>VLOOKUP(C3582,'A. Rate Class Allocations'!$B$124:$J$128,7,FALSE)</f>
        <v>1.0700573423086499</v>
      </c>
      <c r="R3582" s="1061">
        <f>VLOOKUP(C3582,'A. Rate Class Allocations'!$B$124:$J$128,9,FALSE)</f>
        <v>0.85888650963597402</v>
      </c>
      <c r="S3582" s="1060">
        <f t="shared" si="166"/>
        <v>397.81402385205445</v>
      </c>
      <c r="T3582" s="1060">
        <f t="shared" si="167"/>
        <v>9.9258244111348884E-2</v>
      </c>
    </row>
    <row r="3583" spans="1:20" s="1063" customFormat="1">
      <c r="A3583" s="1063" t="s">
        <v>846</v>
      </c>
      <c r="B3583" s="1063" t="s">
        <v>768</v>
      </c>
      <c r="C3583" s="1063" t="s">
        <v>118</v>
      </c>
      <c r="D3583" s="1063" t="s">
        <v>906</v>
      </c>
      <c r="E3583" s="1066">
        <v>2019</v>
      </c>
      <c r="F3583" s="1066" t="s">
        <v>844</v>
      </c>
      <c r="G3583" s="1064">
        <v>43343</v>
      </c>
      <c r="H3583" s="1117">
        <f t="shared" si="165"/>
        <v>2018</v>
      </c>
      <c r="I3583" s="1064">
        <v>43777.705586446762</v>
      </c>
      <c r="J3583" s="1063" t="s">
        <v>843</v>
      </c>
      <c r="K3583" s="1063" t="s">
        <v>842</v>
      </c>
      <c r="L3583" s="1063" t="s">
        <v>825</v>
      </c>
      <c r="M3583" s="1063">
        <v>96.18</v>
      </c>
      <c r="N3583" s="1063">
        <v>2.46E-2</v>
      </c>
      <c r="O3583" s="1062">
        <f>VLOOKUP(C3583,'A. Rate Class Allocations'!$B$124:$J$128,6,FALSE)</f>
        <v>0.96094519236849896</v>
      </c>
      <c r="P3583" s="1061">
        <f>VLOOKUP(C3583,'A. Rate Class Allocations'!$B$124:$J$128,8,FALSE)</f>
        <v>0.98007105038154396</v>
      </c>
      <c r="Q3583" s="1061">
        <f>VLOOKUP(C3583,'A. Rate Class Allocations'!$B$124:$J$128,7,FALSE)</f>
        <v>1.0700573423086499</v>
      </c>
      <c r="R3583" s="1061">
        <f>VLOOKUP(C3583,'A. Rate Class Allocations'!$B$124:$J$128,9,FALSE)</f>
        <v>0.85888650963597402</v>
      </c>
      <c r="S3583" s="1060">
        <f t="shared" si="166"/>
        <v>90.58180116972207</v>
      </c>
      <c r="T3583" s="1060">
        <f t="shared" si="167"/>
        <v>2.2608822269807247E-2</v>
      </c>
    </row>
    <row r="3584" spans="1:20" s="1063" customFormat="1">
      <c r="A3584" s="1063" t="s">
        <v>846</v>
      </c>
      <c r="B3584" s="1063" t="s">
        <v>768</v>
      </c>
      <c r="C3584" s="1063" t="s">
        <v>118</v>
      </c>
      <c r="D3584" s="1063" t="s">
        <v>906</v>
      </c>
      <c r="E3584" s="1066">
        <v>2019</v>
      </c>
      <c r="F3584" s="1066" t="s">
        <v>844</v>
      </c>
      <c r="G3584" s="1064">
        <v>43343</v>
      </c>
      <c r="H3584" s="1117">
        <f t="shared" si="165"/>
        <v>2018</v>
      </c>
      <c r="I3584" s="1064">
        <v>43777.705586446762</v>
      </c>
      <c r="J3584" s="1063" t="s">
        <v>843</v>
      </c>
      <c r="K3584" s="1063" t="s">
        <v>842</v>
      </c>
      <c r="L3584" s="1063" t="s">
        <v>825</v>
      </c>
      <c r="M3584" s="1063">
        <v>583.79999999999995</v>
      </c>
      <c r="N3584" s="1063">
        <v>0</v>
      </c>
      <c r="O3584" s="1062">
        <f>VLOOKUP(C3584,'A. Rate Class Allocations'!$B$124:$J$128,6,FALSE)</f>
        <v>0.96094519236849896</v>
      </c>
      <c r="P3584" s="1061">
        <f>VLOOKUP(C3584,'A. Rate Class Allocations'!$B$124:$J$128,8,FALSE)</f>
        <v>0.98007105038154396</v>
      </c>
      <c r="Q3584" s="1061">
        <f>VLOOKUP(C3584,'A. Rate Class Allocations'!$B$124:$J$128,7,FALSE)</f>
        <v>1.0700573423086499</v>
      </c>
      <c r="R3584" s="1061">
        <f>VLOOKUP(C3584,'A. Rate Class Allocations'!$B$124:$J$128,9,FALSE)</f>
        <v>0.85888650963597402</v>
      </c>
      <c r="S3584" s="1060">
        <f t="shared" si="166"/>
        <v>549.81966648870593</v>
      </c>
      <c r="T3584" s="1060">
        <f t="shared" si="167"/>
        <v>0</v>
      </c>
    </row>
    <row r="3585" spans="1:20" s="1063" customFormat="1">
      <c r="A3585" s="1063" t="s">
        <v>846</v>
      </c>
      <c r="B3585" s="1063" t="s">
        <v>768</v>
      </c>
      <c r="C3585" s="1063" t="s">
        <v>118</v>
      </c>
      <c r="D3585" s="1063" t="s">
        <v>906</v>
      </c>
      <c r="E3585" s="1066">
        <v>2019</v>
      </c>
      <c r="F3585" s="1066" t="s">
        <v>844</v>
      </c>
      <c r="G3585" s="1064">
        <v>43343</v>
      </c>
      <c r="H3585" s="1117">
        <f t="shared" si="165"/>
        <v>2018</v>
      </c>
      <c r="I3585" s="1064">
        <v>43777.705586446762</v>
      </c>
      <c r="J3585" s="1063" t="s">
        <v>843</v>
      </c>
      <c r="K3585" s="1063" t="s">
        <v>842</v>
      </c>
      <c r="L3585" s="1063" t="s">
        <v>825</v>
      </c>
      <c r="M3585" s="1063">
        <v>583.79999999999995</v>
      </c>
      <c r="N3585" s="1063">
        <v>0</v>
      </c>
      <c r="O3585" s="1062">
        <f>VLOOKUP(C3585,'A. Rate Class Allocations'!$B$124:$J$128,6,FALSE)</f>
        <v>0.96094519236849896</v>
      </c>
      <c r="P3585" s="1061">
        <f>VLOOKUP(C3585,'A. Rate Class Allocations'!$B$124:$J$128,8,FALSE)</f>
        <v>0.98007105038154396</v>
      </c>
      <c r="Q3585" s="1061">
        <f>VLOOKUP(C3585,'A. Rate Class Allocations'!$B$124:$J$128,7,FALSE)</f>
        <v>1.0700573423086499</v>
      </c>
      <c r="R3585" s="1061">
        <f>VLOOKUP(C3585,'A. Rate Class Allocations'!$B$124:$J$128,9,FALSE)</f>
        <v>0.85888650963597402</v>
      </c>
      <c r="S3585" s="1060">
        <f t="shared" si="166"/>
        <v>549.81966648870593</v>
      </c>
      <c r="T3585" s="1060">
        <f t="shared" si="167"/>
        <v>0</v>
      </c>
    </row>
    <row r="3586" spans="1:20" s="1063" customFormat="1">
      <c r="A3586" s="1063" t="s">
        <v>846</v>
      </c>
      <c r="B3586" s="1063" t="s">
        <v>768</v>
      </c>
      <c r="C3586" s="1063" t="s">
        <v>118</v>
      </c>
      <c r="D3586" s="1063" t="s">
        <v>905</v>
      </c>
      <c r="E3586" s="1066">
        <v>2019</v>
      </c>
      <c r="F3586" s="1066" t="s">
        <v>844</v>
      </c>
      <c r="G3586" s="1064">
        <v>43312</v>
      </c>
      <c r="H3586" s="1117">
        <f t="shared" si="165"/>
        <v>2018</v>
      </c>
      <c r="I3586" s="1064">
        <v>43739.703485636572</v>
      </c>
      <c r="J3586" s="1063" t="s">
        <v>847</v>
      </c>
      <c r="K3586" s="1063" t="s">
        <v>842</v>
      </c>
      <c r="L3586" s="1063" t="s">
        <v>825</v>
      </c>
      <c r="M3586" s="1063">
        <v>23905</v>
      </c>
      <c r="N3586" s="1063">
        <v>6.1</v>
      </c>
      <c r="O3586" s="1062">
        <f>VLOOKUP(C3586,'A. Rate Class Allocations'!$B$124:$J$128,6,FALSE)</f>
        <v>0.96094519236849896</v>
      </c>
      <c r="P3586" s="1061">
        <f>VLOOKUP(C3586,'A. Rate Class Allocations'!$B$124:$J$128,8,FALSE)</f>
        <v>0.98007105038154396</v>
      </c>
      <c r="Q3586" s="1061">
        <f>VLOOKUP(C3586,'A. Rate Class Allocations'!$B$124:$J$128,7,FALSE)</f>
        <v>1.0700573423086499</v>
      </c>
      <c r="R3586" s="1061">
        <f>VLOOKUP(C3586,'A. Rate Class Allocations'!$B$124:$J$128,9,FALSE)</f>
        <v>0.85888650963597402</v>
      </c>
      <c r="S3586" s="1060">
        <f t="shared" si="166"/>
        <v>22513.599053464401</v>
      </c>
      <c r="T3586" s="1060">
        <f t="shared" si="167"/>
        <v>5.60625267665952</v>
      </c>
    </row>
    <row r="3587" spans="1:20" s="1063" customFormat="1">
      <c r="A3587" s="1063" t="s">
        <v>846</v>
      </c>
      <c r="B3587" s="1063" t="s">
        <v>768</v>
      </c>
      <c r="C3587" s="1063" t="s">
        <v>118</v>
      </c>
      <c r="D3587" s="1063" t="s">
        <v>904</v>
      </c>
      <c r="E3587" s="1066">
        <v>2019</v>
      </c>
      <c r="F3587" s="1066" t="s">
        <v>844</v>
      </c>
      <c r="G3587" s="1064">
        <v>43727</v>
      </c>
      <c r="H3587" s="1117">
        <f t="shared" si="165"/>
        <v>2019</v>
      </c>
      <c r="I3587" s="1064">
        <v>43788.774206226852</v>
      </c>
      <c r="J3587" s="1063" t="s">
        <v>843</v>
      </c>
      <c r="K3587" s="1063" t="s">
        <v>842</v>
      </c>
      <c r="L3587" s="1063" t="s">
        <v>825</v>
      </c>
      <c r="M3587" s="1063">
        <v>4670.3999999999996</v>
      </c>
      <c r="N3587" s="1063">
        <v>0</v>
      </c>
      <c r="O3587" s="1062">
        <f>VLOOKUP(C3587,'A. Rate Class Allocations'!$B$124:$J$128,6,FALSE)</f>
        <v>0.96094519236849896</v>
      </c>
      <c r="P3587" s="1061">
        <f>VLOOKUP(C3587,'A. Rate Class Allocations'!$B$124:$J$128,8,FALSE)</f>
        <v>0.98007105038154396</v>
      </c>
      <c r="Q3587" s="1061">
        <f>VLOOKUP(C3587,'A. Rate Class Allocations'!$B$124:$J$128,7,FALSE)</f>
        <v>1.0700573423086499</v>
      </c>
      <c r="R3587" s="1061">
        <f>VLOOKUP(C3587,'A. Rate Class Allocations'!$B$124:$J$128,9,FALSE)</f>
        <v>0.85888650963597402</v>
      </c>
      <c r="S3587" s="1060">
        <f t="shared" si="166"/>
        <v>4398.5573319096475</v>
      </c>
      <c r="T3587" s="1060">
        <f t="shared" si="167"/>
        <v>0</v>
      </c>
    </row>
    <row r="3588" spans="1:20" s="1063" customFormat="1">
      <c r="A3588" s="1063" t="s">
        <v>846</v>
      </c>
      <c r="B3588" s="1063" t="s">
        <v>768</v>
      </c>
      <c r="C3588" s="1063" t="s">
        <v>118</v>
      </c>
      <c r="D3588" s="1063" t="s">
        <v>904</v>
      </c>
      <c r="E3588" s="1066">
        <v>2019</v>
      </c>
      <c r="F3588" s="1066" t="s">
        <v>844</v>
      </c>
      <c r="G3588" s="1064">
        <v>43727</v>
      </c>
      <c r="H3588" s="1117">
        <f t="shared" ref="H3588:H3651" si="168">YEAR(G3588)</f>
        <v>2019</v>
      </c>
      <c r="I3588" s="1064">
        <v>43788.774206226852</v>
      </c>
      <c r="J3588" s="1063" t="s">
        <v>843</v>
      </c>
      <c r="K3588" s="1063" t="s">
        <v>842</v>
      </c>
      <c r="L3588" s="1063" t="s">
        <v>825</v>
      </c>
      <c r="M3588" s="1063">
        <v>2388.88</v>
      </c>
      <c r="N3588" s="1063">
        <v>0.52</v>
      </c>
      <c r="O3588" s="1062">
        <f>VLOOKUP(C3588,'A. Rate Class Allocations'!$B$124:$J$128,6,FALSE)</f>
        <v>0.96094519236849896</v>
      </c>
      <c r="P3588" s="1061">
        <f>VLOOKUP(C3588,'A. Rate Class Allocations'!$B$124:$J$128,8,FALSE)</f>
        <v>0.98007105038154396</v>
      </c>
      <c r="Q3588" s="1061">
        <f>VLOOKUP(C3588,'A. Rate Class Allocations'!$B$124:$J$128,7,FALSE)</f>
        <v>1.0700573423086499</v>
      </c>
      <c r="R3588" s="1061">
        <f>VLOOKUP(C3588,'A. Rate Class Allocations'!$B$124:$J$128,9,FALSE)</f>
        <v>0.85888650963597402</v>
      </c>
      <c r="S3588" s="1060">
        <f t="shared" ref="S3588:S3651" si="169">M3588*O3588*P3588</f>
        <v>2249.8341981526892</v>
      </c>
      <c r="T3588" s="1060">
        <f t="shared" ref="T3588:T3651" si="170">N3588*Q3588*R3588</f>
        <v>0.47791006423982796</v>
      </c>
    </row>
    <row r="3589" spans="1:20" s="1063" customFormat="1">
      <c r="A3589" s="1063" t="s">
        <v>846</v>
      </c>
      <c r="B3589" s="1063" t="s">
        <v>768</v>
      </c>
      <c r="C3589" s="1063" t="s">
        <v>118</v>
      </c>
      <c r="D3589" s="1063" t="s">
        <v>904</v>
      </c>
      <c r="E3589" s="1066">
        <v>2019</v>
      </c>
      <c r="F3589" s="1066" t="s">
        <v>844</v>
      </c>
      <c r="G3589" s="1064">
        <v>43727</v>
      </c>
      <c r="H3589" s="1117">
        <f t="shared" si="168"/>
        <v>2019</v>
      </c>
      <c r="I3589" s="1064">
        <v>43788.774206226852</v>
      </c>
      <c r="J3589" s="1063" t="s">
        <v>843</v>
      </c>
      <c r="K3589" s="1063" t="s">
        <v>842</v>
      </c>
      <c r="L3589" s="1063" t="s">
        <v>825</v>
      </c>
      <c r="M3589" s="1063">
        <v>579.30340000000001</v>
      </c>
      <c r="N3589" s="1063">
        <v>0.12609999999999999</v>
      </c>
      <c r="O3589" s="1062">
        <f>VLOOKUP(C3589,'A. Rate Class Allocations'!$B$124:$J$128,6,FALSE)</f>
        <v>0.96094519236849896</v>
      </c>
      <c r="P3589" s="1061">
        <f>VLOOKUP(C3589,'A. Rate Class Allocations'!$B$124:$J$128,8,FALSE)</f>
        <v>0.98007105038154396</v>
      </c>
      <c r="Q3589" s="1061">
        <f>VLOOKUP(C3589,'A. Rate Class Allocations'!$B$124:$J$128,7,FALSE)</f>
        <v>1.0700573423086499</v>
      </c>
      <c r="R3589" s="1061">
        <f>VLOOKUP(C3589,'A. Rate Class Allocations'!$B$124:$J$128,9,FALSE)</f>
        <v>0.85888650963597402</v>
      </c>
      <c r="S3589" s="1060">
        <f t="shared" si="169"/>
        <v>545.58479305202718</v>
      </c>
      <c r="T3589" s="1060">
        <f t="shared" si="170"/>
        <v>0.11589319057815826</v>
      </c>
    </row>
    <row r="3590" spans="1:20" s="1063" customFormat="1">
      <c r="A3590" s="1063" t="s">
        <v>846</v>
      </c>
      <c r="B3590" s="1063" t="s">
        <v>768</v>
      </c>
      <c r="C3590" s="1063" t="s">
        <v>118</v>
      </c>
      <c r="D3590" s="1063" t="s">
        <v>904</v>
      </c>
      <c r="E3590" s="1066">
        <v>2019</v>
      </c>
      <c r="F3590" s="1066" t="s">
        <v>844</v>
      </c>
      <c r="G3590" s="1064">
        <v>43727</v>
      </c>
      <c r="H3590" s="1117">
        <f t="shared" si="168"/>
        <v>2019</v>
      </c>
      <c r="I3590" s="1064">
        <v>43788.774206226852</v>
      </c>
      <c r="J3590" s="1063" t="s">
        <v>847</v>
      </c>
      <c r="K3590" s="1063" t="s">
        <v>842</v>
      </c>
      <c r="L3590" s="1063" t="s">
        <v>825</v>
      </c>
      <c r="M3590" s="1063">
        <v>490</v>
      </c>
      <c r="N3590" s="1063">
        <v>5.6000000000000001E-2</v>
      </c>
      <c r="O3590" s="1062">
        <f>VLOOKUP(C3590,'A. Rate Class Allocations'!$B$124:$J$128,6,FALSE)</f>
        <v>0.96094519236849896</v>
      </c>
      <c r="P3590" s="1061">
        <f>VLOOKUP(C3590,'A. Rate Class Allocations'!$B$124:$J$128,8,FALSE)</f>
        <v>0.98007105038154396</v>
      </c>
      <c r="Q3590" s="1061">
        <f>VLOOKUP(C3590,'A. Rate Class Allocations'!$B$124:$J$128,7,FALSE)</f>
        <v>1.0700573423086499</v>
      </c>
      <c r="R3590" s="1061">
        <f>VLOOKUP(C3590,'A. Rate Class Allocations'!$B$124:$J$128,9,FALSE)</f>
        <v>0.85888650963597402</v>
      </c>
      <c r="S3590" s="1060">
        <f t="shared" si="169"/>
        <v>461.4793363814079</v>
      </c>
      <c r="T3590" s="1060">
        <f t="shared" si="170"/>
        <v>5.1467237687366087E-2</v>
      </c>
    </row>
    <row r="3591" spans="1:20" s="1063" customFormat="1">
      <c r="A3591" s="1063" t="s">
        <v>846</v>
      </c>
      <c r="B3591" s="1063" t="s">
        <v>768</v>
      </c>
      <c r="C3591" s="1063" t="s">
        <v>118</v>
      </c>
      <c r="D3591" s="1063" t="s">
        <v>904</v>
      </c>
      <c r="E3591" s="1066">
        <v>2019</v>
      </c>
      <c r="F3591" s="1066" t="s">
        <v>844</v>
      </c>
      <c r="G3591" s="1064">
        <v>43727</v>
      </c>
      <c r="H3591" s="1117">
        <f t="shared" si="168"/>
        <v>2019</v>
      </c>
      <c r="I3591" s="1064">
        <v>43788.774206226852</v>
      </c>
      <c r="J3591" s="1063" t="s">
        <v>847</v>
      </c>
      <c r="K3591" s="1063" t="s">
        <v>842</v>
      </c>
      <c r="L3591" s="1063" t="s">
        <v>825</v>
      </c>
      <c r="M3591" s="1063">
        <v>489</v>
      </c>
      <c r="N3591" s="1063">
        <v>0</v>
      </c>
      <c r="O3591" s="1062">
        <f>VLOOKUP(C3591,'A. Rate Class Allocations'!$B$124:$J$128,6,FALSE)</f>
        <v>0.96094519236849896</v>
      </c>
      <c r="P3591" s="1061">
        <f>VLOOKUP(C3591,'A. Rate Class Allocations'!$B$124:$J$128,8,FALSE)</f>
        <v>0.98007105038154396</v>
      </c>
      <c r="Q3591" s="1061">
        <f>VLOOKUP(C3591,'A. Rate Class Allocations'!$B$124:$J$128,7,FALSE)</f>
        <v>1.0700573423086499</v>
      </c>
      <c r="R3591" s="1061">
        <f>VLOOKUP(C3591,'A. Rate Class Allocations'!$B$124:$J$128,9,FALSE)</f>
        <v>0.85888650963597402</v>
      </c>
      <c r="S3591" s="1060">
        <f t="shared" si="169"/>
        <v>460.53754181736423</v>
      </c>
      <c r="T3591" s="1060">
        <f t="shared" si="170"/>
        <v>0</v>
      </c>
    </row>
    <row r="3592" spans="1:20" s="1063" customFormat="1">
      <c r="A3592" s="1063" t="s">
        <v>846</v>
      </c>
      <c r="B3592" s="1063" t="s">
        <v>768</v>
      </c>
      <c r="C3592" s="1063" t="s">
        <v>118</v>
      </c>
      <c r="D3592" s="1063" t="s">
        <v>904</v>
      </c>
      <c r="E3592" s="1066">
        <v>2019</v>
      </c>
      <c r="F3592" s="1066" t="s">
        <v>844</v>
      </c>
      <c r="G3592" s="1064">
        <v>43727</v>
      </c>
      <c r="H3592" s="1117">
        <f t="shared" si="168"/>
        <v>2019</v>
      </c>
      <c r="I3592" s="1064">
        <v>43788.774206226852</v>
      </c>
      <c r="J3592" s="1063" t="s">
        <v>843</v>
      </c>
      <c r="K3592" s="1063" t="s">
        <v>842</v>
      </c>
      <c r="L3592" s="1063" t="s">
        <v>825</v>
      </c>
      <c r="M3592" s="1063">
        <v>4975.68</v>
      </c>
      <c r="N3592" s="1063">
        <v>0.56799999999999995</v>
      </c>
      <c r="O3592" s="1062">
        <f>VLOOKUP(C3592,'A. Rate Class Allocations'!$B$124:$J$128,6,FALSE)</f>
        <v>0.96094519236849896</v>
      </c>
      <c r="P3592" s="1061">
        <f>VLOOKUP(C3592,'A. Rate Class Allocations'!$B$124:$J$128,8,FALSE)</f>
        <v>0.98007105038154396</v>
      </c>
      <c r="Q3592" s="1061">
        <f>VLOOKUP(C3592,'A. Rate Class Allocations'!$B$124:$J$128,7,FALSE)</f>
        <v>1.0700573423086499</v>
      </c>
      <c r="R3592" s="1061">
        <f>VLOOKUP(C3592,'A. Rate Class Allocations'!$B$124:$J$128,9,FALSE)</f>
        <v>0.85888650963597402</v>
      </c>
      <c r="S3592" s="1060">
        <f t="shared" si="169"/>
        <v>4686.0683764209061</v>
      </c>
      <c r="T3592" s="1060">
        <f t="shared" si="170"/>
        <v>0.52202483940042743</v>
      </c>
    </row>
    <row r="3593" spans="1:20" s="1063" customFormat="1">
      <c r="A3593" s="1063" t="s">
        <v>846</v>
      </c>
      <c r="B3593" s="1063" t="s">
        <v>768</v>
      </c>
      <c r="C3593" s="1063" t="s">
        <v>118</v>
      </c>
      <c r="D3593" s="1063" t="s">
        <v>903</v>
      </c>
      <c r="E3593" s="1066">
        <v>2019</v>
      </c>
      <c r="F3593" s="1066" t="s">
        <v>844</v>
      </c>
      <c r="G3593" s="1064">
        <v>43727</v>
      </c>
      <c r="H3593" s="1117">
        <f t="shared" si="168"/>
        <v>2019</v>
      </c>
      <c r="I3593" s="1064">
        <v>43788.774401793984</v>
      </c>
      <c r="J3593" s="1063" t="s">
        <v>843</v>
      </c>
      <c r="K3593" s="1063" t="s">
        <v>842</v>
      </c>
      <c r="L3593" s="1063" t="s">
        <v>825</v>
      </c>
      <c r="M3593" s="1063">
        <v>4086.6</v>
      </c>
      <c r="N3593" s="1063">
        <v>0</v>
      </c>
      <c r="O3593" s="1062">
        <f>VLOOKUP(C3593,'A. Rate Class Allocations'!$B$124:$J$128,6,FALSE)</f>
        <v>0.96094519236849896</v>
      </c>
      <c r="P3593" s="1061">
        <f>VLOOKUP(C3593,'A. Rate Class Allocations'!$B$124:$J$128,8,FALSE)</f>
        <v>0.98007105038154396</v>
      </c>
      <c r="Q3593" s="1061">
        <f>VLOOKUP(C3593,'A. Rate Class Allocations'!$B$124:$J$128,7,FALSE)</f>
        <v>1.0700573423086499</v>
      </c>
      <c r="R3593" s="1061">
        <f>VLOOKUP(C3593,'A. Rate Class Allocations'!$B$124:$J$128,9,FALSE)</f>
        <v>0.85888650963597402</v>
      </c>
      <c r="S3593" s="1060">
        <f t="shared" si="169"/>
        <v>3848.7376654209415</v>
      </c>
      <c r="T3593" s="1060">
        <f t="shared" si="170"/>
        <v>0</v>
      </c>
    </row>
    <row r="3594" spans="1:20" s="1063" customFormat="1">
      <c r="A3594" s="1063" t="s">
        <v>846</v>
      </c>
      <c r="B3594" s="1063" t="s">
        <v>768</v>
      </c>
      <c r="C3594" s="1063" t="s">
        <v>118</v>
      </c>
      <c r="D3594" s="1063" t="s">
        <v>903</v>
      </c>
      <c r="E3594" s="1066">
        <v>2019</v>
      </c>
      <c r="F3594" s="1066" t="s">
        <v>844</v>
      </c>
      <c r="G3594" s="1064">
        <v>43727</v>
      </c>
      <c r="H3594" s="1117">
        <f t="shared" si="168"/>
        <v>2019</v>
      </c>
      <c r="I3594" s="1064">
        <v>43788.774401793984</v>
      </c>
      <c r="J3594" s="1063" t="s">
        <v>843</v>
      </c>
      <c r="K3594" s="1063" t="s">
        <v>842</v>
      </c>
      <c r="L3594" s="1063" t="s">
        <v>825</v>
      </c>
      <c r="M3594" s="1063">
        <v>1745.72</v>
      </c>
      <c r="N3594" s="1063">
        <v>0.38</v>
      </c>
      <c r="O3594" s="1062">
        <f>VLOOKUP(C3594,'A. Rate Class Allocations'!$B$124:$J$128,6,FALSE)</f>
        <v>0.96094519236849896</v>
      </c>
      <c r="P3594" s="1061">
        <f>VLOOKUP(C3594,'A. Rate Class Allocations'!$B$124:$J$128,8,FALSE)</f>
        <v>0.98007105038154396</v>
      </c>
      <c r="Q3594" s="1061">
        <f>VLOOKUP(C3594,'A. Rate Class Allocations'!$B$124:$J$128,7,FALSE)</f>
        <v>1.0700573423086499</v>
      </c>
      <c r="R3594" s="1061">
        <f>VLOOKUP(C3594,'A. Rate Class Allocations'!$B$124:$J$128,9,FALSE)</f>
        <v>0.85888650963597402</v>
      </c>
      <c r="S3594" s="1060">
        <f t="shared" si="169"/>
        <v>1644.1096063423497</v>
      </c>
      <c r="T3594" s="1060">
        <f t="shared" si="170"/>
        <v>0.34924197002141277</v>
      </c>
    </row>
    <row r="3595" spans="1:20" s="1063" customFormat="1">
      <c r="A3595" s="1063" t="s">
        <v>846</v>
      </c>
      <c r="B3595" s="1063" t="s">
        <v>768</v>
      </c>
      <c r="C3595" s="1063" t="s">
        <v>118</v>
      </c>
      <c r="D3595" s="1063" t="s">
        <v>903</v>
      </c>
      <c r="E3595" s="1066">
        <v>2019</v>
      </c>
      <c r="F3595" s="1066" t="s">
        <v>844</v>
      </c>
      <c r="G3595" s="1064">
        <v>43727</v>
      </c>
      <c r="H3595" s="1117">
        <f t="shared" si="168"/>
        <v>2019</v>
      </c>
      <c r="I3595" s="1064">
        <v>43788.774401793984</v>
      </c>
      <c r="J3595" s="1063" t="s">
        <v>843</v>
      </c>
      <c r="K3595" s="1063" t="s">
        <v>842</v>
      </c>
      <c r="L3595" s="1063" t="s">
        <v>825</v>
      </c>
      <c r="M3595" s="1063">
        <v>980.3596</v>
      </c>
      <c r="N3595" s="1063">
        <v>0.21340000000000001</v>
      </c>
      <c r="O3595" s="1062">
        <f>VLOOKUP(C3595,'A. Rate Class Allocations'!$B$124:$J$128,6,FALSE)</f>
        <v>0.96094519236849896</v>
      </c>
      <c r="P3595" s="1061">
        <f>VLOOKUP(C3595,'A. Rate Class Allocations'!$B$124:$J$128,8,FALSE)</f>
        <v>0.98007105038154396</v>
      </c>
      <c r="Q3595" s="1061">
        <f>VLOOKUP(C3595,'A. Rate Class Allocations'!$B$124:$J$128,7,FALSE)</f>
        <v>1.0700573423086499</v>
      </c>
      <c r="R3595" s="1061">
        <f>VLOOKUP(C3595,'A. Rate Class Allocations'!$B$124:$J$128,9,FALSE)</f>
        <v>0.85888650963597402</v>
      </c>
      <c r="S3595" s="1060">
        <f t="shared" si="169"/>
        <v>923.29734208804598</v>
      </c>
      <c r="T3595" s="1060">
        <f t="shared" si="170"/>
        <v>0.19612693790149863</v>
      </c>
    </row>
    <row r="3596" spans="1:20" s="1063" customFormat="1">
      <c r="A3596" s="1063" t="s">
        <v>846</v>
      </c>
      <c r="B3596" s="1063" t="s">
        <v>768</v>
      </c>
      <c r="C3596" s="1063" t="s">
        <v>118</v>
      </c>
      <c r="D3596" s="1063" t="s">
        <v>903</v>
      </c>
      <c r="E3596" s="1066">
        <v>2019</v>
      </c>
      <c r="F3596" s="1066" t="s">
        <v>844</v>
      </c>
      <c r="G3596" s="1064">
        <v>43727</v>
      </c>
      <c r="H3596" s="1117">
        <f t="shared" si="168"/>
        <v>2019</v>
      </c>
      <c r="I3596" s="1064">
        <v>43788.774401793984</v>
      </c>
      <c r="J3596" s="1063" t="s">
        <v>847</v>
      </c>
      <c r="K3596" s="1063" t="s">
        <v>842</v>
      </c>
      <c r="L3596" s="1063" t="s">
        <v>825</v>
      </c>
      <c r="M3596" s="1063">
        <v>490</v>
      </c>
      <c r="N3596" s="1063">
        <v>5.6000000000000001E-2</v>
      </c>
      <c r="O3596" s="1062">
        <f>VLOOKUP(C3596,'A. Rate Class Allocations'!$B$124:$J$128,6,FALSE)</f>
        <v>0.96094519236849896</v>
      </c>
      <c r="P3596" s="1061">
        <f>VLOOKUP(C3596,'A. Rate Class Allocations'!$B$124:$J$128,8,FALSE)</f>
        <v>0.98007105038154396</v>
      </c>
      <c r="Q3596" s="1061">
        <f>VLOOKUP(C3596,'A. Rate Class Allocations'!$B$124:$J$128,7,FALSE)</f>
        <v>1.0700573423086499</v>
      </c>
      <c r="R3596" s="1061">
        <f>VLOOKUP(C3596,'A. Rate Class Allocations'!$B$124:$J$128,9,FALSE)</f>
        <v>0.85888650963597402</v>
      </c>
      <c r="S3596" s="1060">
        <f t="shared" si="169"/>
        <v>461.4793363814079</v>
      </c>
      <c r="T3596" s="1060">
        <f t="shared" si="170"/>
        <v>5.1467237687366087E-2</v>
      </c>
    </row>
    <row r="3597" spans="1:20" s="1063" customFormat="1">
      <c r="A3597" s="1063" t="s">
        <v>846</v>
      </c>
      <c r="B3597" s="1063" t="s">
        <v>768</v>
      </c>
      <c r="C3597" s="1063" t="s">
        <v>118</v>
      </c>
      <c r="D3597" s="1063" t="s">
        <v>903</v>
      </c>
      <c r="E3597" s="1066">
        <v>2019</v>
      </c>
      <c r="F3597" s="1066" t="s">
        <v>844</v>
      </c>
      <c r="G3597" s="1064">
        <v>43727</v>
      </c>
      <c r="H3597" s="1117">
        <f t="shared" si="168"/>
        <v>2019</v>
      </c>
      <c r="I3597" s="1064">
        <v>43788.774401793984</v>
      </c>
      <c r="J3597" s="1063" t="s">
        <v>847</v>
      </c>
      <c r="K3597" s="1063" t="s">
        <v>842</v>
      </c>
      <c r="L3597" s="1063" t="s">
        <v>825</v>
      </c>
      <c r="M3597" s="1063">
        <v>489</v>
      </c>
      <c r="N3597" s="1063">
        <v>0</v>
      </c>
      <c r="O3597" s="1062">
        <f>VLOOKUP(C3597,'A. Rate Class Allocations'!$B$124:$J$128,6,FALSE)</f>
        <v>0.96094519236849896</v>
      </c>
      <c r="P3597" s="1061">
        <f>VLOOKUP(C3597,'A. Rate Class Allocations'!$B$124:$J$128,8,FALSE)</f>
        <v>0.98007105038154396</v>
      </c>
      <c r="Q3597" s="1061">
        <f>VLOOKUP(C3597,'A. Rate Class Allocations'!$B$124:$J$128,7,FALSE)</f>
        <v>1.0700573423086499</v>
      </c>
      <c r="R3597" s="1061">
        <f>VLOOKUP(C3597,'A. Rate Class Allocations'!$B$124:$J$128,9,FALSE)</f>
        <v>0.85888650963597402</v>
      </c>
      <c r="S3597" s="1060">
        <f t="shared" si="169"/>
        <v>460.53754181736423</v>
      </c>
      <c r="T3597" s="1060">
        <f t="shared" si="170"/>
        <v>0</v>
      </c>
    </row>
    <row r="3598" spans="1:20" s="1063" customFormat="1">
      <c r="A3598" s="1063" t="s">
        <v>846</v>
      </c>
      <c r="B3598" s="1063" t="s">
        <v>768</v>
      </c>
      <c r="C3598" s="1063" t="s">
        <v>118</v>
      </c>
      <c r="D3598" s="1063" t="s">
        <v>903</v>
      </c>
      <c r="E3598" s="1066">
        <v>2019</v>
      </c>
      <c r="F3598" s="1066" t="s">
        <v>844</v>
      </c>
      <c r="G3598" s="1064">
        <v>43727</v>
      </c>
      <c r="H3598" s="1117">
        <f t="shared" si="168"/>
        <v>2019</v>
      </c>
      <c r="I3598" s="1064">
        <v>43788.774401793984</v>
      </c>
      <c r="J3598" s="1063" t="s">
        <v>843</v>
      </c>
      <c r="K3598" s="1063" t="s">
        <v>842</v>
      </c>
      <c r="L3598" s="1063" t="s">
        <v>825</v>
      </c>
      <c r="M3598" s="1063">
        <v>4975.68</v>
      </c>
      <c r="N3598" s="1063">
        <v>0.56799999999999995</v>
      </c>
      <c r="O3598" s="1062">
        <f>VLOOKUP(C3598,'A. Rate Class Allocations'!$B$124:$J$128,6,FALSE)</f>
        <v>0.96094519236849896</v>
      </c>
      <c r="P3598" s="1061">
        <f>VLOOKUP(C3598,'A. Rate Class Allocations'!$B$124:$J$128,8,FALSE)</f>
        <v>0.98007105038154396</v>
      </c>
      <c r="Q3598" s="1061">
        <f>VLOOKUP(C3598,'A. Rate Class Allocations'!$B$124:$J$128,7,FALSE)</f>
        <v>1.0700573423086499</v>
      </c>
      <c r="R3598" s="1061">
        <f>VLOOKUP(C3598,'A. Rate Class Allocations'!$B$124:$J$128,9,FALSE)</f>
        <v>0.85888650963597402</v>
      </c>
      <c r="S3598" s="1060">
        <f t="shared" si="169"/>
        <v>4686.0683764209061</v>
      </c>
      <c r="T3598" s="1060">
        <f t="shared" si="170"/>
        <v>0.52202483940042743</v>
      </c>
    </row>
    <row r="3599" spans="1:20" s="1063" customFormat="1">
      <c r="A3599" s="1063" t="s">
        <v>846</v>
      </c>
      <c r="B3599" s="1063" t="s">
        <v>768</v>
      </c>
      <c r="C3599" s="1063" t="s">
        <v>118</v>
      </c>
      <c r="D3599" s="1063" t="s">
        <v>902</v>
      </c>
      <c r="E3599" s="1066">
        <v>2019</v>
      </c>
      <c r="F3599" s="1066" t="s">
        <v>844</v>
      </c>
      <c r="G3599" s="1064">
        <v>43251</v>
      </c>
      <c r="H3599" s="1117">
        <f t="shared" si="168"/>
        <v>2018</v>
      </c>
      <c r="I3599" s="1064">
        <v>43748.707300821756</v>
      </c>
      <c r="J3599" s="1063" t="s">
        <v>843</v>
      </c>
      <c r="K3599" s="1063" t="s">
        <v>842</v>
      </c>
      <c r="L3599" s="1063" t="s">
        <v>825</v>
      </c>
      <c r="M3599" s="1063">
        <v>2508.3240000000001</v>
      </c>
      <c r="N3599" s="1063">
        <v>0.54600000000000004</v>
      </c>
      <c r="O3599" s="1062">
        <f>VLOOKUP(C3599,'A. Rate Class Allocations'!$B$124:$J$128,6,FALSE)</f>
        <v>0.96094519236849896</v>
      </c>
      <c r="P3599" s="1061">
        <f>VLOOKUP(C3599,'A. Rate Class Allocations'!$B$124:$J$128,8,FALSE)</f>
        <v>0.98007105038154396</v>
      </c>
      <c r="Q3599" s="1061">
        <f>VLOOKUP(C3599,'A. Rate Class Allocations'!$B$124:$J$128,7,FALSE)</f>
        <v>1.0700573423086499</v>
      </c>
      <c r="R3599" s="1061">
        <f>VLOOKUP(C3599,'A. Rate Class Allocations'!$B$124:$J$128,9,FALSE)</f>
        <v>0.85888650963597402</v>
      </c>
      <c r="S3599" s="1060">
        <f t="shared" si="169"/>
        <v>2362.3259080603234</v>
      </c>
      <c r="T3599" s="1060">
        <f t="shared" si="170"/>
        <v>0.50180556745181937</v>
      </c>
    </row>
    <row r="3600" spans="1:20" s="1063" customFormat="1">
      <c r="A3600" s="1063" t="s">
        <v>846</v>
      </c>
      <c r="B3600" s="1063" t="s">
        <v>768</v>
      </c>
      <c r="C3600" s="1063" t="s">
        <v>118</v>
      </c>
      <c r="D3600" s="1063" t="s">
        <v>902</v>
      </c>
      <c r="E3600" s="1066">
        <v>2019</v>
      </c>
      <c r="F3600" s="1066" t="s">
        <v>844</v>
      </c>
      <c r="G3600" s="1064">
        <v>43251</v>
      </c>
      <c r="H3600" s="1117">
        <f t="shared" si="168"/>
        <v>2018</v>
      </c>
      <c r="I3600" s="1064">
        <v>43748.707300821756</v>
      </c>
      <c r="J3600" s="1063" t="s">
        <v>843</v>
      </c>
      <c r="K3600" s="1063" t="s">
        <v>842</v>
      </c>
      <c r="L3600" s="1063" t="s">
        <v>825</v>
      </c>
      <c r="M3600" s="1063">
        <v>11753.2896</v>
      </c>
      <c r="N3600" s="1063">
        <v>2.5583999999999998</v>
      </c>
      <c r="O3600" s="1062">
        <f>VLOOKUP(C3600,'A. Rate Class Allocations'!$B$124:$J$128,6,FALSE)</f>
        <v>0.96094519236849896</v>
      </c>
      <c r="P3600" s="1061">
        <f>VLOOKUP(C3600,'A. Rate Class Allocations'!$B$124:$J$128,8,FALSE)</f>
        <v>0.98007105038154396</v>
      </c>
      <c r="Q3600" s="1061">
        <f>VLOOKUP(C3600,'A. Rate Class Allocations'!$B$124:$J$128,7,FALSE)</f>
        <v>1.0700573423086499</v>
      </c>
      <c r="R3600" s="1061">
        <f>VLOOKUP(C3600,'A. Rate Class Allocations'!$B$124:$J$128,9,FALSE)</f>
        <v>0.85888650963597402</v>
      </c>
      <c r="S3600" s="1060">
        <f t="shared" si="169"/>
        <v>11069.184254911232</v>
      </c>
      <c r="T3600" s="1060">
        <f t="shared" si="170"/>
        <v>2.3513175160599533</v>
      </c>
    </row>
    <row r="3601" spans="1:20" s="1063" customFormat="1">
      <c r="A3601" s="1063" t="s">
        <v>846</v>
      </c>
      <c r="B3601" s="1063" t="s">
        <v>768</v>
      </c>
      <c r="C3601" s="1063" t="s">
        <v>118</v>
      </c>
      <c r="D3601" s="1063" t="s">
        <v>901</v>
      </c>
      <c r="E3601" s="1066">
        <v>2019</v>
      </c>
      <c r="F3601" s="1066" t="s">
        <v>844</v>
      </c>
      <c r="G3601" s="1064">
        <v>43689</v>
      </c>
      <c r="H3601" s="1117">
        <f t="shared" si="168"/>
        <v>2019</v>
      </c>
      <c r="I3601" s="1064">
        <v>43836.860450219909</v>
      </c>
      <c r="J3601" s="1063" t="s">
        <v>847</v>
      </c>
      <c r="K3601" s="1063" t="s">
        <v>872</v>
      </c>
      <c r="L3601" s="1063" t="s">
        <v>825</v>
      </c>
      <c r="M3601" s="1063">
        <v>129207</v>
      </c>
      <c r="N3601" s="1063">
        <v>0</v>
      </c>
      <c r="O3601" s="1062">
        <f>VLOOKUP(C3601,'A. Rate Class Allocations'!$B$124:$J$128,6,FALSE)</f>
        <v>0.96094519236849896</v>
      </c>
      <c r="P3601" s="1061">
        <f>VLOOKUP(C3601,'A. Rate Class Allocations'!$B$124:$J$128,8,FALSE)</f>
        <v>0.98007105038154396</v>
      </c>
      <c r="Q3601" s="1061">
        <f>VLOOKUP(C3601,'A. Rate Class Allocations'!$B$124:$J$128,7,FALSE)</f>
        <v>1.0700573423086499</v>
      </c>
      <c r="R3601" s="1061">
        <f>VLOOKUP(C3601,'A. Rate Class Allocations'!$B$124:$J$128,9,FALSE)</f>
        <v>0.85888650963597402</v>
      </c>
      <c r="S3601" s="1060">
        <f t="shared" si="169"/>
        <v>121686.45023639299</v>
      </c>
      <c r="T3601" s="1060">
        <f t="shared" si="170"/>
        <v>0</v>
      </c>
    </row>
    <row r="3602" spans="1:20" s="1063" customFormat="1">
      <c r="A3602" s="1063" t="s">
        <v>846</v>
      </c>
      <c r="B3602" s="1063" t="s">
        <v>768</v>
      </c>
      <c r="C3602" s="1063" t="s">
        <v>118</v>
      </c>
      <c r="D3602" s="1063" t="s">
        <v>900</v>
      </c>
      <c r="E3602" s="1066">
        <v>2019</v>
      </c>
      <c r="F3602" s="1066" t="s">
        <v>844</v>
      </c>
      <c r="G3602" s="1064">
        <v>43343</v>
      </c>
      <c r="H3602" s="1117">
        <f t="shared" si="168"/>
        <v>2018</v>
      </c>
      <c r="I3602" s="1064">
        <v>43782.588317800924</v>
      </c>
      <c r="J3602" s="1063" t="s">
        <v>843</v>
      </c>
      <c r="K3602" s="1063" t="s">
        <v>842</v>
      </c>
      <c r="L3602" s="1063" t="s">
        <v>825</v>
      </c>
      <c r="M3602" s="1063">
        <v>3927.35</v>
      </c>
      <c r="N3602" s="1063">
        <v>1.0044999999999999</v>
      </c>
      <c r="O3602" s="1062">
        <f>VLOOKUP(C3602,'A. Rate Class Allocations'!$B$124:$J$128,6,FALSE)</f>
        <v>0.96094519236849896</v>
      </c>
      <c r="P3602" s="1061">
        <f>VLOOKUP(C3602,'A. Rate Class Allocations'!$B$124:$J$128,8,FALSE)</f>
        <v>0.98007105038154396</v>
      </c>
      <c r="Q3602" s="1061">
        <f>VLOOKUP(C3602,'A. Rate Class Allocations'!$B$124:$J$128,7,FALSE)</f>
        <v>1.0700573423086499</v>
      </c>
      <c r="R3602" s="1061">
        <f>VLOOKUP(C3602,'A. Rate Class Allocations'!$B$124:$J$128,9,FALSE)</f>
        <v>0.85888650963597402</v>
      </c>
      <c r="S3602" s="1060">
        <f t="shared" si="169"/>
        <v>3698.7568810969842</v>
      </c>
      <c r="T3602" s="1060">
        <f t="shared" si="170"/>
        <v>0.92319357601712915</v>
      </c>
    </row>
    <row r="3603" spans="1:20" s="1063" customFormat="1">
      <c r="A3603" s="1063" t="s">
        <v>846</v>
      </c>
      <c r="B3603" s="1063" t="s">
        <v>768</v>
      </c>
      <c r="C3603" s="1063" t="s">
        <v>118</v>
      </c>
      <c r="D3603" s="1063" t="s">
        <v>899</v>
      </c>
      <c r="E3603" s="1066">
        <v>2019</v>
      </c>
      <c r="F3603" s="1066" t="s">
        <v>844</v>
      </c>
      <c r="G3603" s="1064">
        <v>43448</v>
      </c>
      <c r="H3603" s="1117">
        <f t="shared" si="168"/>
        <v>2018</v>
      </c>
      <c r="I3603" s="1064">
        <v>43802.626221724538</v>
      </c>
      <c r="J3603" s="1063" t="s">
        <v>847</v>
      </c>
      <c r="K3603" s="1063" t="s">
        <v>842</v>
      </c>
      <c r="L3603" s="1063" t="s">
        <v>825</v>
      </c>
      <c r="M3603" s="1063">
        <v>52743</v>
      </c>
      <c r="N3603" s="1063">
        <v>137.35</v>
      </c>
      <c r="O3603" s="1062">
        <f>VLOOKUP(C3603,'A. Rate Class Allocations'!$B$124:$J$128,6,FALSE)</f>
        <v>0.96094519236849896</v>
      </c>
      <c r="P3603" s="1061">
        <f>VLOOKUP(C3603,'A. Rate Class Allocations'!$B$124:$J$128,8,FALSE)</f>
        <v>0.98007105038154396</v>
      </c>
      <c r="Q3603" s="1061">
        <f>VLOOKUP(C3603,'A. Rate Class Allocations'!$B$124:$J$128,7,FALSE)</f>
        <v>1.0700573423086499</v>
      </c>
      <c r="R3603" s="1061">
        <f>VLOOKUP(C3603,'A. Rate Class Allocations'!$B$124:$J$128,9,FALSE)</f>
        <v>0.85888650963597402</v>
      </c>
      <c r="S3603" s="1060">
        <f t="shared" si="169"/>
        <v>49673.070691356319</v>
      </c>
      <c r="T3603" s="1060">
        <f t="shared" si="170"/>
        <v>126.23259100642379</v>
      </c>
    </row>
    <row r="3604" spans="1:20" s="1063" customFormat="1">
      <c r="A3604" s="1063" t="s">
        <v>846</v>
      </c>
      <c r="B3604" s="1063" t="s">
        <v>768</v>
      </c>
      <c r="C3604" s="1063" t="s">
        <v>118</v>
      </c>
      <c r="D3604" s="1063" t="s">
        <v>898</v>
      </c>
      <c r="E3604" s="1066">
        <v>2019</v>
      </c>
      <c r="F3604" s="1066" t="s">
        <v>844</v>
      </c>
      <c r="G3604" s="1064">
        <v>43434</v>
      </c>
      <c r="H3604" s="1117">
        <f t="shared" si="168"/>
        <v>2018</v>
      </c>
      <c r="I3604" s="1064">
        <v>43766.522095706016</v>
      </c>
      <c r="J3604" s="1063" t="s">
        <v>843</v>
      </c>
      <c r="K3604" s="1063" t="s">
        <v>842</v>
      </c>
      <c r="L3604" s="1063" t="s">
        <v>825</v>
      </c>
      <c r="M3604" s="1063">
        <v>5512.8</v>
      </c>
      <c r="N3604" s="1063">
        <v>1.2</v>
      </c>
      <c r="O3604" s="1062">
        <f>VLOOKUP(C3604,'A. Rate Class Allocations'!$B$124:$J$128,6,FALSE)</f>
        <v>0.96094519236849896</v>
      </c>
      <c r="P3604" s="1061">
        <f>VLOOKUP(C3604,'A. Rate Class Allocations'!$B$124:$J$128,8,FALSE)</f>
        <v>0.98007105038154396</v>
      </c>
      <c r="Q3604" s="1061">
        <f>VLOOKUP(C3604,'A. Rate Class Allocations'!$B$124:$J$128,7,FALSE)</f>
        <v>1.0700573423086499</v>
      </c>
      <c r="R3604" s="1061">
        <f>VLOOKUP(C3604,'A. Rate Class Allocations'!$B$124:$J$128,9,FALSE)</f>
        <v>0.85888650963597402</v>
      </c>
      <c r="S3604" s="1060">
        <f t="shared" si="169"/>
        <v>5191.9250726600521</v>
      </c>
      <c r="T3604" s="1060">
        <f t="shared" si="170"/>
        <v>1.1028693790149877</v>
      </c>
    </row>
    <row r="3605" spans="1:20" s="1063" customFormat="1">
      <c r="A3605" s="1063" t="s">
        <v>846</v>
      </c>
      <c r="B3605" s="1063" t="s">
        <v>768</v>
      </c>
      <c r="C3605" s="1063" t="s">
        <v>118</v>
      </c>
      <c r="D3605" s="1063" t="s">
        <v>897</v>
      </c>
      <c r="E3605" s="1066">
        <v>2019</v>
      </c>
      <c r="F3605" s="1066" t="s">
        <v>844</v>
      </c>
      <c r="G3605" s="1064">
        <v>43403</v>
      </c>
      <c r="H3605" s="1117">
        <f t="shared" si="168"/>
        <v>2018</v>
      </c>
      <c r="I3605" s="1064">
        <v>43837.866746585649</v>
      </c>
      <c r="J3605" s="1063" t="s">
        <v>843</v>
      </c>
      <c r="K3605" s="1063" t="s">
        <v>842</v>
      </c>
      <c r="L3605" s="1063" t="s">
        <v>825</v>
      </c>
      <c r="M3605" s="1063">
        <v>62019</v>
      </c>
      <c r="N3605" s="1063">
        <v>13.5</v>
      </c>
      <c r="O3605" s="1062">
        <f>VLOOKUP(C3605,'A. Rate Class Allocations'!$B$124:$J$128,6,FALSE)</f>
        <v>0.96094519236849896</v>
      </c>
      <c r="P3605" s="1061">
        <f>VLOOKUP(C3605,'A. Rate Class Allocations'!$B$124:$J$128,8,FALSE)</f>
        <v>0.98007105038154396</v>
      </c>
      <c r="Q3605" s="1061">
        <f>VLOOKUP(C3605,'A. Rate Class Allocations'!$B$124:$J$128,7,FALSE)</f>
        <v>1.0700573423086499</v>
      </c>
      <c r="R3605" s="1061">
        <f>VLOOKUP(C3605,'A. Rate Class Allocations'!$B$124:$J$128,9,FALSE)</f>
        <v>0.85888650963597402</v>
      </c>
      <c r="S3605" s="1060">
        <f t="shared" si="169"/>
        <v>58409.157067425585</v>
      </c>
      <c r="T3605" s="1060">
        <f t="shared" si="170"/>
        <v>12.407280513918611</v>
      </c>
    </row>
    <row r="3606" spans="1:20" s="1063" customFormat="1">
      <c r="A3606" s="1063" t="s">
        <v>846</v>
      </c>
      <c r="B3606" s="1063" t="s">
        <v>768</v>
      </c>
      <c r="C3606" s="1063" t="s">
        <v>118</v>
      </c>
      <c r="D3606" s="1063" t="s">
        <v>896</v>
      </c>
      <c r="E3606" s="1066">
        <v>2019</v>
      </c>
      <c r="F3606" s="1066" t="s">
        <v>844</v>
      </c>
      <c r="G3606" s="1064">
        <v>43517</v>
      </c>
      <c r="H3606" s="1117">
        <f t="shared" si="168"/>
        <v>2019</v>
      </c>
      <c r="I3606" s="1064">
        <v>43787.593150185188</v>
      </c>
      <c r="J3606" s="1063" t="s">
        <v>843</v>
      </c>
      <c r="K3606" s="1063" t="s">
        <v>842</v>
      </c>
      <c r="L3606" s="1063" t="s">
        <v>825</v>
      </c>
      <c r="M3606" s="1063">
        <v>226.83799999999999</v>
      </c>
      <c r="N3606" s="1063">
        <v>5.8000000000000003E-2</v>
      </c>
      <c r="O3606" s="1062">
        <f>VLOOKUP(C3606,'A. Rate Class Allocations'!$B$124:$J$128,6,FALSE)</f>
        <v>0.96094519236849896</v>
      </c>
      <c r="P3606" s="1061">
        <f>VLOOKUP(C3606,'A. Rate Class Allocations'!$B$124:$J$128,8,FALSE)</f>
        <v>0.98007105038154396</v>
      </c>
      <c r="Q3606" s="1061">
        <f>VLOOKUP(C3606,'A. Rate Class Allocations'!$B$124:$J$128,7,FALSE)</f>
        <v>1.0700573423086499</v>
      </c>
      <c r="R3606" s="1061">
        <f>VLOOKUP(C3606,'A. Rate Class Allocations'!$B$124:$J$128,9,FALSE)</f>
        <v>0.85888650963597402</v>
      </c>
      <c r="S3606" s="1060">
        <f t="shared" si="169"/>
        <v>213.63479531854247</v>
      </c>
      <c r="T3606" s="1060">
        <f t="shared" si="170"/>
        <v>5.3305353319057731E-2</v>
      </c>
    </row>
    <row r="3607" spans="1:20" s="1063" customFormat="1">
      <c r="A3607" s="1063" t="s">
        <v>846</v>
      </c>
      <c r="B3607" s="1063" t="s">
        <v>768</v>
      </c>
      <c r="C3607" s="1063" t="s">
        <v>118</v>
      </c>
      <c r="D3607" s="1063" t="s">
        <v>896</v>
      </c>
      <c r="E3607" s="1066">
        <v>2019</v>
      </c>
      <c r="F3607" s="1066" t="s">
        <v>844</v>
      </c>
      <c r="G3607" s="1064">
        <v>43517</v>
      </c>
      <c r="H3607" s="1117">
        <f t="shared" si="168"/>
        <v>2019</v>
      </c>
      <c r="I3607" s="1064">
        <v>43787.593150185188</v>
      </c>
      <c r="J3607" s="1063" t="s">
        <v>843</v>
      </c>
      <c r="K3607" s="1063" t="s">
        <v>842</v>
      </c>
      <c r="L3607" s="1063" t="s">
        <v>825</v>
      </c>
      <c r="M3607" s="1063">
        <v>2205.12</v>
      </c>
      <c r="N3607" s="1063">
        <v>0.48</v>
      </c>
      <c r="O3607" s="1062">
        <f>VLOOKUP(C3607,'A. Rate Class Allocations'!$B$124:$J$128,6,FALSE)</f>
        <v>0.96094519236849896</v>
      </c>
      <c r="P3607" s="1061">
        <f>VLOOKUP(C3607,'A. Rate Class Allocations'!$B$124:$J$128,8,FALSE)</f>
        <v>0.98007105038154396</v>
      </c>
      <c r="Q3607" s="1061">
        <f>VLOOKUP(C3607,'A. Rate Class Allocations'!$B$124:$J$128,7,FALSE)</f>
        <v>1.0700573423086499</v>
      </c>
      <c r="R3607" s="1061">
        <f>VLOOKUP(C3607,'A. Rate Class Allocations'!$B$124:$J$128,9,FALSE)</f>
        <v>0.85888650963597402</v>
      </c>
      <c r="S3607" s="1060">
        <f t="shared" si="169"/>
        <v>2076.7700290640205</v>
      </c>
      <c r="T3607" s="1060">
        <f t="shared" si="170"/>
        <v>0.44114775160599501</v>
      </c>
    </row>
    <row r="3608" spans="1:20" s="1063" customFormat="1">
      <c r="A3608" s="1063" t="s">
        <v>846</v>
      </c>
      <c r="B3608" s="1063" t="s">
        <v>768</v>
      </c>
      <c r="C3608" s="1063" t="s">
        <v>118</v>
      </c>
      <c r="D3608" s="1063" t="s">
        <v>896</v>
      </c>
      <c r="E3608" s="1066">
        <v>2019</v>
      </c>
      <c r="F3608" s="1066" t="s">
        <v>844</v>
      </c>
      <c r="G3608" s="1064">
        <v>43517</v>
      </c>
      <c r="H3608" s="1117">
        <f t="shared" si="168"/>
        <v>2019</v>
      </c>
      <c r="I3608" s="1064">
        <v>43787.593150185188</v>
      </c>
      <c r="J3608" s="1063" t="s">
        <v>843</v>
      </c>
      <c r="K3608" s="1063" t="s">
        <v>842</v>
      </c>
      <c r="L3608" s="1063" t="s">
        <v>825</v>
      </c>
      <c r="M3608" s="1063">
        <v>96374.928</v>
      </c>
      <c r="N3608" s="1063">
        <v>25.584</v>
      </c>
      <c r="O3608" s="1062">
        <f>VLOOKUP(C3608,'A. Rate Class Allocations'!$B$124:$J$128,6,FALSE)</f>
        <v>0.96094519236849896</v>
      </c>
      <c r="P3608" s="1061">
        <f>VLOOKUP(C3608,'A. Rate Class Allocations'!$B$124:$J$128,8,FALSE)</f>
        <v>0.98007105038154396</v>
      </c>
      <c r="Q3608" s="1061">
        <f>VLOOKUP(C3608,'A. Rate Class Allocations'!$B$124:$J$128,7,FALSE)</f>
        <v>1.0700573423086499</v>
      </c>
      <c r="R3608" s="1061">
        <f>VLOOKUP(C3608,'A. Rate Class Allocations'!$B$124:$J$128,9,FALSE)</f>
        <v>0.85888650963597402</v>
      </c>
      <c r="S3608" s="1060">
        <f t="shared" si="169"/>
        <v>90765.38330050197</v>
      </c>
      <c r="T3608" s="1060">
        <f t="shared" si="170"/>
        <v>23.513175160599534</v>
      </c>
    </row>
    <row r="3609" spans="1:20" s="1063" customFormat="1">
      <c r="A3609" s="1063" t="s">
        <v>846</v>
      </c>
      <c r="B3609" s="1063" t="s">
        <v>768</v>
      </c>
      <c r="C3609" s="1063" t="s">
        <v>118</v>
      </c>
      <c r="D3609" s="1063" t="s">
        <v>896</v>
      </c>
      <c r="E3609" s="1066">
        <v>2019</v>
      </c>
      <c r="F3609" s="1066" t="s">
        <v>844</v>
      </c>
      <c r="G3609" s="1064">
        <v>43517</v>
      </c>
      <c r="H3609" s="1117">
        <f t="shared" si="168"/>
        <v>2019</v>
      </c>
      <c r="I3609" s="1064">
        <v>43787.593150185188</v>
      </c>
      <c r="J3609" s="1063" t="s">
        <v>843</v>
      </c>
      <c r="K3609" s="1063" t="s">
        <v>842</v>
      </c>
      <c r="L3609" s="1063" t="s">
        <v>825</v>
      </c>
      <c r="M3609" s="1063">
        <v>2450.8989999999999</v>
      </c>
      <c r="N3609" s="1063">
        <v>0.53349999999999997</v>
      </c>
      <c r="O3609" s="1062">
        <f>VLOOKUP(C3609,'A. Rate Class Allocations'!$B$124:$J$128,6,FALSE)</f>
        <v>0.96094519236849896</v>
      </c>
      <c r="P3609" s="1061">
        <f>VLOOKUP(C3609,'A. Rate Class Allocations'!$B$124:$J$128,8,FALSE)</f>
        <v>0.98007105038154396</v>
      </c>
      <c r="Q3609" s="1061">
        <f>VLOOKUP(C3609,'A. Rate Class Allocations'!$B$124:$J$128,7,FALSE)</f>
        <v>1.0700573423086499</v>
      </c>
      <c r="R3609" s="1061">
        <f>VLOOKUP(C3609,'A. Rate Class Allocations'!$B$124:$J$128,9,FALSE)</f>
        <v>0.85888650963597402</v>
      </c>
      <c r="S3609" s="1060">
        <f t="shared" si="169"/>
        <v>2308.2433552201146</v>
      </c>
      <c r="T3609" s="1060">
        <f t="shared" si="170"/>
        <v>0.49031734475374655</v>
      </c>
    </row>
    <row r="3610" spans="1:20" s="1063" customFormat="1">
      <c r="A3610" s="1063" t="s">
        <v>846</v>
      </c>
      <c r="B3610" s="1063" t="s">
        <v>768</v>
      </c>
      <c r="C3610" s="1063" t="s">
        <v>118</v>
      </c>
      <c r="D3610" s="1063" t="s">
        <v>895</v>
      </c>
      <c r="E3610" s="1066">
        <v>2019</v>
      </c>
      <c r="F3610" s="1066" t="s">
        <v>844</v>
      </c>
      <c r="G3610" s="1064">
        <v>43445</v>
      </c>
      <c r="H3610" s="1117">
        <f t="shared" si="168"/>
        <v>2018</v>
      </c>
      <c r="I3610" s="1064">
        <v>43777.705884953706</v>
      </c>
      <c r="J3610" s="1063" t="s">
        <v>847</v>
      </c>
      <c r="K3610" s="1063" t="s">
        <v>842</v>
      </c>
      <c r="L3610" s="1063" t="s">
        <v>825</v>
      </c>
      <c r="M3610" s="1063">
        <v>6287</v>
      </c>
      <c r="N3610" s="1063">
        <v>1.6</v>
      </c>
      <c r="O3610" s="1062">
        <f>VLOOKUP(C3610,'A. Rate Class Allocations'!$B$124:$J$128,6,FALSE)</f>
        <v>0.96094519236849896</v>
      </c>
      <c r="P3610" s="1061">
        <f>VLOOKUP(C3610,'A. Rate Class Allocations'!$B$124:$J$128,8,FALSE)</f>
        <v>0.98007105038154396</v>
      </c>
      <c r="Q3610" s="1061">
        <f>VLOOKUP(C3610,'A. Rate Class Allocations'!$B$124:$J$128,7,FALSE)</f>
        <v>1.0700573423086499</v>
      </c>
      <c r="R3610" s="1061">
        <f>VLOOKUP(C3610,'A. Rate Class Allocations'!$B$124:$J$128,9,FALSE)</f>
        <v>0.85888650963597402</v>
      </c>
      <c r="S3610" s="1060">
        <f t="shared" si="169"/>
        <v>5921.0624241426758</v>
      </c>
      <c r="T3610" s="1060">
        <f t="shared" si="170"/>
        <v>1.4704925053533169</v>
      </c>
    </row>
    <row r="3611" spans="1:20" s="1063" customFormat="1">
      <c r="A3611" s="1063" t="s">
        <v>846</v>
      </c>
      <c r="B3611" s="1063" t="s">
        <v>768</v>
      </c>
      <c r="C3611" s="1063" t="s">
        <v>118</v>
      </c>
      <c r="D3611" s="1063" t="s">
        <v>895</v>
      </c>
      <c r="E3611" s="1066">
        <v>2019</v>
      </c>
      <c r="F3611" s="1066" t="s">
        <v>844</v>
      </c>
      <c r="G3611" s="1064">
        <v>43445</v>
      </c>
      <c r="H3611" s="1117">
        <f t="shared" si="168"/>
        <v>2018</v>
      </c>
      <c r="I3611" s="1064">
        <v>43777.705884953706</v>
      </c>
      <c r="J3611" s="1063" t="s">
        <v>843</v>
      </c>
      <c r="K3611" s="1063" t="s">
        <v>842</v>
      </c>
      <c r="L3611" s="1063" t="s">
        <v>825</v>
      </c>
      <c r="M3611" s="1063">
        <v>537.49800000000005</v>
      </c>
      <c r="N3611" s="1063">
        <v>0.11700000000000001</v>
      </c>
      <c r="O3611" s="1062">
        <f>VLOOKUP(C3611,'A. Rate Class Allocations'!$B$124:$J$128,6,FALSE)</f>
        <v>0.96094519236849896</v>
      </c>
      <c r="P3611" s="1061">
        <f>VLOOKUP(C3611,'A. Rate Class Allocations'!$B$124:$J$128,8,FALSE)</f>
        <v>0.98007105038154396</v>
      </c>
      <c r="Q3611" s="1061">
        <f>VLOOKUP(C3611,'A. Rate Class Allocations'!$B$124:$J$128,7,FALSE)</f>
        <v>1.0700573423086499</v>
      </c>
      <c r="R3611" s="1061">
        <f>VLOOKUP(C3611,'A. Rate Class Allocations'!$B$124:$J$128,9,FALSE)</f>
        <v>0.85888650963597402</v>
      </c>
      <c r="S3611" s="1060">
        <f t="shared" si="169"/>
        <v>506.21269458435518</v>
      </c>
      <c r="T3611" s="1060">
        <f t="shared" si="170"/>
        <v>0.1075297644539613</v>
      </c>
    </row>
    <row r="3612" spans="1:20" s="1063" customFormat="1">
      <c r="A3612" s="1063" t="s">
        <v>846</v>
      </c>
      <c r="B3612" s="1063" t="s">
        <v>768</v>
      </c>
      <c r="C3612" s="1063" t="s">
        <v>118</v>
      </c>
      <c r="D3612" s="1063" t="s">
        <v>895</v>
      </c>
      <c r="E3612" s="1066">
        <v>2019</v>
      </c>
      <c r="F3612" s="1066" t="s">
        <v>844</v>
      </c>
      <c r="G3612" s="1064">
        <v>43445</v>
      </c>
      <c r="H3612" s="1117">
        <f t="shared" si="168"/>
        <v>2018</v>
      </c>
      <c r="I3612" s="1064">
        <v>43777.705884953706</v>
      </c>
      <c r="J3612" s="1063" t="s">
        <v>843</v>
      </c>
      <c r="K3612" s="1063" t="s">
        <v>842</v>
      </c>
      <c r="L3612" s="1063" t="s">
        <v>825</v>
      </c>
      <c r="M3612" s="1063">
        <v>6879.9744000000001</v>
      </c>
      <c r="N3612" s="1063">
        <v>1.4976</v>
      </c>
      <c r="O3612" s="1062">
        <f>VLOOKUP(C3612,'A. Rate Class Allocations'!$B$124:$J$128,6,FALSE)</f>
        <v>0.96094519236849896</v>
      </c>
      <c r="P3612" s="1061">
        <f>VLOOKUP(C3612,'A. Rate Class Allocations'!$B$124:$J$128,8,FALSE)</f>
        <v>0.98007105038154396</v>
      </c>
      <c r="Q3612" s="1061">
        <f>VLOOKUP(C3612,'A. Rate Class Allocations'!$B$124:$J$128,7,FALSE)</f>
        <v>1.0700573423086499</v>
      </c>
      <c r="R3612" s="1061">
        <f>VLOOKUP(C3612,'A. Rate Class Allocations'!$B$124:$J$128,9,FALSE)</f>
        <v>0.85888650963597402</v>
      </c>
      <c r="S3612" s="1060">
        <f t="shared" si="169"/>
        <v>6479.5224906797448</v>
      </c>
      <c r="T3612" s="1060">
        <f t="shared" si="170"/>
        <v>1.3763809850107047</v>
      </c>
    </row>
    <row r="3613" spans="1:20" s="1063" customFormat="1">
      <c r="A3613" s="1063" t="s">
        <v>846</v>
      </c>
      <c r="B3613" s="1063" t="s">
        <v>768</v>
      </c>
      <c r="C3613" s="1063" t="s">
        <v>118</v>
      </c>
      <c r="D3613" s="1063" t="s">
        <v>894</v>
      </c>
      <c r="E3613" s="1066">
        <v>2019</v>
      </c>
      <c r="F3613" s="1066" t="s">
        <v>844</v>
      </c>
      <c r="G3613" s="1064">
        <v>43594</v>
      </c>
      <c r="H3613" s="1117">
        <f t="shared" si="168"/>
        <v>2019</v>
      </c>
      <c r="I3613" s="1064">
        <v>43777.706641874996</v>
      </c>
      <c r="J3613" s="1063" t="s">
        <v>843</v>
      </c>
      <c r="K3613" s="1063" t="s">
        <v>842</v>
      </c>
      <c r="L3613" s="1063" t="s">
        <v>825</v>
      </c>
      <c r="M3613" s="1063">
        <v>8173.2</v>
      </c>
      <c r="N3613" s="1063">
        <v>0</v>
      </c>
      <c r="O3613" s="1062">
        <f>VLOOKUP(C3613,'A. Rate Class Allocations'!$B$124:$J$128,6,FALSE)</f>
        <v>0.96094519236849896</v>
      </c>
      <c r="P3613" s="1061">
        <f>VLOOKUP(C3613,'A. Rate Class Allocations'!$B$124:$J$128,8,FALSE)</f>
        <v>0.98007105038154396</v>
      </c>
      <c r="Q3613" s="1061">
        <f>VLOOKUP(C3613,'A. Rate Class Allocations'!$B$124:$J$128,7,FALSE)</f>
        <v>1.0700573423086499</v>
      </c>
      <c r="R3613" s="1061">
        <f>VLOOKUP(C3613,'A. Rate Class Allocations'!$B$124:$J$128,9,FALSE)</f>
        <v>0.85888650963597402</v>
      </c>
      <c r="S3613" s="1060">
        <f t="shared" si="169"/>
        <v>7697.4753308418831</v>
      </c>
      <c r="T3613" s="1060">
        <f t="shared" si="170"/>
        <v>0</v>
      </c>
    </row>
    <row r="3614" spans="1:20" s="1063" customFormat="1">
      <c r="A3614" s="1063" t="s">
        <v>846</v>
      </c>
      <c r="B3614" s="1063" t="s">
        <v>768</v>
      </c>
      <c r="C3614" s="1063" t="s">
        <v>118</v>
      </c>
      <c r="D3614" s="1063" t="s">
        <v>894</v>
      </c>
      <c r="E3614" s="1066">
        <v>2019</v>
      </c>
      <c r="F3614" s="1066" t="s">
        <v>844</v>
      </c>
      <c r="G3614" s="1064">
        <v>43594</v>
      </c>
      <c r="H3614" s="1117">
        <f t="shared" si="168"/>
        <v>2019</v>
      </c>
      <c r="I3614" s="1064">
        <v>43777.706641874996</v>
      </c>
      <c r="J3614" s="1063" t="s">
        <v>843</v>
      </c>
      <c r="K3614" s="1063" t="s">
        <v>842</v>
      </c>
      <c r="L3614" s="1063" t="s">
        <v>825</v>
      </c>
      <c r="M3614" s="1063">
        <v>20706</v>
      </c>
      <c r="N3614" s="1063">
        <v>0</v>
      </c>
      <c r="O3614" s="1062">
        <f>VLOOKUP(C3614,'A. Rate Class Allocations'!$B$124:$J$128,6,FALSE)</f>
        <v>0.96094519236849896</v>
      </c>
      <c r="P3614" s="1061">
        <f>VLOOKUP(C3614,'A. Rate Class Allocations'!$B$124:$J$128,8,FALSE)</f>
        <v>0.98007105038154396</v>
      </c>
      <c r="Q3614" s="1061">
        <f>VLOOKUP(C3614,'A. Rate Class Allocations'!$B$124:$J$128,7,FALSE)</f>
        <v>1.0700573423086499</v>
      </c>
      <c r="R3614" s="1061">
        <f>VLOOKUP(C3614,'A. Rate Class Allocations'!$B$124:$J$128,9,FALSE)</f>
        <v>0.85888650963597402</v>
      </c>
      <c r="S3614" s="1060">
        <f t="shared" si="169"/>
        <v>19500.798243088637</v>
      </c>
      <c r="T3614" s="1060">
        <f t="shared" si="170"/>
        <v>0</v>
      </c>
    </row>
    <row r="3615" spans="1:20" s="1063" customFormat="1">
      <c r="A3615" s="1063" t="s">
        <v>846</v>
      </c>
      <c r="B3615" s="1063" t="s">
        <v>768</v>
      </c>
      <c r="C3615" s="1063" t="s">
        <v>118</v>
      </c>
      <c r="D3615" s="1063" t="s">
        <v>893</v>
      </c>
      <c r="E3615" s="1066">
        <v>2019</v>
      </c>
      <c r="F3615" s="1066" t="s">
        <v>844</v>
      </c>
      <c r="G3615" s="1064">
        <v>43423</v>
      </c>
      <c r="H3615" s="1117">
        <f t="shared" si="168"/>
        <v>2018</v>
      </c>
      <c r="I3615" s="1064">
        <v>43748.70836733796</v>
      </c>
      <c r="J3615" s="1063" t="s">
        <v>843</v>
      </c>
      <c r="K3615" s="1063" t="s">
        <v>872</v>
      </c>
      <c r="L3615" s="1063" t="s">
        <v>825</v>
      </c>
      <c r="M3615" s="1063">
        <v>678.75</v>
      </c>
      <c r="N3615" s="1063">
        <v>0.6825</v>
      </c>
      <c r="O3615" s="1062">
        <f>VLOOKUP(C3615,'A. Rate Class Allocations'!$B$124:$J$128,6,FALSE)</f>
        <v>0.96094519236849896</v>
      </c>
      <c r="P3615" s="1061">
        <f>VLOOKUP(C3615,'A. Rate Class Allocations'!$B$124:$J$128,8,FALSE)</f>
        <v>0.98007105038154396</v>
      </c>
      <c r="Q3615" s="1061">
        <f>VLOOKUP(C3615,'A. Rate Class Allocations'!$B$124:$J$128,7,FALSE)</f>
        <v>1.0700573423086499</v>
      </c>
      <c r="R3615" s="1061">
        <f>VLOOKUP(C3615,'A. Rate Class Allocations'!$B$124:$J$128,9,FALSE)</f>
        <v>0.85888650963597402</v>
      </c>
      <c r="S3615" s="1060">
        <f t="shared" si="169"/>
        <v>639.24306034465428</v>
      </c>
      <c r="T3615" s="1060">
        <f t="shared" si="170"/>
        <v>0.62725695931477421</v>
      </c>
    </row>
    <row r="3616" spans="1:20" s="1063" customFormat="1">
      <c r="A3616" s="1063" t="s">
        <v>846</v>
      </c>
      <c r="B3616" s="1063" t="s">
        <v>768</v>
      </c>
      <c r="C3616" s="1063" t="s">
        <v>118</v>
      </c>
      <c r="D3616" s="1063" t="s">
        <v>893</v>
      </c>
      <c r="E3616" s="1066">
        <v>2019</v>
      </c>
      <c r="F3616" s="1066" t="s">
        <v>844</v>
      </c>
      <c r="G3616" s="1064">
        <v>43423</v>
      </c>
      <c r="H3616" s="1117">
        <f t="shared" si="168"/>
        <v>2018</v>
      </c>
      <c r="I3616" s="1064">
        <v>43748.70836733796</v>
      </c>
      <c r="J3616" s="1063" t="s">
        <v>843</v>
      </c>
      <c r="K3616" s="1063" t="s">
        <v>872</v>
      </c>
      <c r="L3616" s="1063" t="s">
        <v>825</v>
      </c>
      <c r="M3616" s="1063">
        <v>419.6</v>
      </c>
      <c r="N3616" s="1063">
        <v>0.46800000000000003</v>
      </c>
      <c r="O3616" s="1062">
        <f>VLOOKUP(C3616,'A. Rate Class Allocations'!$B$124:$J$128,6,FALSE)</f>
        <v>0.96094519236849896</v>
      </c>
      <c r="P3616" s="1061">
        <f>VLOOKUP(C3616,'A. Rate Class Allocations'!$B$124:$J$128,8,FALSE)</f>
        <v>0.98007105038154396</v>
      </c>
      <c r="Q3616" s="1061">
        <f>VLOOKUP(C3616,'A. Rate Class Allocations'!$B$124:$J$128,7,FALSE)</f>
        <v>1.0700573423086499</v>
      </c>
      <c r="R3616" s="1061">
        <f>VLOOKUP(C3616,'A. Rate Class Allocations'!$B$124:$J$128,9,FALSE)</f>
        <v>0.85888650963597402</v>
      </c>
      <c r="S3616" s="1060">
        <f t="shared" si="169"/>
        <v>395.17699907273214</v>
      </c>
      <c r="T3616" s="1060">
        <f t="shared" si="170"/>
        <v>0.4301190578158452</v>
      </c>
    </row>
    <row r="3617" spans="1:20" s="1063" customFormat="1">
      <c r="A3617" s="1063" t="s">
        <v>846</v>
      </c>
      <c r="B3617" s="1063" t="s">
        <v>768</v>
      </c>
      <c r="C3617" s="1063" t="s">
        <v>118</v>
      </c>
      <c r="D3617" s="1063" t="s">
        <v>893</v>
      </c>
      <c r="E3617" s="1066">
        <v>2019</v>
      </c>
      <c r="F3617" s="1066" t="s">
        <v>844</v>
      </c>
      <c r="G3617" s="1064">
        <v>43423</v>
      </c>
      <c r="H3617" s="1117">
        <f t="shared" si="168"/>
        <v>2018</v>
      </c>
      <c r="I3617" s="1064">
        <v>43748.70836733796</v>
      </c>
      <c r="J3617" s="1063" t="s">
        <v>843</v>
      </c>
      <c r="K3617" s="1063" t="s">
        <v>872</v>
      </c>
      <c r="L3617" s="1063" t="s">
        <v>825</v>
      </c>
      <c r="M3617" s="1063">
        <v>545</v>
      </c>
      <c r="N3617" s="1063">
        <v>0.91</v>
      </c>
      <c r="O3617" s="1062">
        <f>VLOOKUP(C3617,'A. Rate Class Allocations'!$B$124:$J$128,6,FALSE)</f>
        <v>0.96094519236849896</v>
      </c>
      <c r="P3617" s="1061">
        <f>VLOOKUP(C3617,'A. Rate Class Allocations'!$B$124:$J$128,8,FALSE)</f>
        <v>0.98007105038154396</v>
      </c>
      <c r="Q3617" s="1061">
        <f>VLOOKUP(C3617,'A. Rate Class Allocations'!$B$124:$J$128,7,FALSE)</f>
        <v>1.0700573423086499</v>
      </c>
      <c r="R3617" s="1061">
        <f>VLOOKUP(C3617,'A. Rate Class Allocations'!$B$124:$J$128,9,FALSE)</f>
        <v>0.85888650963597402</v>
      </c>
      <c r="S3617" s="1060">
        <f t="shared" si="169"/>
        <v>513.2780374038108</v>
      </c>
      <c r="T3617" s="1060">
        <f t="shared" si="170"/>
        <v>0.83634261241969887</v>
      </c>
    </row>
    <row r="3618" spans="1:20" s="1063" customFormat="1">
      <c r="A3618" s="1063" t="s">
        <v>846</v>
      </c>
      <c r="B3618" s="1063" t="s">
        <v>768</v>
      </c>
      <c r="C3618" s="1063" t="s">
        <v>118</v>
      </c>
      <c r="D3618" s="1063" t="s">
        <v>892</v>
      </c>
      <c r="E3618" s="1066">
        <v>2019</v>
      </c>
      <c r="F3618" s="1066" t="s">
        <v>844</v>
      </c>
      <c r="G3618" s="1064">
        <v>43643</v>
      </c>
      <c r="H3618" s="1117">
        <f t="shared" si="168"/>
        <v>2019</v>
      </c>
      <c r="I3618" s="1064">
        <v>43804.741551168983</v>
      </c>
      <c r="J3618" s="1063" t="s">
        <v>843</v>
      </c>
      <c r="K3618" s="1063" t="s">
        <v>842</v>
      </c>
      <c r="L3618" s="1063" t="s">
        <v>825</v>
      </c>
      <c r="M3618" s="1063">
        <v>1203.1686</v>
      </c>
      <c r="N3618" s="1063">
        <v>0.26190000000000002</v>
      </c>
      <c r="O3618" s="1062">
        <f>VLOOKUP(C3618,'A. Rate Class Allocations'!$B$124:$J$128,6,FALSE)</f>
        <v>0.96094519236849896</v>
      </c>
      <c r="P3618" s="1061">
        <f>VLOOKUP(C3618,'A. Rate Class Allocations'!$B$124:$J$128,8,FALSE)</f>
        <v>0.98007105038154396</v>
      </c>
      <c r="Q3618" s="1061">
        <f>VLOOKUP(C3618,'A. Rate Class Allocations'!$B$124:$J$128,7,FALSE)</f>
        <v>1.0700573423086499</v>
      </c>
      <c r="R3618" s="1061">
        <f>VLOOKUP(C3618,'A. Rate Class Allocations'!$B$124:$J$128,9,FALSE)</f>
        <v>0.85888650963597402</v>
      </c>
      <c r="S3618" s="1060">
        <f t="shared" si="169"/>
        <v>1133.1376471080564</v>
      </c>
      <c r="T3618" s="1060">
        <f t="shared" si="170"/>
        <v>0.24070124197002105</v>
      </c>
    </row>
    <row r="3619" spans="1:20" s="1063" customFormat="1">
      <c r="A3619" s="1063" t="s">
        <v>846</v>
      </c>
      <c r="B3619" s="1063" t="s">
        <v>768</v>
      </c>
      <c r="C3619" s="1063" t="s">
        <v>118</v>
      </c>
      <c r="D3619" s="1063" t="s">
        <v>892</v>
      </c>
      <c r="E3619" s="1066">
        <v>2019</v>
      </c>
      <c r="F3619" s="1066" t="s">
        <v>844</v>
      </c>
      <c r="G3619" s="1064">
        <v>43643</v>
      </c>
      <c r="H3619" s="1117">
        <f t="shared" si="168"/>
        <v>2019</v>
      </c>
      <c r="I3619" s="1064">
        <v>43804.741551168983</v>
      </c>
      <c r="J3619" s="1063" t="s">
        <v>843</v>
      </c>
      <c r="K3619" s="1063" t="s">
        <v>842</v>
      </c>
      <c r="L3619" s="1063" t="s">
        <v>825</v>
      </c>
      <c r="M3619" s="1063">
        <v>12936.768</v>
      </c>
      <c r="N3619" s="1063">
        <v>1.4767999999999999</v>
      </c>
      <c r="O3619" s="1062">
        <f>VLOOKUP(C3619,'A. Rate Class Allocations'!$B$124:$J$128,6,FALSE)</f>
        <v>0.96094519236849896</v>
      </c>
      <c r="P3619" s="1061">
        <f>VLOOKUP(C3619,'A. Rate Class Allocations'!$B$124:$J$128,8,FALSE)</f>
        <v>0.98007105038154396</v>
      </c>
      <c r="Q3619" s="1061">
        <f>VLOOKUP(C3619,'A. Rate Class Allocations'!$B$124:$J$128,7,FALSE)</f>
        <v>1.0700573423086499</v>
      </c>
      <c r="R3619" s="1061">
        <f>VLOOKUP(C3619,'A. Rate Class Allocations'!$B$124:$J$128,9,FALSE)</f>
        <v>0.85888650963597402</v>
      </c>
      <c r="S3619" s="1060">
        <f t="shared" si="169"/>
        <v>12183.777778694353</v>
      </c>
      <c r="T3619" s="1060">
        <f t="shared" si="170"/>
        <v>1.3572645824411114</v>
      </c>
    </row>
    <row r="3620" spans="1:20" s="1063" customFormat="1">
      <c r="A3620" s="1063" t="s">
        <v>846</v>
      </c>
      <c r="B3620" s="1063" t="s">
        <v>768</v>
      </c>
      <c r="C3620" s="1063" t="s">
        <v>118</v>
      </c>
      <c r="D3620" s="1063" t="s">
        <v>892</v>
      </c>
      <c r="E3620" s="1066">
        <v>2019</v>
      </c>
      <c r="F3620" s="1066" t="s">
        <v>844</v>
      </c>
      <c r="G3620" s="1064">
        <v>43643</v>
      </c>
      <c r="H3620" s="1117">
        <f t="shared" si="168"/>
        <v>2019</v>
      </c>
      <c r="I3620" s="1064">
        <v>43804.741551168983</v>
      </c>
      <c r="J3620" s="1063" t="s">
        <v>843</v>
      </c>
      <c r="K3620" s="1063" t="s">
        <v>842</v>
      </c>
      <c r="L3620" s="1063" t="s">
        <v>825</v>
      </c>
      <c r="M3620" s="1063">
        <v>14942.4444</v>
      </c>
      <c r="N3620" s="1063">
        <v>3.2526000000000002</v>
      </c>
      <c r="O3620" s="1062">
        <f>VLOOKUP(C3620,'A. Rate Class Allocations'!$B$124:$J$128,6,FALSE)</f>
        <v>0.96094519236849896</v>
      </c>
      <c r="P3620" s="1061">
        <f>VLOOKUP(C3620,'A. Rate Class Allocations'!$B$124:$J$128,8,FALSE)</f>
        <v>0.98007105038154396</v>
      </c>
      <c r="Q3620" s="1061">
        <f>VLOOKUP(C3620,'A. Rate Class Allocations'!$B$124:$J$128,7,FALSE)</f>
        <v>1.0700573423086499</v>
      </c>
      <c r="R3620" s="1061">
        <f>VLOOKUP(C3620,'A. Rate Class Allocations'!$B$124:$J$128,9,FALSE)</f>
        <v>0.85888650963597402</v>
      </c>
      <c r="S3620" s="1060">
        <f t="shared" si="169"/>
        <v>14072.712909445072</v>
      </c>
      <c r="T3620" s="1060">
        <f t="shared" si="170"/>
        <v>2.9893274518201238</v>
      </c>
    </row>
    <row r="3621" spans="1:20" s="1063" customFormat="1">
      <c r="A3621" s="1063" t="s">
        <v>846</v>
      </c>
      <c r="B3621" s="1063" t="s">
        <v>768</v>
      </c>
      <c r="C3621" s="1063" t="s">
        <v>118</v>
      </c>
      <c r="D3621" s="1063" t="s">
        <v>892</v>
      </c>
      <c r="E3621" s="1066">
        <v>2019</v>
      </c>
      <c r="F3621" s="1066" t="s">
        <v>844</v>
      </c>
      <c r="G3621" s="1064">
        <v>43643</v>
      </c>
      <c r="H3621" s="1117">
        <f t="shared" si="168"/>
        <v>2019</v>
      </c>
      <c r="I3621" s="1064">
        <v>43804.741551168983</v>
      </c>
      <c r="J3621" s="1063" t="s">
        <v>843</v>
      </c>
      <c r="K3621" s="1063" t="s">
        <v>842</v>
      </c>
      <c r="L3621" s="1063" t="s">
        <v>825</v>
      </c>
      <c r="M3621" s="1063">
        <v>22503.249599999999</v>
      </c>
      <c r="N3621" s="1063">
        <v>4.8983999999999996</v>
      </c>
      <c r="O3621" s="1062">
        <f>VLOOKUP(C3621,'A. Rate Class Allocations'!$B$124:$J$128,6,FALSE)</f>
        <v>0.96094519236849896</v>
      </c>
      <c r="P3621" s="1061">
        <f>VLOOKUP(C3621,'A. Rate Class Allocations'!$B$124:$J$128,8,FALSE)</f>
        <v>0.98007105038154396</v>
      </c>
      <c r="Q3621" s="1061">
        <f>VLOOKUP(C3621,'A. Rate Class Allocations'!$B$124:$J$128,7,FALSE)</f>
        <v>1.0700573423086499</v>
      </c>
      <c r="R3621" s="1061">
        <f>VLOOKUP(C3621,'A. Rate Class Allocations'!$B$124:$J$128,9,FALSE)</f>
        <v>0.85888650963597402</v>
      </c>
      <c r="S3621" s="1060">
        <f t="shared" si="169"/>
        <v>21193.438146598332</v>
      </c>
      <c r="T3621" s="1060">
        <f t="shared" si="170"/>
        <v>4.5019128051391784</v>
      </c>
    </row>
    <row r="3622" spans="1:20" s="1063" customFormat="1">
      <c r="A3622" s="1063" t="s">
        <v>846</v>
      </c>
      <c r="B3622" s="1063" t="s">
        <v>768</v>
      </c>
      <c r="C3622" s="1063" t="s">
        <v>118</v>
      </c>
      <c r="D3622" s="1063" t="s">
        <v>892</v>
      </c>
      <c r="E3622" s="1066">
        <v>2019</v>
      </c>
      <c r="F3622" s="1066" t="s">
        <v>844</v>
      </c>
      <c r="G3622" s="1064">
        <v>43643</v>
      </c>
      <c r="H3622" s="1117">
        <f t="shared" si="168"/>
        <v>2019</v>
      </c>
      <c r="I3622" s="1064">
        <v>43804.741551168983</v>
      </c>
      <c r="J3622" s="1063" t="s">
        <v>843</v>
      </c>
      <c r="K3622" s="1063" t="s">
        <v>842</v>
      </c>
      <c r="L3622" s="1063" t="s">
        <v>825</v>
      </c>
      <c r="M3622" s="1063">
        <v>1827.4931999999999</v>
      </c>
      <c r="N3622" s="1063">
        <v>0.39779999999999999</v>
      </c>
      <c r="O3622" s="1062">
        <f>VLOOKUP(C3622,'A. Rate Class Allocations'!$B$124:$J$128,6,FALSE)</f>
        <v>0.96094519236849896</v>
      </c>
      <c r="P3622" s="1061">
        <f>VLOOKUP(C3622,'A. Rate Class Allocations'!$B$124:$J$128,8,FALSE)</f>
        <v>0.98007105038154396</v>
      </c>
      <c r="Q3622" s="1061">
        <f>VLOOKUP(C3622,'A. Rate Class Allocations'!$B$124:$J$128,7,FALSE)</f>
        <v>1.0700573423086499</v>
      </c>
      <c r="R3622" s="1061">
        <f>VLOOKUP(C3622,'A. Rate Class Allocations'!$B$124:$J$128,9,FALSE)</f>
        <v>0.85888650963597402</v>
      </c>
      <c r="S3622" s="1060">
        <f t="shared" si="169"/>
        <v>1721.1231615868071</v>
      </c>
      <c r="T3622" s="1060">
        <f t="shared" si="170"/>
        <v>0.36560119914346839</v>
      </c>
    </row>
    <row r="3623" spans="1:20" s="1063" customFormat="1">
      <c r="A3623" s="1063" t="s">
        <v>846</v>
      </c>
      <c r="B3623" s="1063" t="s">
        <v>768</v>
      </c>
      <c r="C3623" s="1063" t="s">
        <v>118</v>
      </c>
      <c r="D3623" s="1063" t="s">
        <v>892</v>
      </c>
      <c r="E3623" s="1066">
        <v>2019</v>
      </c>
      <c r="F3623" s="1066" t="s">
        <v>844</v>
      </c>
      <c r="G3623" s="1064">
        <v>43643</v>
      </c>
      <c r="H3623" s="1117">
        <f t="shared" si="168"/>
        <v>2019</v>
      </c>
      <c r="I3623" s="1064">
        <v>43804.741551168983</v>
      </c>
      <c r="J3623" s="1063" t="s">
        <v>843</v>
      </c>
      <c r="K3623" s="1063" t="s">
        <v>842</v>
      </c>
      <c r="L3623" s="1063" t="s">
        <v>825</v>
      </c>
      <c r="M3623" s="1063">
        <v>6780.72</v>
      </c>
      <c r="N3623" s="1063">
        <v>0</v>
      </c>
      <c r="O3623" s="1062">
        <f>VLOOKUP(C3623,'A. Rate Class Allocations'!$B$124:$J$128,6,FALSE)</f>
        <v>0.96094519236849896</v>
      </c>
      <c r="P3623" s="1061">
        <f>VLOOKUP(C3623,'A. Rate Class Allocations'!$B$124:$J$128,8,FALSE)</f>
        <v>0.98007105038154396</v>
      </c>
      <c r="Q3623" s="1061">
        <f>VLOOKUP(C3623,'A. Rate Class Allocations'!$B$124:$J$128,7,FALSE)</f>
        <v>1.0700573423086499</v>
      </c>
      <c r="R3623" s="1061">
        <f>VLOOKUP(C3623,'A. Rate Class Allocations'!$B$124:$J$128,9,FALSE)</f>
        <v>0.85888650963597402</v>
      </c>
      <c r="S3623" s="1060">
        <f t="shared" si="169"/>
        <v>6386.0452363023269</v>
      </c>
      <c r="T3623" s="1060">
        <f t="shared" si="170"/>
        <v>0</v>
      </c>
    </row>
    <row r="3624" spans="1:20" s="1063" customFormat="1">
      <c r="A3624" s="1063" t="s">
        <v>846</v>
      </c>
      <c r="B3624" s="1063" t="s">
        <v>768</v>
      </c>
      <c r="C3624" s="1063" t="s">
        <v>118</v>
      </c>
      <c r="D3624" s="1063" t="s">
        <v>892</v>
      </c>
      <c r="E3624" s="1066">
        <v>2019</v>
      </c>
      <c r="F3624" s="1066" t="s">
        <v>844</v>
      </c>
      <c r="G3624" s="1064">
        <v>43643</v>
      </c>
      <c r="H3624" s="1117">
        <f t="shared" si="168"/>
        <v>2019</v>
      </c>
      <c r="I3624" s="1064">
        <v>43804.741551168983</v>
      </c>
      <c r="J3624" s="1063" t="s">
        <v>843</v>
      </c>
      <c r="K3624" s="1063" t="s">
        <v>842</v>
      </c>
      <c r="L3624" s="1063" t="s">
        <v>825</v>
      </c>
      <c r="M3624" s="1063">
        <v>1356.24</v>
      </c>
      <c r="N3624" s="1063">
        <v>0</v>
      </c>
      <c r="O3624" s="1062">
        <f>VLOOKUP(C3624,'A. Rate Class Allocations'!$B$124:$J$128,6,FALSE)</f>
        <v>0.96094519236849896</v>
      </c>
      <c r="P3624" s="1061">
        <f>VLOOKUP(C3624,'A. Rate Class Allocations'!$B$124:$J$128,8,FALSE)</f>
        <v>0.98007105038154396</v>
      </c>
      <c r="Q3624" s="1061">
        <f>VLOOKUP(C3624,'A. Rate Class Allocations'!$B$124:$J$128,7,FALSE)</f>
        <v>1.0700573423086499</v>
      </c>
      <c r="R3624" s="1061">
        <f>VLOOKUP(C3624,'A. Rate Class Allocations'!$B$124:$J$128,9,FALSE)</f>
        <v>0.85888650963597402</v>
      </c>
      <c r="S3624" s="1060">
        <f t="shared" si="169"/>
        <v>1277.2994595386135</v>
      </c>
      <c r="T3624" s="1060">
        <f t="shared" si="170"/>
        <v>0</v>
      </c>
    </row>
    <row r="3625" spans="1:20" s="1063" customFormat="1">
      <c r="A3625" s="1063" t="s">
        <v>846</v>
      </c>
      <c r="B3625" s="1063" t="s">
        <v>768</v>
      </c>
      <c r="C3625" s="1063" t="s">
        <v>118</v>
      </c>
      <c r="D3625" s="1063" t="s">
        <v>892</v>
      </c>
      <c r="E3625" s="1066">
        <v>2019</v>
      </c>
      <c r="F3625" s="1066" t="s">
        <v>844</v>
      </c>
      <c r="G3625" s="1064">
        <v>43643</v>
      </c>
      <c r="H3625" s="1117">
        <f t="shared" si="168"/>
        <v>2019</v>
      </c>
      <c r="I3625" s="1064">
        <v>43804.741551168983</v>
      </c>
      <c r="J3625" s="1063" t="s">
        <v>843</v>
      </c>
      <c r="K3625" s="1063" t="s">
        <v>842</v>
      </c>
      <c r="L3625" s="1063" t="s">
        <v>825</v>
      </c>
      <c r="M3625" s="1063">
        <v>35598.906000000003</v>
      </c>
      <c r="N3625" s="1063">
        <v>0</v>
      </c>
      <c r="O3625" s="1062">
        <f>VLOOKUP(C3625,'A. Rate Class Allocations'!$B$124:$J$128,6,FALSE)</f>
        <v>0.96094519236849896</v>
      </c>
      <c r="P3625" s="1061">
        <f>VLOOKUP(C3625,'A. Rate Class Allocations'!$B$124:$J$128,8,FALSE)</f>
        <v>0.98007105038154396</v>
      </c>
      <c r="Q3625" s="1061">
        <f>VLOOKUP(C3625,'A. Rate Class Allocations'!$B$124:$J$128,7,FALSE)</f>
        <v>1.0700573423086499</v>
      </c>
      <c r="R3625" s="1061">
        <f>VLOOKUP(C3625,'A. Rate Class Allocations'!$B$124:$J$128,9,FALSE)</f>
        <v>0.85888650963597402</v>
      </c>
      <c r="S3625" s="1060">
        <f t="shared" si="169"/>
        <v>33526.856156702292</v>
      </c>
      <c r="T3625" s="1060">
        <f t="shared" si="170"/>
        <v>0</v>
      </c>
    </row>
    <row r="3626" spans="1:20" s="1063" customFormat="1">
      <c r="A3626" s="1063" t="s">
        <v>846</v>
      </c>
      <c r="B3626" s="1063" t="s">
        <v>768</v>
      </c>
      <c r="C3626" s="1063" t="s">
        <v>118</v>
      </c>
      <c r="D3626" s="1063" t="s">
        <v>891</v>
      </c>
      <c r="E3626" s="1066">
        <v>2019</v>
      </c>
      <c r="F3626" s="1066" t="s">
        <v>844</v>
      </c>
      <c r="G3626" s="1064">
        <v>43643</v>
      </c>
      <c r="H3626" s="1117">
        <f t="shared" si="168"/>
        <v>2019</v>
      </c>
      <c r="I3626" s="1064">
        <v>43787.592430416669</v>
      </c>
      <c r="J3626" s="1063" t="s">
        <v>843</v>
      </c>
      <c r="K3626" s="1063" t="s">
        <v>842</v>
      </c>
      <c r="L3626" s="1063" t="s">
        <v>825</v>
      </c>
      <c r="M3626" s="1063">
        <v>477.77600000000001</v>
      </c>
      <c r="N3626" s="1063">
        <v>0.104</v>
      </c>
      <c r="O3626" s="1062">
        <f>VLOOKUP(C3626,'A. Rate Class Allocations'!$B$124:$J$128,6,FALSE)</f>
        <v>0.96094519236849896</v>
      </c>
      <c r="P3626" s="1061">
        <f>VLOOKUP(C3626,'A. Rate Class Allocations'!$B$124:$J$128,8,FALSE)</f>
        <v>0.98007105038154396</v>
      </c>
      <c r="Q3626" s="1061">
        <f>VLOOKUP(C3626,'A. Rate Class Allocations'!$B$124:$J$128,7,FALSE)</f>
        <v>1.0700573423086499</v>
      </c>
      <c r="R3626" s="1061">
        <f>VLOOKUP(C3626,'A. Rate Class Allocations'!$B$124:$J$128,9,FALSE)</f>
        <v>0.85888650963597402</v>
      </c>
      <c r="S3626" s="1060">
        <f t="shared" si="169"/>
        <v>449.96683963053789</v>
      </c>
      <c r="T3626" s="1060">
        <f t="shared" si="170"/>
        <v>9.5582012847965581E-2</v>
      </c>
    </row>
    <row r="3627" spans="1:20" s="1063" customFormat="1">
      <c r="A3627" s="1063" t="s">
        <v>846</v>
      </c>
      <c r="B3627" s="1063" t="s">
        <v>768</v>
      </c>
      <c r="C3627" s="1063" t="s">
        <v>118</v>
      </c>
      <c r="D3627" s="1063" t="s">
        <v>891</v>
      </c>
      <c r="E3627" s="1066">
        <v>2019</v>
      </c>
      <c r="F3627" s="1066" t="s">
        <v>844</v>
      </c>
      <c r="G3627" s="1064">
        <v>43643</v>
      </c>
      <c r="H3627" s="1117">
        <f t="shared" si="168"/>
        <v>2019</v>
      </c>
      <c r="I3627" s="1064">
        <v>43787.592430416669</v>
      </c>
      <c r="J3627" s="1063" t="s">
        <v>843</v>
      </c>
      <c r="K3627" s="1063" t="s">
        <v>842</v>
      </c>
      <c r="L3627" s="1063" t="s">
        <v>825</v>
      </c>
      <c r="M3627" s="1063">
        <v>25083.24</v>
      </c>
      <c r="N3627" s="1063">
        <v>5.46</v>
      </c>
      <c r="O3627" s="1062">
        <f>VLOOKUP(C3627,'A. Rate Class Allocations'!$B$124:$J$128,6,FALSE)</f>
        <v>0.96094519236849896</v>
      </c>
      <c r="P3627" s="1061">
        <f>VLOOKUP(C3627,'A. Rate Class Allocations'!$B$124:$J$128,8,FALSE)</f>
        <v>0.98007105038154396</v>
      </c>
      <c r="Q3627" s="1061">
        <f>VLOOKUP(C3627,'A. Rate Class Allocations'!$B$124:$J$128,7,FALSE)</f>
        <v>1.0700573423086499</v>
      </c>
      <c r="R3627" s="1061">
        <f>VLOOKUP(C3627,'A. Rate Class Allocations'!$B$124:$J$128,9,FALSE)</f>
        <v>0.85888650963597402</v>
      </c>
      <c r="S3627" s="1060">
        <f t="shared" si="169"/>
        <v>23623.259080603239</v>
      </c>
      <c r="T3627" s="1060">
        <f t="shared" si="170"/>
        <v>5.0180556745181937</v>
      </c>
    </row>
    <row r="3628" spans="1:20" s="1063" customFormat="1">
      <c r="A3628" s="1063" t="s">
        <v>846</v>
      </c>
      <c r="B3628" s="1063" t="s">
        <v>768</v>
      </c>
      <c r="C3628" s="1063" t="s">
        <v>118</v>
      </c>
      <c r="D3628" s="1063" t="s">
        <v>891</v>
      </c>
      <c r="E3628" s="1066">
        <v>2019</v>
      </c>
      <c r="F3628" s="1066" t="s">
        <v>844</v>
      </c>
      <c r="G3628" s="1064">
        <v>43643</v>
      </c>
      <c r="H3628" s="1117">
        <f t="shared" si="168"/>
        <v>2019</v>
      </c>
      <c r="I3628" s="1064">
        <v>43787.592430416669</v>
      </c>
      <c r="J3628" s="1063" t="s">
        <v>843</v>
      </c>
      <c r="K3628" s="1063" t="s">
        <v>842</v>
      </c>
      <c r="L3628" s="1063" t="s">
        <v>825</v>
      </c>
      <c r="M3628" s="1063">
        <v>6342.4763999999996</v>
      </c>
      <c r="N3628" s="1063">
        <v>1.3806</v>
      </c>
      <c r="O3628" s="1062">
        <f>VLOOKUP(C3628,'A. Rate Class Allocations'!$B$124:$J$128,6,FALSE)</f>
        <v>0.96094519236849896</v>
      </c>
      <c r="P3628" s="1061">
        <f>VLOOKUP(C3628,'A. Rate Class Allocations'!$B$124:$J$128,8,FALSE)</f>
        <v>0.98007105038154396</v>
      </c>
      <c r="Q3628" s="1061">
        <f>VLOOKUP(C3628,'A. Rate Class Allocations'!$B$124:$J$128,7,FALSE)</f>
        <v>1.0700573423086499</v>
      </c>
      <c r="R3628" s="1061">
        <f>VLOOKUP(C3628,'A. Rate Class Allocations'!$B$124:$J$128,9,FALSE)</f>
        <v>0.85888650963597402</v>
      </c>
      <c r="S3628" s="1060">
        <f t="shared" si="169"/>
        <v>5973.3097960953892</v>
      </c>
      <c r="T3628" s="1060">
        <f t="shared" si="170"/>
        <v>1.2688512205567433</v>
      </c>
    </row>
    <row r="3629" spans="1:20" s="1063" customFormat="1">
      <c r="A3629" s="1063" t="s">
        <v>846</v>
      </c>
      <c r="B3629" s="1063" t="s">
        <v>768</v>
      </c>
      <c r="C3629" s="1063" t="s">
        <v>118</v>
      </c>
      <c r="D3629" s="1063" t="s">
        <v>891</v>
      </c>
      <c r="E3629" s="1066">
        <v>2019</v>
      </c>
      <c r="F3629" s="1066" t="s">
        <v>844</v>
      </c>
      <c r="G3629" s="1064">
        <v>43643</v>
      </c>
      <c r="H3629" s="1117">
        <f t="shared" si="168"/>
        <v>2019</v>
      </c>
      <c r="I3629" s="1064">
        <v>43787.592430416669</v>
      </c>
      <c r="J3629" s="1063" t="s">
        <v>843</v>
      </c>
      <c r="K3629" s="1063" t="s">
        <v>842</v>
      </c>
      <c r="L3629" s="1063" t="s">
        <v>825</v>
      </c>
      <c r="M3629" s="1063">
        <v>36729.03</v>
      </c>
      <c r="N3629" s="1063">
        <v>0</v>
      </c>
      <c r="O3629" s="1062">
        <f>VLOOKUP(C3629,'A. Rate Class Allocations'!$B$124:$J$128,6,FALSE)</f>
        <v>0.96094519236849896</v>
      </c>
      <c r="P3629" s="1061">
        <f>VLOOKUP(C3629,'A. Rate Class Allocations'!$B$124:$J$128,8,FALSE)</f>
        <v>0.98007105038154396</v>
      </c>
      <c r="Q3629" s="1061">
        <f>VLOOKUP(C3629,'A. Rate Class Allocations'!$B$124:$J$128,7,FALSE)</f>
        <v>1.0700573423086499</v>
      </c>
      <c r="R3629" s="1061">
        <f>VLOOKUP(C3629,'A. Rate Class Allocations'!$B$124:$J$128,9,FALSE)</f>
        <v>0.85888650963597402</v>
      </c>
      <c r="S3629" s="1060">
        <f t="shared" si="169"/>
        <v>34591.200796597601</v>
      </c>
      <c r="T3629" s="1060">
        <f t="shared" si="170"/>
        <v>0</v>
      </c>
    </row>
    <row r="3630" spans="1:20" s="1063" customFormat="1">
      <c r="A3630" s="1063" t="s">
        <v>846</v>
      </c>
      <c r="B3630" s="1063" t="s">
        <v>768</v>
      </c>
      <c r="C3630" s="1063" t="s">
        <v>118</v>
      </c>
      <c r="D3630" s="1063" t="s">
        <v>891</v>
      </c>
      <c r="E3630" s="1066">
        <v>2019</v>
      </c>
      <c r="F3630" s="1066" t="s">
        <v>844</v>
      </c>
      <c r="G3630" s="1064">
        <v>43643</v>
      </c>
      <c r="H3630" s="1117">
        <f t="shared" si="168"/>
        <v>2019</v>
      </c>
      <c r="I3630" s="1064">
        <v>43787.592430416669</v>
      </c>
      <c r="J3630" s="1063" t="s">
        <v>843</v>
      </c>
      <c r="K3630" s="1063" t="s">
        <v>842</v>
      </c>
      <c r="L3630" s="1063" t="s">
        <v>825</v>
      </c>
      <c r="M3630" s="1063">
        <v>5650.6</v>
      </c>
      <c r="N3630" s="1063">
        <v>0</v>
      </c>
      <c r="O3630" s="1062">
        <f>VLOOKUP(C3630,'A. Rate Class Allocations'!$B$124:$J$128,6,FALSE)</f>
        <v>0.96094519236849896</v>
      </c>
      <c r="P3630" s="1061">
        <f>VLOOKUP(C3630,'A. Rate Class Allocations'!$B$124:$J$128,8,FALSE)</f>
        <v>0.98007105038154396</v>
      </c>
      <c r="Q3630" s="1061">
        <f>VLOOKUP(C3630,'A. Rate Class Allocations'!$B$124:$J$128,7,FALSE)</f>
        <v>1.0700573423086499</v>
      </c>
      <c r="R3630" s="1061">
        <f>VLOOKUP(C3630,'A. Rate Class Allocations'!$B$124:$J$128,9,FALSE)</f>
        <v>0.85888650963597402</v>
      </c>
      <c r="S3630" s="1060">
        <f t="shared" si="169"/>
        <v>5321.7043635852724</v>
      </c>
      <c r="T3630" s="1060">
        <f t="shared" si="170"/>
        <v>0</v>
      </c>
    </row>
    <row r="3631" spans="1:20" s="1063" customFormat="1">
      <c r="A3631" s="1063" t="s">
        <v>846</v>
      </c>
      <c r="B3631" s="1063" t="s">
        <v>768</v>
      </c>
      <c r="C3631" s="1063" t="s">
        <v>118</v>
      </c>
      <c r="D3631" s="1063" t="s">
        <v>891</v>
      </c>
      <c r="E3631" s="1066">
        <v>2019</v>
      </c>
      <c r="F3631" s="1066" t="s">
        <v>844</v>
      </c>
      <c r="G3631" s="1064">
        <v>43643</v>
      </c>
      <c r="H3631" s="1117">
        <f t="shared" si="168"/>
        <v>2019</v>
      </c>
      <c r="I3631" s="1064">
        <v>43787.592430416669</v>
      </c>
      <c r="J3631" s="1063" t="s">
        <v>843</v>
      </c>
      <c r="K3631" s="1063" t="s">
        <v>842</v>
      </c>
      <c r="L3631" s="1063" t="s">
        <v>825</v>
      </c>
      <c r="M3631" s="1063">
        <v>3164.56</v>
      </c>
      <c r="N3631" s="1063">
        <v>0</v>
      </c>
      <c r="O3631" s="1062">
        <f>VLOOKUP(C3631,'A. Rate Class Allocations'!$B$124:$J$128,6,FALSE)</f>
        <v>0.96094519236849896</v>
      </c>
      <c r="P3631" s="1061">
        <f>VLOOKUP(C3631,'A. Rate Class Allocations'!$B$124:$J$128,8,FALSE)</f>
        <v>0.98007105038154396</v>
      </c>
      <c r="Q3631" s="1061">
        <f>VLOOKUP(C3631,'A. Rate Class Allocations'!$B$124:$J$128,7,FALSE)</f>
        <v>1.0700573423086499</v>
      </c>
      <c r="R3631" s="1061">
        <f>VLOOKUP(C3631,'A. Rate Class Allocations'!$B$124:$J$128,9,FALSE)</f>
        <v>0.85888650963597402</v>
      </c>
      <c r="S3631" s="1060">
        <f t="shared" si="169"/>
        <v>2980.3654055900984</v>
      </c>
      <c r="T3631" s="1060">
        <f t="shared" si="170"/>
        <v>0</v>
      </c>
    </row>
    <row r="3632" spans="1:20" s="1063" customFormat="1">
      <c r="A3632" s="1063" t="s">
        <v>846</v>
      </c>
      <c r="B3632" s="1063" t="s">
        <v>768</v>
      </c>
      <c r="C3632" s="1063" t="s">
        <v>118</v>
      </c>
      <c r="D3632" s="1063" t="s">
        <v>891</v>
      </c>
      <c r="E3632" s="1066">
        <v>2019</v>
      </c>
      <c r="F3632" s="1066" t="s">
        <v>844</v>
      </c>
      <c r="G3632" s="1064">
        <v>43643</v>
      </c>
      <c r="H3632" s="1117">
        <f t="shared" si="168"/>
        <v>2019</v>
      </c>
      <c r="I3632" s="1064">
        <v>43787.592430416669</v>
      </c>
      <c r="J3632" s="1063" t="s">
        <v>843</v>
      </c>
      <c r="K3632" s="1063" t="s">
        <v>842</v>
      </c>
      <c r="L3632" s="1063" t="s">
        <v>825</v>
      </c>
      <c r="M3632" s="1063">
        <v>1693.3484000000001</v>
      </c>
      <c r="N3632" s="1063">
        <v>0.36859999999999998</v>
      </c>
      <c r="O3632" s="1062">
        <f>VLOOKUP(C3632,'A. Rate Class Allocations'!$B$124:$J$128,6,FALSE)</f>
        <v>0.96094519236849896</v>
      </c>
      <c r="P3632" s="1061">
        <f>VLOOKUP(C3632,'A. Rate Class Allocations'!$B$124:$J$128,8,FALSE)</f>
        <v>0.98007105038154396</v>
      </c>
      <c r="Q3632" s="1061">
        <f>VLOOKUP(C3632,'A. Rate Class Allocations'!$B$124:$J$128,7,FALSE)</f>
        <v>1.0700573423086499</v>
      </c>
      <c r="R3632" s="1061">
        <f>VLOOKUP(C3632,'A. Rate Class Allocations'!$B$124:$J$128,9,FALSE)</f>
        <v>0.85888650963597402</v>
      </c>
      <c r="S3632" s="1060">
        <f t="shared" si="169"/>
        <v>1594.7863181520795</v>
      </c>
      <c r="T3632" s="1060">
        <f t="shared" si="170"/>
        <v>0.33876471092077032</v>
      </c>
    </row>
    <row r="3633" spans="1:20" s="1063" customFormat="1">
      <c r="A3633" s="1063" t="s">
        <v>846</v>
      </c>
      <c r="B3633" s="1063" t="s">
        <v>768</v>
      </c>
      <c r="C3633" s="1063" t="s">
        <v>118</v>
      </c>
      <c r="D3633" s="1063" t="s">
        <v>890</v>
      </c>
      <c r="E3633" s="1066">
        <v>2019</v>
      </c>
      <c r="F3633" s="1066" t="s">
        <v>844</v>
      </c>
      <c r="G3633" s="1064">
        <v>43479</v>
      </c>
      <c r="H3633" s="1117">
        <f t="shared" si="168"/>
        <v>2019</v>
      </c>
      <c r="I3633" s="1064">
        <v>43777.705289166668</v>
      </c>
      <c r="J3633" s="1063" t="s">
        <v>843</v>
      </c>
      <c r="K3633" s="1063" t="s">
        <v>842</v>
      </c>
      <c r="L3633" s="1063" t="s">
        <v>825</v>
      </c>
      <c r="M3633" s="1063">
        <v>5481.47</v>
      </c>
      <c r="N3633" s="1063">
        <v>0</v>
      </c>
      <c r="O3633" s="1062">
        <f>VLOOKUP(C3633,'A. Rate Class Allocations'!$B$124:$J$128,6,FALSE)</f>
        <v>0.96094519236849896</v>
      </c>
      <c r="P3633" s="1061">
        <f>VLOOKUP(C3633,'A. Rate Class Allocations'!$B$124:$J$128,8,FALSE)</f>
        <v>0.98007105038154396</v>
      </c>
      <c r="Q3633" s="1061">
        <f>VLOOKUP(C3633,'A. Rate Class Allocations'!$B$124:$J$128,7,FALSE)</f>
        <v>1.0700573423086499</v>
      </c>
      <c r="R3633" s="1061">
        <f>VLOOKUP(C3633,'A. Rate Class Allocations'!$B$124:$J$128,9,FALSE)</f>
        <v>0.85888650963597402</v>
      </c>
      <c r="S3633" s="1060">
        <f t="shared" si="169"/>
        <v>5162.4186489685635</v>
      </c>
      <c r="T3633" s="1060">
        <f t="shared" si="170"/>
        <v>0</v>
      </c>
    </row>
    <row r="3634" spans="1:20" s="1063" customFormat="1">
      <c r="A3634" s="1063" t="s">
        <v>846</v>
      </c>
      <c r="B3634" s="1063" t="s">
        <v>768</v>
      </c>
      <c r="C3634" s="1063" t="s">
        <v>118</v>
      </c>
      <c r="D3634" s="1063" t="s">
        <v>890</v>
      </c>
      <c r="E3634" s="1066">
        <v>2019</v>
      </c>
      <c r="F3634" s="1066" t="s">
        <v>844</v>
      </c>
      <c r="G3634" s="1064">
        <v>43479</v>
      </c>
      <c r="H3634" s="1117">
        <f t="shared" si="168"/>
        <v>2019</v>
      </c>
      <c r="I3634" s="1064">
        <v>43777.705289166668</v>
      </c>
      <c r="J3634" s="1063" t="s">
        <v>843</v>
      </c>
      <c r="K3634" s="1063" t="s">
        <v>842</v>
      </c>
      <c r="L3634" s="1063" t="s">
        <v>825</v>
      </c>
      <c r="M3634" s="1063">
        <v>21.12</v>
      </c>
      <c r="N3634" s="1063">
        <v>5.4000000000000003E-3</v>
      </c>
      <c r="O3634" s="1062">
        <f>VLOOKUP(C3634,'A. Rate Class Allocations'!$B$124:$J$128,6,FALSE)</f>
        <v>0.96094519236849896</v>
      </c>
      <c r="P3634" s="1061">
        <f>VLOOKUP(C3634,'A. Rate Class Allocations'!$B$124:$J$128,8,FALSE)</f>
        <v>0.98007105038154396</v>
      </c>
      <c r="Q3634" s="1061">
        <f>VLOOKUP(C3634,'A. Rate Class Allocations'!$B$124:$J$128,7,FALSE)</f>
        <v>1.0700573423086499</v>
      </c>
      <c r="R3634" s="1061">
        <f>VLOOKUP(C3634,'A. Rate Class Allocations'!$B$124:$J$128,9,FALSE)</f>
        <v>0.85888650963597402</v>
      </c>
      <c r="S3634" s="1060">
        <f t="shared" si="169"/>
        <v>19.890701192602727</v>
      </c>
      <c r="T3634" s="1060">
        <f t="shared" si="170"/>
        <v>4.962912205567444E-3</v>
      </c>
    </row>
    <row r="3635" spans="1:20" s="1063" customFormat="1">
      <c r="A3635" s="1063" t="s">
        <v>846</v>
      </c>
      <c r="B3635" s="1063" t="s">
        <v>768</v>
      </c>
      <c r="C3635" s="1063" t="s">
        <v>118</v>
      </c>
      <c r="D3635" s="1063" t="s">
        <v>890</v>
      </c>
      <c r="E3635" s="1066">
        <v>2019</v>
      </c>
      <c r="F3635" s="1066" t="s">
        <v>844</v>
      </c>
      <c r="G3635" s="1064">
        <v>43479</v>
      </c>
      <c r="H3635" s="1117">
        <f t="shared" si="168"/>
        <v>2019</v>
      </c>
      <c r="I3635" s="1064">
        <v>43777.705289166668</v>
      </c>
      <c r="J3635" s="1063" t="s">
        <v>843</v>
      </c>
      <c r="K3635" s="1063" t="s">
        <v>842</v>
      </c>
      <c r="L3635" s="1063" t="s">
        <v>825</v>
      </c>
      <c r="M3635" s="1063">
        <v>144.27000000000001</v>
      </c>
      <c r="N3635" s="1063">
        <v>3.6900000000000002E-2</v>
      </c>
      <c r="O3635" s="1062">
        <f>VLOOKUP(C3635,'A. Rate Class Allocations'!$B$124:$J$128,6,FALSE)</f>
        <v>0.96094519236849896</v>
      </c>
      <c r="P3635" s="1061">
        <f>VLOOKUP(C3635,'A. Rate Class Allocations'!$B$124:$J$128,8,FALSE)</f>
        <v>0.98007105038154396</v>
      </c>
      <c r="Q3635" s="1061">
        <f>VLOOKUP(C3635,'A. Rate Class Allocations'!$B$124:$J$128,7,FALSE)</f>
        <v>1.0700573423086499</v>
      </c>
      <c r="R3635" s="1061">
        <f>VLOOKUP(C3635,'A. Rate Class Allocations'!$B$124:$J$128,9,FALSE)</f>
        <v>0.85888650963597402</v>
      </c>
      <c r="S3635" s="1060">
        <f t="shared" si="169"/>
        <v>135.87270175458309</v>
      </c>
      <c r="T3635" s="1060">
        <f t="shared" si="170"/>
        <v>3.391323340471087E-2</v>
      </c>
    </row>
    <row r="3636" spans="1:20" s="1063" customFormat="1">
      <c r="A3636" s="1063" t="s">
        <v>846</v>
      </c>
      <c r="B3636" s="1063" t="s">
        <v>768</v>
      </c>
      <c r="C3636" s="1063" t="s">
        <v>118</v>
      </c>
      <c r="D3636" s="1063" t="s">
        <v>890</v>
      </c>
      <c r="E3636" s="1066">
        <v>2019</v>
      </c>
      <c r="F3636" s="1066" t="s">
        <v>844</v>
      </c>
      <c r="G3636" s="1064">
        <v>43479</v>
      </c>
      <c r="H3636" s="1117">
        <f t="shared" si="168"/>
        <v>2019</v>
      </c>
      <c r="I3636" s="1064">
        <v>43777.705289166668</v>
      </c>
      <c r="J3636" s="1063" t="s">
        <v>843</v>
      </c>
      <c r="K3636" s="1063" t="s">
        <v>842</v>
      </c>
      <c r="L3636" s="1063" t="s">
        <v>825</v>
      </c>
      <c r="M3636" s="1063">
        <v>441.024</v>
      </c>
      <c r="N3636" s="1063">
        <v>9.6000000000000002E-2</v>
      </c>
      <c r="O3636" s="1062">
        <f>VLOOKUP(C3636,'A. Rate Class Allocations'!$B$124:$J$128,6,FALSE)</f>
        <v>0.96094519236849896</v>
      </c>
      <c r="P3636" s="1061">
        <f>VLOOKUP(C3636,'A. Rate Class Allocations'!$B$124:$J$128,8,FALSE)</f>
        <v>0.98007105038154396</v>
      </c>
      <c r="Q3636" s="1061">
        <f>VLOOKUP(C3636,'A. Rate Class Allocations'!$B$124:$J$128,7,FALSE)</f>
        <v>1.0700573423086499</v>
      </c>
      <c r="R3636" s="1061">
        <f>VLOOKUP(C3636,'A. Rate Class Allocations'!$B$124:$J$128,9,FALSE)</f>
        <v>0.85888650963597402</v>
      </c>
      <c r="S3636" s="1060">
        <f t="shared" si="169"/>
        <v>415.35400581280419</v>
      </c>
      <c r="T3636" s="1060">
        <f t="shared" si="170"/>
        <v>8.8229550321199002E-2</v>
      </c>
    </row>
    <row r="3637" spans="1:20" s="1063" customFormat="1">
      <c r="A3637" s="1063" t="s">
        <v>846</v>
      </c>
      <c r="B3637" s="1063" t="s">
        <v>768</v>
      </c>
      <c r="C3637" s="1063" t="s">
        <v>118</v>
      </c>
      <c r="D3637" s="1063" t="s">
        <v>890</v>
      </c>
      <c r="E3637" s="1066">
        <v>2019</v>
      </c>
      <c r="F3637" s="1066" t="s">
        <v>844</v>
      </c>
      <c r="G3637" s="1064">
        <v>43479</v>
      </c>
      <c r="H3637" s="1117">
        <f t="shared" si="168"/>
        <v>2019</v>
      </c>
      <c r="I3637" s="1064">
        <v>43777.705289166668</v>
      </c>
      <c r="J3637" s="1063" t="s">
        <v>847</v>
      </c>
      <c r="K3637" s="1063" t="s">
        <v>842</v>
      </c>
      <c r="L3637" s="1063" t="s">
        <v>825</v>
      </c>
      <c r="M3637" s="1063">
        <v>10284</v>
      </c>
      <c r="N3637" s="1063">
        <v>1.2</v>
      </c>
      <c r="O3637" s="1062">
        <f>VLOOKUP(C3637,'A. Rate Class Allocations'!$B$124:$J$128,6,FALSE)</f>
        <v>0.96094519236849896</v>
      </c>
      <c r="P3637" s="1061">
        <f>VLOOKUP(C3637,'A. Rate Class Allocations'!$B$124:$J$128,8,FALSE)</f>
        <v>0.98007105038154396</v>
      </c>
      <c r="Q3637" s="1061">
        <f>VLOOKUP(C3637,'A. Rate Class Allocations'!$B$124:$J$128,7,FALSE)</f>
        <v>1.0700573423086499</v>
      </c>
      <c r="R3637" s="1061">
        <f>VLOOKUP(C3637,'A. Rate Class Allocations'!$B$124:$J$128,9,FALSE)</f>
        <v>0.85888650963597402</v>
      </c>
      <c r="S3637" s="1060">
        <f t="shared" si="169"/>
        <v>9685.4152966253041</v>
      </c>
      <c r="T3637" s="1060">
        <f t="shared" si="170"/>
        <v>1.1028693790149877</v>
      </c>
    </row>
    <row r="3638" spans="1:20" s="1063" customFormat="1">
      <c r="A3638" s="1063" t="s">
        <v>846</v>
      </c>
      <c r="B3638" s="1063" t="s">
        <v>768</v>
      </c>
      <c r="C3638" s="1063" t="s">
        <v>118</v>
      </c>
      <c r="D3638" s="1063" t="s">
        <v>889</v>
      </c>
      <c r="E3638" s="1066">
        <v>2019</v>
      </c>
      <c r="F3638" s="1066" t="s">
        <v>844</v>
      </c>
      <c r="G3638" s="1064">
        <v>43795</v>
      </c>
      <c r="H3638" s="1117">
        <f t="shared" si="168"/>
        <v>2019</v>
      </c>
      <c r="I3638" s="1064">
        <v>43837.549643969905</v>
      </c>
      <c r="J3638" s="1063" t="s">
        <v>843</v>
      </c>
      <c r="K3638" s="1063" t="s">
        <v>842</v>
      </c>
      <c r="L3638" s="1063" t="s">
        <v>825</v>
      </c>
      <c r="M3638" s="1063">
        <v>53303.05</v>
      </c>
      <c r="N3638" s="1063">
        <v>14.15</v>
      </c>
      <c r="O3638" s="1062">
        <f>VLOOKUP(C3638,'A. Rate Class Allocations'!$B$124:$J$128,6,FALSE)</f>
        <v>0.96094519236849896</v>
      </c>
      <c r="P3638" s="1061">
        <f>VLOOKUP(C3638,'A. Rate Class Allocations'!$B$124:$J$128,8,FALSE)</f>
        <v>0.98007105038154396</v>
      </c>
      <c r="Q3638" s="1061">
        <f>VLOOKUP(C3638,'A. Rate Class Allocations'!$B$124:$J$128,7,FALSE)</f>
        <v>1.0700573423086499</v>
      </c>
      <c r="R3638" s="1061">
        <f>VLOOKUP(C3638,'A. Rate Class Allocations'!$B$124:$J$128,9,FALSE)</f>
        <v>0.85888650963597402</v>
      </c>
      <c r="S3638" s="1060">
        <f t="shared" si="169"/>
        <v>50200.522736948988</v>
      </c>
      <c r="T3638" s="1060">
        <f t="shared" si="170"/>
        <v>13.004668094218395</v>
      </c>
    </row>
    <row r="3639" spans="1:20" s="1063" customFormat="1">
      <c r="A3639" s="1063" t="s">
        <v>846</v>
      </c>
      <c r="B3639" s="1063" t="s">
        <v>768</v>
      </c>
      <c r="C3639" s="1063" t="s">
        <v>118</v>
      </c>
      <c r="D3639" s="1063" t="s">
        <v>888</v>
      </c>
      <c r="E3639" s="1066">
        <v>2019</v>
      </c>
      <c r="F3639" s="1066" t="s">
        <v>844</v>
      </c>
      <c r="G3639" s="1064">
        <v>43795</v>
      </c>
      <c r="H3639" s="1117">
        <f t="shared" si="168"/>
        <v>2019</v>
      </c>
      <c r="I3639" s="1064">
        <v>43836.86013724537</v>
      </c>
      <c r="J3639" s="1063" t="s">
        <v>847</v>
      </c>
      <c r="K3639" s="1063" t="s">
        <v>842</v>
      </c>
      <c r="L3639" s="1063" t="s">
        <v>825</v>
      </c>
      <c r="M3639" s="1063">
        <v>40374</v>
      </c>
      <c r="N3639" s="1063">
        <v>5.6</v>
      </c>
      <c r="O3639" s="1062">
        <f>VLOOKUP(C3639,'A. Rate Class Allocations'!$B$124:$J$128,6,FALSE)</f>
        <v>0.96094519236849896</v>
      </c>
      <c r="P3639" s="1061">
        <f>VLOOKUP(C3639,'A. Rate Class Allocations'!$B$124:$J$128,8,FALSE)</f>
        <v>0.98007105038154396</v>
      </c>
      <c r="Q3639" s="1061">
        <f>VLOOKUP(C3639,'A. Rate Class Allocations'!$B$124:$J$128,7,FALSE)</f>
        <v>1.0700573423086499</v>
      </c>
      <c r="R3639" s="1061">
        <f>VLOOKUP(C3639,'A. Rate Class Allocations'!$B$124:$J$128,9,FALSE)</f>
        <v>0.85888650963597402</v>
      </c>
      <c r="S3639" s="1060">
        <f t="shared" si="169"/>
        <v>38024.013728699923</v>
      </c>
      <c r="T3639" s="1060">
        <f t="shared" si="170"/>
        <v>5.1467237687366083</v>
      </c>
    </row>
    <row r="3640" spans="1:20" s="1063" customFormat="1">
      <c r="A3640" s="1063" t="s">
        <v>846</v>
      </c>
      <c r="B3640" s="1063" t="s">
        <v>768</v>
      </c>
      <c r="C3640" s="1063" t="s">
        <v>118</v>
      </c>
      <c r="D3640" s="1063" t="s">
        <v>887</v>
      </c>
      <c r="E3640" s="1066">
        <v>2019</v>
      </c>
      <c r="F3640" s="1066" t="s">
        <v>844</v>
      </c>
      <c r="G3640" s="1064">
        <v>43542</v>
      </c>
      <c r="H3640" s="1117">
        <f t="shared" si="168"/>
        <v>2019</v>
      </c>
      <c r="I3640" s="1064">
        <v>43783.699551851852</v>
      </c>
      <c r="J3640" s="1063" t="s">
        <v>847</v>
      </c>
      <c r="K3640" s="1063" t="s">
        <v>842</v>
      </c>
      <c r="L3640" s="1063" t="s">
        <v>825</v>
      </c>
      <c r="M3640" s="1063">
        <v>33113</v>
      </c>
      <c r="N3640" s="1063">
        <v>0</v>
      </c>
      <c r="O3640" s="1062">
        <f>VLOOKUP(C3640,'A. Rate Class Allocations'!$B$124:$J$128,6,FALSE)</f>
        <v>0.96094519236849896</v>
      </c>
      <c r="P3640" s="1061">
        <f>VLOOKUP(C3640,'A. Rate Class Allocations'!$B$124:$J$128,8,FALSE)</f>
        <v>0.98007105038154396</v>
      </c>
      <c r="Q3640" s="1061">
        <f>VLOOKUP(C3640,'A. Rate Class Allocations'!$B$124:$J$128,7,FALSE)</f>
        <v>1.0700573423086499</v>
      </c>
      <c r="R3640" s="1061">
        <f>VLOOKUP(C3640,'A. Rate Class Allocations'!$B$124:$J$128,9,FALSE)</f>
        <v>0.85888650963597402</v>
      </c>
      <c r="S3640" s="1060">
        <f t="shared" si="169"/>
        <v>31185.643399178694</v>
      </c>
      <c r="T3640" s="1060">
        <f t="shared" si="170"/>
        <v>0</v>
      </c>
    </row>
    <row r="3641" spans="1:20" s="1063" customFormat="1">
      <c r="A3641" s="1063" t="s">
        <v>846</v>
      </c>
      <c r="B3641" s="1063" t="s">
        <v>768</v>
      </c>
      <c r="C3641" s="1063" t="s">
        <v>118</v>
      </c>
      <c r="D3641" s="1063" t="s">
        <v>887</v>
      </c>
      <c r="E3641" s="1066">
        <v>2019</v>
      </c>
      <c r="F3641" s="1066" t="s">
        <v>844</v>
      </c>
      <c r="G3641" s="1064">
        <v>43542</v>
      </c>
      <c r="H3641" s="1117">
        <f t="shared" si="168"/>
        <v>2019</v>
      </c>
      <c r="I3641" s="1064">
        <v>43783.699551851852</v>
      </c>
      <c r="J3641" s="1063" t="s">
        <v>843</v>
      </c>
      <c r="K3641" s="1063" t="s">
        <v>842</v>
      </c>
      <c r="L3641" s="1063" t="s">
        <v>825</v>
      </c>
      <c r="M3641" s="1063">
        <v>15178.8</v>
      </c>
      <c r="N3641" s="1063">
        <v>0</v>
      </c>
      <c r="O3641" s="1062">
        <f>VLOOKUP(C3641,'A. Rate Class Allocations'!$B$124:$J$128,6,FALSE)</f>
        <v>0.96094519236849896</v>
      </c>
      <c r="P3641" s="1061">
        <f>VLOOKUP(C3641,'A. Rate Class Allocations'!$B$124:$J$128,8,FALSE)</f>
        <v>0.98007105038154396</v>
      </c>
      <c r="Q3641" s="1061">
        <f>VLOOKUP(C3641,'A. Rate Class Allocations'!$B$124:$J$128,7,FALSE)</f>
        <v>1.0700573423086499</v>
      </c>
      <c r="R3641" s="1061">
        <f>VLOOKUP(C3641,'A. Rate Class Allocations'!$B$124:$J$128,9,FALSE)</f>
        <v>0.85888650963597402</v>
      </c>
      <c r="S3641" s="1060">
        <f t="shared" si="169"/>
        <v>14295.311328706355</v>
      </c>
      <c r="T3641" s="1060">
        <f t="shared" si="170"/>
        <v>0</v>
      </c>
    </row>
    <row r="3642" spans="1:20" s="1063" customFormat="1">
      <c r="A3642" s="1063" t="s">
        <v>846</v>
      </c>
      <c r="B3642" s="1063" t="s">
        <v>768</v>
      </c>
      <c r="C3642" s="1063" t="s">
        <v>118</v>
      </c>
      <c r="D3642" s="1063" t="s">
        <v>887</v>
      </c>
      <c r="E3642" s="1066">
        <v>2019</v>
      </c>
      <c r="F3642" s="1066" t="s">
        <v>844</v>
      </c>
      <c r="G3642" s="1064">
        <v>43542</v>
      </c>
      <c r="H3642" s="1117">
        <f t="shared" si="168"/>
        <v>2019</v>
      </c>
      <c r="I3642" s="1064">
        <v>43783.699551851852</v>
      </c>
      <c r="J3642" s="1063" t="s">
        <v>843</v>
      </c>
      <c r="K3642" s="1063" t="s">
        <v>842</v>
      </c>
      <c r="L3642" s="1063" t="s">
        <v>825</v>
      </c>
      <c r="M3642" s="1063">
        <v>19189.098000000002</v>
      </c>
      <c r="N3642" s="1063">
        <v>5.0940000000000003</v>
      </c>
      <c r="O3642" s="1062">
        <f>VLOOKUP(C3642,'A. Rate Class Allocations'!$B$124:$J$128,6,FALSE)</f>
        <v>0.96094519236849896</v>
      </c>
      <c r="P3642" s="1061">
        <f>VLOOKUP(C3642,'A. Rate Class Allocations'!$B$124:$J$128,8,FALSE)</f>
        <v>0.98007105038154396</v>
      </c>
      <c r="Q3642" s="1061">
        <f>VLOOKUP(C3642,'A. Rate Class Allocations'!$B$124:$J$128,7,FALSE)</f>
        <v>1.0700573423086499</v>
      </c>
      <c r="R3642" s="1061">
        <f>VLOOKUP(C3642,'A. Rate Class Allocations'!$B$124:$J$128,9,FALSE)</f>
        <v>0.85888650963597402</v>
      </c>
      <c r="S3642" s="1060">
        <f t="shared" si="169"/>
        <v>18072.188185301638</v>
      </c>
      <c r="T3642" s="1060">
        <f t="shared" si="170"/>
        <v>4.6816805139186224</v>
      </c>
    </row>
    <row r="3643" spans="1:20" s="1063" customFormat="1">
      <c r="A3643" s="1063" t="s">
        <v>846</v>
      </c>
      <c r="B3643" s="1063" t="s">
        <v>768</v>
      </c>
      <c r="C3643" s="1063" t="s">
        <v>118</v>
      </c>
      <c r="D3643" s="1063" t="s">
        <v>887</v>
      </c>
      <c r="E3643" s="1066">
        <v>2019</v>
      </c>
      <c r="F3643" s="1066" t="s">
        <v>844</v>
      </c>
      <c r="G3643" s="1064">
        <v>43542</v>
      </c>
      <c r="H3643" s="1117">
        <f t="shared" si="168"/>
        <v>2019</v>
      </c>
      <c r="I3643" s="1064">
        <v>43783.699551851852</v>
      </c>
      <c r="J3643" s="1063" t="s">
        <v>843</v>
      </c>
      <c r="K3643" s="1063" t="s">
        <v>842</v>
      </c>
      <c r="L3643" s="1063" t="s">
        <v>825</v>
      </c>
      <c r="M3643" s="1063">
        <v>28712.5</v>
      </c>
      <c r="N3643" s="1063">
        <v>6.25</v>
      </c>
      <c r="O3643" s="1062">
        <f>VLOOKUP(C3643,'A. Rate Class Allocations'!$B$124:$J$128,6,FALSE)</f>
        <v>0.96094519236849896</v>
      </c>
      <c r="P3643" s="1061">
        <f>VLOOKUP(C3643,'A. Rate Class Allocations'!$B$124:$J$128,8,FALSE)</f>
        <v>0.98007105038154396</v>
      </c>
      <c r="Q3643" s="1061">
        <f>VLOOKUP(C3643,'A. Rate Class Allocations'!$B$124:$J$128,7,FALSE)</f>
        <v>1.0700573423086499</v>
      </c>
      <c r="R3643" s="1061">
        <f>VLOOKUP(C3643,'A. Rate Class Allocations'!$B$124:$J$128,9,FALSE)</f>
        <v>0.85888650963597402</v>
      </c>
      <c r="S3643" s="1060">
        <f t="shared" si="169"/>
        <v>27041.276420104437</v>
      </c>
      <c r="T3643" s="1060">
        <f t="shared" si="170"/>
        <v>5.7441113490363938</v>
      </c>
    </row>
    <row r="3644" spans="1:20" s="1063" customFormat="1">
      <c r="A3644" s="1063" t="s">
        <v>846</v>
      </c>
      <c r="B3644" s="1063" t="s">
        <v>768</v>
      </c>
      <c r="C3644" s="1063" t="s">
        <v>118</v>
      </c>
      <c r="D3644" s="1063" t="s">
        <v>887</v>
      </c>
      <c r="E3644" s="1066">
        <v>2019</v>
      </c>
      <c r="F3644" s="1066" t="s">
        <v>844</v>
      </c>
      <c r="G3644" s="1064">
        <v>43542</v>
      </c>
      <c r="H3644" s="1117">
        <f t="shared" si="168"/>
        <v>2019</v>
      </c>
      <c r="I3644" s="1064">
        <v>43783.699551851852</v>
      </c>
      <c r="J3644" s="1063" t="s">
        <v>843</v>
      </c>
      <c r="K3644" s="1063" t="s">
        <v>842</v>
      </c>
      <c r="L3644" s="1063" t="s">
        <v>825</v>
      </c>
      <c r="M3644" s="1063">
        <v>2257.4915999999998</v>
      </c>
      <c r="N3644" s="1063">
        <v>0.4914</v>
      </c>
      <c r="O3644" s="1062">
        <f>VLOOKUP(C3644,'A. Rate Class Allocations'!$B$124:$J$128,6,FALSE)</f>
        <v>0.96094519236849896</v>
      </c>
      <c r="P3644" s="1061">
        <f>VLOOKUP(C3644,'A. Rate Class Allocations'!$B$124:$J$128,8,FALSE)</f>
        <v>0.98007105038154396</v>
      </c>
      <c r="Q3644" s="1061">
        <f>VLOOKUP(C3644,'A. Rate Class Allocations'!$B$124:$J$128,7,FALSE)</f>
        <v>1.0700573423086499</v>
      </c>
      <c r="R3644" s="1061">
        <f>VLOOKUP(C3644,'A. Rate Class Allocations'!$B$124:$J$128,9,FALSE)</f>
        <v>0.85888650963597402</v>
      </c>
      <c r="S3644" s="1060">
        <f t="shared" si="169"/>
        <v>2126.0933172542914</v>
      </c>
      <c r="T3644" s="1060">
        <f t="shared" si="170"/>
        <v>0.45162501070663746</v>
      </c>
    </row>
    <row r="3645" spans="1:20" s="1063" customFormat="1">
      <c r="A3645" s="1063" t="s">
        <v>846</v>
      </c>
      <c r="B3645" s="1063" t="s">
        <v>768</v>
      </c>
      <c r="C3645" s="1063" t="s">
        <v>118</v>
      </c>
      <c r="D3645" s="1063" t="s">
        <v>887</v>
      </c>
      <c r="E3645" s="1066">
        <v>2019</v>
      </c>
      <c r="F3645" s="1066" t="s">
        <v>844</v>
      </c>
      <c r="G3645" s="1064">
        <v>43542</v>
      </c>
      <c r="H3645" s="1117">
        <f t="shared" si="168"/>
        <v>2019</v>
      </c>
      <c r="I3645" s="1064">
        <v>43783.699551851852</v>
      </c>
      <c r="J3645" s="1063" t="s">
        <v>843</v>
      </c>
      <c r="K3645" s="1063" t="s">
        <v>842</v>
      </c>
      <c r="L3645" s="1063" t="s">
        <v>825</v>
      </c>
      <c r="M3645" s="1063">
        <v>8452.9599999999991</v>
      </c>
      <c r="N3645" s="1063">
        <v>1.84</v>
      </c>
      <c r="O3645" s="1062">
        <f>VLOOKUP(C3645,'A. Rate Class Allocations'!$B$124:$J$128,6,FALSE)</f>
        <v>0.96094519236849896</v>
      </c>
      <c r="P3645" s="1061">
        <f>VLOOKUP(C3645,'A. Rate Class Allocations'!$B$124:$J$128,8,FALSE)</f>
        <v>0.98007105038154396</v>
      </c>
      <c r="Q3645" s="1061">
        <f>VLOOKUP(C3645,'A. Rate Class Allocations'!$B$124:$J$128,7,FALSE)</f>
        <v>1.0700573423086499</v>
      </c>
      <c r="R3645" s="1061">
        <f>VLOOKUP(C3645,'A. Rate Class Allocations'!$B$124:$J$128,9,FALSE)</f>
        <v>0.85888650963597402</v>
      </c>
      <c r="S3645" s="1060">
        <f t="shared" si="169"/>
        <v>7960.9517780787455</v>
      </c>
      <c r="T3645" s="1060">
        <f t="shared" si="170"/>
        <v>1.6910663811563145</v>
      </c>
    </row>
    <row r="3646" spans="1:20" s="1063" customFormat="1">
      <c r="A3646" s="1063" t="s">
        <v>846</v>
      </c>
      <c r="B3646" s="1063" t="s">
        <v>768</v>
      </c>
      <c r="C3646" s="1063" t="s">
        <v>118</v>
      </c>
      <c r="D3646" s="1063" t="s">
        <v>886</v>
      </c>
      <c r="E3646" s="1066">
        <v>2019</v>
      </c>
      <c r="F3646" s="1066" t="s">
        <v>844</v>
      </c>
      <c r="G3646" s="1064">
        <v>43496</v>
      </c>
      <c r="H3646" s="1117">
        <f t="shared" si="168"/>
        <v>2019</v>
      </c>
      <c r="I3646" s="1064">
        <v>43782.587856620368</v>
      </c>
      <c r="J3646" s="1063" t="s">
        <v>847</v>
      </c>
      <c r="K3646" s="1063" t="s">
        <v>842</v>
      </c>
      <c r="L3646" s="1063" t="s">
        <v>825</v>
      </c>
      <c r="M3646" s="1063">
        <v>2278</v>
      </c>
      <c r="N3646" s="1063">
        <v>0.5</v>
      </c>
      <c r="O3646" s="1062">
        <f>VLOOKUP(C3646,'A. Rate Class Allocations'!$B$124:$J$128,6,FALSE)</f>
        <v>0.96094519236849896</v>
      </c>
      <c r="P3646" s="1061">
        <f>VLOOKUP(C3646,'A. Rate Class Allocations'!$B$124:$J$128,8,FALSE)</f>
        <v>0.98007105038154396</v>
      </c>
      <c r="Q3646" s="1061">
        <f>VLOOKUP(C3646,'A. Rate Class Allocations'!$B$124:$J$128,7,FALSE)</f>
        <v>1.0700573423086499</v>
      </c>
      <c r="R3646" s="1061">
        <f>VLOOKUP(C3646,'A. Rate Class Allocations'!$B$124:$J$128,9,FALSE)</f>
        <v>0.85888650963597402</v>
      </c>
      <c r="S3646" s="1060">
        <f t="shared" si="169"/>
        <v>2145.4080168915248</v>
      </c>
      <c r="T3646" s="1060">
        <f t="shared" si="170"/>
        <v>0.45952890792291151</v>
      </c>
    </row>
    <row r="3647" spans="1:20" s="1063" customFormat="1">
      <c r="A3647" s="1063" t="s">
        <v>846</v>
      </c>
      <c r="B3647" s="1063" t="s">
        <v>768</v>
      </c>
      <c r="C3647" s="1063" t="s">
        <v>118</v>
      </c>
      <c r="D3647" s="1063" t="s">
        <v>886</v>
      </c>
      <c r="E3647" s="1066">
        <v>2019</v>
      </c>
      <c r="F3647" s="1066" t="s">
        <v>844</v>
      </c>
      <c r="G3647" s="1064">
        <v>43496</v>
      </c>
      <c r="H3647" s="1117">
        <f t="shared" si="168"/>
        <v>2019</v>
      </c>
      <c r="I3647" s="1064">
        <v>43782.587856620368</v>
      </c>
      <c r="J3647" s="1063" t="s">
        <v>847</v>
      </c>
      <c r="K3647" s="1063" t="s">
        <v>842</v>
      </c>
      <c r="L3647" s="1063" t="s">
        <v>825</v>
      </c>
      <c r="M3647" s="1063">
        <v>5072</v>
      </c>
      <c r="N3647" s="1063">
        <v>0.6</v>
      </c>
      <c r="O3647" s="1062">
        <f>VLOOKUP(C3647,'A. Rate Class Allocations'!$B$124:$J$128,6,FALSE)</f>
        <v>0.96094519236849896</v>
      </c>
      <c r="P3647" s="1061">
        <f>VLOOKUP(C3647,'A. Rate Class Allocations'!$B$124:$J$128,8,FALSE)</f>
        <v>0.98007105038154396</v>
      </c>
      <c r="Q3647" s="1061">
        <f>VLOOKUP(C3647,'A. Rate Class Allocations'!$B$124:$J$128,7,FALSE)</f>
        <v>1.0700573423086499</v>
      </c>
      <c r="R3647" s="1061">
        <f>VLOOKUP(C3647,'A. Rate Class Allocations'!$B$124:$J$128,9,FALSE)</f>
        <v>0.85888650963597402</v>
      </c>
      <c r="S3647" s="1060">
        <f t="shared" si="169"/>
        <v>4776.7820288295943</v>
      </c>
      <c r="T3647" s="1060">
        <f t="shared" si="170"/>
        <v>0.55143468950749386</v>
      </c>
    </row>
    <row r="3648" spans="1:20" s="1063" customFormat="1">
      <c r="A3648" s="1063" t="s">
        <v>846</v>
      </c>
      <c r="B3648" s="1063" t="s">
        <v>768</v>
      </c>
      <c r="C3648" s="1063" t="s">
        <v>118</v>
      </c>
      <c r="D3648" s="1063" t="s">
        <v>885</v>
      </c>
      <c r="E3648" s="1066">
        <v>2019</v>
      </c>
      <c r="F3648" s="1066" t="s">
        <v>844</v>
      </c>
      <c r="G3648" s="1064">
        <v>43624</v>
      </c>
      <c r="H3648" s="1117">
        <f t="shared" si="168"/>
        <v>2019</v>
      </c>
      <c r="I3648" s="1064">
        <v>43788.772007905092</v>
      </c>
      <c r="J3648" s="1063" t="s">
        <v>843</v>
      </c>
      <c r="K3648" s="1063" t="s">
        <v>842</v>
      </c>
      <c r="L3648" s="1063" t="s">
        <v>825</v>
      </c>
      <c r="M3648" s="1063">
        <v>14616</v>
      </c>
      <c r="N3648" s="1063">
        <v>0</v>
      </c>
      <c r="O3648" s="1062">
        <f>VLOOKUP(C3648,'A. Rate Class Allocations'!$B$124:$J$128,6,FALSE)</f>
        <v>0.96094519236849896</v>
      </c>
      <c r="P3648" s="1061">
        <f>VLOOKUP(C3648,'A. Rate Class Allocations'!$B$124:$J$128,8,FALSE)</f>
        <v>0.98007105038154396</v>
      </c>
      <c r="Q3648" s="1061">
        <f>VLOOKUP(C3648,'A. Rate Class Allocations'!$B$124:$J$128,7,FALSE)</f>
        <v>1.0700573423086499</v>
      </c>
      <c r="R3648" s="1061">
        <f>VLOOKUP(C3648,'A. Rate Class Allocations'!$B$124:$J$128,9,FALSE)</f>
        <v>0.85888650963597402</v>
      </c>
      <c r="S3648" s="1060">
        <f t="shared" si="169"/>
        <v>13765.269348062568</v>
      </c>
      <c r="T3648" s="1060">
        <f t="shared" si="170"/>
        <v>0</v>
      </c>
    </row>
    <row r="3649" spans="1:20" s="1063" customFormat="1">
      <c r="A3649" s="1063" t="s">
        <v>846</v>
      </c>
      <c r="B3649" s="1063" t="s">
        <v>768</v>
      </c>
      <c r="C3649" s="1063" t="s">
        <v>118</v>
      </c>
      <c r="D3649" s="1063" t="s">
        <v>885</v>
      </c>
      <c r="E3649" s="1066">
        <v>2019</v>
      </c>
      <c r="F3649" s="1066" t="s">
        <v>844</v>
      </c>
      <c r="G3649" s="1064">
        <v>43624</v>
      </c>
      <c r="H3649" s="1117">
        <f t="shared" si="168"/>
        <v>2019</v>
      </c>
      <c r="I3649" s="1064">
        <v>43788.772007905092</v>
      </c>
      <c r="J3649" s="1063" t="s">
        <v>843</v>
      </c>
      <c r="K3649" s="1063" t="s">
        <v>842</v>
      </c>
      <c r="L3649" s="1063" t="s">
        <v>825</v>
      </c>
      <c r="M3649" s="1063">
        <v>1680</v>
      </c>
      <c r="N3649" s="1063">
        <v>0</v>
      </c>
      <c r="O3649" s="1062">
        <f>VLOOKUP(C3649,'A. Rate Class Allocations'!$B$124:$J$128,6,FALSE)</f>
        <v>0.96094519236849896</v>
      </c>
      <c r="P3649" s="1061">
        <f>VLOOKUP(C3649,'A. Rate Class Allocations'!$B$124:$J$128,8,FALSE)</f>
        <v>0.98007105038154396</v>
      </c>
      <c r="Q3649" s="1061">
        <f>VLOOKUP(C3649,'A. Rate Class Allocations'!$B$124:$J$128,7,FALSE)</f>
        <v>1.0700573423086499</v>
      </c>
      <c r="R3649" s="1061">
        <f>VLOOKUP(C3649,'A. Rate Class Allocations'!$B$124:$J$128,9,FALSE)</f>
        <v>0.85888650963597402</v>
      </c>
      <c r="S3649" s="1060">
        <f t="shared" si="169"/>
        <v>1582.2148675933984</v>
      </c>
      <c r="T3649" s="1060">
        <f t="shared" si="170"/>
        <v>0</v>
      </c>
    </row>
    <row r="3650" spans="1:20" s="1063" customFormat="1">
      <c r="A3650" s="1063" t="s">
        <v>846</v>
      </c>
      <c r="B3650" s="1063" t="s">
        <v>768</v>
      </c>
      <c r="C3650" s="1063" t="s">
        <v>118</v>
      </c>
      <c r="D3650" s="1063" t="s">
        <v>885</v>
      </c>
      <c r="E3650" s="1066">
        <v>2019</v>
      </c>
      <c r="F3650" s="1066" t="s">
        <v>844</v>
      </c>
      <c r="G3650" s="1064">
        <v>43624</v>
      </c>
      <c r="H3650" s="1117">
        <f t="shared" si="168"/>
        <v>2019</v>
      </c>
      <c r="I3650" s="1064">
        <v>43788.772007905092</v>
      </c>
      <c r="J3650" s="1063" t="s">
        <v>843</v>
      </c>
      <c r="K3650" s="1063" t="s">
        <v>842</v>
      </c>
      <c r="L3650" s="1063" t="s">
        <v>825</v>
      </c>
      <c r="M3650" s="1063">
        <v>579.30340000000001</v>
      </c>
      <c r="N3650" s="1063">
        <v>0.12609999999999999</v>
      </c>
      <c r="O3650" s="1062">
        <f>VLOOKUP(C3650,'A. Rate Class Allocations'!$B$124:$J$128,6,FALSE)</f>
        <v>0.96094519236849896</v>
      </c>
      <c r="P3650" s="1061">
        <f>VLOOKUP(C3650,'A. Rate Class Allocations'!$B$124:$J$128,8,FALSE)</f>
        <v>0.98007105038154396</v>
      </c>
      <c r="Q3650" s="1061">
        <f>VLOOKUP(C3650,'A. Rate Class Allocations'!$B$124:$J$128,7,FALSE)</f>
        <v>1.0700573423086499</v>
      </c>
      <c r="R3650" s="1061">
        <f>VLOOKUP(C3650,'A. Rate Class Allocations'!$B$124:$J$128,9,FALSE)</f>
        <v>0.85888650963597402</v>
      </c>
      <c r="S3650" s="1060">
        <f t="shared" si="169"/>
        <v>545.58479305202718</v>
      </c>
      <c r="T3650" s="1060">
        <f t="shared" si="170"/>
        <v>0.11589319057815826</v>
      </c>
    </row>
    <row r="3651" spans="1:20" s="1063" customFormat="1">
      <c r="A3651" s="1063" t="s">
        <v>846</v>
      </c>
      <c r="B3651" s="1063" t="s">
        <v>768</v>
      </c>
      <c r="C3651" s="1063" t="s">
        <v>118</v>
      </c>
      <c r="D3651" s="1063" t="s">
        <v>885</v>
      </c>
      <c r="E3651" s="1066">
        <v>2019</v>
      </c>
      <c r="F3651" s="1066" t="s">
        <v>844</v>
      </c>
      <c r="G3651" s="1064">
        <v>43624</v>
      </c>
      <c r="H3651" s="1117">
        <f t="shared" si="168"/>
        <v>2019</v>
      </c>
      <c r="I3651" s="1064">
        <v>43788.772007905092</v>
      </c>
      <c r="J3651" s="1063" t="s">
        <v>843</v>
      </c>
      <c r="K3651" s="1063" t="s">
        <v>842</v>
      </c>
      <c r="L3651" s="1063" t="s">
        <v>825</v>
      </c>
      <c r="M3651" s="1063">
        <v>178.24719999999999</v>
      </c>
      <c r="N3651" s="1063">
        <v>3.8800000000000001E-2</v>
      </c>
      <c r="O3651" s="1062">
        <f>VLOOKUP(C3651,'A. Rate Class Allocations'!$B$124:$J$128,6,FALSE)</f>
        <v>0.96094519236849896</v>
      </c>
      <c r="P3651" s="1061">
        <f>VLOOKUP(C3651,'A. Rate Class Allocations'!$B$124:$J$128,8,FALSE)</f>
        <v>0.98007105038154396</v>
      </c>
      <c r="Q3651" s="1061">
        <f>VLOOKUP(C3651,'A. Rate Class Allocations'!$B$124:$J$128,7,FALSE)</f>
        <v>1.0700573423086499</v>
      </c>
      <c r="R3651" s="1061">
        <f>VLOOKUP(C3651,'A. Rate Class Allocations'!$B$124:$J$128,9,FALSE)</f>
        <v>0.85888650963597402</v>
      </c>
      <c r="S3651" s="1060">
        <f t="shared" si="169"/>
        <v>167.87224401600835</v>
      </c>
      <c r="T3651" s="1060">
        <f t="shared" si="170"/>
        <v>3.565944325481793E-2</v>
      </c>
    </row>
    <row r="3652" spans="1:20" s="1063" customFormat="1">
      <c r="A3652" s="1063" t="s">
        <v>846</v>
      </c>
      <c r="B3652" s="1063" t="s">
        <v>768</v>
      </c>
      <c r="C3652" s="1063" t="s">
        <v>118</v>
      </c>
      <c r="D3652" s="1063" t="s">
        <v>885</v>
      </c>
      <c r="E3652" s="1066">
        <v>2019</v>
      </c>
      <c r="F3652" s="1066" t="s">
        <v>844</v>
      </c>
      <c r="G3652" s="1064">
        <v>43624</v>
      </c>
      <c r="H3652" s="1117">
        <f t="shared" ref="H3652:H3715" si="171">YEAR(G3652)</f>
        <v>2019</v>
      </c>
      <c r="I3652" s="1064">
        <v>43788.772007905092</v>
      </c>
      <c r="J3652" s="1063" t="s">
        <v>843</v>
      </c>
      <c r="K3652" s="1063" t="s">
        <v>842</v>
      </c>
      <c r="L3652" s="1063" t="s">
        <v>825</v>
      </c>
      <c r="M3652" s="1063">
        <v>3360</v>
      </c>
      <c r="N3652" s="1063">
        <v>0</v>
      </c>
      <c r="O3652" s="1062">
        <f>VLOOKUP(C3652,'A. Rate Class Allocations'!$B$124:$J$128,6,FALSE)</f>
        <v>0.96094519236849896</v>
      </c>
      <c r="P3652" s="1061">
        <f>VLOOKUP(C3652,'A. Rate Class Allocations'!$B$124:$J$128,8,FALSE)</f>
        <v>0.98007105038154396</v>
      </c>
      <c r="Q3652" s="1061">
        <f>VLOOKUP(C3652,'A. Rate Class Allocations'!$B$124:$J$128,7,FALSE)</f>
        <v>1.0700573423086499</v>
      </c>
      <c r="R3652" s="1061">
        <f>VLOOKUP(C3652,'A. Rate Class Allocations'!$B$124:$J$128,9,FALSE)</f>
        <v>0.85888650963597402</v>
      </c>
      <c r="S3652" s="1060">
        <f t="shared" ref="S3652:S3715" si="172">M3652*O3652*P3652</f>
        <v>3164.4297351867967</v>
      </c>
      <c r="T3652" s="1060">
        <f t="shared" ref="T3652:T3715" si="173">N3652*Q3652*R3652</f>
        <v>0</v>
      </c>
    </row>
    <row r="3653" spans="1:20" s="1063" customFormat="1">
      <c r="A3653" s="1063" t="s">
        <v>846</v>
      </c>
      <c r="B3653" s="1063" t="s">
        <v>768</v>
      </c>
      <c r="C3653" s="1063" t="s">
        <v>118</v>
      </c>
      <c r="D3653" s="1063" t="s">
        <v>885</v>
      </c>
      <c r="E3653" s="1066">
        <v>2019</v>
      </c>
      <c r="F3653" s="1066" t="s">
        <v>844</v>
      </c>
      <c r="G3653" s="1064">
        <v>43624</v>
      </c>
      <c r="H3653" s="1117">
        <f t="shared" si="171"/>
        <v>2019</v>
      </c>
      <c r="I3653" s="1064">
        <v>43788.772007905092</v>
      </c>
      <c r="J3653" s="1063" t="s">
        <v>843</v>
      </c>
      <c r="K3653" s="1063" t="s">
        <v>842</v>
      </c>
      <c r="L3653" s="1063" t="s">
        <v>825</v>
      </c>
      <c r="M3653" s="1063">
        <v>18270</v>
      </c>
      <c r="N3653" s="1063">
        <v>0</v>
      </c>
      <c r="O3653" s="1062">
        <f>VLOOKUP(C3653,'A. Rate Class Allocations'!$B$124:$J$128,6,FALSE)</f>
        <v>0.96094519236849896</v>
      </c>
      <c r="P3653" s="1061">
        <f>VLOOKUP(C3653,'A. Rate Class Allocations'!$B$124:$J$128,8,FALSE)</f>
        <v>0.98007105038154396</v>
      </c>
      <c r="Q3653" s="1061">
        <f>VLOOKUP(C3653,'A. Rate Class Allocations'!$B$124:$J$128,7,FALSE)</f>
        <v>1.0700573423086499</v>
      </c>
      <c r="R3653" s="1061">
        <f>VLOOKUP(C3653,'A. Rate Class Allocations'!$B$124:$J$128,9,FALSE)</f>
        <v>0.85888650963597402</v>
      </c>
      <c r="S3653" s="1060">
        <f t="shared" si="172"/>
        <v>17206.586685078208</v>
      </c>
      <c r="T3653" s="1060">
        <f t="shared" si="173"/>
        <v>0</v>
      </c>
    </row>
    <row r="3654" spans="1:20" s="1063" customFormat="1">
      <c r="A3654" s="1063" t="s">
        <v>846</v>
      </c>
      <c r="B3654" s="1063" t="s">
        <v>768</v>
      </c>
      <c r="C3654" s="1063" t="s">
        <v>118</v>
      </c>
      <c r="D3654" s="1063" t="s">
        <v>884</v>
      </c>
      <c r="E3654" s="1066">
        <v>2019</v>
      </c>
      <c r="F3654" s="1066" t="s">
        <v>844</v>
      </c>
      <c r="G3654" s="1064">
        <v>43599</v>
      </c>
      <c r="H3654" s="1117">
        <f t="shared" si="171"/>
        <v>2019</v>
      </c>
      <c r="I3654" s="1064">
        <v>43837.867817627317</v>
      </c>
      <c r="J3654" s="1063" t="s">
        <v>847</v>
      </c>
      <c r="K3654" s="1063" t="s">
        <v>872</v>
      </c>
      <c r="L3654" s="1063" t="s">
        <v>825</v>
      </c>
      <c r="M3654" s="1063">
        <v>53577</v>
      </c>
      <c r="N3654" s="1063">
        <v>0</v>
      </c>
      <c r="O3654" s="1062">
        <f>VLOOKUP(C3654,'A. Rate Class Allocations'!$B$124:$J$128,6,FALSE)</f>
        <v>0.96094519236849896</v>
      </c>
      <c r="P3654" s="1061">
        <f>VLOOKUP(C3654,'A. Rate Class Allocations'!$B$124:$J$128,8,FALSE)</f>
        <v>0.98007105038154396</v>
      </c>
      <c r="Q3654" s="1061">
        <f>VLOOKUP(C3654,'A. Rate Class Allocations'!$B$124:$J$128,7,FALSE)</f>
        <v>1.0700573423086499</v>
      </c>
      <c r="R3654" s="1061">
        <f>VLOOKUP(C3654,'A. Rate Class Allocations'!$B$124:$J$128,9,FALSE)</f>
        <v>0.85888650963597402</v>
      </c>
      <c r="S3654" s="1060">
        <f t="shared" si="172"/>
        <v>50458.527357768762</v>
      </c>
      <c r="T3654" s="1060">
        <f t="shared" si="173"/>
        <v>0</v>
      </c>
    </row>
    <row r="3655" spans="1:20" s="1063" customFormat="1">
      <c r="A3655" s="1063" t="s">
        <v>846</v>
      </c>
      <c r="B3655" s="1063" t="s">
        <v>768</v>
      </c>
      <c r="C3655" s="1063" t="s">
        <v>118</v>
      </c>
      <c r="D3655" s="1063" t="s">
        <v>883</v>
      </c>
      <c r="E3655" s="1066">
        <v>2019</v>
      </c>
      <c r="F3655" s="1066" t="s">
        <v>844</v>
      </c>
      <c r="G3655" s="1064">
        <v>43686</v>
      </c>
      <c r="H3655" s="1117">
        <f t="shared" si="171"/>
        <v>2019</v>
      </c>
      <c r="I3655" s="1064">
        <v>43766.521848182871</v>
      </c>
      <c r="J3655" s="1063" t="s">
        <v>847</v>
      </c>
      <c r="K3655" s="1063" t="s">
        <v>842</v>
      </c>
      <c r="L3655" s="1063" t="s">
        <v>825</v>
      </c>
      <c r="M3655" s="1063">
        <v>4581</v>
      </c>
      <c r="N3655" s="1063">
        <v>1.2</v>
      </c>
      <c r="O3655" s="1062">
        <f>VLOOKUP(C3655,'A. Rate Class Allocations'!$B$124:$J$128,6,FALSE)</f>
        <v>0.96094519236849896</v>
      </c>
      <c r="P3655" s="1061">
        <f>VLOOKUP(C3655,'A. Rate Class Allocations'!$B$124:$J$128,8,FALSE)</f>
        <v>0.98007105038154396</v>
      </c>
      <c r="Q3655" s="1061">
        <f>VLOOKUP(C3655,'A. Rate Class Allocations'!$B$124:$J$128,7,FALSE)</f>
        <v>1.0700573423086499</v>
      </c>
      <c r="R3655" s="1061">
        <f>VLOOKUP(C3655,'A. Rate Class Allocations'!$B$124:$J$128,9,FALSE)</f>
        <v>0.85888650963597402</v>
      </c>
      <c r="S3655" s="1060">
        <f t="shared" si="172"/>
        <v>4314.3608978841421</v>
      </c>
      <c r="T3655" s="1060">
        <f t="shared" si="173"/>
        <v>1.1028693790149877</v>
      </c>
    </row>
    <row r="3656" spans="1:20" s="1063" customFormat="1">
      <c r="A3656" s="1063" t="s">
        <v>846</v>
      </c>
      <c r="B3656" s="1063" t="s">
        <v>768</v>
      </c>
      <c r="C3656" s="1063" t="s">
        <v>118</v>
      </c>
      <c r="D3656" s="1063" t="s">
        <v>883</v>
      </c>
      <c r="E3656" s="1066">
        <v>2019</v>
      </c>
      <c r="F3656" s="1066" t="s">
        <v>844</v>
      </c>
      <c r="G3656" s="1064">
        <v>43686</v>
      </c>
      <c r="H3656" s="1117">
        <f t="shared" si="171"/>
        <v>2019</v>
      </c>
      <c r="I3656" s="1064">
        <v>43766.521848182871</v>
      </c>
      <c r="J3656" s="1063" t="s">
        <v>843</v>
      </c>
      <c r="K3656" s="1063" t="s">
        <v>842</v>
      </c>
      <c r="L3656" s="1063" t="s">
        <v>825</v>
      </c>
      <c r="M3656" s="1063">
        <v>2205.12</v>
      </c>
      <c r="N3656" s="1063">
        <v>0.48</v>
      </c>
      <c r="O3656" s="1062">
        <f>VLOOKUP(C3656,'A. Rate Class Allocations'!$B$124:$J$128,6,FALSE)</f>
        <v>0.96094519236849896</v>
      </c>
      <c r="P3656" s="1061">
        <f>VLOOKUP(C3656,'A. Rate Class Allocations'!$B$124:$J$128,8,FALSE)</f>
        <v>0.98007105038154396</v>
      </c>
      <c r="Q3656" s="1061">
        <f>VLOOKUP(C3656,'A. Rate Class Allocations'!$B$124:$J$128,7,FALSE)</f>
        <v>1.0700573423086499</v>
      </c>
      <c r="R3656" s="1061">
        <f>VLOOKUP(C3656,'A. Rate Class Allocations'!$B$124:$J$128,9,FALSE)</f>
        <v>0.85888650963597402</v>
      </c>
      <c r="S3656" s="1060">
        <f t="shared" si="172"/>
        <v>2076.7700290640205</v>
      </c>
      <c r="T3656" s="1060">
        <f t="shared" si="173"/>
        <v>0.44114775160599501</v>
      </c>
    </row>
    <row r="3657" spans="1:20" s="1063" customFormat="1">
      <c r="A3657" s="1063" t="s">
        <v>846</v>
      </c>
      <c r="B3657" s="1063" t="s">
        <v>768</v>
      </c>
      <c r="C3657" s="1063" t="s">
        <v>118</v>
      </c>
      <c r="D3657" s="1063" t="s">
        <v>882</v>
      </c>
      <c r="E3657" s="1066">
        <v>2019</v>
      </c>
      <c r="F3657" s="1066" t="s">
        <v>844</v>
      </c>
      <c r="G3657" s="1064">
        <v>43732</v>
      </c>
      <c r="H3657" s="1117">
        <f t="shared" si="171"/>
        <v>2019</v>
      </c>
      <c r="I3657" s="1064">
        <v>43788.773757233794</v>
      </c>
      <c r="J3657" s="1063" t="s">
        <v>843</v>
      </c>
      <c r="K3657" s="1063" t="s">
        <v>842</v>
      </c>
      <c r="L3657" s="1063" t="s">
        <v>825</v>
      </c>
      <c r="M3657" s="1063">
        <v>42.24</v>
      </c>
      <c r="N3657" s="1063">
        <v>1.0800000000000001E-2</v>
      </c>
      <c r="O3657" s="1062">
        <f>VLOOKUP(C3657,'A. Rate Class Allocations'!$B$124:$J$128,6,FALSE)</f>
        <v>0.96094519236849896</v>
      </c>
      <c r="P3657" s="1061">
        <f>VLOOKUP(C3657,'A. Rate Class Allocations'!$B$124:$J$128,8,FALSE)</f>
        <v>0.98007105038154396</v>
      </c>
      <c r="Q3657" s="1061">
        <f>VLOOKUP(C3657,'A. Rate Class Allocations'!$B$124:$J$128,7,FALSE)</f>
        <v>1.0700573423086499</v>
      </c>
      <c r="R3657" s="1061">
        <f>VLOOKUP(C3657,'A. Rate Class Allocations'!$B$124:$J$128,9,FALSE)</f>
        <v>0.85888650963597402</v>
      </c>
      <c r="S3657" s="1060">
        <f t="shared" si="172"/>
        <v>39.781402385205453</v>
      </c>
      <c r="T3657" s="1060">
        <f t="shared" si="173"/>
        <v>9.925824411134888E-3</v>
      </c>
    </row>
    <row r="3658" spans="1:20" s="1063" customFormat="1">
      <c r="A3658" s="1063" t="s">
        <v>846</v>
      </c>
      <c r="B3658" s="1063" t="s">
        <v>768</v>
      </c>
      <c r="C3658" s="1063" t="s">
        <v>118</v>
      </c>
      <c r="D3658" s="1063" t="s">
        <v>882</v>
      </c>
      <c r="E3658" s="1066">
        <v>2019</v>
      </c>
      <c r="F3658" s="1066" t="s">
        <v>844</v>
      </c>
      <c r="G3658" s="1064">
        <v>43732</v>
      </c>
      <c r="H3658" s="1117">
        <f t="shared" si="171"/>
        <v>2019</v>
      </c>
      <c r="I3658" s="1064">
        <v>43788.773757233794</v>
      </c>
      <c r="J3658" s="1063" t="s">
        <v>843</v>
      </c>
      <c r="K3658" s="1063" t="s">
        <v>842</v>
      </c>
      <c r="L3658" s="1063" t="s">
        <v>825</v>
      </c>
      <c r="M3658" s="1063">
        <v>4589.8653999999997</v>
      </c>
      <c r="N3658" s="1063">
        <v>0.99909999999999999</v>
      </c>
      <c r="O3658" s="1062">
        <f>VLOOKUP(C3658,'A. Rate Class Allocations'!$B$124:$J$128,6,FALSE)</f>
        <v>0.96094519236849896</v>
      </c>
      <c r="P3658" s="1061">
        <f>VLOOKUP(C3658,'A. Rate Class Allocations'!$B$124:$J$128,8,FALSE)</f>
        <v>0.98007105038154396</v>
      </c>
      <c r="Q3658" s="1061">
        <f>VLOOKUP(C3658,'A. Rate Class Allocations'!$B$124:$J$128,7,FALSE)</f>
        <v>1.0700573423086499</v>
      </c>
      <c r="R3658" s="1061">
        <f>VLOOKUP(C3658,'A. Rate Class Allocations'!$B$124:$J$128,9,FALSE)</f>
        <v>0.85888650963597402</v>
      </c>
      <c r="S3658" s="1060">
        <f t="shared" si="172"/>
        <v>4322.7102834122152</v>
      </c>
      <c r="T3658" s="1060">
        <f t="shared" si="173"/>
        <v>0.91823066381156171</v>
      </c>
    </row>
    <row r="3659" spans="1:20" s="1063" customFormat="1">
      <c r="A3659" s="1063" t="s">
        <v>846</v>
      </c>
      <c r="B3659" s="1063" t="s">
        <v>768</v>
      </c>
      <c r="C3659" s="1063" t="s">
        <v>118</v>
      </c>
      <c r="D3659" s="1063" t="s">
        <v>882</v>
      </c>
      <c r="E3659" s="1066">
        <v>2019</v>
      </c>
      <c r="F3659" s="1066" t="s">
        <v>844</v>
      </c>
      <c r="G3659" s="1064">
        <v>43732</v>
      </c>
      <c r="H3659" s="1117">
        <f t="shared" si="171"/>
        <v>2019</v>
      </c>
      <c r="I3659" s="1064">
        <v>43788.773757233794</v>
      </c>
      <c r="J3659" s="1063" t="s">
        <v>847</v>
      </c>
      <c r="K3659" s="1063" t="s">
        <v>842</v>
      </c>
      <c r="L3659" s="1063" t="s">
        <v>825</v>
      </c>
      <c r="M3659" s="1063">
        <v>51583</v>
      </c>
      <c r="N3659" s="1063">
        <v>5.9</v>
      </c>
      <c r="O3659" s="1062">
        <f>VLOOKUP(C3659,'A. Rate Class Allocations'!$B$124:$J$128,6,FALSE)</f>
        <v>0.96094519236849896</v>
      </c>
      <c r="P3659" s="1061">
        <f>VLOOKUP(C3659,'A. Rate Class Allocations'!$B$124:$J$128,8,FALSE)</f>
        <v>0.98007105038154396</v>
      </c>
      <c r="Q3659" s="1061">
        <f>VLOOKUP(C3659,'A. Rate Class Allocations'!$B$124:$J$128,7,FALSE)</f>
        <v>1.0700573423086499</v>
      </c>
      <c r="R3659" s="1061">
        <f>VLOOKUP(C3659,'A. Rate Class Allocations'!$B$124:$J$128,9,FALSE)</f>
        <v>0.85888650963597402</v>
      </c>
      <c r="S3659" s="1060">
        <f t="shared" si="172"/>
        <v>48580.588997065643</v>
      </c>
      <c r="T3659" s="1060">
        <f t="shared" si="173"/>
        <v>5.4224411134903558</v>
      </c>
    </row>
    <row r="3660" spans="1:20" s="1063" customFormat="1">
      <c r="A3660" s="1063" t="s">
        <v>846</v>
      </c>
      <c r="B3660" s="1063" t="s">
        <v>768</v>
      </c>
      <c r="C3660" s="1063" t="s">
        <v>118</v>
      </c>
      <c r="D3660" s="1063" t="s">
        <v>882</v>
      </c>
      <c r="E3660" s="1066">
        <v>2019</v>
      </c>
      <c r="F3660" s="1066" t="s">
        <v>844</v>
      </c>
      <c r="G3660" s="1064">
        <v>43732</v>
      </c>
      <c r="H3660" s="1117">
        <f t="shared" si="171"/>
        <v>2019</v>
      </c>
      <c r="I3660" s="1064">
        <v>43788.773757233794</v>
      </c>
      <c r="J3660" s="1063" t="s">
        <v>843</v>
      </c>
      <c r="K3660" s="1063" t="s">
        <v>842</v>
      </c>
      <c r="L3660" s="1063" t="s">
        <v>825</v>
      </c>
      <c r="M3660" s="1063">
        <v>14333.28</v>
      </c>
      <c r="N3660" s="1063">
        <v>3.12</v>
      </c>
      <c r="O3660" s="1062">
        <f>VLOOKUP(C3660,'A. Rate Class Allocations'!$B$124:$J$128,6,FALSE)</f>
        <v>0.96094519236849896</v>
      </c>
      <c r="P3660" s="1061">
        <f>VLOOKUP(C3660,'A. Rate Class Allocations'!$B$124:$J$128,8,FALSE)</f>
        <v>0.98007105038154396</v>
      </c>
      <c r="Q3660" s="1061">
        <f>VLOOKUP(C3660,'A. Rate Class Allocations'!$B$124:$J$128,7,FALSE)</f>
        <v>1.0700573423086499</v>
      </c>
      <c r="R3660" s="1061">
        <f>VLOOKUP(C3660,'A. Rate Class Allocations'!$B$124:$J$128,9,FALSE)</f>
        <v>0.85888650963597402</v>
      </c>
      <c r="S3660" s="1060">
        <f t="shared" si="172"/>
        <v>13499.005188916135</v>
      </c>
      <c r="T3660" s="1060">
        <f t="shared" si="173"/>
        <v>2.8674603854389678</v>
      </c>
    </row>
    <row r="3661" spans="1:20" s="1063" customFormat="1">
      <c r="A3661" s="1063" t="s">
        <v>846</v>
      </c>
      <c r="B3661" s="1063" t="s">
        <v>768</v>
      </c>
      <c r="C3661" s="1063" t="s">
        <v>118</v>
      </c>
      <c r="D3661" s="1063" t="s">
        <v>881</v>
      </c>
      <c r="E3661" s="1066">
        <v>2019</v>
      </c>
      <c r="F3661" s="1066" t="s">
        <v>844</v>
      </c>
      <c r="G3661" s="1064">
        <v>43588</v>
      </c>
      <c r="H3661" s="1117">
        <f t="shared" si="171"/>
        <v>2019</v>
      </c>
      <c r="I3661" s="1064">
        <v>43739.701008124997</v>
      </c>
      <c r="J3661" s="1063" t="s">
        <v>843</v>
      </c>
      <c r="K3661" s="1063" t="s">
        <v>842</v>
      </c>
      <c r="L3661" s="1063" t="s">
        <v>825</v>
      </c>
      <c r="M3661" s="1063">
        <v>1741.4880000000001</v>
      </c>
      <c r="N3661" s="1063">
        <v>0.1988</v>
      </c>
      <c r="O3661" s="1062">
        <f>VLOOKUP(C3661,'A. Rate Class Allocations'!$B$124:$J$128,6,FALSE)</f>
        <v>0.96094519236849896</v>
      </c>
      <c r="P3661" s="1061">
        <f>VLOOKUP(C3661,'A. Rate Class Allocations'!$B$124:$J$128,8,FALSE)</f>
        <v>0.98007105038154396</v>
      </c>
      <c r="Q3661" s="1061">
        <f>VLOOKUP(C3661,'A. Rate Class Allocations'!$B$124:$J$128,7,FALSE)</f>
        <v>1.0700573423086499</v>
      </c>
      <c r="R3661" s="1061">
        <f>VLOOKUP(C3661,'A. Rate Class Allocations'!$B$124:$J$128,9,FALSE)</f>
        <v>0.85888650963597402</v>
      </c>
      <c r="S3661" s="1060">
        <f t="shared" si="172"/>
        <v>1640.1239317473171</v>
      </c>
      <c r="T3661" s="1060">
        <f t="shared" si="173"/>
        <v>0.18270869379014962</v>
      </c>
    </row>
    <row r="3662" spans="1:20" s="1063" customFormat="1">
      <c r="A3662" s="1063" t="s">
        <v>846</v>
      </c>
      <c r="B3662" s="1063" t="s">
        <v>768</v>
      </c>
      <c r="C3662" s="1063" t="s">
        <v>118</v>
      </c>
      <c r="D3662" s="1063" t="s">
        <v>881</v>
      </c>
      <c r="E3662" s="1066">
        <v>2019</v>
      </c>
      <c r="F3662" s="1066" t="s">
        <v>844</v>
      </c>
      <c r="G3662" s="1064">
        <v>43588</v>
      </c>
      <c r="H3662" s="1117">
        <f t="shared" si="171"/>
        <v>2019</v>
      </c>
      <c r="I3662" s="1064">
        <v>43739.701008124997</v>
      </c>
      <c r="J3662" s="1063" t="s">
        <v>843</v>
      </c>
      <c r="K3662" s="1063" t="s">
        <v>842</v>
      </c>
      <c r="L3662" s="1063" t="s">
        <v>825</v>
      </c>
      <c r="M3662" s="1063">
        <v>46906.684000000001</v>
      </c>
      <c r="N3662" s="1063">
        <v>12.452</v>
      </c>
      <c r="O3662" s="1062">
        <f>VLOOKUP(C3662,'A. Rate Class Allocations'!$B$124:$J$128,6,FALSE)</f>
        <v>0.96094519236849896</v>
      </c>
      <c r="P3662" s="1061">
        <f>VLOOKUP(C3662,'A. Rate Class Allocations'!$B$124:$J$128,8,FALSE)</f>
        <v>0.98007105038154396</v>
      </c>
      <c r="Q3662" s="1061">
        <f>VLOOKUP(C3662,'A. Rate Class Allocations'!$B$124:$J$128,7,FALSE)</f>
        <v>1.0700573423086499</v>
      </c>
      <c r="R3662" s="1061">
        <f>VLOOKUP(C3662,'A. Rate Class Allocations'!$B$124:$J$128,9,FALSE)</f>
        <v>0.85888650963597402</v>
      </c>
      <c r="S3662" s="1060">
        <f t="shared" si="172"/>
        <v>44176.460008515111</v>
      </c>
      <c r="T3662" s="1060">
        <f t="shared" si="173"/>
        <v>11.444107922912186</v>
      </c>
    </row>
    <row r="3663" spans="1:20" s="1063" customFormat="1">
      <c r="A3663" s="1063" t="s">
        <v>846</v>
      </c>
      <c r="B3663" s="1063" t="s">
        <v>768</v>
      </c>
      <c r="C3663" s="1063" t="s">
        <v>118</v>
      </c>
      <c r="D3663" s="1063" t="s">
        <v>881</v>
      </c>
      <c r="E3663" s="1066">
        <v>2019</v>
      </c>
      <c r="F3663" s="1066" t="s">
        <v>844</v>
      </c>
      <c r="G3663" s="1064">
        <v>43588</v>
      </c>
      <c r="H3663" s="1117">
        <f t="shared" si="171"/>
        <v>2019</v>
      </c>
      <c r="I3663" s="1064">
        <v>43739.701008124997</v>
      </c>
      <c r="J3663" s="1063" t="s">
        <v>843</v>
      </c>
      <c r="K3663" s="1063" t="s">
        <v>842</v>
      </c>
      <c r="L3663" s="1063" t="s">
        <v>825</v>
      </c>
      <c r="M3663" s="1063">
        <v>477.77600000000001</v>
      </c>
      <c r="N3663" s="1063">
        <v>0.104</v>
      </c>
      <c r="O3663" s="1062">
        <f>VLOOKUP(C3663,'A. Rate Class Allocations'!$B$124:$J$128,6,FALSE)</f>
        <v>0.96094519236849896</v>
      </c>
      <c r="P3663" s="1061">
        <f>VLOOKUP(C3663,'A. Rate Class Allocations'!$B$124:$J$128,8,FALSE)</f>
        <v>0.98007105038154396</v>
      </c>
      <c r="Q3663" s="1061">
        <f>VLOOKUP(C3663,'A. Rate Class Allocations'!$B$124:$J$128,7,FALSE)</f>
        <v>1.0700573423086499</v>
      </c>
      <c r="R3663" s="1061">
        <f>VLOOKUP(C3663,'A. Rate Class Allocations'!$B$124:$J$128,9,FALSE)</f>
        <v>0.85888650963597402</v>
      </c>
      <c r="S3663" s="1060">
        <f t="shared" si="172"/>
        <v>449.96683963053789</v>
      </c>
      <c r="T3663" s="1060">
        <f t="shared" si="173"/>
        <v>9.5582012847965581E-2</v>
      </c>
    </row>
    <row r="3664" spans="1:20" s="1063" customFormat="1">
      <c r="A3664" s="1063" t="s">
        <v>846</v>
      </c>
      <c r="B3664" s="1063" t="s">
        <v>768</v>
      </c>
      <c r="C3664" s="1063" t="s">
        <v>118</v>
      </c>
      <c r="D3664" s="1063" t="s">
        <v>881</v>
      </c>
      <c r="E3664" s="1066">
        <v>2019</v>
      </c>
      <c r="F3664" s="1066" t="s">
        <v>844</v>
      </c>
      <c r="G3664" s="1064">
        <v>43588</v>
      </c>
      <c r="H3664" s="1117">
        <f t="shared" si="171"/>
        <v>2019</v>
      </c>
      <c r="I3664" s="1064">
        <v>43739.701008124997</v>
      </c>
      <c r="J3664" s="1063" t="s">
        <v>843</v>
      </c>
      <c r="K3664" s="1063" t="s">
        <v>842</v>
      </c>
      <c r="L3664" s="1063" t="s">
        <v>825</v>
      </c>
      <c r="M3664" s="1063">
        <v>7883.3040000000001</v>
      </c>
      <c r="N3664" s="1063">
        <v>1.716</v>
      </c>
      <c r="O3664" s="1062">
        <f>VLOOKUP(C3664,'A. Rate Class Allocations'!$B$124:$J$128,6,FALSE)</f>
        <v>0.96094519236849896</v>
      </c>
      <c r="P3664" s="1061">
        <f>VLOOKUP(C3664,'A. Rate Class Allocations'!$B$124:$J$128,8,FALSE)</f>
        <v>0.98007105038154396</v>
      </c>
      <c r="Q3664" s="1061">
        <f>VLOOKUP(C3664,'A. Rate Class Allocations'!$B$124:$J$128,7,FALSE)</f>
        <v>1.0700573423086499</v>
      </c>
      <c r="R3664" s="1061">
        <f>VLOOKUP(C3664,'A. Rate Class Allocations'!$B$124:$J$128,9,FALSE)</f>
        <v>0.85888650963597402</v>
      </c>
      <c r="S3664" s="1060">
        <f t="shared" si="172"/>
        <v>7424.4528539038747</v>
      </c>
      <c r="T3664" s="1060">
        <f t="shared" si="173"/>
        <v>1.5771032119914323</v>
      </c>
    </row>
    <row r="3665" spans="1:20" s="1063" customFormat="1">
      <c r="A3665" s="1063" t="s">
        <v>846</v>
      </c>
      <c r="B3665" s="1063" t="s">
        <v>768</v>
      </c>
      <c r="C3665" s="1063" t="s">
        <v>118</v>
      </c>
      <c r="D3665" s="1063" t="s">
        <v>880</v>
      </c>
      <c r="E3665" s="1066">
        <v>2019</v>
      </c>
      <c r="F3665" s="1066" t="s">
        <v>844</v>
      </c>
      <c r="G3665" s="1064">
        <v>43745</v>
      </c>
      <c r="H3665" s="1117">
        <f t="shared" si="171"/>
        <v>2019</v>
      </c>
      <c r="I3665" s="1064">
        <v>43766.522338680559</v>
      </c>
      <c r="J3665" s="1063" t="s">
        <v>843</v>
      </c>
      <c r="K3665" s="1063" t="s">
        <v>842</v>
      </c>
      <c r="L3665" s="1063" t="s">
        <v>825</v>
      </c>
      <c r="M3665" s="1063">
        <v>480.9</v>
      </c>
      <c r="N3665" s="1063">
        <v>0.123</v>
      </c>
      <c r="O3665" s="1062">
        <f>VLOOKUP(C3665,'A. Rate Class Allocations'!$B$124:$J$128,6,FALSE)</f>
        <v>0.96094519236849896</v>
      </c>
      <c r="P3665" s="1061">
        <f>VLOOKUP(C3665,'A. Rate Class Allocations'!$B$124:$J$128,8,FALSE)</f>
        <v>0.98007105038154396</v>
      </c>
      <c r="Q3665" s="1061">
        <f>VLOOKUP(C3665,'A. Rate Class Allocations'!$B$124:$J$128,7,FALSE)</f>
        <v>1.0700573423086499</v>
      </c>
      <c r="R3665" s="1061">
        <f>VLOOKUP(C3665,'A. Rate Class Allocations'!$B$124:$J$128,9,FALSE)</f>
        <v>0.85888650963597402</v>
      </c>
      <c r="S3665" s="1060">
        <f t="shared" si="172"/>
        <v>452.90900584861032</v>
      </c>
      <c r="T3665" s="1060">
        <f t="shared" si="173"/>
        <v>0.11304411134903622</v>
      </c>
    </row>
    <row r="3666" spans="1:20" s="1063" customFormat="1">
      <c r="A3666" s="1063" t="s">
        <v>846</v>
      </c>
      <c r="B3666" s="1063" t="s">
        <v>768</v>
      </c>
      <c r="C3666" s="1063" t="s">
        <v>118</v>
      </c>
      <c r="D3666" s="1063" t="s">
        <v>880</v>
      </c>
      <c r="E3666" s="1066">
        <v>2019</v>
      </c>
      <c r="F3666" s="1066" t="s">
        <v>844</v>
      </c>
      <c r="G3666" s="1064">
        <v>43745</v>
      </c>
      <c r="H3666" s="1117">
        <f t="shared" si="171"/>
        <v>2019</v>
      </c>
      <c r="I3666" s="1064">
        <v>43766.522338680559</v>
      </c>
      <c r="J3666" s="1063" t="s">
        <v>843</v>
      </c>
      <c r="K3666" s="1063" t="s">
        <v>842</v>
      </c>
      <c r="L3666" s="1063" t="s">
        <v>825</v>
      </c>
      <c r="M3666" s="1063">
        <v>1923.6</v>
      </c>
      <c r="N3666" s="1063">
        <v>0.49199999999999999</v>
      </c>
      <c r="O3666" s="1062">
        <f>VLOOKUP(C3666,'A. Rate Class Allocations'!$B$124:$J$128,6,FALSE)</f>
        <v>0.96094519236849896</v>
      </c>
      <c r="P3666" s="1061">
        <f>VLOOKUP(C3666,'A. Rate Class Allocations'!$B$124:$J$128,8,FALSE)</f>
        <v>0.98007105038154396</v>
      </c>
      <c r="Q3666" s="1061">
        <f>VLOOKUP(C3666,'A. Rate Class Allocations'!$B$124:$J$128,7,FALSE)</f>
        <v>1.0700573423086499</v>
      </c>
      <c r="R3666" s="1061">
        <f>VLOOKUP(C3666,'A. Rate Class Allocations'!$B$124:$J$128,9,FALSE)</f>
        <v>0.85888650963597402</v>
      </c>
      <c r="S3666" s="1060">
        <f t="shared" si="172"/>
        <v>1811.6360233944413</v>
      </c>
      <c r="T3666" s="1060">
        <f t="shared" si="173"/>
        <v>0.45217644539614488</v>
      </c>
    </row>
    <row r="3667" spans="1:20" s="1063" customFormat="1">
      <c r="A3667" s="1063" t="s">
        <v>846</v>
      </c>
      <c r="B3667" s="1063" t="s">
        <v>768</v>
      </c>
      <c r="C3667" s="1063" t="s">
        <v>118</v>
      </c>
      <c r="D3667" s="1063" t="s">
        <v>879</v>
      </c>
      <c r="E3667" s="1066">
        <v>2019</v>
      </c>
      <c r="F3667" s="1066" t="s">
        <v>844</v>
      </c>
      <c r="G3667" s="1064">
        <v>43768</v>
      </c>
      <c r="H3667" s="1117">
        <f t="shared" si="171"/>
        <v>2019</v>
      </c>
      <c r="I3667" s="1064">
        <v>43802.627486192127</v>
      </c>
      <c r="J3667" s="1063" t="s">
        <v>843</v>
      </c>
      <c r="K3667" s="1063" t="s">
        <v>842</v>
      </c>
      <c r="L3667" s="1063" t="s">
        <v>825</v>
      </c>
      <c r="M3667" s="1063">
        <v>110222.9232</v>
      </c>
      <c r="N3667" s="1063">
        <v>23.992799999999999</v>
      </c>
      <c r="O3667" s="1062">
        <f>VLOOKUP(C3667,'A. Rate Class Allocations'!$B$124:$J$128,6,FALSE)</f>
        <v>0.96094519236849896</v>
      </c>
      <c r="P3667" s="1061">
        <f>VLOOKUP(C3667,'A. Rate Class Allocations'!$B$124:$J$128,8,FALSE)</f>
        <v>0.98007105038154396</v>
      </c>
      <c r="Q3667" s="1061">
        <f>VLOOKUP(C3667,'A. Rate Class Allocations'!$B$124:$J$128,7,FALSE)</f>
        <v>1.0700573423086499</v>
      </c>
      <c r="R3667" s="1061">
        <f>VLOOKUP(C3667,'A. Rate Class Allocations'!$B$124:$J$128,9,FALSE)</f>
        <v>0.85888650963597402</v>
      </c>
      <c r="S3667" s="1060">
        <f t="shared" si="172"/>
        <v>103807.34990276508</v>
      </c>
      <c r="T3667" s="1060">
        <f t="shared" si="173"/>
        <v>22.050770364025659</v>
      </c>
    </row>
    <row r="3668" spans="1:20" s="1063" customFormat="1">
      <c r="A3668" s="1063" t="s">
        <v>846</v>
      </c>
      <c r="B3668" s="1063" t="s">
        <v>768</v>
      </c>
      <c r="C3668" s="1063" t="s">
        <v>118</v>
      </c>
      <c r="D3668" s="1063" t="s">
        <v>879</v>
      </c>
      <c r="E3668" s="1066">
        <v>2019</v>
      </c>
      <c r="F3668" s="1066" t="s">
        <v>844</v>
      </c>
      <c r="G3668" s="1064">
        <v>43768</v>
      </c>
      <c r="H3668" s="1117">
        <f t="shared" si="171"/>
        <v>2019</v>
      </c>
      <c r="I3668" s="1064">
        <v>43802.627486192127</v>
      </c>
      <c r="J3668" s="1063" t="s">
        <v>843</v>
      </c>
      <c r="K3668" s="1063" t="s">
        <v>842</v>
      </c>
      <c r="L3668" s="1063" t="s">
        <v>825</v>
      </c>
      <c r="M3668" s="1063">
        <v>1719.9936</v>
      </c>
      <c r="N3668" s="1063">
        <v>0.37440000000000001</v>
      </c>
      <c r="O3668" s="1062">
        <f>VLOOKUP(C3668,'A. Rate Class Allocations'!$B$124:$J$128,6,FALSE)</f>
        <v>0.96094519236849896</v>
      </c>
      <c r="P3668" s="1061">
        <f>VLOOKUP(C3668,'A. Rate Class Allocations'!$B$124:$J$128,8,FALSE)</f>
        <v>0.98007105038154396</v>
      </c>
      <c r="Q3668" s="1061">
        <f>VLOOKUP(C3668,'A. Rate Class Allocations'!$B$124:$J$128,7,FALSE)</f>
        <v>1.0700573423086499</v>
      </c>
      <c r="R3668" s="1061">
        <f>VLOOKUP(C3668,'A. Rate Class Allocations'!$B$124:$J$128,9,FALSE)</f>
        <v>0.85888650963597402</v>
      </c>
      <c r="S3668" s="1060">
        <f t="shared" si="172"/>
        <v>1619.8806226699362</v>
      </c>
      <c r="T3668" s="1060">
        <f t="shared" si="173"/>
        <v>0.34409524625267618</v>
      </c>
    </row>
    <row r="3669" spans="1:20" s="1063" customFormat="1">
      <c r="A3669" s="1063" t="s">
        <v>846</v>
      </c>
      <c r="B3669" s="1063" t="s">
        <v>768</v>
      </c>
      <c r="C3669" s="1063" t="s">
        <v>118</v>
      </c>
      <c r="D3669" s="1063" t="s">
        <v>879</v>
      </c>
      <c r="E3669" s="1066">
        <v>2019</v>
      </c>
      <c r="F3669" s="1066" t="s">
        <v>844</v>
      </c>
      <c r="G3669" s="1064">
        <v>43768</v>
      </c>
      <c r="H3669" s="1117">
        <f t="shared" si="171"/>
        <v>2019</v>
      </c>
      <c r="I3669" s="1064">
        <v>43802.627486192127</v>
      </c>
      <c r="J3669" s="1063" t="s">
        <v>843</v>
      </c>
      <c r="K3669" s="1063" t="s">
        <v>842</v>
      </c>
      <c r="L3669" s="1063" t="s">
        <v>825</v>
      </c>
      <c r="M3669" s="1063">
        <v>44360.35</v>
      </c>
      <c r="N3669" s="1063">
        <v>0</v>
      </c>
      <c r="O3669" s="1062">
        <f>VLOOKUP(C3669,'A. Rate Class Allocations'!$B$124:$J$128,6,FALSE)</f>
        <v>0.96094519236849896</v>
      </c>
      <c r="P3669" s="1061">
        <f>VLOOKUP(C3669,'A. Rate Class Allocations'!$B$124:$J$128,8,FALSE)</f>
        <v>0.98007105038154396</v>
      </c>
      <c r="Q3669" s="1061">
        <f>VLOOKUP(C3669,'A. Rate Class Allocations'!$B$124:$J$128,7,FALSE)</f>
        <v>1.0700573423086499</v>
      </c>
      <c r="R3669" s="1061">
        <f>VLOOKUP(C3669,'A. Rate Class Allocations'!$B$124:$J$128,9,FALSE)</f>
        <v>0.85888650963597402</v>
      </c>
      <c r="S3669" s="1060">
        <f t="shared" si="172"/>
        <v>41778.336489075482</v>
      </c>
      <c r="T3669" s="1060">
        <f t="shared" si="173"/>
        <v>0</v>
      </c>
    </row>
    <row r="3670" spans="1:20" s="1063" customFormat="1">
      <c r="A3670" s="1063" t="s">
        <v>846</v>
      </c>
      <c r="B3670" s="1063" t="s">
        <v>768</v>
      </c>
      <c r="C3670" s="1063" t="s">
        <v>118</v>
      </c>
      <c r="D3670" s="1063" t="s">
        <v>878</v>
      </c>
      <c r="E3670" s="1066">
        <v>2019</v>
      </c>
      <c r="F3670" s="1066" t="s">
        <v>844</v>
      </c>
      <c r="G3670" s="1064">
        <v>43724</v>
      </c>
      <c r="H3670" s="1117">
        <f t="shared" si="171"/>
        <v>2019</v>
      </c>
      <c r="I3670" s="1064">
        <v>43782.587304270834</v>
      </c>
      <c r="J3670" s="1063" t="s">
        <v>847</v>
      </c>
      <c r="K3670" s="1063" t="s">
        <v>842</v>
      </c>
      <c r="L3670" s="1063" t="s">
        <v>825</v>
      </c>
      <c r="M3670" s="1063">
        <v>109064</v>
      </c>
      <c r="N3670" s="1063">
        <v>24.1</v>
      </c>
      <c r="O3670" s="1062">
        <f>VLOOKUP(C3670,'A. Rate Class Allocations'!$B$124:$J$128,6,FALSE)</f>
        <v>0.96094519236849896</v>
      </c>
      <c r="P3670" s="1061">
        <f>VLOOKUP(C3670,'A. Rate Class Allocations'!$B$124:$J$128,8,FALSE)</f>
        <v>0.98007105038154396</v>
      </c>
      <c r="Q3670" s="1061">
        <f>VLOOKUP(C3670,'A. Rate Class Allocations'!$B$124:$J$128,7,FALSE)</f>
        <v>1.0700573423086499</v>
      </c>
      <c r="R3670" s="1061">
        <f>VLOOKUP(C3670,'A. Rate Class Allocations'!$B$124:$J$128,9,FALSE)</f>
        <v>0.85888650963597402</v>
      </c>
      <c r="S3670" s="1060">
        <f t="shared" si="172"/>
        <v>102715.88233286096</v>
      </c>
      <c r="T3670" s="1060">
        <f t="shared" si="173"/>
        <v>22.149293361884336</v>
      </c>
    </row>
    <row r="3671" spans="1:20" s="1063" customFormat="1">
      <c r="A3671" s="1063" t="s">
        <v>846</v>
      </c>
      <c r="B3671" s="1063" t="s">
        <v>768</v>
      </c>
      <c r="C3671" s="1063" t="s">
        <v>118</v>
      </c>
      <c r="D3671" s="1063" t="s">
        <v>877</v>
      </c>
      <c r="E3671" s="1066">
        <v>2019</v>
      </c>
      <c r="F3671" s="1066" t="s">
        <v>844</v>
      </c>
      <c r="G3671" s="1064">
        <v>43754</v>
      </c>
      <c r="H3671" s="1117">
        <f t="shared" si="171"/>
        <v>2019</v>
      </c>
      <c r="I3671" s="1064">
        <v>43782.587483229167</v>
      </c>
      <c r="J3671" s="1063" t="s">
        <v>847</v>
      </c>
      <c r="K3671" s="1063" t="s">
        <v>842</v>
      </c>
      <c r="L3671" s="1063" t="s">
        <v>825</v>
      </c>
      <c r="M3671" s="1063">
        <v>10920</v>
      </c>
      <c r="N3671" s="1063">
        <v>2.4</v>
      </c>
      <c r="O3671" s="1062">
        <f>VLOOKUP(C3671,'A. Rate Class Allocations'!$B$124:$J$128,6,FALSE)</f>
        <v>0.96094519236849896</v>
      </c>
      <c r="P3671" s="1061">
        <f>VLOOKUP(C3671,'A. Rate Class Allocations'!$B$124:$J$128,8,FALSE)</f>
        <v>0.98007105038154396</v>
      </c>
      <c r="Q3671" s="1061">
        <f>VLOOKUP(C3671,'A. Rate Class Allocations'!$B$124:$J$128,7,FALSE)</f>
        <v>1.0700573423086499</v>
      </c>
      <c r="R3671" s="1061">
        <f>VLOOKUP(C3671,'A. Rate Class Allocations'!$B$124:$J$128,9,FALSE)</f>
        <v>0.85888650963597402</v>
      </c>
      <c r="S3671" s="1060">
        <f t="shared" si="172"/>
        <v>10284.39663935709</v>
      </c>
      <c r="T3671" s="1060">
        <f t="shared" si="173"/>
        <v>2.2057387580299754</v>
      </c>
    </row>
    <row r="3672" spans="1:20" s="1063" customFormat="1">
      <c r="A3672" s="1063" t="s">
        <v>846</v>
      </c>
      <c r="B3672" s="1063" t="s">
        <v>768</v>
      </c>
      <c r="C3672" s="1063" t="s">
        <v>118</v>
      </c>
      <c r="D3672" s="1063" t="s">
        <v>876</v>
      </c>
      <c r="E3672" s="1066">
        <v>2019</v>
      </c>
      <c r="F3672" s="1066" t="s">
        <v>844</v>
      </c>
      <c r="G3672" s="1064">
        <v>43745</v>
      </c>
      <c r="H3672" s="1117">
        <f t="shared" si="171"/>
        <v>2019</v>
      </c>
      <c r="I3672" s="1064">
        <v>43782.588555324073</v>
      </c>
      <c r="J3672" s="1063" t="s">
        <v>843</v>
      </c>
      <c r="K3672" s="1063" t="s">
        <v>842</v>
      </c>
      <c r="L3672" s="1063" t="s">
        <v>825</v>
      </c>
      <c r="M3672" s="1063">
        <v>15960</v>
      </c>
      <c r="N3672" s="1063">
        <v>0</v>
      </c>
      <c r="O3672" s="1062">
        <f>VLOOKUP(C3672,'A. Rate Class Allocations'!$B$124:$J$128,6,FALSE)</f>
        <v>0.96094519236849896</v>
      </c>
      <c r="P3672" s="1061">
        <f>VLOOKUP(C3672,'A. Rate Class Allocations'!$B$124:$J$128,8,FALSE)</f>
        <v>0.98007105038154396</v>
      </c>
      <c r="Q3672" s="1061">
        <f>VLOOKUP(C3672,'A. Rate Class Allocations'!$B$124:$J$128,7,FALSE)</f>
        <v>1.0700573423086499</v>
      </c>
      <c r="R3672" s="1061">
        <f>VLOOKUP(C3672,'A. Rate Class Allocations'!$B$124:$J$128,9,FALSE)</f>
        <v>0.85888650963597402</v>
      </c>
      <c r="S3672" s="1060">
        <f t="shared" si="172"/>
        <v>15031.041242137286</v>
      </c>
      <c r="T3672" s="1060">
        <f t="shared" si="173"/>
        <v>0</v>
      </c>
    </row>
    <row r="3673" spans="1:20" s="1063" customFormat="1">
      <c r="A3673" s="1063" t="s">
        <v>846</v>
      </c>
      <c r="B3673" s="1063" t="s">
        <v>768</v>
      </c>
      <c r="C3673" s="1063" t="s">
        <v>118</v>
      </c>
      <c r="D3673" s="1063" t="s">
        <v>876</v>
      </c>
      <c r="E3673" s="1066">
        <v>2019</v>
      </c>
      <c r="F3673" s="1066" t="s">
        <v>844</v>
      </c>
      <c r="G3673" s="1064">
        <v>43745</v>
      </c>
      <c r="H3673" s="1117">
        <f t="shared" si="171"/>
        <v>2019</v>
      </c>
      <c r="I3673" s="1064">
        <v>43782.588555324073</v>
      </c>
      <c r="J3673" s="1063" t="s">
        <v>843</v>
      </c>
      <c r="K3673" s="1063" t="s">
        <v>842</v>
      </c>
      <c r="L3673" s="1063" t="s">
        <v>825</v>
      </c>
      <c r="M3673" s="1063">
        <v>14011.2</v>
      </c>
      <c r="N3673" s="1063">
        <v>0</v>
      </c>
      <c r="O3673" s="1062">
        <f>VLOOKUP(C3673,'A. Rate Class Allocations'!$B$124:$J$128,6,FALSE)</f>
        <v>0.96094519236849896</v>
      </c>
      <c r="P3673" s="1061">
        <f>VLOOKUP(C3673,'A. Rate Class Allocations'!$B$124:$J$128,8,FALSE)</f>
        <v>0.98007105038154396</v>
      </c>
      <c r="Q3673" s="1061">
        <f>VLOOKUP(C3673,'A. Rate Class Allocations'!$B$124:$J$128,7,FALSE)</f>
        <v>1.0700573423086499</v>
      </c>
      <c r="R3673" s="1061">
        <f>VLOOKUP(C3673,'A. Rate Class Allocations'!$B$124:$J$128,9,FALSE)</f>
        <v>0.85888650963597402</v>
      </c>
      <c r="S3673" s="1060">
        <f t="shared" si="172"/>
        <v>13195.671995728944</v>
      </c>
      <c r="T3673" s="1060">
        <f t="shared" si="173"/>
        <v>0</v>
      </c>
    </row>
    <row r="3674" spans="1:20" s="1063" customFormat="1">
      <c r="A3674" s="1063" t="s">
        <v>846</v>
      </c>
      <c r="B3674" s="1063" t="s">
        <v>768</v>
      </c>
      <c r="C3674" s="1063" t="s">
        <v>118</v>
      </c>
      <c r="D3674" s="1063" t="s">
        <v>875</v>
      </c>
      <c r="E3674" s="1066">
        <v>2019</v>
      </c>
      <c r="F3674" s="1066" t="s">
        <v>844</v>
      </c>
      <c r="G3674" s="1064">
        <v>43800</v>
      </c>
      <c r="H3674" s="1117">
        <f t="shared" si="171"/>
        <v>2019</v>
      </c>
      <c r="I3674" s="1064">
        <v>43840.536746944446</v>
      </c>
      <c r="J3674" s="1063" t="s">
        <v>847</v>
      </c>
      <c r="K3674" s="1063" t="s">
        <v>842</v>
      </c>
      <c r="L3674" s="1063" t="s">
        <v>825</v>
      </c>
      <c r="M3674" s="1063">
        <v>153314</v>
      </c>
      <c r="N3674" s="1063">
        <v>17.899999999999999</v>
      </c>
      <c r="O3674" s="1062">
        <f>VLOOKUP(C3674,'A. Rate Class Allocations'!$B$124:$J$128,6,FALSE)</f>
        <v>0.96094519236849896</v>
      </c>
      <c r="P3674" s="1061">
        <f>VLOOKUP(C3674,'A. Rate Class Allocations'!$B$124:$J$128,8,FALSE)</f>
        <v>0.98007105038154396</v>
      </c>
      <c r="Q3674" s="1061">
        <f>VLOOKUP(C3674,'A. Rate Class Allocations'!$B$124:$J$128,7,FALSE)</f>
        <v>1.0700573423086499</v>
      </c>
      <c r="R3674" s="1061">
        <f>VLOOKUP(C3674,'A. Rate Class Allocations'!$B$124:$J$128,9,FALSE)</f>
        <v>0.85888650963597402</v>
      </c>
      <c r="S3674" s="1060">
        <f t="shared" si="172"/>
        <v>144390.29179179424</v>
      </c>
      <c r="T3674" s="1060">
        <f t="shared" si="173"/>
        <v>16.451134903640231</v>
      </c>
    </row>
    <row r="3675" spans="1:20" s="1063" customFormat="1">
      <c r="A3675" s="1063" t="s">
        <v>846</v>
      </c>
      <c r="B3675" s="1063" t="s">
        <v>768</v>
      </c>
      <c r="C3675" s="1063" t="s">
        <v>118</v>
      </c>
      <c r="D3675" s="1063" t="s">
        <v>874</v>
      </c>
      <c r="E3675" s="1066">
        <v>2019</v>
      </c>
      <c r="F3675" s="1066" t="s">
        <v>844</v>
      </c>
      <c r="G3675" s="1064">
        <v>43465</v>
      </c>
      <c r="H3675" s="1117">
        <f t="shared" si="171"/>
        <v>2018</v>
      </c>
      <c r="I3675" s="1064">
        <v>43837.868768703702</v>
      </c>
      <c r="J3675" s="1063" t="s">
        <v>847</v>
      </c>
      <c r="K3675" s="1063" t="s">
        <v>842</v>
      </c>
      <c r="L3675" s="1063" t="s">
        <v>825</v>
      </c>
      <c r="M3675" s="1063">
        <v>10790</v>
      </c>
      <c r="N3675" s="1063">
        <v>3.3</v>
      </c>
      <c r="O3675" s="1062">
        <f>VLOOKUP(C3675,'A. Rate Class Allocations'!$B$124:$J$128,6,FALSE)</f>
        <v>0.96094519236849896</v>
      </c>
      <c r="P3675" s="1061">
        <f>VLOOKUP(C3675,'A. Rate Class Allocations'!$B$124:$J$128,8,FALSE)</f>
        <v>0.98007105038154396</v>
      </c>
      <c r="Q3675" s="1061">
        <f>VLOOKUP(C3675,'A. Rate Class Allocations'!$B$124:$J$128,7,FALSE)</f>
        <v>1.0700573423086499</v>
      </c>
      <c r="R3675" s="1061">
        <f>VLOOKUP(C3675,'A. Rate Class Allocations'!$B$124:$J$128,9,FALSE)</f>
        <v>0.85888650963597402</v>
      </c>
      <c r="S3675" s="1060">
        <f t="shared" si="172"/>
        <v>10161.963346031411</v>
      </c>
      <c r="T3675" s="1060">
        <f t="shared" si="173"/>
        <v>3.0328907922912158</v>
      </c>
    </row>
    <row r="3676" spans="1:20" s="1063" customFormat="1">
      <c r="A3676" s="1063" t="s">
        <v>846</v>
      </c>
      <c r="B3676" s="1063" t="s">
        <v>768</v>
      </c>
      <c r="C3676" s="1063" t="s">
        <v>118</v>
      </c>
      <c r="D3676" s="1063" t="s">
        <v>873</v>
      </c>
      <c r="E3676" s="1066">
        <v>2019</v>
      </c>
      <c r="F3676" s="1066" t="s">
        <v>844</v>
      </c>
      <c r="G3676" s="1064">
        <v>43553</v>
      </c>
      <c r="H3676" s="1117">
        <f t="shared" si="171"/>
        <v>2019</v>
      </c>
      <c r="I3676" s="1064">
        <v>43777.704967384256</v>
      </c>
      <c r="J3676" s="1063" t="s">
        <v>847</v>
      </c>
      <c r="K3676" s="1063" t="s">
        <v>872</v>
      </c>
      <c r="L3676" s="1063" t="s">
        <v>824</v>
      </c>
      <c r="M3676" s="1063">
        <v>51306</v>
      </c>
      <c r="N3676" s="1063">
        <v>0</v>
      </c>
      <c r="O3676" s="1062">
        <f>VLOOKUP(C3676,'A. Rate Class Allocations'!$B$124:$J$128,6,FALSE)</f>
        <v>0.96094519236849896</v>
      </c>
      <c r="P3676" s="1061">
        <f>VLOOKUP(C3676,'A. Rate Class Allocations'!$B$124:$J$128,8,FALSE)</f>
        <v>0.98007105038154396</v>
      </c>
      <c r="Q3676" s="1061">
        <f>VLOOKUP(C3676,'A. Rate Class Allocations'!$B$124:$J$128,7,FALSE)</f>
        <v>1.0700573423086499</v>
      </c>
      <c r="R3676" s="1061">
        <f>VLOOKUP(C3676,'A. Rate Class Allocations'!$B$124:$J$128,9,FALSE)</f>
        <v>0.85888650963597402</v>
      </c>
      <c r="S3676" s="1060">
        <f t="shared" si="172"/>
        <v>48319.711902825533</v>
      </c>
      <c r="T3676" s="1060">
        <f t="shared" si="173"/>
        <v>0</v>
      </c>
    </row>
    <row r="3677" spans="1:20" s="1063" customFormat="1">
      <c r="A3677" s="1063" t="s">
        <v>846</v>
      </c>
      <c r="B3677" s="1063" t="s">
        <v>768</v>
      </c>
      <c r="C3677" s="1063" t="s">
        <v>118</v>
      </c>
      <c r="D3677" s="1063" t="s">
        <v>871</v>
      </c>
      <c r="E3677" s="1066">
        <v>2019</v>
      </c>
      <c r="F3677" s="1066" t="s">
        <v>844</v>
      </c>
      <c r="G3677" s="1064">
        <v>43447</v>
      </c>
      <c r="H3677" s="1117">
        <f t="shared" si="171"/>
        <v>2018</v>
      </c>
      <c r="I3677" s="1064">
        <v>43739.704769629629</v>
      </c>
      <c r="J3677" s="1063" t="s">
        <v>843</v>
      </c>
      <c r="K3677" s="1063" t="s">
        <v>842</v>
      </c>
      <c r="L3677" s="1063" t="s">
        <v>825</v>
      </c>
      <c r="M3677" s="1063">
        <v>445.61799999999999</v>
      </c>
      <c r="N3677" s="1063">
        <v>9.7000000000000003E-2</v>
      </c>
      <c r="O3677" s="1062">
        <f>VLOOKUP(C3677,'A. Rate Class Allocations'!$B$124:$J$128,6,FALSE)</f>
        <v>0.96094519236849896</v>
      </c>
      <c r="P3677" s="1061">
        <f>VLOOKUP(C3677,'A. Rate Class Allocations'!$B$124:$J$128,8,FALSE)</f>
        <v>0.98007105038154396</v>
      </c>
      <c r="Q3677" s="1061">
        <f>VLOOKUP(C3677,'A. Rate Class Allocations'!$B$124:$J$128,7,FALSE)</f>
        <v>1.0700573423086499</v>
      </c>
      <c r="R3677" s="1061">
        <f>VLOOKUP(C3677,'A. Rate Class Allocations'!$B$124:$J$128,9,FALSE)</f>
        <v>0.85888650963597402</v>
      </c>
      <c r="S3677" s="1060">
        <f t="shared" si="172"/>
        <v>419.68061004002089</v>
      </c>
      <c r="T3677" s="1060">
        <f t="shared" si="173"/>
        <v>8.9148608137044824E-2</v>
      </c>
    </row>
    <row r="3678" spans="1:20" s="1063" customFormat="1">
      <c r="A3678" s="1063" t="s">
        <v>846</v>
      </c>
      <c r="B3678" s="1063" t="s">
        <v>768</v>
      </c>
      <c r="C3678" s="1063" t="s">
        <v>118</v>
      </c>
      <c r="D3678" s="1063" t="s">
        <v>871</v>
      </c>
      <c r="E3678" s="1066">
        <v>2019</v>
      </c>
      <c r="F3678" s="1066" t="s">
        <v>844</v>
      </c>
      <c r="G3678" s="1064">
        <v>43447</v>
      </c>
      <c r="H3678" s="1117">
        <f t="shared" si="171"/>
        <v>2018</v>
      </c>
      <c r="I3678" s="1064">
        <v>43739.704769629629</v>
      </c>
      <c r="J3678" s="1063" t="s">
        <v>843</v>
      </c>
      <c r="K3678" s="1063" t="s">
        <v>842</v>
      </c>
      <c r="L3678" s="1063" t="s">
        <v>825</v>
      </c>
      <c r="M3678" s="1063">
        <v>224.42</v>
      </c>
      <c r="N3678" s="1063">
        <v>5.74E-2</v>
      </c>
      <c r="O3678" s="1062">
        <f>VLOOKUP(C3678,'A. Rate Class Allocations'!$B$124:$J$128,6,FALSE)</f>
        <v>0.96094519236849896</v>
      </c>
      <c r="P3678" s="1061">
        <f>VLOOKUP(C3678,'A. Rate Class Allocations'!$B$124:$J$128,8,FALSE)</f>
        <v>0.98007105038154396</v>
      </c>
      <c r="Q3678" s="1061">
        <f>VLOOKUP(C3678,'A. Rate Class Allocations'!$B$124:$J$128,7,FALSE)</f>
        <v>1.0700573423086499</v>
      </c>
      <c r="R3678" s="1061">
        <f>VLOOKUP(C3678,'A. Rate Class Allocations'!$B$124:$J$128,9,FALSE)</f>
        <v>0.85888650963597402</v>
      </c>
      <c r="S3678" s="1060">
        <f t="shared" si="172"/>
        <v>211.35753606268483</v>
      </c>
      <c r="T3678" s="1060">
        <f t="shared" si="173"/>
        <v>5.2753918629550242E-2</v>
      </c>
    </row>
    <row r="3679" spans="1:20" s="1063" customFormat="1">
      <c r="A3679" s="1063" t="s">
        <v>846</v>
      </c>
      <c r="B3679" s="1063" t="s">
        <v>768</v>
      </c>
      <c r="C3679" s="1063" t="s">
        <v>118</v>
      </c>
      <c r="D3679" s="1063" t="s">
        <v>871</v>
      </c>
      <c r="E3679" s="1066">
        <v>2019</v>
      </c>
      <c r="F3679" s="1066" t="s">
        <v>844</v>
      </c>
      <c r="G3679" s="1064">
        <v>43447</v>
      </c>
      <c r="H3679" s="1117">
        <f t="shared" si="171"/>
        <v>2018</v>
      </c>
      <c r="I3679" s="1064">
        <v>43739.704769629629</v>
      </c>
      <c r="J3679" s="1063" t="s">
        <v>843</v>
      </c>
      <c r="K3679" s="1063" t="s">
        <v>842</v>
      </c>
      <c r="L3679" s="1063" t="s">
        <v>825</v>
      </c>
      <c r="M3679" s="1063">
        <v>762.64499999999998</v>
      </c>
      <c r="N3679" s="1063">
        <v>0.19500000000000001</v>
      </c>
      <c r="O3679" s="1062">
        <f>VLOOKUP(C3679,'A. Rate Class Allocations'!$B$124:$J$128,6,FALSE)</f>
        <v>0.96094519236849896</v>
      </c>
      <c r="P3679" s="1061">
        <f>VLOOKUP(C3679,'A. Rate Class Allocations'!$B$124:$J$128,8,FALSE)</f>
        <v>0.98007105038154396</v>
      </c>
      <c r="Q3679" s="1061">
        <f>VLOOKUP(C3679,'A. Rate Class Allocations'!$B$124:$J$128,7,FALSE)</f>
        <v>1.0700573423086499</v>
      </c>
      <c r="R3679" s="1061">
        <f>VLOOKUP(C3679,'A. Rate Class Allocations'!$B$124:$J$128,9,FALSE)</f>
        <v>0.85888650963597402</v>
      </c>
      <c r="S3679" s="1060">
        <f t="shared" si="172"/>
        <v>718.25491529509964</v>
      </c>
      <c r="T3679" s="1060">
        <f t="shared" si="173"/>
        <v>0.17921627408993548</v>
      </c>
    </row>
    <row r="3680" spans="1:20" s="1063" customFormat="1">
      <c r="A3680" s="1063" t="s">
        <v>846</v>
      </c>
      <c r="B3680" s="1063" t="s">
        <v>768</v>
      </c>
      <c r="C3680" s="1063" t="s">
        <v>118</v>
      </c>
      <c r="D3680" s="1063" t="s">
        <v>871</v>
      </c>
      <c r="E3680" s="1066">
        <v>2019</v>
      </c>
      <c r="F3680" s="1066" t="s">
        <v>844</v>
      </c>
      <c r="G3680" s="1064">
        <v>43447</v>
      </c>
      <c r="H3680" s="1117">
        <f t="shared" si="171"/>
        <v>2018</v>
      </c>
      <c r="I3680" s="1064">
        <v>43739.704769629629</v>
      </c>
      <c r="J3680" s="1063" t="s">
        <v>843</v>
      </c>
      <c r="K3680" s="1063" t="s">
        <v>842</v>
      </c>
      <c r="L3680" s="1063" t="s">
        <v>825</v>
      </c>
      <c r="M3680" s="1063">
        <v>2919</v>
      </c>
      <c r="N3680" s="1063">
        <v>0</v>
      </c>
      <c r="O3680" s="1062">
        <f>VLOOKUP(C3680,'A. Rate Class Allocations'!$B$124:$J$128,6,FALSE)</f>
        <v>0.96094519236849896</v>
      </c>
      <c r="P3680" s="1061">
        <f>VLOOKUP(C3680,'A. Rate Class Allocations'!$B$124:$J$128,8,FALSE)</f>
        <v>0.98007105038154396</v>
      </c>
      <c r="Q3680" s="1061">
        <f>VLOOKUP(C3680,'A. Rate Class Allocations'!$B$124:$J$128,7,FALSE)</f>
        <v>1.0700573423086499</v>
      </c>
      <c r="R3680" s="1061">
        <f>VLOOKUP(C3680,'A. Rate Class Allocations'!$B$124:$J$128,9,FALSE)</f>
        <v>0.85888650963597402</v>
      </c>
      <c r="S3680" s="1060">
        <f t="shared" si="172"/>
        <v>2749.0983324435301</v>
      </c>
      <c r="T3680" s="1060">
        <f t="shared" si="173"/>
        <v>0</v>
      </c>
    </row>
    <row r="3681" spans="1:20" s="1063" customFormat="1">
      <c r="A3681" s="1063" t="s">
        <v>846</v>
      </c>
      <c r="B3681" s="1063" t="s">
        <v>768</v>
      </c>
      <c r="C3681" s="1063" t="s">
        <v>118</v>
      </c>
      <c r="D3681" s="1063" t="s">
        <v>871</v>
      </c>
      <c r="E3681" s="1066">
        <v>2019</v>
      </c>
      <c r="F3681" s="1066" t="s">
        <v>844</v>
      </c>
      <c r="G3681" s="1064">
        <v>43447</v>
      </c>
      <c r="H3681" s="1117">
        <f t="shared" si="171"/>
        <v>2018</v>
      </c>
      <c r="I3681" s="1064">
        <v>43739.704769629629</v>
      </c>
      <c r="J3681" s="1063" t="s">
        <v>843</v>
      </c>
      <c r="K3681" s="1063" t="s">
        <v>842</v>
      </c>
      <c r="L3681" s="1063" t="s">
        <v>825</v>
      </c>
      <c r="M3681" s="1063">
        <v>9463.64</v>
      </c>
      <c r="N3681" s="1063">
        <v>2.06</v>
      </c>
      <c r="O3681" s="1062">
        <f>VLOOKUP(C3681,'A. Rate Class Allocations'!$B$124:$J$128,6,FALSE)</f>
        <v>0.96094519236849896</v>
      </c>
      <c r="P3681" s="1061">
        <f>VLOOKUP(C3681,'A. Rate Class Allocations'!$B$124:$J$128,8,FALSE)</f>
        <v>0.98007105038154396</v>
      </c>
      <c r="Q3681" s="1061">
        <f>VLOOKUP(C3681,'A. Rate Class Allocations'!$B$124:$J$128,7,FALSE)</f>
        <v>1.0700573423086499</v>
      </c>
      <c r="R3681" s="1061">
        <f>VLOOKUP(C3681,'A. Rate Class Allocations'!$B$124:$J$128,9,FALSE)</f>
        <v>0.85888650963597402</v>
      </c>
      <c r="S3681" s="1060">
        <f t="shared" si="172"/>
        <v>8912.8047080664219</v>
      </c>
      <c r="T3681" s="1060">
        <f t="shared" si="173"/>
        <v>1.8932591006423953</v>
      </c>
    </row>
    <row r="3682" spans="1:20" s="1063" customFormat="1">
      <c r="A3682" s="1063" t="s">
        <v>846</v>
      </c>
      <c r="B3682" s="1063" t="s">
        <v>768</v>
      </c>
      <c r="C3682" s="1063" t="s">
        <v>118</v>
      </c>
      <c r="D3682" s="1063" t="s">
        <v>871</v>
      </c>
      <c r="E3682" s="1066">
        <v>2019</v>
      </c>
      <c r="F3682" s="1066" t="s">
        <v>844</v>
      </c>
      <c r="G3682" s="1064">
        <v>43447</v>
      </c>
      <c r="H3682" s="1117">
        <f t="shared" si="171"/>
        <v>2018</v>
      </c>
      <c r="I3682" s="1064">
        <v>43739.704769629629</v>
      </c>
      <c r="J3682" s="1063" t="s">
        <v>843</v>
      </c>
      <c r="K3682" s="1063" t="s">
        <v>842</v>
      </c>
      <c r="L3682" s="1063" t="s">
        <v>825</v>
      </c>
      <c r="M3682" s="1063">
        <v>8774.5400000000009</v>
      </c>
      <c r="N3682" s="1063">
        <v>1.91</v>
      </c>
      <c r="O3682" s="1062">
        <f>VLOOKUP(C3682,'A. Rate Class Allocations'!$B$124:$J$128,6,FALSE)</f>
        <v>0.96094519236849896</v>
      </c>
      <c r="P3682" s="1061">
        <f>VLOOKUP(C3682,'A. Rate Class Allocations'!$B$124:$J$128,8,FALSE)</f>
        <v>0.98007105038154396</v>
      </c>
      <c r="Q3682" s="1061">
        <f>VLOOKUP(C3682,'A. Rate Class Allocations'!$B$124:$J$128,7,FALSE)</f>
        <v>1.0700573423086499</v>
      </c>
      <c r="R3682" s="1061">
        <f>VLOOKUP(C3682,'A. Rate Class Allocations'!$B$124:$J$128,9,FALSE)</f>
        <v>0.85888650963597402</v>
      </c>
      <c r="S3682" s="1060">
        <f t="shared" si="172"/>
        <v>8263.8140739839164</v>
      </c>
      <c r="T3682" s="1060">
        <f t="shared" si="173"/>
        <v>1.7554004282655218</v>
      </c>
    </row>
    <row r="3683" spans="1:20" s="1063" customFormat="1">
      <c r="A3683" s="1063" t="s">
        <v>846</v>
      </c>
      <c r="B3683" s="1063" t="s">
        <v>768</v>
      </c>
      <c r="C3683" s="1063" t="s">
        <v>118</v>
      </c>
      <c r="D3683" s="1063" t="s">
        <v>871</v>
      </c>
      <c r="E3683" s="1066">
        <v>2019</v>
      </c>
      <c r="F3683" s="1066" t="s">
        <v>844</v>
      </c>
      <c r="G3683" s="1064">
        <v>43447</v>
      </c>
      <c r="H3683" s="1117">
        <f t="shared" si="171"/>
        <v>2018</v>
      </c>
      <c r="I3683" s="1064">
        <v>43739.704769629629</v>
      </c>
      <c r="J3683" s="1063" t="s">
        <v>843</v>
      </c>
      <c r="K3683" s="1063" t="s">
        <v>842</v>
      </c>
      <c r="L3683" s="1063" t="s">
        <v>825</v>
      </c>
      <c r="M3683" s="1063">
        <v>13561.487999999999</v>
      </c>
      <c r="N3683" s="1063">
        <v>0</v>
      </c>
      <c r="O3683" s="1062">
        <f>VLOOKUP(C3683,'A. Rate Class Allocations'!$B$124:$J$128,6,FALSE)</f>
        <v>0.96094519236849896</v>
      </c>
      <c r="P3683" s="1061">
        <f>VLOOKUP(C3683,'A. Rate Class Allocations'!$B$124:$J$128,8,FALSE)</f>
        <v>0.98007105038154396</v>
      </c>
      <c r="Q3683" s="1061">
        <f>VLOOKUP(C3683,'A. Rate Class Allocations'!$B$124:$J$128,7,FALSE)</f>
        <v>1.0700573423086499</v>
      </c>
      <c r="R3683" s="1061">
        <f>VLOOKUP(C3683,'A. Rate Class Allocations'!$B$124:$J$128,9,FALSE)</f>
        <v>0.85888650963597402</v>
      </c>
      <c r="S3683" s="1060">
        <f t="shared" si="172"/>
        <v>12772.135678743727</v>
      </c>
      <c r="T3683" s="1060">
        <f t="shared" si="173"/>
        <v>0</v>
      </c>
    </row>
    <row r="3684" spans="1:20" s="1063" customFormat="1">
      <c r="A3684" s="1063" t="s">
        <v>846</v>
      </c>
      <c r="B3684" s="1063" t="s">
        <v>768</v>
      </c>
      <c r="C3684" s="1063" t="s">
        <v>118</v>
      </c>
      <c r="D3684" s="1063" t="s">
        <v>871</v>
      </c>
      <c r="E3684" s="1066">
        <v>2019</v>
      </c>
      <c r="F3684" s="1066" t="s">
        <v>844</v>
      </c>
      <c r="G3684" s="1064">
        <v>43447</v>
      </c>
      <c r="H3684" s="1117">
        <f t="shared" si="171"/>
        <v>2018</v>
      </c>
      <c r="I3684" s="1064">
        <v>43739.704769629629</v>
      </c>
      <c r="J3684" s="1063" t="s">
        <v>843</v>
      </c>
      <c r="K3684" s="1063" t="s">
        <v>842</v>
      </c>
      <c r="L3684" s="1063" t="s">
        <v>825</v>
      </c>
      <c r="M3684" s="1063">
        <v>546</v>
      </c>
      <c r="N3684" s="1063">
        <v>0</v>
      </c>
      <c r="O3684" s="1062">
        <f>VLOOKUP(C3684,'A. Rate Class Allocations'!$B$124:$J$128,6,FALSE)</f>
        <v>0.96094519236849896</v>
      </c>
      <c r="P3684" s="1061">
        <f>VLOOKUP(C3684,'A. Rate Class Allocations'!$B$124:$J$128,8,FALSE)</f>
        <v>0.98007105038154396</v>
      </c>
      <c r="Q3684" s="1061">
        <f>VLOOKUP(C3684,'A. Rate Class Allocations'!$B$124:$J$128,7,FALSE)</f>
        <v>1.0700573423086499</v>
      </c>
      <c r="R3684" s="1061">
        <f>VLOOKUP(C3684,'A. Rate Class Allocations'!$B$124:$J$128,9,FALSE)</f>
        <v>0.85888650963597402</v>
      </c>
      <c r="S3684" s="1060">
        <f t="shared" si="172"/>
        <v>514.21983196785447</v>
      </c>
      <c r="T3684" s="1060">
        <f t="shared" si="173"/>
        <v>0</v>
      </c>
    </row>
    <row r="3685" spans="1:20" s="1063" customFormat="1">
      <c r="A3685" s="1063" t="s">
        <v>846</v>
      </c>
      <c r="B3685" s="1063" t="s">
        <v>768</v>
      </c>
      <c r="C3685" s="1063" t="s">
        <v>118</v>
      </c>
      <c r="D3685" s="1063" t="s">
        <v>870</v>
      </c>
      <c r="E3685" s="1066">
        <v>2019</v>
      </c>
      <c r="F3685" s="1066" t="s">
        <v>844</v>
      </c>
      <c r="G3685" s="1064">
        <v>43496</v>
      </c>
      <c r="H3685" s="1117">
        <f t="shared" si="171"/>
        <v>2019</v>
      </c>
      <c r="I3685" s="1064">
        <v>43739.704967905091</v>
      </c>
      <c r="J3685" s="1063" t="s">
        <v>843</v>
      </c>
      <c r="K3685" s="1063" t="s">
        <v>842</v>
      </c>
      <c r="L3685" s="1063" t="s">
        <v>825</v>
      </c>
      <c r="M3685" s="1063">
        <v>3206</v>
      </c>
      <c r="N3685" s="1063">
        <v>0.82</v>
      </c>
      <c r="O3685" s="1062">
        <f>VLOOKUP(C3685,'A. Rate Class Allocations'!$B$124:$J$128,6,FALSE)</f>
        <v>0.96094519236849896</v>
      </c>
      <c r="P3685" s="1061">
        <f>VLOOKUP(C3685,'A. Rate Class Allocations'!$B$124:$J$128,8,FALSE)</f>
        <v>0.98007105038154396</v>
      </c>
      <c r="Q3685" s="1061">
        <f>VLOOKUP(C3685,'A. Rate Class Allocations'!$B$124:$J$128,7,FALSE)</f>
        <v>1.0700573423086499</v>
      </c>
      <c r="R3685" s="1061">
        <f>VLOOKUP(C3685,'A. Rate Class Allocations'!$B$124:$J$128,9,FALSE)</f>
        <v>0.85888650963597402</v>
      </c>
      <c r="S3685" s="1060">
        <f t="shared" si="172"/>
        <v>3019.3933723240689</v>
      </c>
      <c r="T3685" s="1060">
        <f t="shared" si="173"/>
        <v>0.75362740899357483</v>
      </c>
    </row>
    <row r="3686" spans="1:20" s="1063" customFormat="1">
      <c r="A3686" s="1063" t="s">
        <v>846</v>
      </c>
      <c r="B3686" s="1063" t="s">
        <v>768</v>
      </c>
      <c r="C3686" s="1063" t="s">
        <v>118</v>
      </c>
      <c r="D3686" s="1063" t="s">
        <v>869</v>
      </c>
      <c r="E3686" s="1066">
        <v>2019</v>
      </c>
      <c r="F3686" s="1066" t="s">
        <v>844</v>
      </c>
      <c r="G3686" s="1064">
        <v>43726</v>
      </c>
      <c r="H3686" s="1117">
        <f t="shared" si="171"/>
        <v>2019</v>
      </c>
      <c r="I3686" s="1064">
        <v>43748.707053611113</v>
      </c>
      <c r="J3686" s="1063" t="s">
        <v>843</v>
      </c>
      <c r="K3686" s="1063" t="s">
        <v>842</v>
      </c>
      <c r="L3686" s="1063" t="s">
        <v>825</v>
      </c>
      <c r="M3686" s="1063">
        <v>514.52800000000002</v>
      </c>
      <c r="N3686" s="1063">
        <v>0.112</v>
      </c>
      <c r="O3686" s="1062">
        <f>VLOOKUP(C3686,'A. Rate Class Allocations'!$B$124:$J$128,6,FALSE)</f>
        <v>0.96094519236849896</v>
      </c>
      <c r="P3686" s="1061">
        <f>VLOOKUP(C3686,'A. Rate Class Allocations'!$B$124:$J$128,8,FALSE)</f>
        <v>0.98007105038154396</v>
      </c>
      <c r="Q3686" s="1061">
        <f>VLOOKUP(C3686,'A. Rate Class Allocations'!$B$124:$J$128,7,FALSE)</f>
        <v>1.0700573423086499</v>
      </c>
      <c r="R3686" s="1061">
        <f>VLOOKUP(C3686,'A. Rate Class Allocations'!$B$124:$J$128,9,FALSE)</f>
        <v>0.85888650963597402</v>
      </c>
      <c r="S3686" s="1060">
        <f t="shared" si="172"/>
        <v>484.57967344827154</v>
      </c>
      <c r="T3686" s="1060">
        <f t="shared" si="173"/>
        <v>0.10293447537473217</v>
      </c>
    </row>
    <row r="3687" spans="1:20" s="1063" customFormat="1">
      <c r="A3687" s="1063" t="s">
        <v>846</v>
      </c>
      <c r="B3687" s="1063" t="s">
        <v>768</v>
      </c>
      <c r="C3687" s="1063" t="s">
        <v>118</v>
      </c>
      <c r="D3687" s="1063" t="s">
        <v>869</v>
      </c>
      <c r="E3687" s="1066">
        <v>2019</v>
      </c>
      <c r="F3687" s="1066" t="s">
        <v>844</v>
      </c>
      <c r="G3687" s="1064">
        <v>43726</v>
      </c>
      <c r="H3687" s="1117">
        <f t="shared" si="171"/>
        <v>2019</v>
      </c>
      <c r="I3687" s="1064">
        <v>43748.707053611113</v>
      </c>
      <c r="J3687" s="1063" t="s">
        <v>843</v>
      </c>
      <c r="K3687" s="1063" t="s">
        <v>842</v>
      </c>
      <c r="L3687" s="1063" t="s">
        <v>825</v>
      </c>
      <c r="M3687" s="1063">
        <v>537.49800000000005</v>
      </c>
      <c r="N3687" s="1063">
        <v>0.11700000000000001</v>
      </c>
      <c r="O3687" s="1062">
        <f>VLOOKUP(C3687,'A. Rate Class Allocations'!$B$124:$J$128,6,FALSE)</f>
        <v>0.96094519236849896</v>
      </c>
      <c r="P3687" s="1061">
        <f>VLOOKUP(C3687,'A. Rate Class Allocations'!$B$124:$J$128,8,FALSE)</f>
        <v>0.98007105038154396</v>
      </c>
      <c r="Q3687" s="1061">
        <f>VLOOKUP(C3687,'A. Rate Class Allocations'!$B$124:$J$128,7,FALSE)</f>
        <v>1.0700573423086499</v>
      </c>
      <c r="R3687" s="1061">
        <f>VLOOKUP(C3687,'A. Rate Class Allocations'!$B$124:$J$128,9,FALSE)</f>
        <v>0.85888650963597402</v>
      </c>
      <c r="S3687" s="1060">
        <f t="shared" si="172"/>
        <v>506.21269458435518</v>
      </c>
      <c r="T3687" s="1060">
        <f t="shared" si="173"/>
        <v>0.1075297644539613</v>
      </c>
    </row>
    <row r="3688" spans="1:20" s="1063" customFormat="1">
      <c r="A3688" s="1063" t="s">
        <v>846</v>
      </c>
      <c r="B3688" s="1063" t="s">
        <v>768</v>
      </c>
      <c r="C3688" s="1063" t="s">
        <v>118</v>
      </c>
      <c r="D3688" s="1063" t="s">
        <v>869</v>
      </c>
      <c r="E3688" s="1066">
        <v>2019</v>
      </c>
      <c r="F3688" s="1066" t="s">
        <v>844</v>
      </c>
      <c r="G3688" s="1064">
        <v>43726</v>
      </c>
      <c r="H3688" s="1117">
        <f t="shared" si="171"/>
        <v>2019</v>
      </c>
      <c r="I3688" s="1064">
        <v>43748.707053611113</v>
      </c>
      <c r="J3688" s="1063" t="s">
        <v>843</v>
      </c>
      <c r="K3688" s="1063" t="s">
        <v>842</v>
      </c>
      <c r="L3688" s="1063" t="s">
        <v>825</v>
      </c>
      <c r="M3688" s="1063">
        <v>3583.32</v>
      </c>
      <c r="N3688" s="1063">
        <v>0.78</v>
      </c>
      <c r="O3688" s="1062">
        <f>VLOOKUP(C3688,'A. Rate Class Allocations'!$B$124:$J$128,6,FALSE)</f>
        <v>0.96094519236849896</v>
      </c>
      <c r="P3688" s="1061">
        <f>VLOOKUP(C3688,'A. Rate Class Allocations'!$B$124:$J$128,8,FALSE)</f>
        <v>0.98007105038154396</v>
      </c>
      <c r="Q3688" s="1061">
        <f>VLOOKUP(C3688,'A. Rate Class Allocations'!$B$124:$J$128,7,FALSE)</f>
        <v>1.0700573423086499</v>
      </c>
      <c r="R3688" s="1061">
        <f>VLOOKUP(C3688,'A. Rate Class Allocations'!$B$124:$J$128,9,FALSE)</f>
        <v>0.85888650963597402</v>
      </c>
      <c r="S3688" s="1060">
        <f t="shared" si="172"/>
        <v>3374.7512972290338</v>
      </c>
      <c r="T3688" s="1060">
        <f t="shared" si="173"/>
        <v>0.71686509635974194</v>
      </c>
    </row>
    <row r="3689" spans="1:20" s="1063" customFormat="1">
      <c r="A3689" s="1063" t="s">
        <v>846</v>
      </c>
      <c r="B3689" s="1063" t="s">
        <v>768</v>
      </c>
      <c r="C3689" s="1063" t="s">
        <v>118</v>
      </c>
      <c r="D3689" s="1063" t="s">
        <v>868</v>
      </c>
      <c r="E3689" s="1066">
        <v>2019</v>
      </c>
      <c r="F3689" s="1066" t="s">
        <v>844</v>
      </c>
      <c r="G3689" s="1064">
        <v>43770</v>
      </c>
      <c r="H3689" s="1117">
        <f t="shared" si="171"/>
        <v>2019</v>
      </c>
      <c r="I3689" s="1064">
        <v>43802.627004803238</v>
      </c>
      <c r="J3689" s="1063" t="s">
        <v>843</v>
      </c>
      <c r="K3689" s="1063" t="s">
        <v>842</v>
      </c>
      <c r="L3689" s="1063" t="s">
        <v>825</v>
      </c>
      <c r="M3689" s="1063">
        <v>10176.6288</v>
      </c>
      <c r="N3689" s="1063">
        <v>2.2151999999999998</v>
      </c>
      <c r="O3689" s="1062">
        <f>VLOOKUP(C3689,'A. Rate Class Allocations'!$B$124:$J$128,6,FALSE)</f>
        <v>0.96094519236849896</v>
      </c>
      <c r="P3689" s="1061">
        <f>VLOOKUP(C3689,'A. Rate Class Allocations'!$B$124:$J$128,8,FALSE)</f>
        <v>0.98007105038154396</v>
      </c>
      <c r="Q3689" s="1061">
        <f>VLOOKUP(C3689,'A. Rate Class Allocations'!$B$124:$J$128,7,FALSE)</f>
        <v>1.0700573423086499</v>
      </c>
      <c r="R3689" s="1061">
        <f>VLOOKUP(C3689,'A. Rate Class Allocations'!$B$124:$J$128,9,FALSE)</f>
        <v>0.85888650963597402</v>
      </c>
      <c r="S3689" s="1060">
        <f t="shared" si="172"/>
        <v>9584.2936841304563</v>
      </c>
      <c r="T3689" s="1060">
        <f t="shared" si="173"/>
        <v>2.0358968736616667</v>
      </c>
    </row>
    <row r="3690" spans="1:20" s="1063" customFormat="1">
      <c r="A3690" s="1063" t="s">
        <v>846</v>
      </c>
      <c r="B3690" s="1063" t="s">
        <v>768</v>
      </c>
      <c r="C3690" s="1063" t="s">
        <v>118</v>
      </c>
      <c r="D3690" s="1063" t="s">
        <v>867</v>
      </c>
      <c r="E3690" s="1066">
        <v>2019</v>
      </c>
      <c r="F3690" s="1066" t="s">
        <v>844</v>
      </c>
      <c r="G3690" s="1064">
        <v>43560</v>
      </c>
      <c r="H3690" s="1117">
        <f t="shared" si="171"/>
        <v>2019</v>
      </c>
      <c r="I3690" s="1064">
        <v>43777.706327361113</v>
      </c>
      <c r="J3690" s="1063" t="s">
        <v>843</v>
      </c>
      <c r="K3690" s="1063" t="s">
        <v>842</v>
      </c>
      <c r="L3690" s="1063" t="s">
        <v>825</v>
      </c>
      <c r="M3690" s="1063">
        <v>36119.865599999997</v>
      </c>
      <c r="N3690" s="1063">
        <v>7.8624000000000001</v>
      </c>
      <c r="O3690" s="1062">
        <f>VLOOKUP(C3690,'A. Rate Class Allocations'!$B$124:$J$128,6,FALSE)</f>
        <v>0.96094519236849896</v>
      </c>
      <c r="P3690" s="1061">
        <f>VLOOKUP(C3690,'A. Rate Class Allocations'!$B$124:$J$128,8,FALSE)</f>
        <v>0.98007105038154396</v>
      </c>
      <c r="Q3690" s="1061">
        <f>VLOOKUP(C3690,'A. Rate Class Allocations'!$B$124:$J$128,7,FALSE)</f>
        <v>1.0700573423086499</v>
      </c>
      <c r="R3690" s="1061">
        <f>VLOOKUP(C3690,'A. Rate Class Allocations'!$B$124:$J$128,9,FALSE)</f>
        <v>0.85888650963597402</v>
      </c>
      <c r="S3690" s="1060">
        <f t="shared" si="172"/>
        <v>34017.493076068662</v>
      </c>
      <c r="T3690" s="1060">
        <f t="shared" si="173"/>
        <v>7.2260001713061994</v>
      </c>
    </row>
    <row r="3691" spans="1:20" s="1063" customFormat="1">
      <c r="A3691" s="1063" t="s">
        <v>846</v>
      </c>
      <c r="B3691" s="1063" t="s">
        <v>768</v>
      </c>
      <c r="C3691" s="1063" t="s">
        <v>118</v>
      </c>
      <c r="D3691" s="1063" t="s">
        <v>867</v>
      </c>
      <c r="E3691" s="1066">
        <v>2019</v>
      </c>
      <c r="F3691" s="1066" t="s">
        <v>844</v>
      </c>
      <c r="G3691" s="1064">
        <v>43560</v>
      </c>
      <c r="H3691" s="1117">
        <f t="shared" si="171"/>
        <v>2019</v>
      </c>
      <c r="I3691" s="1064">
        <v>43777.706327361113</v>
      </c>
      <c r="J3691" s="1063" t="s">
        <v>843</v>
      </c>
      <c r="K3691" s="1063" t="s">
        <v>842</v>
      </c>
      <c r="L3691" s="1063" t="s">
        <v>825</v>
      </c>
      <c r="M3691" s="1063">
        <v>9205.0079999999998</v>
      </c>
      <c r="N3691" s="1063">
        <v>1.0508</v>
      </c>
      <c r="O3691" s="1062">
        <f>VLOOKUP(C3691,'A. Rate Class Allocations'!$B$124:$J$128,6,FALSE)</f>
        <v>0.96094519236849896</v>
      </c>
      <c r="P3691" s="1061">
        <f>VLOOKUP(C3691,'A. Rate Class Allocations'!$B$124:$J$128,8,FALSE)</f>
        <v>0.98007105038154396</v>
      </c>
      <c r="Q3691" s="1061">
        <f>VLOOKUP(C3691,'A. Rate Class Allocations'!$B$124:$J$128,7,FALSE)</f>
        <v>1.0700573423086499</v>
      </c>
      <c r="R3691" s="1061">
        <f>VLOOKUP(C3691,'A. Rate Class Allocations'!$B$124:$J$128,9,FALSE)</f>
        <v>0.85888650963597402</v>
      </c>
      <c r="S3691" s="1060">
        <f t="shared" si="172"/>
        <v>8669.2264963786747</v>
      </c>
      <c r="T3691" s="1060">
        <f t="shared" si="173"/>
        <v>0.96574595289079079</v>
      </c>
    </row>
    <row r="3692" spans="1:20" s="1063" customFormat="1">
      <c r="A3692" s="1063" t="s">
        <v>846</v>
      </c>
      <c r="B3692" s="1063" t="s">
        <v>768</v>
      </c>
      <c r="C3692" s="1063" t="s">
        <v>118</v>
      </c>
      <c r="D3692" s="1063" t="s">
        <v>866</v>
      </c>
      <c r="E3692" s="1066">
        <v>2019</v>
      </c>
      <c r="F3692" s="1066" t="s">
        <v>844</v>
      </c>
      <c r="G3692" s="1064">
        <v>43528</v>
      </c>
      <c r="H3692" s="1117">
        <f t="shared" si="171"/>
        <v>2019</v>
      </c>
      <c r="I3692" s="1064">
        <v>43782.762023506948</v>
      </c>
      <c r="J3692" s="1063" t="s">
        <v>843</v>
      </c>
      <c r="K3692" s="1063" t="s">
        <v>842</v>
      </c>
      <c r="L3692" s="1063" t="s">
        <v>825</v>
      </c>
      <c r="M3692" s="1063">
        <v>35322</v>
      </c>
      <c r="N3692" s="1063">
        <v>0</v>
      </c>
      <c r="O3692" s="1062">
        <f>VLOOKUP(C3692,'A. Rate Class Allocations'!$B$124:$J$128,6,FALSE)</f>
        <v>0.96094519236849896</v>
      </c>
      <c r="P3692" s="1061">
        <f>VLOOKUP(C3692,'A. Rate Class Allocations'!$B$124:$J$128,8,FALSE)</f>
        <v>0.98007105038154396</v>
      </c>
      <c r="Q3692" s="1061">
        <f>VLOOKUP(C3692,'A. Rate Class Allocations'!$B$124:$J$128,7,FALSE)</f>
        <v>1.0700573423086499</v>
      </c>
      <c r="R3692" s="1061">
        <f>VLOOKUP(C3692,'A. Rate Class Allocations'!$B$124:$J$128,9,FALSE)</f>
        <v>0.85888650963597402</v>
      </c>
      <c r="S3692" s="1060">
        <f t="shared" si="172"/>
        <v>33266.067591151201</v>
      </c>
      <c r="T3692" s="1060">
        <f t="shared" si="173"/>
        <v>0</v>
      </c>
    </row>
    <row r="3693" spans="1:20" s="1063" customFormat="1">
      <c r="A3693" s="1063" t="s">
        <v>846</v>
      </c>
      <c r="B3693" s="1063" t="s">
        <v>768</v>
      </c>
      <c r="C3693" s="1063" t="s">
        <v>118</v>
      </c>
      <c r="D3693" s="1063" t="s">
        <v>866</v>
      </c>
      <c r="E3693" s="1066">
        <v>2019</v>
      </c>
      <c r="F3693" s="1066" t="s">
        <v>844</v>
      </c>
      <c r="G3693" s="1064">
        <v>43528</v>
      </c>
      <c r="H3693" s="1117">
        <f t="shared" si="171"/>
        <v>2019</v>
      </c>
      <c r="I3693" s="1064">
        <v>43782.762023506948</v>
      </c>
      <c r="J3693" s="1063" t="s">
        <v>843</v>
      </c>
      <c r="K3693" s="1063" t="s">
        <v>842</v>
      </c>
      <c r="L3693" s="1063" t="s">
        <v>825</v>
      </c>
      <c r="M3693" s="1063">
        <v>15120</v>
      </c>
      <c r="N3693" s="1063">
        <v>0</v>
      </c>
      <c r="O3693" s="1062">
        <f>VLOOKUP(C3693,'A. Rate Class Allocations'!$B$124:$J$128,6,FALSE)</f>
        <v>0.96094519236849896</v>
      </c>
      <c r="P3693" s="1061">
        <f>VLOOKUP(C3693,'A. Rate Class Allocations'!$B$124:$J$128,8,FALSE)</f>
        <v>0.98007105038154396</v>
      </c>
      <c r="Q3693" s="1061">
        <f>VLOOKUP(C3693,'A. Rate Class Allocations'!$B$124:$J$128,7,FALSE)</f>
        <v>1.0700573423086499</v>
      </c>
      <c r="R3693" s="1061">
        <f>VLOOKUP(C3693,'A. Rate Class Allocations'!$B$124:$J$128,9,FALSE)</f>
        <v>0.85888650963597402</v>
      </c>
      <c r="S3693" s="1060">
        <f t="shared" si="172"/>
        <v>14239.933808340587</v>
      </c>
      <c r="T3693" s="1060">
        <f t="shared" si="173"/>
        <v>0</v>
      </c>
    </row>
    <row r="3694" spans="1:20" s="1063" customFormat="1">
      <c r="A3694" s="1063" t="s">
        <v>846</v>
      </c>
      <c r="B3694" s="1063" t="s">
        <v>768</v>
      </c>
      <c r="C3694" s="1063" t="s">
        <v>118</v>
      </c>
      <c r="D3694" s="1063" t="s">
        <v>866</v>
      </c>
      <c r="E3694" s="1066">
        <v>2019</v>
      </c>
      <c r="F3694" s="1066" t="s">
        <v>844</v>
      </c>
      <c r="G3694" s="1064">
        <v>43528</v>
      </c>
      <c r="H3694" s="1117">
        <f t="shared" si="171"/>
        <v>2019</v>
      </c>
      <c r="I3694" s="1064">
        <v>43782.762023506948</v>
      </c>
      <c r="J3694" s="1063" t="s">
        <v>843</v>
      </c>
      <c r="K3694" s="1063" t="s">
        <v>842</v>
      </c>
      <c r="L3694" s="1063" t="s">
        <v>825</v>
      </c>
      <c r="M3694" s="1063">
        <v>30660</v>
      </c>
      <c r="N3694" s="1063">
        <v>0</v>
      </c>
      <c r="O3694" s="1062">
        <f>VLOOKUP(C3694,'A. Rate Class Allocations'!$B$124:$J$128,6,FALSE)</f>
        <v>0.96094519236849896</v>
      </c>
      <c r="P3694" s="1061">
        <f>VLOOKUP(C3694,'A. Rate Class Allocations'!$B$124:$J$128,8,FALSE)</f>
        <v>0.98007105038154396</v>
      </c>
      <c r="Q3694" s="1061">
        <f>VLOOKUP(C3694,'A. Rate Class Allocations'!$B$124:$J$128,7,FALSE)</f>
        <v>1.0700573423086499</v>
      </c>
      <c r="R3694" s="1061">
        <f>VLOOKUP(C3694,'A. Rate Class Allocations'!$B$124:$J$128,9,FALSE)</f>
        <v>0.85888650963597402</v>
      </c>
      <c r="S3694" s="1060">
        <f t="shared" si="172"/>
        <v>28875.421333579525</v>
      </c>
      <c r="T3694" s="1060">
        <f t="shared" si="173"/>
        <v>0</v>
      </c>
    </row>
    <row r="3695" spans="1:20" s="1063" customFormat="1">
      <c r="A3695" s="1063" t="s">
        <v>846</v>
      </c>
      <c r="B3695" s="1063" t="s">
        <v>768</v>
      </c>
      <c r="C3695" s="1063" t="s">
        <v>118</v>
      </c>
      <c r="D3695" s="1063" t="s">
        <v>866</v>
      </c>
      <c r="E3695" s="1066">
        <v>2019</v>
      </c>
      <c r="F3695" s="1066" t="s">
        <v>844</v>
      </c>
      <c r="G3695" s="1064">
        <v>43528</v>
      </c>
      <c r="H3695" s="1117">
        <f t="shared" si="171"/>
        <v>2019</v>
      </c>
      <c r="I3695" s="1064">
        <v>43782.762023506948</v>
      </c>
      <c r="J3695" s="1063" t="s">
        <v>843</v>
      </c>
      <c r="K3695" s="1063" t="s">
        <v>842</v>
      </c>
      <c r="L3695" s="1063" t="s">
        <v>825</v>
      </c>
      <c r="M3695" s="1063">
        <v>144.27000000000001</v>
      </c>
      <c r="N3695" s="1063">
        <v>3.6900000000000002E-2</v>
      </c>
      <c r="O3695" s="1062">
        <f>VLOOKUP(C3695,'A. Rate Class Allocations'!$B$124:$J$128,6,FALSE)</f>
        <v>0.96094519236849896</v>
      </c>
      <c r="P3695" s="1061">
        <f>VLOOKUP(C3695,'A. Rate Class Allocations'!$B$124:$J$128,8,FALSE)</f>
        <v>0.98007105038154396</v>
      </c>
      <c r="Q3695" s="1061">
        <f>VLOOKUP(C3695,'A. Rate Class Allocations'!$B$124:$J$128,7,FALSE)</f>
        <v>1.0700573423086499</v>
      </c>
      <c r="R3695" s="1061">
        <f>VLOOKUP(C3695,'A. Rate Class Allocations'!$B$124:$J$128,9,FALSE)</f>
        <v>0.85888650963597402</v>
      </c>
      <c r="S3695" s="1060">
        <f t="shared" si="172"/>
        <v>135.87270175458309</v>
      </c>
      <c r="T3695" s="1060">
        <f t="shared" si="173"/>
        <v>3.391323340471087E-2</v>
      </c>
    </row>
    <row r="3696" spans="1:20" s="1063" customFormat="1">
      <c r="A3696" s="1063" t="s">
        <v>846</v>
      </c>
      <c r="B3696" s="1063" t="s">
        <v>768</v>
      </c>
      <c r="C3696" s="1063" t="s">
        <v>118</v>
      </c>
      <c r="D3696" s="1063" t="s">
        <v>866</v>
      </c>
      <c r="E3696" s="1066">
        <v>2019</v>
      </c>
      <c r="F3696" s="1066" t="s">
        <v>844</v>
      </c>
      <c r="G3696" s="1064">
        <v>43528</v>
      </c>
      <c r="H3696" s="1117">
        <f t="shared" si="171"/>
        <v>2019</v>
      </c>
      <c r="I3696" s="1064">
        <v>43782.762023506948</v>
      </c>
      <c r="J3696" s="1063" t="s">
        <v>843</v>
      </c>
      <c r="K3696" s="1063" t="s">
        <v>842</v>
      </c>
      <c r="L3696" s="1063" t="s">
        <v>825</v>
      </c>
      <c r="M3696" s="1063">
        <v>305.05799999999999</v>
      </c>
      <c r="N3696" s="1063">
        <v>7.8E-2</v>
      </c>
      <c r="O3696" s="1062">
        <f>VLOOKUP(C3696,'A. Rate Class Allocations'!$B$124:$J$128,6,FALSE)</f>
        <v>0.96094519236849896</v>
      </c>
      <c r="P3696" s="1061">
        <f>VLOOKUP(C3696,'A. Rate Class Allocations'!$B$124:$J$128,8,FALSE)</f>
        <v>0.98007105038154396</v>
      </c>
      <c r="Q3696" s="1061">
        <f>VLOOKUP(C3696,'A. Rate Class Allocations'!$B$124:$J$128,7,FALSE)</f>
        <v>1.0700573423086499</v>
      </c>
      <c r="R3696" s="1061">
        <f>VLOOKUP(C3696,'A. Rate Class Allocations'!$B$124:$J$128,9,FALSE)</f>
        <v>0.85888650963597402</v>
      </c>
      <c r="S3696" s="1060">
        <f t="shared" si="172"/>
        <v>287.30196611803984</v>
      </c>
      <c r="T3696" s="1060">
        <f t="shared" si="173"/>
        <v>7.1686509635974185E-2</v>
      </c>
    </row>
    <row r="3697" spans="1:20" s="1063" customFormat="1">
      <c r="A3697" s="1063" t="s">
        <v>846</v>
      </c>
      <c r="B3697" s="1063" t="s">
        <v>768</v>
      </c>
      <c r="C3697" s="1063" t="s">
        <v>118</v>
      </c>
      <c r="D3697" s="1063" t="s">
        <v>866</v>
      </c>
      <c r="E3697" s="1066">
        <v>2019</v>
      </c>
      <c r="F3697" s="1066" t="s">
        <v>844</v>
      </c>
      <c r="G3697" s="1064">
        <v>43528</v>
      </c>
      <c r="H3697" s="1117">
        <f t="shared" si="171"/>
        <v>2019</v>
      </c>
      <c r="I3697" s="1064">
        <v>43782.762023506948</v>
      </c>
      <c r="J3697" s="1063" t="s">
        <v>843</v>
      </c>
      <c r="K3697" s="1063" t="s">
        <v>842</v>
      </c>
      <c r="L3697" s="1063" t="s">
        <v>825</v>
      </c>
      <c r="M3697" s="1063">
        <v>429.9984</v>
      </c>
      <c r="N3697" s="1063">
        <v>9.3600000000000003E-2</v>
      </c>
      <c r="O3697" s="1062">
        <f>VLOOKUP(C3697,'A. Rate Class Allocations'!$B$124:$J$128,6,FALSE)</f>
        <v>0.96094519236849896</v>
      </c>
      <c r="P3697" s="1061">
        <f>VLOOKUP(C3697,'A. Rate Class Allocations'!$B$124:$J$128,8,FALSE)</f>
        <v>0.98007105038154396</v>
      </c>
      <c r="Q3697" s="1061">
        <f>VLOOKUP(C3697,'A. Rate Class Allocations'!$B$124:$J$128,7,FALSE)</f>
        <v>1.0700573423086499</v>
      </c>
      <c r="R3697" s="1061">
        <f>VLOOKUP(C3697,'A. Rate Class Allocations'!$B$124:$J$128,9,FALSE)</f>
        <v>0.85888650963597402</v>
      </c>
      <c r="S3697" s="1060">
        <f t="shared" si="172"/>
        <v>404.97015566748405</v>
      </c>
      <c r="T3697" s="1060">
        <f t="shared" si="173"/>
        <v>8.6023811563169045E-2</v>
      </c>
    </row>
    <row r="3698" spans="1:20" s="1063" customFormat="1">
      <c r="A3698" s="1063" t="s">
        <v>846</v>
      </c>
      <c r="B3698" s="1063" t="s">
        <v>768</v>
      </c>
      <c r="C3698" s="1063" t="s">
        <v>118</v>
      </c>
      <c r="D3698" s="1063" t="s">
        <v>866</v>
      </c>
      <c r="E3698" s="1066">
        <v>2019</v>
      </c>
      <c r="F3698" s="1066" t="s">
        <v>844</v>
      </c>
      <c r="G3698" s="1064">
        <v>43528</v>
      </c>
      <c r="H3698" s="1117">
        <f t="shared" si="171"/>
        <v>2019</v>
      </c>
      <c r="I3698" s="1064">
        <v>43782.762023506948</v>
      </c>
      <c r="J3698" s="1063" t="s">
        <v>843</v>
      </c>
      <c r="K3698" s="1063" t="s">
        <v>842</v>
      </c>
      <c r="L3698" s="1063" t="s">
        <v>825</v>
      </c>
      <c r="M3698" s="1063">
        <v>5159.9808000000003</v>
      </c>
      <c r="N3698" s="1063">
        <v>1.1232</v>
      </c>
      <c r="O3698" s="1062">
        <f>VLOOKUP(C3698,'A. Rate Class Allocations'!$B$124:$J$128,6,FALSE)</f>
        <v>0.96094519236849896</v>
      </c>
      <c r="P3698" s="1061">
        <f>VLOOKUP(C3698,'A. Rate Class Allocations'!$B$124:$J$128,8,FALSE)</f>
        <v>0.98007105038154396</v>
      </c>
      <c r="Q3698" s="1061">
        <f>VLOOKUP(C3698,'A. Rate Class Allocations'!$B$124:$J$128,7,FALSE)</f>
        <v>1.0700573423086499</v>
      </c>
      <c r="R3698" s="1061">
        <f>VLOOKUP(C3698,'A. Rate Class Allocations'!$B$124:$J$128,9,FALSE)</f>
        <v>0.85888650963597402</v>
      </c>
      <c r="S3698" s="1060">
        <f t="shared" si="172"/>
        <v>4859.6418680098086</v>
      </c>
      <c r="T3698" s="1060">
        <f t="shared" si="173"/>
        <v>1.0322857387580284</v>
      </c>
    </row>
    <row r="3699" spans="1:20" s="1063" customFormat="1">
      <c r="A3699" s="1063" t="s">
        <v>846</v>
      </c>
      <c r="B3699" s="1063" t="s">
        <v>768</v>
      </c>
      <c r="C3699" s="1063" t="s">
        <v>118</v>
      </c>
      <c r="D3699" s="1063" t="s">
        <v>866</v>
      </c>
      <c r="E3699" s="1066">
        <v>2019</v>
      </c>
      <c r="F3699" s="1066" t="s">
        <v>844</v>
      </c>
      <c r="G3699" s="1064">
        <v>43528</v>
      </c>
      <c r="H3699" s="1117">
        <f t="shared" si="171"/>
        <v>2019</v>
      </c>
      <c r="I3699" s="1064">
        <v>43782.762023506948</v>
      </c>
      <c r="J3699" s="1063" t="s">
        <v>843</v>
      </c>
      <c r="K3699" s="1063" t="s">
        <v>842</v>
      </c>
      <c r="L3699" s="1063" t="s">
        <v>825</v>
      </c>
      <c r="M3699" s="1063">
        <v>643.16</v>
      </c>
      <c r="N3699" s="1063">
        <v>0.14000000000000001</v>
      </c>
      <c r="O3699" s="1062">
        <f>VLOOKUP(C3699,'A. Rate Class Allocations'!$B$124:$J$128,6,FALSE)</f>
        <v>0.96094519236849896</v>
      </c>
      <c r="P3699" s="1061">
        <f>VLOOKUP(C3699,'A. Rate Class Allocations'!$B$124:$J$128,8,FALSE)</f>
        <v>0.98007105038154396</v>
      </c>
      <c r="Q3699" s="1061">
        <f>VLOOKUP(C3699,'A. Rate Class Allocations'!$B$124:$J$128,7,FALSE)</f>
        <v>1.0700573423086499</v>
      </c>
      <c r="R3699" s="1061">
        <f>VLOOKUP(C3699,'A. Rate Class Allocations'!$B$124:$J$128,9,FALSE)</f>
        <v>0.85888650963597402</v>
      </c>
      <c r="S3699" s="1060">
        <f t="shared" si="172"/>
        <v>605.72459181033935</v>
      </c>
      <c r="T3699" s="1060">
        <f t="shared" si="173"/>
        <v>0.12866809421841521</v>
      </c>
    </row>
    <row r="3700" spans="1:20" s="1063" customFormat="1">
      <c r="A3700" s="1063" t="s">
        <v>846</v>
      </c>
      <c r="B3700" s="1063" t="s">
        <v>768</v>
      </c>
      <c r="C3700" s="1063" t="s">
        <v>118</v>
      </c>
      <c r="D3700" s="1063" t="s">
        <v>866</v>
      </c>
      <c r="E3700" s="1066">
        <v>2019</v>
      </c>
      <c r="F3700" s="1066" t="s">
        <v>844</v>
      </c>
      <c r="G3700" s="1064">
        <v>43528</v>
      </c>
      <c r="H3700" s="1117">
        <f t="shared" si="171"/>
        <v>2019</v>
      </c>
      <c r="I3700" s="1064">
        <v>43782.762023506948</v>
      </c>
      <c r="J3700" s="1063" t="s">
        <v>843</v>
      </c>
      <c r="K3700" s="1063" t="s">
        <v>842</v>
      </c>
      <c r="L3700" s="1063" t="s">
        <v>825</v>
      </c>
      <c r="M3700" s="1063">
        <v>11726.671</v>
      </c>
      <c r="N3700" s="1063">
        <v>3.113</v>
      </c>
      <c r="O3700" s="1062">
        <f>VLOOKUP(C3700,'A. Rate Class Allocations'!$B$124:$J$128,6,FALSE)</f>
        <v>0.96094519236849896</v>
      </c>
      <c r="P3700" s="1061">
        <f>VLOOKUP(C3700,'A. Rate Class Allocations'!$B$124:$J$128,8,FALSE)</f>
        <v>0.98007105038154396</v>
      </c>
      <c r="Q3700" s="1061">
        <f>VLOOKUP(C3700,'A. Rate Class Allocations'!$B$124:$J$128,7,FALSE)</f>
        <v>1.0700573423086499</v>
      </c>
      <c r="R3700" s="1061">
        <f>VLOOKUP(C3700,'A. Rate Class Allocations'!$B$124:$J$128,9,FALSE)</f>
        <v>0.85888650963597402</v>
      </c>
      <c r="S3700" s="1060">
        <f t="shared" si="172"/>
        <v>11044.115002128778</v>
      </c>
      <c r="T3700" s="1060">
        <f t="shared" si="173"/>
        <v>2.8610269807280466</v>
      </c>
    </row>
    <row r="3701" spans="1:20" s="1063" customFormat="1">
      <c r="A3701" s="1063" t="s">
        <v>846</v>
      </c>
      <c r="B3701" s="1063" t="s">
        <v>768</v>
      </c>
      <c r="C3701" s="1063" t="s">
        <v>118</v>
      </c>
      <c r="D3701" s="1063" t="s">
        <v>865</v>
      </c>
      <c r="E3701" s="1066">
        <v>2019</v>
      </c>
      <c r="F3701" s="1066" t="s">
        <v>844</v>
      </c>
      <c r="G3701" s="1064">
        <v>43738</v>
      </c>
      <c r="H3701" s="1117">
        <f t="shared" si="171"/>
        <v>2019</v>
      </c>
      <c r="I3701" s="1064">
        <v>43791.702006770836</v>
      </c>
      <c r="J3701" s="1063" t="s">
        <v>843</v>
      </c>
      <c r="K3701" s="1063" t="s">
        <v>842</v>
      </c>
      <c r="L3701" s="1063" t="s">
        <v>825</v>
      </c>
      <c r="M3701" s="1063">
        <v>2149.9920000000002</v>
      </c>
      <c r="N3701" s="1063">
        <v>0.46800000000000003</v>
      </c>
      <c r="O3701" s="1062">
        <f>VLOOKUP(C3701,'A. Rate Class Allocations'!$B$124:$J$128,6,FALSE)</f>
        <v>0.96094519236849896</v>
      </c>
      <c r="P3701" s="1061">
        <f>VLOOKUP(C3701,'A. Rate Class Allocations'!$B$124:$J$128,8,FALSE)</f>
        <v>0.98007105038154396</v>
      </c>
      <c r="Q3701" s="1061">
        <f>VLOOKUP(C3701,'A. Rate Class Allocations'!$B$124:$J$128,7,FALSE)</f>
        <v>1.0700573423086499</v>
      </c>
      <c r="R3701" s="1061">
        <f>VLOOKUP(C3701,'A. Rate Class Allocations'!$B$124:$J$128,9,FALSE)</f>
        <v>0.85888650963597402</v>
      </c>
      <c r="S3701" s="1060">
        <f t="shared" si="172"/>
        <v>2024.8507783374207</v>
      </c>
      <c r="T3701" s="1060">
        <f t="shared" si="173"/>
        <v>0.4301190578158452</v>
      </c>
    </row>
    <row r="3702" spans="1:20" s="1063" customFormat="1">
      <c r="A3702" s="1063" t="s">
        <v>846</v>
      </c>
      <c r="B3702" s="1063" t="s">
        <v>768</v>
      </c>
      <c r="C3702" s="1063" t="s">
        <v>118</v>
      </c>
      <c r="D3702" s="1063" t="s">
        <v>865</v>
      </c>
      <c r="E3702" s="1066">
        <v>2019</v>
      </c>
      <c r="F3702" s="1066" t="s">
        <v>844</v>
      </c>
      <c r="G3702" s="1064">
        <v>43738</v>
      </c>
      <c r="H3702" s="1117">
        <f t="shared" si="171"/>
        <v>2019</v>
      </c>
      <c r="I3702" s="1064">
        <v>43791.702006770836</v>
      </c>
      <c r="J3702" s="1063" t="s">
        <v>843</v>
      </c>
      <c r="K3702" s="1063" t="s">
        <v>842</v>
      </c>
      <c r="L3702" s="1063" t="s">
        <v>825</v>
      </c>
      <c r="M3702" s="1063">
        <v>4044.5576000000001</v>
      </c>
      <c r="N3702" s="1063">
        <v>0.88039999999999996</v>
      </c>
      <c r="O3702" s="1062">
        <f>VLOOKUP(C3702,'A. Rate Class Allocations'!$B$124:$J$128,6,FALSE)</f>
        <v>0.96094519236849896</v>
      </c>
      <c r="P3702" s="1061">
        <f>VLOOKUP(C3702,'A. Rate Class Allocations'!$B$124:$J$128,8,FALSE)</f>
        <v>0.98007105038154396</v>
      </c>
      <c r="Q3702" s="1061">
        <f>VLOOKUP(C3702,'A. Rate Class Allocations'!$B$124:$J$128,7,FALSE)</f>
        <v>1.0700573423086499</v>
      </c>
      <c r="R3702" s="1061">
        <f>VLOOKUP(C3702,'A. Rate Class Allocations'!$B$124:$J$128,9,FALSE)</f>
        <v>0.85888650963597402</v>
      </c>
      <c r="S3702" s="1060">
        <f t="shared" si="172"/>
        <v>3809.1423616415914</v>
      </c>
      <c r="T3702" s="1060">
        <f t="shared" si="173"/>
        <v>0.80913850107066254</v>
      </c>
    </row>
    <row r="3703" spans="1:20" s="1063" customFormat="1">
      <c r="A3703" s="1063" t="s">
        <v>846</v>
      </c>
      <c r="B3703" s="1063" t="s">
        <v>768</v>
      </c>
      <c r="C3703" s="1063" t="s">
        <v>118</v>
      </c>
      <c r="D3703" s="1063" t="s">
        <v>865</v>
      </c>
      <c r="E3703" s="1066">
        <v>2019</v>
      </c>
      <c r="F3703" s="1066" t="s">
        <v>844</v>
      </c>
      <c r="G3703" s="1064">
        <v>43738</v>
      </c>
      <c r="H3703" s="1117">
        <f t="shared" si="171"/>
        <v>2019</v>
      </c>
      <c r="I3703" s="1064">
        <v>43791.702006770836</v>
      </c>
      <c r="J3703" s="1063" t="s">
        <v>843</v>
      </c>
      <c r="K3703" s="1063" t="s">
        <v>842</v>
      </c>
      <c r="L3703" s="1063" t="s">
        <v>825</v>
      </c>
      <c r="M3703" s="1063">
        <v>1680</v>
      </c>
      <c r="N3703" s="1063">
        <v>0</v>
      </c>
      <c r="O3703" s="1062">
        <f>VLOOKUP(C3703,'A. Rate Class Allocations'!$B$124:$J$128,6,FALSE)</f>
        <v>0.96094519236849896</v>
      </c>
      <c r="P3703" s="1061">
        <f>VLOOKUP(C3703,'A. Rate Class Allocations'!$B$124:$J$128,8,FALSE)</f>
        <v>0.98007105038154396</v>
      </c>
      <c r="Q3703" s="1061">
        <f>VLOOKUP(C3703,'A. Rate Class Allocations'!$B$124:$J$128,7,FALSE)</f>
        <v>1.0700573423086499</v>
      </c>
      <c r="R3703" s="1061">
        <f>VLOOKUP(C3703,'A. Rate Class Allocations'!$B$124:$J$128,9,FALSE)</f>
        <v>0.85888650963597402</v>
      </c>
      <c r="S3703" s="1060">
        <f t="shared" si="172"/>
        <v>1582.2148675933984</v>
      </c>
      <c r="T3703" s="1060">
        <f t="shared" si="173"/>
        <v>0</v>
      </c>
    </row>
    <row r="3704" spans="1:20" s="1063" customFormat="1">
      <c r="A3704" s="1063" t="s">
        <v>846</v>
      </c>
      <c r="B3704" s="1063" t="s">
        <v>768</v>
      </c>
      <c r="C3704" s="1063" t="s">
        <v>118</v>
      </c>
      <c r="D3704" s="1063" t="s">
        <v>864</v>
      </c>
      <c r="E3704" s="1066">
        <v>2019</v>
      </c>
      <c r="F3704" s="1066" t="s">
        <v>844</v>
      </c>
      <c r="G3704" s="1064">
        <v>43536</v>
      </c>
      <c r="H3704" s="1117">
        <f t="shared" si="171"/>
        <v>2019</v>
      </c>
      <c r="I3704" s="1064">
        <v>43739.704527627313</v>
      </c>
      <c r="J3704" s="1063" t="s">
        <v>843</v>
      </c>
      <c r="K3704" s="1063" t="s">
        <v>842</v>
      </c>
      <c r="L3704" s="1063" t="s">
        <v>825</v>
      </c>
      <c r="M3704" s="1063">
        <v>2436</v>
      </c>
      <c r="N3704" s="1063">
        <v>0</v>
      </c>
      <c r="O3704" s="1062">
        <f>VLOOKUP(C3704,'A. Rate Class Allocations'!$B$124:$J$128,6,FALSE)</f>
        <v>0.96094519236849896</v>
      </c>
      <c r="P3704" s="1061">
        <f>VLOOKUP(C3704,'A. Rate Class Allocations'!$B$124:$J$128,8,FALSE)</f>
        <v>0.98007105038154396</v>
      </c>
      <c r="Q3704" s="1061">
        <f>VLOOKUP(C3704,'A. Rate Class Allocations'!$B$124:$J$128,7,FALSE)</f>
        <v>1.0700573423086499</v>
      </c>
      <c r="R3704" s="1061">
        <f>VLOOKUP(C3704,'A. Rate Class Allocations'!$B$124:$J$128,9,FALSE)</f>
        <v>0.85888650963597402</v>
      </c>
      <c r="S3704" s="1060">
        <f t="shared" si="172"/>
        <v>2294.2115580104282</v>
      </c>
      <c r="T3704" s="1060">
        <f t="shared" si="173"/>
        <v>0</v>
      </c>
    </row>
    <row r="3705" spans="1:20" s="1063" customFormat="1">
      <c r="A3705" s="1063" t="s">
        <v>846</v>
      </c>
      <c r="B3705" s="1063" t="s">
        <v>768</v>
      </c>
      <c r="C3705" s="1063" t="s">
        <v>118</v>
      </c>
      <c r="D3705" s="1063" t="s">
        <v>864</v>
      </c>
      <c r="E3705" s="1066">
        <v>2019</v>
      </c>
      <c r="F3705" s="1066" t="s">
        <v>844</v>
      </c>
      <c r="G3705" s="1064">
        <v>43536</v>
      </c>
      <c r="H3705" s="1117">
        <f t="shared" si="171"/>
        <v>2019</v>
      </c>
      <c r="I3705" s="1064">
        <v>43739.704527627313</v>
      </c>
      <c r="J3705" s="1063" t="s">
        <v>843</v>
      </c>
      <c r="K3705" s="1063" t="s">
        <v>842</v>
      </c>
      <c r="L3705" s="1063" t="s">
        <v>825</v>
      </c>
      <c r="M3705" s="1063">
        <v>3360</v>
      </c>
      <c r="N3705" s="1063">
        <v>0</v>
      </c>
      <c r="O3705" s="1062">
        <f>VLOOKUP(C3705,'A. Rate Class Allocations'!$B$124:$J$128,6,FALSE)</f>
        <v>0.96094519236849896</v>
      </c>
      <c r="P3705" s="1061">
        <f>VLOOKUP(C3705,'A. Rate Class Allocations'!$B$124:$J$128,8,FALSE)</f>
        <v>0.98007105038154396</v>
      </c>
      <c r="Q3705" s="1061">
        <f>VLOOKUP(C3705,'A. Rate Class Allocations'!$B$124:$J$128,7,FALSE)</f>
        <v>1.0700573423086499</v>
      </c>
      <c r="R3705" s="1061">
        <f>VLOOKUP(C3705,'A. Rate Class Allocations'!$B$124:$J$128,9,FALSE)</f>
        <v>0.85888650963597402</v>
      </c>
      <c r="S3705" s="1060">
        <f t="shared" si="172"/>
        <v>3164.4297351867967</v>
      </c>
      <c r="T3705" s="1060">
        <f t="shared" si="173"/>
        <v>0</v>
      </c>
    </row>
    <row r="3706" spans="1:20" s="1063" customFormat="1">
      <c r="A3706" s="1063" t="s">
        <v>846</v>
      </c>
      <c r="B3706" s="1063" t="s">
        <v>768</v>
      </c>
      <c r="C3706" s="1063" t="s">
        <v>118</v>
      </c>
      <c r="D3706" s="1063" t="s">
        <v>864</v>
      </c>
      <c r="E3706" s="1066">
        <v>2019</v>
      </c>
      <c r="F3706" s="1066" t="s">
        <v>844</v>
      </c>
      <c r="G3706" s="1064">
        <v>43536</v>
      </c>
      <c r="H3706" s="1117">
        <f t="shared" si="171"/>
        <v>2019</v>
      </c>
      <c r="I3706" s="1064">
        <v>43739.704527627313</v>
      </c>
      <c r="J3706" s="1063" t="s">
        <v>843</v>
      </c>
      <c r="K3706" s="1063" t="s">
        <v>842</v>
      </c>
      <c r="L3706" s="1063" t="s">
        <v>825</v>
      </c>
      <c r="M3706" s="1063">
        <v>1751.4</v>
      </c>
      <c r="N3706" s="1063">
        <v>0</v>
      </c>
      <c r="O3706" s="1062">
        <f>VLOOKUP(C3706,'A. Rate Class Allocations'!$B$124:$J$128,6,FALSE)</f>
        <v>0.96094519236849896</v>
      </c>
      <c r="P3706" s="1061">
        <f>VLOOKUP(C3706,'A. Rate Class Allocations'!$B$124:$J$128,8,FALSE)</f>
        <v>0.98007105038154396</v>
      </c>
      <c r="Q3706" s="1061">
        <f>VLOOKUP(C3706,'A. Rate Class Allocations'!$B$124:$J$128,7,FALSE)</f>
        <v>1.0700573423086499</v>
      </c>
      <c r="R3706" s="1061">
        <f>VLOOKUP(C3706,'A. Rate Class Allocations'!$B$124:$J$128,9,FALSE)</f>
        <v>0.85888650963597402</v>
      </c>
      <c r="S3706" s="1060">
        <f t="shared" si="172"/>
        <v>1649.458999466118</v>
      </c>
      <c r="T3706" s="1060">
        <f t="shared" si="173"/>
        <v>0</v>
      </c>
    </row>
    <row r="3707" spans="1:20" s="1063" customFormat="1">
      <c r="A3707" s="1063" t="s">
        <v>846</v>
      </c>
      <c r="B3707" s="1063" t="s">
        <v>768</v>
      </c>
      <c r="C3707" s="1063" t="s">
        <v>118</v>
      </c>
      <c r="D3707" s="1063" t="s">
        <v>863</v>
      </c>
      <c r="E3707" s="1066">
        <v>2019</v>
      </c>
      <c r="F3707" s="1066" t="s">
        <v>844</v>
      </c>
      <c r="G3707" s="1064">
        <v>43616</v>
      </c>
      <c r="H3707" s="1117">
        <f t="shared" si="171"/>
        <v>2019</v>
      </c>
      <c r="I3707" s="1064">
        <v>43748.707676597223</v>
      </c>
      <c r="J3707" s="1063" t="s">
        <v>843</v>
      </c>
      <c r="K3707" s="1063" t="s">
        <v>842</v>
      </c>
      <c r="L3707" s="1063" t="s">
        <v>825</v>
      </c>
      <c r="M3707" s="1063">
        <v>6306.6432000000004</v>
      </c>
      <c r="N3707" s="1063">
        <v>1.3728</v>
      </c>
      <c r="O3707" s="1062">
        <f>VLOOKUP(C3707,'A. Rate Class Allocations'!$B$124:$J$128,6,FALSE)</f>
        <v>0.96094519236849896</v>
      </c>
      <c r="P3707" s="1061">
        <f>VLOOKUP(C3707,'A. Rate Class Allocations'!$B$124:$J$128,8,FALSE)</f>
        <v>0.98007105038154396</v>
      </c>
      <c r="Q3707" s="1061">
        <f>VLOOKUP(C3707,'A. Rate Class Allocations'!$B$124:$J$128,7,FALSE)</f>
        <v>1.0700573423086499</v>
      </c>
      <c r="R3707" s="1061">
        <f>VLOOKUP(C3707,'A. Rate Class Allocations'!$B$124:$J$128,9,FALSE)</f>
        <v>0.85888650963597402</v>
      </c>
      <c r="S3707" s="1060">
        <f t="shared" si="172"/>
        <v>5939.5622831230994</v>
      </c>
      <c r="T3707" s="1060">
        <f t="shared" si="173"/>
        <v>1.2616825695931457</v>
      </c>
    </row>
    <row r="3708" spans="1:20" s="1063" customFormat="1">
      <c r="A3708" s="1063" t="s">
        <v>846</v>
      </c>
      <c r="B3708" s="1063" t="s">
        <v>768</v>
      </c>
      <c r="C3708" s="1063" t="s">
        <v>118</v>
      </c>
      <c r="D3708" s="1063" t="s">
        <v>862</v>
      </c>
      <c r="E3708" s="1066">
        <v>2019</v>
      </c>
      <c r="F3708" s="1066" t="s">
        <v>844</v>
      </c>
      <c r="G3708" s="1064">
        <v>43544</v>
      </c>
      <c r="H3708" s="1117">
        <f t="shared" si="171"/>
        <v>2019</v>
      </c>
      <c r="I3708" s="1064">
        <v>43748.708049780093</v>
      </c>
      <c r="J3708" s="1063" t="s">
        <v>843</v>
      </c>
      <c r="K3708" s="1063" t="s">
        <v>842</v>
      </c>
      <c r="L3708" s="1063" t="s">
        <v>825</v>
      </c>
      <c r="M3708" s="1063">
        <v>7308</v>
      </c>
      <c r="N3708" s="1063">
        <v>0</v>
      </c>
      <c r="O3708" s="1062">
        <f>VLOOKUP(C3708,'A. Rate Class Allocations'!$B$124:$J$128,6,FALSE)</f>
        <v>0.96094519236849896</v>
      </c>
      <c r="P3708" s="1061">
        <f>VLOOKUP(C3708,'A. Rate Class Allocations'!$B$124:$J$128,8,FALSE)</f>
        <v>0.98007105038154396</v>
      </c>
      <c r="Q3708" s="1061">
        <f>VLOOKUP(C3708,'A. Rate Class Allocations'!$B$124:$J$128,7,FALSE)</f>
        <v>1.0700573423086499</v>
      </c>
      <c r="R3708" s="1061">
        <f>VLOOKUP(C3708,'A. Rate Class Allocations'!$B$124:$J$128,9,FALSE)</f>
        <v>0.85888650963597402</v>
      </c>
      <c r="S3708" s="1060">
        <f t="shared" si="172"/>
        <v>6882.6346740312838</v>
      </c>
      <c r="T3708" s="1060">
        <f t="shared" si="173"/>
        <v>0</v>
      </c>
    </row>
    <row r="3709" spans="1:20" s="1063" customFormat="1">
      <c r="A3709" s="1063" t="s">
        <v>846</v>
      </c>
      <c r="B3709" s="1063" t="s">
        <v>768</v>
      </c>
      <c r="C3709" s="1063" t="s">
        <v>118</v>
      </c>
      <c r="D3709" s="1063" t="s">
        <v>861</v>
      </c>
      <c r="E3709" s="1066">
        <v>2019</v>
      </c>
      <c r="F3709" s="1066" t="s">
        <v>844</v>
      </c>
      <c r="G3709" s="1064">
        <v>43581</v>
      </c>
      <c r="H3709" s="1117">
        <f t="shared" si="171"/>
        <v>2019</v>
      </c>
      <c r="I3709" s="1064">
        <v>43748.707834837965</v>
      </c>
      <c r="J3709" s="1063" t="s">
        <v>843</v>
      </c>
      <c r="K3709" s="1063" t="s">
        <v>842</v>
      </c>
      <c r="L3709" s="1063" t="s">
        <v>825</v>
      </c>
      <c r="M3709" s="1063">
        <v>1800.848</v>
      </c>
      <c r="N3709" s="1063">
        <v>0.39200000000000002</v>
      </c>
      <c r="O3709" s="1062">
        <f>VLOOKUP(C3709,'A. Rate Class Allocations'!$B$124:$J$128,6,FALSE)</f>
        <v>0.96094519236849896</v>
      </c>
      <c r="P3709" s="1061">
        <f>VLOOKUP(C3709,'A. Rate Class Allocations'!$B$124:$J$128,8,FALSE)</f>
        <v>0.98007105038154396</v>
      </c>
      <c r="Q3709" s="1061">
        <f>VLOOKUP(C3709,'A. Rate Class Allocations'!$B$124:$J$128,7,FALSE)</f>
        <v>1.0700573423086499</v>
      </c>
      <c r="R3709" s="1061">
        <f>VLOOKUP(C3709,'A. Rate Class Allocations'!$B$124:$J$128,9,FALSE)</f>
        <v>0.85888650963597402</v>
      </c>
      <c r="S3709" s="1060">
        <f t="shared" si="172"/>
        <v>1696.0288570689502</v>
      </c>
      <c r="T3709" s="1060">
        <f t="shared" si="173"/>
        <v>0.36027066381156264</v>
      </c>
    </row>
    <row r="3710" spans="1:20" s="1063" customFormat="1">
      <c r="A3710" s="1063" t="s">
        <v>846</v>
      </c>
      <c r="B3710" s="1063" t="s">
        <v>768</v>
      </c>
      <c r="C3710" s="1063" t="s">
        <v>118</v>
      </c>
      <c r="D3710" s="1063" t="s">
        <v>860</v>
      </c>
      <c r="E3710" s="1066">
        <v>2019</v>
      </c>
      <c r="F3710" s="1066" t="s">
        <v>844</v>
      </c>
      <c r="G3710" s="1064">
        <v>43707</v>
      </c>
      <c r="H3710" s="1117">
        <f t="shared" si="171"/>
        <v>2019</v>
      </c>
      <c r="I3710" s="1064">
        <v>43804.742031435184</v>
      </c>
      <c r="J3710" s="1063" t="s">
        <v>847</v>
      </c>
      <c r="K3710" s="1063" t="s">
        <v>842</v>
      </c>
      <c r="L3710" s="1063" t="s">
        <v>824</v>
      </c>
      <c r="M3710" s="1063">
        <v>46811</v>
      </c>
      <c r="N3710" s="1063">
        <v>10.688000000000001</v>
      </c>
      <c r="O3710" s="1062">
        <f>VLOOKUP(C3710,'A. Rate Class Allocations'!$B$124:$J$128,6,FALSE)</f>
        <v>0.96094519236849896</v>
      </c>
      <c r="P3710" s="1061">
        <f>VLOOKUP(C3710,'A. Rate Class Allocations'!$B$124:$J$128,8,FALSE)</f>
        <v>0.98007105038154396</v>
      </c>
      <c r="Q3710" s="1061">
        <f>VLOOKUP(C3710,'A. Rate Class Allocations'!$B$124:$J$128,7,FALSE)</f>
        <v>1.0700573423086499</v>
      </c>
      <c r="R3710" s="1061">
        <f>VLOOKUP(C3710,'A. Rate Class Allocations'!$B$124:$J$128,9,FALSE)</f>
        <v>0.85888650963597402</v>
      </c>
      <c r="S3710" s="1060">
        <f t="shared" si="172"/>
        <v>44086.345337449158</v>
      </c>
      <c r="T3710" s="1060">
        <f t="shared" si="173"/>
        <v>9.8228899357601573</v>
      </c>
    </row>
    <row r="3711" spans="1:20" s="1063" customFormat="1">
      <c r="A3711" s="1063" t="s">
        <v>846</v>
      </c>
      <c r="B3711" s="1063" t="s">
        <v>768</v>
      </c>
      <c r="C3711" s="1063" t="s">
        <v>118</v>
      </c>
      <c r="D3711" s="1063" t="s">
        <v>859</v>
      </c>
      <c r="E3711" s="1066">
        <v>2019</v>
      </c>
      <c r="F3711" s="1066" t="s">
        <v>844</v>
      </c>
      <c r="G3711" s="1064">
        <v>43770</v>
      </c>
      <c r="H3711" s="1117">
        <f t="shared" si="171"/>
        <v>2019</v>
      </c>
      <c r="I3711" s="1064">
        <v>43788.772208391201</v>
      </c>
      <c r="J3711" s="1063" t="s">
        <v>843</v>
      </c>
      <c r="K3711" s="1063" t="s">
        <v>842</v>
      </c>
      <c r="L3711" s="1063" t="s">
        <v>825</v>
      </c>
      <c r="M3711" s="1063">
        <v>4156.6512000000002</v>
      </c>
      <c r="N3711" s="1063">
        <v>0.90480000000000005</v>
      </c>
      <c r="O3711" s="1062">
        <f>VLOOKUP(C3711,'A. Rate Class Allocations'!$B$124:$J$128,6,FALSE)</f>
        <v>0.96094519236849896</v>
      </c>
      <c r="P3711" s="1061">
        <f>VLOOKUP(C3711,'A. Rate Class Allocations'!$B$124:$J$128,8,FALSE)</f>
        <v>0.98007105038154396</v>
      </c>
      <c r="Q3711" s="1061">
        <f>VLOOKUP(C3711,'A. Rate Class Allocations'!$B$124:$J$128,7,FALSE)</f>
        <v>1.0700573423086499</v>
      </c>
      <c r="R3711" s="1061">
        <f>VLOOKUP(C3711,'A. Rate Class Allocations'!$B$124:$J$128,9,FALSE)</f>
        <v>0.85888650963597402</v>
      </c>
      <c r="S3711" s="1060">
        <f t="shared" si="172"/>
        <v>3914.7115047856796</v>
      </c>
      <c r="T3711" s="1060">
        <f t="shared" si="173"/>
        <v>0.8315635117773007</v>
      </c>
    </row>
    <row r="3712" spans="1:20" s="1063" customFormat="1">
      <c r="A3712" s="1063" t="s">
        <v>846</v>
      </c>
      <c r="B3712" s="1063" t="s">
        <v>768</v>
      </c>
      <c r="C3712" s="1063" t="s">
        <v>118</v>
      </c>
      <c r="D3712" s="1063" t="s">
        <v>858</v>
      </c>
      <c r="E3712" s="1066">
        <v>2019</v>
      </c>
      <c r="F3712" s="1066" t="s">
        <v>844</v>
      </c>
      <c r="G3712" s="1064">
        <v>43784</v>
      </c>
      <c r="H3712" s="1117">
        <f t="shared" si="171"/>
        <v>2019</v>
      </c>
      <c r="I3712" s="1064">
        <v>43802.627256701388</v>
      </c>
      <c r="J3712" s="1063" t="s">
        <v>843</v>
      </c>
      <c r="K3712" s="1063" t="s">
        <v>842</v>
      </c>
      <c r="L3712" s="1063" t="s">
        <v>825</v>
      </c>
      <c r="M3712" s="1063">
        <v>2520</v>
      </c>
      <c r="N3712" s="1063">
        <v>0</v>
      </c>
      <c r="O3712" s="1062">
        <f>VLOOKUP(C3712,'A. Rate Class Allocations'!$B$124:$J$128,6,FALSE)</f>
        <v>0.96094519236849896</v>
      </c>
      <c r="P3712" s="1061">
        <f>VLOOKUP(C3712,'A. Rate Class Allocations'!$B$124:$J$128,8,FALSE)</f>
        <v>0.98007105038154396</v>
      </c>
      <c r="Q3712" s="1061">
        <f>VLOOKUP(C3712,'A. Rate Class Allocations'!$B$124:$J$128,7,FALSE)</f>
        <v>1.0700573423086499</v>
      </c>
      <c r="R3712" s="1061">
        <f>VLOOKUP(C3712,'A. Rate Class Allocations'!$B$124:$J$128,9,FALSE)</f>
        <v>0.85888650963597402</v>
      </c>
      <c r="S3712" s="1060">
        <f t="shared" si="172"/>
        <v>2373.3223013900979</v>
      </c>
      <c r="T3712" s="1060">
        <f t="shared" si="173"/>
        <v>0</v>
      </c>
    </row>
    <row r="3713" spans="1:20" s="1063" customFormat="1">
      <c r="A3713" s="1063" t="s">
        <v>846</v>
      </c>
      <c r="B3713" s="1063" t="s">
        <v>768</v>
      </c>
      <c r="C3713" s="1063" t="s">
        <v>118</v>
      </c>
      <c r="D3713" s="1063" t="s">
        <v>858</v>
      </c>
      <c r="E3713" s="1066">
        <v>2019</v>
      </c>
      <c r="F3713" s="1066" t="s">
        <v>844</v>
      </c>
      <c r="G3713" s="1064">
        <v>43784</v>
      </c>
      <c r="H3713" s="1117">
        <f t="shared" si="171"/>
        <v>2019</v>
      </c>
      <c r="I3713" s="1064">
        <v>43802.627256701388</v>
      </c>
      <c r="J3713" s="1063" t="s">
        <v>843</v>
      </c>
      <c r="K3713" s="1063" t="s">
        <v>842</v>
      </c>
      <c r="L3713" s="1063" t="s">
        <v>825</v>
      </c>
      <c r="M3713" s="1063">
        <v>2436</v>
      </c>
      <c r="N3713" s="1063">
        <v>0</v>
      </c>
      <c r="O3713" s="1062">
        <f>VLOOKUP(C3713,'A. Rate Class Allocations'!$B$124:$J$128,6,FALSE)</f>
        <v>0.96094519236849896</v>
      </c>
      <c r="P3713" s="1061">
        <f>VLOOKUP(C3713,'A. Rate Class Allocations'!$B$124:$J$128,8,FALSE)</f>
        <v>0.98007105038154396</v>
      </c>
      <c r="Q3713" s="1061">
        <f>VLOOKUP(C3713,'A. Rate Class Allocations'!$B$124:$J$128,7,FALSE)</f>
        <v>1.0700573423086499</v>
      </c>
      <c r="R3713" s="1061">
        <f>VLOOKUP(C3713,'A. Rate Class Allocations'!$B$124:$J$128,9,FALSE)</f>
        <v>0.85888650963597402</v>
      </c>
      <c r="S3713" s="1060">
        <f t="shared" si="172"/>
        <v>2294.2115580104282</v>
      </c>
      <c r="T3713" s="1060">
        <f t="shared" si="173"/>
        <v>0</v>
      </c>
    </row>
    <row r="3714" spans="1:20" s="1063" customFormat="1">
      <c r="A3714" s="1063" t="s">
        <v>846</v>
      </c>
      <c r="B3714" s="1063" t="s">
        <v>768</v>
      </c>
      <c r="C3714" s="1063" t="s">
        <v>118</v>
      </c>
      <c r="D3714" s="1063" t="s">
        <v>858</v>
      </c>
      <c r="E3714" s="1066">
        <v>2019</v>
      </c>
      <c r="F3714" s="1066" t="s">
        <v>844</v>
      </c>
      <c r="G3714" s="1064">
        <v>43784</v>
      </c>
      <c r="H3714" s="1117">
        <f t="shared" si="171"/>
        <v>2019</v>
      </c>
      <c r="I3714" s="1064">
        <v>43802.627256701388</v>
      </c>
      <c r="J3714" s="1063" t="s">
        <v>843</v>
      </c>
      <c r="K3714" s="1063" t="s">
        <v>842</v>
      </c>
      <c r="L3714" s="1063" t="s">
        <v>825</v>
      </c>
      <c r="M3714" s="1063">
        <v>27717.585999999999</v>
      </c>
      <c r="N3714" s="1063">
        <v>7.3579999999999997</v>
      </c>
      <c r="O3714" s="1062">
        <f>VLOOKUP(C3714,'A. Rate Class Allocations'!$B$124:$J$128,6,FALSE)</f>
        <v>0.96094519236849896</v>
      </c>
      <c r="P3714" s="1061">
        <f>VLOOKUP(C3714,'A. Rate Class Allocations'!$B$124:$J$128,8,FALSE)</f>
        <v>0.98007105038154396</v>
      </c>
      <c r="Q3714" s="1061">
        <f>VLOOKUP(C3714,'A. Rate Class Allocations'!$B$124:$J$128,7,FALSE)</f>
        <v>1.0700573423086499</v>
      </c>
      <c r="R3714" s="1061">
        <f>VLOOKUP(C3714,'A. Rate Class Allocations'!$B$124:$J$128,9,FALSE)</f>
        <v>0.85888650963597402</v>
      </c>
      <c r="S3714" s="1060">
        <f t="shared" si="172"/>
        <v>26104.271823213472</v>
      </c>
      <c r="T3714" s="1060">
        <f t="shared" si="173"/>
        <v>6.7624274089935659</v>
      </c>
    </row>
    <row r="3715" spans="1:20" s="1063" customFormat="1">
      <c r="A3715" s="1063" t="s">
        <v>846</v>
      </c>
      <c r="B3715" s="1063" t="s">
        <v>768</v>
      </c>
      <c r="C3715" s="1063" t="s">
        <v>118</v>
      </c>
      <c r="D3715" s="1063" t="s">
        <v>857</v>
      </c>
      <c r="E3715" s="1066">
        <v>2019</v>
      </c>
      <c r="F3715" s="1066" t="s">
        <v>844</v>
      </c>
      <c r="G3715" s="1064">
        <v>43635</v>
      </c>
      <c r="H3715" s="1117">
        <f t="shared" si="171"/>
        <v>2019</v>
      </c>
      <c r="I3715" s="1064">
        <v>43837.868549050923</v>
      </c>
      <c r="J3715" s="1063" t="s">
        <v>843</v>
      </c>
      <c r="K3715" s="1063" t="s">
        <v>842</v>
      </c>
      <c r="L3715" s="1063" t="s">
        <v>825</v>
      </c>
      <c r="M3715" s="1063">
        <v>16800</v>
      </c>
      <c r="N3715" s="1063">
        <v>0</v>
      </c>
      <c r="O3715" s="1062">
        <f>VLOOKUP(C3715,'A. Rate Class Allocations'!$B$124:$J$128,6,FALSE)</f>
        <v>0.96094519236849896</v>
      </c>
      <c r="P3715" s="1061">
        <f>VLOOKUP(C3715,'A. Rate Class Allocations'!$B$124:$J$128,8,FALSE)</f>
        <v>0.98007105038154396</v>
      </c>
      <c r="Q3715" s="1061">
        <f>VLOOKUP(C3715,'A. Rate Class Allocations'!$B$124:$J$128,7,FALSE)</f>
        <v>1.0700573423086499</v>
      </c>
      <c r="R3715" s="1061">
        <f>VLOOKUP(C3715,'A. Rate Class Allocations'!$B$124:$J$128,9,FALSE)</f>
        <v>0.85888650963597402</v>
      </c>
      <c r="S3715" s="1060">
        <f t="shared" si="172"/>
        <v>15822.148675933986</v>
      </c>
      <c r="T3715" s="1060">
        <f t="shared" si="173"/>
        <v>0</v>
      </c>
    </row>
    <row r="3716" spans="1:20" s="1063" customFormat="1">
      <c r="A3716" s="1063" t="s">
        <v>846</v>
      </c>
      <c r="B3716" s="1063" t="s">
        <v>768</v>
      </c>
      <c r="C3716" s="1063" t="s">
        <v>118</v>
      </c>
      <c r="D3716" s="1063" t="s">
        <v>857</v>
      </c>
      <c r="E3716" s="1066">
        <v>2019</v>
      </c>
      <c r="F3716" s="1066" t="s">
        <v>844</v>
      </c>
      <c r="G3716" s="1064">
        <v>43635</v>
      </c>
      <c r="H3716" s="1117">
        <f t="shared" ref="H3716:H3737" si="174">YEAR(G3716)</f>
        <v>2019</v>
      </c>
      <c r="I3716" s="1064">
        <v>43837.868549050923</v>
      </c>
      <c r="J3716" s="1063" t="s">
        <v>843</v>
      </c>
      <c r="K3716" s="1063" t="s">
        <v>842</v>
      </c>
      <c r="L3716" s="1063" t="s">
        <v>825</v>
      </c>
      <c r="M3716" s="1063">
        <v>819</v>
      </c>
      <c r="N3716" s="1063">
        <v>0</v>
      </c>
      <c r="O3716" s="1062">
        <f>VLOOKUP(C3716,'A. Rate Class Allocations'!$B$124:$J$128,6,FALSE)</f>
        <v>0.96094519236849896</v>
      </c>
      <c r="P3716" s="1061">
        <f>VLOOKUP(C3716,'A. Rate Class Allocations'!$B$124:$J$128,8,FALSE)</f>
        <v>0.98007105038154396</v>
      </c>
      <c r="Q3716" s="1061">
        <f>VLOOKUP(C3716,'A. Rate Class Allocations'!$B$124:$J$128,7,FALSE)</f>
        <v>1.0700573423086499</v>
      </c>
      <c r="R3716" s="1061">
        <f>VLOOKUP(C3716,'A. Rate Class Allocations'!$B$124:$J$128,9,FALSE)</f>
        <v>0.85888650963597402</v>
      </c>
      <c r="S3716" s="1060">
        <f t="shared" ref="S3716:S3737" si="175">M3716*O3716*P3716</f>
        <v>771.32974795178177</v>
      </c>
      <c r="T3716" s="1060">
        <f t="shared" ref="T3716:T3737" si="176">N3716*Q3716*R3716</f>
        <v>0</v>
      </c>
    </row>
    <row r="3717" spans="1:20" s="1063" customFormat="1">
      <c r="A3717" s="1063" t="s">
        <v>846</v>
      </c>
      <c r="B3717" s="1063" t="s">
        <v>768</v>
      </c>
      <c r="C3717" s="1063" t="s">
        <v>118</v>
      </c>
      <c r="D3717" s="1063" t="s">
        <v>856</v>
      </c>
      <c r="E3717" s="1066">
        <v>2019</v>
      </c>
      <c r="F3717" s="1066" t="s">
        <v>844</v>
      </c>
      <c r="G3717" s="1064">
        <v>43784</v>
      </c>
      <c r="H3717" s="1117">
        <f t="shared" si="174"/>
        <v>2019</v>
      </c>
      <c r="I3717" s="1064">
        <v>43791.702231400464</v>
      </c>
      <c r="J3717" s="1063" t="s">
        <v>843</v>
      </c>
      <c r="K3717" s="1063" t="s">
        <v>842</v>
      </c>
      <c r="L3717" s="1063" t="s">
        <v>825</v>
      </c>
      <c r="M3717" s="1063">
        <v>2579.9904000000001</v>
      </c>
      <c r="N3717" s="1063">
        <v>0.56159999999999999</v>
      </c>
      <c r="O3717" s="1062">
        <f>VLOOKUP(C3717,'A. Rate Class Allocations'!$B$124:$J$128,6,FALSE)</f>
        <v>0.96094519236849896</v>
      </c>
      <c r="P3717" s="1061">
        <f>VLOOKUP(C3717,'A. Rate Class Allocations'!$B$124:$J$128,8,FALSE)</f>
        <v>0.98007105038154396</v>
      </c>
      <c r="Q3717" s="1061">
        <f>VLOOKUP(C3717,'A. Rate Class Allocations'!$B$124:$J$128,7,FALSE)</f>
        <v>1.0700573423086499</v>
      </c>
      <c r="R3717" s="1061">
        <f>VLOOKUP(C3717,'A. Rate Class Allocations'!$B$124:$J$128,9,FALSE)</f>
        <v>0.85888650963597402</v>
      </c>
      <c r="S3717" s="1060">
        <f t="shared" si="175"/>
        <v>2429.8209340049043</v>
      </c>
      <c r="T3717" s="1060">
        <f t="shared" si="176"/>
        <v>0.51614286937901421</v>
      </c>
    </row>
    <row r="3718" spans="1:20" s="1063" customFormat="1">
      <c r="A3718" s="1063" t="s">
        <v>846</v>
      </c>
      <c r="B3718" s="1063" t="s">
        <v>768</v>
      </c>
      <c r="C3718" s="1063" t="s">
        <v>118</v>
      </c>
      <c r="D3718" s="1063" t="s">
        <v>855</v>
      </c>
      <c r="E3718" s="1066">
        <v>2019</v>
      </c>
      <c r="F3718" s="1066" t="s">
        <v>844</v>
      </c>
      <c r="G3718" s="1064">
        <v>43770</v>
      </c>
      <c r="H3718" s="1117">
        <f t="shared" si="174"/>
        <v>2019</v>
      </c>
      <c r="I3718" s="1064">
        <v>43837.867098171293</v>
      </c>
      <c r="J3718" s="1063" t="s">
        <v>843</v>
      </c>
      <c r="K3718" s="1063" t="s">
        <v>842</v>
      </c>
      <c r="L3718" s="1063" t="s">
        <v>825</v>
      </c>
      <c r="M3718" s="1063">
        <v>2260.248</v>
      </c>
      <c r="N3718" s="1063">
        <v>0</v>
      </c>
      <c r="O3718" s="1062">
        <f>VLOOKUP(C3718,'A. Rate Class Allocations'!$B$124:$J$128,6,FALSE)</f>
        <v>0.96094519236849896</v>
      </c>
      <c r="P3718" s="1061">
        <f>VLOOKUP(C3718,'A. Rate Class Allocations'!$B$124:$J$128,8,FALSE)</f>
        <v>0.98007105038154396</v>
      </c>
      <c r="Q3718" s="1061">
        <f>VLOOKUP(C3718,'A. Rate Class Allocations'!$B$124:$J$128,7,FALSE)</f>
        <v>1.0700573423086499</v>
      </c>
      <c r="R3718" s="1061">
        <f>VLOOKUP(C3718,'A. Rate Class Allocations'!$B$124:$J$128,9,FALSE)</f>
        <v>0.85888650963597402</v>
      </c>
      <c r="S3718" s="1060">
        <f t="shared" si="175"/>
        <v>2128.6892797906216</v>
      </c>
      <c r="T3718" s="1060">
        <f t="shared" si="176"/>
        <v>0</v>
      </c>
    </row>
    <row r="3719" spans="1:20" s="1063" customFormat="1">
      <c r="A3719" s="1063" t="s">
        <v>846</v>
      </c>
      <c r="B3719" s="1063" t="s">
        <v>768</v>
      </c>
      <c r="C3719" s="1063" t="s">
        <v>118</v>
      </c>
      <c r="D3719" s="1063" t="s">
        <v>855</v>
      </c>
      <c r="E3719" s="1066">
        <v>2019</v>
      </c>
      <c r="F3719" s="1066" t="s">
        <v>844</v>
      </c>
      <c r="G3719" s="1064">
        <v>43770</v>
      </c>
      <c r="H3719" s="1117">
        <f t="shared" si="174"/>
        <v>2019</v>
      </c>
      <c r="I3719" s="1064">
        <v>43837.867098171293</v>
      </c>
      <c r="J3719" s="1063" t="s">
        <v>847</v>
      </c>
      <c r="K3719" s="1063" t="s">
        <v>842</v>
      </c>
      <c r="L3719" s="1063" t="s">
        <v>825</v>
      </c>
      <c r="M3719" s="1063">
        <v>283819</v>
      </c>
      <c r="N3719" s="1063">
        <v>58.4</v>
      </c>
      <c r="O3719" s="1062">
        <f>VLOOKUP(C3719,'A. Rate Class Allocations'!$B$124:$J$128,6,FALSE)</f>
        <v>0.96094519236849896</v>
      </c>
      <c r="P3719" s="1061">
        <f>VLOOKUP(C3719,'A. Rate Class Allocations'!$B$124:$J$128,8,FALSE)</f>
        <v>0.98007105038154396</v>
      </c>
      <c r="Q3719" s="1061">
        <f>VLOOKUP(C3719,'A. Rate Class Allocations'!$B$124:$J$128,7,FALSE)</f>
        <v>1.0700573423086499</v>
      </c>
      <c r="R3719" s="1061">
        <f>VLOOKUP(C3719,'A. Rate Class Allocations'!$B$124:$J$128,9,FALSE)</f>
        <v>0.85888650963597402</v>
      </c>
      <c r="S3719" s="1060">
        <f t="shared" si="175"/>
        <v>267299.19137231598</v>
      </c>
      <c r="T3719" s="1060">
        <f t="shared" si="176"/>
        <v>53.67297644539606</v>
      </c>
    </row>
    <row r="3720" spans="1:20" s="1063" customFormat="1">
      <c r="A3720" s="1063" t="s">
        <v>846</v>
      </c>
      <c r="B3720" s="1063" t="s">
        <v>768</v>
      </c>
      <c r="C3720" s="1063" t="s">
        <v>118</v>
      </c>
      <c r="D3720" s="1063" t="s">
        <v>855</v>
      </c>
      <c r="E3720" s="1066">
        <v>2019</v>
      </c>
      <c r="F3720" s="1066" t="s">
        <v>844</v>
      </c>
      <c r="G3720" s="1064">
        <v>43770</v>
      </c>
      <c r="H3720" s="1117">
        <f t="shared" si="174"/>
        <v>2019</v>
      </c>
      <c r="I3720" s="1064">
        <v>43837.867098171293</v>
      </c>
      <c r="J3720" s="1063" t="s">
        <v>847</v>
      </c>
      <c r="K3720" s="1063" t="s">
        <v>842</v>
      </c>
      <c r="L3720" s="1063" t="s">
        <v>825</v>
      </c>
      <c r="M3720" s="1063">
        <v>50763</v>
      </c>
      <c r="N3720" s="1063">
        <v>10.5</v>
      </c>
      <c r="O3720" s="1062">
        <f>VLOOKUP(C3720,'A. Rate Class Allocations'!$B$124:$J$128,6,FALSE)</f>
        <v>0.96094519236849896</v>
      </c>
      <c r="P3720" s="1061">
        <f>VLOOKUP(C3720,'A. Rate Class Allocations'!$B$124:$J$128,8,FALSE)</f>
        <v>0.98007105038154396</v>
      </c>
      <c r="Q3720" s="1061">
        <f>VLOOKUP(C3720,'A. Rate Class Allocations'!$B$124:$J$128,7,FALSE)</f>
        <v>1.0700573423086499</v>
      </c>
      <c r="R3720" s="1061">
        <f>VLOOKUP(C3720,'A. Rate Class Allocations'!$B$124:$J$128,9,FALSE)</f>
        <v>0.85888650963597402</v>
      </c>
      <c r="S3720" s="1060">
        <f t="shared" si="175"/>
        <v>47808.317454549811</v>
      </c>
      <c r="T3720" s="1060">
        <f t="shared" si="176"/>
        <v>9.6501070663811408</v>
      </c>
    </row>
    <row r="3721" spans="1:20" s="1063" customFormat="1">
      <c r="A3721" s="1063" t="s">
        <v>846</v>
      </c>
      <c r="B3721" s="1063" t="s">
        <v>768</v>
      </c>
      <c r="C3721" s="1063" t="s">
        <v>118</v>
      </c>
      <c r="D3721" s="1063" t="s">
        <v>855</v>
      </c>
      <c r="E3721" s="1066">
        <v>2019</v>
      </c>
      <c r="F3721" s="1066" t="s">
        <v>844</v>
      </c>
      <c r="G3721" s="1064">
        <v>43770</v>
      </c>
      <c r="H3721" s="1117">
        <f t="shared" si="174"/>
        <v>2019</v>
      </c>
      <c r="I3721" s="1064">
        <v>43837.867098171293</v>
      </c>
      <c r="J3721" s="1063" t="s">
        <v>847</v>
      </c>
      <c r="K3721" s="1063" t="s">
        <v>842</v>
      </c>
      <c r="L3721" s="1063" t="s">
        <v>825</v>
      </c>
      <c r="M3721" s="1063">
        <v>32366</v>
      </c>
      <c r="N3721" s="1063">
        <v>6.6</v>
      </c>
      <c r="O3721" s="1062">
        <f>VLOOKUP(C3721,'A. Rate Class Allocations'!$B$124:$J$128,6,FALSE)</f>
        <v>0.96094519236849896</v>
      </c>
      <c r="P3721" s="1061">
        <f>VLOOKUP(C3721,'A. Rate Class Allocations'!$B$124:$J$128,8,FALSE)</f>
        <v>0.98007105038154396</v>
      </c>
      <c r="Q3721" s="1061">
        <f>VLOOKUP(C3721,'A. Rate Class Allocations'!$B$124:$J$128,7,FALSE)</f>
        <v>1.0700573423086499</v>
      </c>
      <c r="R3721" s="1061">
        <f>VLOOKUP(C3721,'A. Rate Class Allocations'!$B$124:$J$128,9,FALSE)</f>
        <v>0.85888650963597402</v>
      </c>
      <c r="S3721" s="1060">
        <f t="shared" si="175"/>
        <v>30482.122859838059</v>
      </c>
      <c r="T3721" s="1060">
        <f t="shared" si="176"/>
        <v>6.0657815845824317</v>
      </c>
    </row>
    <row r="3722" spans="1:20" s="1063" customFormat="1">
      <c r="A3722" s="1063" t="s">
        <v>846</v>
      </c>
      <c r="B3722" s="1063" t="s">
        <v>768</v>
      </c>
      <c r="C3722" s="1063" t="s">
        <v>118</v>
      </c>
      <c r="D3722" s="1063" t="s">
        <v>854</v>
      </c>
      <c r="E3722" s="1066">
        <v>2019</v>
      </c>
      <c r="F3722" s="1066" t="s">
        <v>844</v>
      </c>
      <c r="G3722" s="1064">
        <v>43646</v>
      </c>
      <c r="H3722" s="1117">
        <f t="shared" si="174"/>
        <v>2019</v>
      </c>
      <c r="I3722" s="1064">
        <v>43837.86747798611</v>
      </c>
      <c r="J3722" s="1063" t="s">
        <v>847</v>
      </c>
      <c r="K3722" s="1063" t="s">
        <v>842</v>
      </c>
      <c r="L3722" s="1063" t="s">
        <v>825</v>
      </c>
      <c r="M3722" s="1063">
        <v>79234</v>
      </c>
      <c r="N3722" s="1063">
        <v>9</v>
      </c>
      <c r="O3722" s="1062">
        <f>VLOOKUP(C3722,'A. Rate Class Allocations'!$B$124:$J$128,6,FALSE)</f>
        <v>0.96094519236849896</v>
      </c>
      <c r="P3722" s="1061">
        <f>VLOOKUP(C3722,'A. Rate Class Allocations'!$B$124:$J$128,8,FALSE)</f>
        <v>0.98007105038154396</v>
      </c>
      <c r="Q3722" s="1061">
        <f>VLOOKUP(C3722,'A. Rate Class Allocations'!$B$124:$J$128,7,FALSE)</f>
        <v>1.0700573423086499</v>
      </c>
      <c r="R3722" s="1061">
        <f>VLOOKUP(C3722,'A. Rate Class Allocations'!$B$124:$J$128,9,FALSE)</f>
        <v>0.85888650963597402</v>
      </c>
      <c r="S3722" s="1060">
        <f t="shared" si="175"/>
        <v>74622.150487437713</v>
      </c>
      <c r="T3722" s="1060">
        <f t="shared" si="176"/>
        <v>8.2715203426124067</v>
      </c>
    </row>
    <row r="3723" spans="1:20" s="1063" customFormat="1">
      <c r="A3723" s="1063" t="s">
        <v>846</v>
      </c>
      <c r="B3723" s="1063" t="s">
        <v>768</v>
      </c>
      <c r="C3723" s="1063" t="s">
        <v>118</v>
      </c>
      <c r="D3723" s="1063" t="s">
        <v>853</v>
      </c>
      <c r="E3723" s="1066">
        <v>2019</v>
      </c>
      <c r="F3723" s="1066" t="s">
        <v>844</v>
      </c>
      <c r="G3723" s="1064">
        <v>43623</v>
      </c>
      <c r="H3723" s="1117">
        <f t="shared" si="174"/>
        <v>2019</v>
      </c>
      <c r="I3723" s="1064">
        <v>43782.586174293981</v>
      </c>
      <c r="J3723" s="1063" t="s">
        <v>843</v>
      </c>
      <c r="K3723" s="1063" t="s">
        <v>842</v>
      </c>
      <c r="L3723" s="1063" t="s">
        <v>825</v>
      </c>
      <c r="M3723" s="1063">
        <v>181230.37</v>
      </c>
      <c r="N3723" s="1063">
        <v>48.11</v>
      </c>
      <c r="O3723" s="1062">
        <f>VLOOKUP(C3723,'A. Rate Class Allocations'!$B$124:$J$128,6,FALSE)</f>
        <v>0.96094519236849896</v>
      </c>
      <c r="P3723" s="1061">
        <f>VLOOKUP(C3723,'A. Rate Class Allocations'!$B$124:$J$128,8,FALSE)</f>
        <v>0.98007105038154396</v>
      </c>
      <c r="Q3723" s="1061">
        <f>VLOOKUP(C3723,'A. Rate Class Allocations'!$B$124:$J$128,7,FALSE)</f>
        <v>1.0700573423086499</v>
      </c>
      <c r="R3723" s="1061">
        <f>VLOOKUP(C3723,'A. Rate Class Allocations'!$B$124:$J$128,9,FALSE)</f>
        <v>0.85888650963597402</v>
      </c>
      <c r="S3723" s="1060">
        <f t="shared" si="175"/>
        <v>170681.77730562654</v>
      </c>
      <c r="T3723" s="1060">
        <f t="shared" si="176"/>
        <v>44.215871520342546</v>
      </c>
    </row>
    <row r="3724" spans="1:20" s="1063" customFormat="1">
      <c r="A3724" s="1063" t="s">
        <v>846</v>
      </c>
      <c r="B3724" s="1063" t="s">
        <v>768</v>
      </c>
      <c r="C3724" s="1063" t="s">
        <v>118</v>
      </c>
      <c r="D3724" s="1063" t="s">
        <v>853</v>
      </c>
      <c r="E3724" s="1066">
        <v>2019</v>
      </c>
      <c r="F3724" s="1066" t="s">
        <v>844</v>
      </c>
      <c r="G3724" s="1064">
        <v>43623</v>
      </c>
      <c r="H3724" s="1117">
        <f t="shared" si="174"/>
        <v>2019</v>
      </c>
      <c r="I3724" s="1064">
        <v>43782.586174293981</v>
      </c>
      <c r="J3724" s="1063" t="s">
        <v>843</v>
      </c>
      <c r="K3724" s="1063" t="s">
        <v>842</v>
      </c>
      <c r="L3724" s="1063" t="s">
        <v>825</v>
      </c>
      <c r="M3724" s="1063">
        <v>20255.159</v>
      </c>
      <c r="N3724" s="1063">
        <v>5.3769999999999998</v>
      </c>
      <c r="O3724" s="1062">
        <f>VLOOKUP(C3724,'A. Rate Class Allocations'!$B$124:$J$128,6,FALSE)</f>
        <v>0.96094519236849896</v>
      </c>
      <c r="P3724" s="1061">
        <f>VLOOKUP(C3724,'A. Rate Class Allocations'!$B$124:$J$128,8,FALSE)</f>
        <v>0.98007105038154396</v>
      </c>
      <c r="Q3724" s="1061">
        <f>VLOOKUP(C3724,'A. Rate Class Allocations'!$B$124:$J$128,7,FALSE)</f>
        <v>1.0700573423086499</v>
      </c>
      <c r="R3724" s="1061">
        <f>VLOOKUP(C3724,'A. Rate Class Allocations'!$B$124:$J$128,9,FALSE)</f>
        <v>0.85888650963597402</v>
      </c>
      <c r="S3724" s="1060">
        <f t="shared" si="175"/>
        <v>19076.198640040617</v>
      </c>
      <c r="T3724" s="1060">
        <f t="shared" si="176"/>
        <v>4.9417738758029897</v>
      </c>
    </row>
    <row r="3725" spans="1:20" s="1063" customFormat="1">
      <c r="A3725" s="1063" t="s">
        <v>846</v>
      </c>
      <c r="B3725" s="1063" t="s">
        <v>768</v>
      </c>
      <c r="C3725" s="1063" t="s">
        <v>118</v>
      </c>
      <c r="D3725" s="1063" t="s">
        <v>852</v>
      </c>
      <c r="E3725" s="1066">
        <v>2019</v>
      </c>
      <c r="F3725" s="1066" t="s">
        <v>844</v>
      </c>
      <c r="G3725" s="1064">
        <v>43644</v>
      </c>
      <c r="H3725" s="1117">
        <f t="shared" si="174"/>
        <v>2019</v>
      </c>
      <c r="I3725" s="1064">
        <v>43788.773493749999</v>
      </c>
      <c r="J3725" s="1063" t="s">
        <v>847</v>
      </c>
      <c r="K3725" s="1063" t="s">
        <v>842</v>
      </c>
      <c r="L3725" s="1063" t="s">
        <v>825</v>
      </c>
      <c r="M3725" s="1063">
        <v>3614</v>
      </c>
      <c r="N3725" s="1063">
        <v>0.8</v>
      </c>
      <c r="O3725" s="1062">
        <f>VLOOKUP(C3725,'A. Rate Class Allocations'!$B$124:$J$128,6,FALSE)</f>
        <v>0.96094519236849896</v>
      </c>
      <c r="P3725" s="1061">
        <f>VLOOKUP(C3725,'A. Rate Class Allocations'!$B$124:$J$128,8,FALSE)</f>
        <v>0.98007105038154396</v>
      </c>
      <c r="Q3725" s="1061">
        <f>VLOOKUP(C3725,'A. Rate Class Allocations'!$B$124:$J$128,7,FALSE)</f>
        <v>1.0700573423086499</v>
      </c>
      <c r="R3725" s="1061">
        <f>VLOOKUP(C3725,'A. Rate Class Allocations'!$B$124:$J$128,9,FALSE)</f>
        <v>0.85888650963597402</v>
      </c>
      <c r="S3725" s="1060">
        <f t="shared" si="175"/>
        <v>3403.645554453894</v>
      </c>
      <c r="T3725" s="1060">
        <f t="shared" si="176"/>
        <v>0.73524625267665844</v>
      </c>
    </row>
    <row r="3726" spans="1:20" s="1063" customFormat="1">
      <c r="A3726" s="1063" t="s">
        <v>846</v>
      </c>
      <c r="B3726" s="1063" t="s">
        <v>768</v>
      </c>
      <c r="C3726" s="1063" t="s">
        <v>118</v>
      </c>
      <c r="D3726" s="1063" t="s">
        <v>852</v>
      </c>
      <c r="E3726" s="1066">
        <v>2019</v>
      </c>
      <c r="F3726" s="1066" t="s">
        <v>844</v>
      </c>
      <c r="G3726" s="1064">
        <v>43644</v>
      </c>
      <c r="H3726" s="1117">
        <f t="shared" si="174"/>
        <v>2019</v>
      </c>
      <c r="I3726" s="1064">
        <v>43788.773493749999</v>
      </c>
      <c r="J3726" s="1063" t="s">
        <v>843</v>
      </c>
      <c r="K3726" s="1063" t="s">
        <v>842</v>
      </c>
      <c r="L3726" s="1063" t="s">
        <v>825</v>
      </c>
      <c r="M3726" s="1063">
        <v>1561.96</v>
      </c>
      <c r="N3726" s="1063">
        <v>0.34</v>
      </c>
      <c r="O3726" s="1062">
        <f>VLOOKUP(C3726,'A. Rate Class Allocations'!$B$124:$J$128,6,FALSE)</f>
        <v>0.96094519236849896</v>
      </c>
      <c r="P3726" s="1061">
        <f>VLOOKUP(C3726,'A. Rate Class Allocations'!$B$124:$J$128,8,FALSE)</f>
        <v>0.98007105038154396</v>
      </c>
      <c r="Q3726" s="1061">
        <f>VLOOKUP(C3726,'A. Rate Class Allocations'!$B$124:$J$128,7,FALSE)</f>
        <v>1.0700573423086499</v>
      </c>
      <c r="R3726" s="1061">
        <f>VLOOKUP(C3726,'A. Rate Class Allocations'!$B$124:$J$128,9,FALSE)</f>
        <v>0.85888650963597402</v>
      </c>
      <c r="S3726" s="1060">
        <f t="shared" si="175"/>
        <v>1471.0454372536813</v>
      </c>
      <c r="T3726" s="1060">
        <f t="shared" si="176"/>
        <v>0.31247965738757982</v>
      </c>
    </row>
    <row r="3727" spans="1:20" s="1063" customFormat="1">
      <c r="A3727" s="1063" t="s">
        <v>846</v>
      </c>
      <c r="B3727" s="1063" t="s">
        <v>768</v>
      </c>
      <c r="C3727" s="1063" t="s">
        <v>118</v>
      </c>
      <c r="D3727" s="1063" t="s">
        <v>852</v>
      </c>
      <c r="E3727" s="1066">
        <v>2019</v>
      </c>
      <c r="F3727" s="1066" t="s">
        <v>844</v>
      </c>
      <c r="G3727" s="1064">
        <v>43644</v>
      </c>
      <c r="H3727" s="1117">
        <f t="shared" si="174"/>
        <v>2019</v>
      </c>
      <c r="I3727" s="1064">
        <v>43788.773493749999</v>
      </c>
      <c r="J3727" s="1063" t="s">
        <v>843</v>
      </c>
      <c r="K3727" s="1063" t="s">
        <v>842</v>
      </c>
      <c r="L3727" s="1063" t="s">
        <v>825</v>
      </c>
      <c r="M3727" s="1063">
        <v>2579.9904000000001</v>
      </c>
      <c r="N3727" s="1063">
        <v>0.56159999999999999</v>
      </c>
      <c r="O3727" s="1062">
        <f>VLOOKUP(C3727,'A. Rate Class Allocations'!$B$124:$J$128,6,FALSE)</f>
        <v>0.96094519236849896</v>
      </c>
      <c r="P3727" s="1061">
        <f>VLOOKUP(C3727,'A. Rate Class Allocations'!$B$124:$J$128,8,FALSE)</f>
        <v>0.98007105038154396</v>
      </c>
      <c r="Q3727" s="1061">
        <f>VLOOKUP(C3727,'A. Rate Class Allocations'!$B$124:$J$128,7,FALSE)</f>
        <v>1.0700573423086499</v>
      </c>
      <c r="R3727" s="1061">
        <f>VLOOKUP(C3727,'A. Rate Class Allocations'!$B$124:$J$128,9,FALSE)</f>
        <v>0.85888650963597402</v>
      </c>
      <c r="S3727" s="1060">
        <f t="shared" si="175"/>
        <v>2429.8209340049043</v>
      </c>
      <c r="T3727" s="1060">
        <f t="shared" si="176"/>
        <v>0.51614286937901421</v>
      </c>
    </row>
    <row r="3728" spans="1:20" s="1063" customFormat="1">
      <c r="A3728" s="1063" t="s">
        <v>846</v>
      </c>
      <c r="B3728" s="1063" t="s">
        <v>768</v>
      </c>
      <c r="C3728" s="1063" t="s">
        <v>118</v>
      </c>
      <c r="D3728" s="1063" t="s">
        <v>851</v>
      </c>
      <c r="E3728" s="1066">
        <v>2019</v>
      </c>
      <c r="F3728" s="1066" t="s">
        <v>844</v>
      </c>
      <c r="G3728" s="1064">
        <v>43737</v>
      </c>
      <c r="H3728" s="1117">
        <f t="shared" si="174"/>
        <v>2019</v>
      </c>
      <c r="I3728" s="1064">
        <v>43837.869104120371</v>
      </c>
      <c r="J3728" s="1063" t="s">
        <v>847</v>
      </c>
      <c r="K3728" s="1063" t="s">
        <v>842</v>
      </c>
      <c r="L3728" s="1063" t="s">
        <v>825</v>
      </c>
      <c r="M3728" s="1063">
        <v>527947</v>
      </c>
      <c r="N3728" s="1063">
        <v>60.3</v>
      </c>
      <c r="O3728" s="1062">
        <f>VLOOKUP(C3728,'A. Rate Class Allocations'!$B$124:$J$128,6,FALSE)</f>
        <v>0.96094519236849896</v>
      </c>
      <c r="P3728" s="1061">
        <f>VLOOKUP(C3728,'A. Rate Class Allocations'!$B$124:$J$128,8,FALSE)</f>
        <v>0.98007105038154396</v>
      </c>
      <c r="Q3728" s="1061">
        <f>VLOOKUP(C3728,'A. Rate Class Allocations'!$B$124:$J$128,7,FALSE)</f>
        <v>1.0700573423086499</v>
      </c>
      <c r="R3728" s="1061">
        <f>VLOOKUP(C3728,'A. Rate Class Allocations'!$B$124:$J$128,9,FALSE)</f>
        <v>0.85888650963597402</v>
      </c>
      <c r="S3728" s="1060">
        <f t="shared" si="175"/>
        <v>497217.61470317375</v>
      </c>
      <c r="T3728" s="1060">
        <f t="shared" si="176"/>
        <v>55.419186295503131</v>
      </c>
    </row>
    <row r="3729" spans="1:20" s="1063" customFormat="1">
      <c r="A3729" s="1063" t="s">
        <v>846</v>
      </c>
      <c r="B3729" s="1063" t="s">
        <v>768</v>
      </c>
      <c r="C3729" s="1063" t="s">
        <v>118</v>
      </c>
      <c r="D3729" s="1063" t="s">
        <v>850</v>
      </c>
      <c r="E3729" s="1066">
        <v>2019</v>
      </c>
      <c r="F3729" s="1066" t="s">
        <v>844</v>
      </c>
      <c r="G3729" s="1064">
        <v>43770</v>
      </c>
      <c r="H3729" s="1117">
        <f t="shared" si="174"/>
        <v>2019</v>
      </c>
      <c r="I3729" s="1064">
        <v>43791.701713171293</v>
      </c>
      <c r="J3729" s="1063" t="s">
        <v>847</v>
      </c>
      <c r="K3729" s="1063" t="s">
        <v>842</v>
      </c>
      <c r="L3729" s="1063" t="s">
        <v>825</v>
      </c>
      <c r="M3729" s="1063">
        <v>18135</v>
      </c>
      <c r="N3729" s="1063">
        <v>5.0999999999999996</v>
      </c>
      <c r="O3729" s="1062">
        <f>VLOOKUP(C3729,'A. Rate Class Allocations'!$B$124:$J$128,6,FALSE)</f>
        <v>0.96094519236849896</v>
      </c>
      <c r="P3729" s="1061">
        <f>VLOOKUP(C3729,'A. Rate Class Allocations'!$B$124:$J$128,8,FALSE)</f>
        <v>0.98007105038154396</v>
      </c>
      <c r="Q3729" s="1061">
        <f>VLOOKUP(C3729,'A. Rate Class Allocations'!$B$124:$J$128,7,FALSE)</f>
        <v>1.0700573423086499</v>
      </c>
      <c r="R3729" s="1061">
        <f>VLOOKUP(C3729,'A. Rate Class Allocations'!$B$124:$J$128,9,FALSE)</f>
        <v>0.85888650963597402</v>
      </c>
      <c r="S3729" s="1060">
        <f t="shared" si="175"/>
        <v>17079.444418932308</v>
      </c>
      <c r="T3729" s="1060">
        <f t="shared" si="176"/>
        <v>4.6871948608136966</v>
      </c>
    </row>
    <row r="3730" spans="1:20" s="1063" customFormat="1">
      <c r="A3730" s="1063" t="s">
        <v>846</v>
      </c>
      <c r="B3730" s="1063" t="s">
        <v>768</v>
      </c>
      <c r="C3730" s="1063" t="s">
        <v>118</v>
      </c>
      <c r="D3730" s="1063" t="s">
        <v>850</v>
      </c>
      <c r="E3730" s="1066">
        <v>2019</v>
      </c>
      <c r="F3730" s="1066" t="s">
        <v>844</v>
      </c>
      <c r="G3730" s="1064">
        <v>43770</v>
      </c>
      <c r="H3730" s="1117">
        <f t="shared" si="174"/>
        <v>2019</v>
      </c>
      <c r="I3730" s="1064">
        <v>43791.701713171293</v>
      </c>
      <c r="J3730" s="1063" t="s">
        <v>843</v>
      </c>
      <c r="K3730" s="1063" t="s">
        <v>842</v>
      </c>
      <c r="L3730" s="1063" t="s">
        <v>825</v>
      </c>
      <c r="M3730" s="1063">
        <v>2842.7671999999998</v>
      </c>
      <c r="N3730" s="1063">
        <v>0.61880000000000002</v>
      </c>
      <c r="O3730" s="1062">
        <f>VLOOKUP(C3730,'A. Rate Class Allocations'!$B$124:$J$128,6,FALSE)</f>
        <v>0.96094519236849896</v>
      </c>
      <c r="P3730" s="1061">
        <f>VLOOKUP(C3730,'A. Rate Class Allocations'!$B$124:$J$128,8,FALSE)</f>
        <v>0.98007105038154396</v>
      </c>
      <c r="Q3730" s="1061">
        <f>VLOOKUP(C3730,'A. Rate Class Allocations'!$B$124:$J$128,7,FALSE)</f>
        <v>1.0700573423086499</v>
      </c>
      <c r="R3730" s="1061">
        <f>VLOOKUP(C3730,'A. Rate Class Allocations'!$B$124:$J$128,9,FALSE)</f>
        <v>0.85888650963597402</v>
      </c>
      <c r="S3730" s="1060">
        <f t="shared" si="175"/>
        <v>2677.3026958016999</v>
      </c>
      <c r="T3730" s="1060">
        <f t="shared" si="176"/>
        <v>0.56871297644539531</v>
      </c>
    </row>
    <row r="3731" spans="1:20" s="1063" customFormat="1">
      <c r="A3731" s="1063" t="s">
        <v>846</v>
      </c>
      <c r="B3731" s="1063" t="s">
        <v>768</v>
      </c>
      <c r="C3731" s="1063" t="s">
        <v>118</v>
      </c>
      <c r="D3731" s="1063" t="s">
        <v>849</v>
      </c>
      <c r="E3731" s="1066">
        <v>2019</v>
      </c>
      <c r="F3731" s="1066" t="s">
        <v>844</v>
      </c>
      <c r="G3731" s="1064">
        <v>43581</v>
      </c>
      <c r="H3731" s="1117">
        <f t="shared" si="174"/>
        <v>2019</v>
      </c>
      <c r="I3731" s="1064">
        <v>43787.592913819448</v>
      </c>
      <c r="J3731" s="1063" t="s">
        <v>843</v>
      </c>
      <c r="K3731" s="1063" t="s">
        <v>842</v>
      </c>
      <c r="L3731" s="1063" t="s">
        <v>825</v>
      </c>
      <c r="M3731" s="1063">
        <v>17056.975999999999</v>
      </c>
      <c r="N3731" s="1063">
        <v>4.5279999999999996</v>
      </c>
      <c r="O3731" s="1062">
        <f>VLOOKUP(C3731,'A. Rate Class Allocations'!$B$124:$J$128,6,FALSE)</f>
        <v>0.96094519236849896</v>
      </c>
      <c r="P3731" s="1061">
        <f>VLOOKUP(C3731,'A. Rate Class Allocations'!$B$124:$J$128,8,FALSE)</f>
        <v>0.98007105038154396</v>
      </c>
      <c r="Q3731" s="1061">
        <f>VLOOKUP(C3731,'A. Rate Class Allocations'!$B$124:$J$128,7,FALSE)</f>
        <v>1.0700573423086499</v>
      </c>
      <c r="R3731" s="1061">
        <f>VLOOKUP(C3731,'A. Rate Class Allocations'!$B$124:$J$128,9,FALSE)</f>
        <v>0.85888650963597402</v>
      </c>
      <c r="S3731" s="1060">
        <f t="shared" si="175"/>
        <v>16064.167275823676</v>
      </c>
      <c r="T3731" s="1060">
        <f t="shared" si="176"/>
        <v>4.1614937901498861</v>
      </c>
    </row>
    <row r="3732" spans="1:20" s="1063" customFormat="1">
      <c r="A3732" s="1063" t="s">
        <v>846</v>
      </c>
      <c r="B3732" s="1063" t="s">
        <v>768</v>
      </c>
      <c r="C3732" s="1063" t="s">
        <v>118</v>
      </c>
      <c r="D3732" s="1063" t="s">
        <v>848</v>
      </c>
      <c r="E3732" s="1066">
        <v>2019</v>
      </c>
      <c r="F3732" s="1066" t="s">
        <v>844</v>
      </c>
      <c r="G3732" s="1064">
        <v>43770</v>
      </c>
      <c r="H3732" s="1117">
        <f t="shared" si="174"/>
        <v>2019</v>
      </c>
      <c r="I3732" s="1064">
        <v>43802.62672965278</v>
      </c>
      <c r="J3732" s="1063" t="s">
        <v>843</v>
      </c>
      <c r="K3732" s="1063" t="s">
        <v>842</v>
      </c>
      <c r="L3732" s="1063" t="s">
        <v>825</v>
      </c>
      <c r="M3732" s="1063">
        <v>1751.4</v>
      </c>
      <c r="N3732" s="1063">
        <v>0</v>
      </c>
      <c r="O3732" s="1062">
        <f>VLOOKUP(C3732,'A. Rate Class Allocations'!$B$124:$J$128,6,FALSE)</f>
        <v>0.96094519236849896</v>
      </c>
      <c r="P3732" s="1061">
        <f>VLOOKUP(C3732,'A. Rate Class Allocations'!$B$124:$J$128,8,FALSE)</f>
        <v>0.98007105038154396</v>
      </c>
      <c r="Q3732" s="1061">
        <f>VLOOKUP(C3732,'A. Rate Class Allocations'!$B$124:$J$128,7,FALSE)</f>
        <v>1.0700573423086499</v>
      </c>
      <c r="R3732" s="1061">
        <f>VLOOKUP(C3732,'A. Rate Class Allocations'!$B$124:$J$128,9,FALSE)</f>
        <v>0.85888650963597402</v>
      </c>
      <c r="S3732" s="1060">
        <f t="shared" si="175"/>
        <v>1649.458999466118</v>
      </c>
      <c r="T3732" s="1060">
        <f t="shared" si="176"/>
        <v>0</v>
      </c>
    </row>
    <row r="3733" spans="1:20" s="1063" customFormat="1">
      <c r="A3733" s="1063" t="s">
        <v>846</v>
      </c>
      <c r="B3733" s="1063" t="s">
        <v>768</v>
      </c>
      <c r="C3733" s="1063" t="s">
        <v>118</v>
      </c>
      <c r="D3733" s="1063" t="s">
        <v>848</v>
      </c>
      <c r="E3733" s="1066">
        <v>2019</v>
      </c>
      <c r="F3733" s="1066" t="s">
        <v>844</v>
      </c>
      <c r="G3733" s="1064">
        <v>43770</v>
      </c>
      <c r="H3733" s="1117">
        <f t="shared" si="174"/>
        <v>2019</v>
      </c>
      <c r="I3733" s="1064">
        <v>43802.62672965278</v>
      </c>
      <c r="J3733" s="1063" t="s">
        <v>843</v>
      </c>
      <c r="K3733" s="1063" t="s">
        <v>842</v>
      </c>
      <c r="L3733" s="1063" t="s">
        <v>825</v>
      </c>
      <c r="M3733" s="1063">
        <v>4200</v>
      </c>
      <c r="N3733" s="1063">
        <v>0</v>
      </c>
      <c r="O3733" s="1062">
        <f>VLOOKUP(C3733,'A. Rate Class Allocations'!$B$124:$J$128,6,FALSE)</f>
        <v>0.96094519236849896</v>
      </c>
      <c r="P3733" s="1061">
        <f>VLOOKUP(C3733,'A. Rate Class Allocations'!$B$124:$J$128,8,FALSE)</f>
        <v>0.98007105038154396</v>
      </c>
      <c r="Q3733" s="1061">
        <f>VLOOKUP(C3733,'A. Rate Class Allocations'!$B$124:$J$128,7,FALSE)</f>
        <v>1.0700573423086499</v>
      </c>
      <c r="R3733" s="1061">
        <f>VLOOKUP(C3733,'A. Rate Class Allocations'!$B$124:$J$128,9,FALSE)</f>
        <v>0.85888650963597402</v>
      </c>
      <c r="S3733" s="1060">
        <f t="shared" si="175"/>
        <v>3955.5371689834965</v>
      </c>
      <c r="T3733" s="1060">
        <f t="shared" si="176"/>
        <v>0</v>
      </c>
    </row>
    <row r="3734" spans="1:20" s="1063" customFormat="1">
      <c r="A3734" s="1063" t="s">
        <v>846</v>
      </c>
      <c r="B3734" s="1063" t="s">
        <v>768</v>
      </c>
      <c r="C3734" s="1063" t="s">
        <v>118</v>
      </c>
      <c r="D3734" s="1063" t="s">
        <v>848</v>
      </c>
      <c r="E3734" s="1066">
        <v>2019</v>
      </c>
      <c r="F3734" s="1066" t="s">
        <v>844</v>
      </c>
      <c r="G3734" s="1064">
        <v>43770</v>
      </c>
      <c r="H3734" s="1117">
        <f t="shared" si="174"/>
        <v>2019</v>
      </c>
      <c r="I3734" s="1064">
        <v>43802.62672965278</v>
      </c>
      <c r="J3734" s="1063" t="s">
        <v>843</v>
      </c>
      <c r="K3734" s="1063" t="s">
        <v>842</v>
      </c>
      <c r="L3734" s="1063" t="s">
        <v>825</v>
      </c>
      <c r="M3734" s="1063">
        <v>12180</v>
      </c>
      <c r="N3734" s="1063">
        <v>0</v>
      </c>
      <c r="O3734" s="1062">
        <f>VLOOKUP(C3734,'A. Rate Class Allocations'!$B$124:$J$128,6,FALSE)</f>
        <v>0.96094519236849896</v>
      </c>
      <c r="P3734" s="1061">
        <f>VLOOKUP(C3734,'A. Rate Class Allocations'!$B$124:$J$128,8,FALSE)</f>
        <v>0.98007105038154396</v>
      </c>
      <c r="Q3734" s="1061">
        <f>VLOOKUP(C3734,'A. Rate Class Allocations'!$B$124:$J$128,7,FALSE)</f>
        <v>1.0700573423086499</v>
      </c>
      <c r="R3734" s="1061">
        <f>VLOOKUP(C3734,'A. Rate Class Allocations'!$B$124:$J$128,9,FALSE)</f>
        <v>0.85888650963597402</v>
      </c>
      <c r="S3734" s="1060">
        <f t="shared" si="175"/>
        <v>11471.057790052138</v>
      </c>
      <c r="T3734" s="1060">
        <f t="shared" si="176"/>
        <v>0</v>
      </c>
    </row>
    <row r="3735" spans="1:20" s="1063" customFormat="1">
      <c r="A3735" s="1063" t="s">
        <v>846</v>
      </c>
      <c r="B3735" s="1063" t="s">
        <v>768</v>
      </c>
      <c r="C3735" s="1063" t="s">
        <v>118</v>
      </c>
      <c r="D3735" s="1063" t="s">
        <v>845</v>
      </c>
      <c r="E3735" s="1066">
        <v>2019</v>
      </c>
      <c r="F3735" s="1066" t="s">
        <v>844</v>
      </c>
      <c r="G3735" s="1064">
        <v>43644</v>
      </c>
      <c r="H3735" s="1117">
        <f t="shared" si="174"/>
        <v>2019</v>
      </c>
      <c r="I3735" s="1064">
        <v>43802.626481747684</v>
      </c>
      <c r="J3735" s="1063" t="s">
        <v>847</v>
      </c>
      <c r="K3735" s="1063" t="s">
        <v>842</v>
      </c>
      <c r="L3735" s="1063" t="s">
        <v>825</v>
      </c>
      <c r="M3735" s="1063">
        <v>2505</v>
      </c>
      <c r="N3735" s="1063">
        <v>0.6</v>
      </c>
      <c r="O3735" s="1062">
        <f>VLOOKUP(C3735,'A. Rate Class Allocations'!$B$124:$J$128,6,FALSE)</f>
        <v>0.96094519236849896</v>
      </c>
      <c r="P3735" s="1061">
        <f>VLOOKUP(C3735,'A. Rate Class Allocations'!$B$124:$J$128,8,FALSE)</f>
        <v>0.98007105038154396</v>
      </c>
      <c r="Q3735" s="1061">
        <f>VLOOKUP(C3735,'A. Rate Class Allocations'!$B$124:$J$128,7,FALSE)</f>
        <v>1.0700573423086499</v>
      </c>
      <c r="R3735" s="1061">
        <f>VLOOKUP(C3735,'A. Rate Class Allocations'!$B$124:$J$128,9,FALSE)</f>
        <v>0.85888650963597402</v>
      </c>
      <c r="S3735" s="1060">
        <f t="shared" si="175"/>
        <v>2359.1953829294425</v>
      </c>
      <c r="T3735" s="1060">
        <f t="shared" si="176"/>
        <v>0.55143468950749386</v>
      </c>
    </row>
    <row r="3736" spans="1:20" s="1063" customFormat="1">
      <c r="A3736" s="1063" t="s">
        <v>846</v>
      </c>
      <c r="B3736" s="1063" t="s">
        <v>768</v>
      </c>
      <c r="C3736" s="1063" t="s">
        <v>118</v>
      </c>
      <c r="D3736" s="1063" t="s">
        <v>845</v>
      </c>
      <c r="E3736" s="1066">
        <v>2019</v>
      </c>
      <c r="F3736" s="1066" t="s">
        <v>844</v>
      </c>
      <c r="G3736" s="1064">
        <v>43644</v>
      </c>
      <c r="H3736" s="1117">
        <f t="shared" si="174"/>
        <v>2019</v>
      </c>
      <c r="I3736" s="1064">
        <v>43802.626481747684</v>
      </c>
      <c r="J3736" s="1063" t="s">
        <v>843</v>
      </c>
      <c r="K3736" s="1063" t="s">
        <v>842</v>
      </c>
      <c r="L3736" s="1063" t="s">
        <v>825</v>
      </c>
      <c r="M3736" s="1063">
        <v>1561.96</v>
      </c>
      <c r="N3736" s="1063">
        <v>0.34</v>
      </c>
      <c r="O3736" s="1062">
        <f>VLOOKUP(C3736,'A. Rate Class Allocations'!$B$124:$J$128,6,FALSE)</f>
        <v>0.96094519236849896</v>
      </c>
      <c r="P3736" s="1061">
        <f>VLOOKUP(C3736,'A. Rate Class Allocations'!$B$124:$J$128,8,FALSE)</f>
        <v>0.98007105038154396</v>
      </c>
      <c r="Q3736" s="1061">
        <f>VLOOKUP(C3736,'A. Rate Class Allocations'!$B$124:$J$128,7,FALSE)</f>
        <v>1.0700573423086499</v>
      </c>
      <c r="R3736" s="1061">
        <f>VLOOKUP(C3736,'A. Rate Class Allocations'!$B$124:$J$128,9,FALSE)</f>
        <v>0.85888650963597402</v>
      </c>
      <c r="S3736" s="1060">
        <f t="shared" si="175"/>
        <v>1471.0454372536813</v>
      </c>
      <c r="T3736" s="1060">
        <f t="shared" si="176"/>
        <v>0.31247965738757982</v>
      </c>
    </row>
    <row r="3737" spans="1:20" s="1063" customFormat="1">
      <c r="A3737" s="1063" t="s">
        <v>846</v>
      </c>
      <c r="B3737" s="1063" t="s">
        <v>768</v>
      </c>
      <c r="C3737" s="1063" t="s">
        <v>118</v>
      </c>
      <c r="D3737" s="1063" t="s">
        <v>845</v>
      </c>
      <c r="E3737" s="1066">
        <v>2019</v>
      </c>
      <c r="F3737" s="1066" t="s">
        <v>844</v>
      </c>
      <c r="G3737" s="1064">
        <v>43644</v>
      </c>
      <c r="H3737" s="1117">
        <f t="shared" si="174"/>
        <v>2019</v>
      </c>
      <c r="I3737" s="1064">
        <v>43802.626481747684</v>
      </c>
      <c r="J3737" s="1063" t="s">
        <v>843</v>
      </c>
      <c r="K3737" s="1063" t="s">
        <v>842</v>
      </c>
      <c r="L3737" s="1063" t="s">
        <v>825</v>
      </c>
      <c r="M3737" s="1063">
        <v>2579.9904000000001</v>
      </c>
      <c r="N3737" s="1063">
        <v>0.56159999999999999</v>
      </c>
      <c r="O3737" s="1062">
        <f>VLOOKUP(C3737,'A. Rate Class Allocations'!$B$124:$J$128,6,FALSE)</f>
        <v>0.96094519236849896</v>
      </c>
      <c r="P3737" s="1061">
        <f>VLOOKUP(C3737,'A. Rate Class Allocations'!$B$124:$J$128,8,FALSE)</f>
        <v>0.98007105038154396</v>
      </c>
      <c r="Q3737" s="1061">
        <f>VLOOKUP(C3737,'A. Rate Class Allocations'!$B$124:$J$128,7,FALSE)</f>
        <v>1.0700573423086499</v>
      </c>
      <c r="R3737" s="1061">
        <f>VLOOKUP(C3737,'A. Rate Class Allocations'!$B$124:$J$128,9,FALSE)</f>
        <v>0.85888650963597402</v>
      </c>
      <c r="S3737" s="1060">
        <f t="shared" si="175"/>
        <v>2429.8209340049043</v>
      </c>
      <c r="T3737" s="1060">
        <f t="shared" si="176"/>
        <v>0.51614286937901421</v>
      </c>
    </row>
    <row r="3738" spans="1:20" s="1063" customFormat="1">
      <c r="A3738" s="1063" t="s">
        <v>846</v>
      </c>
      <c r="B3738" s="1063" t="s">
        <v>768</v>
      </c>
      <c r="C3738" s="1063" t="s">
        <v>118</v>
      </c>
      <c r="D3738" s="1063" t="s">
        <v>2335</v>
      </c>
      <c r="E3738" s="1066">
        <v>2020</v>
      </c>
      <c r="F3738" s="1067" t="s">
        <v>2336</v>
      </c>
      <c r="G3738" s="1064">
        <v>42521</v>
      </c>
      <c r="H3738" s="1117">
        <f t="shared" ref="H3738:H3801" si="177">YEAR(G3738)</f>
        <v>2016</v>
      </c>
      <c r="I3738" s="1118">
        <v>43887.738975567132</v>
      </c>
      <c r="J3738" s="1063" t="s">
        <v>843</v>
      </c>
      <c r="K3738" s="1063" t="s">
        <v>842</v>
      </c>
      <c r="L3738" s="1063" t="s">
        <v>825</v>
      </c>
      <c r="M3738" s="1063">
        <v>2633.4288000000001</v>
      </c>
      <c r="N3738" s="1063">
        <v>1.0152000000000001</v>
      </c>
      <c r="O3738" s="1062">
        <f>VLOOKUP(C3738,'A. Rate Class Allocations'!$B$124:$J$128,6,FALSE)</f>
        <v>0.96094519236849896</v>
      </c>
      <c r="P3738" s="1061">
        <f>VLOOKUP(C3738,'A. Rate Class Allocations'!$B$124:$J$128,8,FALSE)</f>
        <v>0.98007105038154396</v>
      </c>
      <c r="Q3738" s="1061">
        <f>VLOOKUP(C3738,'A. Rate Class Allocations'!$B$124:$J$128,7,FALSE)</f>
        <v>1.0700573423086499</v>
      </c>
      <c r="R3738" s="1061">
        <f>VLOOKUP(C3738,'A. Rate Class Allocations'!$B$124:$J$128,9,FALSE)</f>
        <v>0.85888650963597402</v>
      </c>
      <c r="S3738" s="1060">
        <f t="shared" ref="S3738:S3801" si="178">M3738*O3738*P3738</f>
        <v>2480.1489286360966</v>
      </c>
      <c r="T3738" s="1060">
        <f t="shared" ref="T3738:T3801" si="179">N3738*Q3738*R3738</f>
        <v>0.93302749464667956</v>
      </c>
    </row>
    <row r="3739" spans="1:20" s="1063" customFormat="1">
      <c r="A3739" s="1063" t="s">
        <v>846</v>
      </c>
      <c r="B3739" s="1063" t="s">
        <v>768</v>
      </c>
      <c r="C3739" s="1063" t="s">
        <v>118</v>
      </c>
      <c r="D3739" s="1063" t="s">
        <v>2335</v>
      </c>
      <c r="E3739" s="1066">
        <v>2020</v>
      </c>
      <c r="F3739" s="1066" t="s">
        <v>2336</v>
      </c>
      <c r="G3739" s="1064">
        <v>42521</v>
      </c>
      <c r="H3739" s="1117">
        <f t="shared" si="177"/>
        <v>2016</v>
      </c>
      <c r="I3739" s="1118">
        <v>43887.738975567132</v>
      </c>
      <c r="J3739" s="1063" t="s">
        <v>2155</v>
      </c>
      <c r="K3739" s="1063" t="s">
        <v>842</v>
      </c>
      <c r="L3739" s="1063" t="s">
        <v>825</v>
      </c>
      <c r="M3739" s="1063">
        <v>41889</v>
      </c>
      <c r="N3739" s="1063">
        <v>11.4</v>
      </c>
      <c r="O3739" s="1062">
        <f>VLOOKUP(C3739,'A. Rate Class Allocations'!$B$124:$J$128,6,FALSE)</f>
        <v>0.96094519236849896</v>
      </c>
      <c r="P3739" s="1061">
        <f>VLOOKUP(C3739,'A. Rate Class Allocations'!$B$124:$J$128,8,FALSE)</f>
        <v>0.98007105038154396</v>
      </c>
      <c r="Q3739" s="1061">
        <f>VLOOKUP(C3739,'A. Rate Class Allocations'!$B$124:$J$128,7,FALSE)</f>
        <v>1.0700573423086499</v>
      </c>
      <c r="R3739" s="1061">
        <f>VLOOKUP(C3739,'A. Rate Class Allocations'!$B$124:$J$128,9,FALSE)</f>
        <v>0.85888650963597402</v>
      </c>
      <c r="S3739" s="1060">
        <f t="shared" si="178"/>
        <v>39450.832493226117</v>
      </c>
      <c r="T3739" s="1060">
        <f t="shared" si="179"/>
        <v>10.477259100642382</v>
      </c>
    </row>
    <row r="3740" spans="1:20" s="1063" customFormat="1">
      <c r="A3740" s="1063" t="s">
        <v>846</v>
      </c>
      <c r="B3740" s="1063" t="s">
        <v>768</v>
      </c>
      <c r="C3740" s="1063" t="s">
        <v>118</v>
      </c>
      <c r="D3740" s="1063" t="s">
        <v>2337</v>
      </c>
      <c r="E3740" s="1066">
        <v>2020</v>
      </c>
      <c r="F3740" s="1066" t="s">
        <v>2336</v>
      </c>
      <c r="G3740" s="1064">
        <v>42902</v>
      </c>
      <c r="H3740" s="1117">
        <f t="shared" si="177"/>
        <v>2017</v>
      </c>
      <c r="I3740" s="1118">
        <v>43893.562726689815</v>
      </c>
      <c r="J3740" s="1063" t="s">
        <v>843</v>
      </c>
      <c r="K3740" s="1063" t="s">
        <v>842</v>
      </c>
      <c r="L3740" s="1063" t="s">
        <v>825</v>
      </c>
      <c r="M3740" s="1063">
        <v>1911</v>
      </c>
      <c r="N3740" s="1063">
        <v>0</v>
      </c>
      <c r="O3740" s="1062">
        <f>VLOOKUP(C3740,'A. Rate Class Allocations'!$B$124:$J$128,6,FALSE)</f>
        <v>0.96094519236849896</v>
      </c>
      <c r="P3740" s="1061">
        <f>VLOOKUP(C3740,'A. Rate Class Allocations'!$B$124:$J$128,8,FALSE)</f>
        <v>0.98007105038154396</v>
      </c>
      <c r="Q3740" s="1061">
        <f>VLOOKUP(C3740,'A. Rate Class Allocations'!$B$124:$J$128,7,FALSE)</f>
        <v>1.0700573423086499</v>
      </c>
      <c r="R3740" s="1061">
        <f>VLOOKUP(C3740,'A. Rate Class Allocations'!$B$124:$J$128,9,FALSE)</f>
        <v>0.85888650963597402</v>
      </c>
      <c r="S3740" s="1060">
        <f t="shared" si="178"/>
        <v>1799.7694118874908</v>
      </c>
      <c r="T3740" s="1060">
        <f t="shared" si="179"/>
        <v>0</v>
      </c>
    </row>
    <row r="3741" spans="1:20" s="1063" customFormat="1">
      <c r="A3741" s="1063" t="s">
        <v>846</v>
      </c>
      <c r="B3741" s="1063" t="s">
        <v>768</v>
      </c>
      <c r="C3741" s="1063" t="s">
        <v>118</v>
      </c>
      <c r="D3741" s="1063" t="s">
        <v>2337</v>
      </c>
      <c r="E3741" s="1066">
        <v>2020</v>
      </c>
      <c r="F3741" s="1066" t="s">
        <v>2336</v>
      </c>
      <c r="G3741" s="1064">
        <v>42902</v>
      </c>
      <c r="H3741" s="1117">
        <f t="shared" si="177"/>
        <v>2017</v>
      </c>
      <c r="I3741" s="1118">
        <v>43893.562726689815</v>
      </c>
      <c r="J3741" s="1063" t="s">
        <v>2155</v>
      </c>
      <c r="K3741" s="1063" t="s">
        <v>842</v>
      </c>
      <c r="L3741" s="1063" t="s">
        <v>825</v>
      </c>
      <c r="M3741" s="1063">
        <v>263</v>
      </c>
      <c r="N3741" s="1063">
        <v>0</v>
      </c>
      <c r="O3741" s="1062">
        <f>VLOOKUP(C3741,'A. Rate Class Allocations'!$B$124:$J$128,6,FALSE)</f>
        <v>0.96094519236849896</v>
      </c>
      <c r="P3741" s="1061">
        <f>VLOOKUP(C3741,'A. Rate Class Allocations'!$B$124:$J$128,8,FALSE)</f>
        <v>0.98007105038154396</v>
      </c>
      <c r="Q3741" s="1061">
        <f>VLOOKUP(C3741,'A. Rate Class Allocations'!$B$124:$J$128,7,FALSE)</f>
        <v>1.0700573423086499</v>
      </c>
      <c r="R3741" s="1061">
        <f>VLOOKUP(C3741,'A. Rate Class Allocations'!$B$124:$J$128,9,FALSE)</f>
        <v>0.85888650963597402</v>
      </c>
      <c r="S3741" s="1060">
        <f t="shared" si="178"/>
        <v>247.69197034349037</v>
      </c>
      <c r="T3741" s="1060">
        <f t="shared" si="179"/>
        <v>0</v>
      </c>
    </row>
    <row r="3742" spans="1:20" s="1063" customFormat="1">
      <c r="A3742" s="1063" t="s">
        <v>846</v>
      </c>
      <c r="B3742" s="1063" t="s">
        <v>768</v>
      </c>
      <c r="C3742" s="1063" t="s">
        <v>118</v>
      </c>
      <c r="D3742" s="1063" t="s">
        <v>2337</v>
      </c>
      <c r="E3742" s="1066">
        <v>2020</v>
      </c>
      <c r="F3742" s="1066" t="s">
        <v>2336</v>
      </c>
      <c r="G3742" s="1064">
        <v>42902</v>
      </c>
      <c r="H3742" s="1117">
        <f t="shared" si="177"/>
        <v>2017</v>
      </c>
      <c r="I3742" s="1118">
        <v>43893.562726689815</v>
      </c>
      <c r="J3742" s="1063" t="s">
        <v>843</v>
      </c>
      <c r="K3742" s="1063" t="s">
        <v>842</v>
      </c>
      <c r="L3742" s="1063" t="s">
        <v>825</v>
      </c>
      <c r="M3742" s="1063">
        <v>1168</v>
      </c>
      <c r="N3742" s="1063">
        <v>0</v>
      </c>
      <c r="O3742" s="1062">
        <f>VLOOKUP(C3742,'A. Rate Class Allocations'!$B$124:$J$128,6,FALSE)</f>
        <v>0.96094519236849896</v>
      </c>
      <c r="P3742" s="1061">
        <f>VLOOKUP(C3742,'A. Rate Class Allocations'!$B$124:$J$128,8,FALSE)</f>
        <v>0.98007105038154396</v>
      </c>
      <c r="Q3742" s="1061">
        <f>VLOOKUP(C3742,'A. Rate Class Allocations'!$B$124:$J$128,7,FALSE)</f>
        <v>1.0700573423086499</v>
      </c>
      <c r="R3742" s="1061">
        <f>VLOOKUP(C3742,'A. Rate Class Allocations'!$B$124:$J$128,9,FALSE)</f>
        <v>0.85888650963597402</v>
      </c>
      <c r="S3742" s="1060">
        <f t="shared" si="178"/>
        <v>1100.0160508030294</v>
      </c>
      <c r="T3742" s="1060">
        <f t="shared" si="179"/>
        <v>0</v>
      </c>
    </row>
    <row r="3743" spans="1:20" s="1063" customFormat="1">
      <c r="A3743" s="1063" t="s">
        <v>846</v>
      </c>
      <c r="B3743" s="1063" t="s">
        <v>768</v>
      </c>
      <c r="C3743" s="1063" t="s">
        <v>118</v>
      </c>
      <c r="D3743" s="1063" t="s">
        <v>2338</v>
      </c>
      <c r="E3743" s="1066">
        <v>2020</v>
      </c>
      <c r="F3743" s="1066" t="s">
        <v>2336</v>
      </c>
      <c r="G3743" s="1064">
        <v>43000</v>
      </c>
      <c r="H3743" s="1117">
        <f t="shared" si="177"/>
        <v>2017</v>
      </c>
      <c r="I3743" s="1118">
        <v>43899.808222766202</v>
      </c>
      <c r="J3743" s="1063" t="s">
        <v>843</v>
      </c>
      <c r="K3743" s="1063" t="s">
        <v>842</v>
      </c>
      <c r="L3743" s="1063" t="s">
        <v>825</v>
      </c>
      <c r="M3743" s="1063">
        <v>819</v>
      </c>
      <c r="N3743" s="1063">
        <v>0</v>
      </c>
      <c r="O3743" s="1062">
        <f>VLOOKUP(C3743,'A. Rate Class Allocations'!$B$124:$J$128,6,FALSE)</f>
        <v>0.96094519236849896</v>
      </c>
      <c r="P3743" s="1061">
        <f>VLOOKUP(C3743,'A. Rate Class Allocations'!$B$124:$J$128,8,FALSE)</f>
        <v>0.98007105038154396</v>
      </c>
      <c r="Q3743" s="1061">
        <f>VLOOKUP(C3743,'A. Rate Class Allocations'!$B$124:$J$128,7,FALSE)</f>
        <v>1.0700573423086499</v>
      </c>
      <c r="R3743" s="1061">
        <f>VLOOKUP(C3743,'A. Rate Class Allocations'!$B$124:$J$128,9,FALSE)</f>
        <v>0.85888650963597402</v>
      </c>
      <c r="S3743" s="1060">
        <f t="shared" si="178"/>
        <v>771.32974795178177</v>
      </c>
      <c r="T3743" s="1060">
        <f t="shared" si="179"/>
        <v>0</v>
      </c>
    </row>
    <row r="3744" spans="1:20" s="1063" customFormat="1">
      <c r="A3744" s="1063" t="s">
        <v>846</v>
      </c>
      <c r="B3744" s="1063" t="s">
        <v>768</v>
      </c>
      <c r="C3744" s="1063" t="s">
        <v>118</v>
      </c>
      <c r="D3744" s="1063" t="s">
        <v>2338</v>
      </c>
      <c r="E3744" s="1066">
        <v>2020</v>
      </c>
      <c r="F3744" s="1066" t="s">
        <v>2336</v>
      </c>
      <c r="G3744" s="1064">
        <v>43000</v>
      </c>
      <c r="H3744" s="1117">
        <f t="shared" si="177"/>
        <v>2017</v>
      </c>
      <c r="I3744" s="1118">
        <v>43899.808222766202</v>
      </c>
      <c r="J3744" s="1063" t="s">
        <v>843</v>
      </c>
      <c r="K3744" s="1063" t="s">
        <v>842</v>
      </c>
      <c r="L3744" s="1063" t="s">
        <v>825</v>
      </c>
      <c r="M3744" s="1063">
        <v>584</v>
      </c>
      <c r="N3744" s="1063">
        <v>0</v>
      </c>
      <c r="O3744" s="1062">
        <f>VLOOKUP(C3744,'A. Rate Class Allocations'!$B$124:$J$128,6,FALSE)</f>
        <v>0.96094519236849896</v>
      </c>
      <c r="P3744" s="1061">
        <f>VLOOKUP(C3744,'A. Rate Class Allocations'!$B$124:$J$128,8,FALSE)</f>
        <v>0.98007105038154396</v>
      </c>
      <c r="Q3744" s="1061">
        <f>VLOOKUP(C3744,'A. Rate Class Allocations'!$B$124:$J$128,7,FALSE)</f>
        <v>1.0700573423086499</v>
      </c>
      <c r="R3744" s="1061">
        <f>VLOOKUP(C3744,'A. Rate Class Allocations'!$B$124:$J$128,9,FALSE)</f>
        <v>0.85888650963597402</v>
      </c>
      <c r="S3744" s="1060">
        <f t="shared" si="178"/>
        <v>550.00802540151471</v>
      </c>
      <c r="T3744" s="1060">
        <f t="shared" si="179"/>
        <v>0</v>
      </c>
    </row>
    <row r="3745" spans="1:20" s="1063" customFormat="1">
      <c r="A3745" s="1063" t="s">
        <v>846</v>
      </c>
      <c r="B3745" s="1063" t="s">
        <v>768</v>
      </c>
      <c r="C3745" s="1063" t="s">
        <v>118</v>
      </c>
      <c r="D3745" s="1063" t="s">
        <v>2339</v>
      </c>
      <c r="E3745" s="1066">
        <v>2020</v>
      </c>
      <c r="F3745" s="1066" t="s">
        <v>2336</v>
      </c>
      <c r="G3745" s="1064">
        <v>43854</v>
      </c>
      <c r="H3745" s="1117">
        <f t="shared" si="177"/>
        <v>2020</v>
      </c>
      <c r="I3745" s="1118">
        <v>43872.633532337961</v>
      </c>
      <c r="J3745" s="1063" t="s">
        <v>843</v>
      </c>
      <c r="K3745" s="1063" t="s">
        <v>842</v>
      </c>
      <c r="L3745" s="1063" t="s">
        <v>825</v>
      </c>
      <c r="M3745" s="1063">
        <v>4263.232</v>
      </c>
      <c r="N3745" s="1063">
        <v>0.92800000000000005</v>
      </c>
      <c r="O3745" s="1062">
        <f>VLOOKUP(C3745,'A. Rate Class Allocations'!$B$124:$J$128,6,FALSE)</f>
        <v>0.96094519236849896</v>
      </c>
      <c r="P3745" s="1061">
        <f>VLOOKUP(C3745,'A. Rate Class Allocations'!$B$124:$J$128,8,FALSE)</f>
        <v>0.98007105038154396</v>
      </c>
      <c r="Q3745" s="1061">
        <f>VLOOKUP(C3745,'A. Rate Class Allocations'!$B$124:$J$128,7,FALSE)</f>
        <v>1.0700573423086499</v>
      </c>
      <c r="R3745" s="1061">
        <f>VLOOKUP(C3745,'A. Rate Class Allocations'!$B$124:$J$128,9,FALSE)</f>
        <v>0.85888650963597402</v>
      </c>
      <c r="S3745" s="1060">
        <f t="shared" si="178"/>
        <v>4015.0887228571064</v>
      </c>
      <c r="T3745" s="1060">
        <f t="shared" si="179"/>
        <v>0.8528856531049237</v>
      </c>
    </row>
    <row r="3746" spans="1:20" s="1063" customFormat="1">
      <c r="A3746" s="1063" t="s">
        <v>846</v>
      </c>
      <c r="B3746" s="1063" t="s">
        <v>768</v>
      </c>
      <c r="C3746" s="1063" t="s">
        <v>118</v>
      </c>
      <c r="D3746" s="1063" t="s">
        <v>2340</v>
      </c>
      <c r="E3746" s="1066">
        <v>2020</v>
      </c>
      <c r="F3746" s="1066" t="s">
        <v>2336</v>
      </c>
      <c r="G3746" s="1064">
        <v>43840</v>
      </c>
      <c r="H3746" s="1117">
        <f t="shared" si="177"/>
        <v>2020</v>
      </c>
      <c r="I3746" s="1118">
        <v>43872.633774398149</v>
      </c>
      <c r="J3746" s="1063" t="s">
        <v>843</v>
      </c>
      <c r="K3746" s="1063" t="s">
        <v>842</v>
      </c>
      <c r="L3746" s="1063" t="s">
        <v>825</v>
      </c>
      <c r="M3746" s="1063">
        <v>19265.400000000001</v>
      </c>
      <c r="N3746" s="1063">
        <v>0</v>
      </c>
      <c r="O3746" s="1062">
        <f>VLOOKUP(C3746,'A. Rate Class Allocations'!$B$124:$J$128,6,FALSE)</f>
        <v>0.96094519236849896</v>
      </c>
      <c r="P3746" s="1061">
        <f>VLOOKUP(C3746,'A. Rate Class Allocations'!$B$124:$J$128,8,FALSE)</f>
        <v>0.98007105038154396</v>
      </c>
      <c r="Q3746" s="1061">
        <f>VLOOKUP(C3746,'A. Rate Class Allocations'!$B$124:$J$128,7,FALSE)</f>
        <v>1.0700573423086499</v>
      </c>
      <c r="R3746" s="1061">
        <f>VLOOKUP(C3746,'A. Rate Class Allocations'!$B$124:$J$128,9,FALSE)</f>
        <v>0.85888650963597402</v>
      </c>
      <c r="S3746" s="1060">
        <f t="shared" si="178"/>
        <v>18144.048994127301</v>
      </c>
      <c r="T3746" s="1060">
        <f t="shared" si="179"/>
        <v>0</v>
      </c>
    </row>
    <row r="3747" spans="1:20" s="1063" customFormat="1">
      <c r="A3747" s="1063" t="s">
        <v>846</v>
      </c>
      <c r="B3747" s="1063" t="s">
        <v>768</v>
      </c>
      <c r="C3747" s="1063" t="s">
        <v>118</v>
      </c>
      <c r="D3747" s="1063" t="s">
        <v>2341</v>
      </c>
      <c r="E3747" s="1066">
        <v>2020</v>
      </c>
      <c r="F3747" s="1066" t="s">
        <v>2336</v>
      </c>
      <c r="G3747" s="1064">
        <v>43581</v>
      </c>
      <c r="H3747" s="1117">
        <f t="shared" si="177"/>
        <v>2019</v>
      </c>
      <c r="I3747" s="1118">
        <v>43893.563053877311</v>
      </c>
      <c r="J3747" s="1063" t="s">
        <v>847</v>
      </c>
      <c r="K3747" s="1063" t="s">
        <v>872</v>
      </c>
      <c r="L3747" s="1063" t="s">
        <v>825</v>
      </c>
      <c r="M3747" s="1063">
        <v>722</v>
      </c>
      <c r="N3747" s="1063">
        <v>2.6</v>
      </c>
      <c r="O3747" s="1062">
        <f>VLOOKUP(C3747,'A. Rate Class Allocations'!$B$124:$J$128,6,FALSE)</f>
        <v>0.96094519236849896</v>
      </c>
      <c r="P3747" s="1061">
        <f>VLOOKUP(C3747,'A. Rate Class Allocations'!$B$124:$J$128,8,FALSE)</f>
        <v>0.98007105038154396</v>
      </c>
      <c r="Q3747" s="1061">
        <f>VLOOKUP(C3747,'A. Rate Class Allocations'!$B$124:$J$128,7,FALSE)</f>
        <v>1.0700573423086499</v>
      </c>
      <c r="R3747" s="1061">
        <f>VLOOKUP(C3747,'A. Rate Class Allocations'!$B$124:$J$128,9,FALSE)</f>
        <v>0.85888650963597402</v>
      </c>
      <c r="S3747" s="1060">
        <f t="shared" si="178"/>
        <v>679.97567523954388</v>
      </c>
      <c r="T3747" s="1060">
        <f t="shared" si="179"/>
        <v>2.38955032119914</v>
      </c>
    </row>
    <row r="3748" spans="1:20" s="1063" customFormat="1">
      <c r="A3748" s="1063" t="s">
        <v>846</v>
      </c>
      <c r="B3748" s="1063" t="s">
        <v>768</v>
      </c>
      <c r="C3748" s="1063" t="s">
        <v>118</v>
      </c>
      <c r="D3748" s="1063" t="s">
        <v>2342</v>
      </c>
      <c r="E3748" s="1066">
        <v>2020</v>
      </c>
      <c r="F3748" s="1066" t="s">
        <v>2336</v>
      </c>
      <c r="G3748" s="1064">
        <v>43833</v>
      </c>
      <c r="H3748" s="1117">
        <f t="shared" si="177"/>
        <v>2020</v>
      </c>
      <c r="I3748" s="1118">
        <v>43872.633245462966</v>
      </c>
      <c r="J3748" s="1063" t="s">
        <v>843</v>
      </c>
      <c r="K3748" s="1063" t="s">
        <v>842</v>
      </c>
      <c r="L3748" s="1063" t="s">
        <v>825</v>
      </c>
      <c r="M3748" s="1063">
        <v>1029.056</v>
      </c>
      <c r="N3748" s="1063">
        <v>0.224</v>
      </c>
      <c r="O3748" s="1062">
        <f>VLOOKUP(C3748,'A. Rate Class Allocations'!$B$124:$J$128,6,FALSE)</f>
        <v>0.96094519236849896</v>
      </c>
      <c r="P3748" s="1061">
        <f>VLOOKUP(C3748,'A. Rate Class Allocations'!$B$124:$J$128,8,FALSE)</f>
        <v>0.98007105038154396</v>
      </c>
      <c r="Q3748" s="1061">
        <f>VLOOKUP(C3748,'A. Rate Class Allocations'!$B$124:$J$128,7,FALSE)</f>
        <v>1.0700573423086499</v>
      </c>
      <c r="R3748" s="1061">
        <f>VLOOKUP(C3748,'A. Rate Class Allocations'!$B$124:$J$128,9,FALSE)</f>
        <v>0.85888650963597402</v>
      </c>
      <c r="S3748" s="1060">
        <f t="shared" si="178"/>
        <v>969.15934689654307</v>
      </c>
      <c r="T3748" s="1060">
        <f t="shared" si="179"/>
        <v>0.20586895074946435</v>
      </c>
    </row>
    <row r="3749" spans="1:20" s="1063" customFormat="1">
      <c r="A3749" s="1063" t="s">
        <v>846</v>
      </c>
      <c r="B3749" s="1063" t="s">
        <v>768</v>
      </c>
      <c r="C3749" s="1063" t="s">
        <v>118</v>
      </c>
      <c r="D3749" s="1063" t="s">
        <v>2342</v>
      </c>
      <c r="E3749" s="1066">
        <v>2020</v>
      </c>
      <c r="F3749" s="1066" t="s">
        <v>2336</v>
      </c>
      <c r="G3749" s="1064">
        <v>43833</v>
      </c>
      <c r="H3749" s="1117">
        <f t="shared" si="177"/>
        <v>2020</v>
      </c>
      <c r="I3749" s="1118">
        <v>43872.633245462966</v>
      </c>
      <c r="J3749" s="1063" t="s">
        <v>843</v>
      </c>
      <c r="K3749" s="1063" t="s">
        <v>842</v>
      </c>
      <c r="L3749" s="1063" t="s">
        <v>825</v>
      </c>
      <c r="M3749" s="1063">
        <v>3360</v>
      </c>
      <c r="N3749" s="1063">
        <v>0</v>
      </c>
      <c r="O3749" s="1062">
        <f>VLOOKUP(C3749,'A. Rate Class Allocations'!$B$124:$J$128,6,FALSE)</f>
        <v>0.96094519236849896</v>
      </c>
      <c r="P3749" s="1061">
        <f>VLOOKUP(C3749,'A. Rate Class Allocations'!$B$124:$J$128,8,FALSE)</f>
        <v>0.98007105038154396</v>
      </c>
      <c r="Q3749" s="1061">
        <f>VLOOKUP(C3749,'A. Rate Class Allocations'!$B$124:$J$128,7,FALSE)</f>
        <v>1.0700573423086499</v>
      </c>
      <c r="R3749" s="1061">
        <f>VLOOKUP(C3749,'A. Rate Class Allocations'!$B$124:$J$128,9,FALSE)</f>
        <v>0.85888650963597402</v>
      </c>
      <c r="S3749" s="1060">
        <f t="shared" si="178"/>
        <v>3164.4297351867967</v>
      </c>
      <c r="T3749" s="1060">
        <f t="shared" si="179"/>
        <v>0</v>
      </c>
    </row>
    <row r="3750" spans="1:20" s="1063" customFormat="1">
      <c r="A3750" s="1063" t="s">
        <v>846</v>
      </c>
      <c r="B3750" s="1063" t="s">
        <v>768</v>
      </c>
      <c r="C3750" s="1063" t="s">
        <v>118</v>
      </c>
      <c r="D3750" s="1063" t="s">
        <v>2342</v>
      </c>
      <c r="E3750" s="1066">
        <v>2020</v>
      </c>
      <c r="F3750" s="1066" t="s">
        <v>2336</v>
      </c>
      <c r="G3750" s="1064">
        <v>43833</v>
      </c>
      <c r="H3750" s="1117">
        <f t="shared" si="177"/>
        <v>2020</v>
      </c>
      <c r="I3750" s="1118">
        <v>43872.633245462966</v>
      </c>
      <c r="J3750" s="1063" t="s">
        <v>843</v>
      </c>
      <c r="K3750" s="1063" t="s">
        <v>842</v>
      </c>
      <c r="L3750" s="1063" t="s">
        <v>825</v>
      </c>
      <c r="M3750" s="1063">
        <v>7005.6</v>
      </c>
      <c r="N3750" s="1063">
        <v>0</v>
      </c>
      <c r="O3750" s="1062">
        <f>VLOOKUP(C3750,'A. Rate Class Allocations'!$B$124:$J$128,6,FALSE)</f>
        <v>0.96094519236849896</v>
      </c>
      <c r="P3750" s="1061">
        <f>VLOOKUP(C3750,'A. Rate Class Allocations'!$B$124:$J$128,8,FALSE)</f>
        <v>0.98007105038154396</v>
      </c>
      <c r="Q3750" s="1061">
        <f>VLOOKUP(C3750,'A. Rate Class Allocations'!$B$124:$J$128,7,FALSE)</f>
        <v>1.0700573423086499</v>
      </c>
      <c r="R3750" s="1061">
        <f>VLOOKUP(C3750,'A. Rate Class Allocations'!$B$124:$J$128,9,FALSE)</f>
        <v>0.85888650963597402</v>
      </c>
      <c r="S3750" s="1060">
        <f t="shared" si="178"/>
        <v>6597.8359978644721</v>
      </c>
      <c r="T3750" s="1060">
        <f t="shared" si="179"/>
        <v>0</v>
      </c>
    </row>
    <row r="3751" spans="1:20" s="1063" customFormat="1">
      <c r="A3751" s="1063" t="s">
        <v>846</v>
      </c>
      <c r="B3751" s="1063" t="s">
        <v>768</v>
      </c>
      <c r="C3751" s="1063" t="s">
        <v>118</v>
      </c>
      <c r="D3751" s="1063" t="s">
        <v>2343</v>
      </c>
      <c r="E3751" s="1066">
        <v>2020</v>
      </c>
      <c r="F3751" s="1066" t="s">
        <v>2336</v>
      </c>
      <c r="G3751" s="1064">
        <v>43850</v>
      </c>
      <c r="H3751" s="1117">
        <f t="shared" si="177"/>
        <v>2020</v>
      </c>
      <c r="I3751" s="1118">
        <v>43859.544903194444</v>
      </c>
      <c r="J3751" s="1063" t="s">
        <v>843</v>
      </c>
      <c r="K3751" s="1063" t="s">
        <v>842</v>
      </c>
      <c r="L3751" s="1063" t="s">
        <v>825</v>
      </c>
      <c r="M3751" s="1063">
        <v>4670.3999999999996</v>
      </c>
      <c r="N3751" s="1063">
        <v>0</v>
      </c>
      <c r="O3751" s="1062">
        <f>VLOOKUP(C3751,'A. Rate Class Allocations'!$B$124:$J$128,6,FALSE)</f>
        <v>0.96094519236849896</v>
      </c>
      <c r="P3751" s="1061">
        <f>VLOOKUP(C3751,'A. Rate Class Allocations'!$B$124:$J$128,8,FALSE)</f>
        <v>0.98007105038154396</v>
      </c>
      <c r="Q3751" s="1061">
        <f>VLOOKUP(C3751,'A. Rate Class Allocations'!$B$124:$J$128,7,FALSE)</f>
        <v>1.0700573423086499</v>
      </c>
      <c r="R3751" s="1061">
        <f>VLOOKUP(C3751,'A. Rate Class Allocations'!$B$124:$J$128,9,FALSE)</f>
        <v>0.85888650963597402</v>
      </c>
      <c r="S3751" s="1060">
        <f t="shared" si="178"/>
        <v>4398.5573319096475</v>
      </c>
      <c r="T3751" s="1060">
        <f t="shared" si="179"/>
        <v>0</v>
      </c>
    </row>
    <row r="3752" spans="1:20" s="1063" customFormat="1">
      <c r="A3752" s="1063" t="s">
        <v>846</v>
      </c>
      <c r="B3752" s="1063" t="s">
        <v>768</v>
      </c>
      <c r="C3752" s="1063" t="s">
        <v>118</v>
      </c>
      <c r="D3752" s="1063" t="s">
        <v>2344</v>
      </c>
      <c r="E3752" s="1066">
        <v>2020</v>
      </c>
      <c r="F3752" s="1066" t="s">
        <v>2336</v>
      </c>
      <c r="G3752" s="1064">
        <v>43238</v>
      </c>
      <c r="H3752" s="1117">
        <f t="shared" si="177"/>
        <v>2018</v>
      </c>
      <c r="I3752" s="1118">
        <v>43866.74119119213</v>
      </c>
      <c r="J3752" s="1063" t="s">
        <v>843</v>
      </c>
      <c r="K3752" s="1063" t="s">
        <v>842</v>
      </c>
      <c r="L3752" s="1063" t="s">
        <v>825</v>
      </c>
      <c r="M3752" s="1063">
        <v>20121.72</v>
      </c>
      <c r="N3752" s="1063">
        <v>4.38</v>
      </c>
      <c r="O3752" s="1062">
        <f>VLOOKUP(C3752,'A. Rate Class Allocations'!$B$124:$J$128,6,FALSE)</f>
        <v>0.96094519236849896</v>
      </c>
      <c r="P3752" s="1061">
        <f>VLOOKUP(C3752,'A. Rate Class Allocations'!$B$124:$J$128,8,FALSE)</f>
        <v>0.98007105038154396</v>
      </c>
      <c r="Q3752" s="1061">
        <f>VLOOKUP(C3752,'A. Rate Class Allocations'!$B$124:$J$128,7,FALSE)</f>
        <v>1.0700573423086499</v>
      </c>
      <c r="R3752" s="1061">
        <f>VLOOKUP(C3752,'A. Rate Class Allocations'!$B$124:$J$128,9,FALSE)</f>
        <v>0.85888650963597402</v>
      </c>
      <c r="S3752" s="1060">
        <f t="shared" si="178"/>
        <v>18950.526515209189</v>
      </c>
      <c r="T3752" s="1060">
        <f t="shared" si="179"/>
        <v>4.0254732334047043</v>
      </c>
    </row>
    <row r="3753" spans="1:20" s="1063" customFormat="1">
      <c r="A3753" s="1063" t="s">
        <v>846</v>
      </c>
      <c r="B3753" s="1063" t="s">
        <v>768</v>
      </c>
      <c r="C3753" s="1063" t="s">
        <v>118</v>
      </c>
      <c r="D3753" s="1063" t="s">
        <v>2344</v>
      </c>
      <c r="E3753" s="1066">
        <v>2020</v>
      </c>
      <c r="F3753" s="1066" t="s">
        <v>2336</v>
      </c>
      <c r="G3753" s="1064">
        <v>43238</v>
      </c>
      <c r="H3753" s="1117">
        <f t="shared" si="177"/>
        <v>2018</v>
      </c>
      <c r="I3753" s="1118">
        <v>43866.74119119213</v>
      </c>
      <c r="J3753" s="1063" t="s">
        <v>847</v>
      </c>
      <c r="K3753" s="1063" t="s">
        <v>842</v>
      </c>
      <c r="L3753" s="1063" t="s">
        <v>825</v>
      </c>
      <c r="M3753" s="1063">
        <v>20916</v>
      </c>
      <c r="N3753" s="1063">
        <v>9.7899999999999991</v>
      </c>
      <c r="O3753" s="1062">
        <f>VLOOKUP(C3753,'A. Rate Class Allocations'!$B$124:$J$128,6,FALSE)</f>
        <v>0.96094519236849896</v>
      </c>
      <c r="P3753" s="1061">
        <f>VLOOKUP(C3753,'A. Rate Class Allocations'!$B$124:$J$128,8,FALSE)</f>
        <v>0.98007105038154396</v>
      </c>
      <c r="Q3753" s="1061">
        <f>VLOOKUP(C3753,'A. Rate Class Allocations'!$B$124:$J$128,7,FALSE)</f>
        <v>1.0700573423086499</v>
      </c>
      <c r="R3753" s="1061">
        <f>VLOOKUP(C3753,'A. Rate Class Allocations'!$B$124:$J$128,9,FALSE)</f>
        <v>0.85888650963597402</v>
      </c>
      <c r="S3753" s="1060">
        <f t="shared" si="178"/>
        <v>19698.575101537812</v>
      </c>
      <c r="T3753" s="1060">
        <f t="shared" si="179"/>
        <v>8.9975760171306067</v>
      </c>
    </row>
    <row r="3754" spans="1:20" s="1063" customFormat="1">
      <c r="A3754" s="1063" t="s">
        <v>846</v>
      </c>
      <c r="B3754" s="1063" t="s">
        <v>768</v>
      </c>
      <c r="C3754" s="1063" t="s">
        <v>118</v>
      </c>
      <c r="D3754" s="1063" t="s">
        <v>2345</v>
      </c>
      <c r="E3754" s="1066">
        <v>2020</v>
      </c>
      <c r="F3754" s="1066" t="s">
        <v>2336</v>
      </c>
      <c r="G3754" s="1064">
        <v>43833</v>
      </c>
      <c r="H3754" s="1117">
        <f t="shared" si="177"/>
        <v>2020</v>
      </c>
      <c r="I3754" s="1118">
        <v>43851.834850671294</v>
      </c>
      <c r="J3754" s="1063" t="s">
        <v>843</v>
      </c>
      <c r="K3754" s="1063" t="s">
        <v>842</v>
      </c>
      <c r="L3754" s="1063" t="s">
        <v>825</v>
      </c>
      <c r="M3754" s="1063">
        <v>5880</v>
      </c>
      <c r="N3754" s="1063">
        <v>0</v>
      </c>
      <c r="O3754" s="1062">
        <f>VLOOKUP(C3754,'A. Rate Class Allocations'!$B$124:$J$128,6,FALSE)</f>
        <v>0.96094519236849896</v>
      </c>
      <c r="P3754" s="1061">
        <f>VLOOKUP(C3754,'A. Rate Class Allocations'!$B$124:$J$128,8,FALSE)</f>
        <v>0.98007105038154396</v>
      </c>
      <c r="Q3754" s="1061">
        <f>VLOOKUP(C3754,'A. Rate Class Allocations'!$B$124:$J$128,7,FALSE)</f>
        <v>1.0700573423086499</v>
      </c>
      <c r="R3754" s="1061">
        <f>VLOOKUP(C3754,'A. Rate Class Allocations'!$B$124:$J$128,9,FALSE)</f>
        <v>0.85888650963597402</v>
      </c>
      <c r="S3754" s="1060">
        <f t="shared" si="178"/>
        <v>5537.7520365768942</v>
      </c>
      <c r="T3754" s="1060">
        <f t="shared" si="179"/>
        <v>0</v>
      </c>
    </row>
    <row r="3755" spans="1:20" s="1063" customFormat="1">
      <c r="A3755" s="1063" t="s">
        <v>846</v>
      </c>
      <c r="B3755" s="1063" t="s">
        <v>768</v>
      </c>
      <c r="C3755" s="1063" t="s">
        <v>118</v>
      </c>
      <c r="D3755" s="1063" t="s">
        <v>2346</v>
      </c>
      <c r="E3755" s="1066">
        <v>2020</v>
      </c>
      <c r="F3755" s="1066" t="s">
        <v>2336</v>
      </c>
      <c r="G3755" s="1064">
        <v>42942</v>
      </c>
      <c r="H3755" s="1117">
        <f t="shared" si="177"/>
        <v>2017</v>
      </c>
      <c r="I3755" s="1118">
        <v>43887.738415462962</v>
      </c>
      <c r="J3755" s="1063" t="s">
        <v>843</v>
      </c>
      <c r="K3755" s="1063" t="s">
        <v>842</v>
      </c>
      <c r="L3755" s="1063" t="s">
        <v>825</v>
      </c>
      <c r="M3755" s="1063">
        <v>70518</v>
      </c>
      <c r="N3755" s="1063">
        <v>0</v>
      </c>
      <c r="O3755" s="1062">
        <f>VLOOKUP(C3755,'A. Rate Class Allocations'!$B$124:$J$128,6,FALSE)</f>
        <v>0.96094519236849896</v>
      </c>
      <c r="P3755" s="1061">
        <f>VLOOKUP(C3755,'A. Rate Class Allocations'!$B$124:$J$128,8,FALSE)</f>
        <v>0.98007105038154396</v>
      </c>
      <c r="Q3755" s="1061">
        <f>VLOOKUP(C3755,'A. Rate Class Allocations'!$B$124:$J$128,7,FALSE)</f>
        <v>1.0700573423086499</v>
      </c>
      <c r="R3755" s="1061">
        <f>VLOOKUP(C3755,'A. Rate Class Allocations'!$B$124:$J$128,9,FALSE)</f>
        <v>0.85888650963597402</v>
      </c>
      <c r="S3755" s="1060">
        <f t="shared" si="178"/>
        <v>66413.469067232902</v>
      </c>
      <c r="T3755" s="1060">
        <f t="shared" si="179"/>
        <v>0</v>
      </c>
    </row>
    <row r="3756" spans="1:20" s="1063" customFormat="1">
      <c r="A3756" s="1063" t="s">
        <v>846</v>
      </c>
      <c r="B3756" s="1063" t="s">
        <v>768</v>
      </c>
      <c r="C3756" s="1063" t="s">
        <v>118</v>
      </c>
      <c r="D3756" s="1063" t="s">
        <v>2346</v>
      </c>
      <c r="E3756" s="1066">
        <v>2020</v>
      </c>
      <c r="F3756" s="1066" t="s">
        <v>2336</v>
      </c>
      <c r="G3756" s="1064">
        <v>42942</v>
      </c>
      <c r="H3756" s="1117">
        <f t="shared" si="177"/>
        <v>2017</v>
      </c>
      <c r="I3756" s="1118">
        <v>43887.738415462962</v>
      </c>
      <c r="J3756" s="1063" t="s">
        <v>843</v>
      </c>
      <c r="K3756" s="1063" t="s">
        <v>842</v>
      </c>
      <c r="L3756" s="1063" t="s">
        <v>825</v>
      </c>
      <c r="M3756" s="1063">
        <v>4872</v>
      </c>
      <c r="N3756" s="1063">
        <v>0</v>
      </c>
      <c r="O3756" s="1062">
        <f>VLOOKUP(C3756,'A. Rate Class Allocations'!$B$124:$J$128,6,FALSE)</f>
        <v>0.96094519236849896</v>
      </c>
      <c r="P3756" s="1061">
        <f>VLOOKUP(C3756,'A. Rate Class Allocations'!$B$124:$J$128,8,FALSE)</f>
        <v>0.98007105038154396</v>
      </c>
      <c r="Q3756" s="1061">
        <f>VLOOKUP(C3756,'A. Rate Class Allocations'!$B$124:$J$128,7,FALSE)</f>
        <v>1.0700573423086499</v>
      </c>
      <c r="R3756" s="1061">
        <f>VLOOKUP(C3756,'A. Rate Class Allocations'!$B$124:$J$128,9,FALSE)</f>
        <v>0.85888650963597402</v>
      </c>
      <c r="S3756" s="1060">
        <f t="shared" si="178"/>
        <v>4588.4231160208565</v>
      </c>
      <c r="T3756" s="1060">
        <f t="shared" si="179"/>
        <v>0</v>
      </c>
    </row>
    <row r="3757" spans="1:20" s="1063" customFormat="1">
      <c r="A3757" s="1063" t="s">
        <v>846</v>
      </c>
      <c r="B3757" s="1063" t="s">
        <v>768</v>
      </c>
      <c r="C3757" s="1063" t="s">
        <v>118</v>
      </c>
      <c r="D3757" s="1063" t="s">
        <v>2347</v>
      </c>
      <c r="E3757" s="1066">
        <v>2020</v>
      </c>
      <c r="F3757" s="1066" t="s">
        <v>2336</v>
      </c>
      <c r="G3757" s="1064">
        <v>43840</v>
      </c>
      <c r="H3757" s="1117">
        <f t="shared" si="177"/>
        <v>2020</v>
      </c>
      <c r="I3757" s="1118">
        <v>43872.632299745368</v>
      </c>
      <c r="J3757" s="1063" t="s">
        <v>843</v>
      </c>
      <c r="K3757" s="1063" t="s">
        <v>842</v>
      </c>
      <c r="L3757" s="1063" t="s">
        <v>825</v>
      </c>
      <c r="M3757" s="1063">
        <v>1638</v>
      </c>
      <c r="N3757" s="1063">
        <v>0</v>
      </c>
      <c r="O3757" s="1062">
        <f>VLOOKUP(C3757,'A. Rate Class Allocations'!$B$124:$J$128,6,FALSE)</f>
        <v>0.96094519236849896</v>
      </c>
      <c r="P3757" s="1061">
        <f>VLOOKUP(C3757,'A. Rate Class Allocations'!$B$124:$J$128,8,FALSE)</f>
        <v>0.98007105038154396</v>
      </c>
      <c r="Q3757" s="1061">
        <f>VLOOKUP(C3757,'A. Rate Class Allocations'!$B$124:$J$128,7,FALSE)</f>
        <v>1.0700573423086499</v>
      </c>
      <c r="R3757" s="1061">
        <f>VLOOKUP(C3757,'A. Rate Class Allocations'!$B$124:$J$128,9,FALSE)</f>
        <v>0.85888650963597402</v>
      </c>
      <c r="S3757" s="1060">
        <f t="shared" si="178"/>
        <v>1542.6594959035635</v>
      </c>
      <c r="T3757" s="1060">
        <f t="shared" si="179"/>
        <v>0</v>
      </c>
    </row>
    <row r="3758" spans="1:20" s="1063" customFormat="1">
      <c r="A3758" s="1063" t="s">
        <v>846</v>
      </c>
      <c r="B3758" s="1063" t="s">
        <v>768</v>
      </c>
      <c r="C3758" s="1063" t="s">
        <v>118</v>
      </c>
      <c r="D3758" s="1063" t="s">
        <v>2347</v>
      </c>
      <c r="E3758" s="1066">
        <v>2020</v>
      </c>
      <c r="F3758" s="1066" t="s">
        <v>2336</v>
      </c>
      <c r="G3758" s="1064">
        <v>43840</v>
      </c>
      <c r="H3758" s="1117">
        <f t="shared" si="177"/>
        <v>2020</v>
      </c>
      <c r="I3758" s="1118">
        <v>43872.632299745368</v>
      </c>
      <c r="J3758" s="1063" t="s">
        <v>843</v>
      </c>
      <c r="K3758" s="1063" t="s">
        <v>842</v>
      </c>
      <c r="L3758" s="1063" t="s">
        <v>825</v>
      </c>
      <c r="M3758" s="1063">
        <v>1719.9936</v>
      </c>
      <c r="N3758" s="1063">
        <v>0.37440000000000001</v>
      </c>
      <c r="O3758" s="1062">
        <f>VLOOKUP(C3758,'A. Rate Class Allocations'!$B$124:$J$128,6,FALSE)</f>
        <v>0.96094519236849896</v>
      </c>
      <c r="P3758" s="1061">
        <f>VLOOKUP(C3758,'A. Rate Class Allocations'!$B$124:$J$128,8,FALSE)</f>
        <v>0.98007105038154396</v>
      </c>
      <c r="Q3758" s="1061">
        <f>VLOOKUP(C3758,'A. Rate Class Allocations'!$B$124:$J$128,7,FALSE)</f>
        <v>1.0700573423086499</v>
      </c>
      <c r="R3758" s="1061">
        <f>VLOOKUP(C3758,'A. Rate Class Allocations'!$B$124:$J$128,9,FALSE)</f>
        <v>0.85888650963597402</v>
      </c>
      <c r="S3758" s="1060">
        <f t="shared" si="178"/>
        <v>1619.8806226699362</v>
      </c>
      <c r="T3758" s="1060">
        <f t="shared" si="179"/>
        <v>0.34409524625267618</v>
      </c>
    </row>
    <row r="3759" spans="1:20" s="1063" customFormat="1">
      <c r="A3759" s="1063" t="s">
        <v>846</v>
      </c>
      <c r="B3759" s="1063" t="s">
        <v>768</v>
      </c>
      <c r="C3759" s="1063" t="s">
        <v>118</v>
      </c>
      <c r="D3759" s="1063" t="s">
        <v>2347</v>
      </c>
      <c r="E3759" s="1066">
        <v>2020</v>
      </c>
      <c r="F3759" s="1066" t="s">
        <v>2336</v>
      </c>
      <c r="G3759" s="1064">
        <v>43840</v>
      </c>
      <c r="H3759" s="1117">
        <f t="shared" si="177"/>
        <v>2020</v>
      </c>
      <c r="I3759" s="1118">
        <v>43872.632299745368</v>
      </c>
      <c r="J3759" s="1063" t="s">
        <v>843</v>
      </c>
      <c r="K3759" s="1063" t="s">
        <v>842</v>
      </c>
      <c r="L3759" s="1063" t="s">
        <v>825</v>
      </c>
      <c r="M3759" s="1063">
        <v>73.504000000000005</v>
      </c>
      <c r="N3759" s="1063">
        <v>1.6E-2</v>
      </c>
      <c r="O3759" s="1062">
        <f>VLOOKUP(C3759,'A. Rate Class Allocations'!$B$124:$J$128,6,FALSE)</f>
        <v>0.96094519236849896</v>
      </c>
      <c r="P3759" s="1061">
        <f>VLOOKUP(C3759,'A. Rate Class Allocations'!$B$124:$J$128,8,FALSE)</f>
        <v>0.98007105038154396</v>
      </c>
      <c r="Q3759" s="1061">
        <f>VLOOKUP(C3759,'A. Rate Class Allocations'!$B$124:$J$128,7,FALSE)</f>
        <v>1.0700573423086499</v>
      </c>
      <c r="R3759" s="1061">
        <f>VLOOKUP(C3759,'A. Rate Class Allocations'!$B$124:$J$128,9,FALSE)</f>
        <v>0.85888650963597402</v>
      </c>
      <c r="S3759" s="1060">
        <f t="shared" si="178"/>
        <v>69.225667635467374</v>
      </c>
      <c r="T3759" s="1060">
        <f t="shared" si="179"/>
        <v>1.4704925053533166E-2</v>
      </c>
    </row>
    <row r="3760" spans="1:20" s="1063" customFormat="1">
      <c r="A3760" s="1063" t="s">
        <v>846</v>
      </c>
      <c r="B3760" s="1063" t="s">
        <v>768</v>
      </c>
      <c r="C3760" s="1063" t="s">
        <v>118</v>
      </c>
      <c r="D3760" s="1063" t="s">
        <v>2348</v>
      </c>
      <c r="E3760" s="1066">
        <v>2020</v>
      </c>
      <c r="F3760" s="1066" t="s">
        <v>2336</v>
      </c>
      <c r="G3760" s="1064">
        <v>43432</v>
      </c>
      <c r="H3760" s="1117">
        <f t="shared" si="177"/>
        <v>2018</v>
      </c>
      <c r="I3760" s="1118">
        <v>43893.561656851853</v>
      </c>
      <c r="J3760" s="1063" t="s">
        <v>843</v>
      </c>
      <c r="K3760" s="1063" t="s">
        <v>842</v>
      </c>
      <c r="L3760" s="1063" t="s">
        <v>825</v>
      </c>
      <c r="M3760" s="1063">
        <v>224.42</v>
      </c>
      <c r="N3760" s="1063">
        <v>5.74E-2</v>
      </c>
      <c r="O3760" s="1062">
        <f>VLOOKUP(C3760,'A. Rate Class Allocations'!$B$124:$J$128,6,FALSE)</f>
        <v>0.96094519236849896</v>
      </c>
      <c r="P3760" s="1061">
        <f>VLOOKUP(C3760,'A. Rate Class Allocations'!$B$124:$J$128,8,FALSE)</f>
        <v>0.98007105038154396</v>
      </c>
      <c r="Q3760" s="1061">
        <f>VLOOKUP(C3760,'A. Rate Class Allocations'!$B$124:$J$128,7,FALSE)</f>
        <v>1.0700573423086499</v>
      </c>
      <c r="R3760" s="1061">
        <f>VLOOKUP(C3760,'A. Rate Class Allocations'!$B$124:$J$128,9,FALSE)</f>
        <v>0.85888650963597402</v>
      </c>
      <c r="S3760" s="1060">
        <f t="shared" si="178"/>
        <v>211.35753606268483</v>
      </c>
      <c r="T3760" s="1060">
        <f t="shared" si="179"/>
        <v>5.2753918629550242E-2</v>
      </c>
    </row>
    <row r="3761" spans="1:20" s="1063" customFormat="1">
      <c r="A3761" s="1063" t="s">
        <v>846</v>
      </c>
      <c r="B3761" s="1063" t="s">
        <v>768</v>
      </c>
      <c r="C3761" s="1063" t="s">
        <v>118</v>
      </c>
      <c r="D3761" s="1063" t="s">
        <v>2348</v>
      </c>
      <c r="E3761" s="1066">
        <v>2020</v>
      </c>
      <c r="F3761" s="1066" t="s">
        <v>2336</v>
      </c>
      <c r="G3761" s="1064">
        <v>43432</v>
      </c>
      <c r="H3761" s="1117">
        <f t="shared" si="177"/>
        <v>2018</v>
      </c>
      <c r="I3761" s="1118">
        <v>43893.561656851853</v>
      </c>
      <c r="J3761" s="1063" t="s">
        <v>843</v>
      </c>
      <c r="K3761" s="1063" t="s">
        <v>842</v>
      </c>
      <c r="L3761" s="1063" t="s">
        <v>825</v>
      </c>
      <c r="M3761" s="1063">
        <v>2205.12</v>
      </c>
      <c r="N3761" s="1063">
        <v>0.48</v>
      </c>
      <c r="O3761" s="1062">
        <f>VLOOKUP(C3761,'A. Rate Class Allocations'!$B$124:$J$128,6,FALSE)</f>
        <v>0.96094519236849896</v>
      </c>
      <c r="P3761" s="1061">
        <f>VLOOKUP(C3761,'A. Rate Class Allocations'!$B$124:$J$128,8,FALSE)</f>
        <v>0.98007105038154396</v>
      </c>
      <c r="Q3761" s="1061">
        <f>VLOOKUP(C3761,'A. Rate Class Allocations'!$B$124:$J$128,7,FALSE)</f>
        <v>1.0700573423086499</v>
      </c>
      <c r="R3761" s="1061">
        <f>VLOOKUP(C3761,'A. Rate Class Allocations'!$B$124:$J$128,9,FALSE)</f>
        <v>0.85888650963597402</v>
      </c>
      <c r="S3761" s="1060">
        <f t="shared" si="178"/>
        <v>2076.7700290640205</v>
      </c>
      <c r="T3761" s="1060">
        <f t="shared" si="179"/>
        <v>0.44114775160599501</v>
      </c>
    </row>
    <row r="3762" spans="1:20" s="1063" customFormat="1">
      <c r="A3762" s="1063" t="s">
        <v>846</v>
      </c>
      <c r="B3762" s="1063" t="s">
        <v>768</v>
      </c>
      <c r="C3762" s="1063" t="s">
        <v>118</v>
      </c>
      <c r="D3762" s="1063" t="s">
        <v>2348</v>
      </c>
      <c r="E3762" s="1066">
        <v>2020</v>
      </c>
      <c r="F3762" s="1066" t="s">
        <v>2336</v>
      </c>
      <c r="G3762" s="1064">
        <v>43432</v>
      </c>
      <c r="H3762" s="1117">
        <f t="shared" si="177"/>
        <v>2018</v>
      </c>
      <c r="I3762" s="1118">
        <v>43893.561656851853</v>
      </c>
      <c r="J3762" s="1063" t="s">
        <v>843</v>
      </c>
      <c r="K3762" s="1063" t="s">
        <v>842</v>
      </c>
      <c r="L3762" s="1063" t="s">
        <v>825</v>
      </c>
      <c r="M3762" s="1063">
        <v>273</v>
      </c>
      <c r="N3762" s="1063">
        <v>0</v>
      </c>
      <c r="O3762" s="1062">
        <f>VLOOKUP(C3762,'A. Rate Class Allocations'!$B$124:$J$128,6,FALSE)</f>
        <v>0.96094519236849896</v>
      </c>
      <c r="P3762" s="1061">
        <f>VLOOKUP(C3762,'A. Rate Class Allocations'!$B$124:$J$128,8,FALSE)</f>
        <v>0.98007105038154396</v>
      </c>
      <c r="Q3762" s="1061">
        <f>VLOOKUP(C3762,'A. Rate Class Allocations'!$B$124:$J$128,7,FALSE)</f>
        <v>1.0700573423086499</v>
      </c>
      <c r="R3762" s="1061">
        <f>VLOOKUP(C3762,'A. Rate Class Allocations'!$B$124:$J$128,9,FALSE)</f>
        <v>0.85888650963597402</v>
      </c>
      <c r="S3762" s="1060">
        <f t="shared" si="178"/>
        <v>257.10991598392724</v>
      </c>
      <c r="T3762" s="1060">
        <f t="shared" si="179"/>
        <v>0</v>
      </c>
    </row>
    <row r="3763" spans="1:20" s="1063" customFormat="1">
      <c r="A3763" s="1063" t="s">
        <v>846</v>
      </c>
      <c r="B3763" s="1063" t="s">
        <v>768</v>
      </c>
      <c r="C3763" s="1063" t="s">
        <v>118</v>
      </c>
      <c r="D3763" s="1063" t="s">
        <v>2348</v>
      </c>
      <c r="E3763" s="1066">
        <v>2020</v>
      </c>
      <c r="F3763" s="1066" t="s">
        <v>2336</v>
      </c>
      <c r="G3763" s="1064">
        <v>43432</v>
      </c>
      <c r="H3763" s="1117">
        <f t="shared" si="177"/>
        <v>2018</v>
      </c>
      <c r="I3763" s="1118">
        <v>43893.561656851853</v>
      </c>
      <c r="J3763" s="1063" t="s">
        <v>843</v>
      </c>
      <c r="K3763" s="1063" t="s">
        <v>842</v>
      </c>
      <c r="L3763" s="1063" t="s">
        <v>825</v>
      </c>
      <c r="M3763" s="1063">
        <v>1361.028</v>
      </c>
      <c r="N3763" s="1063">
        <v>0.34799999999999998</v>
      </c>
      <c r="O3763" s="1062">
        <f>VLOOKUP(C3763,'A. Rate Class Allocations'!$B$124:$J$128,6,FALSE)</f>
        <v>0.96094519236849896</v>
      </c>
      <c r="P3763" s="1061">
        <f>VLOOKUP(C3763,'A. Rate Class Allocations'!$B$124:$J$128,8,FALSE)</f>
        <v>0.98007105038154396</v>
      </c>
      <c r="Q3763" s="1061">
        <f>VLOOKUP(C3763,'A. Rate Class Allocations'!$B$124:$J$128,7,FALSE)</f>
        <v>1.0700573423086499</v>
      </c>
      <c r="R3763" s="1061">
        <f>VLOOKUP(C3763,'A. Rate Class Allocations'!$B$124:$J$128,9,FALSE)</f>
        <v>0.85888650963597402</v>
      </c>
      <c r="S3763" s="1060">
        <f t="shared" si="178"/>
        <v>1281.8087719112548</v>
      </c>
      <c r="T3763" s="1060">
        <f t="shared" si="179"/>
        <v>0.3198321199143464</v>
      </c>
    </row>
    <row r="3764" spans="1:20" s="1063" customFormat="1">
      <c r="A3764" s="1063" t="s">
        <v>846</v>
      </c>
      <c r="B3764" s="1063" t="s">
        <v>768</v>
      </c>
      <c r="C3764" s="1063" t="s">
        <v>118</v>
      </c>
      <c r="D3764" s="1063" t="s">
        <v>2348</v>
      </c>
      <c r="E3764" s="1066">
        <v>2020</v>
      </c>
      <c r="F3764" s="1066" t="s">
        <v>2336</v>
      </c>
      <c r="G3764" s="1064">
        <v>43432</v>
      </c>
      <c r="H3764" s="1117">
        <f t="shared" si="177"/>
        <v>2018</v>
      </c>
      <c r="I3764" s="1118">
        <v>43893.561656851853</v>
      </c>
      <c r="J3764" s="1063" t="s">
        <v>843</v>
      </c>
      <c r="K3764" s="1063" t="s">
        <v>842</v>
      </c>
      <c r="L3764" s="1063" t="s">
        <v>825</v>
      </c>
      <c r="M3764" s="1063">
        <v>2280.1129999999998</v>
      </c>
      <c r="N3764" s="1063">
        <v>0.58299999999999996</v>
      </c>
      <c r="O3764" s="1062">
        <f>VLOOKUP(C3764,'A. Rate Class Allocations'!$B$124:$J$128,6,FALSE)</f>
        <v>0.96094519236849896</v>
      </c>
      <c r="P3764" s="1061">
        <f>VLOOKUP(C3764,'A. Rate Class Allocations'!$B$124:$J$128,8,FALSE)</f>
        <v>0.98007105038154396</v>
      </c>
      <c r="Q3764" s="1061">
        <f>VLOOKUP(C3764,'A. Rate Class Allocations'!$B$124:$J$128,7,FALSE)</f>
        <v>1.0700573423086499</v>
      </c>
      <c r="R3764" s="1061">
        <f>VLOOKUP(C3764,'A. Rate Class Allocations'!$B$124:$J$128,9,FALSE)</f>
        <v>0.85888650963597402</v>
      </c>
      <c r="S3764" s="1060">
        <f t="shared" si="178"/>
        <v>2147.398028805349</v>
      </c>
      <c r="T3764" s="1060">
        <f t="shared" si="179"/>
        <v>0.5358107066381147</v>
      </c>
    </row>
    <row r="3765" spans="1:20" s="1063" customFormat="1">
      <c r="A3765" s="1063" t="s">
        <v>846</v>
      </c>
      <c r="B3765" s="1063" t="s">
        <v>768</v>
      </c>
      <c r="C3765" s="1063" t="s">
        <v>118</v>
      </c>
      <c r="D3765" s="1063" t="s">
        <v>2348</v>
      </c>
      <c r="E3765" s="1066">
        <v>2020</v>
      </c>
      <c r="F3765" s="1066" t="s">
        <v>2336</v>
      </c>
      <c r="G3765" s="1064">
        <v>43432</v>
      </c>
      <c r="H3765" s="1117">
        <f t="shared" si="177"/>
        <v>2018</v>
      </c>
      <c r="I3765" s="1118">
        <v>43893.561656851853</v>
      </c>
      <c r="J3765" s="1063" t="s">
        <v>847</v>
      </c>
      <c r="K3765" s="1063" t="s">
        <v>842</v>
      </c>
      <c r="L3765" s="1063" t="s">
        <v>825</v>
      </c>
      <c r="M3765" s="1063">
        <v>6010</v>
      </c>
      <c r="N3765" s="1063">
        <v>0.6</v>
      </c>
      <c r="O3765" s="1062">
        <f>VLOOKUP(C3765,'A. Rate Class Allocations'!$B$124:$J$128,6,FALSE)</f>
        <v>0.96094519236849896</v>
      </c>
      <c r="P3765" s="1061">
        <f>VLOOKUP(C3765,'A. Rate Class Allocations'!$B$124:$J$128,8,FALSE)</f>
        <v>0.98007105038154396</v>
      </c>
      <c r="Q3765" s="1061">
        <f>VLOOKUP(C3765,'A. Rate Class Allocations'!$B$124:$J$128,7,FALSE)</f>
        <v>1.0700573423086499</v>
      </c>
      <c r="R3765" s="1061">
        <f>VLOOKUP(C3765,'A. Rate Class Allocations'!$B$124:$J$128,9,FALSE)</f>
        <v>0.85888650963597402</v>
      </c>
      <c r="S3765" s="1060">
        <f t="shared" si="178"/>
        <v>5660.1853299025752</v>
      </c>
      <c r="T3765" s="1060">
        <f t="shared" si="179"/>
        <v>0.55143468950749386</v>
      </c>
    </row>
    <row r="3766" spans="1:20" s="1063" customFormat="1">
      <c r="A3766" s="1063" t="s">
        <v>846</v>
      </c>
      <c r="B3766" s="1063" t="s">
        <v>768</v>
      </c>
      <c r="C3766" s="1063" t="s">
        <v>118</v>
      </c>
      <c r="D3766" s="1063" t="s">
        <v>2349</v>
      </c>
      <c r="E3766" s="1066">
        <v>2020</v>
      </c>
      <c r="F3766" s="1066" t="s">
        <v>2336</v>
      </c>
      <c r="G3766" s="1064">
        <v>43404</v>
      </c>
      <c r="H3766" s="1117">
        <f t="shared" si="177"/>
        <v>2018</v>
      </c>
      <c r="I3766" s="1118">
        <v>43893.561877986111</v>
      </c>
      <c r="J3766" s="1063" t="s">
        <v>843</v>
      </c>
      <c r="K3766" s="1063" t="s">
        <v>842</v>
      </c>
      <c r="L3766" s="1063" t="s">
        <v>825</v>
      </c>
      <c r="M3766" s="1063">
        <v>32.06</v>
      </c>
      <c r="N3766" s="1063">
        <v>8.2000000000000007E-3</v>
      </c>
      <c r="O3766" s="1062">
        <f>VLOOKUP(C3766,'A. Rate Class Allocations'!$B$124:$J$128,6,FALSE)</f>
        <v>0.96094519236849896</v>
      </c>
      <c r="P3766" s="1061">
        <f>VLOOKUP(C3766,'A. Rate Class Allocations'!$B$124:$J$128,8,FALSE)</f>
        <v>0.98007105038154396</v>
      </c>
      <c r="Q3766" s="1061">
        <f>VLOOKUP(C3766,'A. Rate Class Allocations'!$B$124:$J$128,7,FALSE)</f>
        <v>1.0700573423086499</v>
      </c>
      <c r="R3766" s="1061">
        <f>VLOOKUP(C3766,'A. Rate Class Allocations'!$B$124:$J$128,9,FALSE)</f>
        <v>0.85888650963597402</v>
      </c>
      <c r="S3766" s="1060">
        <f t="shared" si="178"/>
        <v>30.19393372324069</v>
      </c>
      <c r="T3766" s="1060">
        <f t="shared" si="179"/>
        <v>7.5362740899357497E-3</v>
      </c>
    </row>
    <row r="3767" spans="1:20" s="1063" customFormat="1">
      <c r="A3767" s="1063" t="s">
        <v>846</v>
      </c>
      <c r="B3767" s="1063" t="s">
        <v>768</v>
      </c>
      <c r="C3767" s="1063" t="s">
        <v>118</v>
      </c>
      <c r="D3767" s="1063" t="s">
        <v>2349</v>
      </c>
      <c r="E3767" s="1066">
        <v>2020</v>
      </c>
      <c r="F3767" s="1066" t="s">
        <v>2336</v>
      </c>
      <c r="G3767" s="1064">
        <v>43404</v>
      </c>
      <c r="H3767" s="1117">
        <f t="shared" si="177"/>
        <v>2018</v>
      </c>
      <c r="I3767" s="1118">
        <v>43893.561877986111</v>
      </c>
      <c r="J3767" s="1063" t="s">
        <v>843</v>
      </c>
      <c r="K3767" s="1063" t="s">
        <v>842</v>
      </c>
      <c r="L3767" s="1063" t="s">
        <v>825</v>
      </c>
      <c r="M3767" s="1063">
        <v>183.76</v>
      </c>
      <c r="N3767" s="1063">
        <v>0.04</v>
      </c>
      <c r="O3767" s="1062">
        <f>VLOOKUP(C3767,'A. Rate Class Allocations'!$B$124:$J$128,6,FALSE)</f>
        <v>0.96094519236849896</v>
      </c>
      <c r="P3767" s="1061">
        <f>VLOOKUP(C3767,'A. Rate Class Allocations'!$B$124:$J$128,8,FALSE)</f>
        <v>0.98007105038154396</v>
      </c>
      <c r="Q3767" s="1061">
        <f>VLOOKUP(C3767,'A. Rate Class Allocations'!$B$124:$J$128,7,FALSE)</f>
        <v>1.0700573423086499</v>
      </c>
      <c r="R3767" s="1061">
        <f>VLOOKUP(C3767,'A. Rate Class Allocations'!$B$124:$J$128,9,FALSE)</f>
        <v>0.85888650963597402</v>
      </c>
      <c r="S3767" s="1060">
        <f t="shared" si="178"/>
        <v>173.06416908866839</v>
      </c>
      <c r="T3767" s="1060">
        <f t="shared" si="179"/>
        <v>3.6762312633832922E-2</v>
      </c>
    </row>
    <row r="3768" spans="1:20" s="1063" customFormat="1">
      <c r="A3768" s="1063" t="s">
        <v>846</v>
      </c>
      <c r="B3768" s="1063" t="s">
        <v>768</v>
      </c>
      <c r="C3768" s="1063" t="s">
        <v>118</v>
      </c>
      <c r="D3768" s="1063" t="s">
        <v>2349</v>
      </c>
      <c r="E3768" s="1066">
        <v>2020</v>
      </c>
      <c r="F3768" s="1066" t="s">
        <v>2336</v>
      </c>
      <c r="G3768" s="1064">
        <v>43404</v>
      </c>
      <c r="H3768" s="1117">
        <f t="shared" si="177"/>
        <v>2018</v>
      </c>
      <c r="I3768" s="1118">
        <v>43893.561877986111</v>
      </c>
      <c r="J3768" s="1063" t="s">
        <v>847</v>
      </c>
      <c r="K3768" s="1063" t="s">
        <v>842</v>
      </c>
      <c r="L3768" s="1063" t="s">
        <v>825</v>
      </c>
      <c r="M3768" s="1063">
        <v>4407</v>
      </c>
      <c r="N3768" s="1063">
        <v>0.6</v>
      </c>
      <c r="O3768" s="1062">
        <f>VLOOKUP(C3768,'A. Rate Class Allocations'!$B$124:$J$128,6,FALSE)</f>
        <v>0.96094519236849896</v>
      </c>
      <c r="P3768" s="1061">
        <f>VLOOKUP(C3768,'A. Rate Class Allocations'!$B$124:$J$128,8,FALSE)</f>
        <v>0.98007105038154396</v>
      </c>
      <c r="Q3768" s="1061">
        <f>VLOOKUP(C3768,'A. Rate Class Allocations'!$B$124:$J$128,7,FALSE)</f>
        <v>1.0700573423086499</v>
      </c>
      <c r="R3768" s="1061">
        <f>VLOOKUP(C3768,'A. Rate Class Allocations'!$B$124:$J$128,9,FALSE)</f>
        <v>0.85888650963597402</v>
      </c>
      <c r="S3768" s="1060">
        <f t="shared" si="178"/>
        <v>4150.4886437405403</v>
      </c>
      <c r="T3768" s="1060">
        <f t="shared" si="179"/>
        <v>0.55143468950749386</v>
      </c>
    </row>
    <row r="3769" spans="1:20" s="1063" customFormat="1">
      <c r="A3769" s="1063" t="s">
        <v>846</v>
      </c>
      <c r="B3769" s="1063" t="s">
        <v>768</v>
      </c>
      <c r="C3769" s="1063" t="s">
        <v>118</v>
      </c>
      <c r="D3769" s="1063" t="s">
        <v>2350</v>
      </c>
      <c r="E3769" s="1066">
        <v>2020</v>
      </c>
      <c r="F3769" s="1066" t="s">
        <v>2336</v>
      </c>
      <c r="G3769" s="1064">
        <v>43495</v>
      </c>
      <c r="H3769" s="1117">
        <f t="shared" si="177"/>
        <v>2019</v>
      </c>
      <c r="I3769" s="1118">
        <v>43893.561406018518</v>
      </c>
      <c r="J3769" s="1063" t="s">
        <v>843</v>
      </c>
      <c r="K3769" s="1063" t="s">
        <v>842</v>
      </c>
      <c r="L3769" s="1063" t="s">
        <v>825</v>
      </c>
      <c r="M3769" s="1063">
        <v>128.24</v>
      </c>
      <c r="N3769" s="1063">
        <v>3.2800000000000003E-2</v>
      </c>
      <c r="O3769" s="1062">
        <f>VLOOKUP(C3769,'A. Rate Class Allocations'!$B$124:$J$128,6,FALSE)</f>
        <v>0.96094519236849896</v>
      </c>
      <c r="P3769" s="1061">
        <f>VLOOKUP(C3769,'A. Rate Class Allocations'!$B$124:$J$128,8,FALSE)</f>
        <v>0.98007105038154396</v>
      </c>
      <c r="Q3769" s="1061">
        <f>VLOOKUP(C3769,'A. Rate Class Allocations'!$B$124:$J$128,7,FALSE)</f>
        <v>1.0700573423086499</v>
      </c>
      <c r="R3769" s="1061">
        <f>VLOOKUP(C3769,'A. Rate Class Allocations'!$B$124:$J$128,9,FALSE)</f>
        <v>0.85888650963597402</v>
      </c>
      <c r="S3769" s="1060">
        <f t="shared" si="178"/>
        <v>120.77573489296276</v>
      </c>
      <c r="T3769" s="1060">
        <f t="shared" si="179"/>
        <v>3.0145096359742999E-2</v>
      </c>
    </row>
    <row r="3770" spans="1:20" s="1063" customFormat="1">
      <c r="A3770" s="1063" t="s">
        <v>846</v>
      </c>
      <c r="B3770" s="1063" t="s">
        <v>768</v>
      </c>
      <c r="C3770" s="1063" t="s">
        <v>118</v>
      </c>
      <c r="D3770" s="1063" t="s">
        <v>2350</v>
      </c>
      <c r="E3770" s="1066">
        <v>2020</v>
      </c>
      <c r="F3770" s="1066" t="s">
        <v>2336</v>
      </c>
      <c r="G3770" s="1064">
        <v>43495</v>
      </c>
      <c r="H3770" s="1117">
        <f t="shared" si="177"/>
        <v>2019</v>
      </c>
      <c r="I3770" s="1118">
        <v>43893.561406018518</v>
      </c>
      <c r="J3770" s="1063" t="s">
        <v>843</v>
      </c>
      <c r="K3770" s="1063" t="s">
        <v>842</v>
      </c>
      <c r="L3770" s="1063" t="s">
        <v>825</v>
      </c>
      <c r="M3770" s="1063">
        <v>583.79999999999995</v>
      </c>
      <c r="N3770" s="1063">
        <v>0</v>
      </c>
      <c r="O3770" s="1062">
        <f>VLOOKUP(C3770,'A. Rate Class Allocations'!$B$124:$J$128,6,FALSE)</f>
        <v>0.96094519236849896</v>
      </c>
      <c r="P3770" s="1061">
        <f>VLOOKUP(C3770,'A. Rate Class Allocations'!$B$124:$J$128,8,FALSE)</f>
        <v>0.98007105038154396</v>
      </c>
      <c r="Q3770" s="1061">
        <f>VLOOKUP(C3770,'A. Rate Class Allocations'!$B$124:$J$128,7,FALSE)</f>
        <v>1.0700573423086499</v>
      </c>
      <c r="R3770" s="1061">
        <f>VLOOKUP(C3770,'A. Rate Class Allocations'!$B$124:$J$128,9,FALSE)</f>
        <v>0.85888650963597402</v>
      </c>
      <c r="S3770" s="1060">
        <f t="shared" si="178"/>
        <v>549.81966648870593</v>
      </c>
      <c r="T3770" s="1060">
        <f t="shared" si="179"/>
        <v>0</v>
      </c>
    </row>
    <row r="3771" spans="1:20" s="1063" customFormat="1">
      <c r="A3771" s="1063" t="s">
        <v>846</v>
      </c>
      <c r="B3771" s="1063" t="s">
        <v>768</v>
      </c>
      <c r="C3771" s="1063" t="s">
        <v>118</v>
      </c>
      <c r="D3771" s="1063" t="s">
        <v>2350</v>
      </c>
      <c r="E3771" s="1066">
        <v>2020</v>
      </c>
      <c r="F3771" s="1066" t="s">
        <v>2336</v>
      </c>
      <c r="G3771" s="1064">
        <v>43495</v>
      </c>
      <c r="H3771" s="1117">
        <f t="shared" si="177"/>
        <v>2019</v>
      </c>
      <c r="I3771" s="1118">
        <v>43893.561406018518</v>
      </c>
      <c r="J3771" s="1063" t="s">
        <v>847</v>
      </c>
      <c r="K3771" s="1063" t="s">
        <v>842</v>
      </c>
      <c r="L3771" s="1063" t="s">
        <v>825</v>
      </c>
      <c r="M3771" s="1063">
        <v>7026</v>
      </c>
      <c r="N3771" s="1063">
        <v>0.8</v>
      </c>
      <c r="O3771" s="1062">
        <f>VLOOKUP(C3771,'A. Rate Class Allocations'!$B$124:$J$128,6,FALSE)</f>
        <v>0.96094519236849896</v>
      </c>
      <c r="P3771" s="1061">
        <f>VLOOKUP(C3771,'A. Rate Class Allocations'!$B$124:$J$128,8,FALSE)</f>
        <v>0.98007105038154396</v>
      </c>
      <c r="Q3771" s="1061">
        <f>VLOOKUP(C3771,'A. Rate Class Allocations'!$B$124:$J$128,7,FALSE)</f>
        <v>1.0700573423086499</v>
      </c>
      <c r="R3771" s="1061">
        <f>VLOOKUP(C3771,'A. Rate Class Allocations'!$B$124:$J$128,9,FALSE)</f>
        <v>0.85888650963597402</v>
      </c>
      <c r="S3771" s="1060">
        <f t="shared" si="178"/>
        <v>6617.0486069709632</v>
      </c>
      <c r="T3771" s="1060">
        <f t="shared" si="179"/>
        <v>0.73524625267665844</v>
      </c>
    </row>
    <row r="3772" spans="1:20" s="1063" customFormat="1">
      <c r="A3772" s="1063" t="s">
        <v>846</v>
      </c>
      <c r="B3772" s="1063" t="s">
        <v>768</v>
      </c>
      <c r="C3772" s="1063" t="s">
        <v>118</v>
      </c>
      <c r="D3772" s="1063" t="s">
        <v>2351</v>
      </c>
      <c r="E3772" s="1066">
        <v>2020</v>
      </c>
      <c r="F3772" s="1066" t="s">
        <v>2336</v>
      </c>
      <c r="G3772" s="1064">
        <v>43404</v>
      </c>
      <c r="H3772" s="1117">
        <f t="shared" si="177"/>
        <v>2018</v>
      </c>
      <c r="I3772" s="1118">
        <v>43893.562128472222</v>
      </c>
      <c r="J3772" s="1063" t="s">
        <v>843</v>
      </c>
      <c r="K3772" s="1063" t="s">
        <v>842</v>
      </c>
      <c r="L3772" s="1063" t="s">
        <v>825</v>
      </c>
      <c r="M3772" s="1063">
        <v>368.69</v>
      </c>
      <c r="N3772" s="1063">
        <v>9.4299999999999995E-2</v>
      </c>
      <c r="O3772" s="1062">
        <f>VLOOKUP(C3772,'A. Rate Class Allocations'!$B$124:$J$128,6,FALSE)</f>
        <v>0.96094519236849896</v>
      </c>
      <c r="P3772" s="1061">
        <f>VLOOKUP(C3772,'A. Rate Class Allocations'!$B$124:$J$128,8,FALSE)</f>
        <v>0.98007105038154396</v>
      </c>
      <c r="Q3772" s="1061">
        <f>VLOOKUP(C3772,'A. Rate Class Allocations'!$B$124:$J$128,7,FALSE)</f>
        <v>1.0700573423086499</v>
      </c>
      <c r="R3772" s="1061">
        <f>VLOOKUP(C3772,'A. Rate Class Allocations'!$B$124:$J$128,9,FALSE)</f>
        <v>0.85888650963597402</v>
      </c>
      <c r="S3772" s="1060">
        <f t="shared" si="178"/>
        <v>347.23023781726789</v>
      </c>
      <c r="T3772" s="1060">
        <f t="shared" si="179"/>
        <v>8.6667152034261105E-2</v>
      </c>
    </row>
    <row r="3773" spans="1:20" s="1063" customFormat="1">
      <c r="A3773" s="1063" t="s">
        <v>846</v>
      </c>
      <c r="B3773" s="1063" t="s">
        <v>768</v>
      </c>
      <c r="C3773" s="1063" t="s">
        <v>118</v>
      </c>
      <c r="D3773" s="1063" t="s">
        <v>2351</v>
      </c>
      <c r="E3773" s="1066">
        <v>2020</v>
      </c>
      <c r="F3773" s="1066" t="s">
        <v>2336</v>
      </c>
      <c r="G3773" s="1064">
        <v>43404</v>
      </c>
      <c r="H3773" s="1117">
        <f t="shared" si="177"/>
        <v>2018</v>
      </c>
      <c r="I3773" s="1118">
        <v>43893.562128472222</v>
      </c>
      <c r="J3773" s="1063" t="s">
        <v>843</v>
      </c>
      <c r="K3773" s="1063" t="s">
        <v>842</v>
      </c>
      <c r="L3773" s="1063" t="s">
        <v>825</v>
      </c>
      <c r="M3773" s="1063">
        <v>704.65</v>
      </c>
      <c r="N3773" s="1063">
        <v>0.1802</v>
      </c>
      <c r="O3773" s="1062">
        <f>VLOOKUP(C3773,'A. Rate Class Allocations'!$B$124:$J$128,6,FALSE)</f>
        <v>0.96094519236849896</v>
      </c>
      <c r="P3773" s="1061">
        <f>VLOOKUP(C3773,'A. Rate Class Allocations'!$B$124:$J$128,8,FALSE)</f>
        <v>0.98007105038154396</v>
      </c>
      <c r="Q3773" s="1061">
        <f>VLOOKUP(C3773,'A. Rate Class Allocations'!$B$124:$J$128,7,FALSE)</f>
        <v>1.0700573423086499</v>
      </c>
      <c r="R3773" s="1061">
        <f>VLOOKUP(C3773,'A. Rate Class Allocations'!$B$124:$J$128,9,FALSE)</f>
        <v>0.85888650963597402</v>
      </c>
      <c r="S3773" s="1060">
        <f t="shared" si="178"/>
        <v>663.63553955338591</v>
      </c>
      <c r="T3773" s="1060">
        <f t="shared" si="179"/>
        <v>0.16561421841541732</v>
      </c>
    </row>
    <row r="3774" spans="1:20" s="1063" customFormat="1">
      <c r="A3774" s="1063" t="s">
        <v>846</v>
      </c>
      <c r="B3774" s="1063" t="s">
        <v>768</v>
      </c>
      <c r="C3774" s="1063" t="s">
        <v>118</v>
      </c>
      <c r="D3774" s="1063" t="s">
        <v>2351</v>
      </c>
      <c r="E3774" s="1066">
        <v>2020</v>
      </c>
      <c r="F3774" s="1066" t="s">
        <v>2336</v>
      </c>
      <c r="G3774" s="1064">
        <v>43404</v>
      </c>
      <c r="H3774" s="1117">
        <f t="shared" si="177"/>
        <v>2018</v>
      </c>
      <c r="I3774" s="1118">
        <v>43893.562128472222</v>
      </c>
      <c r="J3774" s="1063" t="s">
        <v>843</v>
      </c>
      <c r="K3774" s="1063" t="s">
        <v>842</v>
      </c>
      <c r="L3774" s="1063" t="s">
        <v>825</v>
      </c>
      <c r="M3774" s="1063">
        <v>91.88</v>
      </c>
      <c r="N3774" s="1063">
        <v>0.02</v>
      </c>
      <c r="O3774" s="1062">
        <f>VLOOKUP(C3774,'A. Rate Class Allocations'!$B$124:$J$128,6,FALSE)</f>
        <v>0.96094519236849896</v>
      </c>
      <c r="P3774" s="1061">
        <f>VLOOKUP(C3774,'A. Rate Class Allocations'!$B$124:$J$128,8,FALSE)</f>
        <v>0.98007105038154396</v>
      </c>
      <c r="Q3774" s="1061">
        <f>VLOOKUP(C3774,'A. Rate Class Allocations'!$B$124:$J$128,7,FALSE)</f>
        <v>1.0700573423086499</v>
      </c>
      <c r="R3774" s="1061">
        <f>VLOOKUP(C3774,'A. Rate Class Allocations'!$B$124:$J$128,9,FALSE)</f>
        <v>0.85888650963597402</v>
      </c>
      <c r="S3774" s="1060">
        <f t="shared" si="178"/>
        <v>86.532084544334197</v>
      </c>
      <c r="T3774" s="1060">
        <f t="shared" si="179"/>
        <v>1.8381156316916461E-2</v>
      </c>
    </row>
    <row r="3775" spans="1:20" s="1063" customFormat="1">
      <c r="A3775" s="1063" t="s">
        <v>846</v>
      </c>
      <c r="B3775" s="1063" t="s">
        <v>768</v>
      </c>
      <c r="C3775" s="1063" t="s">
        <v>118</v>
      </c>
      <c r="D3775" s="1063" t="s">
        <v>2351</v>
      </c>
      <c r="E3775" s="1066">
        <v>2020</v>
      </c>
      <c r="F3775" s="1066" t="s">
        <v>2336</v>
      </c>
      <c r="G3775" s="1064">
        <v>43404</v>
      </c>
      <c r="H3775" s="1117">
        <f t="shared" si="177"/>
        <v>2018</v>
      </c>
      <c r="I3775" s="1118">
        <v>43893.562128472222</v>
      </c>
      <c r="J3775" s="1063" t="s">
        <v>847</v>
      </c>
      <c r="K3775" s="1063" t="s">
        <v>842</v>
      </c>
      <c r="L3775" s="1063" t="s">
        <v>825</v>
      </c>
      <c r="M3775" s="1063">
        <v>10803</v>
      </c>
      <c r="N3775" s="1063">
        <v>1.3</v>
      </c>
      <c r="O3775" s="1062">
        <f>VLOOKUP(C3775,'A. Rate Class Allocations'!$B$124:$J$128,6,FALSE)</f>
        <v>0.96094519236849896</v>
      </c>
      <c r="P3775" s="1061">
        <f>VLOOKUP(C3775,'A. Rate Class Allocations'!$B$124:$J$128,8,FALSE)</f>
        <v>0.98007105038154396</v>
      </c>
      <c r="Q3775" s="1061">
        <f>VLOOKUP(C3775,'A. Rate Class Allocations'!$B$124:$J$128,7,FALSE)</f>
        <v>1.0700573423086499</v>
      </c>
      <c r="R3775" s="1061">
        <f>VLOOKUP(C3775,'A. Rate Class Allocations'!$B$124:$J$128,9,FALSE)</f>
        <v>0.85888650963597402</v>
      </c>
      <c r="S3775" s="1060">
        <f t="shared" si="178"/>
        <v>10174.206675363979</v>
      </c>
      <c r="T3775" s="1060">
        <f t="shared" si="179"/>
        <v>1.19477516059957</v>
      </c>
    </row>
    <row r="3776" spans="1:20" s="1063" customFormat="1">
      <c r="A3776" s="1063" t="s">
        <v>846</v>
      </c>
      <c r="B3776" s="1063" t="s">
        <v>768</v>
      </c>
      <c r="C3776" s="1063" t="s">
        <v>118</v>
      </c>
      <c r="D3776" s="1063" t="s">
        <v>2352</v>
      </c>
      <c r="E3776" s="1066">
        <v>2020</v>
      </c>
      <c r="F3776" s="1066" t="s">
        <v>2336</v>
      </c>
      <c r="G3776" s="1064">
        <v>43432</v>
      </c>
      <c r="H3776" s="1117">
        <f t="shared" si="177"/>
        <v>2018</v>
      </c>
      <c r="I3776" s="1118">
        <v>43893.562390659725</v>
      </c>
      <c r="J3776" s="1063" t="s">
        <v>843</v>
      </c>
      <c r="K3776" s="1063" t="s">
        <v>842</v>
      </c>
      <c r="L3776" s="1063" t="s">
        <v>825</v>
      </c>
      <c r="M3776" s="1063">
        <v>1365</v>
      </c>
      <c r="N3776" s="1063">
        <v>0</v>
      </c>
      <c r="O3776" s="1062">
        <f>VLOOKUP(C3776,'A. Rate Class Allocations'!$B$124:$J$128,6,FALSE)</f>
        <v>0.96094519236849896</v>
      </c>
      <c r="P3776" s="1061">
        <f>VLOOKUP(C3776,'A. Rate Class Allocations'!$B$124:$J$128,8,FALSE)</f>
        <v>0.98007105038154396</v>
      </c>
      <c r="Q3776" s="1061">
        <f>VLOOKUP(C3776,'A. Rate Class Allocations'!$B$124:$J$128,7,FALSE)</f>
        <v>1.0700573423086499</v>
      </c>
      <c r="R3776" s="1061">
        <f>VLOOKUP(C3776,'A. Rate Class Allocations'!$B$124:$J$128,9,FALSE)</f>
        <v>0.85888650963597402</v>
      </c>
      <c r="S3776" s="1060">
        <f t="shared" si="178"/>
        <v>1285.5495799196362</v>
      </c>
      <c r="T3776" s="1060">
        <f t="shared" si="179"/>
        <v>0</v>
      </c>
    </row>
    <row r="3777" spans="1:20" s="1063" customFormat="1">
      <c r="A3777" s="1063" t="s">
        <v>846</v>
      </c>
      <c r="B3777" s="1063" t="s">
        <v>768</v>
      </c>
      <c r="C3777" s="1063" t="s">
        <v>118</v>
      </c>
      <c r="D3777" s="1063" t="s">
        <v>2352</v>
      </c>
      <c r="E3777" s="1066">
        <v>2020</v>
      </c>
      <c r="F3777" s="1066" t="s">
        <v>2336</v>
      </c>
      <c r="G3777" s="1064">
        <v>43432</v>
      </c>
      <c r="H3777" s="1117">
        <f t="shared" si="177"/>
        <v>2018</v>
      </c>
      <c r="I3777" s="1118">
        <v>43893.562390659725</v>
      </c>
      <c r="J3777" s="1063" t="s">
        <v>843</v>
      </c>
      <c r="K3777" s="1063" t="s">
        <v>842</v>
      </c>
      <c r="L3777" s="1063" t="s">
        <v>825</v>
      </c>
      <c r="M3777" s="1063">
        <v>1032.5039999999999</v>
      </c>
      <c r="N3777" s="1063">
        <v>0.26400000000000001</v>
      </c>
      <c r="O3777" s="1062">
        <f>VLOOKUP(C3777,'A. Rate Class Allocations'!$B$124:$J$128,6,FALSE)</f>
        <v>0.96094519236849896</v>
      </c>
      <c r="P3777" s="1061">
        <f>VLOOKUP(C3777,'A. Rate Class Allocations'!$B$124:$J$128,8,FALSE)</f>
        <v>0.98007105038154396</v>
      </c>
      <c r="Q3777" s="1061">
        <f>VLOOKUP(C3777,'A. Rate Class Allocations'!$B$124:$J$128,7,FALSE)</f>
        <v>1.0700573423086499</v>
      </c>
      <c r="R3777" s="1061">
        <f>VLOOKUP(C3777,'A. Rate Class Allocations'!$B$124:$J$128,9,FALSE)</f>
        <v>0.85888650963597402</v>
      </c>
      <c r="S3777" s="1060">
        <f t="shared" si="178"/>
        <v>972.40665455336557</v>
      </c>
      <c r="T3777" s="1060">
        <f t="shared" si="179"/>
        <v>0.24263126338329727</v>
      </c>
    </row>
    <row r="3778" spans="1:20" s="1063" customFormat="1">
      <c r="A3778" s="1063" t="s">
        <v>846</v>
      </c>
      <c r="B3778" s="1063" t="s">
        <v>768</v>
      </c>
      <c r="C3778" s="1063" t="s">
        <v>118</v>
      </c>
      <c r="D3778" s="1063" t="s">
        <v>2352</v>
      </c>
      <c r="E3778" s="1066">
        <v>2020</v>
      </c>
      <c r="F3778" s="1066" t="s">
        <v>2336</v>
      </c>
      <c r="G3778" s="1064">
        <v>43432</v>
      </c>
      <c r="H3778" s="1117">
        <f t="shared" si="177"/>
        <v>2018</v>
      </c>
      <c r="I3778" s="1118">
        <v>43893.562390659725</v>
      </c>
      <c r="J3778" s="1063" t="s">
        <v>843</v>
      </c>
      <c r="K3778" s="1063" t="s">
        <v>842</v>
      </c>
      <c r="L3778" s="1063" t="s">
        <v>825</v>
      </c>
      <c r="M3778" s="1063">
        <v>208.39</v>
      </c>
      <c r="N3778" s="1063">
        <v>5.33E-2</v>
      </c>
      <c r="O3778" s="1062">
        <f>VLOOKUP(C3778,'A. Rate Class Allocations'!$B$124:$J$128,6,FALSE)</f>
        <v>0.96094519236849896</v>
      </c>
      <c r="P3778" s="1061">
        <f>VLOOKUP(C3778,'A. Rate Class Allocations'!$B$124:$J$128,8,FALSE)</f>
        <v>0.98007105038154396</v>
      </c>
      <c r="Q3778" s="1061">
        <f>VLOOKUP(C3778,'A. Rate Class Allocations'!$B$124:$J$128,7,FALSE)</f>
        <v>1.0700573423086499</v>
      </c>
      <c r="R3778" s="1061">
        <f>VLOOKUP(C3778,'A. Rate Class Allocations'!$B$124:$J$128,9,FALSE)</f>
        <v>0.85888650963597402</v>
      </c>
      <c r="S3778" s="1060">
        <f t="shared" si="178"/>
        <v>196.26056920106444</v>
      </c>
      <c r="T3778" s="1060">
        <f t="shared" si="179"/>
        <v>4.8985781584582368E-2</v>
      </c>
    </row>
    <row r="3779" spans="1:20" s="1063" customFormat="1">
      <c r="A3779" s="1063" t="s">
        <v>846</v>
      </c>
      <c r="B3779" s="1063" t="s">
        <v>768</v>
      </c>
      <c r="C3779" s="1063" t="s">
        <v>118</v>
      </c>
      <c r="D3779" s="1063" t="s">
        <v>2352</v>
      </c>
      <c r="E3779" s="1066">
        <v>2020</v>
      </c>
      <c r="F3779" s="1066" t="s">
        <v>2336</v>
      </c>
      <c r="G3779" s="1064">
        <v>43432</v>
      </c>
      <c r="H3779" s="1117">
        <f t="shared" si="177"/>
        <v>2018</v>
      </c>
      <c r="I3779" s="1118">
        <v>43893.562390659725</v>
      </c>
      <c r="J3779" s="1063" t="s">
        <v>843</v>
      </c>
      <c r="K3779" s="1063" t="s">
        <v>842</v>
      </c>
      <c r="L3779" s="1063" t="s">
        <v>825</v>
      </c>
      <c r="M3779" s="1063">
        <v>1286.32</v>
      </c>
      <c r="N3779" s="1063">
        <v>0.28000000000000003</v>
      </c>
      <c r="O3779" s="1062">
        <f>VLOOKUP(C3779,'A. Rate Class Allocations'!$B$124:$J$128,6,FALSE)</f>
        <v>0.96094519236849896</v>
      </c>
      <c r="P3779" s="1061">
        <f>VLOOKUP(C3779,'A. Rate Class Allocations'!$B$124:$J$128,8,FALSE)</f>
        <v>0.98007105038154396</v>
      </c>
      <c r="Q3779" s="1061">
        <f>VLOOKUP(C3779,'A. Rate Class Allocations'!$B$124:$J$128,7,FALSE)</f>
        <v>1.0700573423086499</v>
      </c>
      <c r="R3779" s="1061">
        <f>VLOOKUP(C3779,'A. Rate Class Allocations'!$B$124:$J$128,9,FALSE)</f>
        <v>0.85888650963597402</v>
      </c>
      <c r="S3779" s="1060">
        <f t="shared" si="178"/>
        <v>1211.4491836206787</v>
      </c>
      <c r="T3779" s="1060">
        <f t="shared" si="179"/>
        <v>0.25733618843683043</v>
      </c>
    </row>
    <row r="3780" spans="1:20" s="1063" customFormat="1">
      <c r="A3780" s="1063" t="s">
        <v>846</v>
      </c>
      <c r="B3780" s="1063" t="s">
        <v>768</v>
      </c>
      <c r="C3780" s="1063" t="s">
        <v>118</v>
      </c>
      <c r="D3780" s="1063" t="s">
        <v>2352</v>
      </c>
      <c r="E3780" s="1066">
        <v>2020</v>
      </c>
      <c r="F3780" s="1066" t="s">
        <v>2336</v>
      </c>
      <c r="G3780" s="1064">
        <v>43432</v>
      </c>
      <c r="H3780" s="1117">
        <f t="shared" si="177"/>
        <v>2018</v>
      </c>
      <c r="I3780" s="1118">
        <v>43893.562390659725</v>
      </c>
      <c r="J3780" s="1063" t="s">
        <v>847</v>
      </c>
      <c r="K3780" s="1063" t="s">
        <v>842</v>
      </c>
      <c r="L3780" s="1063" t="s">
        <v>825</v>
      </c>
      <c r="M3780" s="1063">
        <v>6814</v>
      </c>
      <c r="N3780" s="1063">
        <v>0.7</v>
      </c>
      <c r="O3780" s="1062">
        <f>VLOOKUP(C3780,'A. Rate Class Allocations'!$B$124:$J$128,6,FALSE)</f>
        <v>0.96094519236849896</v>
      </c>
      <c r="P3780" s="1061">
        <f>VLOOKUP(C3780,'A. Rate Class Allocations'!$B$124:$J$128,8,FALSE)</f>
        <v>0.98007105038154396</v>
      </c>
      <c r="Q3780" s="1061">
        <f>VLOOKUP(C3780,'A. Rate Class Allocations'!$B$124:$J$128,7,FALSE)</f>
        <v>1.0700573423086499</v>
      </c>
      <c r="R3780" s="1061">
        <f>VLOOKUP(C3780,'A. Rate Class Allocations'!$B$124:$J$128,9,FALSE)</f>
        <v>0.85888650963597402</v>
      </c>
      <c r="S3780" s="1060">
        <f t="shared" si="178"/>
        <v>6417.3881593937012</v>
      </c>
      <c r="T3780" s="1060">
        <f t="shared" si="179"/>
        <v>0.64334047109207604</v>
      </c>
    </row>
    <row r="3781" spans="1:20" s="1063" customFormat="1">
      <c r="A3781" s="1063" t="s">
        <v>846</v>
      </c>
      <c r="B3781" s="1063" t="s">
        <v>768</v>
      </c>
      <c r="C3781" s="1063" t="s">
        <v>118</v>
      </c>
      <c r="D3781" s="1063" t="s">
        <v>2353</v>
      </c>
      <c r="E3781" s="1066">
        <v>2020</v>
      </c>
      <c r="F3781" s="1066" t="s">
        <v>2336</v>
      </c>
      <c r="G3781" s="1064">
        <v>42950</v>
      </c>
      <c r="H3781" s="1117">
        <f t="shared" si="177"/>
        <v>2017</v>
      </c>
      <c r="I3781" s="1118">
        <v>43899.807973449075</v>
      </c>
      <c r="J3781" s="1063" t="s">
        <v>843</v>
      </c>
      <c r="K3781" s="1063" t="s">
        <v>842</v>
      </c>
      <c r="L3781" s="1063" t="s">
        <v>825</v>
      </c>
      <c r="M3781" s="1063">
        <v>546</v>
      </c>
      <c r="N3781" s="1063">
        <v>0</v>
      </c>
      <c r="O3781" s="1062">
        <f>VLOOKUP(C3781,'A. Rate Class Allocations'!$B$124:$J$128,6,FALSE)</f>
        <v>0.96094519236849896</v>
      </c>
      <c r="P3781" s="1061">
        <f>VLOOKUP(C3781,'A. Rate Class Allocations'!$B$124:$J$128,8,FALSE)</f>
        <v>0.98007105038154396</v>
      </c>
      <c r="Q3781" s="1061">
        <f>VLOOKUP(C3781,'A. Rate Class Allocations'!$B$124:$J$128,7,FALSE)</f>
        <v>1.0700573423086499</v>
      </c>
      <c r="R3781" s="1061">
        <f>VLOOKUP(C3781,'A. Rate Class Allocations'!$B$124:$J$128,9,FALSE)</f>
        <v>0.85888650963597402</v>
      </c>
      <c r="S3781" s="1060">
        <f t="shared" si="178"/>
        <v>514.21983196785447</v>
      </c>
      <c r="T3781" s="1060">
        <f t="shared" si="179"/>
        <v>0</v>
      </c>
    </row>
    <row r="3782" spans="1:20" s="1063" customFormat="1">
      <c r="A3782" s="1063" t="s">
        <v>846</v>
      </c>
      <c r="B3782" s="1063" t="s">
        <v>768</v>
      </c>
      <c r="C3782" s="1063" t="s">
        <v>118</v>
      </c>
      <c r="D3782" s="1063" t="s">
        <v>2353</v>
      </c>
      <c r="E3782" s="1066">
        <v>2020</v>
      </c>
      <c r="F3782" s="1066" t="s">
        <v>2336</v>
      </c>
      <c r="G3782" s="1064">
        <v>42950</v>
      </c>
      <c r="H3782" s="1117">
        <f t="shared" si="177"/>
        <v>2017</v>
      </c>
      <c r="I3782" s="1118">
        <v>43899.807973449075</v>
      </c>
      <c r="J3782" s="1063" t="s">
        <v>843</v>
      </c>
      <c r="K3782" s="1063" t="s">
        <v>842</v>
      </c>
      <c r="L3782" s="1063" t="s">
        <v>825</v>
      </c>
      <c r="M3782" s="1063">
        <v>2919</v>
      </c>
      <c r="N3782" s="1063">
        <v>0</v>
      </c>
      <c r="O3782" s="1062">
        <f>VLOOKUP(C3782,'A. Rate Class Allocations'!$B$124:$J$128,6,FALSE)</f>
        <v>0.96094519236849896</v>
      </c>
      <c r="P3782" s="1061">
        <f>VLOOKUP(C3782,'A. Rate Class Allocations'!$B$124:$J$128,8,FALSE)</f>
        <v>0.98007105038154396</v>
      </c>
      <c r="Q3782" s="1061">
        <f>VLOOKUP(C3782,'A. Rate Class Allocations'!$B$124:$J$128,7,FALSE)</f>
        <v>1.0700573423086499</v>
      </c>
      <c r="R3782" s="1061">
        <f>VLOOKUP(C3782,'A. Rate Class Allocations'!$B$124:$J$128,9,FALSE)</f>
        <v>0.85888650963597402</v>
      </c>
      <c r="S3782" s="1060">
        <f t="shared" si="178"/>
        <v>2749.0983324435301</v>
      </c>
      <c r="T3782" s="1060">
        <f t="shared" si="179"/>
        <v>0</v>
      </c>
    </row>
    <row r="3783" spans="1:20" s="1063" customFormat="1">
      <c r="A3783" s="1063" t="s">
        <v>846</v>
      </c>
      <c r="B3783" s="1063" t="s">
        <v>768</v>
      </c>
      <c r="C3783" s="1063" t="s">
        <v>118</v>
      </c>
      <c r="D3783" s="1063" t="s">
        <v>2353</v>
      </c>
      <c r="E3783" s="1066">
        <v>2020</v>
      </c>
      <c r="F3783" s="1066" t="s">
        <v>2336</v>
      </c>
      <c r="G3783" s="1064">
        <v>42950</v>
      </c>
      <c r="H3783" s="1117">
        <f t="shared" si="177"/>
        <v>2017</v>
      </c>
      <c r="I3783" s="1118">
        <v>43899.807973449075</v>
      </c>
      <c r="J3783" s="1063" t="s">
        <v>843</v>
      </c>
      <c r="K3783" s="1063" t="s">
        <v>842</v>
      </c>
      <c r="L3783" s="1063" t="s">
        <v>825</v>
      </c>
      <c r="M3783" s="1063">
        <v>4478.1120000000001</v>
      </c>
      <c r="N3783" s="1063">
        <v>0.51119999999999999</v>
      </c>
      <c r="O3783" s="1062">
        <f>VLOOKUP(C3783,'A. Rate Class Allocations'!$B$124:$J$128,6,FALSE)</f>
        <v>0.96094519236849896</v>
      </c>
      <c r="P3783" s="1061">
        <f>VLOOKUP(C3783,'A. Rate Class Allocations'!$B$124:$J$128,8,FALSE)</f>
        <v>0.98007105038154396</v>
      </c>
      <c r="Q3783" s="1061">
        <f>VLOOKUP(C3783,'A. Rate Class Allocations'!$B$124:$J$128,7,FALSE)</f>
        <v>1.0700573423086499</v>
      </c>
      <c r="R3783" s="1061">
        <f>VLOOKUP(C3783,'A. Rate Class Allocations'!$B$124:$J$128,9,FALSE)</f>
        <v>0.85888650963597402</v>
      </c>
      <c r="S3783" s="1060">
        <f t="shared" si="178"/>
        <v>4217.4615387788153</v>
      </c>
      <c r="T3783" s="1060">
        <f t="shared" si="179"/>
        <v>0.4698223554603847</v>
      </c>
    </row>
    <row r="3784" spans="1:20" s="1063" customFormat="1">
      <c r="A3784" s="1063" t="s">
        <v>846</v>
      </c>
      <c r="B3784" s="1063" t="s">
        <v>768</v>
      </c>
      <c r="C3784" s="1063" t="s">
        <v>118</v>
      </c>
      <c r="D3784" s="1063" t="s">
        <v>2353</v>
      </c>
      <c r="E3784" s="1066">
        <v>2020</v>
      </c>
      <c r="F3784" s="1066" t="s">
        <v>2336</v>
      </c>
      <c r="G3784" s="1064">
        <v>42950</v>
      </c>
      <c r="H3784" s="1117">
        <f t="shared" si="177"/>
        <v>2017</v>
      </c>
      <c r="I3784" s="1118">
        <v>43899.807973449075</v>
      </c>
      <c r="J3784" s="1063" t="s">
        <v>843</v>
      </c>
      <c r="K3784" s="1063" t="s">
        <v>842</v>
      </c>
      <c r="L3784" s="1063" t="s">
        <v>825</v>
      </c>
      <c r="M3784" s="1063">
        <v>16286.48</v>
      </c>
      <c r="N3784" s="1063">
        <v>4.1656000000000004</v>
      </c>
      <c r="O3784" s="1062">
        <f>VLOOKUP(C3784,'A. Rate Class Allocations'!$B$124:$J$128,6,FALSE)</f>
        <v>0.96094519236849896</v>
      </c>
      <c r="P3784" s="1061">
        <f>VLOOKUP(C3784,'A. Rate Class Allocations'!$B$124:$J$128,8,FALSE)</f>
        <v>0.98007105038154396</v>
      </c>
      <c r="Q3784" s="1061">
        <f>VLOOKUP(C3784,'A. Rate Class Allocations'!$B$124:$J$128,7,FALSE)</f>
        <v>1.0700573423086499</v>
      </c>
      <c r="R3784" s="1061">
        <f>VLOOKUP(C3784,'A. Rate Class Allocations'!$B$124:$J$128,9,FALSE)</f>
        <v>0.85888650963597402</v>
      </c>
      <c r="S3784" s="1060">
        <f t="shared" si="178"/>
        <v>15338.518331406269</v>
      </c>
      <c r="T3784" s="1060">
        <f t="shared" si="179"/>
        <v>3.8284272376873605</v>
      </c>
    </row>
    <row r="3785" spans="1:20" s="1063" customFormat="1">
      <c r="A3785" s="1063" t="s">
        <v>846</v>
      </c>
      <c r="B3785" s="1063" t="s">
        <v>768</v>
      </c>
      <c r="C3785" s="1063" t="s">
        <v>118</v>
      </c>
      <c r="D3785" s="1063" t="s">
        <v>2353</v>
      </c>
      <c r="E3785" s="1066">
        <v>2020</v>
      </c>
      <c r="F3785" s="1066" t="s">
        <v>2336</v>
      </c>
      <c r="G3785" s="1064">
        <v>42950</v>
      </c>
      <c r="H3785" s="1117">
        <f t="shared" si="177"/>
        <v>2017</v>
      </c>
      <c r="I3785" s="1118">
        <v>43899.807973449075</v>
      </c>
      <c r="J3785" s="1063" t="s">
        <v>843</v>
      </c>
      <c r="K3785" s="1063" t="s">
        <v>842</v>
      </c>
      <c r="L3785" s="1063" t="s">
        <v>825</v>
      </c>
      <c r="M3785" s="1063">
        <v>1010.68</v>
      </c>
      <c r="N3785" s="1063">
        <v>0.22</v>
      </c>
      <c r="O3785" s="1062">
        <f>VLOOKUP(C3785,'A. Rate Class Allocations'!$B$124:$J$128,6,FALSE)</f>
        <v>0.96094519236849896</v>
      </c>
      <c r="P3785" s="1061">
        <f>VLOOKUP(C3785,'A. Rate Class Allocations'!$B$124:$J$128,8,FALSE)</f>
        <v>0.98007105038154396</v>
      </c>
      <c r="Q3785" s="1061">
        <f>VLOOKUP(C3785,'A. Rate Class Allocations'!$B$124:$J$128,7,FALSE)</f>
        <v>1.0700573423086499</v>
      </c>
      <c r="R3785" s="1061">
        <f>VLOOKUP(C3785,'A. Rate Class Allocations'!$B$124:$J$128,9,FALSE)</f>
        <v>0.85888650963597402</v>
      </c>
      <c r="S3785" s="1060">
        <f t="shared" si="178"/>
        <v>951.85292998767613</v>
      </c>
      <c r="T3785" s="1060">
        <f t="shared" si="179"/>
        <v>0.20219271948608106</v>
      </c>
    </row>
    <row r="3786" spans="1:20" s="1063" customFormat="1">
      <c r="A3786" s="1063" t="s">
        <v>846</v>
      </c>
      <c r="B3786" s="1063" t="s">
        <v>768</v>
      </c>
      <c r="C3786" s="1063" t="s">
        <v>118</v>
      </c>
      <c r="D3786" s="1063" t="s">
        <v>2354</v>
      </c>
      <c r="E3786" s="1066">
        <v>2020</v>
      </c>
      <c r="F3786" s="1066" t="s">
        <v>2336</v>
      </c>
      <c r="G3786" s="1064">
        <v>42978</v>
      </c>
      <c r="H3786" s="1117">
        <f t="shared" si="177"/>
        <v>2017</v>
      </c>
      <c r="I3786" s="1118">
        <v>43899.80774246528</v>
      </c>
      <c r="J3786" s="1063" t="s">
        <v>843</v>
      </c>
      <c r="K3786" s="1063" t="s">
        <v>842</v>
      </c>
      <c r="L3786" s="1063" t="s">
        <v>825</v>
      </c>
      <c r="M3786" s="1063">
        <v>819</v>
      </c>
      <c r="N3786" s="1063">
        <v>0</v>
      </c>
      <c r="O3786" s="1062">
        <f>VLOOKUP(C3786,'A. Rate Class Allocations'!$B$124:$J$128,6,FALSE)</f>
        <v>0.96094519236849896</v>
      </c>
      <c r="P3786" s="1061">
        <f>VLOOKUP(C3786,'A. Rate Class Allocations'!$B$124:$J$128,8,FALSE)</f>
        <v>0.98007105038154396</v>
      </c>
      <c r="Q3786" s="1061">
        <f>VLOOKUP(C3786,'A. Rate Class Allocations'!$B$124:$J$128,7,FALSE)</f>
        <v>1.0700573423086499</v>
      </c>
      <c r="R3786" s="1061">
        <f>VLOOKUP(C3786,'A. Rate Class Allocations'!$B$124:$J$128,9,FALSE)</f>
        <v>0.85888650963597402</v>
      </c>
      <c r="S3786" s="1060">
        <f t="shared" si="178"/>
        <v>771.32974795178177</v>
      </c>
      <c r="T3786" s="1060">
        <f t="shared" si="179"/>
        <v>0</v>
      </c>
    </row>
    <row r="3787" spans="1:20" s="1063" customFormat="1">
      <c r="A3787" s="1063" t="s">
        <v>846</v>
      </c>
      <c r="B3787" s="1063" t="s">
        <v>768</v>
      </c>
      <c r="C3787" s="1063" t="s">
        <v>118</v>
      </c>
      <c r="D3787" s="1063" t="s">
        <v>2354</v>
      </c>
      <c r="E3787" s="1066">
        <v>2020</v>
      </c>
      <c r="F3787" s="1066" t="s">
        <v>2336</v>
      </c>
      <c r="G3787" s="1064">
        <v>42978</v>
      </c>
      <c r="H3787" s="1117">
        <f t="shared" si="177"/>
        <v>2017</v>
      </c>
      <c r="I3787" s="1118">
        <v>43899.80774246528</v>
      </c>
      <c r="J3787" s="1063" t="s">
        <v>843</v>
      </c>
      <c r="K3787" s="1063" t="s">
        <v>842</v>
      </c>
      <c r="L3787" s="1063" t="s">
        <v>825</v>
      </c>
      <c r="M3787" s="1063">
        <v>4086.6</v>
      </c>
      <c r="N3787" s="1063">
        <v>0</v>
      </c>
      <c r="O3787" s="1062">
        <f>VLOOKUP(C3787,'A. Rate Class Allocations'!$B$124:$J$128,6,FALSE)</f>
        <v>0.96094519236849896</v>
      </c>
      <c r="P3787" s="1061">
        <f>VLOOKUP(C3787,'A. Rate Class Allocations'!$B$124:$J$128,8,FALSE)</f>
        <v>0.98007105038154396</v>
      </c>
      <c r="Q3787" s="1061">
        <f>VLOOKUP(C3787,'A. Rate Class Allocations'!$B$124:$J$128,7,FALSE)</f>
        <v>1.0700573423086499</v>
      </c>
      <c r="R3787" s="1061">
        <f>VLOOKUP(C3787,'A. Rate Class Allocations'!$B$124:$J$128,9,FALSE)</f>
        <v>0.85888650963597402</v>
      </c>
      <c r="S3787" s="1060">
        <f t="shared" si="178"/>
        <v>3848.7376654209415</v>
      </c>
      <c r="T3787" s="1060">
        <f t="shared" si="179"/>
        <v>0</v>
      </c>
    </row>
    <row r="3788" spans="1:20" s="1063" customFormat="1">
      <c r="A3788" s="1063" t="s">
        <v>846</v>
      </c>
      <c r="B3788" s="1063" t="s">
        <v>768</v>
      </c>
      <c r="C3788" s="1063" t="s">
        <v>118</v>
      </c>
      <c r="D3788" s="1063" t="s">
        <v>2354</v>
      </c>
      <c r="E3788" s="1066">
        <v>2020</v>
      </c>
      <c r="F3788" s="1066" t="s">
        <v>2336</v>
      </c>
      <c r="G3788" s="1064">
        <v>42950</v>
      </c>
      <c r="H3788" s="1117">
        <f t="shared" si="177"/>
        <v>2017</v>
      </c>
      <c r="I3788" s="1118">
        <v>43899.80774246528</v>
      </c>
      <c r="J3788" s="1063" t="s">
        <v>843</v>
      </c>
      <c r="K3788" s="1063" t="s">
        <v>842</v>
      </c>
      <c r="L3788" s="1063" t="s">
        <v>825</v>
      </c>
      <c r="M3788" s="1063">
        <v>4478.1120000000001</v>
      </c>
      <c r="N3788" s="1063">
        <v>0.51119999999999999</v>
      </c>
      <c r="O3788" s="1062">
        <f>VLOOKUP(C3788,'A. Rate Class Allocations'!$B$124:$J$128,6,FALSE)</f>
        <v>0.96094519236849896</v>
      </c>
      <c r="P3788" s="1061">
        <f>VLOOKUP(C3788,'A. Rate Class Allocations'!$B$124:$J$128,8,FALSE)</f>
        <v>0.98007105038154396</v>
      </c>
      <c r="Q3788" s="1061">
        <f>VLOOKUP(C3788,'A. Rate Class Allocations'!$B$124:$J$128,7,FALSE)</f>
        <v>1.0700573423086499</v>
      </c>
      <c r="R3788" s="1061">
        <f>VLOOKUP(C3788,'A. Rate Class Allocations'!$B$124:$J$128,9,FALSE)</f>
        <v>0.85888650963597402</v>
      </c>
      <c r="S3788" s="1060">
        <f t="shared" si="178"/>
        <v>4217.4615387788153</v>
      </c>
      <c r="T3788" s="1060">
        <f t="shared" si="179"/>
        <v>0.4698223554603847</v>
      </c>
    </row>
    <row r="3789" spans="1:20" s="1063" customFormat="1">
      <c r="A3789" s="1063" t="s">
        <v>846</v>
      </c>
      <c r="B3789" s="1063" t="s">
        <v>768</v>
      </c>
      <c r="C3789" s="1063" t="s">
        <v>118</v>
      </c>
      <c r="D3789" s="1063" t="s">
        <v>2354</v>
      </c>
      <c r="E3789" s="1066">
        <v>2020</v>
      </c>
      <c r="F3789" s="1066" t="s">
        <v>2336</v>
      </c>
      <c r="G3789" s="1064">
        <v>42950</v>
      </c>
      <c r="H3789" s="1117">
        <f t="shared" si="177"/>
        <v>2017</v>
      </c>
      <c r="I3789" s="1118">
        <v>43899.80774246528</v>
      </c>
      <c r="J3789" s="1063" t="s">
        <v>843</v>
      </c>
      <c r="K3789" s="1063" t="s">
        <v>842</v>
      </c>
      <c r="L3789" s="1063" t="s">
        <v>825</v>
      </c>
      <c r="M3789" s="1063">
        <v>18210.080000000002</v>
      </c>
      <c r="N3789" s="1063">
        <v>4.6576000000000004</v>
      </c>
      <c r="O3789" s="1062">
        <f>VLOOKUP(C3789,'A. Rate Class Allocations'!$B$124:$J$128,6,FALSE)</f>
        <v>0.96094519236849896</v>
      </c>
      <c r="P3789" s="1061">
        <f>VLOOKUP(C3789,'A. Rate Class Allocations'!$B$124:$J$128,8,FALSE)</f>
        <v>0.98007105038154396</v>
      </c>
      <c r="Q3789" s="1061">
        <f>VLOOKUP(C3789,'A. Rate Class Allocations'!$B$124:$J$128,7,FALSE)</f>
        <v>1.0700573423086499</v>
      </c>
      <c r="R3789" s="1061">
        <f>VLOOKUP(C3789,'A. Rate Class Allocations'!$B$124:$J$128,9,FALSE)</f>
        <v>0.85888650963597402</v>
      </c>
      <c r="S3789" s="1060">
        <f t="shared" si="178"/>
        <v>17150.154354800714</v>
      </c>
      <c r="T3789" s="1060">
        <f t="shared" si="179"/>
        <v>4.2806036830835055</v>
      </c>
    </row>
    <row r="3790" spans="1:20" s="1063" customFormat="1">
      <c r="A3790" s="1063" t="s">
        <v>846</v>
      </c>
      <c r="B3790" s="1063" t="s">
        <v>768</v>
      </c>
      <c r="C3790" s="1063" t="s">
        <v>118</v>
      </c>
      <c r="D3790" s="1063" t="s">
        <v>2354</v>
      </c>
      <c r="E3790" s="1066">
        <v>2020</v>
      </c>
      <c r="F3790" s="1066" t="s">
        <v>2336</v>
      </c>
      <c r="G3790" s="1064">
        <v>42950</v>
      </c>
      <c r="H3790" s="1117">
        <f t="shared" si="177"/>
        <v>2017</v>
      </c>
      <c r="I3790" s="1118">
        <v>43899.80774246528</v>
      </c>
      <c r="J3790" s="1063" t="s">
        <v>843</v>
      </c>
      <c r="K3790" s="1063" t="s">
        <v>842</v>
      </c>
      <c r="L3790" s="1063" t="s">
        <v>825</v>
      </c>
      <c r="M3790" s="1063">
        <v>1010.68</v>
      </c>
      <c r="N3790" s="1063">
        <v>0.22</v>
      </c>
      <c r="O3790" s="1062">
        <f>VLOOKUP(C3790,'A. Rate Class Allocations'!$B$124:$J$128,6,FALSE)</f>
        <v>0.96094519236849896</v>
      </c>
      <c r="P3790" s="1061">
        <f>VLOOKUP(C3790,'A. Rate Class Allocations'!$B$124:$J$128,8,FALSE)</f>
        <v>0.98007105038154396</v>
      </c>
      <c r="Q3790" s="1061">
        <f>VLOOKUP(C3790,'A. Rate Class Allocations'!$B$124:$J$128,7,FALSE)</f>
        <v>1.0700573423086499</v>
      </c>
      <c r="R3790" s="1061">
        <f>VLOOKUP(C3790,'A. Rate Class Allocations'!$B$124:$J$128,9,FALSE)</f>
        <v>0.85888650963597402</v>
      </c>
      <c r="S3790" s="1060">
        <f t="shared" si="178"/>
        <v>951.85292998767613</v>
      </c>
      <c r="T3790" s="1060">
        <f t="shared" si="179"/>
        <v>0.20219271948608106</v>
      </c>
    </row>
    <row r="3791" spans="1:20" s="1063" customFormat="1">
      <c r="A3791" s="1063" t="s">
        <v>846</v>
      </c>
      <c r="B3791" s="1063" t="s">
        <v>768</v>
      </c>
      <c r="C3791" s="1063" t="s">
        <v>118</v>
      </c>
      <c r="D3791" s="1063" t="s">
        <v>2355</v>
      </c>
      <c r="E3791" s="1066">
        <v>2020</v>
      </c>
      <c r="F3791" s="1066" t="s">
        <v>2336</v>
      </c>
      <c r="G3791" s="1064">
        <v>43069</v>
      </c>
      <c r="H3791" s="1117">
        <f t="shared" si="177"/>
        <v>2017</v>
      </c>
      <c r="I3791" s="1118">
        <v>43873.587492488427</v>
      </c>
      <c r="J3791" s="1063" t="s">
        <v>843</v>
      </c>
      <c r="K3791" s="1063" t="s">
        <v>842</v>
      </c>
      <c r="L3791" s="1063" t="s">
        <v>825</v>
      </c>
      <c r="M3791" s="1063">
        <v>3360</v>
      </c>
      <c r="N3791" s="1063">
        <v>0</v>
      </c>
      <c r="O3791" s="1062">
        <f>VLOOKUP(C3791,'A. Rate Class Allocations'!$B$124:$J$128,6,FALSE)</f>
        <v>0.96094519236849896</v>
      </c>
      <c r="P3791" s="1061">
        <f>VLOOKUP(C3791,'A. Rate Class Allocations'!$B$124:$J$128,8,FALSE)</f>
        <v>0.98007105038154396</v>
      </c>
      <c r="Q3791" s="1061">
        <f>VLOOKUP(C3791,'A. Rate Class Allocations'!$B$124:$J$128,7,FALSE)</f>
        <v>1.0700573423086499</v>
      </c>
      <c r="R3791" s="1061">
        <f>VLOOKUP(C3791,'A. Rate Class Allocations'!$B$124:$J$128,9,FALSE)</f>
        <v>0.85888650963597402</v>
      </c>
      <c r="S3791" s="1060">
        <f t="shared" si="178"/>
        <v>3164.4297351867967</v>
      </c>
      <c r="T3791" s="1060">
        <f t="shared" si="179"/>
        <v>0</v>
      </c>
    </row>
    <row r="3792" spans="1:20" s="1063" customFormat="1">
      <c r="A3792" s="1063" t="s">
        <v>846</v>
      </c>
      <c r="B3792" s="1063" t="s">
        <v>768</v>
      </c>
      <c r="C3792" s="1063" t="s">
        <v>118</v>
      </c>
      <c r="D3792" s="1063" t="s">
        <v>2356</v>
      </c>
      <c r="E3792" s="1066">
        <v>2020</v>
      </c>
      <c r="F3792" s="1066" t="s">
        <v>2336</v>
      </c>
      <c r="G3792" s="1064">
        <v>43070</v>
      </c>
      <c r="H3792" s="1117">
        <f t="shared" si="177"/>
        <v>2017</v>
      </c>
      <c r="I3792" s="1118">
        <v>43859.699283877315</v>
      </c>
      <c r="J3792" s="1063" t="s">
        <v>843</v>
      </c>
      <c r="K3792" s="1063" t="s">
        <v>842</v>
      </c>
      <c r="L3792" s="1063" t="s">
        <v>825</v>
      </c>
      <c r="M3792" s="1063">
        <v>6772.4748</v>
      </c>
      <c r="N3792" s="1063">
        <v>1.4742</v>
      </c>
      <c r="O3792" s="1062">
        <f>VLOOKUP(C3792,'A. Rate Class Allocations'!$B$124:$J$128,6,FALSE)</f>
        <v>0.96094519236849896</v>
      </c>
      <c r="P3792" s="1061">
        <f>VLOOKUP(C3792,'A. Rate Class Allocations'!$B$124:$J$128,8,FALSE)</f>
        <v>0.98007105038154396</v>
      </c>
      <c r="Q3792" s="1061">
        <f>VLOOKUP(C3792,'A. Rate Class Allocations'!$B$124:$J$128,7,FALSE)</f>
        <v>1.0700573423086499</v>
      </c>
      <c r="R3792" s="1061">
        <f>VLOOKUP(C3792,'A. Rate Class Allocations'!$B$124:$J$128,9,FALSE)</f>
        <v>0.85888650963597402</v>
      </c>
      <c r="S3792" s="1060">
        <f t="shared" si="178"/>
        <v>6378.2799517628737</v>
      </c>
      <c r="T3792" s="1060">
        <f t="shared" si="179"/>
        <v>1.3548750321199123</v>
      </c>
    </row>
    <row r="3793" spans="1:20" s="1063" customFormat="1">
      <c r="A3793" s="1063" t="s">
        <v>846</v>
      </c>
      <c r="B3793" s="1063" t="s">
        <v>768</v>
      </c>
      <c r="C3793" s="1063" t="s">
        <v>118</v>
      </c>
      <c r="D3793" s="1063" t="s">
        <v>2356</v>
      </c>
      <c r="E3793" s="1066">
        <v>2020</v>
      </c>
      <c r="F3793" s="1066" t="s">
        <v>2336</v>
      </c>
      <c r="G3793" s="1064">
        <v>43070</v>
      </c>
      <c r="H3793" s="1117">
        <f t="shared" si="177"/>
        <v>2017</v>
      </c>
      <c r="I3793" s="1118">
        <v>43859.699283877315</v>
      </c>
      <c r="J3793" s="1063" t="s">
        <v>843</v>
      </c>
      <c r="K3793" s="1063" t="s">
        <v>842</v>
      </c>
      <c r="L3793" s="1063" t="s">
        <v>825</v>
      </c>
      <c r="M3793" s="1063">
        <v>11323.2912</v>
      </c>
      <c r="N3793" s="1063">
        <v>2.4647999999999999</v>
      </c>
      <c r="O3793" s="1062">
        <f>VLOOKUP(C3793,'A. Rate Class Allocations'!$B$124:$J$128,6,FALSE)</f>
        <v>0.96094519236849896</v>
      </c>
      <c r="P3793" s="1061">
        <f>VLOOKUP(C3793,'A. Rate Class Allocations'!$B$124:$J$128,8,FALSE)</f>
        <v>0.98007105038154396</v>
      </c>
      <c r="Q3793" s="1061">
        <f>VLOOKUP(C3793,'A. Rate Class Allocations'!$B$124:$J$128,7,FALSE)</f>
        <v>1.0700573423086499</v>
      </c>
      <c r="R3793" s="1061">
        <f>VLOOKUP(C3793,'A. Rate Class Allocations'!$B$124:$J$128,9,FALSE)</f>
        <v>0.85888650963597402</v>
      </c>
      <c r="S3793" s="1060">
        <f t="shared" si="178"/>
        <v>10664.214099243747</v>
      </c>
      <c r="T3793" s="1060">
        <f t="shared" si="179"/>
        <v>2.2652937044967847</v>
      </c>
    </row>
    <row r="3794" spans="1:20" s="1063" customFormat="1">
      <c r="A3794" s="1063" t="s">
        <v>846</v>
      </c>
      <c r="B3794" s="1063" t="s">
        <v>768</v>
      </c>
      <c r="C3794" s="1063" t="s">
        <v>118</v>
      </c>
      <c r="D3794" s="1063" t="s">
        <v>2356</v>
      </c>
      <c r="E3794" s="1066">
        <v>2020</v>
      </c>
      <c r="F3794" s="1066" t="s">
        <v>2336</v>
      </c>
      <c r="G3794" s="1064">
        <v>43070</v>
      </c>
      <c r="H3794" s="1117">
        <f t="shared" si="177"/>
        <v>2017</v>
      </c>
      <c r="I3794" s="1118">
        <v>43859.699283877315</v>
      </c>
      <c r="J3794" s="1063" t="s">
        <v>843</v>
      </c>
      <c r="K3794" s="1063" t="s">
        <v>842</v>
      </c>
      <c r="L3794" s="1063" t="s">
        <v>825</v>
      </c>
      <c r="M3794" s="1063">
        <v>109303.272</v>
      </c>
      <c r="N3794" s="1063">
        <v>29.015999999999998</v>
      </c>
      <c r="O3794" s="1062">
        <f>VLOOKUP(C3794,'A. Rate Class Allocations'!$B$124:$J$128,6,FALSE)</f>
        <v>0.96094519236849896</v>
      </c>
      <c r="P3794" s="1061">
        <f>VLOOKUP(C3794,'A. Rate Class Allocations'!$B$124:$J$128,8,FALSE)</f>
        <v>0.98007105038154396</v>
      </c>
      <c r="Q3794" s="1061">
        <f>VLOOKUP(C3794,'A. Rate Class Allocations'!$B$124:$J$128,7,FALSE)</f>
        <v>1.0700573423086499</v>
      </c>
      <c r="R3794" s="1061">
        <f>VLOOKUP(C3794,'A. Rate Class Allocations'!$B$124:$J$128,9,FALSE)</f>
        <v>0.85888650963597402</v>
      </c>
      <c r="S3794" s="1060">
        <f t="shared" si="178"/>
        <v>102941.22740178883</v>
      </c>
      <c r="T3794" s="1060">
        <f t="shared" si="179"/>
        <v>26.667381584582397</v>
      </c>
    </row>
    <row r="3795" spans="1:20" s="1063" customFormat="1">
      <c r="A3795" s="1063" t="s">
        <v>846</v>
      </c>
      <c r="B3795" s="1063" t="s">
        <v>768</v>
      </c>
      <c r="C3795" s="1063" t="s">
        <v>118</v>
      </c>
      <c r="D3795" s="1063" t="s">
        <v>2356</v>
      </c>
      <c r="E3795" s="1066">
        <v>2020</v>
      </c>
      <c r="F3795" s="1066" t="s">
        <v>2336</v>
      </c>
      <c r="G3795" s="1064">
        <v>43070</v>
      </c>
      <c r="H3795" s="1117">
        <f t="shared" si="177"/>
        <v>2017</v>
      </c>
      <c r="I3795" s="1118">
        <v>43859.699283877315</v>
      </c>
      <c r="J3795" s="1063" t="s">
        <v>843</v>
      </c>
      <c r="K3795" s="1063" t="s">
        <v>842</v>
      </c>
      <c r="L3795" s="1063" t="s">
        <v>825</v>
      </c>
      <c r="M3795" s="1063">
        <v>105540.039</v>
      </c>
      <c r="N3795" s="1063">
        <v>28.016999999999999</v>
      </c>
      <c r="O3795" s="1062">
        <f>VLOOKUP(C3795,'A. Rate Class Allocations'!$B$124:$J$128,6,FALSE)</f>
        <v>0.96094519236849896</v>
      </c>
      <c r="P3795" s="1061">
        <f>VLOOKUP(C3795,'A. Rate Class Allocations'!$B$124:$J$128,8,FALSE)</f>
        <v>0.98007105038154396</v>
      </c>
      <c r="Q3795" s="1061">
        <f>VLOOKUP(C3795,'A. Rate Class Allocations'!$B$124:$J$128,7,FALSE)</f>
        <v>1.0700573423086499</v>
      </c>
      <c r="R3795" s="1061">
        <f>VLOOKUP(C3795,'A. Rate Class Allocations'!$B$124:$J$128,9,FALSE)</f>
        <v>0.85888650963597402</v>
      </c>
      <c r="S3795" s="1060">
        <f t="shared" si="178"/>
        <v>99397.035019158997</v>
      </c>
      <c r="T3795" s="1060">
        <f t="shared" si="179"/>
        <v>25.749242826552422</v>
      </c>
    </row>
    <row r="3796" spans="1:20" s="1063" customFormat="1">
      <c r="A3796" s="1063" t="s">
        <v>846</v>
      </c>
      <c r="B3796" s="1063" t="s">
        <v>768</v>
      </c>
      <c r="C3796" s="1063" t="s">
        <v>118</v>
      </c>
      <c r="D3796" s="1063" t="s">
        <v>2356</v>
      </c>
      <c r="E3796" s="1066">
        <v>2020</v>
      </c>
      <c r="F3796" s="1066" t="s">
        <v>2336</v>
      </c>
      <c r="G3796" s="1064">
        <v>43070</v>
      </c>
      <c r="H3796" s="1117">
        <f t="shared" si="177"/>
        <v>2017</v>
      </c>
      <c r="I3796" s="1118">
        <v>43859.699283877315</v>
      </c>
      <c r="J3796" s="1063" t="s">
        <v>843</v>
      </c>
      <c r="K3796" s="1063" t="s">
        <v>842</v>
      </c>
      <c r="L3796" s="1063" t="s">
        <v>825</v>
      </c>
      <c r="M3796" s="1063">
        <v>5570.2250000000004</v>
      </c>
      <c r="N3796" s="1063">
        <v>1.2124999999999999</v>
      </c>
      <c r="O3796" s="1062">
        <f>VLOOKUP(C3796,'A. Rate Class Allocations'!$B$124:$J$128,6,FALSE)</f>
        <v>0.96094519236849896</v>
      </c>
      <c r="P3796" s="1061">
        <f>VLOOKUP(C3796,'A. Rate Class Allocations'!$B$124:$J$128,8,FALSE)</f>
        <v>0.98007105038154396</v>
      </c>
      <c r="Q3796" s="1061">
        <f>VLOOKUP(C3796,'A. Rate Class Allocations'!$B$124:$J$128,7,FALSE)</f>
        <v>1.0700573423086499</v>
      </c>
      <c r="R3796" s="1061">
        <f>VLOOKUP(C3796,'A. Rate Class Allocations'!$B$124:$J$128,9,FALSE)</f>
        <v>0.85888650963597402</v>
      </c>
      <c r="S3796" s="1060">
        <f t="shared" si="178"/>
        <v>5246.0076255002614</v>
      </c>
      <c r="T3796" s="1060">
        <f t="shared" si="179"/>
        <v>1.1143576017130603</v>
      </c>
    </row>
    <row r="3797" spans="1:20" s="1063" customFormat="1">
      <c r="A3797" s="1063" t="s">
        <v>846</v>
      </c>
      <c r="B3797" s="1063" t="s">
        <v>768</v>
      </c>
      <c r="C3797" s="1063" t="s">
        <v>118</v>
      </c>
      <c r="D3797" s="1063" t="s">
        <v>2356</v>
      </c>
      <c r="E3797" s="1066">
        <v>2020</v>
      </c>
      <c r="F3797" s="1066" t="s">
        <v>2336</v>
      </c>
      <c r="G3797" s="1064">
        <v>43070</v>
      </c>
      <c r="H3797" s="1117">
        <f t="shared" si="177"/>
        <v>2017</v>
      </c>
      <c r="I3797" s="1118">
        <v>43859.699283877315</v>
      </c>
      <c r="J3797" s="1063" t="s">
        <v>847</v>
      </c>
      <c r="K3797" s="1063" t="s">
        <v>842</v>
      </c>
      <c r="L3797" s="1063" t="s">
        <v>825</v>
      </c>
      <c r="M3797" s="1063">
        <v>2463</v>
      </c>
      <c r="N3797" s="1063">
        <v>0.6</v>
      </c>
      <c r="O3797" s="1062">
        <f>VLOOKUP(C3797,'A. Rate Class Allocations'!$B$124:$J$128,6,FALSE)</f>
        <v>0.96094519236849896</v>
      </c>
      <c r="P3797" s="1061">
        <f>VLOOKUP(C3797,'A. Rate Class Allocations'!$B$124:$J$128,8,FALSE)</f>
        <v>0.98007105038154396</v>
      </c>
      <c r="Q3797" s="1061">
        <f>VLOOKUP(C3797,'A. Rate Class Allocations'!$B$124:$J$128,7,FALSE)</f>
        <v>1.0700573423086499</v>
      </c>
      <c r="R3797" s="1061">
        <f>VLOOKUP(C3797,'A. Rate Class Allocations'!$B$124:$J$128,9,FALSE)</f>
        <v>0.85888650963597402</v>
      </c>
      <c r="S3797" s="1060">
        <f t="shared" si="178"/>
        <v>2319.6400112396077</v>
      </c>
      <c r="T3797" s="1060">
        <f t="shared" si="179"/>
        <v>0.55143468950749386</v>
      </c>
    </row>
    <row r="3798" spans="1:20" s="1063" customFormat="1">
      <c r="A3798" s="1063" t="s">
        <v>846</v>
      </c>
      <c r="B3798" s="1063" t="s">
        <v>768</v>
      </c>
      <c r="C3798" s="1063" t="s">
        <v>118</v>
      </c>
      <c r="D3798" s="1063" t="s">
        <v>2357</v>
      </c>
      <c r="E3798" s="1066">
        <v>2020</v>
      </c>
      <c r="F3798" s="1066" t="s">
        <v>2336</v>
      </c>
      <c r="G3798" s="1064">
        <v>43195</v>
      </c>
      <c r="H3798" s="1117">
        <f t="shared" si="177"/>
        <v>2018</v>
      </c>
      <c r="I3798" s="1118">
        <v>43851.833699884257</v>
      </c>
      <c r="J3798" s="1063" t="s">
        <v>843</v>
      </c>
      <c r="K3798" s="1063" t="s">
        <v>842</v>
      </c>
      <c r="L3798" s="1063" t="s">
        <v>825</v>
      </c>
      <c r="M3798" s="1063">
        <v>4901.7979999999998</v>
      </c>
      <c r="N3798" s="1063">
        <v>1.0669999999999999</v>
      </c>
      <c r="O3798" s="1062">
        <f>VLOOKUP(C3798,'A. Rate Class Allocations'!$B$124:$J$128,6,FALSE)</f>
        <v>0.96094519236849896</v>
      </c>
      <c r="P3798" s="1061">
        <f>VLOOKUP(C3798,'A. Rate Class Allocations'!$B$124:$J$128,8,FALSE)</f>
        <v>0.98007105038154396</v>
      </c>
      <c r="Q3798" s="1061">
        <f>VLOOKUP(C3798,'A. Rate Class Allocations'!$B$124:$J$128,7,FALSE)</f>
        <v>1.0700573423086499</v>
      </c>
      <c r="R3798" s="1061">
        <f>VLOOKUP(C3798,'A. Rate Class Allocations'!$B$124:$J$128,9,FALSE)</f>
        <v>0.85888650963597402</v>
      </c>
      <c r="S3798" s="1060">
        <f t="shared" si="178"/>
        <v>4616.4867104402292</v>
      </c>
      <c r="T3798" s="1060">
        <f t="shared" si="179"/>
        <v>0.98063468950749311</v>
      </c>
    </row>
    <row r="3799" spans="1:20" s="1063" customFormat="1">
      <c r="A3799" s="1063" t="s">
        <v>846</v>
      </c>
      <c r="B3799" s="1063" t="s">
        <v>768</v>
      </c>
      <c r="C3799" s="1063" t="s">
        <v>118</v>
      </c>
      <c r="D3799" s="1063" t="s">
        <v>2358</v>
      </c>
      <c r="E3799" s="1066">
        <v>2020</v>
      </c>
      <c r="F3799" s="1066" t="s">
        <v>2336</v>
      </c>
      <c r="G3799" s="1064">
        <v>43159</v>
      </c>
      <c r="H3799" s="1117">
        <f t="shared" si="177"/>
        <v>2018</v>
      </c>
      <c r="I3799" s="1118">
        <v>43887.737101608793</v>
      </c>
      <c r="J3799" s="1063" t="s">
        <v>843</v>
      </c>
      <c r="K3799" s="1063" t="s">
        <v>842</v>
      </c>
      <c r="L3799" s="1063" t="s">
        <v>825</v>
      </c>
      <c r="M3799" s="1063">
        <v>2520</v>
      </c>
      <c r="N3799" s="1063">
        <v>0</v>
      </c>
      <c r="O3799" s="1062">
        <f>VLOOKUP(C3799,'A. Rate Class Allocations'!$B$124:$J$128,6,FALSE)</f>
        <v>0.96094519236849896</v>
      </c>
      <c r="P3799" s="1061">
        <f>VLOOKUP(C3799,'A. Rate Class Allocations'!$B$124:$J$128,8,FALSE)</f>
        <v>0.98007105038154396</v>
      </c>
      <c r="Q3799" s="1061">
        <f>VLOOKUP(C3799,'A. Rate Class Allocations'!$B$124:$J$128,7,FALSE)</f>
        <v>1.0700573423086499</v>
      </c>
      <c r="R3799" s="1061">
        <f>VLOOKUP(C3799,'A. Rate Class Allocations'!$B$124:$J$128,9,FALSE)</f>
        <v>0.85888650963597402</v>
      </c>
      <c r="S3799" s="1060">
        <f t="shared" si="178"/>
        <v>2373.3223013900979</v>
      </c>
      <c r="T3799" s="1060">
        <f t="shared" si="179"/>
        <v>0</v>
      </c>
    </row>
    <row r="3800" spans="1:20" s="1063" customFormat="1">
      <c r="A3800" s="1063" t="s">
        <v>846</v>
      </c>
      <c r="B3800" s="1063" t="s">
        <v>768</v>
      </c>
      <c r="C3800" s="1063" t="s">
        <v>118</v>
      </c>
      <c r="D3800" s="1063" t="s">
        <v>2359</v>
      </c>
      <c r="E3800" s="1066">
        <v>2020</v>
      </c>
      <c r="F3800" s="1066" t="s">
        <v>2336</v>
      </c>
      <c r="G3800" s="1064">
        <v>43145</v>
      </c>
      <c r="H3800" s="1117">
        <f t="shared" si="177"/>
        <v>2018</v>
      </c>
      <c r="I3800" s="1118">
        <v>43859.546182708335</v>
      </c>
      <c r="J3800" s="1063" t="s">
        <v>843</v>
      </c>
      <c r="K3800" s="1063" t="s">
        <v>872</v>
      </c>
      <c r="L3800" s="1063" t="s">
        <v>825</v>
      </c>
      <c r="M3800" s="1063">
        <v>308</v>
      </c>
      <c r="N3800" s="1063">
        <v>0.1</v>
      </c>
      <c r="O3800" s="1062">
        <f>VLOOKUP(C3800,'A. Rate Class Allocations'!$B$124:$J$128,6,FALSE)</f>
        <v>0.96094519236849896</v>
      </c>
      <c r="P3800" s="1061">
        <f>VLOOKUP(C3800,'A. Rate Class Allocations'!$B$124:$J$128,8,FALSE)</f>
        <v>0.98007105038154396</v>
      </c>
      <c r="Q3800" s="1061">
        <f>VLOOKUP(C3800,'A. Rate Class Allocations'!$B$124:$J$128,7,FALSE)</f>
        <v>1.0700573423086499</v>
      </c>
      <c r="R3800" s="1061">
        <f>VLOOKUP(C3800,'A. Rate Class Allocations'!$B$124:$J$128,9,FALSE)</f>
        <v>0.85888650963597402</v>
      </c>
      <c r="S3800" s="1060">
        <f t="shared" si="178"/>
        <v>290.07272572545639</v>
      </c>
      <c r="T3800" s="1060">
        <f t="shared" si="179"/>
        <v>9.1905781584582305E-2</v>
      </c>
    </row>
    <row r="3801" spans="1:20" s="1063" customFormat="1">
      <c r="A3801" s="1063" t="s">
        <v>846</v>
      </c>
      <c r="B3801" s="1063" t="s">
        <v>768</v>
      </c>
      <c r="C3801" s="1063" t="s">
        <v>118</v>
      </c>
      <c r="D3801" s="1063" t="s">
        <v>2359</v>
      </c>
      <c r="E3801" s="1066">
        <v>2020</v>
      </c>
      <c r="F3801" s="1066" t="s">
        <v>2336</v>
      </c>
      <c r="G3801" s="1064">
        <v>43145</v>
      </c>
      <c r="H3801" s="1117">
        <f t="shared" si="177"/>
        <v>2018</v>
      </c>
      <c r="I3801" s="1118">
        <v>43859.546182708335</v>
      </c>
      <c r="J3801" s="1063" t="s">
        <v>843</v>
      </c>
      <c r="K3801" s="1063" t="s">
        <v>872</v>
      </c>
      <c r="L3801" s="1063" t="s">
        <v>825</v>
      </c>
      <c r="M3801" s="1063">
        <v>308</v>
      </c>
      <c r="N3801" s="1063">
        <v>0.1</v>
      </c>
      <c r="O3801" s="1062">
        <f>VLOOKUP(C3801,'A. Rate Class Allocations'!$B$124:$J$128,6,FALSE)</f>
        <v>0.96094519236849896</v>
      </c>
      <c r="P3801" s="1061">
        <f>VLOOKUP(C3801,'A. Rate Class Allocations'!$B$124:$J$128,8,FALSE)</f>
        <v>0.98007105038154396</v>
      </c>
      <c r="Q3801" s="1061">
        <f>VLOOKUP(C3801,'A. Rate Class Allocations'!$B$124:$J$128,7,FALSE)</f>
        <v>1.0700573423086499</v>
      </c>
      <c r="R3801" s="1061">
        <f>VLOOKUP(C3801,'A. Rate Class Allocations'!$B$124:$J$128,9,FALSE)</f>
        <v>0.85888650963597402</v>
      </c>
      <c r="S3801" s="1060">
        <f t="shared" si="178"/>
        <v>290.07272572545639</v>
      </c>
      <c r="T3801" s="1060">
        <f t="shared" si="179"/>
        <v>9.1905781584582305E-2</v>
      </c>
    </row>
    <row r="3802" spans="1:20" s="1063" customFormat="1">
      <c r="A3802" s="1063" t="s">
        <v>846</v>
      </c>
      <c r="B3802" s="1063" t="s">
        <v>768</v>
      </c>
      <c r="C3802" s="1063" t="s">
        <v>118</v>
      </c>
      <c r="D3802" s="1063" t="s">
        <v>2360</v>
      </c>
      <c r="E3802" s="1066">
        <v>2020</v>
      </c>
      <c r="F3802" s="1066" t="s">
        <v>2336</v>
      </c>
      <c r="G3802" s="1064">
        <v>43833</v>
      </c>
      <c r="H3802" s="1117">
        <f t="shared" ref="H3802:H3865" si="180">YEAR(G3802)</f>
        <v>2020</v>
      </c>
      <c r="I3802" s="1118">
        <v>43851.835261643515</v>
      </c>
      <c r="J3802" s="1063" t="s">
        <v>843</v>
      </c>
      <c r="K3802" s="1063" t="s">
        <v>842</v>
      </c>
      <c r="L3802" s="1063" t="s">
        <v>825</v>
      </c>
      <c r="M3802" s="1063">
        <v>3198.183</v>
      </c>
      <c r="N3802" s="1063">
        <v>0.84899999999999998</v>
      </c>
      <c r="O3802" s="1062">
        <f>VLOOKUP(C3802,'A. Rate Class Allocations'!$B$124:$J$128,6,FALSE)</f>
        <v>0.96094519236849896</v>
      </c>
      <c r="P3802" s="1061">
        <f>VLOOKUP(C3802,'A. Rate Class Allocations'!$B$124:$J$128,8,FALSE)</f>
        <v>0.98007105038154396</v>
      </c>
      <c r="Q3802" s="1061">
        <f>VLOOKUP(C3802,'A. Rate Class Allocations'!$B$124:$J$128,7,FALSE)</f>
        <v>1.0700573423086499</v>
      </c>
      <c r="R3802" s="1061">
        <f>VLOOKUP(C3802,'A. Rate Class Allocations'!$B$124:$J$128,9,FALSE)</f>
        <v>0.85888650963597402</v>
      </c>
      <c r="S3802" s="1060">
        <f t="shared" ref="S3802:S3865" si="181">M3802*O3802*P3802</f>
        <v>3012.0313642169394</v>
      </c>
      <c r="T3802" s="1060">
        <f t="shared" ref="T3802:T3865" si="182">N3802*Q3802*R3802</f>
        <v>0.78028008565310369</v>
      </c>
    </row>
    <row r="3803" spans="1:20" s="1063" customFormat="1">
      <c r="A3803" s="1063" t="s">
        <v>846</v>
      </c>
      <c r="B3803" s="1063" t="s">
        <v>768</v>
      </c>
      <c r="C3803" s="1063" t="s">
        <v>118</v>
      </c>
      <c r="D3803" s="1063" t="s">
        <v>2361</v>
      </c>
      <c r="E3803" s="1066">
        <v>2020</v>
      </c>
      <c r="F3803" s="1066" t="s">
        <v>2336</v>
      </c>
      <c r="G3803" s="1064">
        <v>43249</v>
      </c>
      <c r="H3803" s="1117">
        <f t="shared" si="180"/>
        <v>2018</v>
      </c>
      <c r="I3803" s="1118">
        <v>43881.831320960649</v>
      </c>
      <c r="J3803" s="1063" t="s">
        <v>843</v>
      </c>
      <c r="K3803" s="1063" t="s">
        <v>842</v>
      </c>
      <c r="L3803" s="1063" t="s">
        <v>825</v>
      </c>
      <c r="M3803" s="1063">
        <v>1092</v>
      </c>
      <c r="N3803" s="1063">
        <v>0</v>
      </c>
      <c r="O3803" s="1062">
        <f>VLOOKUP(C3803,'A. Rate Class Allocations'!$B$124:$J$128,6,FALSE)</f>
        <v>0.96094519236849896</v>
      </c>
      <c r="P3803" s="1061">
        <f>VLOOKUP(C3803,'A. Rate Class Allocations'!$B$124:$J$128,8,FALSE)</f>
        <v>0.98007105038154396</v>
      </c>
      <c r="Q3803" s="1061">
        <f>VLOOKUP(C3803,'A. Rate Class Allocations'!$B$124:$J$128,7,FALSE)</f>
        <v>1.0700573423086499</v>
      </c>
      <c r="R3803" s="1061">
        <f>VLOOKUP(C3803,'A. Rate Class Allocations'!$B$124:$J$128,9,FALSE)</f>
        <v>0.85888650963597402</v>
      </c>
      <c r="S3803" s="1060">
        <f t="shared" si="181"/>
        <v>1028.4396639357089</v>
      </c>
      <c r="T3803" s="1060">
        <f t="shared" si="182"/>
        <v>0</v>
      </c>
    </row>
    <row r="3804" spans="1:20" s="1063" customFormat="1">
      <c r="A3804" s="1063" t="s">
        <v>846</v>
      </c>
      <c r="B3804" s="1063" t="s">
        <v>768</v>
      </c>
      <c r="C3804" s="1063" t="s">
        <v>118</v>
      </c>
      <c r="D3804" s="1063" t="s">
        <v>2361</v>
      </c>
      <c r="E3804" s="1066">
        <v>2020</v>
      </c>
      <c r="F3804" s="1066" t="s">
        <v>2336</v>
      </c>
      <c r="G3804" s="1064">
        <v>43249</v>
      </c>
      <c r="H3804" s="1117">
        <f t="shared" si="180"/>
        <v>2018</v>
      </c>
      <c r="I3804" s="1118">
        <v>43881.831320960649</v>
      </c>
      <c r="J3804" s="1063" t="s">
        <v>843</v>
      </c>
      <c r="K3804" s="1063" t="s">
        <v>842</v>
      </c>
      <c r="L3804" s="1063" t="s">
        <v>825</v>
      </c>
      <c r="M3804" s="1063">
        <v>1218</v>
      </c>
      <c r="N3804" s="1063">
        <v>0</v>
      </c>
      <c r="O3804" s="1062">
        <f>VLOOKUP(C3804,'A. Rate Class Allocations'!$B$124:$J$128,6,FALSE)</f>
        <v>0.96094519236849896</v>
      </c>
      <c r="P3804" s="1061">
        <f>VLOOKUP(C3804,'A. Rate Class Allocations'!$B$124:$J$128,8,FALSE)</f>
        <v>0.98007105038154396</v>
      </c>
      <c r="Q3804" s="1061">
        <f>VLOOKUP(C3804,'A. Rate Class Allocations'!$B$124:$J$128,7,FALSE)</f>
        <v>1.0700573423086499</v>
      </c>
      <c r="R3804" s="1061">
        <f>VLOOKUP(C3804,'A. Rate Class Allocations'!$B$124:$J$128,9,FALSE)</f>
        <v>0.85888650963597402</v>
      </c>
      <c r="S3804" s="1060">
        <f t="shared" si="181"/>
        <v>1147.1057790052141</v>
      </c>
      <c r="T3804" s="1060">
        <f t="shared" si="182"/>
        <v>0</v>
      </c>
    </row>
    <row r="3805" spans="1:20" s="1063" customFormat="1">
      <c r="A3805" s="1063" t="s">
        <v>846</v>
      </c>
      <c r="B3805" s="1063" t="s">
        <v>768</v>
      </c>
      <c r="C3805" s="1063" t="s">
        <v>118</v>
      </c>
      <c r="D3805" s="1063" t="s">
        <v>2362</v>
      </c>
      <c r="E3805" s="1066">
        <v>2020</v>
      </c>
      <c r="F3805" s="1066" t="s">
        <v>2336</v>
      </c>
      <c r="G3805" s="1064">
        <v>43404</v>
      </c>
      <c r="H3805" s="1117">
        <f t="shared" si="180"/>
        <v>2018</v>
      </c>
      <c r="I3805" s="1118">
        <v>43637.733996875002</v>
      </c>
      <c r="J3805" s="1063" t="s">
        <v>843</v>
      </c>
      <c r="K3805" s="1063" t="s">
        <v>842</v>
      </c>
      <c r="L3805" s="1063" t="s">
        <v>825</v>
      </c>
      <c r="M3805" s="1063">
        <v>918.8</v>
      </c>
      <c r="N3805" s="1063">
        <v>0.2</v>
      </c>
      <c r="O3805" s="1062">
        <f>VLOOKUP(C3805,'A. Rate Class Allocations'!$B$124:$J$128,6,FALSE)</f>
        <v>0.96094519236849896</v>
      </c>
      <c r="P3805" s="1061">
        <f>VLOOKUP(C3805,'A. Rate Class Allocations'!$B$124:$J$128,8,FALSE)</f>
        <v>0.98007105038154396</v>
      </c>
      <c r="Q3805" s="1061">
        <f>VLOOKUP(C3805,'A. Rate Class Allocations'!$B$124:$J$128,7,FALSE)</f>
        <v>1.0700573423086499</v>
      </c>
      <c r="R3805" s="1061">
        <f>VLOOKUP(C3805,'A. Rate Class Allocations'!$B$124:$J$128,9,FALSE)</f>
        <v>0.85888650963597402</v>
      </c>
      <c r="S3805" s="1060">
        <f t="shared" si="181"/>
        <v>865.32084544334191</v>
      </c>
      <c r="T3805" s="1060">
        <f t="shared" si="182"/>
        <v>0.18381156316916461</v>
      </c>
    </row>
    <row r="3806" spans="1:20" s="1063" customFormat="1">
      <c r="A3806" s="1063" t="s">
        <v>846</v>
      </c>
      <c r="B3806" s="1063" t="s">
        <v>768</v>
      </c>
      <c r="C3806" s="1063" t="s">
        <v>118</v>
      </c>
      <c r="D3806" s="1063" t="s">
        <v>2362</v>
      </c>
      <c r="E3806" s="1066">
        <v>2020</v>
      </c>
      <c r="F3806" s="1066" t="s">
        <v>2336</v>
      </c>
      <c r="G3806" s="1064">
        <v>43404</v>
      </c>
      <c r="H3806" s="1117">
        <f t="shared" si="180"/>
        <v>2018</v>
      </c>
      <c r="I3806" s="1118">
        <v>43637.733996875002</v>
      </c>
      <c r="J3806" s="1063" t="s">
        <v>843</v>
      </c>
      <c r="K3806" s="1063" t="s">
        <v>842</v>
      </c>
      <c r="L3806" s="1063" t="s">
        <v>825</v>
      </c>
      <c r="M3806" s="1063">
        <v>16.03</v>
      </c>
      <c r="N3806" s="1063">
        <v>4.1000000000000003E-3</v>
      </c>
      <c r="O3806" s="1062">
        <f>VLOOKUP(C3806,'A. Rate Class Allocations'!$B$124:$J$128,6,FALSE)</f>
        <v>0.96094519236849896</v>
      </c>
      <c r="P3806" s="1061">
        <f>VLOOKUP(C3806,'A. Rate Class Allocations'!$B$124:$J$128,8,FALSE)</f>
        <v>0.98007105038154396</v>
      </c>
      <c r="Q3806" s="1061">
        <f>VLOOKUP(C3806,'A. Rate Class Allocations'!$B$124:$J$128,7,FALSE)</f>
        <v>1.0700573423086499</v>
      </c>
      <c r="R3806" s="1061">
        <f>VLOOKUP(C3806,'A. Rate Class Allocations'!$B$124:$J$128,9,FALSE)</f>
        <v>0.85888650963597402</v>
      </c>
      <c r="S3806" s="1060">
        <f t="shared" si="181"/>
        <v>15.096966861620345</v>
      </c>
      <c r="T3806" s="1060">
        <f t="shared" si="182"/>
        <v>3.7681370449678749E-3</v>
      </c>
    </row>
    <row r="3807" spans="1:20" s="1063" customFormat="1">
      <c r="A3807" s="1063" t="s">
        <v>846</v>
      </c>
      <c r="B3807" s="1063" t="s">
        <v>768</v>
      </c>
      <c r="C3807" s="1063" t="s">
        <v>118</v>
      </c>
      <c r="D3807" s="1063" t="s">
        <v>2362</v>
      </c>
      <c r="E3807" s="1066">
        <v>2020</v>
      </c>
      <c r="F3807" s="1066" t="s">
        <v>2336</v>
      </c>
      <c r="G3807" s="1064">
        <v>43404</v>
      </c>
      <c r="H3807" s="1117">
        <f t="shared" si="180"/>
        <v>2018</v>
      </c>
      <c r="I3807" s="1118">
        <v>43637.733996875002</v>
      </c>
      <c r="J3807" s="1063" t="s">
        <v>843</v>
      </c>
      <c r="K3807" s="1063" t="s">
        <v>842</v>
      </c>
      <c r="L3807" s="1063" t="s">
        <v>825</v>
      </c>
      <c r="M3807" s="1063">
        <v>5085.558</v>
      </c>
      <c r="N3807" s="1063">
        <v>0</v>
      </c>
      <c r="O3807" s="1062">
        <f>VLOOKUP(C3807,'A. Rate Class Allocations'!$B$124:$J$128,6,FALSE)</f>
        <v>0.96094519236849896</v>
      </c>
      <c r="P3807" s="1061">
        <f>VLOOKUP(C3807,'A. Rate Class Allocations'!$B$124:$J$128,8,FALSE)</f>
        <v>0.98007105038154396</v>
      </c>
      <c r="Q3807" s="1061">
        <f>VLOOKUP(C3807,'A. Rate Class Allocations'!$B$124:$J$128,7,FALSE)</f>
        <v>1.0700573423086499</v>
      </c>
      <c r="R3807" s="1061">
        <f>VLOOKUP(C3807,'A. Rate Class Allocations'!$B$124:$J$128,9,FALSE)</f>
        <v>0.85888650963597402</v>
      </c>
      <c r="S3807" s="1060">
        <f t="shared" si="181"/>
        <v>4789.5508795288979</v>
      </c>
      <c r="T3807" s="1060">
        <f t="shared" si="182"/>
        <v>0</v>
      </c>
    </row>
    <row r="3808" spans="1:20" s="1063" customFormat="1">
      <c r="A3808" s="1063" t="s">
        <v>846</v>
      </c>
      <c r="B3808" s="1063" t="s">
        <v>768</v>
      </c>
      <c r="C3808" s="1063" t="s">
        <v>118</v>
      </c>
      <c r="D3808" s="1063" t="s">
        <v>2363</v>
      </c>
      <c r="E3808" s="1066">
        <v>2020</v>
      </c>
      <c r="F3808" s="1066" t="s">
        <v>2336</v>
      </c>
      <c r="G3808" s="1064">
        <v>43861</v>
      </c>
      <c r="H3808" s="1117">
        <f t="shared" si="180"/>
        <v>2020</v>
      </c>
      <c r="I3808" s="1118">
        <v>43872.632802060187</v>
      </c>
      <c r="J3808" s="1063" t="s">
        <v>843</v>
      </c>
      <c r="K3808" s="1063" t="s">
        <v>842</v>
      </c>
      <c r="L3808" s="1063" t="s">
        <v>825</v>
      </c>
      <c r="M3808" s="1063">
        <v>11760</v>
      </c>
      <c r="N3808" s="1063">
        <v>0</v>
      </c>
      <c r="O3808" s="1062">
        <f>VLOOKUP(C3808,'A. Rate Class Allocations'!$B$124:$J$128,6,FALSE)</f>
        <v>0.96094519236849896</v>
      </c>
      <c r="P3808" s="1061">
        <f>VLOOKUP(C3808,'A. Rate Class Allocations'!$B$124:$J$128,8,FALSE)</f>
        <v>0.98007105038154396</v>
      </c>
      <c r="Q3808" s="1061">
        <f>VLOOKUP(C3808,'A. Rate Class Allocations'!$B$124:$J$128,7,FALSE)</f>
        <v>1.0700573423086499</v>
      </c>
      <c r="R3808" s="1061">
        <f>VLOOKUP(C3808,'A. Rate Class Allocations'!$B$124:$J$128,9,FALSE)</f>
        <v>0.85888650963597402</v>
      </c>
      <c r="S3808" s="1060">
        <f t="shared" si="181"/>
        <v>11075.504073153788</v>
      </c>
      <c r="T3808" s="1060">
        <f t="shared" si="182"/>
        <v>0</v>
      </c>
    </row>
    <row r="3809" spans="1:20" s="1063" customFormat="1">
      <c r="A3809" s="1063" t="s">
        <v>846</v>
      </c>
      <c r="B3809" s="1063" t="s">
        <v>768</v>
      </c>
      <c r="C3809" s="1063" t="s">
        <v>118</v>
      </c>
      <c r="D3809" s="1063" t="s">
        <v>2364</v>
      </c>
      <c r="E3809" s="1066">
        <v>2020</v>
      </c>
      <c r="F3809" s="1066" t="s">
        <v>2336</v>
      </c>
      <c r="G3809" s="1064">
        <v>43280</v>
      </c>
      <c r="H3809" s="1117">
        <f t="shared" si="180"/>
        <v>2018</v>
      </c>
      <c r="I3809" s="1118">
        <v>43851.835073807873</v>
      </c>
      <c r="J3809" s="1063" t="s">
        <v>843</v>
      </c>
      <c r="K3809" s="1063" t="s">
        <v>842</v>
      </c>
      <c r="L3809" s="1063" t="s">
        <v>825</v>
      </c>
      <c r="M3809" s="1063">
        <v>1092</v>
      </c>
      <c r="N3809" s="1063">
        <v>0</v>
      </c>
      <c r="O3809" s="1062">
        <f>VLOOKUP(C3809,'A. Rate Class Allocations'!$B$124:$J$128,6,FALSE)</f>
        <v>0.96094519236849896</v>
      </c>
      <c r="P3809" s="1061">
        <f>VLOOKUP(C3809,'A. Rate Class Allocations'!$B$124:$J$128,8,FALSE)</f>
        <v>0.98007105038154396</v>
      </c>
      <c r="Q3809" s="1061">
        <f>VLOOKUP(C3809,'A. Rate Class Allocations'!$B$124:$J$128,7,FALSE)</f>
        <v>1.0700573423086499</v>
      </c>
      <c r="R3809" s="1061">
        <f>VLOOKUP(C3809,'A. Rate Class Allocations'!$B$124:$J$128,9,FALSE)</f>
        <v>0.85888650963597402</v>
      </c>
      <c r="S3809" s="1060">
        <f t="shared" si="181"/>
        <v>1028.4396639357089</v>
      </c>
      <c r="T3809" s="1060">
        <f t="shared" si="182"/>
        <v>0</v>
      </c>
    </row>
    <row r="3810" spans="1:20" s="1063" customFormat="1">
      <c r="A3810" s="1063" t="s">
        <v>846</v>
      </c>
      <c r="B3810" s="1063" t="s">
        <v>768</v>
      </c>
      <c r="C3810" s="1063" t="s">
        <v>118</v>
      </c>
      <c r="D3810" s="1063" t="s">
        <v>2364</v>
      </c>
      <c r="E3810" s="1066">
        <v>2020</v>
      </c>
      <c r="F3810" s="1066" t="s">
        <v>2336</v>
      </c>
      <c r="G3810" s="1064">
        <v>43280</v>
      </c>
      <c r="H3810" s="1117">
        <f t="shared" si="180"/>
        <v>2018</v>
      </c>
      <c r="I3810" s="1118">
        <v>43851.835073807873</v>
      </c>
      <c r="J3810" s="1063" t="s">
        <v>843</v>
      </c>
      <c r="K3810" s="1063" t="s">
        <v>842</v>
      </c>
      <c r="L3810" s="1063" t="s">
        <v>825</v>
      </c>
      <c r="M3810" s="1063">
        <v>15960</v>
      </c>
      <c r="N3810" s="1063">
        <v>0</v>
      </c>
      <c r="O3810" s="1062">
        <f>VLOOKUP(C3810,'A. Rate Class Allocations'!$B$124:$J$128,6,FALSE)</f>
        <v>0.96094519236849896</v>
      </c>
      <c r="P3810" s="1061">
        <f>VLOOKUP(C3810,'A. Rate Class Allocations'!$B$124:$J$128,8,FALSE)</f>
        <v>0.98007105038154396</v>
      </c>
      <c r="Q3810" s="1061">
        <f>VLOOKUP(C3810,'A. Rate Class Allocations'!$B$124:$J$128,7,FALSE)</f>
        <v>1.0700573423086499</v>
      </c>
      <c r="R3810" s="1061">
        <f>VLOOKUP(C3810,'A. Rate Class Allocations'!$B$124:$J$128,9,FALSE)</f>
        <v>0.85888650963597402</v>
      </c>
      <c r="S3810" s="1060">
        <f t="shared" si="181"/>
        <v>15031.041242137286</v>
      </c>
      <c r="T3810" s="1060">
        <f t="shared" si="182"/>
        <v>0</v>
      </c>
    </row>
    <row r="3811" spans="1:20" s="1063" customFormat="1">
      <c r="A3811" s="1063" t="s">
        <v>846</v>
      </c>
      <c r="B3811" s="1063" t="s">
        <v>768</v>
      </c>
      <c r="C3811" s="1063" t="s">
        <v>118</v>
      </c>
      <c r="D3811" s="1063" t="s">
        <v>2365</v>
      </c>
      <c r="E3811" s="1066">
        <v>2020</v>
      </c>
      <c r="F3811" s="1066" t="s">
        <v>2336</v>
      </c>
      <c r="G3811" s="1064">
        <v>43298</v>
      </c>
      <c r="H3811" s="1117">
        <f t="shared" si="180"/>
        <v>2018</v>
      </c>
      <c r="I3811" s="1118">
        <v>43880.748028981485</v>
      </c>
      <c r="J3811" s="1063" t="s">
        <v>843</v>
      </c>
      <c r="K3811" s="1063" t="s">
        <v>842</v>
      </c>
      <c r="L3811" s="1063" t="s">
        <v>825</v>
      </c>
      <c r="M3811" s="1063">
        <v>6339.72</v>
      </c>
      <c r="N3811" s="1063">
        <v>1.38</v>
      </c>
      <c r="O3811" s="1062">
        <f>VLOOKUP(C3811,'A. Rate Class Allocations'!$B$124:$J$128,6,FALSE)</f>
        <v>0.96094519236849896</v>
      </c>
      <c r="P3811" s="1061">
        <f>VLOOKUP(C3811,'A. Rate Class Allocations'!$B$124:$J$128,8,FALSE)</f>
        <v>0.98007105038154396</v>
      </c>
      <c r="Q3811" s="1061">
        <f>VLOOKUP(C3811,'A. Rate Class Allocations'!$B$124:$J$128,7,FALSE)</f>
        <v>1.0700573423086499</v>
      </c>
      <c r="R3811" s="1061">
        <f>VLOOKUP(C3811,'A. Rate Class Allocations'!$B$124:$J$128,9,FALSE)</f>
        <v>0.85888650963597402</v>
      </c>
      <c r="S3811" s="1060">
        <f t="shared" si="181"/>
        <v>5970.7138335590598</v>
      </c>
      <c r="T3811" s="1060">
        <f t="shared" si="182"/>
        <v>1.2682997858672356</v>
      </c>
    </row>
    <row r="3812" spans="1:20" s="1063" customFormat="1">
      <c r="A3812" s="1063" t="s">
        <v>846</v>
      </c>
      <c r="B3812" s="1063" t="s">
        <v>768</v>
      </c>
      <c r="C3812" s="1063" t="s">
        <v>118</v>
      </c>
      <c r="D3812" s="1063" t="s">
        <v>2366</v>
      </c>
      <c r="E3812" s="1066">
        <v>2020</v>
      </c>
      <c r="F3812" s="1066" t="s">
        <v>2336</v>
      </c>
      <c r="G3812" s="1064">
        <v>43629</v>
      </c>
      <c r="H3812" s="1117">
        <f t="shared" si="180"/>
        <v>2019</v>
      </c>
      <c r="I3812" s="1118">
        <v>43867.605804212966</v>
      </c>
      <c r="J3812" s="1063" t="s">
        <v>843</v>
      </c>
      <c r="K3812" s="1063" t="s">
        <v>842</v>
      </c>
      <c r="L3812" s="1063" t="s">
        <v>825</v>
      </c>
      <c r="M3812" s="1063">
        <v>17640</v>
      </c>
      <c r="N3812" s="1063">
        <v>0</v>
      </c>
      <c r="O3812" s="1062">
        <f>VLOOKUP(C3812,'A. Rate Class Allocations'!$B$124:$J$128,6,FALSE)</f>
        <v>0.96094519236849896</v>
      </c>
      <c r="P3812" s="1061">
        <f>VLOOKUP(C3812,'A. Rate Class Allocations'!$B$124:$J$128,8,FALSE)</f>
        <v>0.98007105038154396</v>
      </c>
      <c r="Q3812" s="1061">
        <f>VLOOKUP(C3812,'A. Rate Class Allocations'!$B$124:$J$128,7,FALSE)</f>
        <v>1.0700573423086499</v>
      </c>
      <c r="R3812" s="1061">
        <f>VLOOKUP(C3812,'A. Rate Class Allocations'!$B$124:$J$128,9,FALSE)</f>
        <v>0.85888650963597402</v>
      </c>
      <c r="S3812" s="1060">
        <f t="shared" si="181"/>
        <v>16613.256109730686</v>
      </c>
      <c r="T3812" s="1060">
        <f t="shared" si="182"/>
        <v>0</v>
      </c>
    </row>
    <row r="3813" spans="1:20" s="1063" customFormat="1">
      <c r="A3813" s="1063" t="s">
        <v>846</v>
      </c>
      <c r="B3813" s="1063" t="s">
        <v>768</v>
      </c>
      <c r="C3813" s="1063" t="s">
        <v>118</v>
      </c>
      <c r="D3813" s="1063" t="s">
        <v>2366</v>
      </c>
      <c r="E3813" s="1066">
        <v>2020</v>
      </c>
      <c r="F3813" s="1066" t="s">
        <v>2336</v>
      </c>
      <c r="G3813" s="1064">
        <v>43629</v>
      </c>
      <c r="H3813" s="1117">
        <f t="shared" si="180"/>
        <v>2019</v>
      </c>
      <c r="I3813" s="1118">
        <v>43867.605804212966</v>
      </c>
      <c r="J3813" s="1063" t="s">
        <v>847</v>
      </c>
      <c r="K3813" s="1063" t="s">
        <v>842</v>
      </c>
      <c r="L3813" s="1063" t="s">
        <v>825</v>
      </c>
      <c r="M3813" s="1063">
        <v>198634</v>
      </c>
      <c r="N3813" s="1063">
        <v>59.4</v>
      </c>
      <c r="O3813" s="1062">
        <f>VLOOKUP(C3813,'A. Rate Class Allocations'!$B$124:$J$128,6,FALSE)</f>
        <v>0.96094519236849896</v>
      </c>
      <c r="P3813" s="1061">
        <f>VLOOKUP(C3813,'A. Rate Class Allocations'!$B$124:$J$128,8,FALSE)</f>
        <v>0.98007105038154396</v>
      </c>
      <c r="Q3813" s="1061">
        <f>VLOOKUP(C3813,'A. Rate Class Allocations'!$B$124:$J$128,7,FALSE)</f>
        <v>1.0700573423086499</v>
      </c>
      <c r="R3813" s="1061">
        <f>VLOOKUP(C3813,'A. Rate Class Allocations'!$B$124:$J$128,9,FALSE)</f>
        <v>0.85888650963597402</v>
      </c>
      <c r="S3813" s="1060">
        <f t="shared" si="181"/>
        <v>187072.42143425424</v>
      </c>
      <c r="T3813" s="1060">
        <f t="shared" si="182"/>
        <v>54.592034261241885</v>
      </c>
    </row>
    <row r="3814" spans="1:20" s="1063" customFormat="1">
      <c r="A3814" s="1063" t="s">
        <v>846</v>
      </c>
      <c r="B3814" s="1063" t="s">
        <v>768</v>
      </c>
      <c r="C3814" s="1063" t="s">
        <v>118</v>
      </c>
      <c r="D3814" s="1063" t="s">
        <v>2366</v>
      </c>
      <c r="E3814" s="1066">
        <v>2020</v>
      </c>
      <c r="F3814" s="1066" t="s">
        <v>2336</v>
      </c>
      <c r="G3814" s="1064">
        <v>43629</v>
      </c>
      <c r="H3814" s="1117">
        <f t="shared" si="180"/>
        <v>2019</v>
      </c>
      <c r="I3814" s="1118">
        <v>43867.605804212966</v>
      </c>
      <c r="J3814" s="1063" t="s">
        <v>847</v>
      </c>
      <c r="K3814" s="1063" t="s">
        <v>842</v>
      </c>
      <c r="L3814" s="1063" t="s">
        <v>825</v>
      </c>
      <c r="M3814" s="1063">
        <v>4562</v>
      </c>
      <c r="N3814" s="1063">
        <v>0.5</v>
      </c>
      <c r="O3814" s="1062">
        <f>VLOOKUP(C3814,'A. Rate Class Allocations'!$B$124:$J$128,6,FALSE)</f>
        <v>0.96094519236849896</v>
      </c>
      <c r="P3814" s="1061">
        <f>VLOOKUP(C3814,'A. Rate Class Allocations'!$B$124:$J$128,8,FALSE)</f>
        <v>0.98007105038154396</v>
      </c>
      <c r="Q3814" s="1061">
        <f>VLOOKUP(C3814,'A. Rate Class Allocations'!$B$124:$J$128,7,FALSE)</f>
        <v>1.0700573423086499</v>
      </c>
      <c r="R3814" s="1061">
        <f>VLOOKUP(C3814,'A. Rate Class Allocations'!$B$124:$J$128,9,FALSE)</f>
        <v>0.85888650963597402</v>
      </c>
      <c r="S3814" s="1060">
        <f t="shared" si="181"/>
        <v>4296.466801167312</v>
      </c>
      <c r="T3814" s="1060">
        <f t="shared" si="182"/>
        <v>0.45952890792291151</v>
      </c>
    </row>
    <row r="3815" spans="1:20" s="1063" customFormat="1">
      <c r="A3815" s="1063" t="s">
        <v>846</v>
      </c>
      <c r="B3815" s="1063" t="s">
        <v>768</v>
      </c>
      <c r="C3815" s="1063" t="s">
        <v>118</v>
      </c>
      <c r="D3815" s="1063" t="s">
        <v>2367</v>
      </c>
      <c r="E3815" s="1066">
        <v>2020</v>
      </c>
      <c r="F3815" s="1066" t="s">
        <v>2336</v>
      </c>
      <c r="G3815" s="1064">
        <v>43553</v>
      </c>
      <c r="H3815" s="1117">
        <f t="shared" si="180"/>
        <v>2019</v>
      </c>
      <c r="I3815" s="1118">
        <v>43899.808763831017</v>
      </c>
      <c r="J3815" s="1063" t="s">
        <v>843</v>
      </c>
      <c r="K3815" s="1063" t="s">
        <v>842</v>
      </c>
      <c r="L3815" s="1063" t="s">
        <v>825</v>
      </c>
      <c r="M3815" s="1063">
        <v>104789.14</v>
      </c>
      <c r="N3815" s="1063">
        <v>22.81</v>
      </c>
      <c r="O3815" s="1062">
        <f>VLOOKUP(C3815,'A. Rate Class Allocations'!$B$124:$J$128,6,FALSE)</f>
        <v>0.96094519236849896</v>
      </c>
      <c r="P3815" s="1061">
        <f>VLOOKUP(C3815,'A. Rate Class Allocations'!$B$124:$J$128,8,FALSE)</f>
        <v>0.98007105038154396</v>
      </c>
      <c r="Q3815" s="1061">
        <f>VLOOKUP(C3815,'A. Rate Class Allocations'!$B$124:$J$128,7,FALSE)</f>
        <v>1.0700573423086499</v>
      </c>
      <c r="R3815" s="1061">
        <f>VLOOKUP(C3815,'A. Rate Class Allocations'!$B$124:$J$128,9,FALSE)</f>
        <v>0.85888650963597402</v>
      </c>
      <c r="S3815" s="1060">
        <f t="shared" si="181"/>
        <v>98689.842422813163</v>
      </c>
      <c r="T3815" s="1060">
        <f t="shared" si="182"/>
        <v>20.963708779443223</v>
      </c>
    </row>
    <row r="3816" spans="1:20" s="1063" customFormat="1">
      <c r="A3816" s="1063" t="s">
        <v>846</v>
      </c>
      <c r="B3816" s="1063" t="s">
        <v>768</v>
      </c>
      <c r="C3816" s="1063" t="s">
        <v>118</v>
      </c>
      <c r="D3816" s="1063" t="s">
        <v>2368</v>
      </c>
      <c r="E3816" s="1066">
        <v>2020</v>
      </c>
      <c r="F3816" s="1066" t="s">
        <v>2336</v>
      </c>
      <c r="G3816" s="1064">
        <v>43433</v>
      </c>
      <c r="H3816" s="1117">
        <f t="shared" si="180"/>
        <v>2018</v>
      </c>
      <c r="I3816" s="1118">
        <v>43899.80738056713</v>
      </c>
      <c r="J3816" s="1063" t="s">
        <v>843</v>
      </c>
      <c r="K3816" s="1063" t="s">
        <v>842</v>
      </c>
      <c r="L3816" s="1063" t="s">
        <v>825</v>
      </c>
      <c r="M3816" s="1063">
        <v>821.31</v>
      </c>
      <c r="N3816" s="1063">
        <v>0.21</v>
      </c>
      <c r="O3816" s="1062">
        <f>VLOOKUP(C3816,'A. Rate Class Allocations'!$B$124:$J$128,6,FALSE)</f>
        <v>0.96094519236849896</v>
      </c>
      <c r="P3816" s="1061">
        <f>VLOOKUP(C3816,'A. Rate Class Allocations'!$B$124:$J$128,8,FALSE)</f>
        <v>0.98007105038154396</v>
      </c>
      <c r="Q3816" s="1061">
        <f>VLOOKUP(C3816,'A. Rate Class Allocations'!$B$124:$J$128,7,FALSE)</f>
        <v>1.0700573423086499</v>
      </c>
      <c r="R3816" s="1061">
        <f>VLOOKUP(C3816,'A. Rate Class Allocations'!$B$124:$J$128,9,FALSE)</f>
        <v>0.85888650963597402</v>
      </c>
      <c r="S3816" s="1060">
        <f t="shared" si="181"/>
        <v>773.50529339472268</v>
      </c>
      <c r="T3816" s="1060">
        <f t="shared" si="182"/>
        <v>0.19300214132762281</v>
      </c>
    </row>
    <row r="3817" spans="1:20" s="1063" customFormat="1">
      <c r="A3817" s="1063" t="s">
        <v>846</v>
      </c>
      <c r="B3817" s="1063" t="s">
        <v>768</v>
      </c>
      <c r="C3817" s="1063" t="s">
        <v>118</v>
      </c>
      <c r="D3817" s="1063" t="s">
        <v>2368</v>
      </c>
      <c r="E3817" s="1066">
        <v>2020</v>
      </c>
      <c r="F3817" s="1066" t="s">
        <v>2336</v>
      </c>
      <c r="G3817" s="1064">
        <v>43433</v>
      </c>
      <c r="H3817" s="1117">
        <f t="shared" si="180"/>
        <v>2018</v>
      </c>
      <c r="I3817" s="1118">
        <v>43899.80738056713</v>
      </c>
      <c r="J3817" s="1063" t="s">
        <v>847</v>
      </c>
      <c r="K3817" s="1063" t="s">
        <v>842</v>
      </c>
      <c r="L3817" s="1063" t="s">
        <v>825</v>
      </c>
      <c r="M3817" s="1063">
        <v>337</v>
      </c>
      <c r="N3817" s="1063">
        <v>0.1</v>
      </c>
      <c r="O3817" s="1062">
        <f>VLOOKUP(C3817,'A. Rate Class Allocations'!$B$124:$J$128,6,FALSE)</f>
        <v>0.96094519236849896</v>
      </c>
      <c r="P3817" s="1061">
        <f>VLOOKUP(C3817,'A. Rate Class Allocations'!$B$124:$J$128,8,FALSE)</f>
        <v>0.98007105038154396</v>
      </c>
      <c r="Q3817" s="1061">
        <f>VLOOKUP(C3817,'A. Rate Class Allocations'!$B$124:$J$128,7,FALSE)</f>
        <v>1.0700573423086499</v>
      </c>
      <c r="R3817" s="1061">
        <f>VLOOKUP(C3817,'A. Rate Class Allocations'!$B$124:$J$128,9,FALSE)</f>
        <v>0.85888650963597402</v>
      </c>
      <c r="S3817" s="1060">
        <f t="shared" si="181"/>
        <v>317.38476808272338</v>
      </c>
      <c r="T3817" s="1060">
        <f t="shared" si="182"/>
        <v>9.1905781584582305E-2</v>
      </c>
    </row>
    <row r="3818" spans="1:20" s="1063" customFormat="1">
      <c r="A3818" s="1063" t="s">
        <v>846</v>
      </c>
      <c r="B3818" s="1063" t="s">
        <v>768</v>
      </c>
      <c r="C3818" s="1063" t="s">
        <v>118</v>
      </c>
      <c r="D3818" s="1063" t="s">
        <v>2368</v>
      </c>
      <c r="E3818" s="1066">
        <v>2020</v>
      </c>
      <c r="F3818" s="1066" t="s">
        <v>2336</v>
      </c>
      <c r="G3818" s="1064">
        <v>43433</v>
      </c>
      <c r="H3818" s="1117">
        <f t="shared" si="180"/>
        <v>2018</v>
      </c>
      <c r="I3818" s="1118">
        <v>43899.80738056713</v>
      </c>
      <c r="J3818" s="1063" t="s">
        <v>847</v>
      </c>
      <c r="K3818" s="1063" t="s">
        <v>842</v>
      </c>
      <c r="L3818" s="1063" t="s">
        <v>825</v>
      </c>
      <c r="M3818" s="1063">
        <v>1682</v>
      </c>
      <c r="N3818" s="1063">
        <v>0.5</v>
      </c>
      <c r="O3818" s="1062">
        <f>VLOOKUP(C3818,'A. Rate Class Allocations'!$B$124:$J$128,6,FALSE)</f>
        <v>0.96094519236849896</v>
      </c>
      <c r="P3818" s="1061">
        <f>VLOOKUP(C3818,'A. Rate Class Allocations'!$B$124:$J$128,8,FALSE)</f>
        <v>0.98007105038154396</v>
      </c>
      <c r="Q3818" s="1061">
        <f>VLOOKUP(C3818,'A. Rate Class Allocations'!$B$124:$J$128,7,FALSE)</f>
        <v>1.0700573423086499</v>
      </c>
      <c r="R3818" s="1061">
        <f>VLOOKUP(C3818,'A. Rate Class Allocations'!$B$124:$J$128,9,FALSE)</f>
        <v>0.85888650963597402</v>
      </c>
      <c r="S3818" s="1060">
        <f t="shared" si="181"/>
        <v>1584.0984567214857</v>
      </c>
      <c r="T3818" s="1060">
        <f t="shared" si="182"/>
        <v>0.45952890792291151</v>
      </c>
    </row>
    <row r="3819" spans="1:20" s="1063" customFormat="1">
      <c r="A3819" s="1063" t="s">
        <v>846</v>
      </c>
      <c r="B3819" s="1063" t="s">
        <v>768</v>
      </c>
      <c r="C3819" s="1063" t="s">
        <v>118</v>
      </c>
      <c r="D3819" s="1063" t="s">
        <v>2368</v>
      </c>
      <c r="E3819" s="1066">
        <v>2020</v>
      </c>
      <c r="F3819" s="1066" t="s">
        <v>2336</v>
      </c>
      <c r="G3819" s="1064">
        <v>43433</v>
      </c>
      <c r="H3819" s="1117">
        <f t="shared" si="180"/>
        <v>2018</v>
      </c>
      <c r="I3819" s="1118">
        <v>43899.80738056713</v>
      </c>
      <c r="J3819" s="1063" t="s">
        <v>847</v>
      </c>
      <c r="K3819" s="1063" t="s">
        <v>842</v>
      </c>
      <c r="L3819" s="1063" t="s">
        <v>825</v>
      </c>
      <c r="M3819" s="1063">
        <v>235</v>
      </c>
      <c r="N3819" s="1063">
        <v>0</v>
      </c>
      <c r="O3819" s="1062">
        <f>VLOOKUP(C3819,'A. Rate Class Allocations'!$B$124:$J$128,6,FALSE)</f>
        <v>0.96094519236849896</v>
      </c>
      <c r="P3819" s="1061">
        <f>VLOOKUP(C3819,'A. Rate Class Allocations'!$B$124:$J$128,8,FALSE)</f>
        <v>0.98007105038154396</v>
      </c>
      <c r="Q3819" s="1061">
        <f>VLOOKUP(C3819,'A. Rate Class Allocations'!$B$124:$J$128,7,FALSE)</f>
        <v>1.0700573423086499</v>
      </c>
      <c r="R3819" s="1061">
        <f>VLOOKUP(C3819,'A. Rate Class Allocations'!$B$124:$J$128,9,FALSE)</f>
        <v>0.85888650963597402</v>
      </c>
      <c r="S3819" s="1060">
        <f t="shared" si="181"/>
        <v>221.32172255026705</v>
      </c>
      <c r="T3819" s="1060">
        <f t="shared" si="182"/>
        <v>0</v>
      </c>
    </row>
    <row r="3820" spans="1:20" s="1063" customFormat="1">
      <c r="A3820" s="1063" t="s">
        <v>846</v>
      </c>
      <c r="B3820" s="1063" t="s">
        <v>768</v>
      </c>
      <c r="C3820" s="1063" t="s">
        <v>118</v>
      </c>
      <c r="D3820" s="1063" t="s">
        <v>2368</v>
      </c>
      <c r="E3820" s="1066">
        <v>2020</v>
      </c>
      <c r="F3820" s="1066" t="s">
        <v>2336</v>
      </c>
      <c r="G3820" s="1064">
        <v>43433</v>
      </c>
      <c r="H3820" s="1117">
        <f t="shared" si="180"/>
        <v>2018</v>
      </c>
      <c r="I3820" s="1118">
        <v>43899.80738056713</v>
      </c>
      <c r="J3820" s="1063" t="s">
        <v>847</v>
      </c>
      <c r="K3820" s="1063" t="s">
        <v>842</v>
      </c>
      <c r="L3820" s="1063" t="s">
        <v>825</v>
      </c>
      <c r="M3820" s="1063">
        <v>9023</v>
      </c>
      <c r="N3820" s="1063">
        <v>1.1000000000000001</v>
      </c>
      <c r="O3820" s="1062">
        <f>VLOOKUP(C3820,'A. Rate Class Allocations'!$B$124:$J$128,6,FALSE)</f>
        <v>0.96094519236849896</v>
      </c>
      <c r="P3820" s="1061">
        <f>VLOOKUP(C3820,'A. Rate Class Allocations'!$B$124:$J$128,8,FALSE)</f>
        <v>0.98007105038154396</v>
      </c>
      <c r="Q3820" s="1061">
        <f>VLOOKUP(C3820,'A. Rate Class Allocations'!$B$124:$J$128,7,FALSE)</f>
        <v>1.0700573423086499</v>
      </c>
      <c r="R3820" s="1061">
        <f>VLOOKUP(C3820,'A. Rate Class Allocations'!$B$124:$J$128,9,FALSE)</f>
        <v>0.85888650963597402</v>
      </c>
      <c r="S3820" s="1060">
        <f t="shared" si="181"/>
        <v>8497.8123513662122</v>
      </c>
      <c r="T3820" s="1060">
        <f t="shared" si="182"/>
        <v>1.0109635974304052</v>
      </c>
    </row>
    <row r="3821" spans="1:20" s="1063" customFormat="1">
      <c r="A3821" s="1063" t="s">
        <v>846</v>
      </c>
      <c r="B3821" s="1063" t="s">
        <v>768</v>
      </c>
      <c r="C3821" s="1063" t="s">
        <v>118</v>
      </c>
      <c r="D3821" s="1063" t="s">
        <v>2368</v>
      </c>
      <c r="E3821" s="1066">
        <v>2020</v>
      </c>
      <c r="F3821" s="1066" t="s">
        <v>2336</v>
      </c>
      <c r="G3821" s="1064">
        <v>43433</v>
      </c>
      <c r="H3821" s="1117">
        <f t="shared" si="180"/>
        <v>2018</v>
      </c>
      <c r="I3821" s="1118">
        <v>43899.80738056713</v>
      </c>
      <c r="J3821" s="1063" t="s">
        <v>843</v>
      </c>
      <c r="K3821" s="1063" t="s">
        <v>842</v>
      </c>
      <c r="L3821" s="1063" t="s">
        <v>825</v>
      </c>
      <c r="M3821" s="1063">
        <v>1365</v>
      </c>
      <c r="N3821" s="1063">
        <v>0</v>
      </c>
      <c r="O3821" s="1062">
        <f>VLOOKUP(C3821,'A. Rate Class Allocations'!$B$124:$J$128,6,FALSE)</f>
        <v>0.96094519236849896</v>
      </c>
      <c r="P3821" s="1061">
        <f>VLOOKUP(C3821,'A. Rate Class Allocations'!$B$124:$J$128,8,FALSE)</f>
        <v>0.98007105038154396</v>
      </c>
      <c r="Q3821" s="1061">
        <f>VLOOKUP(C3821,'A. Rate Class Allocations'!$B$124:$J$128,7,FALSE)</f>
        <v>1.0700573423086499</v>
      </c>
      <c r="R3821" s="1061">
        <f>VLOOKUP(C3821,'A. Rate Class Allocations'!$B$124:$J$128,9,FALSE)</f>
        <v>0.85888650963597402</v>
      </c>
      <c r="S3821" s="1060">
        <f t="shared" si="181"/>
        <v>1285.5495799196362</v>
      </c>
      <c r="T3821" s="1060">
        <f t="shared" si="182"/>
        <v>0</v>
      </c>
    </row>
    <row r="3822" spans="1:20" s="1063" customFormat="1">
      <c r="A3822" s="1063" t="s">
        <v>846</v>
      </c>
      <c r="B3822" s="1063" t="s">
        <v>768</v>
      </c>
      <c r="C3822" s="1063" t="s">
        <v>118</v>
      </c>
      <c r="D3822" s="1063" t="s">
        <v>2368</v>
      </c>
      <c r="E3822" s="1066">
        <v>2020</v>
      </c>
      <c r="F3822" s="1066" t="s">
        <v>2336</v>
      </c>
      <c r="G3822" s="1064">
        <v>43433</v>
      </c>
      <c r="H3822" s="1117">
        <f t="shared" si="180"/>
        <v>2018</v>
      </c>
      <c r="I3822" s="1118">
        <v>43899.80738056713</v>
      </c>
      <c r="J3822" s="1063" t="s">
        <v>843</v>
      </c>
      <c r="K3822" s="1063" t="s">
        <v>842</v>
      </c>
      <c r="L3822" s="1063" t="s">
        <v>825</v>
      </c>
      <c r="M3822" s="1063">
        <v>9744</v>
      </c>
      <c r="N3822" s="1063">
        <v>0</v>
      </c>
      <c r="O3822" s="1062">
        <f>VLOOKUP(C3822,'A. Rate Class Allocations'!$B$124:$J$128,6,FALSE)</f>
        <v>0.96094519236849896</v>
      </c>
      <c r="P3822" s="1061">
        <f>VLOOKUP(C3822,'A. Rate Class Allocations'!$B$124:$J$128,8,FALSE)</f>
        <v>0.98007105038154396</v>
      </c>
      <c r="Q3822" s="1061">
        <f>VLOOKUP(C3822,'A. Rate Class Allocations'!$B$124:$J$128,7,FALSE)</f>
        <v>1.0700573423086499</v>
      </c>
      <c r="R3822" s="1061">
        <f>VLOOKUP(C3822,'A. Rate Class Allocations'!$B$124:$J$128,9,FALSE)</f>
        <v>0.85888650963597402</v>
      </c>
      <c r="S3822" s="1060">
        <f t="shared" si="181"/>
        <v>9176.8462320417129</v>
      </c>
      <c r="T3822" s="1060">
        <f t="shared" si="182"/>
        <v>0</v>
      </c>
    </row>
    <row r="3823" spans="1:20" s="1063" customFormat="1">
      <c r="A3823" s="1063" t="s">
        <v>846</v>
      </c>
      <c r="B3823" s="1063" t="s">
        <v>768</v>
      </c>
      <c r="C3823" s="1063" t="s">
        <v>118</v>
      </c>
      <c r="D3823" s="1063" t="s">
        <v>892</v>
      </c>
      <c r="E3823" s="1066">
        <v>2020</v>
      </c>
      <c r="F3823" s="1066" t="s">
        <v>2336</v>
      </c>
      <c r="G3823" s="1064">
        <v>43643</v>
      </c>
      <c r="H3823" s="1117">
        <f t="shared" si="180"/>
        <v>2019</v>
      </c>
      <c r="I3823" s="1118">
        <v>43887.738682581017</v>
      </c>
      <c r="J3823" s="1063" t="s">
        <v>843</v>
      </c>
      <c r="K3823" s="1063" t="s">
        <v>842</v>
      </c>
      <c r="L3823" s="1063" t="s">
        <v>825</v>
      </c>
      <c r="M3823" s="1063">
        <v>1203.1686</v>
      </c>
      <c r="N3823" s="1063">
        <v>0.26190000000000002</v>
      </c>
      <c r="O3823" s="1062">
        <f>VLOOKUP(C3823,'A. Rate Class Allocations'!$B$124:$J$128,6,FALSE)</f>
        <v>0.96094519236849896</v>
      </c>
      <c r="P3823" s="1061">
        <f>VLOOKUP(C3823,'A. Rate Class Allocations'!$B$124:$J$128,8,FALSE)</f>
        <v>0.98007105038154396</v>
      </c>
      <c r="Q3823" s="1061">
        <f>VLOOKUP(C3823,'A. Rate Class Allocations'!$B$124:$J$128,7,FALSE)</f>
        <v>1.0700573423086499</v>
      </c>
      <c r="R3823" s="1061">
        <f>VLOOKUP(C3823,'A. Rate Class Allocations'!$B$124:$J$128,9,FALSE)</f>
        <v>0.85888650963597402</v>
      </c>
      <c r="S3823" s="1060">
        <f t="shared" si="181"/>
        <v>1133.1376471080564</v>
      </c>
      <c r="T3823" s="1060">
        <f t="shared" si="182"/>
        <v>0.24070124197002105</v>
      </c>
    </row>
    <row r="3824" spans="1:20" s="1063" customFormat="1">
      <c r="A3824" s="1063" t="s">
        <v>846</v>
      </c>
      <c r="B3824" s="1063" t="s">
        <v>768</v>
      </c>
      <c r="C3824" s="1063" t="s">
        <v>118</v>
      </c>
      <c r="D3824" s="1063" t="s">
        <v>892</v>
      </c>
      <c r="E3824" s="1066">
        <v>2020</v>
      </c>
      <c r="F3824" s="1066" t="s">
        <v>2336</v>
      </c>
      <c r="G3824" s="1064">
        <v>43643</v>
      </c>
      <c r="H3824" s="1117">
        <f t="shared" si="180"/>
        <v>2019</v>
      </c>
      <c r="I3824" s="1118">
        <v>43887.738682581017</v>
      </c>
      <c r="J3824" s="1063" t="s">
        <v>843</v>
      </c>
      <c r="K3824" s="1063" t="s">
        <v>842</v>
      </c>
      <c r="L3824" s="1063" t="s">
        <v>825</v>
      </c>
      <c r="M3824" s="1063">
        <v>22503.249599999999</v>
      </c>
      <c r="N3824" s="1063">
        <v>4.8983999999999996</v>
      </c>
      <c r="O3824" s="1062">
        <f>VLOOKUP(C3824,'A. Rate Class Allocations'!$B$124:$J$128,6,FALSE)</f>
        <v>0.96094519236849896</v>
      </c>
      <c r="P3824" s="1061">
        <f>VLOOKUP(C3824,'A. Rate Class Allocations'!$B$124:$J$128,8,FALSE)</f>
        <v>0.98007105038154396</v>
      </c>
      <c r="Q3824" s="1061">
        <f>VLOOKUP(C3824,'A. Rate Class Allocations'!$B$124:$J$128,7,FALSE)</f>
        <v>1.0700573423086499</v>
      </c>
      <c r="R3824" s="1061">
        <f>VLOOKUP(C3824,'A. Rate Class Allocations'!$B$124:$J$128,9,FALSE)</f>
        <v>0.85888650963597402</v>
      </c>
      <c r="S3824" s="1060">
        <f t="shared" si="181"/>
        <v>21193.438146598332</v>
      </c>
      <c r="T3824" s="1060">
        <f t="shared" si="182"/>
        <v>4.5019128051391784</v>
      </c>
    </row>
    <row r="3825" spans="1:20" s="1063" customFormat="1">
      <c r="A3825" s="1063" t="s">
        <v>846</v>
      </c>
      <c r="B3825" s="1063" t="s">
        <v>768</v>
      </c>
      <c r="C3825" s="1063" t="s">
        <v>118</v>
      </c>
      <c r="D3825" s="1063" t="s">
        <v>892</v>
      </c>
      <c r="E3825" s="1066">
        <v>2020</v>
      </c>
      <c r="F3825" s="1066" t="s">
        <v>2336</v>
      </c>
      <c r="G3825" s="1064">
        <v>43643</v>
      </c>
      <c r="H3825" s="1117">
        <f t="shared" si="180"/>
        <v>2019</v>
      </c>
      <c r="I3825" s="1118">
        <v>43887.738682581017</v>
      </c>
      <c r="J3825" s="1063" t="s">
        <v>843</v>
      </c>
      <c r="K3825" s="1063" t="s">
        <v>842</v>
      </c>
      <c r="L3825" s="1063" t="s">
        <v>825</v>
      </c>
      <c r="M3825" s="1063">
        <v>1827.4931999999999</v>
      </c>
      <c r="N3825" s="1063">
        <v>0.39779999999999999</v>
      </c>
      <c r="O3825" s="1062">
        <f>VLOOKUP(C3825,'A. Rate Class Allocations'!$B$124:$J$128,6,FALSE)</f>
        <v>0.96094519236849896</v>
      </c>
      <c r="P3825" s="1061">
        <f>VLOOKUP(C3825,'A. Rate Class Allocations'!$B$124:$J$128,8,FALSE)</f>
        <v>0.98007105038154396</v>
      </c>
      <c r="Q3825" s="1061">
        <f>VLOOKUP(C3825,'A. Rate Class Allocations'!$B$124:$J$128,7,FALSE)</f>
        <v>1.0700573423086499</v>
      </c>
      <c r="R3825" s="1061">
        <f>VLOOKUP(C3825,'A. Rate Class Allocations'!$B$124:$J$128,9,FALSE)</f>
        <v>0.85888650963597402</v>
      </c>
      <c r="S3825" s="1060">
        <f t="shared" si="181"/>
        <v>1721.1231615868071</v>
      </c>
      <c r="T3825" s="1060">
        <f t="shared" si="182"/>
        <v>0.36560119914346839</v>
      </c>
    </row>
    <row r="3826" spans="1:20" s="1063" customFormat="1">
      <c r="A3826" s="1063" t="s">
        <v>846</v>
      </c>
      <c r="B3826" s="1063" t="s">
        <v>768</v>
      </c>
      <c r="C3826" s="1063" t="s">
        <v>118</v>
      </c>
      <c r="D3826" s="1063" t="s">
        <v>892</v>
      </c>
      <c r="E3826" s="1066">
        <v>2020</v>
      </c>
      <c r="F3826" s="1066" t="s">
        <v>2336</v>
      </c>
      <c r="G3826" s="1064">
        <v>43643</v>
      </c>
      <c r="H3826" s="1117">
        <f t="shared" si="180"/>
        <v>2019</v>
      </c>
      <c r="I3826" s="1118">
        <v>43887.738682581017</v>
      </c>
      <c r="J3826" s="1063" t="s">
        <v>843</v>
      </c>
      <c r="K3826" s="1063" t="s">
        <v>842</v>
      </c>
      <c r="L3826" s="1063" t="s">
        <v>825</v>
      </c>
      <c r="M3826" s="1063">
        <v>35598.906000000003</v>
      </c>
      <c r="N3826" s="1063">
        <v>0</v>
      </c>
      <c r="O3826" s="1062">
        <f>VLOOKUP(C3826,'A. Rate Class Allocations'!$B$124:$J$128,6,FALSE)</f>
        <v>0.96094519236849896</v>
      </c>
      <c r="P3826" s="1061">
        <f>VLOOKUP(C3826,'A. Rate Class Allocations'!$B$124:$J$128,8,FALSE)</f>
        <v>0.98007105038154396</v>
      </c>
      <c r="Q3826" s="1061">
        <f>VLOOKUP(C3826,'A. Rate Class Allocations'!$B$124:$J$128,7,FALSE)</f>
        <v>1.0700573423086499</v>
      </c>
      <c r="R3826" s="1061">
        <f>VLOOKUP(C3826,'A. Rate Class Allocations'!$B$124:$J$128,9,FALSE)</f>
        <v>0.85888650963597402</v>
      </c>
      <c r="S3826" s="1060">
        <f t="shared" si="181"/>
        <v>33526.856156702292</v>
      </c>
      <c r="T3826" s="1060">
        <f t="shared" si="182"/>
        <v>0</v>
      </c>
    </row>
    <row r="3827" spans="1:20" s="1063" customFormat="1">
      <c r="A3827" s="1063" t="s">
        <v>846</v>
      </c>
      <c r="B3827" s="1063" t="s">
        <v>768</v>
      </c>
      <c r="C3827" s="1063" t="s">
        <v>118</v>
      </c>
      <c r="D3827" s="1063" t="s">
        <v>892</v>
      </c>
      <c r="E3827" s="1066">
        <v>2020</v>
      </c>
      <c r="F3827" s="1066" t="s">
        <v>2336</v>
      </c>
      <c r="G3827" s="1064">
        <v>43643</v>
      </c>
      <c r="H3827" s="1117">
        <f t="shared" si="180"/>
        <v>2019</v>
      </c>
      <c r="I3827" s="1118">
        <v>43887.738682581017</v>
      </c>
      <c r="J3827" s="1063" t="s">
        <v>843</v>
      </c>
      <c r="K3827" s="1063" t="s">
        <v>842</v>
      </c>
      <c r="L3827" s="1063" t="s">
        <v>825</v>
      </c>
      <c r="M3827" s="1063">
        <v>12936.768</v>
      </c>
      <c r="N3827" s="1063">
        <v>1.4767999999999999</v>
      </c>
      <c r="O3827" s="1062">
        <f>VLOOKUP(C3827,'A. Rate Class Allocations'!$B$124:$J$128,6,FALSE)</f>
        <v>0.96094519236849896</v>
      </c>
      <c r="P3827" s="1061">
        <f>VLOOKUP(C3827,'A. Rate Class Allocations'!$B$124:$J$128,8,FALSE)</f>
        <v>0.98007105038154396</v>
      </c>
      <c r="Q3827" s="1061">
        <f>VLOOKUP(C3827,'A. Rate Class Allocations'!$B$124:$J$128,7,FALSE)</f>
        <v>1.0700573423086499</v>
      </c>
      <c r="R3827" s="1061">
        <f>VLOOKUP(C3827,'A. Rate Class Allocations'!$B$124:$J$128,9,FALSE)</f>
        <v>0.85888650963597402</v>
      </c>
      <c r="S3827" s="1060">
        <f t="shared" si="181"/>
        <v>12183.777778694353</v>
      </c>
      <c r="T3827" s="1060">
        <f t="shared" si="182"/>
        <v>1.3572645824411114</v>
      </c>
    </row>
    <row r="3828" spans="1:20" s="1063" customFormat="1">
      <c r="A3828" s="1063" t="s">
        <v>846</v>
      </c>
      <c r="B3828" s="1063" t="s">
        <v>768</v>
      </c>
      <c r="C3828" s="1063" t="s">
        <v>118</v>
      </c>
      <c r="D3828" s="1063" t="s">
        <v>892</v>
      </c>
      <c r="E3828" s="1066">
        <v>2020</v>
      </c>
      <c r="F3828" s="1066" t="s">
        <v>2336</v>
      </c>
      <c r="G3828" s="1064">
        <v>43643</v>
      </c>
      <c r="H3828" s="1117">
        <f t="shared" si="180"/>
        <v>2019</v>
      </c>
      <c r="I3828" s="1118">
        <v>43887.738682581017</v>
      </c>
      <c r="J3828" s="1063" t="s">
        <v>843</v>
      </c>
      <c r="K3828" s="1063" t="s">
        <v>842</v>
      </c>
      <c r="L3828" s="1063" t="s">
        <v>825</v>
      </c>
      <c r="M3828" s="1063">
        <v>6342.4763999999996</v>
      </c>
      <c r="N3828" s="1063">
        <v>1.3806</v>
      </c>
      <c r="O3828" s="1062">
        <f>VLOOKUP(C3828,'A. Rate Class Allocations'!$B$124:$J$128,6,FALSE)</f>
        <v>0.96094519236849896</v>
      </c>
      <c r="P3828" s="1061">
        <f>VLOOKUP(C3828,'A. Rate Class Allocations'!$B$124:$J$128,8,FALSE)</f>
        <v>0.98007105038154396</v>
      </c>
      <c r="Q3828" s="1061">
        <f>VLOOKUP(C3828,'A. Rate Class Allocations'!$B$124:$J$128,7,FALSE)</f>
        <v>1.0700573423086499</v>
      </c>
      <c r="R3828" s="1061">
        <f>VLOOKUP(C3828,'A. Rate Class Allocations'!$B$124:$J$128,9,FALSE)</f>
        <v>0.85888650963597402</v>
      </c>
      <c r="S3828" s="1060">
        <f t="shared" si="181"/>
        <v>5973.3097960953892</v>
      </c>
      <c r="T3828" s="1060">
        <f t="shared" si="182"/>
        <v>1.2688512205567433</v>
      </c>
    </row>
    <row r="3829" spans="1:20" s="1063" customFormat="1">
      <c r="A3829" s="1063" t="s">
        <v>846</v>
      </c>
      <c r="B3829" s="1063" t="s">
        <v>768</v>
      </c>
      <c r="C3829" s="1063" t="s">
        <v>118</v>
      </c>
      <c r="D3829" s="1063" t="s">
        <v>892</v>
      </c>
      <c r="E3829" s="1066">
        <v>2020</v>
      </c>
      <c r="F3829" s="1066" t="s">
        <v>2336</v>
      </c>
      <c r="G3829" s="1064">
        <v>43643</v>
      </c>
      <c r="H3829" s="1117">
        <f t="shared" si="180"/>
        <v>2019</v>
      </c>
      <c r="I3829" s="1118">
        <v>43887.738682581017</v>
      </c>
      <c r="J3829" s="1063" t="s">
        <v>843</v>
      </c>
      <c r="K3829" s="1063" t="s">
        <v>842</v>
      </c>
      <c r="L3829" s="1063" t="s">
        <v>825</v>
      </c>
      <c r="M3829" s="1063">
        <v>6780.72</v>
      </c>
      <c r="N3829" s="1063">
        <v>0</v>
      </c>
      <c r="O3829" s="1062">
        <f>VLOOKUP(C3829,'A. Rate Class Allocations'!$B$124:$J$128,6,FALSE)</f>
        <v>0.96094519236849896</v>
      </c>
      <c r="P3829" s="1061">
        <f>VLOOKUP(C3829,'A. Rate Class Allocations'!$B$124:$J$128,8,FALSE)</f>
        <v>0.98007105038154396</v>
      </c>
      <c r="Q3829" s="1061">
        <f>VLOOKUP(C3829,'A. Rate Class Allocations'!$B$124:$J$128,7,FALSE)</f>
        <v>1.0700573423086499</v>
      </c>
      <c r="R3829" s="1061">
        <f>VLOOKUP(C3829,'A. Rate Class Allocations'!$B$124:$J$128,9,FALSE)</f>
        <v>0.85888650963597402</v>
      </c>
      <c r="S3829" s="1060">
        <f t="shared" si="181"/>
        <v>6386.0452363023269</v>
      </c>
      <c r="T3829" s="1060">
        <f t="shared" si="182"/>
        <v>0</v>
      </c>
    </row>
    <row r="3830" spans="1:20" s="1063" customFormat="1">
      <c r="A3830" s="1063" t="s">
        <v>846</v>
      </c>
      <c r="B3830" s="1063" t="s">
        <v>768</v>
      </c>
      <c r="C3830" s="1063" t="s">
        <v>118</v>
      </c>
      <c r="D3830" s="1063" t="s">
        <v>892</v>
      </c>
      <c r="E3830" s="1066">
        <v>2020</v>
      </c>
      <c r="F3830" s="1066" t="s">
        <v>2336</v>
      </c>
      <c r="G3830" s="1064">
        <v>43643</v>
      </c>
      <c r="H3830" s="1117">
        <f t="shared" si="180"/>
        <v>2019</v>
      </c>
      <c r="I3830" s="1118">
        <v>43887.738682581017</v>
      </c>
      <c r="J3830" s="1063" t="s">
        <v>843</v>
      </c>
      <c r="K3830" s="1063" t="s">
        <v>842</v>
      </c>
      <c r="L3830" s="1063" t="s">
        <v>825</v>
      </c>
      <c r="M3830" s="1063">
        <v>1356.24</v>
      </c>
      <c r="N3830" s="1063">
        <v>0</v>
      </c>
      <c r="O3830" s="1062">
        <f>VLOOKUP(C3830,'A. Rate Class Allocations'!$B$124:$J$128,6,FALSE)</f>
        <v>0.96094519236849896</v>
      </c>
      <c r="P3830" s="1061">
        <f>VLOOKUP(C3830,'A. Rate Class Allocations'!$B$124:$J$128,8,FALSE)</f>
        <v>0.98007105038154396</v>
      </c>
      <c r="Q3830" s="1061">
        <f>VLOOKUP(C3830,'A. Rate Class Allocations'!$B$124:$J$128,7,FALSE)</f>
        <v>1.0700573423086499</v>
      </c>
      <c r="R3830" s="1061">
        <f>VLOOKUP(C3830,'A. Rate Class Allocations'!$B$124:$J$128,9,FALSE)</f>
        <v>0.85888650963597402</v>
      </c>
      <c r="S3830" s="1060">
        <f t="shared" si="181"/>
        <v>1277.2994595386135</v>
      </c>
      <c r="T3830" s="1060">
        <f t="shared" si="182"/>
        <v>0</v>
      </c>
    </row>
    <row r="3831" spans="1:20" s="1063" customFormat="1">
      <c r="A3831" s="1063" t="s">
        <v>846</v>
      </c>
      <c r="B3831" s="1063" t="s">
        <v>768</v>
      </c>
      <c r="C3831" s="1063" t="s">
        <v>118</v>
      </c>
      <c r="D3831" s="1063" t="s">
        <v>2369</v>
      </c>
      <c r="E3831" s="1066">
        <v>2020</v>
      </c>
      <c r="F3831" s="1066" t="s">
        <v>2336</v>
      </c>
      <c r="G3831" s="1064">
        <v>43599</v>
      </c>
      <c r="H3831" s="1117">
        <f t="shared" si="180"/>
        <v>2019</v>
      </c>
      <c r="I3831" s="1118">
        <v>43881.830597627311</v>
      </c>
      <c r="J3831" s="1063" t="s">
        <v>847</v>
      </c>
      <c r="K3831" s="1063" t="s">
        <v>842</v>
      </c>
      <c r="L3831" s="1063" t="s">
        <v>825</v>
      </c>
      <c r="M3831" s="1063">
        <v>25005</v>
      </c>
      <c r="N3831" s="1063">
        <v>5.3</v>
      </c>
      <c r="O3831" s="1062">
        <f>VLOOKUP(C3831,'A. Rate Class Allocations'!$B$124:$J$128,6,FALSE)</f>
        <v>0.96094519236849896</v>
      </c>
      <c r="P3831" s="1061">
        <f>VLOOKUP(C3831,'A. Rate Class Allocations'!$B$124:$J$128,8,FALSE)</f>
        <v>0.98007105038154396</v>
      </c>
      <c r="Q3831" s="1061">
        <f>VLOOKUP(C3831,'A. Rate Class Allocations'!$B$124:$J$128,7,FALSE)</f>
        <v>1.0700573423086499</v>
      </c>
      <c r="R3831" s="1061">
        <f>VLOOKUP(C3831,'A. Rate Class Allocations'!$B$124:$J$128,9,FALSE)</f>
        <v>0.85888650963597402</v>
      </c>
      <c r="S3831" s="1060">
        <f t="shared" si="181"/>
        <v>23549.573073912459</v>
      </c>
      <c r="T3831" s="1060">
        <f t="shared" si="182"/>
        <v>4.8710064239828617</v>
      </c>
    </row>
    <row r="3832" spans="1:20" s="1063" customFormat="1">
      <c r="A3832" s="1063" t="s">
        <v>846</v>
      </c>
      <c r="B3832" s="1063" t="s">
        <v>768</v>
      </c>
      <c r="C3832" s="1063" t="s">
        <v>118</v>
      </c>
      <c r="D3832" s="1063" t="s">
        <v>2370</v>
      </c>
      <c r="E3832" s="1066">
        <v>2020</v>
      </c>
      <c r="F3832" s="1066" t="s">
        <v>2336</v>
      </c>
      <c r="G3832" s="1064">
        <v>43586</v>
      </c>
      <c r="H3832" s="1117">
        <f t="shared" si="180"/>
        <v>2019</v>
      </c>
      <c r="I3832" s="1118">
        <v>43885.644121111109</v>
      </c>
      <c r="J3832" s="1063" t="s">
        <v>847</v>
      </c>
      <c r="K3832" s="1063" t="s">
        <v>872</v>
      </c>
      <c r="L3832" s="1063" t="s">
        <v>825</v>
      </c>
      <c r="M3832" s="1063">
        <v>178493</v>
      </c>
      <c r="N3832" s="1063">
        <v>42.040999999999997</v>
      </c>
      <c r="O3832" s="1062">
        <f>VLOOKUP(C3832,'A. Rate Class Allocations'!$B$124:$J$128,6,FALSE)</f>
        <v>0.96094519236849896</v>
      </c>
      <c r="P3832" s="1061">
        <f>VLOOKUP(C3832,'A. Rate Class Allocations'!$B$124:$J$128,8,FALSE)</f>
        <v>0.98007105038154396</v>
      </c>
      <c r="Q3832" s="1061">
        <f>VLOOKUP(C3832,'A. Rate Class Allocations'!$B$124:$J$128,7,FALSE)</f>
        <v>1.0700573423086499</v>
      </c>
      <c r="R3832" s="1061">
        <f>VLOOKUP(C3832,'A. Rate Class Allocations'!$B$124:$J$128,9,FALSE)</f>
        <v>0.85888650963597402</v>
      </c>
      <c r="S3832" s="1060">
        <f t="shared" si="181"/>
        <v>168103.7371198503</v>
      </c>
      <c r="T3832" s="1060">
        <f t="shared" si="182"/>
        <v>38.638109635974246</v>
      </c>
    </row>
    <row r="3833" spans="1:20" s="1063" customFormat="1">
      <c r="A3833" s="1063" t="s">
        <v>846</v>
      </c>
      <c r="B3833" s="1063" t="s">
        <v>768</v>
      </c>
      <c r="C3833" s="1063" t="s">
        <v>118</v>
      </c>
      <c r="D3833" s="1063" t="s">
        <v>2371</v>
      </c>
      <c r="E3833" s="1066">
        <v>2020</v>
      </c>
      <c r="F3833" s="1066" t="s">
        <v>2336</v>
      </c>
      <c r="G3833" s="1064">
        <v>43630</v>
      </c>
      <c r="H3833" s="1117">
        <f t="shared" si="180"/>
        <v>2019</v>
      </c>
      <c r="I3833" s="1118">
        <v>43885.644482476855</v>
      </c>
      <c r="J3833" s="1063" t="s">
        <v>847</v>
      </c>
      <c r="K3833" s="1063" t="s">
        <v>842</v>
      </c>
      <c r="L3833" s="1063" t="s">
        <v>825</v>
      </c>
      <c r="M3833" s="1063">
        <v>178989</v>
      </c>
      <c r="N3833" s="1063">
        <v>20.981999999999999</v>
      </c>
      <c r="O3833" s="1062">
        <f>VLOOKUP(C3833,'A. Rate Class Allocations'!$B$124:$J$128,6,FALSE)</f>
        <v>0.96094519236849896</v>
      </c>
      <c r="P3833" s="1061">
        <f>VLOOKUP(C3833,'A. Rate Class Allocations'!$B$124:$J$128,8,FALSE)</f>
        <v>0.98007105038154396</v>
      </c>
      <c r="Q3833" s="1061">
        <f>VLOOKUP(C3833,'A. Rate Class Allocations'!$B$124:$J$128,7,FALSE)</f>
        <v>1.0700573423086499</v>
      </c>
      <c r="R3833" s="1061">
        <f>VLOOKUP(C3833,'A. Rate Class Allocations'!$B$124:$J$128,9,FALSE)</f>
        <v>0.85888650963597402</v>
      </c>
      <c r="S3833" s="1060">
        <f t="shared" si="181"/>
        <v>168570.86722361596</v>
      </c>
      <c r="T3833" s="1060">
        <f t="shared" si="182"/>
        <v>19.283671092077057</v>
      </c>
    </row>
    <row r="3834" spans="1:20" s="1063" customFormat="1">
      <c r="A3834" s="1063" t="s">
        <v>846</v>
      </c>
      <c r="B3834" s="1063" t="s">
        <v>768</v>
      </c>
      <c r="C3834" s="1063" t="s">
        <v>118</v>
      </c>
      <c r="D3834" s="1063" t="s">
        <v>2371</v>
      </c>
      <c r="E3834" s="1066">
        <v>2020</v>
      </c>
      <c r="F3834" s="1066" t="s">
        <v>2336</v>
      </c>
      <c r="G3834" s="1064">
        <v>43630</v>
      </c>
      <c r="H3834" s="1117">
        <f t="shared" si="180"/>
        <v>2019</v>
      </c>
      <c r="I3834" s="1118">
        <v>43885.644482476855</v>
      </c>
      <c r="J3834" s="1063" t="s">
        <v>847</v>
      </c>
      <c r="K3834" s="1063" t="s">
        <v>872</v>
      </c>
      <c r="L3834" s="1063" t="s">
        <v>825</v>
      </c>
      <c r="M3834" s="1063">
        <v>205239</v>
      </c>
      <c r="N3834" s="1063">
        <v>0</v>
      </c>
      <c r="O3834" s="1062">
        <f>VLOOKUP(C3834,'A. Rate Class Allocations'!$B$124:$J$128,6,FALSE)</f>
        <v>0.96094519236849896</v>
      </c>
      <c r="P3834" s="1061">
        <f>VLOOKUP(C3834,'A. Rate Class Allocations'!$B$124:$J$128,8,FALSE)</f>
        <v>0.98007105038154396</v>
      </c>
      <c r="Q3834" s="1061">
        <f>VLOOKUP(C3834,'A. Rate Class Allocations'!$B$124:$J$128,7,FALSE)</f>
        <v>1.0700573423086499</v>
      </c>
      <c r="R3834" s="1061">
        <f>VLOOKUP(C3834,'A. Rate Class Allocations'!$B$124:$J$128,9,FALSE)</f>
        <v>0.85888650963597402</v>
      </c>
      <c r="S3834" s="1060">
        <f t="shared" si="181"/>
        <v>193292.97452976281</v>
      </c>
      <c r="T3834" s="1060">
        <f t="shared" si="182"/>
        <v>0</v>
      </c>
    </row>
    <row r="3835" spans="1:20" s="1063" customFormat="1">
      <c r="A3835" s="1063" t="s">
        <v>846</v>
      </c>
      <c r="B3835" s="1063" t="s">
        <v>768</v>
      </c>
      <c r="C3835" s="1063" t="s">
        <v>118</v>
      </c>
      <c r="D3835" s="1063" t="s">
        <v>2371</v>
      </c>
      <c r="E3835" s="1066">
        <v>2020</v>
      </c>
      <c r="F3835" s="1066" t="s">
        <v>2336</v>
      </c>
      <c r="G3835" s="1064">
        <v>43630</v>
      </c>
      <c r="H3835" s="1117">
        <f t="shared" si="180"/>
        <v>2019</v>
      </c>
      <c r="I3835" s="1118">
        <v>43885.644482476855</v>
      </c>
      <c r="J3835" s="1063" t="s">
        <v>847</v>
      </c>
      <c r="K3835" s="1063" t="s">
        <v>842</v>
      </c>
      <c r="L3835" s="1063" t="s">
        <v>825</v>
      </c>
      <c r="M3835" s="1063">
        <v>177322</v>
      </c>
      <c r="N3835" s="1063">
        <v>20.786999999999999</v>
      </c>
      <c r="O3835" s="1062">
        <f>VLOOKUP(C3835,'A. Rate Class Allocations'!$B$124:$J$128,6,FALSE)</f>
        <v>0.96094519236849896</v>
      </c>
      <c r="P3835" s="1061">
        <f>VLOOKUP(C3835,'A. Rate Class Allocations'!$B$124:$J$128,8,FALSE)</f>
        <v>0.98007105038154396</v>
      </c>
      <c r="Q3835" s="1061">
        <f>VLOOKUP(C3835,'A. Rate Class Allocations'!$B$124:$J$128,7,FALSE)</f>
        <v>1.0700573423086499</v>
      </c>
      <c r="R3835" s="1061">
        <f>VLOOKUP(C3835,'A. Rate Class Allocations'!$B$124:$J$128,9,FALSE)</f>
        <v>0.85888650963597402</v>
      </c>
      <c r="S3835" s="1060">
        <f t="shared" si="181"/>
        <v>167000.89568535512</v>
      </c>
      <c r="T3835" s="1060">
        <f t="shared" si="182"/>
        <v>19.104454817987122</v>
      </c>
    </row>
    <row r="3836" spans="1:20" s="1063" customFormat="1">
      <c r="A3836" s="1063" t="s">
        <v>846</v>
      </c>
      <c r="B3836" s="1063" t="s">
        <v>768</v>
      </c>
      <c r="C3836" s="1063" t="s">
        <v>118</v>
      </c>
      <c r="D3836" s="1063" t="s">
        <v>2371</v>
      </c>
      <c r="E3836" s="1066">
        <v>2020</v>
      </c>
      <c r="F3836" s="1066" t="s">
        <v>2336</v>
      </c>
      <c r="G3836" s="1064">
        <v>43630</v>
      </c>
      <c r="H3836" s="1117">
        <f t="shared" si="180"/>
        <v>2019</v>
      </c>
      <c r="I3836" s="1118">
        <v>43885.644482476855</v>
      </c>
      <c r="J3836" s="1063" t="s">
        <v>847</v>
      </c>
      <c r="K3836" s="1063" t="s">
        <v>872</v>
      </c>
      <c r="L3836" s="1063" t="s">
        <v>825</v>
      </c>
      <c r="M3836" s="1063">
        <v>174468</v>
      </c>
      <c r="N3836" s="1063">
        <v>0</v>
      </c>
      <c r="O3836" s="1062">
        <f>VLOOKUP(C3836,'A. Rate Class Allocations'!$B$124:$J$128,6,FALSE)</f>
        <v>0.96094519236849896</v>
      </c>
      <c r="P3836" s="1061">
        <f>VLOOKUP(C3836,'A. Rate Class Allocations'!$B$124:$J$128,8,FALSE)</f>
        <v>0.98007105038154396</v>
      </c>
      <c r="Q3836" s="1061">
        <f>VLOOKUP(C3836,'A. Rate Class Allocations'!$B$124:$J$128,7,FALSE)</f>
        <v>1.0700573423086499</v>
      </c>
      <c r="R3836" s="1061">
        <f>VLOOKUP(C3836,'A. Rate Class Allocations'!$B$124:$J$128,9,FALSE)</f>
        <v>0.85888650963597402</v>
      </c>
      <c r="S3836" s="1060">
        <f t="shared" si="181"/>
        <v>164313.01399957444</v>
      </c>
      <c r="T3836" s="1060">
        <f t="shared" si="182"/>
        <v>0</v>
      </c>
    </row>
    <row r="3837" spans="1:20" s="1063" customFormat="1">
      <c r="A3837" s="1063" t="s">
        <v>846</v>
      </c>
      <c r="B3837" s="1063" t="s">
        <v>768</v>
      </c>
      <c r="C3837" s="1063" t="s">
        <v>118</v>
      </c>
      <c r="D3837" s="1063" t="s">
        <v>2371</v>
      </c>
      <c r="E3837" s="1066">
        <v>2020</v>
      </c>
      <c r="F3837" s="1066" t="s">
        <v>2336</v>
      </c>
      <c r="G3837" s="1064">
        <v>43630</v>
      </c>
      <c r="H3837" s="1117">
        <f t="shared" si="180"/>
        <v>2019</v>
      </c>
      <c r="I3837" s="1118">
        <v>43885.644482476855</v>
      </c>
      <c r="J3837" s="1063" t="s">
        <v>847</v>
      </c>
      <c r="K3837" s="1063" t="s">
        <v>842</v>
      </c>
      <c r="L3837" s="1063" t="s">
        <v>825</v>
      </c>
      <c r="M3837" s="1063">
        <v>144056</v>
      </c>
      <c r="N3837" s="1063">
        <v>16.887</v>
      </c>
      <c r="O3837" s="1062">
        <f>VLOOKUP(C3837,'A. Rate Class Allocations'!$B$124:$J$128,6,FALSE)</f>
        <v>0.96094519236849896</v>
      </c>
      <c r="P3837" s="1061">
        <f>VLOOKUP(C3837,'A. Rate Class Allocations'!$B$124:$J$128,8,FALSE)</f>
        <v>0.98007105038154396</v>
      </c>
      <c r="Q3837" s="1061">
        <f>VLOOKUP(C3837,'A. Rate Class Allocations'!$B$124:$J$128,7,FALSE)</f>
        <v>1.0700573423086499</v>
      </c>
      <c r="R3837" s="1061">
        <f>VLOOKUP(C3837,'A. Rate Class Allocations'!$B$124:$J$128,9,FALSE)</f>
        <v>0.85888650963597402</v>
      </c>
      <c r="S3837" s="1060">
        <f t="shared" si="181"/>
        <v>135671.15771787774</v>
      </c>
      <c r="T3837" s="1060">
        <f t="shared" si="182"/>
        <v>15.520129336188413</v>
      </c>
    </row>
    <row r="3838" spans="1:20" s="1063" customFormat="1">
      <c r="A3838" s="1063" t="s">
        <v>846</v>
      </c>
      <c r="B3838" s="1063" t="s">
        <v>768</v>
      </c>
      <c r="C3838" s="1063" t="s">
        <v>118</v>
      </c>
      <c r="D3838" s="1063" t="s">
        <v>2371</v>
      </c>
      <c r="E3838" s="1066">
        <v>2020</v>
      </c>
      <c r="F3838" s="1066" t="s">
        <v>2336</v>
      </c>
      <c r="G3838" s="1064">
        <v>43630</v>
      </c>
      <c r="H3838" s="1117">
        <f t="shared" si="180"/>
        <v>2019</v>
      </c>
      <c r="I3838" s="1118">
        <v>43885.644482476855</v>
      </c>
      <c r="J3838" s="1063" t="s">
        <v>847</v>
      </c>
      <c r="K3838" s="1063" t="s">
        <v>872</v>
      </c>
      <c r="L3838" s="1063" t="s">
        <v>825</v>
      </c>
      <c r="M3838" s="1063">
        <v>155803</v>
      </c>
      <c r="N3838" s="1063">
        <v>0</v>
      </c>
      <c r="O3838" s="1062">
        <f>VLOOKUP(C3838,'A. Rate Class Allocations'!$B$124:$J$128,6,FALSE)</f>
        <v>0.96094519236849896</v>
      </c>
      <c r="P3838" s="1061">
        <f>VLOOKUP(C3838,'A. Rate Class Allocations'!$B$124:$J$128,8,FALSE)</f>
        <v>0.98007105038154396</v>
      </c>
      <c r="Q3838" s="1061">
        <f>VLOOKUP(C3838,'A. Rate Class Allocations'!$B$124:$J$128,7,FALSE)</f>
        <v>1.0700573423086499</v>
      </c>
      <c r="R3838" s="1061">
        <f>VLOOKUP(C3838,'A. Rate Class Allocations'!$B$124:$J$128,9,FALSE)</f>
        <v>0.85888650963597402</v>
      </c>
      <c r="S3838" s="1060">
        <f t="shared" si="181"/>
        <v>146734.41846169898</v>
      </c>
      <c r="T3838" s="1060">
        <f t="shared" si="182"/>
        <v>0</v>
      </c>
    </row>
    <row r="3839" spans="1:20" s="1063" customFormat="1">
      <c r="A3839" s="1063" t="s">
        <v>846</v>
      </c>
      <c r="B3839" s="1063" t="s">
        <v>768</v>
      </c>
      <c r="C3839" s="1063" t="s">
        <v>118</v>
      </c>
      <c r="D3839" s="1063" t="s">
        <v>2371</v>
      </c>
      <c r="E3839" s="1066">
        <v>2020</v>
      </c>
      <c r="F3839" s="1066" t="s">
        <v>2336</v>
      </c>
      <c r="G3839" s="1064">
        <v>43630</v>
      </c>
      <c r="H3839" s="1117">
        <f t="shared" si="180"/>
        <v>2019</v>
      </c>
      <c r="I3839" s="1118">
        <v>43885.644482476855</v>
      </c>
      <c r="J3839" s="1063" t="s">
        <v>847</v>
      </c>
      <c r="K3839" s="1063" t="s">
        <v>842</v>
      </c>
      <c r="L3839" s="1063" t="s">
        <v>825</v>
      </c>
      <c r="M3839" s="1063">
        <v>175329</v>
      </c>
      <c r="N3839" s="1063">
        <v>20.553000000000001</v>
      </c>
      <c r="O3839" s="1062">
        <f>VLOOKUP(C3839,'A. Rate Class Allocations'!$B$124:$J$128,6,FALSE)</f>
        <v>0.96094519236849896</v>
      </c>
      <c r="P3839" s="1061">
        <f>VLOOKUP(C3839,'A. Rate Class Allocations'!$B$124:$J$128,8,FALSE)</f>
        <v>0.98007105038154396</v>
      </c>
      <c r="Q3839" s="1061">
        <f>VLOOKUP(C3839,'A. Rate Class Allocations'!$B$124:$J$128,7,FALSE)</f>
        <v>1.0700573423086499</v>
      </c>
      <c r="R3839" s="1061">
        <f>VLOOKUP(C3839,'A. Rate Class Allocations'!$B$124:$J$128,9,FALSE)</f>
        <v>0.85888650963597402</v>
      </c>
      <c r="S3839" s="1060">
        <f t="shared" si="181"/>
        <v>165123.89911921608</v>
      </c>
      <c r="T3839" s="1060">
        <f t="shared" si="182"/>
        <v>18.8893952890792</v>
      </c>
    </row>
    <row r="3840" spans="1:20" s="1063" customFormat="1">
      <c r="A3840" s="1063" t="s">
        <v>846</v>
      </c>
      <c r="B3840" s="1063" t="s">
        <v>768</v>
      </c>
      <c r="C3840" s="1063" t="s">
        <v>118</v>
      </c>
      <c r="D3840" s="1063" t="s">
        <v>2371</v>
      </c>
      <c r="E3840" s="1066">
        <v>2020</v>
      </c>
      <c r="F3840" s="1066" t="s">
        <v>2336</v>
      </c>
      <c r="G3840" s="1064">
        <v>43630</v>
      </c>
      <c r="H3840" s="1117">
        <f t="shared" si="180"/>
        <v>2019</v>
      </c>
      <c r="I3840" s="1118">
        <v>43885.644482476855</v>
      </c>
      <c r="J3840" s="1063" t="s">
        <v>847</v>
      </c>
      <c r="K3840" s="1063" t="s">
        <v>842</v>
      </c>
      <c r="L3840" s="1063" t="s">
        <v>825</v>
      </c>
      <c r="M3840" s="1063">
        <v>209579</v>
      </c>
      <c r="N3840" s="1063">
        <v>24.568000000000001</v>
      </c>
      <c r="O3840" s="1062">
        <f>VLOOKUP(C3840,'A. Rate Class Allocations'!$B$124:$J$128,6,FALSE)</f>
        <v>0.96094519236849896</v>
      </c>
      <c r="P3840" s="1061">
        <f>VLOOKUP(C3840,'A. Rate Class Allocations'!$B$124:$J$128,8,FALSE)</f>
        <v>0.98007105038154396</v>
      </c>
      <c r="Q3840" s="1061">
        <f>VLOOKUP(C3840,'A. Rate Class Allocations'!$B$124:$J$128,7,FALSE)</f>
        <v>1.0700573423086499</v>
      </c>
      <c r="R3840" s="1061">
        <f>VLOOKUP(C3840,'A. Rate Class Allocations'!$B$124:$J$128,9,FALSE)</f>
        <v>0.85888650963597402</v>
      </c>
      <c r="S3840" s="1060">
        <f t="shared" si="181"/>
        <v>197380.36293771243</v>
      </c>
      <c r="T3840" s="1060">
        <f t="shared" si="182"/>
        <v>22.579412419700184</v>
      </c>
    </row>
    <row r="3841" spans="1:20" s="1063" customFormat="1">
      <c r="A3841" s="1063" t="s">
        <v>846</v>
      </c>
      <c r="B3841" s="1063" t="s">
        <v>768</v>
      </c>
      <c r="C3841" s="1063" t="s">
        <v>118</v>
      </c>
      <c r="D3841" s="1063" t="s">
        <v>2371</v>
      </c>
      <c r="E3841" s="1066">
        <v>2020</v>
      </c>
      <c r="F3841" s="1066" t="s">
        <v>2336</v>
      </c>
      <c r="G3841" s="1064">
        <v>43630</v>
      </c>
      <c r="H3841" s="1117">
        <f t="shared" si="180"/>
        <v>2019</v>
      </c>
      <c r="I3841" s="1118">
        <v>43885.644482476855</v>
      </c>
      <c r="J3841" s="1063" t="s">
        <v>847</v>
      </c>
      <c r="K3841" s="1063" t="s">
        <v>872</v>
      </c>
      <c r="L3841" s="1063" t="s">
        <v>825</v>
      </c>
      <c r="M3841" s="1063">
        <v>203896</v>
      </c>
      <c r="N3841" s="1063">
        <v>0</v>
      </c>
      <c r="O3841" s="1062">
        <f>VLOOKUP(C3841,'A. Rate Class Allocations'!$B$124:$J$128,6,FALSE)</f>
        <v>0.96094519236849896</v>
      </c>
      <c r="P3841" s="1061">
        <f>VLOOKUP(C3841,'A. Rate Class Allocations'!$B$124:$J$128,8,FALSE)</f>
        <v>0.98007105038154396</v>
      </c>
      <c r="Q3841" s="1061">
        <f>VLOOKUP(C3841,'A. Rate Class Allocations'!$B$124:$J$128,7,FALSE)</f>
        <v>1.0700573423086499</v>
      </c>
      <c r="R3841" s="1061">
        <f>VLOOKUP(C3841,'A. Rate Class Allocations'!$B$124:$J$128,9,FALSE)</f>
        <v>0.85888650963597402</v>
      </c>
      <c r="S3841" s="1060">
        <f t="shared" si="181"/>
        <v>192028.14443025214</v>
      </c>
      <c r="T3841" s="1060">
        <f t="shared" si="182"/>
        <v>0</v>
      </c>
    </row>
    <row r="3842" spans="1:20" s="1063" customFormat="1">
      <c r="A3842" s="1063" t="s">
        <v>846</v>
      </c>
      <c r="B3842" s="1063" t="s">
        <v>768</v>
      </c>
      <c r="C3842" s="1063" t="s">
        <v>118</v>
      </c>
      <c r="D3842" s="1063" t="s">
        <v>2371</v>
      </c>
      <c r="E3842" s="1066">
        <v>2020</v>
      </c>
      <c r="F3842" s="1066" t="s">
        <v>2336</v>
      </c>
      <c r="G3842" s="1064">
        <v>43630</v>
      </c>
      <c r="H3842" s="1117">
        <f t="shared" si="180"/>
        <v>2019</v>
      </c>
      <c r="I3842" s="1118">
        <v>43885.644482476855</v>
      </c>
      <c r="J3842" s="1063" t="s">
        <v>847</v>
      </c>
      <c r="K3842" s="1063" t="s">
        <v>872</v>
      </c>
      <c r="L3842" s="1063" t="s">
        <v>825</v>
      </c>
      <c r="M3842" s="1063">
        <v>142634</v>
      </c>
      <c r="N3842" s="1063">
        <v>0</v>
      </c>
      <c r="O3842" s="1062">
        <f>VLOOKUP(C3842,'A. Rate Class Allocations'!$B$124:$J$128,6,FALSE)</f>
        <v>0.96094519236849896</v>
      </c>
      <c r="P3842" s="1061">
        <f>VLOOKUP(C3842,'A. Rate Class Allocations'!$B$124:$J$128,8,FALSE)</f>
        <v>0.98007105038154396</v>
      </c>
      <c r="Q3842" s="1061">
        <f>VLOOKUP(C3842,'A. Rate Class Allocations'!$B$124:$J$128,7,FALSE)</f>
        <v>1.0700573423086499</v>
      </c>
      <c r="R3842" s="1061">
        <f>VLOOKUP(C3842,'A. Rate Class Allocations'!$B$124:$J$128,9,FALSE)</f>
        <v>0.85888650963597402</v>
      </c>
      <c r="S3842" s="1060">
        <f t="shared" si="181"/>
        <v>134331.92584780761</v>
      </c>
      <c r="T3842" s="1060">
        <f t="shared" si="182"/>
        <v>0</v>
      </c>
    </row>
    <row r="3843" spans="1:20" s="1063" customFormat="1">
      <c r="A3843" s="1063" t="s">
        <v>846</v>
      </c>
      <c r="B3843" s="1063" t="s">
        <v>768</v>
      </c>
      <c r="C3843" s="1063" t="s">
        <v>118</v>
      </c>
      <c r="D3843" s="1063" t="s">
        <v>2372</v>
      </c>
      <c r="E3843" s="1066">
        <v>2020</v>
      </c>
      <c r="F3843" s="1066" t="s">
        <v>2336</v>
      </c>
      <c r="G3843" s="1064">
        <v>43631</v>
      </c>
      <c r="H3843" s="1117">
        <f t="shared" si="180"/>
        <v>2019</v>
      </c>
      <c r="I3843" s="1118">
        <v>43885.644808622688</v>
      </c>
      <c r="J3843" s="1063" t="s">
        <v>847</v>
      </c>
      <c r="K3843" s="1063" t="s">
        <v>842</v>
      </c>
      <c r="L3843" s="1063" t="s">
        <v>825</v>
      </c>
      <c r="M3843" s="1063">
        <v>233567</v>
      </c>
      <c r="N3843" s="1063">
        <v>27.38</v>
      </c>
      <c r="O3843" s="1062">
        <f>VLOOKUP(C3843,'A. Rate Class Allocations'!$B$124:$J$128,6,FALSE)</f>
        <v>0.96094519236849896</v>
      </c>
      <c r="P3843" s="1061">
        <f>VLOOKUP(C3843,'A. Rate Class Allocations'!$B$124:$J$128,8,FALSE)</f>
        <v>0.98007105038154396</v>
      </c>
      <c r="Q3843" s="1061">
        <f>VLOOKUP(C3843,'A. Rate Class Allocations'!$B$124:$J$128,7,FALSE)</f>
        <v>1.0700573423086499</v>
      </c>
      <c r="R3843" s="1061">
        <f>VLOOKUP(C3843,'A. Rate Class Allocations'!$B$124:$J$128,9,FALSE)</f>
        <v>0.85888650963597402</v>
      </c>
      <c r="S3843" s="1060">
        <f t="shared" si="181"/>
        <v>219972.13093999246</v>
      </c>
      <c r="T3843" s="1060">
        <f t="shared" si="182"/>
        <v>25.163802997858632</v>
      </c>
    </row>
    <row r="3844" spans="1:20" s="1063" customFormat="1">
      <c r="A3844" s="1063" t="s">
        <v>846</v>
      </c>
      <c r="B3844" s="1063" t="s">
        <v>768</v>
      </c>
      <c r="C3844" s="1063" t="s">
        <v>118</v>
      </c>
      <c r="D3844" s="1063" t="s">
        <v>2372</v>
      </c>
      <c r="E3844" s="1066">
        <v>2020</v>
      </c>
      <c r="F3844" s="1066" t="s">
        <v>2336</v>
      </c>
      <c r="G3844" s="1064">
        <v>43631</v>
      </c>
      <c r="H3844" s="1117">
        <f t="shared" si="180"/>
        <v>2019</v>
      </c>
      <c r="I3844" s="1118">
        <v>43885.644808622688</v>
      </c>
      <c r="J3844" s="1063" t="s">
        <v>847</v>
      </c>
      <c r="K3844" s="1063" t="s">
        <v>872</v>
      </c>
      <c r="L3844" s="1063" t="s">
        <v>825</v>
      </c>
      <c r="M3844" s="1063">
        <v>143153</v>
      </c>
      <c r="N3844" s="1063">
        <v>0</v>
      </c>
      <c r="O3844" s="1062">
        <f>VLOOKUP(C3844,'A. Rate Class Allocations'!$B$124:$J$128,6,FALSE)</f>
        <v>0.96094519236849896</v>
      </c>
      <c r="P3844" s="1061">
        <f>VLOOKUP(C3844,'A. Rate Class Allocations'!$B$124:$J$128,8,FALSE)</f>
        <v>0.98007105038154396</v>
      </c>
      <c r="Q3844" s="1061">
        <f>VLOOKUP(C3844,'A. Rate Class Allocations'!$B$124:$J$128,7,FALSE)</f>
        <v>1.0700573423086499</v>
      </c>
      <c r="R3844" s="1061">
        <f>VLOOKUP(C3844,'A. Rate Class Allocations'!$B$124:$J$128,9,FALSE)</f>
        <v>0.85888650963597402</v>
      </c>
      <c r="S3844" s="1060">
        <f t="shared" si="181"/>
        <v>134820.71722654629</v>
      </c>
      <c r="T3844" s="1060">
        <f t="shared" si="182"/>
        <v>0</v>
      </c>
    </row>
    <row r="3845" spans="1:20" s="1063" customFormat="1">
      <c r="A3845" s="1063" t="s">
        <v>846</v>
      </c>
      <c r="B3845" s="1063" t="s">
        <v>768</v>
      </c>
      <c r="C3845" s="1063" t="s">
        <v>118</v>
      </c>
      <c r="D3845" s="1063" t="s">
        <v>2372</v>
      </c>
      <c r="E3845" s="1066">
        <v>2020</v>
      </c>
      <c r="F3845" s="1066" t="s">
        <v>2336</v>
      </c>
      <c r="G3845" s="1064">
        <v>43631</v>
      </c>
      <c r="H3845" s="1117">
        <f t="shared" si="180"/>
        <v>2019</v>
      </c>
      <c r="I3845" s="1118">
        <v>43885.644808622688</v>
      </c>
      <c r="J3845" s="1063" t="s">
        <v>847</v>
      </c>
      <c r="K3845" s="1063" t="s">
        <v>842</v>
      </c>
      <c r="L3845" s="1063" t="s">
        <v>825</v>
      </c>
      <c r="M3845" s="1063">
        <v>269549</v>
      </c>
      <c r="N3845" s="1063">
        <v>31.597999999999999</v>
      </c>
      <c r="O3845" s="1062">
        <f>VLOOKUP(C3845,'A. Rate Class Allocations'!$B$124:$J$128,6,FALSE)</f>
        <v>0.96094519236849896</v>
      </c>
      <c r="P3845" s="1061">
        <f>VLOOKUP(C3845,'A. Rate Class Allocations'!$B$124:$J$128,8,FALSE)</f>
        <v>0.98007105038154396</v>
      </c>
      <c r="Q3845" s="1061">
        <f>VLOOKUP(C3845,'A. Rate Class Allocations'!$B$124:$J$128,7,FALSE)</f>
        <v>1.0700573423086499</v>
      </c>
      <c r="R3845" s="1061">
        <f>VLOOKUP(C3845,'A. Rate Class Allocations'!$B$124:$J$128,9,FALSE)</f>
        <v>0.85888650963597402</v>
      </c>
      <c r="S3845" s="1060">
        <f t="shared" si="181"/>
        <v>253859.78294341249</v>
      </c>
      <c r="T3845" s="1060">
        <f t="shared" si="182"/>
        <v>29.040388865096315</v>
      </c>
    </row>
    <row r="3846" spans="1:20" s="1063" customFormat="1">
      <c r="A3846" s="1063" t="s">
        <v>846</v>
      </c>
      <c r="B3846" s="1063" t="s">
        <v>768</v>
      </c>
      <c r="C3846" s="1063" t="s">
        <v>118</v>
      </c>
      <c r="D3846" s="1063" t="s">
        <v>2372</v>
      </c>
      <c r="E3846" s="1066">
        <v>2020</v>
      </c>
      <c r="F3846" s="1066" t="s">
        <v>2336</v>
      </c>
      <c r="G3846" s="1064">
        <v>43631</v>
      </c>
      <c r="H3846" s="1117">
        <f t="shared" si="180"/>
        <v>2019</v>
      </c>
      <c r="I3846" s="1118">
        <v>43885.644808622688</v>
      </c>
      <c r="J3846" s="1063" t="s">
        <v>847</v>
      </c>
      <c r="K3846" s="1063" t="s">
        <v>842</v>
      </c>
      <c r="L3846" s="1063" t="s">
        <v>825</v>
      </c>
      <c r="M3846" s="1063">
        <v>122465</v>
      </c>
      <c r="N3846" s="1063">
        <v>14.356</v>
      </c>
      <c r="O3846" s="1062">
        <f>VLOOKUP(C3846,'A. Rate Class Allocations'!$B$124:$J$128,6,FALSE)</f>
        <v>0.96094519236849896</v>
      </c>
      <c r="P3846" s="1061">
        <f>VLOOKUP(C3846,'A. Rate Class Allocations'!$B$124:$J$128,8,FALSE)</f>
        <v>0.98007105038154396</v>
      </c>
      <c r="Q3846" s="1061">
        <f>VLOOKUP(C3846,'A. Rate Class Allocations'!$B$124:$J$128,7,FALSE)</f>
        <v>1.0700573423086499</v>
      </c>
      <c r="R3846" s="1061">
        <f>VLOOKUP(C3846,'A. Rate Class Allocations'!$B$124:$J$128,9,FALSE)</f>
        <v>0.85888650963597402</v>
      </c>
      <c r="S3846" s="1060">
        <f t="shared" si="181"/>
        <v>115336.87128561044</v>
      </c>
      <c r="T3846" s="1060">
        <f t="shared" si="182"/>
        <v>13.193994004282635</v>
      </c>
    </row>
    <row r="3847" spans="1:20" s="1063" customFormat="1">
      <c r="A3847" s="1063" t="s">
        <v>846</v>
      </c>
      <c r="B3847" s="1063" t="s">
        <v>768</v>
      </c>
      <c r="C3847" s="1063" t="s">
        <v>118</v>
      </c>
      <c r="D3847" s="1063" t="s">
        <v>2372</v>
      </c>
      <c r="E3847" s="1066">
        <v>2020</v>
      </c>
      <c r="F3847" s="1066" t="s">
        <v>2336</v>
      </c>
      <c r="G3847" s="1064">
        <v>43567</v>
      </c>
      <c r="H3847" s="1117">
        <f t="shared" si="180"/>
        <v>2019</v>
      </c>
      <c r="I3847" s="1118">
        <v>43885.644808622688</v>
      </c>
      <c r="J3847" s="1063" t="s">
        <v>847</v>
      </c>
      <c r="K3847" s="1063" t="s">
        <v>842</v>
      </c>
      <c r="L3847" s="1063" t="s">
        <v>825</v>
      </c>
      <c r="M3847" s="1063">
        <v>241774</v>
      </c>
      <c r="N3847" s="1063">
        <v>28.341999999999999</v>
      </c>
      <c r="O3847" s="1062">
        <f>VLOOKUP(C3847,'A. Rate Class Allocations'!$B$124:$J$128,6,FALSE)</f>
        <v>0.96094519236849896</v>
      </c>
      <c r="P3847" s="1061">
        <f>VLOOKUP(C3847,'A. Rate Class Allocations'!$B$124:$J$128,8,FALSE)</f>
        <v>0.98007105038154396</v>
      </c>
      <c r="Q3847" s="1061">
        <f>VLOOKUP(C3847,'A. Rate Class Allocations'!$B$124:$J$128,7,FALSE)</f>
        <v>1.0700573423086499</v>
      </c>
      <c r="R3847" s="1061">
        <f>VLOOKUP(C3847,'A. Rate Class Allocations'!$B$124:$J$128,9,FALSE)</f>
        <v>0.85888650963597402</v>
      </c>
      <c r="S3847" s="1060">
        <f t="shared" si="181"/>
        <v>227701.43892709899</v>
      </c>
      <c r="T3847" s="1060">
        <f t="shared" si="182"/>
        <v>26.047936616702316</v>
      </c>
    </row>
    <row r="3848" spans="1:20" s="1063" customFormat="1">
      <c r="A3848" s="1063" t="s">
        <v>846</v>
      </c>
      <c r="B3848" s="1063" t="s">
        <v>768</v>
      </c>
      <c r="C3848" s="1063" t="s">
        <v>118</v>
      </c>
      <c r="D3848" s="1063" t="s">
        <v>2372</v>
      </c>
      <c r="E3848" s="1066">
        <v>2020</v>
      </c>
      <c r="F3848" s="1066" t="s">
        <v>2336</v>
      </c>
      <c r="G3848" s="1064">
        <v>43617</v>
      </c>
      <c r="H3848" s="1117">
        <f t="shared" si="180"/>
        <v>2019</v>
      </c>
      <c r="I3848" s="1118">
        <v>43885.644808622688</v>
      </c>
      <c r="J3848" s="1063" t="s">
        <v>847</v>
      </c>
      <c r="K3848" s="1063" t="s">
        <v>872</v>
      </c>
      <c r="L3848" s="1063" t="s">
        <v>825</v>
      </c>
      <c r="M3848" s="1063">
        <v>165206</v>
      </c>
      <c r="N3848" s="1063">
        <v>0</v>
      </c>
      <c r="O3848" s="1062">
        <f>VLOOKUP(C3848,'A. Rate Class Allocations'!$B$124:$J$128,6,FALSE)</f>
        <v>0.96094519236849896</v>
      </c>
      <c r="P3848" s="1061">
        <f>VLOOKUP(C3848,'A. Rate Class Allocations'!$B$124:$J$128,8,FALSE)</f>
        <v>0.98007105038154396</v>
      </c>
      <c r="Q3848" s="1061">
        <f>VLOOKUP(C3848,'A. Rate Class Allocations'!$B$124:$J$128,7,FALSE)</f>
        <v>1.0700573423086499</v>
      </c>
      <c r="R3848" s="1061">
        <f>VLOOKUP(C3848,'A. Rate Class Allocations'!$B$124:$J$128,9,FALSE)</f>
        <v>0.85888650963597402</v>
      </c>
      <c r="S3848" s="1060">
        <f t="shared" si="181"/>
        <v>155590.11274740178</v>
      </c>
      <c r="T3848" s="1060">
        <f t="shared" si="182"/>
        <v>0</v>
      </c>
    </row>
    <row r="3849" spans="1:20" s="1063" customFormat="1">
      <c r="A3849" s="1063" t="s">
        <v>846</v>
      </c>
      <c r="B3849" s="1063" t="s">
        <v>768</v>
      </c>
      <c r="C3849" s="1063" t="s">
        <v>118</v>
      </c>
      <c r="D3849" s="1063" t="s">
        <v>2372</v>
      </c>
      <c r="E3849" s="1066">
        <v>2020</v>
      </c>
      <c r="F3849" s="1066" t="s">
        <v>2336</v>
      </c>
      <c r="G3849" s="1064">
        <v>43560</v>
      </c>
      <c r="H3849" s="1117">
        <f t="shared" si="180"/>
        <v>2019</v>
      </c>
      <c r="I3849" s="1118">
        <v>43885.644808622688</v>
      </c>
      <c r="J3849" s="1063" t="s">
        <v>847</v>
      </c>
      <c r="K3849" s="1063" t="s">
        <v>872</v>
      </c>
      <c r="L3849" s="1063" t="s">
        <v>825</v>
      </c>
      <c r="M3849" s="1063">
        <v>79260</v>
      </c>
      <c r="N3849" s="1063">
        <v>0</v>
      </c>
      <c r="O3849" s="1062">
        <f>VLOOKUP(C3849,'A. Rate Class Allocations'!$B$124:$J$128,6,FALSE)</f>
        <v>0.96094519236849896</v>
      </c>
      <c r="P3849" s="1061">
        <f>VLOOKUP(C3849,'A. Rate Class Allocations'!$B$124:$J$128,8,FALSE)</f>
        <v>0.98007105038154396</v>
      </c>
      <c r="Q3849" s="1061">
        <f>VLOOKUP(C3849,'A. Rate Class Allocations'!$B$124:$J$128,7,FALSE)</f>
        <v>1.0700573423086499</v>
      </c>
      <c r="R3849" s="1061">
        <f>VLOOKUP(C3849,'A. Rate Class Allocations'!$B$124:$J$128,9,FALSE)</f>
        <v>0.85888650963597402</v>
      </c>
      <c r="S3849" s="1060">
        <f t="shared" si="181"/>
        <v>74646.637146102847</v>
      </c>
      <c r="T3849" s="1060">
        <f t="shared" si="182"/>
        <v>0</v>
      </c>
    </row>
    <row r="3850" spans="1:20" s="1063" customFormat="1">
      <c r="A3850" s="1063" t="s">
        <v>846</v>
      </c>
      <c r="B3850" s="1063" t="s">
        <v>768</v>
      </c>
      <c r="C3850" s="1063" t="s">
        <v>118</v>
      </c>
      <c r="D3850" s="1063" t="s">
        <v>2372</v>
      </c>
      <c r="E3850" s="1066">
        <v>2020</v>
      </c>
      <c r="F3850" s="1066" t="s">
        <v>2336</v>
      </c>
      <c r="G3850" s="1064">
        <v>43560</v>
      </c>
      <c r="H3850" s="1117">
        <f t="shared" si="180"/>
        <v>2019</v>
      </c>
      <c r="I3850" s="1118">
        <v>43885.644808622688</v>
      </c>
      <c r="J3850" s="1063" t="s">
        <v>847</v>
      </c>
      <c r="K3850" s="1063" t="s">
        <v>872</v>
      </c>
      <c r="L3850" s="1063" t="s">
        <v>825</v>
      </c>
      <c r="M3850" s="1063">
        <v>156479</v>
      </c>
      <c r="N3850" s="1063">
        <v>0</v>
      </c>
      <c r="O3850" s="1062">
        <f>VLOOKUP(C3850,'A. Rate Class Allocations'!$B$124:$J$128,6,FALSE)</f>
        <v>0.96094519236849896</v>
      </c>
      <c r="P3850" s="1061">
        <f>VLOOKUP(C3850,'A. Rate Class Allocations'!$B$124:$J$128,8,FALSE)</f>
        <v>0.98007105038154396</v>
      </c>
      <c r="Q3850" s="1061">
        <f>VLOOKUP(C3850,'A. Rate Class Allocations'!$B$124:$J$128,7,FALSE)</f>
        <v>1.0700573423086499</v>
      </c>
      <c r="R3850" s="1061">
        <f>VLOOKUP(C3850,'A. Rate Class Allocations'!$B$124:$J$128,9,FALSE)</f>
        <v>0.85888650963597402</v>
      </c>
      <c r="S3850" s="1060">
        <f t="shared" si="181"/>
        <v>147371.0715869925</v>
      </c>
      <c r="T3850" s="1060">
        <f t="shared" si="182"/>
        <v>0</v>
      </c>
    </row>
    <row r="3851" spans="1:20" s="1063" customFormat="1">
      <c r="A3851" s="1063" t="s">
        <v>846</v>
      </c>
      <c r="B3851" s="1063" t="s">
        <v>768</v>
      </c>
      <c r="C3851" s="1063" t="s">
        <v>118</v>
      </c>
      <c r="D3851" s="1063" t="s">
        <v>2373</v>
      </c>
      <c r="E3851" s="1066">
        <v>2020</v>
      </c>
      <c r="F3851" s="1066" t="s">
        <v>2336</v>
      </c>
      <c r="G3851" s="1064">
        <v>43524</v>
      </c>
      <c r="H3851" s="1117">
        <f t="shared" si="180"/>
        <v>2019</v>
      </c>
      <c r="I3851" s="1118">
        <v>43851.833446643519</v>
      </c>
      <c r="J3851" s="1063" t="s">
        <v>843</v>
      </c>
      <c r="K3851" s="1063" t="s">
        <v>842</v>
      </c>
      <c r="L3851" s="1063" t="s">
        <v>825</v>
      </c>
      <c r="M3851" s="1063">
        <v>9188</v>
      </c>
      <c r="N3851" s="1063">
        <v>2</v>
      </c>
      <c r="O3851" s="1062">
        <f>VLOOKUP(C3851,'A. Rate Class Allocations'!$B$124:$J$128,6,FALSE)</f>
        <v>0.96094519236849896</v>
      </c>
      <c r="P3851" s="1061">
        <f>VLOOKUP(C3851,'A. Rate Class Allocations'!$B$124:$J$128,8,FALSE)</f>
        <v>0.98007105038154396</v>
      </c>
      <c r="Q3851" s="1061">
        <f>VLOOKUP(C3851,'A. Rate Class Allocations'!$B$124:$J$128,7,FALSE)</f>
        <v>1.0700573423086499</v>
      </c>
      <c r="R3851" s="1061">
        <f>VLOOKUP(C3851,'A. Rate Class Allocations'!$B$124:$J$128,9,FALSE)</f>
        <v>0.85888650963597402</v>
      </c>
      <c r="S3851" s="1060">
        <f t="shared" si="181"/>
        <v>8653.2084544334193</v>
      </c>
      <c r="T3851" s="1060">
        <f t="shared" si="182"/>
        <v>1.838115631691646</v>
      </c>
    </row>
    <row r="3852" spans="1:20" s="1063" customFormat="1">
      <c r="A3852" s="1063" t="s">
        <v>846</v>
      </c>
      <c r="B3852" s="1063" t="s">
        <v>768</v>
      </c>
      <c r="C3852" s="1063" t="s">
        <v>118</v>
      </c>
      <c r="D3852" s="1063" t="s">
        <v>2373</v>
      </c>
      <c r="E3852" s="1066">
        <v>2020</v>
      </c>
      <c r="F3852" s="1066" t="s">
        <v>2336</v>
      </c>
      <c r="G3852" s="1064">
        <v>43524</v>
      </c>
      <c r="H3852" s="1117">
        <f t="shared" si="180"/>
        <v>2019</v>
      </c>
      <c r="I3852" s="1118">
        <v>43851.833446643519</v>
      </c>
      <c r="J3852" s="1063" t="s">
        <v>847</v>
      </c>
      <c r="K3852" s="1063" t="s">
        <v>842</v>
      </c>
      <c r="L3852" s="1063" t="s">
        <v>825</v>
      </c>
      <c r="M3852" s="1063">
        <v>14231</v>
      </c>
      <c r="N3852" s="1063">
        <v>3.6</v>
      </c>
      <c r="O3852" s="1062">
        <f>VLOOKUP(C3852,'A. Rate Class Allocations'!$B$124:$J$128,6,FALSE)</f>
        <v>0.96094519236849896</v>
      </c>
      <c r="P3852" s="1061">
        <f>VLOOKUP(C3852,'A. Rate Class Allocations'!$B$124:$J$128,8,FALSE)</f>
        <v>0.98007105038154396</v>
      </c>
      <c r="Q3852" s="1061">
        <f>VLOOKUP(C3852,'A. Rate Class Allocations'!$B$124:$J$128,7,FALSE)</f>
        <v>1.0700573423086499</v>
      </c>
      <c r="R3852" s="1061">
        <f>VLOOKUP(C3852,'A. Rate Class Allocations'!$B$124:$J$128,9,FALSE)</f>
        <v>0.85888650963597402</v>
      </c>
      <c r="S3852" s="1060">
        <f t="shared" si="181"/>
        <v>13402.678440905747</v>
      </c>
      <c r="T3852" s="1060">
        <f t="shared" si="182"/>
        <v>3.3086081370449625</v>
      </c>
    </row>
    <row r="3853" spans="1:20" s="1063" customFormat="1">
      <c r="A3853" s="1063" t="s">
        <v>846</v>
      </c>
      <c r="B3853" s="1063" t="s">
        <v>768</v>
      </c>
      <c r="C3853" s="1063" t="s">
        <v>118</v>
      </c>
      <c r="D3853" s="1063" t="s">
        <v>2374</v>
      </c>
      <c r="E3853" s="1066">
        <v>2020</v>
      </c>
      <c r="F3853" s="1066" t="s">
        <v>2336</v>
      </c>
      <c r="G3853" s="1064">
        <v>43796</v>
      </c>
      <c r="H3853" s="1117">
        <f t="shared" si="180"/>
        <v>2019</v>
      </c>
      <c r="I3853" s="1118">
        <v>43907.585907893517</v>
      </c>
      <c r="J3853" s="1063" t="s">
        <v>843</v>
      </c>
      <c r="K3853" s="1063" t="s">
        <v>842</v>
      </c>
      <c r="L3853" s="1063" t="s">
        <v>825</v>
      </c>
      <c r="M3853" s="1063">
        <v>4873.3152</v>
      </c>
      <c r="N3853" s="1063">
        <v>1.0608</v>
      </c>
      <c r="O3853" s="1062">
        <f>VLOOKUP(C3853,'A. Rate Class Allocations'!$B$124:$J$128,6,FALSE)</f>
        <v>0.96094519236849896</v>
      </c>
      <c r="P3853" s="1061">
        <f>VLOOKUP(C3853,'A. Rate Class Allocations'!$B$124:$J$128,8,FALSE)</f>
        <v>0.98007105038154396</v>
      </c>
      <c r="Q3853" s="1061">
        <f>VLOOKUP(C3853,'A. Rate Class Allocations'!$B$124:$J$128,7,FALSE)</f>
        <v>1.0700573423086499</v>
      </c>
      <c r="R3853" s="1061">
        <f>VLOOKUP(C3853,'A. Rate Class Allocations'!$B$124:$J$128,9,FALSE)</f>
        <v>0.85888650963597402</v>
      </c>
      <c r="S3853" s="1060">
        <f t="shared" si="181"/>
        <v>4589.6617642314859</v>
      </c>
      <c r="T3853" s="1060">
        <f t="shared" si="182"/>
        <v>0.97493653104924904</v>
      </c>
    </row>
    <row r="3854" spans="1:20" s="1063" customFormat="1">
      <c r="A3854" s="1063" t="s">
        <v>846</v>
      </c>
      <c r="B3854" s="1063" t="s">
        <v>768</v>
      </c>
      <c r="C3854" s="1063" t="s">
        <v>118</v>
      </c>
      <c r="D3854" s="1063" t="s">
        <v>2374</v>
      </c>
      <c r="E3854" s="1066">
        <v>2020</v>
      </c>
      <c r="F3854" s="1066" t="s">
        <v>2336</v>
      </c>
      <c r="G3854" s="1064">
        <v>43796</v>
      </c>
      <c r="H3854" s="1117">
        <f t="shared" si="180"/>
        <v>2019</v>
      </c>
      <c r="I3854" s="1118">
        <v>43907.585907893517</v>
      </c>
      <c r="J3854" s="1063" t="s">
        <v>843</v>
      </c>
      <c r="K3854" s="1063" t="s">
        <v>842</v>
      </c>
      <c r="L3854" s="1063" t="s">
        <v>825</v>
      </c>
      <c r="M3854" s="1063">
        <v>1313.884</v>
      </c>
      <c r="N3854" s="1063">
        <v>0.28599999999999998</v>
      </c>
      <c r="O3854" s="1062">
        <f>VLOOKUP(C3854,'A. Rate Class Allocations'!$B$124:$J$128,6,FALSE)</f>
        <v>0.96094519236849896</v>
      </c>
      <c r="P3854" s="1061">
        <f>VLOOKUP(C3854,'A. Rate Class Allocations'!$B$124:$J$128,8,FALSE)</f>
        <v>0.98007105038154396</v>
      </c>
      <c r="Q3854" s="1061">
        <f>VLOOKUP(C3854,'A. Rate Class Allocations'!$B$124:$J$128,7,FALSE)</f>
        <v>1.0700573423086499</v>
      </c>
      <c r="R3854" s="1061">
        <f>VLOOKUP(C3854,'A. Rate Class Allocations'!$B$124:$J$128,9,FALSE)</f>
        <v>0.85888650963597402</v>
      </c>
      <c r="S3854" s="1060">
        <f t="shared" si="181"/>
        <v>1237.408808983979</v>
      </c>
      <c r="T3854" s="1060">
        <f t="shared" si="182"/>
        <v>0.26285053533190539</v>
      </c>
    </row>
    <row r="3855" spans="1:20" s="1063" customFormat="1">
      <c r="A3855" s="1063" t="s">
        <v>846</v>
      </c>
      <c r="B3855" s="1063" t="s">
        <v>768</v>
      </c>
      <c r="C3855" s="1063" t="s">
        <v>118</v>
      </c>
      <c r="D3855" s="1063" t="s">
        <v>2374</v>
      </c>
      <c r="E3855" s="1066">
        <v>2020</v>
      </c>
      <c r="F3855" s="1066" t="s">
        <v>2336</v>
      </c>
      <c r="G3855" s="1064">
        <v>43796</v>
      </c>
      <c r="H3855" s="1117">
        <f t="shared" si="180"/>
        <v>2019</v>
      </c>
      <c r="I3855" s="1118">
        <v>43907.585907893517</v>
      </c>
      <c r="J3855" s="1063" t="s">
        <v>843</v>
      </c>
      <c r="K3855" s="1063" t="s">
        <v>842</v>
      </c>
      <c r="L3855" s="1063" t="s">
        <v>825</v>
      </c>
      <c r="M3855" s="1063">
        <v>214.9992</v>
      </c>
      <c r="N3855" s="1063">
        <v>4.6800000000000001E-2</v>
      </c>
      <c r="O3855" s="1062">
        <f>VLOOKUP(C3855,'A. Rate Class Allocations'!$B$124:$J$128,6,FALSE)</f>
        <v>0.96094519236849896</v>
      </c>
      <c r="P3855" s="1061">
        <f>VLOOKUP(C3855,'A. Rate Class Allocations'!$B$124:$J$128,8,FALSE)</f>
        <v>0.98007105038154396</v>
      </c>
      <c r="Q3855" s="1061">
        <f>VLOOKUP(C3855,'A. Rate Class Allocations'!$B$124:$J$128,7,FALSE)</f>
        <v>1.0700573423086499</v>
      </c>
      <c r="R3855" s="1061">
        <f>VLOOKUP(C3855,'A. Rate Class Allocations'!$B$124:$J$128,9,FALSE)</f>
        <v>0.85888650963597402</v>
      </c>
      <c r="S3855" s="1060">
        <f t="shared" si="181"/>
        <v>202.48507783374203</v>
      </c>
      <c r="T3855" s="1060">
        <f t="shared" si="182"/>
        <v>4.3011905781584522E-2</v>
      </c>
    </row>
    <row r="3856" spans="1:20" s="1063" customFormat="1">
      <c r="A3856" s="1063" t="s">
        <v>846</v>
      </c>
      <c r="B3856" s="1063" t="s">
        <v>768</v>
      </c>
      <c r="C3856" s="1063" t="s">
        <v>118</v>
      </c>
      <c r="D3856" s="1063" t="s">
        <v>2374</v>
      </c>
      <c r="E3856" s="1066">
        <v>2020</v>
      </c>
      <c r="F3856" s="1066" t="s">
        <v>2336</v>
      </c>
      <c r="G3856" s="1064">
        <v>43796</v>
      </c>
      <c r="H3856" s="1117">
        <f t="shared" si="180"/>
        <v>2019</v>
      </c>
      <c r="I3856" s="1118">
        <v>43907.585907893517</v>
      </c>
      <c r="J3856" s="1063" t="s">
        <v>843</v>
      </c>
      <c r="K3856" s="1063" t="s">
        <v>842</v>
      </c>
      <c r="L3856" s="1063" t="s">
        <v>825</v>
      </c>
      <c r="M3856" s="1063">
        <v>294.01600000000002</v>
      </c>
      <c r="N3856" s="1063">
        <v>6.4000000000000001E-2</v>
      </c>
      <c r="O3856" s="1062">
        <f>VLOOKUP(C3856,'A. Rate Class Allocations'!$B$124:$J$128,6,FALSE)</f>
        <v>0.96094519236849896</v>
      </c>
      <c r="P3856" s="1061">
        <f>VLOOKUP(C3856,'A. Rate Class Allocations'!$B$124:$J$128,8,FALSE)</f>
        <v>0.98007105038154396</v>
      </c>
      <c r="Q3856" s="1061">
        <f>VLOOKUP(C3856,'A. Rate Class Allocations'!$B$124:$J$128,7,FALSE)</f>
        <v>1.0700573423086499</v>
      </c>
      <c r="R3856" s="1061">
        <f>VLOOKUP(C3856,'A. Rate Class Allocations'!$B$124:$J$128,9,FALSE)</f>
        <v>0.85888650963597402</v>
      </c>
      <c r="S3856" s="1060">
        <f t="shared" si="181"/>
        <v>276.9026705418695</v>
      </c>
      <c r="T3856" s="1060">
        <f t="shared" si="182"/>
        <v>5.8819700214132666E-2</v>
      </c>
    </row>
    <row r="3857" spans="1:20" s="1063" customFormat="1">
      <c r="A3857" s="1063" t="s">
        <v>846</v>
      </c>
      <c r="B3857" s="1063" t="s">
        <v>768</v>
      </c>
      <c r="C3857" s="1063" t="s">
        <v>118</v>
      </c>
      <c r="D3857" s="1063" t="s">
        <v>2374</v>
      </c>
      <c r="E3857" s="1066">
        <v>2020</v>
      </c>
      <c r="F3857" s="1066" t="s">
        <v>2336</v>
      </c>
      <c r="G3857" s="1064">
        <v>43796</v>
      </c>
      <c r="H3857" s="1117">
        <f t="shared" si="180"/>
        <v>2019</v>
      </c>
      <c r="I3857" s="1118">
        <v>43907.585907893517</v>
      </c>
      <c r="J3857" s="1063" t="s">
        <v>843</v>
      </c>
      <c r="K3857" s="1063" t="s">
        <v>842</v>
      </c>
      <c r="L3857" s="1063" t="s">
        <v>825</v>
      </c>
      <c r="M3857" s="1063">
        <v>64.12</v>
      </c>
      <c r="N3857" s="1063">
        <v>1.6400000000000001E-2</v>
      </c>
      <c r="O3857" s="1062">
        <f>VLOOKUP(C3857,'A. Rate Class Allocations'!$B$124:$J$128,6,FALSE)</f>
        <v>0.96094519236849896</v>
      </c>
      <c r="P3857" s="1061">
        <f>VLOOKUP(C3857,'A. Rate Class Allocations'!$B$124:$J$128,8,FALSE)</f>
        <v>0.98007105038154396</v>
      </c>
      <c r="Q3857" s="1061">
        <f>VLOOKUP(C3857,'A. Rate Class Allocations'!$B$124:$J$128,7,FALSE)</f>
        <v>1.0700573423086499</v>
      </c>
      <c r="R3857" s="1061">
        <f>VLOOKUP(C3857,'A. Rate Class Allocations'!$B$124:$J$128,9,FALSE)</f>
        <v>0.85888650963597402</v>
      </c>
      <c r="S3857" s="1060">
        <f t="shared" si="181"/>
        <v>60.38786744648138</v>
      </c>
      <c r="T3857" s="1060">
        <f t="shared" si="182"/>
        <v>1.5072548179871499E-2</v>
      </c>
    </row>
    <row r="3858" spans="1:20" s="1063" customFormat="1">
      <c r="A3858" s="1063" t="s">
        <v>846</v>
      </c>
      <c r="B3858" s="1063" t="s">
        <v>768</v>
      </c>
      <c r="C3858" s="1063" t="s">
        <v>118</v>
      </c>
      <c r="D3858" s="1063" t="s">
        <v>2375</v>
      </c>
      <c r="E3858" s="1066">
        <v>2020</v>
      </c>
      <c r="F3858" s="1066" t="s">
        <v>2336</v>
      </c>
      <c r="G3858" s="1064">
        <v>43773</v>
      </c>
      <c r="H3858" s="1117">
        <f t="shared" si="180"/>
        <v>2019</v>
      </c>
      <c r="I3858" s="1118">
        <v>43872.634857118057</v>
      </c>
      <c r="J3858" s="1063" t="s">
        <v>847</v>
      </c>
      <c r="K3858" s="1063" t="s">
        <v>872</v>
      </c>
      <c r="L3858" s="1063" t="s">
        <v>825</v>
      </c>
      <c r="M3858" s="1063">
        <v>138785</v>
      </c>
      <c r="N3858" s="1063">
        <v>0</v>
      </c>
      <c r="O3858" s="1062">
        <f>VLOOKUP(C3858,'A. Rate Class Allocations'!$B$124:$J$128,6,FALSE)</f>
        <v>0.96094519236849896</v>
      </c>
      <c r="P3858" s="1061">
        <f>VLOOKUP(C3858,'A. Rate Class Allocations'!$B$124:$J$128,8,FALSE)</f>
        <v>0.98007105038154396</v>
      </c>
      <c r="Q3858" s="1061">
        <f>VLOOKUP(C3858,'A. Rate Class Allocations'!$B$124:$J$128,7,FALSE)</f>
        <v>1.0700573423086499</v>
      </c>
      <c r="R3858" s="1061">
        <f>VLOOKUP(C3858,'A. Rate Class Allocations'!$B$124:$J$128,9,FALSE)</f>
        <v>0.85888650963597402</v>
      </c>
      <c r="S3858" s="1060">
        <f t="shared" si="181"/>
        <v>130706.95857080346</v>
      </c>
      <c r="T3858" s="1060">
        <f t="shared" si="182"/>
        <v>0</v>
      </c>
    </row>
    <row r="3859" spans="1:20" s="1063" customFormat="1">
      <c r="A3859" s="1063" t="s">
        <v>846</v>
      </c>
      <c r="B3859" s="1063" t="s">
        <v>768</v>
      </c>
      <c r="C3859" s="1063" t="s">
        <v>118</v>
      </c>
      <c r="D3859" s="1063" t="s">
        <v>2376</v>
      </c>
      <c r="E3859" s="1066">
        <v>2020</v>
      </c>
      <c r="F3859" s="1066" t="s">
        <v>2336</v>
      </c>
      <c r="G3859" s="1064">
        <v>43595</v>
      </c>
      <c r="H3859" s="1117">
        <f t="shared" si="180"/>
        <v>2019</v>
      </c>
      <c r="I3859" s="1118">
        <v>43955.585601712963</v>
      </c>
      <c r="J3859" s="1063" t="s">
        <v>847</v>
      </c>
      <c r="K3859" s="1063" t="s">
        <v>872</v>
      </c>
      <c r="L3859" s="1063" t="s">
        <v>825</v>
      </c>
      <c r="M3859" s="1063">
        <v>44263</v>
      </c>
      <c r="N3859" s="1063">
        <v>5.0599999999999996</v>
      </c>
      <c r="O3859" s="1062">
        <f>VLOOKUP(C3859,'A. Rate Class Allocations'!$B$124:$J$128,6,FALSE)</f>
        <v>0.96094519236849896</v>
      </c>
      <c r="P3859" s="1061">
        <f>VLOOKUP(C3859,'A. Rate Class Allocations'!$B$124:$J$128,8,FALSE)</f>
        <v>0.98007105038154396</v>
      </c>
      <c r="Q3859" s="1061">
        <f>VLOOKUP(C3859,'A. Rate Class Allocations'!$B$124:$J$128,7,FALSE)</f>
        <v>1.0700573423086499</v>
      </c>
      <c r="R3859" s="1061">
        <f>VLOOKUP(C3859,'A. Rate Class Allocations'!$B$124:$J$128,9,FALSE)</f>
        <v>0.85888650963597402</v>
      </c>
      <c r="S3859" s="1060">
        <f t="shared" si="181"/>
        <v>41686.652788265834</v>
      </c>
      <c r="T3859" s="1060">
        <f t="shared" si="182"/>
        <v>4.6504325481798645</v>
      </c>
    </row>
    <row r="3860" spans="1:20" s="1063" customFormat="1">
      <c r="A3860" s="1063" t="s">
        <v>846</v>
      </c>
      <c r="B3860" s="1063" t="s">
        <v>768</v>
      </c>
      <c r="C3860" s="1063" t="s">
        <v>118</v>
      </c>
      <c r="D3860" s="1063" t="s">
        <v>2376</v>
      </c>
      <c r="E3860" s="1066">
        <v>2020</v>
      </c>
      <c r="F3860" s="1066" t="s">
        <v>2336</v>
      </c>
      <c r="G3860" s="1064">
        <v>43595</v>
      </c>
      <c r="H3860" s="1117">
        <f t="shared" si="180"/>
        <v>2019</v>
      </c>
      <c r="I3860" s="1118">
        <v>43955.585601712963</v>
      </c>
      <c r="J3860" s="1063" t="s">
        <v>847</v>
      </c>
      <c r="K3860" s="1063" t="s">
        <v>872</v>
      </c>
      <c r="L3860" s="1063" t="s">
        <v>825</v>
      </c>
      <c r="M3860" s="1063">
        <v>26532</v>
      </c>
      <c r="N3860" s="1063">
        <v>3.52</v>
      </c>
      <c r="O3860" s="1062">
        <f>VLOOKUP(C3860,'A. Rate Class Allocations'!$B$124:$J$128,6,FALSE)</f>
        <v>0.96094519236849896</v>
      </c>
      <c r="P3860" s="1061">
        <f>VLOOKUP(C3860,'A. Rate Class Allocations'!$B$124:$J$128,8,FALSE)</f>
        <v>0.98007105038154396</v>
      </c>
      <c r="Q3860" s="1061">
        <f>VLOOKUP(C3860,'A. Rate Class Allocations'!$B$124:$J$128,7,FALSE)</f>
        <v>1.0700573423086499</v>
      </c>
      <c r="R3860" s="1061">
        <f>VLOOKUP(C3860,'A. Rate Class Allocations'!$B$124:$J$128,9,FALSE)</f>
        <v>0.85888650963597402</v>
      </c>
      <c r="S3860" s="1060">
        <f t="shared" si="181"/>
        <v>24987.69337320717</v>
      </c>
      <c r="T3860" s="1060">
        <f t="shared" si="182"/>
        <v>3.2350835117772969</v>
      </c>
    </row>
    <row r="3861" spans="1:20" s="1063" customFormat="1">
      <c r="A3861" s="1063" t="s">
        <v>846</v>
      </c>
      <c r="B3861" s="1063" t="s">
        <v>768</v>
      </c>
      <c r="C3861" s="1063" t="s">
        <v>118</v>
      </c>
      <c r="D3861" s="1063" t="s">
        <v>2377</v>
      </c>
      <c r="E3861" s="1066">
        <v>2020</v>
      </c>
      <c r="F3861" s="1066" t="s">
        <v>2336</v>
      </c>
      <c r="G3861" s="1064">
        <v>43738</v>
      </c>
      <c r="H3861" s="1117">
        <f t="shared" si="180"/>
        <v>2019</v>
      </c>
      <c r="I3861" s="1118">
        <v>43948.773029085649</v>
      </c>
      <c r="J3861" s="1063" t="s">
        <v>843</v>
      </c>
      <c r="K3861" s="1063" t="s">
        <v>842</v>
      </c>
      <c r="L3861" s="1063" t="s">
        <v>825</v>
      </c>
      <c r="M3861" s="1063">
        <v>7626.45</v>
      </c>
      <c r="N3861" s="1063">
        <v>1.95</v>
      </c>
      <c r="O3861" s="1062">
        <f>VLOOKUP(C3861,'A. Rate Class Allocations'!$B$124:$J$128,6,FALSE)</f>
        <v>0.96094519236849896</v>
      </c>
      <c r="P3861" s="1061">
        <f>VLOOKUP(C3861,'A. Rate Class Allocations'!$B$124:$J$128,8,FALSE)</f>
        <v>0.98007105038154396</v>
      </c>
      <c r="Q3861" s="1061">
        <f>VLOOKUP(C3861,'A. Rate Class Allocations'!$B$124:$J$128,7,FALSE)</f>
        <v>1.0700573423086499</v>
      </c>
      <c r="R3861" s="1061">
        <f>VLOOKUP(C3861,'A. Rate Class Allocations'!$B$124:$J$128,9,FALSE)</f>
        <v>0.85888650963597402</v>
      </c>
      <c r="S3861" s="1060">
        <f t="shared" si="181"/>
        <v>7182.5491529509964</v>
      </c>
      <c r="T3861" s="1060">
        <f t="shared" si="182"/>
        <v>1.7921627408993546</v>
      </c>
    </row>
    <row r="3862" spans="1:20" s="1063" customFormat="1">
      <c r="A3862" s="1063" t="s">
        <v>846</v>
      </c>
      <c r="B3862" s="1063" t="s">
        <v>768</v>
      </c>
      <c r="C3862" s="1063" t="s">
        <v>118</v>
      </c>
      <c r="D3862" s="1063" t="s">
        <v>2377</v>
      </c>
      <c r="E3862" s="1066">
        <v>2020</v>
      </c>
      <c r="F3862" s="1066" t="s">
        <v>2336</v>
      </c>
      <c r="G3862" s="1064">
        <v>43738</v>
      </c>
      <c r="H3862" s="1117">
        <f t="shared" si="180"/>
        <v>2019</v>
      </c>
      <c r="I3862" s="1118">
        <v>43948.773029085649</v>
      </c>
      <c r="J3862" s="1063" t="s">
        <v>843</v>
      </c>
      <c r="K3862" s="1063" t="s">
        <v>842</v>
      </c>
      <c r="L3862" s="1063" t="s">
        <v>825</v>
      </c>
      <c r="M3862" s="1063">
        <v>207.28299999999999</v>
      </c>
      <c r="N3862" s="1063">
        <v>5.2999999999999999E-2</v>
      </c>
      <c r="O3862" s="1062">
        <f>VLOOKUP(C3862,'A. Rate Class Allocations'!$B$124:$J$128,6,FALSE)</f>
        <v>0.96094519236849896</v>
      </c>
      <c r="P3862" s="1061">
        <f>VLOOKUP(C3862,'A. Rate Class Allocations'!$B$124:$J$128,8,FALSE)</f>
        <v>0.98007105038154396</v>
      </c>
      <c r="Q3862" s="1061">
        <f>VLOOKUP(C3862,'A. Rate Class Allocations'!$B$124:$J$128,7,FALSE)</f>
        <v>1.0700573423086499</v>
      </c>
      <c r="R3862" s="1061">
        <f>VLOOKUP(C3862,'A. Rate Class Allocations'!$B$124:$J$128,9,FALSE)</f>
        <v>0.85888650963597402</v>
      </c>
      <c r="S3862" s="1060">
        <f t="shared" si="181"/>
        <v>195.21800261866809</v>
      </c>
      <c r="T3862" s="1060">
        <f t="shared" si="182"/>
        <v>4.871006423982862E-2</v>
      </c>
    </row>
    <row r="3863" spans="1:20" s="1063" customFormat="1">
      <c r="A3863" s="1063" t="s">
        <v>846</v>
      </c>
      <c r="B3863" s="1063" t="s">
        <v>768</v>
      </c>
      <c r="C3863" s="1063" t="s">
        <v>118</v>
      </c>
      <c r="D3863" s="1063" t="s">
        <v>2377</v>
      </c>
      <c r="E3863" s="1066">
        <v>2020</v>
      </c>
      <c r="F3863" s="1066" t="s">
        <v>2336</v>
      </c>
      <c r="G3863" s="1064">
        <v>43738</v>
      </c>
      <c r="H3863" s="1117">
        <f t="shared" si="180"/>
        <v>2019</v>
      </c>
      <c r="I3863" s="1118">
        <v>43948.773029085649</v>
      </c>
      <c r="J3863" s="1063" t="s">
        <v>843</v>
      </c>
      <c r="K3863" s="1063" t="s">
        <v>842</v>
      </c>
      <c r="L3863" s="1063" t="s">
        <v>825</v>
      </c>
      <c r="M3863" s="1063">
        <v>64.12</v>
      </c>
      <c r="N3863" s="1063">
        <v>1.6400000000000001E-2</v>
      </c>
      <c r="O3863" s="1062">
        <f>VLOOKUP(C3863,'A. Rate Class Allocations'!$B$124:$J$128,6,FALSE)</f>
        <v>0.96094519236849896</v>
      </c>
      <c r="P3863" s="1061">
        <f>VLOOKUP(C3863,'A. Rate Class Allocations'!$B$124:$J$128,8,FALSE)</f>
        <v>0.98007105038154396</v>
      </c>
      <c r="Q3863" s="1061">
        <f>VLOOKUP(C3863,'A. Rate Class Allocations'!$B$124:$J$128,7,FALSE)</f>
        <v>1.0700573423086499</v>
      </c>
      <c r="R3863" s="1061">
        <f>VLOOKUP(C3863,'A. Rate Class Allocations'!$B$124:$J$128,9,FALSE)</f>
        <v>0.85888650963597402</v>
      </c>
      <c r="S3863" s="1060">
        <f t="shared" si="181"/>
        <v>60.38786744648138</v>
      </c>
      <c r="T3863" s="1060">
        <f t="shared" si="182"/>
        <v>1.5072548179871499E-2</v>
      </c>
    </row>
    <row r="3864" spans="1:20" s="1063" customFormat="1">
      <c r="A3864" s="1063" t="s">
        <v>846</v>
      </c>
      <c r="B3864" s="1063" t="s">
        <v>768</v>
      </c>
      <c r="C3864" s="1063" t="s">
        <v>118</v>
      </c>
      <c r="D3864" s="1063" t="s">
        <v>2377</v>
      </c>
      <c r="E3864" s="1066">
        <v>2020</v>
      </c>
      <c r="F3864" s="1066" t="s">
        <v>2336</v>
      </c>
      <c r="G3864" s="1064">
        <v>43738</v>
      </c>
      <c r="H3864" s="1117">
        <f t="shared" si="180"/>
        <v>2019</v>
      </c>
      <c r="I3864" s="1118">
        <v>43948.773029085649</v>
      </c>
      <c r="J3864" s="1063" t="s">
        <v>843</v>
      </c>
      <c r="K3864" s="1063" t="s">
        <v>842</v>
      </c>
      <c r="L3864" s="1063" t="s">
        <v>825</v>
      </c>
      <c r="M3864" s="1063">
        <v>89491.12</v>
      </c>
      <c r="N3864" s="1063">
        <v>19.48</v>
      </c>
      <c r="O3864" s="1062">
        <f>VLOOKUP(C3864,'A. Rate Class Allocations'!$B$124:$J$128,6,FALSE)</f>
        <v>0.96094519236849896</v>
      </c>
      <c r="P3864" s="1061">
        <f>VLOOKUP(C3864,'A. Rate Class Allocations'!$B$124:$J$128,8,FALSE)</f>
        <v>0.98007105038154396</v>
      </c>
      <c r="Q3864" s="1061">
        <f>VLOOKUP(C3864,'A. Rate Class Allocations'!$B$124:$J$128,7,FALSE)</f>
        <v>1.0700573423086499</v>
      </c>
      <c r="R3864" s="1061">
        <f>VLOOKUP(C3864,'A. Rate Class Allocations'!$B$124:$J$128,9,FALSE)</f>
        <v>0.85888650963597402</v>
      </c>
      <c r="S3864" s="1060">
        <f t="shared" si="181"/>
        <v>84282.250346181507</v>
      </c>
      <c r="T3864" s="1060">
        <f t="shared" si="182"/>
        <v>17.903246252676631</v>
      </c>
    </row>
    <row r="3865" spans="1:20" s="1063" customFormat="1">
      <c r="A3865" s="1063" t="s">
        <v>846</v>
      </c>
      <c r="B3865" s="1063" t="s">
        <v>768</v>
      </c>
      <c r="C3865" s="1063" t="s">
        <v>118</v>
      </c>
      <c r="D3865" s="1063" t="s">
        <v>2377</v>
      </c>
      <c r="E3865" s="1066">
        <v>2020</v>
      </c>
      <c r="F3865" s="1066" t="s">
        <v>2336</v>
      </c>
      <c r="G3865" s="1064">
        <v>43738</v>
      </c>
      <c r="H3865" s="1117">
        <f t="shared" si="180"/>
        <v>2019</v>
      </c>
      <c r="I3865" s="1118">
        <v>43948.773029085649</v>
      </c>
      <c r="J3865" s="1063" t="s">
        <v>843</v>
      </c>
      <c r="K3865" s="1063" t="s">
        <v>842</v>
      </c>
      <c r="L3865" s="1063" t="s">
        <v>825</v>
      </c>
      <c r="M3865" s="1063">
        <v>5053.3999999999996</v>
      </c>
      <c r="N3865" s="1063">
        <v>1.1000000000000001</v>
      </c>
      <c r="O3865" s="1062">
        <f>VLOOKUP(C3865,'A. Rate Class Allocations'!$B$124:$J$128,6,FALSE)</f>
        <v>0.96094519236849896</v>
      </c>
      <c r="P3865" s="1061">
        <f>VLOOKUP(C3865,'A. Rate Class Allocations'!$B$124:$J$128,8,FALSE)</f>
        <v>0.98007105038154396</v>
      </c>
      <c r="Q3865" s="1061">
        <f>VLOOKUP(C3865,'A. Rate Class Allocations'!$B$124:$J$128,7,FALSE)</f>
        <v>1.0700573423086499</v>
      </c>
      <c r="R3865" s="1061">
        <f>VLOOKUP(C3865,'A. Rate Class Allocations'!$B$124:$J$128,9,FALSE)</f>
        <v>0.85888650963597402</v>
      </c>
      <c r="S3865" s="1060">
        <f t="shared" si="181"/>
        <v>4759.26464993838</v>
      </c>
      <c r="T3865" s="1060">
        <f t="shared" si="182"/>
        <v>1.0109635974304052</v>
      </c>
    </row>
    <row r="3866" spans="1:20" s="1063" customFormat="1">
      <c r="A3866" s="1063" t="s">
        <v>846</v>
      </c>
      <c r="B3866" s="1063" t="s">
        <v>768</v>
      </c>
      <c r="C3866" s="1063" t="s">
        <v>118</v>
      </c>
      <c r="D3866" s="1063" t="s">
        <v>2377</v>
      </c>
      <c r="E3866" s="1066">
        <v>2020</v>
      </c>
      <c r="F3866" s="1066" t="s">
        <v>2336</v>
      </c>
      <c r="G3866" s="1064">
        <v>43738</v>
      </c>
      <c r="H3866" s="1117">
        <f t="shared" ref="H3866:H3929" si="183">YEAR(G3866)</f>
        <v>2019</v>
      </c>
      <c r="I3866" s="1118">
        <v>43948.773029085649</v>
      </c>
      <c r="J3866" s="1063" t="s">
        <v>847</v>
      </c>
      <c r="K3866" s="1063" t="s">
        <v>842</v>
      </c>
      <c r="L3866" s="1063" t="s">
        <v>825</v>
      </c>
      <c r="M3866" s="1063">
        <v>6534</v>
      </c>
      <c r="N3866" s="1063">
        <v>1.4</v>
      </c>
      <c r="O3866" s="1062">
        <f>VLOOKUP(C3866,'A. Rate Class Allocations'!$B$124:$J$128,6,FALSE)</f>
        <v>0.96094519236849896</v>
      </c>
      <c r="P3866" s="1061">
        <f>VLOOKUP(C3866,'A. Rate Class Allocations'!$B$124:$J$128,8,FALSE)</f>
        <v>0.98007105038154396</v>
      </c>
      <c r="Q3866" s="1061">
        <f>VLOOKUP(C3866,'A. Rate Class Allocations'!$B$124:$J$128,7,FALSE)</f>
        <v>1.0700573423086499</v>
      </c>
      <c r="R3866" s="1061">
        <f>VLOOKUP(C3866,'A. Rate Class Allocations'!$B$124:$J$128,9,FALSE)</f>
        <v>0.85888650963597402</v>
      </c>
      <c r="S3866" s="1060">
        <f t="shared" ref="S3866:S3929" si="184">M3866*O3866*P3866</f>
        <v>6153.6856814614675</v>
      </c>
      <c r="T3866" s="1060">
        <f t="shared" ref="T3866:T3929" si="185">N3866*Q3866*R3866</f>
        <v>1.2866809421841521</v>
      </c>
    </row>
    <row r="3867" spans="1:20" s="1063" customFormat="1">
      <c r="A3867" s="1063" t="s">
        <v>846</v>
      </c>
      <c r="B3867" s="1063" t="s">
        <v>768</v>
      </c>
      <c r="C3867" s="1063" t="s">
        <v>118</v>
      </c>
      <c r="D3867" s="1063" t="s">
        <v>2378</v>
      </c>
      <c r="E3867" s="1066">
        <v>2020</v>
      </c>
      <c r="F3867" s="1066" t="s">
        <v>2336</v>
      </c>
      <c r="G3867" s="1064">
        <v>43593</v>
      </c>
      <c r="H3867" s="1117">
        <f t="shared" si="183"/>
        <v>2019</v>
      </c>
      <c r="I3867" s="1118">
        <v>43907.584603900461</v>
      </c>
      <c r="J3867" s="1063" t="s">
        <v>847</v>
      </c>
      <c r="K3867" s="1063" t="s">
        <v>842</v>
      </c>
      <c r="L3867" s="1063" t="s">
        <v>825</v>
      </c>
      <c r="M3867" s="1063">
        <v>75415</v>
      </c>
      <c r="N3867" s="1063">
        <v>2.2000000000000002</v>
      </c>
      <c r="O3867" s="1062">
        <f>VLOOKUP(C3867,'A. Rate Class Allocations'!$B$124:$J$128,6,FALSE)</f>
        <v>0.96094519236849896</v>
      </c>
      <c r="P3867" s="1061">
        <f>VLOOKUP(C3867,'A. Rate Class Allocations'!$B$124:$J$128,8,FALSE)</f>
        <v>0.98007105038154396</v>
      </c>
      <c r="Q3867" s="1061">
        <f>VLOOKUP(C3867,'A. Rate Class Allocations'!$B$124:$J$128,7,FALSE)</f>
        <v>1.0700573423086499</v>
      </c>
      <c r="R3867" s="1061">
        <f>VLOOKUP(C3867,'A. Rate Class Allocations'!$B$124:$J$128,9,FALSE)</f>
        <v>0.85888650963597402</v>
      </c>
      <c r="S3867" s="1060">
        <f t="shared" si="184"/>
        <v>71025.437047354848</v>
      </c>
      <c r="T3867" s="1060">
        <f t="shared" si="185"/>
        <v>2.0219271948608104</v>
      </c>
    </row>
    <row r="3868" spans="1:20" s="1063" customFormat="1">
      <c r="A3868" s="1063" t="s">
        <v>846</v>
      </c>
      <c r="B3868" s="1063" t="s">
        <v>768</v>
      </c>
      <c r="C3868" s="1063" t="s">
        <v>118</v>
      </c>
      <c r="D3868" s="1063" t="s">
        <v>2379</v>
      </c>
      <c r="E3868" s="1066">
        <v>2020</v>
      </c>
      <c r="F3868" s="1066" t="s">
        <v>2336</v>
      </c>
      <c r="G3868" s="1064">
        <v>43613</v>
      </c>
      <c r="H3868" s="1117">
        <f t="shared" si="183"/>
        <v>2019</v>
      </c>
      <c r="I3868" s="1118">
        <v>43689.648852175924</v>
      </c>
      <c r="J3868" s="1063" t="s">
        <v>843</v>
      </c>
      <c r="K3868" s="1063" t="s">
        <v>842</v>
      </c>
      <c r="L3868" s="1063" t="s">
        <v>825</v>
      </c>
      <c r="M3868" s="1063">
        <v>1102.56</v>
      </c>
      <c r="N3868" s="1063">
        <v>0.24</v>
      </c>
      <c r="O3868" s="1062">
        <f>VLOOKUP(C3868,'A. Rate Class Allocations'!$B$124:$J$128,6,FALSE)</f>
        <v>0.96094519236849896</v>
      </c>
      <c r="P3868" s="1061">
        <f>VLOOKUP(C3868,'A. Rate Class Allocations'!$B$124:$J$128,8,FALSE)</f>
        <v>0.98007105038154396</v>
      </c>
      <c r="Q3868" s="1061">
        <f>VLOOKUP(C3868,'A. Rate Class Allocations'!$B$124:$J$128,7,FALSE)</f>
        <v>1.0700573423086499</v>
      </c>
      <c r="R3868" s="1061">
        <f>VLOOKUP(C3868,'A. Rate Class Allocations'!$B$124:$J$128,9,FALSE)</f>
        <v>0.85888650963597402</v>
      </c>
      <c r="S3868" s="1060">
        <f t="shared" si="184"/>
        <v>1038.3850145320102</v>
      </c>
      <c r="T3868" s="1060">
        <f t="shared" si="185"/>
        <v>0.2205738758029975</v>
      </c>
    </row>
    <row r="3869" spans="1:20" s="1063" customFormat="1">
      <c r="A3869" s="1063" t="s">
        <v>846</v>
      </c>
      <c r="B3869" s="1063" t="s">
        <v>768</v>
      </c>
      <c r="C3869" s="1063" t="s">
        <v>118</v>
      </c>
      <c r="D3869" s="1063" t="s">
        <v>2379</v>
      </c>
      <c r="E3869" s="1066">
        <v>2020</v>
      </c>
      <c r="F3869" s="1066" t="s">
        <v>2336</v>
      </c>
      <c r="G3869" s="1064">
        <v>43613</v>
      </c>
      <c r="H3869" s="1117">
        <f t="shared" si="183"/>
        <v>2019</v>
      </c>
      <c r="I3869" s="1118">
        <v>43689.648852175924</v>
      </c>
      <c r="J3869" s="1063" t="s">
        <v>843</v>
      </c>
      <c r="K3869" s="1063" t="s">
        <v>842</v>
      </c>
      <c r="L3869" s="1063" t="s">
        <v>825</v>
      </c>
      <c r="M3869" s="1063">
        <v>705.32</v>
      </c>
      <c r="N3869" s="1063">
        <v>0.1804</v>
      </c>
      <c r="O3869" s="1062">
        <f>VLOOKUP(C3869,'A. Rate Class Allocations'!$B$124:$J$128,6,FALSE)</f>
        <v>0.96094519236849896</v>
      </c>
      <c r="P3869" s="1061">
        <f>VLOOKUP(C3869,'A. Rate Class Allocations'!$B$124:$J$128,8,FALSE)</f>
        <v>0.98007105038154396</v>
      </c>
      <c r="Q3869" s="1061">
        <f>VLOOKUP(C3869,'A. Rate Class Allocations'!$B$124:$J$128,7,FALSE)</f>
        <v>1.0700573423086499</v>
      </c>
      <c r="R3869" s="1061">
        <f>VLOOKUP(C3869,'A. Rate Class Allocations'!$B$124:$J$128,9,FALSE)</f>
        <v>0.85888650963597402</v>
      </c>
      <c r="S3869" s="1060">
        <f t="shared" si="184"/>
        <v>664.26654191129523</v>
      </c>
      <c r="T3869" s="1060">
        <f t="shared" si="185"/>
        <v>0.16579802997858648</v>
      </c>
    </row>
    <row r="3870" spans="1:20" s="1063" customFormat="1">
      <c r="A3870" s="1063" t="s">
        <v>846</v>
      </c>
      <c r="B3870" s="1063" t="s">
        <v>768</v>
      </c>
      <c r="C3870" s="1063" t="s">
        <v>118</v>
      </c>
      <c r="D3870" s="1063" t="s">
        <v>2380</v>
      </c>
      <c r="E3870" s="1066">
        <v>2020</v>
      </c>
      <c r="F3870" s="1066" t="s">
        <v>2336</v>
      </c>
      <c r="G3870" s="1064">
        <v>43601</v>
      </c>
      <c r="H3870" s="1117">
        <f t="shared" si="183"/>
        <v>2019</v>
      </c>
      <c r="I3870" s="1118">
        <v>43881.831032650465</v>
      </c>
      <c r="J3870" s="1063" t="s">
        <v>847</v>
      </c>
      <c r="K3870" s="1063" t="s">
        <v>872</v>
      </c>
      <c r="L3870" s="1063" t="s">
        <v>825</v>
      </c>
      <c r="M3870" s="1063">
        <v>31774</v>
      </c>
      <c r="N3870" s="1063">
        <v>0</v>
      </c>
      <c r="O3870" s="1062">
        <f>VLOOKUP(C3870,'A. Rate Class Allocations'!$B$124:$J$128,6,FALSE)</f>
        <v>0.96094519236849896</v>
      </c>
      <c r="P3870" s="1061">
        <f>VLOOKUP(C3870,'A. Rate Class Allocations'!$B$124:$J$128,8,FALSE)</f>
        <v>0.98007105038154396</v>
      </c>
      <c r="Q3870" s="1061">
        <f>VLOOKUP(C3870,'A. Rate Class Allocations'!$B$124:$J$128,7,FALSE)</f>
        <v>1.0700573423086499</v>
      </c>
      <c r="R3870" s="1061">
        <f>VLOOKUP(C3870,'A. Rate Class Allocations'!$B$124:$J$128,9,FALSE)</f>
        <v>0.85888650963597402</v>
      </c>
      <c r="S3870" s="1060">
        <f t="shared" si="184"/>
        <v>29924.580477924192</v>
      </c>
      <c r="T3870" s="1060">
        <f t="shared" si="185"/>
        <v>0</v>
      </c>
    </row>
    <row r="3871" spans="1:20" s="1063" customFormat="1">
      <c r="A3871" s="1063" t="s">
        <v>846</v>
      </c>
      <c r="B3871" s="1063" t="s">
        <v>768</v>
      </c>
      <c r="C3871" s="1063" t="s">
        <v>118</v>
      </c>
      <c r="D3871" s="1063" t="s">
        <v>2381</v>
      </c>
      <c r="E3871" s="1066">
        <v>2020</v>
      </c>
      <c r="F3871" s="1066" t="s">
        <v>2336</v>
      </c>
      <c r="G3871" s="1064">
        <v>43643</v>
      </c>
      <c r="H3871" s="1117">
        <f t="shared" si="183"/>
        <v>2019</v>
      </c>
      <c r="I3871" s="1118">
        <v>43887.737973761577</v>
      </c>
      <c r="J3871" s="1063" t="s">
        <v>843</v>
      </c>
      <c r="K3871" s="1063" t="s">
        <v>842</v>
      </c>
      <c r="L3871" s="1063" t="s">
        <v>825</v>
      </c>
      <c r="M3871" s="1063">
        <v>1504.9944</v>
      </c>
      <c r="N3871" s="1063">
        <v>0.3276</v>
      </c>
      <c r="O3871" s="1062">
        <f>VLOOKUP(C3871,'A. Rate Class Allocations'!$B$124:$J$128,6,FALSE)</f>
        <v>0.96094519236849896</v>
      </c>
      <c r="P3871" s="1061">
        <f>VLOOKUP(C3871,'A. Rate Class Allocations'!$B$124:$J$128,8,FALSE)</f>
        <v>0.98007105038154396</v>
      </c>
      <c r="Q3871" s="1061">
        <f>VLOOKUP(C3871,'A. Rate Class Allocations'!$B$124:$J$128,7,FALSE)</f>
        <v>1.0700573423086499</v>
      </c>
      <c r="R3871" s="1061">
        <f>VLOOKUP(C3871,'A. Rate Class Allocations'!$B$124:$J$128,9,FALSE)</f>
        <v>0.85888650963597402</v>
      </c>
      <c r="S3871" s="1060">
        <f t="shared" si="184"/>
        <v>1417.3955448361942</v>
      </c>
      <c r="T3871" s="1060">
        <f t="shared" si="185"/>
        <v>0.30108334047109159</v>
      </c>
    </row>
    <row r="3872" spans="1:20" s="1063" customFormat="1">
      <c r="A3872" s="1063" t="s">
        <v>846</v>
      </c>
      <c r="B3872" s="1063" t="s">
        <v>768</v>
      </c>
      <c r="C3872" s="1063" t="s">
        <v>118</v>
      </c>
      <c r="D3872" s="1063" t="s">
        <v>2381</v>
      </c>
      <c r="E3872" s="1066">
        <v>2020</v>
      </c>
      <c r="F3872" s="1066" t="s">
        <v>2336</v>
      </c>
      <c r="G3872" s="1064">
        <v>43643</v>
      </c>
      <c r="H3872" s="1117">
        <f t="shared" si="183"/>
        <v>2019</v>
      </c>
      <c r="I3872" s="1118">
        <v>43887.737973761577</v>
      </c>
      <c r="J3872" s="1063" t="s">
        <v>843</v>
      </c>
      <c r="K3872" s="1063" t="s">
        <v>842</v>
      </c>
      <c r="L3872" s="1063" t="s">
        <v>825</v>
      </c>
      <c r="M3872" s="1063">
        <v>18633.263999999999</v>
      </c>
      <c r="N3872" s="1063">
        <v>4.056</v>
      </c>
      <c r="O3872" s="1062">
        <f>VLOOKUP(C3872,'A. Rate Class Allocations'!$B$124:$J$128,6,FALSE)</f>
        <v>0.96094519236849896</v>
      </c>
      <c r="P3872" s="1061">
        <f>VLOOKUP(C3872,'A. Rate Class Allocations'!$B$124:$J$128,8,FALSE)</f>
        <v>0.98007105038154396</v>
      </c>
      <c r="Q3872" s="1061">
        <f>VLOOKUP(C3872,'A. Rate Class Allocations'!$B$124:$J$128,7,FALSE)</f>
        <v>1.0700573423086499</v>
      </c>
      <c r="R3872" s="1061">
        <f>VLOOKUP(C3872,'A. Rate Class Allocations'!$B$124:$J$128,9,FALSE)</f>
        <v>0.85888650963597402</v>
      </c>
      <c r="S3872" s="1060">
        <f t="shared" si="184"/>
        <v>17548.706745590975</v>
      </c>
      <c r="T3872" s="1060">
        <f t="shared" si="185"/>
        <v>3.727698501070658</v>
      </c>
    </row>
    <row r="3873" spans="1:20" s="1063" customFormat="1">
      <c r="A3873" s="1063" t="s">
        <v>846</v>
      </c>
      <c r="B3873" s="1063" t="s">
        <v>768</v>
      </c>
      <c r="C3873" s="1063" t="s">
        <v>118</v>
      </c>
      <c r="D3873" s="1063" t="s">
        <v>2382</v>
      </c>
      <c r="E3873" s="1066">
        <v>2020</v>
      </c>
      <c r="F3873" s="1066" t="s">
        <v>2336</v>
      </c>
      <c r="G3873" s="1064">
        <v>43854</v>
      </c>
      <c r="H3873" s="1117">
        <f t="shared" si="183"/>
        <v>2020</v>
      </c>
      <c r="I3873" s="1118">
        <v>43889.619599467595</v>
      </c>
      <c r="J3873" s="1063" t="s">
        <v>847</v>
      </c>
      <c r="K3873" s="1063" t="s">
        <v>842</v>
      </c>
      <c r="L3873" s="1063" t="s">
        <v>825</v>
      </c>
      <c r="M3873" s="1063">
        <v>72020</v>
      </c>
      <c r="N3873" s="1063">
        <v>21.8</v>
      </c>
      <c r="O3873" s="1062">
        <f>VLOOKUP(C3873,'A. Rate Class Allocations'!$B$124:$J$128,6,FALSE)</f>
        <v>0.96094519236849896</v>
      </c>
      <c r="P3873" s="1061">
        <f>VLOOKUP(C3873,'A. Rate Class Allocations'!$B$124:$J$128,8,FALSE)</f>
        <v>0.98007105038154396</v>
      </c>
      <c r="Q3873" s="1061">
        <f>VLOOKUP(C3873,'A. Rate Class Allocations'!$B$124:$J$128,7,FALSE)</f>
        <v>1.0700573423086499</v>
      </c>
      <c r="R3873" s="1061">
        <f>VLOOKUP(C3873,'A. Rate Class Allocations'!$B$124:$J$128,9,FALSE)</f>
        <v>0.85888650963597402</v>
      </c>
      <c r="S3873" s="1060">
        <f t="shared" si="184"/>
        <v>67828.044502426535</v>
      </c>
      <c r="T3873" s="1060">
        <f t="shared" si="185"/>
        <v>20.035460385438942</v>
      </c>
    </row>
    <row r="3874" spans="1:20" s="1063" customFormat="1">
      <c r="A3874" s="1063" t="s">
        <v>846</v>
      </c>
      <c r="B3874" s="1063" t="s">
        <v>768</v>
      </c>
      <c r="C3874" s="1063" t="s">
        <v>118</v>
      </c>
      <c r="D3874" s="1063" t="s">
        <v>2383</v>
      </c>
      <c r="E3874" s="1066">
        <v>2020</v>
      </c>
      <c r="F3874" s="1066" t="s">
        <v>2336</v>
      </c>
      <c r="G3874" s="1064">
        <v>43553</v>
      </c>
      <c r="H3874" s="1117">
        <f t="shared" si="183"/>
        <v>2019</v>
      </c>
      <c r="I3874" s="1118">
        <v>43851.834549016203</v>
      </c>
      <c r="J3874" s="1063" t="s">
        <v>843</v>
      </c>
      <c r="K3874" s="1063" t="s">
        <v>872</v>
      </c>
      <c r="L3874" s="1063" t="s">
        <v>825</v>
      </c>
      <c r="M3874" s="1063">
        <v>1086</v>
      </c>
      <c r="N3874" s="1063">
        <v>1.0920000000000001</v>
      </c>
      <c r="O3874" s="1062">
        <f>VLOOKUP(C3874,'A. Rate Class Allocations'!$B$124:$J$128,6,FALSE)</f>
        <v>0.96094519236849896</v>
      </c>
      <c r="P3874" s="1061">
        <f>VLOOKUP(C3874,'A. Rate Class Allocations'!$B$124:$J$128,8,FALSE)</f>
        <v>0.98007105038154396</v>
      </c>
      <c r="Q3874" s="1061">
        <f>VLOOKUP(C3874,'A. Rate Class Allocations'!$B$124:$J$128,7,FALSE)</f>
        <v>1.0700573423086499</v>
      </c>
      <c r="R3874" s="1061">
        <f>VLOOKUP(C3874,'A. Rate Class Allocations'!$B$124:$J$128,9,FALSE)</f>
        <v>0.85888650963597402</v>
      </c>
      <c r="S3874" s="1060">
        <f t="shared" si="184"/>
        <v>1022.788896551447</v>
      </c>
      <c r="T3874" s="1060">
        <f t="shared" si="185"/>
        <v>1.0036111349036387</v>
      </c>
    </row>
    <row r="3875" spans="1:20" s="1063" customFormat="1">
      <c r="A3875" s="1063" t="s">
        <v>846</v>
      </c>
      <c r="B3875" s="1063" t="s">
        <v>768</v>
      </c>
      <c r="C3875" s="1063" t="s">
        <v>118</v>
      </c>
      <c r="D3875" s="1063" t="s">
        <v>2383</v>
      </c>
      <c r="E3875" s="1066">
        <v>2020</v>
      </c>
      <c r="F3875" s="1066" t="s">
        <v>2336</v>
      </c>
      <c r="G3875" s="1064">
        <v>43553</v>
      </c>
      <c r="H3875" s="1117">
        <f t="shared" si="183"/>
        <v>2019</v>
      </c>
      <c r="I3875" s="1118">
        <v>43851.834549016203</v>
      </c>
      <c r="J3875" s="1063" t="s">
        <v>843</v>
      </c>
      <c r="K3875" s="1063" t="s">
        <v>872</v>
      </c>
      <c r="L3875" s="1063" t="s">
        <v>825</v>
      </c>
      <c r="M3875" s="1063">
        <v>1357.5</v>
      </c>
      <c r="N3875" s="1063">
        <v>1.365</v>
      </c>
      <c r="O3875" s="1062">
        <f>VLOOKUP(C3875,'A. Rate Class Allocations'!$B$124:$J$128,6,FALSE)</f>
        <v>0.96094519236849896</v>
      </c>
      <c r="P3875" s="1061">
        <f>VLOOKUP(C3875,'A. Rate Class Allocations'!$B$124:$J$128,8,FALSE)</f>
        <v>0.98007105038154396</v>
      </c>
      <c r="Q3875" s="1061">
        <f>VLOOKUP(C3875,'A. Rate Class Allocations'!$B$124:$J$128,7,FALSE)</f>
        <v>1.0700573423086499</v>
      </c>
      <c r="R3875" s="1061">
        <f>VLOOKUP(C3875,'A. Rate Class Allocations'!$B$124:$J$128,9,FALSE)</f>
        <v>0.85888650963597402</v>
      </c>
      <c r="S3875" s="1060">
        <f t="shared" si="184"/>
        <v>1278.4861206893086</v>
      </c>
      <c r="T3875" s="1060">
        <f t="shared" si="185"/>
        <v>1.2545139186295484</v>
      </c>
    </row>
    <row r="3876" spans="1:20" s="1063" customFormat="1">
      <c r="A3876" s="1063" t="s">
        <v>846</v>
      </c>
      <c r="B3876" s="1063" t="s">
        <v>768</v>
      </c>
      <c r="C3876" s="1063" t="s">
        <v>118</v>
      </c>
      <c r="D3876" s="1063" t="s">
        <v>2383</v>
      </c>
      <c r="E3876" s="1066">
        <v>2020</v>
      </c>
      <c r="F3876" s="1066" t="s">
        <v>2336</v>
      </c>
      <c r="G3876" s="1064">
        <v>43553</v>
      </c>
      <c r="H3876" s="1117">
        <f t="shared" si="183"/>
        <v>2019</v>
      </c>
      <c r="I3876" s="1118">
        <v>43851.834549016203</v>
      </c>
      <c r="J3876" s="1063" t="s">
        <v>843</v>
      </c>
      <c r="K3876" s="1063" t="s">
        <v>872</v>
      </c>
      <c r="L3876" s="1063" t="s">
        <v>825</v>
      </c>
      <c r="M3876" s="1063">
        <v>833.75</v>
      </c>
      <c r="N3876" s="1063">
        <v>1.3875</v>
      </c>
      <c r="O3876" s="1062">
        <f>VLOOKUP(C3876,'A. Rate Class Allocations'!$B$124:$J$128,6,FALSE)</f>
        <v>0.96094519236849896</v>
      </c>
      <c r="P3876" s="1061">
        <f>VLOOKUP(C3876,'A. Rate Class Allocations'!$B$124:$J$128,8,FALSE)</f>
        <v>0.98007105038154396</v>
      </c>
      <c r="Q3876" s="1061">
        <f>VLOOKUP(C3876,'A. Rate Class Allocations'!$B$124:$J$128,7,FALSE)</f>
        <v>1.0700573423086499</v>
      </c>
      <c r="R3876" s="1061">
        <f>VLOOKUP(C3876,'A. Rate Class Allocations'!$B$124:$J$128,9,FALSE)</f>
        <v>0.85888650963597402</v>
      </c>
      <c r="S3876" s="1060">
        <f t="shared" si="184"/>
        <v>785.22121777142615</v>
      </c>
      <c r="T3876" s="1060">
        <f t="shared" si="185"/>
        <v>1.2751927194860795</v>
      </c>
    </row>
    <row r="3877" spans="1:20" s="1063" customFormat="1">
      <c r="A3877" s="1063" t="s">
        <v>846</v>
      </c>
      <c r="B3877" s="1063" t="s">
        <v>768</v>
      </c>
      <c r="C3877" s="1063" t="s">
        <v>118</v>
      </c>
      <c r="D3877" s="1063" t="s">
        <v>2384</v>
      </c>
      <c r="E3877" s="1066">
        <v>2020</v>
      </c>
      <c r="F3877" s="1066" t="s">
        <v>2336</v>
      </c>
      <c r="G3877" s="1064">
        <v>43466</v>
      </c>
      <c r="H3877" s="1117">
        <f t="shared" si="183"/>
        <v>2019</v>
      </c>
      <c r="I3877" s="1118">
        <v>43893.563464502316</v>
      </c>
      <c r="J3877" s="1063" t="s">
        <v>843</v>
      </c>
      <c r="K3877" s="1063" t="s">
        <v>842</v>
      </c>
      <c r="L3877" s="1063" t="s">
        <v>825</v>
      </c>
      <c r="M3877" s="1063">
        <v>4013.3184000000001</v>
      </c>
      <c r="N3877" s="1063">
        <v>0.87360000000000004</v>
      </c>
      <c r="O3877" s="1062">
        <f>VLOOKUP(C3877,'A. Rate Class Allocations'!$B$124:$J$128,6,FALSE)</f>
        <v>0.96094519236849896</v>
      </c>
      <c r="P3877" s="1061">
        <f>VLOOKUP(C3877,'A. Rate Class Allocations'!$B$124:$J$128,8,FALSE)</f>
        <v>0.98007105038154396</v>
      </c>
      <c r="Q3877" s="1061">
        <f>VLOOKUP(C3877,'A. Rate Class Allocations'!$B$124:$J$128,7,FALSE)</f>
        <v>1.0700573423086499</v>
      </c>
      <c r="R3877" s="1061">
        <f>VLOOKUP(C3877,'A. Rate Class Allocations'!$B$124:$J$128,9,FALSE)</f>
        <v>0.85888650963597402</v>
      </c>
      <c r="S3877" s="1060">
        <f t="shared" si="184"/>
        <v>3779.7214528965183</v>
      </c>
      <c r="T3877" s="1060">
        <f t="shared" si="185"/>
        <v>0.80288890792291101</v>
      </c>
    </row>
    <row r="3878" spans="1:20" s="1063" customFormat="1">
      <c r="A3878" s="1063" t="s">
        <v>846</v>
      </c>
      <c r="B3878" s="1063" t="s">
        <v>768</v>
      </c>
      <c r="C3878" s="1063" t="s">
        <v>118</v>
      </c>
      <c r="D3878" s="1063" t="s">
        <v>2385</v>
      </c>
      <c r="E3878" s="1066">
        <v>2020</v>
      </c>
      <c r="F3878" s="1066" t="s">
        <v>2336</v>
      </c>
      <c r="G3878" s="1064">
        <v>43524</v>
      </c>
      <c r="H3878" s="1117">
        <f t="shared" si="183"/>
        <v>2019</v>
      </c>
      <c r="I3878" s="1118">
        <v>43887.739196087961</v>
      </c>
      <c r="J3878" s="1063" t="s">
        <v>843</v>
      </c>
      <c r="K3878" s="1063" t="s">
        <v>842</v>
      </c>
      <c r="L3878" s="1063" t="s">
        <v>825</v>
      </c>
      <c r="M3878" s="1063">
        <v>13440</v>
      </c>
      <c r="N3878" s="1063">
        <v>0</v>
      </c>
      <c r="O3878" s="1062">
        <f>VLOOKUP(C3878,'A. Rate Class Allocations'!$B$124:$J$128,6,FALSE)</f>
        <v>0.96094519236849896</v>
      </c>
      <c r="P3878" s="1061">
        <f>VLOOKUP(C3878,'A. Rate Class Allocations'!$B$124:$J$128,8,FALSE)</f>
        <v>0.98007105038154396</v>
      </c>
      <c r="Q3878" s="1061">
        <f>VLOOKUP(C3878,'A. Rate Class Allocations'!$B$124:$J$128,7,FALSE)</f>
        <v>1.0700573423086499</v>
      </c>
      <c r="R3878" s="1061">
        <f>VLOOKUP(C3878,'A. Rate Class Allocations'!$B$124:$J$128,9,FALSE)</f>
        <v>0.85888650963597402</v>
      </c>
      <c r="S3878" s="1060">
        <f t="shared" si="184"/>
        <v>12657.718940747187</v>
      </c>
      <c r="T3878" s="1060">
        <f t="shared" si="185"/>
        <v>0</v>
      </c>
    </row>
    <row r="3879" spans="1:20" s="1063" customFormat="1">
      <c r="A3879" s="1063" t="s">
        <v>846</v>
      </c>
      <c r="B3879" s="1063" t="s">
        <v>768</v>
      </c>
      <c r="C3879" s="1063" t="s">
        <v>118</v>
      </c>
      <c r="D3879" s="1063" t="s">
        <v>2385</v>
      </c>
      <c r="E3879" s="1066">
        <v>2020</v>
      </c>
      <c r="F3879" s="1066" t="s">
        <v>2336</v>
      </c>
      <c r="G3879" s="1064">
        <v>43524</v>
      </c>
      <c r="H3879" s="1117">
        <f t="shared" si="183"/>
        <v>2019</v>
      </c>
      <c r="I3879" s="1118">
        <v>43887.739196087961</v>
      </c>
      <c r="J3879" s="1063" t="s">
        <v>843</v>
      </c>
      <c r="K3879" s="1063" t="s">
        <v>842</v>
      </c>
      <c r="L3879" s="1063" t="s">
        <v>825</v>
      </c>
      <c r="M3879" s="1063">
        <v>2919</v>
      </c>
      <c r="N3879" s="1063">
        <v>0</v>
      </c>
      <c r="O3879" s="1062">
        <f>VLOOKUP(C3879,'A. Rate Class Allocations'!$B$124:$J$128,6,FALSE)</f>
        <v>0.96094519236849896</v>
      </c>
      <c r="P3879" s="1061">
        <f>VLOOKUP(C3879,'A. Rate Class Allocations'!$B$124:$J$128,8,FALSE)</f>
        <v>0.98007105038154396</v>
      </c>
      <c r="Q3879" s="1061">
        <f>VLOOKUP(C3879,'A. Rate Class Allocations'!$B$124:$J$128,7,FALSE)</f>
        <v>1.0700573423086499</v>
      </c>
      <c r="R3879" s="1061">
        <f>VLOOKUP(C3879,'A. Rate Class Allocations'!$B$124:$J$128,9,FALSE)</f>
        <v>0.85888650963597402</v>
      </c>
      <c r="S3879" s="1060">
        <f t="shared" si="184"/>
        <v>2749.0983324435301</v>
      </c>
      <c r="T3879" s="1060">
        <f t="shared" si="185"/>
        <v>0</v>
      </c>
    </row>
    <row r="3880" spans="1:20" s="1063" customFormat="1">
      <c r="A3880" s="1063" t="s">
        <v>846</v>
      </c>
      <c r="B3880" s="1063" t="s">
        <v>768</v>
      </c>
      <c r="C3880" s="1063" t="s">
        <v>118</v>
      </c>
      <c r="D3880" s="1063" t="s">
        <v>2386</v>
      </c>
      <c r="E3880" s="1066">
        <v>2020</v>
      </c>
      <c r="F3880" s="1066" t="s">
        <v>2336</v>
      </c>
      <c r="G3880" s="1064">
        <v>43868</v>
      </c>
      <c r="H3880" s="1117">
        <f t="shared" si="183"/>
        <v>2020</v>
      </c>
      <c r="I3880" s="1118">
        <v>43881.830804780089</v>
      </c>
      <c r="J3880" s="1063" t="s">
        <v>843</v>
      </c>
      <c r="K3880" s="1063" t="s">
        <v>842</v>
      </c>
      <c r="L3880" s="1063" t="s">
        <v>825</v>
      </c>
      <c r="M3880" s="1063">
        <v>716.66399999999999</v>
      </c>
      <c r="N3880" s="1063">
        <v>0.156</v>
      </c>
      <c r="O3880" s="1062">
        <f>VLOOKUP(C3880,'A. Rate Class Allocations'!$B$124:$J$128,6,FALSE)</f>
        <v>0.96094519236849896</v>
      </c>
      <c r="P3880" s="1061">
        <f>VLOOKUP(C3880,'A. Rate Class Allocations'!$B$124:$J$128,8,FALSE)</f>
        <v>0.98007105038154396</v>
      </c>
      <c r="Q3880" s="1061">
        <f>VLOOKUP(C3880,'A. Rate Class Allocations'!$B$124:$J$128,7,FALSE)</f>
        <v>1.0700573423086499</v>
      </c>
      <c r="R3880" s="1061">
        <f>VLOOKUP(C3880,'A. Rate Class Allocations'!$B$124:$J$128,9,FALSE)</f>
        <v>0.85888650963597402</v>
      </c>
      <c r="S3880" s="1060">
        <f t="shared" si="184"/>
        <v>674.95025944580675</v>
      </c>
      <c r="T3880" s="1060">
        <f t="shared" si="185"/>
        <v>0.14337301927194837</v>
      </c>
    </row>
    <row r="3881" spans="1:20" s="1063" customFormat="1">
      <c r="A3881" s="1063" t="s">
        <v>846</v>
      </c>
      <c r="B3881" s="1063" t="s">
        <v>768</v>
      </c>
      <c r="C3881" s="1063" t="s">
        <v>118</v>
      </c>
      <c r="D3881" s="1063" t="s">
        <v>2386</v>
      </c>
      <c r="E3881" s="1066">
        <v>2020</v>
      </c>
      <c r="F3881" s="1066" t="s">
        <v>2336</v>
      </c>
      <c r="G3881" s="1064">
        <v>43868</v>
      </c>
      <c r="H3881" s="1117">
        <f t="shared" si="183"/>
        <v>2020</v>
      </c>
      <c r="I3881" s="1118">
        <v>43881.830804780089</v>
      </c>
      <c r="J3881" s="1063" t="s">
        <v>843</v>
      </c>
      <c r="K3881" s="1063" t="s">
        <v>842</v>
      </c>
      <c r="L3881" s="1063" t="s">
        <v>825</v>
      </c>
      <c r="M3881" s="1063">
        <v>5040</v>
      </c>
      <c r="N3881" s="1063">
        <v>0</v>
      </c>
      <c r="O3881" s="1062">
        <f>VLOOKUP(C3881,'A. Rate Class Allocations'!$B$124:$J$128,6,FALSE)</f>
        <v>0.96094519236849896</v>
      </c>
      <c r="P3881" s="1061">
        <f>VLOOKUP(C3881,'A. Rate Class Allocations'!$B$124:$J$128,8,FALSE)</f>
        <v>0.98007105038154396</v>
      </c>
      <c r="Q3881" s="1061">
        <f>VLOOKUP(C3881,'A. Rate Class Allocations'!$B$124:$J$128,7,FALSE)</f>
        <v>1.0700573423086499</v>
      </c>
      <c r="R3881" s="1061">
        <f>VLOOKUP(C3881,'A. Rate Class Allocations'!$B$124:$J$128,9,FALSE)</f>
        <v>0.85888650963597402</v>
      </c>
      <c r="S3881" s="1060">
        <f t="shared" si="184"/>
        <v>4746.6446027801958</v>
      </c>
      <c r="T3881" s="1060">
        <f t="shared" si="185"/>
        <v>0</v>
      </c>
    </row>
    <row r="3882" spans="1:20" s="1063" customFormat="1">
      <c r="A3882" s="1063" t="s">
        <v>846</v>
      </c>
      <c r="B3882" s="1063" t="s">
        <v>768</v>
      </c>
      <c r="C3882" s="1063" t="s">
        <v>118</v>
      </c>
      <c r="D3882" s="1063" t="s">
        <v>2386</v>
      </c>
      <c r="E3882" s="1066">
        <v>2020</v>
      </c>
      <c r="F3882" s="1066" t="s">
        <v>2336</v>
      </c>
      <c r="G3882" s="1064">
        <v>43868</v>
      </c>
      <c r="H3882" s="1117">
        <f t="shared" si="183"/>
        <v>2020</v>
      </c>
      <c r="I3882" s="1118">
        <v>43881.830804780089</v>
      </c>
      <c r="J3882" s="1063" t="s">
        <v>847</v>
      </c>
      <c r="K3882" s="1063" t="s">
        <v>842</v>
      </c>
      <c r="L3882" s="1063" t="s">
        <v>825</v>
      </c>
      <c r="M3882" s="1063">
        <v>2145</v>
      </c>
      <c r="N3882" s="1063">
        <v>0.7</v>
      </c>
      <c r="O3882" s="1062">
        <f>VLOOKUP(C3882,'A. Rate Class Allocations'!$B$124:$J$128,6,FALSE)</f>
        <v>0.96094519236849896</v>
      </c>
      <c r="P3882" s="1061">
        <f>VLOOKUP(C3882,'A. Rate Class Allocations'!$B$124:$J$128,8,FALSE)</f>
        <v>0.98007105038154396</v>
      </c>
      <c r="Q3882" s="1061">
        <f>VLOOKUP(C3882,'A. Rate Class Allocations'!$B$124:$J$128,7,FALSE)</f>
        <v>1.0700573423086499</v>
      </c>
      <c r="R3882" s="1061">
        <f>VLOOKUP(C3882,'A. Rate Class Allocations'!$B$124:$J$128,9,FALSE)</f>
        <v>0.85888650963597402</v>
      </c>
      <c r="S3882" s="1060">
        <f t="shared" si="184"/>
        <v>2020.1493398737143</v>
      </c>
      <c r="T3882" s="1060">
        <f t="shared" si="185"/>
        <v>0.64334047109207604</v>
      </c>
    </row>
    <row r="3883" spans="1:20" s="1063" customFormat="1">
      <c r="A3883" s="1063" t="s">
        <v>846</v>
      </c>
      <c r="B3883" s="1063" t="s">
        <v>768</v>
      </c>
      <c r="C3883" s="1063" t="s">
        <v>118</v>
      </c>
      <c r="D3883" s="1063" t="s">
        <v>2387</v>
      </c>
      <c r="E3883" s="1066">
        <v>2020</v>
      </c>
      <c r="F3883" s="1066" t="s">
        <v>2336</v>
      </c>
      <c r="G3883" s="1064">
        <v>43441</v>
      </c>
      <c r="H3883" s="1117">
        <f t="shared" si="183"/>
        <v>2018</v>
      </c>
      <c r="I3883" s="1118">
        <v>43880.748558645835</v>
      </c>
      <c r="J3883" s="1063" t="s">
        <v>843</v>
      </c>
      <c r="K3883" s="1063" t="s">
        <v>842</v>
      </c>
      <c r="L3883" s="1063" t="s">
        <v>825</v>
      </c>
      <c r="M3883" s="1063">
        <v>160.30000000000001</v>
      </c>
      <c r="N3883" s="1063">
        <v>4.1000000000000002E-2</v>
      </c>
      <c r="O3883" s="1062">
        <f>VLOOKUP(C3883,'A. Rate Class Allocations'!$B$124:$J$128,6,FALSE)</f>
        <v>0.96094519236849896</v>
      </c>
      <c r="P3883" s="1061">
        <f>VLOOKUP(C3883,'A. Rate Class Allocations'!$B$124:$J$128,8,FALSE)</f>
        <v>0.98007105038154396</v>
      </c>
      <c r="Q3883" s="1061">
        <f>VLOOKUP(C3883,'A. Rate Class Allocations'!$B$124:$J$128,7,FALSE)</f>
        <v>1.0700573423086499</v>
      </c>
      <c r="R3883" s="1061">
        <f>VLOOKUP(C3883,'A. Rate Class Allocations'!$B$124:$J$128,9,FALSE)</f>
        <v>0.85888650963597402</v>
      </c>
      <c r="S3883" s="1060">
        <f t="shared" si="184"/>
        <v>150.96966861620348</v>
      </c>
      <c r="T3883" s="1060">
        <f t="shared" si="185"/>
        <v>3.7681370449678744E-2</v>
      </c>
    </row>
    <row r="3884" spans="1:20" s="1063" customFormat="1">
      <c r="A3884" s="1063" t="s">
        <v>846</v>
      </c>
      <c r="B3884" s="1063" t="s">
        <v>768</v>
      </c>
      <c r="C3884" s="1063" t="s">
        <v>118</v>
      </c>
      <c r="D3884" s="1063" t="s">
        <v>2387</v>
      </c>
      <c r="E3884" s="1066">
        <v>2020</v>
      </c>
      <c r="F3884" s="1066" t="s">
        <v>2336</v>
      </c>
      <c r="G3884" s="1064">
        <v>43441</v>
      </c>
      <c r="H3884" s="1117">
        <f t="shared" si="183"/>
        <v>2018</v>
      </c>
      <c r="I3884" s="1118">
        <v>43880.748558645835</v>
      </c>
      <c r="J3884" s="1063" t="s">
        <v>843</v>
      </c>
      <c r="K3884" s="1063" t="s">
        <v>842</v>
      </c>
      <c r="L3884" s="1063" t="s">
        <v>825</v>
      </c>
      <c r="M3884" s="1063">
        <v>840</v>
      </c>
      <c r="N3884" s="1063">
        <v>0</v>
      </c>
      <c r="O3884" s="1062">
        <f>VLOOKUP(C3884,'A. Rate Class Allocations'!$B$124:$J$128,6,FALSE)</f>
        <v>0.96094519236849896</v>
      </c>
      <c r="P3884" s="1061">
        <f>VLOOKUP(C3884,'A. Rate Class Allocations'!$B$124:$J$128,8,FALSE)</f>
        <v>0.98007105038154396</v>
      </c>
      <c r="Q3884" s="1061">
        <f>VLOOKUP(C3884,'A. Rate Class Allocations'!$B$124:$J$128,7,FALSE)</f>
        <v>1.0700573423086499</v>
      </c>
      <c r="R3884" s="1061">
        <f>VLOOKUP(C3884,'A. Rate Class Allocations'!$B$124:$J$128,9,FALSE)</f>
        <v>0.85888650963597402</v>
      </c>
      <c r="S3884" s="1060">
        <f t="shared" si="184"/>
        <v>791.10743379669918</v>
      </c>
      <c r="T3884" s="1060">
        <f t="shared" si="185"/>
        <v>0</v>
      </c>
    </row>
    <row r="3885" spans="1:20" s="1063" customFormat="1">
      <c r="A3885" s="1063" t="s">
        <v>846</v>
      </c>
      <c r="B3885" s="1063" t="s">
        <v>768</v>
      </c>
      <c r="C3885" s="1063" t="s">
        <v>118</v>
      </c>
      <c r="D3885" s="1063" t="s">
        <v>2387</v>
      </c>
      <c r="E3885" s="1066">
        <v>2020</v>
      </c>
      <c r="F3885" s="1066" t="s">
        <v>2336</v>
      </c>
      <c r="G3885" s="1064">
        <v>43441</v>
      </c>
      <c r="H3885" s="1117">
        <f t="shared" si="183"/>
        <v>2018</v>
      </c>
      <c r="I3885" s="1118">
        <v>43880.748558645835</v>
      </c>
      <c r="J3885" s="1063" t="s">
        <v>847</v>
      </c>
      <c r="K3885" s="1063" t="s">
        <v>842</v>
      </c>
      <c r="L3885" s="1063" t="s">
        <v>825</v>
      </c>
      <c r="M3885" s="1063">
        <v>12986</v>
      </c>
      <c r="N3885" s="1063">
        <v>0</v>
      </c>
      <c r="O3885" s="1062">
        <f>VLOOKUP(C3885,'A. Rate Class Allocations'!$B$124:$J$128,6,FALSE)</f>
        <v>0.96094519236849896</v>
      </c>
      <c r="P3885" s="1061">
        <f>VLOOKUP(C3885,'A. Rate Class Allocations'!$B$124:$J$128,8,FALSE)</f>
        <v>0.98007105038154396</v>
      </c>
      <c r="Q3885" s="1061">
        <f>VLOOKUP(C3885,'A. Rate Class Allocations'!$B$124:$J$128,7,FALSE)</f>
        <v>1.0700573423086499</v>
      </c>
      <c r="R3885" s="1061">
        <f>VLOOKUP(C3885,'A. Rate Class Allocations'!$B$124:$J$128,9,FALSE)</f>
        <v>0.85888650963597402</v>
      </c>
      <c r="S3885" s="1060">
        <f t="shared" si="184"/>
        <v>12230.144208671352</v>
      </c>
      <c r="T3885" s="1060">
        <f t="shared" si="185"/>
        <v>0</v>
      </c>
    </row>
    <row r="3886" spans="1:20" s="1063" customFormat="1">
      <c r="A3886" s="1063" t="s">
        <v>846</v>
      </c>
      <c r="B3886" s="1063" t="s">
        <v>768</v>
      </c>
      <c r="C3886" s="1063" t="s">
        <v>118</v>
      </c>
      <c r="D3886" s="1063" t="s">
        <v>2388</v>
      </c>
      <c r="E3886" s="1066">
        <v>2020</v>
      </c>
      <c r="F3886" s="1066" t="s">
        <v>2336</v>
      </c>
      <c r="G3886" s="1064">
        <v>43519</v>
      </c>
      <c r="H3886" s="1117">
        <f t="shared" si="183"/>
        <v>2019</v>
      </c>
      <c r="I3886" s="1118">
        <v>43922.564189571756</v>
      </c>
      <c r="J3886" s="1063" t="s">
        <v>843</v>
      </c>
      <c r="K3886" s="1063" t="s">
        <v>842</v>
      </c>
      <c r="L3886" s="1063" t="s">
        <v>825</v>
      </c>
      <c r="M3886" s="1063">
        <v>4914</v>
      </c>
      <c r="N3886" s="1063">
        <v>0</v>
      </c>
      <c r="O3886" s="1062">
        <f>VLOOKUP(C3886,'A. Rate Class Allocations'!$B$124:$J$128,6,FALSE)</f>
        <v>0.96094519236849896</v>
      </c>
      <c r="P3886" s="1061">
        <f>VLOOKUP(C3886,'A. Rate Class Allocations'!$B$124:$J$128,8,FALSE)</f>
        <v>0.98007105038154396</v>
      </c>
      <c r="Q3886" s="1061">
        <f>VLOOKUP(C3886,'A. Rate Class Allocations'!$B$124:$J$128,7,FALSE)</f>
        <v>1.0700573423086499</v>
      </c>
      <c r="R3886" s="1061">
        <f>VLOOKUP(C3886,'A. Rate Class Allocations'!$B$124:$J$128,9,FALSE)</f>
        <v>0.85888650963597402</v>
      </c>
      <c r="S3886" s="1060">
        <f t="shared" si="184"/>
        <v>4627.9784877106904</v>
      </c>
      <c r="T3886" s="1060">
        <f t="shared" si="185"/>
        <v>0</v>
      </c>
    </row>
    <row r="3887" spans="1:20" s="1063" customFormat="1">
      <c r="A3887" s="1063" t="s">
        <v>846</v>
      </c>
      <c r="B3887" s="1063" t="s">
        <v>768</v>
      </c>
      <c r="C3887" s="1063" t="s">
        <v>118</v>
      </c>
      <c r="D3887" s="1063" t="s">
        <v>2388</v>
      </c>
      <c r="E3887" s="1066">
        <v>2020</v>
      </c>
      <c r="F3887" s="1066" t="s">
        <v>2336</v>
      </c>
      <c r="G3887" s="1064">
        <v>43519</v>
      </c>
      <c r="H3887" s="1117">
        <f t="shared" si="183"/>
        <v>2019</v>
      </c>
      <c r="I3887" s="1118">
        <v>43922.564189571756</v>
      </c>
      <c r="J3887" s="1063" t="s">
        <v>843</v>
      </c>
      <c r="K3887" s="1063" t="s">
        <v>842</v>
      </c>
      <c r="L3887" s="1063" t="s">
        <v>825</v>
      </c>
      <c r="M3887" s="1063">
        <v>5040</v>
      </c>
      <c r="N3887" s="1063">
        <v>0</v>
      </c>
      <c r="O3887" s="1062">
        <f>VLOOKUP(C3887,'A. Rate Class Allocations'!$B$124:$J$128,6,FALSE)</f>
        <v>0.96094519236849896</v>
      </c>
      <c r="P3887" s="1061">
        <f>VLOOKUP(C3887,'A. Rate Class Allocations'!$B$124:$J$128,8,FALSE)</f>
        <v>0.98007105038154396</v>
      </c>
      <c r="Q3887" s="1061">
        <f>VLOOKUP(C3887,'A. Rate Class Allocations'!$B$124:$J$128,7,FALSE)</f>
        <v>1.0700573423086499</v>
      </c>
      <c r="R3887" s="1061">
        <f>VLOOKUP(C3887,'A. Rate Class Allocations'!$B$124:$J$128,9,FALSE)</f>
        <v>0.85888650963597402</v>
      </c>
      <c r="S3887" s="1060">
        <f t="shared" si="184"/>
        <v>4746.6446027801958</v>
      </c>
      <c r="T3887" s="1060">
        <f t="shared" si="185"/>
        <v>0</v>
      </c>
    </row>
    <row r="3888" spans="1:20" s="1063" customFormat="1">
      <c r="A3888" s="1063" t="s">
        <v>846</v>
      </c>
      <c r="B3888" s="1063" t="s">
        <v>768</v>
      </c>
      <c r="C3888" s="1063" t="s">
        <v>118</v>
      </c>
      <c r="D3888" s="1063" t="s">
        <v>2388</v>
      </c>
      <c r="E3888" s="1066">
        <v>2020</v>
      </c>
      <c r="F3888" s="1066" t="s">
        <v>2336</v>
      </c>
      <c r="G3888" s="1064">
        <v>43519</v>
      </c>
      <c r="H3888" s="1117">
        <f t="shared" si="183"/>
        <v>2019</v>
      </c>
      <c r="I3888" s="1118">
        <v>43922.564189571756</v>
      </c>
      <c r="J3888" s="1063" t="s">
        <v>843</v>
      </c>
      <c r="K3888" s="1063" t="s">
        <v>842</v>
      </c>
      <c r="L3888" s="1063" t="s">
        <v>825</v>
      </c>
      <c r="M3888" s="1063">
        <v>26796</v>
      </c>
      <c r="N3888" s="1063">
        <v>0</v>
      </c>
      <c r="O3888" s="1062">
        <f>VLOOKUP(C3888,'A. Rate Class Allocations'!$B$124:$J$128,6,FALSE)</f>
        <v>0.96094519236849896</v>
      </c>
      <c r="P3888" s="1061">
        <f>VLOOKUP(C3888,'A. Rate Class Allocations'!$B$124:$J$128,8,FALSE)</f>
        <v>0.98007105038154396</v>
      </c>
      <c r="Q3888" s="1061">
        <f>VLOOKUP(C3888,'A. Rate Class Allocations'!$B$124:$J$128,7,FALSE)</f>
        <v>1.0700573423086499</v>
      </c>
      <c r="R3888" s="1061">
        <f>VLOOKUP(C3888,'A. Rate Class Allocations'!$B$124:$J$128,9,FALSE)</f>
        <v>0.85888650963597402</v>
      </c>
      <c r="S3888" s="1060">
        <f t="shared" si="184"/>
        <v>25236.327138114706</v>
      </c>
      <c r="T3888" s="1060">
        <f t="shared" si="185"/>
        <v>0</v>
      </c>
    </row>
    <row r="3889" spans="1:20" s="1063" customFormat="1">
      <c r="A3889" s="1063" t="s">
        <v>846</v>
      </c>
      <c r="B3889" s="1063" t="s">
        <v>768</v>
      </c>
      <c r="C3889" s="1063" t="s">
        <v>118</v>
      </c>
      <c r="D3889" s="1063" t="s">
        <v>2389</v>
      </c>
      <c r="E3889" s="1066">
        <v>2020</v>
      </c>
      <c r="F3889" s="1066" t="s">
        <v>2336</v>
      </c>
      <c r="G3889" s="1064">
        <v>43465</v>
      </c>
      <c r="H3889" s="1117">
        <f t="shared" si="183"/>
        <v>2018</v>
      </c>
      <c r="I3889" s="1118">
        <v>43901.718016446757</v>
      </c>
      <c r="J3889" s="1063" t="s">
        <v>843</v>
      </c>
      <c r="K3889" s="1063" t="s">
        <v>842</v>
      </c>
      <c r="L3889" s="1063" t="s">
        <v>825</v>
      </c>
      <c r="M3889" s="1063">
        <v>8480.5239999999994</v>
      </c>
      <c r="N3889" s="1063">
        <v>1.8460000000000001</v>
      </c>
      <c r="O3889" s="1062">
        <f>VLOOKUP(C3889,'A. Rate Class Allocations'!$B$124:$J$128,6,FALSE)</f>
        <v>0.96094519236849896</v>
      </c>
      <c r="P3889" s="1061">
        <f>VLOOKUP(C3889,'A. Rate Class Allocations'!$B$124:$J$128,8,FALSE)</f>
        <v>0.98007105038154396</v>
      </c>
      <c r="Q3889" s="1061">
        <f>VLOOKUP(C3889,'A. Rate Class Allocations'!$B$124:$J$128,7,FALSE)</f>
        <v>1.0700573423086499</v>
      </c>
      <c r="R3889" s="1061">
        <f>VLOOKUP(C3889,'A. Rate Class Allocations'!$B$124:$J$128,9,FALSE)</f>
        <v>0.85888650963597402</v>
      </c>
      <c r="S3889" s="1060">
        <f t="shared" si="184"/>
        <v>7986.9114034420463</v>
      </c>
      <c r="T3889" s="1060">
        <f t="shared" si="185"/>
        <v>1.6965807280513892</v>
      </c>
    </row>
    <row r="3890" spans="1:20" s="1063" customFormat="1">
      <c r="A3890" s="1063" t="s">
        <v>846</v>
      </c>
      <c r="B3890" s="1063" t="s">
        <v>768</v>
      </c>
      <c r="C3890" s="1063" t="s">
        <v>118</v>
      </c>
      <c r="D3890" s="1063" t="s">
        <v>2389</v>
      </c>
      <c r="E3890" s="1066">
        <v>2020</v>
      </c>
      <c r="F3890" s="1066" t="s">
        <v>2336</v>
      </c>
      <c r="G3890" s="1064">
        <v>43465</v>
      </c>
      <c r="H3890" s="1117">
        <f t="shared" si="183"/>
        <v>2018</v>
      </c>
      <c r="I3890" s="1118">
        <v>43901.718016446757</v>
      </c>
      <c r="J3890" s="1063" t="s">
        <v>843</v>
      </c>
      <c r="K3890" s="1063" t="s">
        <v>842</v>
      </c>
      <c r="L3890" s="1063" t="s">
        <v>825</v>
      </c>
      <c r="M3890" s="1063">
        <v>2205.12</v>
      </c>
      <c r="N3890" s="1063">
        <v>0.48</v>
      </c>
      <c r="O3890" s="1062">
        <f>VLOOKUP(C3890,'A. Rate Class Allocations'!$B$124:$J$128,6,FALSE)</f>
        <v>0.96094519236849896</v>
      </c>
      <c r="P3890" s="1061">
        <f>VLOOKUP(C3890,'A. Rate Class Allocations'!$B$124:$J$128,8,FALSE)</f>
        <v>0.98007105038154396</v>
      </c>
      <c r="Q3890" s="1061">
        <f>VLOOKUP(C3890,'A. Rate Class Allocations'!$B$124:$J$128,7,FALSE)</f>
        <v>1.0700573423086499</v>
      </c>
      <c r="R3890" s="1061">
        <f>VLOOKUP(C3890,'A. Rate Class Allocations'!$B$124:$J$128,9,FALSE)</f>
        <v>0.85888650963597402</v>
      </c>
      <c r="S3890" s="1060">
        <f t="shared" si="184"/>
        <v>2076.7700290640205</v>
      </c>
      <c r="T3890" s="1060">
        <f t="shared" si="185"/>
        <v>0.44114775160599501</v>
      </c>
    </row>
    <row r="3891" spans="1:20" s="1063" customFormat="1">
      <c r="A3891" s="1063" t="s">
        <v>846</v>
      </c>
      <c r="B3891" s="1063" t="s">
        <v>768</v>
      </c>
      <c r="C3891" s="1063" t="s">
        <v>118</v>
      </c>
      <c r="D3891" s="1063" t="s">
        <v>2390</v>
      </c>
      <c r="E3891" s="1066">
        <v>2020</v>
      </c>
      <c r="F3891" s="1066" t="s">
        <v>2336</v>
      </c>
      <c r="G3891" s="1064">
        <v>43543</v>
      </c>
      <c r="H3891" s="1117">
        <f t="shared" si="183"/>
        <v>2019</v>
      </c>
      <c r="I3891" s="1118">
        <v>43907.586113252313</v>
      </c>
      <c r="J3891" s="1063" t="s">
        <v>843</v>
      </c>
      <c r="K3891" s="1063" t="s">
        <v>842</v>
      </c>
      <c r="L3891" s="1063" t="s">
        <v>825</v>
      </c>
      <c r="M3891" s="1063">
        <v>2520</v>
      </c>
      <c r="N3891" s="1063">
        <v>0</v>
      </c>
      <c r="O3891" s="1062">
        <f>VLOOKUP(C3891,'A. Rate Class Allocations'!$B$124:$J$128,6,FALSE)</f>
        <v>0.96094519236849896</v>
      </c>
      <c r="P3891" s="1061">
        <f>VLOOKUP(C3891,'A. Rate Class Allocations'!$B$124:$J$128,8,FALSE)</f>
        <v>0.98007105038154396</v>
      </c>
      <c r="Q3891" s="1061">
        <f>VLOOKUP(C3891,'A. Rate Class Allocations'!$B$124:$J$128,7,FALSE)</f>
        <v>1.0700573423086499</v>
      </c>
      <c r="R3891" s="1061">
        <f>VLOOKUP(C3891,'A. Rate Class Allocations'!$B$124:$J$128,9,FALSE)</f>
        <v>0.85888650963597402</v>
      </c>
      <c r="S3891" s="1060">
        <f t="shared" si="184"/>
        <v>2373.3223013900979</v>
      </c>
      <c r="T3891" s="1060">
        <f t="shared" si="185"/>
        <v>0</v>
      </c>
    </row>
    <row r="3892" spans="1:20" s="1063" customFormat="1">
      <c r="A3892" s="1063" t="s">
        <v>846</v>
      </c>
      <c r="B3892" s="1063" t="s">
        <v>768</v>
      </c>
      <c r="C3892" s="1063" t="s">
        <v>118</v>
      </c>
      <c r="D3892" s="1063" t="s">
        <v>2390</v>
      </c>
      <c r="E3892" s="1066">
        <v>2020</v>
      </c>
      <c r="F3892" s="1066" t="s">
        <v>2336</v>
      </c>
      <c r="G3892" s="1064">
        <v>43543</v>
      </c>
      <c r="H3892" s="1117">
        <f t="shared" si="183"/>
        <v>2019</v>
      </c>
      <c r="I3892" s="1118">
        <v>43907.586113252313</v>
      </c>
      <c r="J3892" s="1063" t="s">
        <v>843</v>
      </c>
      <c r="K3892" s="1063" t="s">
        <v>842</v>
      </c>
      <c r="L3892" s="1063" t="s">
        <v>825</v>
      </c>
      <c r="M3892" s="1063">
        <v>4200</v>
      </c>
      <c r="N3892" s="1063">
        <v>0</v>
      </c>
      <c r="O3892" s="1062">
        <f>VLOOKUP(C3892,'A. Rate Class Allocations'!$B$124:$J$128,6,FALSE)</f>
        <v>0.96094519236849896</v>
      </c>
      <c r="P3892" s="1061">
        <f>VLOOKUP(C3892,'A. Rate Class Allocations'!$B$124:$J$128,8,FALSE)</f>
        <v>0.98007105038154396</v>
      </c>
      <c r="Q3892" s="1061">
        <f>VLOOKUP(C3892,'A. Rate Class Allocations'!$B$124:$J$128,7,FALSE)</f>
        <v>1.0700573423086499</v>
      </c>
      <c r="R3892" s="1061">
        <f>VLOOKUP(C3892,'A. Rate Class Allocations'!$B$124:$J$128,9,FALSE)</f>
        <v>0.85888650963597402</v>
      </c>
      <c r="S3892" s="1060">
        <f t="shared" si="184"/>
        <v>3955.5371689834965</v>
      </c>
      <c r="T3892" s="1060">
        <f t="shared" si="185"/>
        <v>0</v>
      </c>
    </row>
    <row r="3893" spans="1:20" s="1063" customFormat="1">
      <c r="A3893" s="1063" t="s">
        <v>846</v>
      </c>
      <c r="B3893" s="1063" t="s">
        <v>768</v>
      </c>
      <c r="C3893" s="1063" t="s">
        <v>118</v>
      </c>
      <c r="D3893" s="1063" t="s">
        <v>2390</v>
      </c>
      <c r="E3893" s="1066">
        <v>2020</v>
      </c>
      <c r="F3893" s="1066" t="s">
        <v>2336</v>
      </c>
      <c r="G3893" s="1064">
        <v>43543</v>
      </c>
      <c r="H3893" s="1117">
        <f t="shared" si="183"/>
        <v>2019</v>
      </c>
      <c r="I3893" s="1118">
        <v>43907.586113252313</v>
      </c>
      <c r="J3893" s="1063" t="s">
        <v>843</v>
      </c>
      <c r="K3893" s="1063" t="s">
        <v>842</v>
      </c>
      <c r="L3893" s="1063" t="s">
        <v>825</v>
      </c>
      <c r="M3893" s="1063">
        <v>819</v>
      </c>
      <c r="N3893" s="1063">
        <v>0</v>
      </c>
      <c r="O3893" s="1062">
        <f>VLOOKUP(C3893,'A. Rate Class Allocations'!$B$124:$J$128,6,FALSE)</f>
        <v>0.96094519236849896</v>
      </c>
      <c r="P3893" s="1061">
        <f>VLOOKUP(C3893,'A. Rate Class Allocations'!$B$124:$J$128,8,FALSE)</f>
        <v>0.98007105038154396</v>
      </c>
      <c r="Q3893" s="1061">
        <f>VLOOKUP(C3893,'A. Rate Class Allocations'!$B$124:$J$128,7,FALSE)</f>
        <v>1.0700573423086499</v>
      </c>
      <c r="R3893" s="1061">
        <f>VLOOKUP(C3893,'A. Rate Class Allocations'!$B$124:$J$128,9,FALSE)</f>
        <v>0.85888650963597402</v>
      </c>
      <c r="S3893" s="1060">
        <f t="shared" si="184"/>
        <v>771.32974795178177</v>
      </c>
      <c r="T3893" s="1060">
        <f t="shared" si="185"/>
        <v>0</v>
      </c>
    </row>
    <row r="3894" spans="1:20" s="1063" customFormat="1">
      <c r="A3894" s="1063" t="s">
        <v>846</v>
      </c>
      <c r="B3894" s="1063" t="s">
        <v>768</v>
      </c>
      <c r="C3894" s="1063" t="s">
        <v>118</v>
      </c>
      <c r="D3894" s="1063" t="s">
        <v>2390</v>
      </c>
      <c r="E3894" s="1066">
        <v>2020</v>
      </c>
      <c r="F3894" s="1066" t="s">
        <v>2336</v>
      </c>
      <c r="G3894" s="1064">
        <v>43543</v>
      </c>
      <c r="H3894" s="1117">
        <f t="shared" si="183"/>
        <v>2019</v>
      </c>
      <c r="I3894" s="1118">
        <v>43907.586113252313</v>
      </c>
      <c r="J3894" s="1063" t="s">
        <v>843</v>
      </c>
      <c r="K3894" s="1063" t="s">
        <v>842</v>
      </c>
      <c r="L3894" s="1063" t="s">
        <v>825</v>
      </c>
      <c r="M3894" s="1063">
        <v>1167.5999999999999</v>
      </c>
      <c r="N3894" s="1063">
        <v>0</v>
      </c>
      <c r="O3894" s="1062">
        <f>VLOOKUP(C3894,'A. Rate Class Allocations'!$B$124:$J$128,6,FALSE)</f>
        <v>0.96094519236849896</v>
      </c>
      <c r="P3894" s="1061">
        <f>VLOOKUP(C3894,'A. Rate Class Allocations'!$B$124:$J$128,8,FALSE)</f>
        <v>0.98007105038154396</v>
      </c>
      <c r="Q3894" s="1061">
        <f>VLOOKUP(C3894,'A. Rate Class Allocations'!$B$124:$J$128,7,FALSE)</f>
        <v>1.0700573423086499</v>
      </c>
      <c r="R3894" s="1061">
        <f>VLOOKUP(C3894,'A. Rate Class Allocations'!$B$124:$J$128,9,FALSE)</f>
        <v>0.85888650963597402</v>
      </c>
      <c r="S3894" s="1060">
        <f t="shared" si="184"/>
        <v>1099.6393329774119</v>
      </c>
      <c r="T3894" s="1060">
        <f t="shared" si="185"/>
        <v>0</v>
      </c>
    </row>
    <row r="3895" spans="1:20" s="1063" customFormat="1">
      <c r="A3895" s="1063" t="s">
        <v>846</v>
      </c>
      <c r="B3895" s="1063" t="s">
        <v>768</v>
      </c>
      <c r="C3895" s="1063" t="s">
        <v>118</v>
      </c>
      <c r="D3895" s="1063" t="s">
        <v>2390</v>
      </c>
      <c r="E3895" s="1066">
        <v>2020</v>
      </c>
      <c r="F3895" s="1066" t="s">
        <v>2336</v>
      </c>
      <c r="G3895" s="1064">
        <v>43543</v>
      </c>
      <c r="H3895" s="1117">
        <f t="shared" si="183"/>
        <v>2019</v>
      </c>
      <c r="I3895" s="1118">
        <v>43907.586113252313</v>
      </c>
      <c r="J3895" s="1063" t="s">
        <v>843</v>
      </c>
      <c r="K3895" s="1063" t="s">
        <v>842</v>
      </c>
      <c r="L3895" s="1063" t="s">
        <v>825</v>
      </c>
      <c r="M3895" s="1063">
        <v>1751.4</v>
      </c>
      <c r="N3895" s="1063">
        <v>0</v>
      </c>
      <c r="O3895" s="1062">
        <f>VLOOKUP(C3895,'A. Rate Class Allocations'!$B$124:$J$128,6,FALSE)</f>
        <v>0.96094519236849896</v>
      </c>
      <c r="P3895" s="1061">
        <f>VLOOKUP(C3895,'A. Rate Class Allocations'!$B$124:$J$128,8,FALSE)</f>
        <v>0.98007105038154396</v>
      </c>
      <c r="Q3895" s="1061">
        <f>VLOOKUP(C3895,'A. Rate Class Allocations'!$B$124:$J$128,7,FALSE)</f>
        <v>1.0700573423086499</v>
      </c>
      <c r="R3895" s="1061">
        <f>VLOOKUP(C3895,'A. Rate Class Allocations'!$B$124:$J$128,9,FALSE)</f>
        <v>0.85888650963597402</v>
      </c>
      <c r="S3895" s="1060">
        <f t="shared" si="184"/>
        <v>1649.458999466118</v>
      </c>
      <c r="T3895" s="1060">
        <f t="shared" si="185"/>
        <v>0</v>
      </c>
    </row>
    <row r="3896" spans="1:20" s="1063" customFormat="1">
      <c r="A3896" s="1063" t="s">
        <v>846</v>
      </c>
      <c r="B3896" s="1063" t="s">
        <v>768</v>
      </c>
      <c r="C3896" s="1063" t="s">
        <v>118</v>
      </c>
      <c r="D3896" s="1063" t="s">
        <v>2390</v>
      </c>
      <c r="E3896" s="1066">
        <v>2020</v>
      </c>
      <c r="F3896" s="1066" t="s">
        <v>2336</v>
      </c>
      <c r="G3896" s="1064">
        <v>43543</v>
      </c>
      <c r="H3896" s="1117">
        <f t="shared" si="183"/>
        <v>2019</v>
      </c>
      <c r="I3896" s="1118">
        <v>43907.586113252313</v>
      </c>
      <c r="J3896" s="1063" t="s">
        <v>843</v>
      </c>
      <c r="K3896" s="1063" t="s">
        <v>842</v>
      </c>
      <c r="L3896" s="1063" t="s">
        <v>825</v>
      </c>
      <c r="M3896" s="1063">
        <v>1218</v>
      </c>
      <c r="N3896" s="1063">
        <v>0</v>
      </c>
      <c r="O3896" s="1062">
        <f>VLOOKUP(C3896,'A. Rate Class Allocations'!$B$124:$J$128,6,FALSE)</f>
        <v>0.96094519236849896</v>
      </c>
      <c r="P3896" s="1061">
        <f>VLOOKUP(C3896,'A. Rate Class Allocations'!$B$124:$J$128,8,FALSE)</f>
        <v>0.98007105038154396</v>
      </c>
      <c r="Q3896" s="1061">
        <f>VLOOKUP(C3896,'A. Rate Class Allocations'!$B$124:$J$128,7,FALSE)</f>
        <v>1.0700573423086499</v>
      </c>
      <c r="R3896" s="1061">
        <f>VLOOKUP(C3896,'A. Rate Class Allocations'!$B$124:$J$128,9,FALSE)</f>
        <v>0.85888650963597402</v>
      </c>
      <c r="S3896" s="1060">
        <f t="shared" si="184"/>
        <v>1147.1057790052141</v>
      </c>
      <c r="T3896" s="1060">
        <f t="shared" si="185"/>
        <v>0</v>
      </c>
    </row>
    <row r="3897" spans="1:20" s="1063" customFormat="1">
      <c r="A3897" s="1063" t="s">
        <v>846</v>
      </c>
      <c r="B3897" s="1063" t="s">
        <v>768</v>
      </c>
      <c r="C3897" s="1063" t="s">
        <v>118</v>
      </c>
      <c r="D3897" s="1063" t="s">
        <v>2391</v>
      </c>
      <c r="E3897" s="1066">
        <v>2020</v>
      </c>
      <c r="F3897" s="1066" t="s">
        <v>2336</v>
      </c>
      <c r="G3897" s="1064">
        <v>43663</v>
      </c>
      <c r="H3897" s="1117">
        <f t="shared" si="183"/>
        <v>2019</v>
      </c>
      <c r="I3897" s="1118">
        <v>43900.569580358795</v>
      </c>
      <c r="J3897" s="1063" t="s">
        <v>843</v>
      </c>
      <c r="K3897" s="1063" t="s">
        <v>842</v>
      </c>
      <c r="L3897" s="1063" t="s">
        <v>825</v>
      </c>
      <c r="M3897" s="1063">
        <v>17633</v>
      </c>
      <c r="N3897" s="1063">
        <v>4.51</v>
      </c>
      <c r="O3897" s="1062">
        <f>VLOOKUP(C3897,'A. Rate Class Allocations'!$B$124:$J$128,6,FALSE)</f>
        <v>0.96094519236849896</v>
      </c>
      <c r="P3897" s="1061">
        <f>VLOOKUP(C3897,'A. Rate Class Allocations'!$B$124:$J$128,8,FALSE)</f>
        <v>0.98007105038154396</v>
      </c>
      <c r="Q3897" s="1061">
        <f>VLOOKUP(C3897,'A. Rate Class Allocations'!$B$124:$J$128,7,FALSE)</f>
        <v>1.0700573423086499</v>
      </c>
      <c r="R3897" s="1061">
        <f>VLOOKUP(C3897,'A. Rate Class Allocations'!$B$124:$J$128,9,FALSE)</f>
        <v>0.85888650963597402</v>
      </c>
      <c r="S3897" s="1060">
        <f t="shared" si="184"/>
        <v>16606.66354778238</v>
      </c>
      <c r="T3897" s="1060">
        <f t="shared" si="185"/>
        <v>4.1449507494646616</v>
      </c>
    </row>
    <row r="3898" spans="1:20" s="1063" customFormat="1">
      <c r="A3898" s="1063" t="s">
        <v>846</v>
      </c>
      <c r="B3898" s="1063" t="s">
        <v>768</v>
      </c>
      <c r="C3898" s="1063" t="s">
        <v>118</v>
      </c>
      <c r="D3898" s="1063" t="s">
        <v>2391</v>
      </c>
      <c r="E3898" s="1066">
        <v>2020</v>
      </c>
      <c r="F3898" s="1066" t="s">
        <v>2336</v>
      </c>
      <c r="G3898" s="1064">
        <v>43663</v>
      </c>
      <c r="H3898" s="1117">
        <f t="shared" si="183"/>
        <v>2019</v>
      </c>
      <c r="I3898" s="1118">
        <v>43900.569580358795</v>
      </c>
      <c r="J3898" s="1063" t="s">
        <v>843</v>
      </c>
      <c r="K3898" s="1063" t="s">
        <v>842</v>
      </c>
      <c r="L3898" s="1063" t="s">
        <v>825</v>
      </c>
      <c r="M3898" s="1063">
        <v>4809</v>
      </c>
      <c r="N3898" s="1063">
        <v>1.23</v>
      </c>
      <c r="O3898" s="1062">
        <f>VLOOKUP(C3898,'A. Rate Class Allocations'!$B$124:$J$128,6,FALSE)</f>
        <v>0.96094519236849896</v>
      </c>
      <c r="P3898" s="1061">
        <f>VLOOKUP(C3898,'A. Rate Class Allocations'!$B$124:$J$128,8,FALSE)</f>
        <v>0.98007105038154396</v>
      </c>
      <c r="Q3898" s="1061">
        <f>VLOOKUP(C3898,'A. Rate Class Allocations'!$B$124:$J$128,7,FALSE)</f>
        <v>1.0700573423086499</v>
      </c>
      <c r="R3898" s="1061">
        <f>VLOOKUP(C3898,'A. Rate Class Allocations'!$B$124:$J$128,9,FALSE)</f>
        <v>0.85888650963597402</v>
      </c>
      <c r="S3898" s="1060">
        <f t="shared" si="184"/>
        <v>4529.0900584861029</v>
      </c>
      <c r="T3898" s="1060">
        <f t="shared" si="185"/>
        <v>1.1304411134903622</v>
      </c>
    </row>
    <row r="3899" spans="1:20" s="1063" customFormat="1">
      <c r="A3899" s="1063" t="s">
        <v>846</v>
      </c>
      <c r="B3899" s="1063" t="s">
        <v>768</v>
      </c>
      <c r="C3899" s="1063" t="s">
        <v>118</v>
      </c>
      <c r="D3899" s="1063" t="s">
        <v>2392</v>
      </c>
      <c r="E3899" s="1066">
        <v>2020</v>
      </c>
      <c r="F3899" s="1066" t="s">
        <v>2336</v>
      </c>
      <c r="G3899" s="1064">
        <v>43553</v>
      </c>
      <c r="H3899" s="1117">
        <f t="shared" si="183"/>
        <v>2019</v>
      </c>
      <c r="I3899" s="1118">
        <v>43922.564350185188</v>
      </c>
      <c r="J3899" s="1063" t="s">
        <v>843</v>
      </c>
      <c r="K3899" s="1063" t="s">
        <v>842</v>
      </c>
      <c r="L3899" s="1063" t="s">
        <v>825</v>
      </c>
      <c r="M3899" s="1063">
        <v>2919</v>
      </c>
      <c r="N3899" s="1063">
        <v>0</v>
      </c>
      <c r="O3899" s="1062">
        <f>VLOOKUP(C3899,'A. Rate Class Allocations'!$B$124:$J$128,6,FALSE)</f>
        <v>0.96094519236849896</v>
      </c>
      <c r="P3899" s="1061">
        <f>VLOOKUP(C3899,'A. Rate Class Allocations'!$B$124:$J$128,8,FALSE)</f>
        <v>0.98007105038154396</v>
      </c>
      <c r="Q3899" s="1061">
        <f>VLOOKUP(C3899,'A. Rate Class Allocations'!$B$124:$J$128,7,FALSE)</f>
        <v>1.0700573423086499</v>
      </c>
      <c r="R3899" s="1061">
        <f>VLOOKUP(C3899,'A. Rate Class Allocations'!$B$124:$J$128,9,FALSE)</f>
        <v>0.85888650963597402</v>
      </c>
      <c r="S3899" s="1060">
        <f t="shared" si="184"/>
        <v>2749.0983324435301</v>
      </c>
      <c r="T3899" s="1060">
        <f t="shared" si="185"/>
        <v>0</v>
      </c>
    </row>
    <row r="3900" spans="1:20" s="1063" customFormat="1">
      <c r="A3900" s="1063" t="s">
        <v>846</v>
      </c>
      <c r="B3900" s="1063" t="s">
        <v>768</v>
      </c>
      <c r="C3900" s="1063" t="s">
        <v>118</v>
      </c>
      <c r="D3900" s="1063" t="s">
        <v>2393</v>
      </c>
      <c r="E3900" s="1066">
        <v>2020</v>
      </c>
      <c r="F3900" s="1066" t="s">
        <v>2336</v>
      </c>
      <c r="G3900" s="1064">
        <v>43585</v>
      </c>
      <c r="H3900" s="1117">
        <f t="shared" si="183"/>
        <v>2019</v>
      </c>
      <c r="I3900" s="1118">
        <v>43900.790039594911</v>
      </c>
      <c r="J3900" s="1063" t="s">
        <v>843</v>
      </c>
      <c r="K3900" s="1063" t="s">
        <v>842</v>
      </c>
      <c r="L3900" s="1063" t="s">
        <v>825</v>
      </c>
      <c r="M3900" s="1063">
        <v>14180.688</v>
      </c>
      <c r="N3900" s="1063">
        <v>1.6188</v>
      </c>
      <c r="O3900" s="1062">
        <f>VLOOKUP(C3900,'A. Rate Class Allocations'!$B$124:$J$128,6,FALSE)</f>
        <v>0.96094519236849896</v>
      </c>
      <c r="P3900" s="1061">
        <f>VLOOKUP(C3900,'A. Rate Class Allocations'!$B$124:$J$128,8,FALSE)</f>
        <v>0.98007105038154396</v>
      </c>
      <c r="Q3900" s="1061">
        <f>VLOOKUP(C3900,'A. Rate Class Allocations'!$B$124:$J$128,7,FALSE)</f>
        <v>1.0700573423086499</v>
      </c>
      <c r="R3900" s="1061">
        <f>VLOOKUP(C3900,'A. Rate Class Allocations'!$B$124:$J$128,9,FALSE)</f>
        <v>0.85888650963597402</v>
      </c>
      <c r="S3900" s="1060">
        <f t="shared" si="184"/>
        <v>13355.294872799581</v>
      </c>
      <c r="T3900" s="1060">
        <f t="shared" si="185"/>
        <v>1.4877707922912182</v>
      </c>
    </row>
    <row r="3901" spans="1:20" s="1063" customFormat="1">
      <c r="A3901" s="1063" t="s">
        <v>846</v>
      </c>
      <c r="B3901" s="1063" t="s">
        <v>768</v>
      </c>
      <c r="C3901" s="1063" t="s">
        <v>118</v>
      </c>
      <c r="D3901" s="1063" t="s">
        <v>2393</v>
      </c>
      <c r="E3901" s="1066">
        <v>2020</v>
      </c>
      <c r="F3901" s="1066" t="s">
        <v>2336</v>
      </c>
      <c r="G3901" s="1064">
        <v>43585</v>
      </c>
      <c r="H3901" s="1117">
        <f t="shared" si="183"/>
        <v>2019</v>
      </c>
      <c r="I3901" s="1118">
        <v>43900.790039594911</v>
      </c>
      <c r="J3901" s="1063" t="s">
        <v>843</v>
      </c>
      <c r="K3901" s="1063" t="s">
        <v>842</v>
      </c>
      <c r="L3901" s="1063" t="s">
        <v>825</v>
      </c>
      <c r="M3901" s="1063">
        <v>60199.775999999998</v>
      </c>
      <c r="N3901" s="1063">
        <v>13.103999999999999</v>
      </c>
      <c r="O3901" s="1062">
        <f>VLOOKUP(C3901,'A. Rate Class Allocations'!$B$124:$J$128,6,FALSE)</f>
        <v>0.96094519236849896</v>
      </c>
      <c r="P3901" s="1061">
        <f>VLOOKUP(C3901,'A. Rate Class Allocations'!$B$124:$J$128,8,FALSE)</f>
        <v>0.98007105038154396</v>
      </c>
      <c r="Q3901" s="1061">
        <f>VLOOKUP(C3901,'A. Rate Class Allocations'!$B$124:$J$128,7,FALSE)</f>
        <v>1.0700573423086499</v>
      </c>
      <c r="R3901" s="1061">
        <f>VLOOKUP(C3901,'A. Rate Class Allocations'!$B$124:$J$128,9,FALSE)</f>
        <v>0.85888650963597402</v>
      </c>
      <c r="S3901" s="1060">
        <f t="shared" si="184"/>
        <v>56695.821793447765</v>
      </c>
      <c r="T3901" s="1060">
        <f t="shared" si="185"/>
        <v>12.043333618843663</v>
      </c>
    </row>
    <row r="3902" spans="1:20" s="1063" customFormat="1">
      <c r="A3902" s="1063" t="s">
        <v>846</v>
      </c>
      <c r="B3902" s="1063" t="s">
        <v>768</v>
      </c>
      <c r="C3902" s="1063" t="s">
        <v>118</v>
      </c>
      <c r="D3902" s="1063" t="s">
        <v>2394</v>
      </c>
      <c r="E3902" s="1066">
        <v>2020</v>
      </c>
      <c r="F3902" s="1066" t="s">
        <v>2336</v>
      </c>
      <c r="G3902" s="1064">
        <v>43798</v>
      </c>
      <c r="H3902" s="1117">
        <f t="shared" si="183"/>
        <v>2019</v>
      </c>
      <c r="I3902" s="1118">
        <v>43859.546786979168</v>
      </c>
      <c r="J3902" s="1063" t="s">
        <v>843</v>
      </c>
      <c r="K3902" s="1063" t="s">
        <v>842</v>
      </c>
      <c r="L3902" s="1063" t="s">
        <v>825</v>
      </c>
      <c r="M3902" s="1063">
        <v>1381.4158</v>
      </c>
      <c r="N3902" s="1063">
        <v>0.30070000000000002</v>
      </c>
      <c r="O3902" s="1062">
        <f>VLOOKUP(C3902,'A. Rate Class Allocations'!$B$124:$J$128,6,FALSE)</f>
        <v>0.96094519236849896</v>
      </c>
      <c r="P3902" s="1061">
        <f>VLOOKUP(C3902,'A. Rate Class Allocations'!$B$124:$J$128,8,FALSE)</f>
        <v>0.98007105038154396</v>
      </c>
      <c r="Q3902" s="1061">
        <f>VLOOKUP(C3902,'A. Rate Class Allocations'!$B$124:$J$128,7,FALSE)</f>
        <v>1.0700573423086499</v>
      </c>
      <c r="R3902" s="1061">
        <f>VLOOKUP(C3902,'A. Rate Class Allocations'!$B$124:$J$128,9,FALSE)</f>
        <v>0.85888650963597402</v>
      </c>
      <c r="S3902" s="1060">
        <f t="shared" si="184"/>
        <v>1301.0098911240648</v>
      </c>
      <c r="T3902" s="1060">
        <f t="shared" si="185"/>
        <v>0.27636068522483898</v>
      </c>
    </row>
    <row r="3903" spans="1:20" s="1063" customFormat="1">
      <c r="A3903" s="1063" t="s">
        <v>846</v>
      </c>
      <c r="B3903" s="1063" t="s">
        <v>768</v>
      </c>
      <c r="C3903" s="1063" t="s">
        <v>118</v>
      </c>
      <c r="D3903" s="1063" t="s">
        <v>2394</v>
      </c>
      <c r="E3903" s="1066">
        <v>2020</v>
      </c>
      <c r="F3903" s="1066" t="s">
        <v>2336</v>
      </c>
      <c r="G3903" s="1064">
        <v>43798</v>
      </c>
      <c r="H3903" s="1117">
        <f t="shared" si="183"/>
        <v>2019</v>
      </c>
      <c r="I3903" s="1118">
        <v>43859.546786979168</v>
      </c>
      <c r="J3903" s="1063" t="s">
        <v>843</v>
      </c>
      <c r="K3903" s="1063" t="s">
        <v>842</v>
      </c>
      <c r="L3903" s="1063" t="s">
        <v>825</v>
      </c>
      <c r="M3903" s="1063">
        <v>6091.6440000000002</v>
      </c>
      <c r="N3903" s="1063">
        <v>1.3260000000000001</v>
      </c>
      <c r="O3903" s="1062">
        <f>VLOOKUP(C3903,'A. Rate Class Allocations'!$B$124:$J$128,6,FALSE)</f>
        <v>0.96094519236849896</v>
      </c>
      <c r="P3903" s="1061">
        <f>VLOOKUP(C3903,'A. Rate Class Allocations'!$B$124:$J$128,8,FALSE)</f>
        <v>0.98007105038154396</v>
      </c>
      <c r="Q3903" s="1061">
        <f>VLOOKUP(C3903,'A. Rate Class Allocations'!$B$124:$J$128,7,FALSE)</f>
        <v>1.0700573423086499</v>
      </c>
      <c r="R3903" s="1061">
        <f>VLOOKUP(C3903,'A. Rate Class Allocations'!$B$124:$J$128,9,FALSE)</f>
        <v>0.85888650963597402</v>
      </c>
      <c r="S3903" s="1060">
        <f t="shared" si="184"/>
        <v>5737.0772052893572</v>
      </c>
      <c r="T3903" s="1060">
        <f t="shared" si="185"/>
        <v>1.2186706638115614</v>
      </c>
    </row>
    <row r="3904" spans="1:20" s="1063" customFormat="1">
      <c r="A3904" s="1063" t="s">
        <v>846</v>
      </c>
      <c r="B3904" s="1063" t="s">
        <v>768</v>
      </c>
      <c r="C3904" s="1063" t="s">
        <v>118</v>
      </c>
      <c r="D3904" s="1063" t="s">
        <v>2394</v>
      </c>
      <c r="E3904" s="1066">
        <v>2020</v>
      </c>
      <c r="F3904" s="1066" t="s">
        <v>2336</v>
      </c>
      <c r="G3904" s="1064">
        <v>43798</v>
      </c>
      <c r="H3904" s="1117">
        <f t="shared" si="183"/>
        <v>2019</v>
      </c>
      <c r="I3904" s="1118">
        <v>43859.546786979168</v>
      </c>
      <c r="J3904" s="1063" t="s">
        <v>843</v>
      </c>
      <c r="K3904" s="1063" t="s">
        <v>842</v>
      </c>
      <c r="L3904" s="1063" t="s">
        <v>825</v>
      </c>
      <c r="M3904" s="1063">
        <v>859.99680000000001</v>
      </c>
      <c r="N3904" s="1063">
        <v>0.18720000000000001</v>
      </c>
      <c r="O3904" s="1062">
        <f>VLOOKUP(C3904,'A. Rate Class Allocations'!$B$124:$J$128,6,FALSE)</f>
        <v>0.96094519236849896</v>
      </c>
      <c r="P3904" s="1061">
        <f>VLOOKUP(C3904,'A. Rate Class Allocations'!$B$124:$J$128,8,FALSE)</f>
        <v>0.98007105038154396</v>
      </c>
      <c r="Q3904" s="1061">
        <f>VLOOKUP(C3904,'A. Rate Class Allocations'!$B$124:$J$128,7,FALSE)</f>
        <v>1.0700573423086499</v>
      </c>
      <c r="R3904" s="1061">
        <f>VLOOKUP(C3904,'A. Rate Class Allocations'!$B$124:$J$128,9,FALSE)</f>
        <v>0.85888650963597402</v>
      </c>
      <c r="S3904" s="1060">
        <f t="shared" si="184"/>
        <v>809.9403113349681</v>
      </c>
      <c r="T3904" s="1060">
        <f t="shared" si="185"/>
        <v>0.17204762312633809</v>
      </c>
    </row>
    <row r="3905" spans="1:20" s="1063" customFormat="1">
      <c r="A3905" s="1063" t="s">
        <v>846</v>
      </c>
      <c r="B3905" s="1063" t="s">
        <v>768</v>
      </c>
      <c r="C3905" s="1063" t="s">
        <v>118</v>
      </c>
      <c r="D3905" s="1063" t="s">
        <v>2394</v>
      </c>
      <c r="E3905" s="1066">
        <v>2020</v>
      </c>
      <c r="F3905" s="1066" t="s">
        <v>2336</v>
      </c>
      <c r="G3905" s="1064">
        <v>43798</v>
      </c>
      <c r="H3905" s="1117">
        <f t="shared" si="183"/>
        <v>2019</v>
      </c>
      <c r="I3905" s="1118">
        <v>43859.546786979168</v>
      </c>
      <c r="J3905" s="1063" t="s">
        <v>843</v>
      </c>
      <c r="K3905" s="1063" t="s">
        <v>842</v>
      </c>
      <c r="L3905" s="1063" t="s">
        <v>825</v>
      </c>
      <c r="M3905" s="1063">
        <v>4443.3167999999996</v>
      </c>
      <c r="N3905" s="1063">
        <v>0.96719999999999995</v>
      </c>
      <c r="O3905" s="1062">
        <f>VLOOKUP(C3905,'A. Rate Class Allocations'!$B$124:$J$128,6,FALSE)</f>
        <v>0.96094519236849896</v>
      </c>
      <c r="P3905" s="1061">
        <f>VLOOKUP(C3905,'A. Rate Class Allocations'!$B$124:$J$128,8,FALSE)</f>
        <v>0.98007105038154396</v>
      </c>
      <c r="Q3905" s="1061">
        <f>VLOOKUP(C3905,'A. Rate Class Allocations'!$B$124:$J$128,7,FALSE)</f>
        <v>1.0700573423086499</v>
      </c>
      <c r="R3905" s="1061">
        <f>VLOOKUP(C3905,'A. Rate Class Allocations'!$B$124:$J$128,9,FALSE)</f>
        <v>0.85888650963597402</v>
      </c>
      <c r="S3905" s="1060">
        <f t="shared" si="184"/>
        <v>4184.6916085640014</v>
      </c>
      <c r="T3905" s="1060">
        <f t="shared" si="185"/>
        <v>0.88891271948607986</v>
      </c>
    </row>
    <row r="3906" spans="1:20" s="1063" customFormat="1">
      <c r="A3906" s="1063" t="s">
        <v>846</v>
      </c>
      <c r="B3906" s="1063" t="s">
        <v>768</v>
      </c>
      <c r="C3906" s="1063" t="s">
        <v>118</v>
      </c>
      <c r="D3906" s="1063" t="s">
        <v>2394</v>
      </c>
      <c r="E3906" s="1066">
        <v>2020</v>
      </c>
      <c r="F3906" s="1066" t="s">
        <v>2336</v>
      </c>
      <c r="G3906" s="1064">
        <v>43798</v>
      </c>
      <c r="H3906" s="1117">
        <f t="shared" si="183"/>
        <v>2019</v>
      </c>
      <c r="I3906" s="1118">
        <v>43859.546786979168</v>
      </c>
      <c r="J3906" s="1063" t="s">
        <v>843</v>
      </c>
      <c r="K3906" s="1063" t="s">
        <v>842</v>
      </c>
      <c r="L3906" s="1063" t="s">
        <v>825</v>
      </c>
      <c r="M3906" s="1063">
        <v>367.52</v>
      </c>
      <c r="N3906" s="1063">
        <v>0.08</v>
      </c>
      <c r="O3906" s="1062">
        <f>VLOOKUP(C3906,'A. Rate Class Allocations'!$B$124:$J$128,6,FALSE)</f>
        <v>0.96094519236849896</v>
      </c>
      <c r="P3906" s="1061">
        <f>VLOOKUP(C3906,'A. Rate Class Allocations'!$B$124:$J$128,8,FALSE)</f>
        <v>0.98007105038154396</v>
      </c>
      <c r="Q3906" s="1061">
        <f>VLOOKUP(C3906,'A. Rate Class Allocations'!$B$124:$J$128,7,FALSE)</f>
        <v>1.0700573423086499</v>
      </c>
      <c r="R3906" s="1061">
        <f>VLOOKUP(C3906,'A. Rate Class Allocations'!$B$124:$J$128,9,FALSE)</f>
        <v>0.85888650963597402</v>
      </c>
      <c r="S3906" s="1060">
        <f t="shared" si="184"/>
        <v>346.12833817733679</v>
      </c>
      <c r="T3906" s="1060">
        <f t="shared" si="185"/>
        <v>7.3524625267665844E-2</v>
      </c>
    </row>
    <row r="3907" spans="1:20" s="1063" customFormat="1">
      <c r="A3907" s="1063" t="s">
        <v>846</v>
      </c>
      <c r="B3907" s="1063" t="s">
        <v>768</v>
      </c>
      <c r="C3907" s="1063" t="s">
        <v>118</v>
      </c>
      <c r="D3907" s="1063" t="s">
        <v>2394</v>
      </c>
      <c r="E3907" s="1066">
        <v>2020</v>
      </c>
      <c r="F3907" s="1066" t="s">
        <v>2336</v>
      </c>
      <c r="G3907" s="1064">
        <v>43798</v>
      </c>
      <c r="H3907" s="1117">
        <f t="shared" si="183"/>
        <v>2019</v>
      </c>
      <c r="I3907" s="1118">
        <v>43859.546786979168</v>
      </c>
      <c r="J3907" s="1063" t="s">
        <v>843</v>
      </c>
      <c r="K3907" s="1063" t="s">
        <v>842</v>
      </c>
      <c r="L3907" s="1063" t="s">
        <v>825</v>
      </c>
      <c r="M3907" s="1063">
        <v>12326.620800000001</v>
      </c>
      <c r="N3907" s="1063">
        <v>2.6831999999999998</v>
      </c>
      <c r="O3907" s="1062">
        <f>VLOOKUP(C3907,'A. Rate Class Allocations'!$B$124:$J$128,6,FALSE)</f>
        <v>0.96094519236849896</v>
      </c>
      <c r="P3907" s="1061">
        <f>VLOOKUP(C3907,'A. Rate Class Allocations'!$B$124:$J$128,8,FALSE)</f>
        <v>0.98007105038154396</v>
      </c>
      <c r="Q3907" s="1061">
        <f>VLOOKUP(C3907,'A. Rate Class Allocations'!$B$124:$J$128,7,FALSE)</f>
        <v>1.0700573423086499</v>
      </c>
      <c r="R3907" s="1061">
        <f>VLOOKUP(C3907,'A. Rate Class Allocations'!$B$124:$J$128,9,FALSE)</f>
        <v>0.85888650963597402</v>
      </c>
      <c r="S3907" s="1060">
        <f t="shared" si="184"/>
        <v>11609.144462467877</v>
      </c>
      <c r="T3907" s="1060">
        <f t="shared" si="185"/>
        <v>2.4660159314775121</v>
      </c>
    </row>
    <row r="3908" spans="1:20" s="1063" customFormat="1">
      <c r="A3908" s="1063" t="s">
        <v>846</v>
      </c>
      <c r="B3908" s="1063" t="s">
        <v>768</v>
      </c>
      <c r="C3908" s="1063" t="s">
        <v>118</v>
      </c>
      <c r="D3908" s="1063" t="s">
        <v>2395</v>
      </c>
      <c r="E3908" s="1066">
        <v>2020</v>
      </c>
      <c r="F3908" s="1066" t="s">
        <v>2336</v>
      </c>
      <c r="G3908" s="1064">
        <v>43798</v>
      </c>
      <c r="H3908" s="1117">
        <f t="shared" si="183"/>
        <v>2019</v>
      </c>
      <c r="I3908" s="1118">
        <v>43859.546567731479</v>
      </c>
      <c r="J3908" s="1063" t="s">
        <v>843</v>
      </c>
      <c r="K3908" s="1063" t="s">
        <v>842</v>
      </c>
      <c r="L3908" s="1063" t="s">
        <v>825</v>
      </c>
      <c r="M3908" s="1063">
        <v>51170.928</v>
      </c>
      <c r="N3908" s="1063">
        <v>13.584</v>
      </c>
      <c r="O3908" s="1062">
        <f>VLOOKUP(C3908,'A. Rate Class Allocations'!$B$124:$J$128,6,FALSE)</f>
        <v>0.96094519236849896</v>
      </c>
      <c r="P3908" s="1061">
        <f>VLOOKUP(C3908,'A. Rate Class Allocations'!$B$124:$J$128,8,FALSE)</f>
        <v>0.98007105038154396</v>
      </c>
      <c r="Q3908" s="1061">
        <f>VLOOKUP(C3908,'A. Rate Class Allocations'!$B$124:$J$128,7,FALSE)</f>
        <v>1.0700573423086499</v>
      </c>
      <c r="R3908" s="1061">
        <f>VLOOKUP(C3908,'A. Rate Class Allocations'!$B$124:$J$128,9,FALSE)</f>
        <v>0.85888650963597402</v>
      </c>
      <c r="S3908" s="1060">
        <f t="shared" si="184"/>
        <v>48192.501827471031</v>
      </c>
      <c r="T3908" s="1060">
        <f t="shared" si="185"/>
        <v>12.484481370449659</v>
      </c>
    </row>
    <row r="3909" spans="1:20" s="1063" customFormat="1">
      <c r="A3909" s="1063" t="s">
        <v>846</v>
      </c>
      <c r="B3909" s="1063" t="s">
        <v>768</v>
      </c>
      <c r="C3909" s="1063" t="s">
        <v>118</v>
      </c>
      <c r="D3909" s="1063" t="s">
        <v>2396</v>
      </c>
      <c r="E3909" s="1066">
        <v>2020</v>
      </c>
      <c r="F3909" s="1066" t="s">
        <v>2336</v>
      </c>
      <c r="G3909" s="1064">
        <v>43621</v>
      </c>
      <c r="H3909" s="1117">
        <f t="shared" si="183"/>
        <v>2019</v>
      </c>
      <c r="I3909" s="1118">
        <v>43859.592831006943</v>
      </c>
      <c r="J3909" s="1063" t="s">
        <v>843</v>
      </c>
      <c r="K3909" s="1063" t="s">
        <v>842</v>
      </c>
      <c r="L3909" s="1063" t="s">
        <v>825</v>
      </c>
      <c r="M3909" s="1063">
        <v>3869.9856</v>
      </c>
      <c r="N3909" s="1063">
        <v>0.84240000000000004</v>
      </c>
      <c r="O3909" s="1062">
        <f>VLOOKUP(C3909,'A. Rate Class Allocations'!$B$124:$J$128,6,FALSE)</f>
        <v>0.96094519236849896</v>
      </c>
      <c r="P3909" s="1061">
        <f>VLOOKUP(C3909,'A. Rate Class Allocations'!$B$124:$J$128,8,FALSE)</f>
        <v>0.98007105038154396</v>
      </c>
      <c r="Q3909" s="1061">
        <f>VLOOKUP(C3909,'A. Rate Class Allocations'!$B$124:$J$128,7,FALSE)</f>
        <v>1.0700573423086499</v>
      </c>
      <c r="R3909" s="1061">
        <f>VLOOKUP(C3909,'A. Rate Class Allocations'!$B$124:$J$128,9,FALSE)</f>
        <v>0.85888650963597402</v>
      </c>
      <c r="S3909" s="1060">
        <f t="shared" si="184"/>
        <v>3644.7314010073565</v>
      </c>
      <c r="T3909" s="1060">
        <f t="shared" si="185"/>
        <v>0.77421430406852132</v>
      </c>
    </row>
    <row r="3910" spans="1:20" s="1063" customFormat="1">
      <c r="A3910" s="1063" t="s">
        <v>846</v>
      </c>
      <c r="B3910" s="1063" t="s">
        <v>768</v>
      </c>
      <c r="C3910" s="1063" t="s">
        <v>118</v>
      </c>
      <c r="D3910" s="1063" t="s">
        <v>2396</v>
      </c>
      <c r="E3910" s="1066">
        <v>2020</v>
      </c>
      <c r="F3910" s="1066" t="s">
        <v>2336</v>
      </c>
      <c r="G3910" s="1064">
        <v>43621</v>
      </c>
      <c r="H3910" s="1117">
        <f t="shared" si="183"/>
        <v>2019</v>
      </c>
      <c r="I3910" s="1118">
        <v>43859.592831006943</v>
      </c>
      <c r="J3910" s="1063" t="s">
        <v>843</v>
      </c>
      <c r="K3910" s="1063" t="s">
        <v>842</v>
      </c>
      <c r="L3910" s="1063" t="s">
        <v>825</v>
      </c>
      <c r="M3910" s="1063">
        <v>5876.52</v>
      </c>
      <c r="N3910" s="1063">
        <v>1.56</v>
      </c>
      <c r="O3910" s="1062">
        <f>VLOOKUP(C3910,'A. Rate Class Allocations'!$B$124:$J$128,6,FALSE)</f>
        <v>0.96094519236849896</v>
      </c>
      <c r="P3910" s="1061">
        <f>VLOOKUP(C3910,'A. Rate Class Allocations'!$B$124:$J$128,8,FALSE)</f>
        <v>0.98007105038154396</v>
      </c>
      <c r="Q3910" s="1061">
        <f>VLOOKUP(C3910,'A. Rate Class Allocations'!$B$124:$J$128,7,FALSE)</f>
        <v>1.0700573423086499</v>
      </c>
      <c r="R3910" s="1061">
        <f>VLOOKUP(C3910,'A. Rate Class Allocations'!$B$124:$J$128,9,FALSE)</f>
        <v>0.85888650963597402</v>
      </c>
      <c r="S3910" s="1060">
        <f t="shared" si="184"/>
        <v>5534.4745914940231</v>
      </c>
      <c r="T3910" s="1060">
        <f t="shared" si="185"/>
        <v>1.4337301927194839</v>
      </c>
    </row>
    <row r="3911" spans="1:20" s="1063" customFormat="1">
      <c r="A3911" s="1063" t="s">
        <v>846</v>
      </c>
      <c r="B3911" s="1063" t="s">
        <v>768</v>
      </c>
      <c r="C3911" s="1063" t="s">
        <v>118</v>
      </c>
      <c r="D3911" s="1063" t="s">
        <v>2397</v>
      </c>
      <c r="E3911" s="1066">
        <v>2020</v>
      </c>
      <c r="F3911" s="1066" t="s">
        <v>2336</v>
      </c>
      <c r="G3911" s="1064">
        <v>43816</v>
      </c>
      <c r="H3911" s="1117">
        <f t="shared" si="183"/>
        <v>2019</v>
      </c>
      <c r="I3911" s="1118">
        <v>43880.747781608799</v>
      </c>
      <c r="J3911" s="1063" t="s">
        <v>843</v>
      </c>
      <c r="K3911" s="1063" t="s">
        <v>842</v>
      </c>
      <c r="L3911" s="1063" t="s">
        <v>825</v>
      </c>
      <c r="M3911" s="1063">
        <v>2083.9</v>
      </c>
      <c r="N3911" s="1063">
        <v>0.53300000000000003</v>
      </c>
      <c r="O3911" s="1062">
        <f>VLOOKUP(C3911,'A. Rate Class Allocations'!$B$124:$J$128,6,FALSE)</f>
        <v>0.96094519236849896</v>
      </c>
      <c r="P3911" s="1061">
        <f>VLOOKUP(C3911,'A. Rate Class Allocations'!$B$124:$J$128,8,FALSE)</f>
        <v>0.98007105038154396</v>
      </c>
      <c r="Q3911" s="1061">
        <f>VLOOKUP(C3911,'A. Rate Class Allocations'!$B$124:$J$128,7,FALSE)</f>
        <v>1.0700573423086499</v>
      </c>
      <c r="R3911" s="1061">
        <f>VLOOKUP(C3911,'A. Rate Class Allocations'!$B$124:$J$128,9,FALSE)</f>
        <v>0.85888650963597402</v>
      </c>
      <c r="S3911" s="1060">
        <f t="shared" si="184"/>
        <v>1962.6056920106448</v>
      </c>
      <c r="T3911" s="1060">
        <f t="shared" si="185"/>
        <v>0.48985781584582366</v>
      </c>
    </row>
    <row r="3912" spans="1:20" s="1063" customFormat="1">
      <c r="A3912" s="1063" t="s">
        <v>846</v>
      </c>
      <c r="B3912" s="1063" t="s">
        <v>768</v>
      </c>
      <c r="C3912" s="1063" t="s">
        <v>118</v>
      </c>
      <c r="D3912" s="1063" t="s">
        <v>2397</v>
      </c>
      <c r="E3912" s="1066">
        <v>2020</v>
      </c>
      <c r="F3912" s="1066" t="s">
        <v>2336</v>
      </c>
      <c r="G3912" s="1064">
        <v>43816</v>
      </c>
      <c r="H3912" s="1117">
        <f t="shared" si="183"/>
        <v>2019</v>
      </c>
      <c r="I3912" s="1118">
        <v>43880.747781608799</v>
      </c>
      <c r="J3912" s="1063" t="s">
        <v>843</v>
      </c>
      <c r="K3912" s="1063" t="s">
        <v>842</v>
      </c>
      <c r="L3912" s="1063" t="s">
        <v>825</v>
      </c>
      <c r="M3912" s="1063">
        <v>1522.85</v>
      </c>
      <c r="N3912" s="1063">
        <v>0.38950000000000001</v>
      </c>
      <c r="O3912" s="1062">
        <f>VLOOKUP(C3912,'A. Rate Class Allocations'!$B$124:$J$128,6,FALSE)</f>
        <v>0.96094519236849896</v>
      </c>
      <c r="P3912" s="1061">
        <f>VLOOKUP(C3912,'A. Rate Class Allocations'!$B$124:$J$128,8,FALSE)</f>
        <v>0.98007105038154396</v>
      </c>
      <c r="Q3912" s="1061">
        <f>VLOOKUP(C3912,'A. Rate Class Allocations'!$B$124:$J$128,7,FALSE)</f>
        <v>1.0700573423086499</v>
      </c>
      <c r="R3912" s="1061">
        <f>VLOOKUP(C3912,'A. Rate Class Allocations'!$B$124:$J$128,9,FALSE)</f>
        <v>0.85888650963597402</v>
      </c>
      <c r="S3912" s="1060">
        <f t="shared" si="184"/>
        <v>1434.2118518539326</v>
      </c>
      <c r="T3912" s="1060">
        <f t="shared" si="185"/>
        <v>0.35797301927194808</v>
      </c>
    </row>
    <row r="3913" spans="1:20" s="1063" customFormat="1">
      <c r="A3913" s="1063" t="s">
        <v>846</v>
      </c>
      <c r="B3913" s="1063" t="s">
        <v>768</v>
      </c>
      <c r="C3913" s="1063" t="s">
        <v>118</v>
      </c>
      <c r="D3913" s="1063" t="s">
        <v>2398</v>
      </c>
      <c r="E3913" s="1066">
        <v>2020</v>
      </c>
      <c r="F3913" s="1066" t="s">
        <v>2336</v>
      </c>
      <c r="G3913" s="1064">
        <v>43816</v>
      </c>
      <c r="H3913" s="1117">
        <f t="shared" si="183"/>
        <v>2019</v>
      </c>
      <c r="I3913" s="1118">
        <v>43880.747630810183</v>
      </c>
      <c r="J3913" s="1063" t="s">
        <v>843</v>
      </c>
      <c r="K3913" s="1063" t="s">
        <v>842</v>
      </c>
      <c r="L3913" s="1063" t="s">
        <v>825</v>
      </c>
      <c r="M3913" s="1063">
        <v>3686.9</v>
      </c>
      <c r="N3913" s="1063">
        <v>0.94299999999999995</v>
      </c>
      <c r="O3913" s="1062">
        <f>VLOOKUP(C3913,'A. Rate Class Allocations'!$B$124:$J$128,6,FALSE)</f>
        <v>0.96094519236849896</v>
      </c>
      <c r="P3913" s="1061">
        <f>VLOOKUP(C3913,'A. Rate Class Allocations'!$B$124:$J$128,8,FALSE)</f>
        <v>0.98007105038154396</v>
      </c>
      <c r="Q3913" s="1061">
        <f>VLOOKUP(C3913,'A. Rate Class Allocations'!$B$124:$J$128,7,FALSE)</f>
        <v>1.0700573423086499</v>
      </c>
      <c r="R3913" s="1061">
        <f>VLOOKUP(C3913,'A. Rate Class Allocations'!$B$124:$J$128,9,FALSE)</f>
        <v>0.85888650963597402</v>
      </c>
      <c r="S3913" s="1060">
        <f t="shared" si="184"/>
        <v>3472.3023781726793</v>
      </c>
      <c r="T3913" s="1060">
        <f t="shared" si="185"/>
        <v>0.86667152034261108</v>
      </c>
    </row>
    <row r="3914" spans="1:20" s="1063" customFormat="1">
      <c r="A3914" s="1063" t="s">
        <v>846</v>
      </c>
      <c r="B3914" s="1063" t="s">
        <v>768</v>
      </c>
      <c r="C3914" s="1063" t="s">
        <v>118</v>
      </c>
      <c r="D3914" s="1063" t="s">
        <v>2398</v>
      </c>
      <c r="E3914" s="1066">
        <v>2020</v>
      </c>
      <c r="F3914" s="1066" t="s">
        <v>2336</v>
      </c>
      <c r="G3914" s="1064">
        <v>43816</v>
      </c>
      <c r="H3914" s="1117">
        <f t="shared" si="183"/>
        <v>2019</v>
      </c>
      <c r="I3914" s="1118">
        <v>43880.747630810183</v>
      </c>
      <c r="J3914" s="1063" t="s">
        <v>843</v>
      </c>
      <c r="K3914" s="1063" t="s">
        <v>842</v>
      </c>
      <c r="L3914" s="1063" t="s">
        <v>825</v>
      </c>
      <c r="M3914" s="1063">
        <v>1122.0999999999999</v>
      </c>
      <c r="N3914" s="1063">
        <v>0.28699999999999998</v>
      </c>
      <c r="O3914" s="1062">
        <f>VLOOKUP(C3914,'A. Rate Class Allocations'!$B$124:$J$128,6,FALSE)</f>
        <v>0.96094519236849896</v>
      </c>
      <c r="P3914" s="1061">
        <f>VLOOKUP(C3914,'A. Rate Class Allocations'!$B$124:$J$128,8,FALSE)</f>
        <v>0.98007105038154396</v>
      </c>
      <c r="Q3914" s="1061">
        <f>VLOOKUP(C3914,'A. Rate Class Allocations'!$B$124:$J$128,7,FALSE)</f>
        <v>1.0700573423086499</v>
      </c>
      <c r="R3914" s="1061">
        <f>VLOOKUP(C3914,'A. Rate Class Allocations'!$B$124:$J$128,9,FALSE)</f>
        <v>0.85888650963597402</v>
      </c>
      <c r="S3914" s="1060">
        <f t="shared" si="184"/>
        <v>1056.7876803134241</v>
      </c>
      <c r="T3914" s="1060">
        <f t="shared" si="185"/>
        <v>0.26376959314775117</v>
      </c>
    </row>
    <row r="3915" spans="1:20" s="1063" customFormat="1">
      <c r="A3915" s="1063" t="s">
        <v>846</v>
      </c>
      <c r="B3915" s="1063" t="s">
        <v>768</v>
      </c>
      <c r="C3915" s="1063" t="s">
        <v>118</v>
      </c>
      <c r="D3915" s="1063" t="s">
        <v>2399</v>
      </c>
      <c r="E3915" s="1066">
        <v>2020</v>
      </c>
      <c r="F3915" s="1066" t="s">
        <v>2336</v>
      </c>
      <c r="G3915" s="1064">
        <v>43816</v>
      </c>
      <c r="H3915" s="1117">
        <f t="shared" si="183"/>
        <v>2019</v>
      </c>
      <c r="I3915" s="1118">
        <v>43880.747494351854</v>
      </c>
      <c r="J3915" s="1063" t="s">
        <v>843</v>
      </c>
      <c r="K3915" s="1063" t="s">
        <v>842</v>
      </c>
      <c r="L3915" s="1063" t="s">
        <v>825</v>
      </c>
      <c r="M3915" s="1063">
        <v>4728.8500000000004</v>
      </c>
      <c r="N3915" s="1063">
        <v>1.2095</v>
      </c>
      <c r="O3915" s="1062">
        <f>VLOOKUP(C3915,'A. Rate Class Allocations'!$B$124:$J$128,6,FALSE)</f>
        <v>0.96094519236849896</v>
      </c>
      <c r="P3915" s="1061">
        <f>VLOOKUP(C3915,'A. Rate Class Allocations'!$B$124:$J$128,8,FALSE)</f>
        <v>0.98007105038154396</v>
      </c>
      <c r="Q3915" s="1061">
        <f>VLOOKUP(C3915,'A. Rate Class Allocations'!$B$124:$J$128,7,FALSE)</f>
        <v>1.0700573423086499</v>
      </c>
      <c r="R3915" s="1061">
        <f>VLOOKUP(C3915,'A. Rate Class Allocations'!$B$124:$J$128,9,FALSE)</f>
        <v>0.85888650963597402</v>
      </c>
      <c r="S3915" s="1060">
        <f t="shared" si="184"/>
        <v>4453.6052241780017</v>
      </c>
      <c r="T3915" s="1060">
        <f t="shared" si="185"/>
        <v>1.111600428265523</v>
      </c>
    </row>
    <row r="3916" spans="1:20" s="1063" customFormat="1">
      <c r="A3916" s="1063" t="s">
        <v>846</v>
      </c>
      <c r="B3916" s="1063" t="s">
        <v>768</v>
      </c>
      <c r="C3916" s="1063" t="s">
        <v>118</v>
      </c>
      <c r="D3916" s="1063" t="s">
        <v>2399</v>
      </c>
      <c r="E3916" s="1066">
        <v>2020</v>
      </c>
      <c r="F3916" s="1066" t="s">
        <v>2336</v>
      </c>
      <c r="G3916" s="1064">
        <v>43816</v>
      </c>
      <c r="H3916" s="1117">
        <f t="shared" si="183"/>
        <v>2019</v>
      </c>
      <c r="I3916" s="1118">
        <v>43880.747494351854</v>
      </c>
      <c r="J3916" s="1063" t="s">
        <v>843</v>
      </c>
      <c r="K3916" s="1063" t="s">
        <v>842</v>
      </c>
      <c r="L3916" s="1063" t="s">
        <v>825</v>
      </c>
      <c r="M3916" s="1063">
        <v>1041.95</v>
      </c>
      <c r="N3916" s="1063">
        <v>0.26650000000000001</v>
      </c>
      <c r="O3916" s="1062">
        <f>VLOOKUP(C3916,'A. Rate Class Allocations'!$B$124:$J$128,6,FALSE)</f>
        <v>0.96094519236849896</v>
      </c>
      <c r="P3916" s="1061">
        <f>VLOOKUP(C3916,'A. Rate Class Allocations'!$B$124:$J$128,8,FALSE)</f>
        <v>0.98007105038154396</v>
      </c>
      <c r="Q3916" s="1061">
        <f>VLOOKUP(C3916,'A. Rate Class Allocations'!$B$124:$J$128,7,FALSE)</f>
        <v>1.0700573423086499</v>
      </c>
      <c r="R3916" s="1061">
        <f>VLOOKUP(C3916,'A. Rate Class Allocations'!$B$124:$J$128,9,FALSE)</f>
        <v>0.85888650963597402</v>
      </c>
      <c r="S3916" s="1060">
        <f t="shared" si="184"/>
        <v>981.30284600532241</v>
      </c>
      <c r="T3916" s="1060">
        <f t="shared" si="185"/>
        <v>0.24492890792291183</v>
      </c>
    </row>
    <row r="3917" spans="1:20" s="1063" customFormat="1">
      <c r="A3917" s="1063" t="s">
        <v>846</v>
      </c>
      <c r="B3917" s="1063" t="s">
        <v>768</v>
      </c>
      <c r="C3917" s="1063" t="s">
        <v>118</v>
      </c>
      <c r="D3917" s="1063" t="s">
        <v>2400</v>
      </c>
      <c r="E3917" s="1066">
        <v>2020</v>
      </c>
      <c r="F3917" s="1066" t="s">
        <v>2336</v>
      </c>
      <c r="G3917" s="1064">
        <v>43714</v>
      </c>
      <c r="H3917" s="1117">
        <f t="shared" si="183"/>
        <v>2019</v>
      </c>
      <c r="I3917" s="1118">
        <v>43867.605530833331</v>
      </c>
      <c r="J3917" s="1063" t="s">
        <v>847</v>
      </c>
      <c r="K3917" s="1063" t="s">
        <v>842</v>
      </c>
      <c r="L3917" s="1063" t="s">
        <v>825</v>
      </c>
      <c r="M3917" s="1063">
        <v>185011</v>
      </c>
      <c r="N3917" s="1063">
        <v>21.1</v>
      </c>
      <c r="O3917" s="1062">
        <f>VLOOKUP(C3917,'A. Rate Class Allocations'!$B$124:$J$128,6,FALSE)</f>
        <v>0.96094519236849896</v>
      </c>
      <c r="P3917" s="1061">
        <f>VLOOKUP(C3917,'A. Rate Class Allocations'!$B$124:$J$128,8,FALSE)</f>
        <v>0.98007105038154396</v>
      </c>
      <c r="Q3917" s="1061">
        <f>VLOOKUP(C3917,'A. Rate Class Allocations'!$B$124:$J$128,7,FALSE)</f>
        <v>1.0700573423086499</v>
      </c>
      <c r="R3917" s="1061">
        <f>VLOOKUP(C3917,'A. Rate Class Allocations'!$B$124:$J$128,9,FALSE)</f>
        <v>0.85888650963597402</v>
      </c>
      <c r="S3917" s="1060">
        <f t="shared" si="184"/>
        <v>174242.35408828707</v>
      </c>
      <c r="T3917" s="1060">
        <f t="shared" si="185"/>
        <v>19.392119914346864</v>
      </c>
    </row>
    <row r="3918" spans="1:20" s="1063" customFormat="1">
      <c r="A3918" s="1063" t="s">
        <v>846</v>
      </c>
      <c r="B3918" s="1063" t="s">
        <v>768</v>
      </c>
      <c r="C3918" s="1063" t="s">
        <v>118</v>
      </c>
      <c r="D3918" s="1063" t="s">
        <v>2401</v>
      </c>
      <c r="E3918" s="1066">
        <v>2020</v>
      </c>
      <c r="F3918" s="1066" t="s">
        <v>2336</v>
      </c>
      <c r="G3918" s="1064">
        <v>43847</v>
      </c>
      <c r="H3918" s="1117">
        <f t="shared" si="183"/>
        <v>2020</v>
      </c>
      <c r="I3918" s="1118">
        <v>43866.739834918983</v>
      </c>
      <c r="J3918" s="1063" t="s">
        <v>843</v>
      </c>
      <c r="K3918" s="1063" t="s">
        <v>842</v>
      </c>
      <c r="L3918" s="1063" t="s">
        <v>825</v>
      </c>
      <c r="M3918" s="1063">
        <v>13473.2832</v>
      </c>
      <c r="N3918" s="1063">
        <v>2.9327999999999999</v>
      </c>
      <c r="O3918" s="1062">
        <f>VLOOKUP(C3918,'A. Rate Class Allocations'!$B$124:$J$128,6,FALSE)</f>
        <v>0.96094519236849896</v>
      </c>
      <c r="P3918" s="1061">
        <f>VLOOKUP(C3918,'A. Rate Class Allocations'!$B$124:$J$128,8,FALSE)</f>
        <v>0.98007105038154396</v>
      </c>
      <c r="Q3918" s="1061">
        <f>VLOOKUP(C3918,'A. Rate Class Allocations'!$B$124:$J$128,7,FALSE)</f>
        <v>1.0700573423086499</v>
      </c>
      <c r="R3918" s="1061">
        <f>VLOOKUP(C3918,'A. Rate Class Allocations'!$B$124:$J$128,9,FALSE)</f>
        <v>0.85888650963597402</v>
      </c>
      <c r="S3918" s="1060">
        <f t="shared" si="184"/>
        <v>12689.064877581168</v>
      </c>
      <c r="T3918" s="1060">
        <f t="shared" si="185"/>
        <v>2.6954127623126292</v>
      </c>
    </row>
    <row r="3919" spans="1:20" s="1063" customFormat="1">
      <c r="A3919" s="1063" t="s">
        <v>846</v>
      </c>
      <c r="B3919" s="1063" t="s">
        <v>768</v>
      </c>
      <c r="C3919" s="1063" t="s">
        <v>118</v>
      </c>
      <c r="D3919" s="1063" t="s">
        <v>2401</v>
      </c>
      <c r="E3919" s="1066">
        <v>2020</v>
      </c>
      <c r="F3919" s="1066" t="s">
        <v>2336</v>
      </c>
      <c r="G3919" s="1064">
        <v>43847</v>
      </c>
      <c r="H3919" s="1117">
        <f t="shared" si="183"/>
        <v>2020</v>
      </c>
      <c r="I3919" s="1118">
        <v>43866.739834918983</v>
      </c>
      <c r="J3919" s="1063" t="s">
        <v>843</v>
      </c>
      <c r="K3919" s="1063" t="s">
        <v>842</v>
      </c>
      <c r="L3919" s="1063" t="s">
        <v>825</v>
      </c>
      <c r="M3919" s="1063">
        <v>429.9984</v>
      </c>
      <c r="N3919" s="1063">
        <v>9.3600000000000003E-2</v>
      </c>
      <c r="O3919" s="1062">
        <f>VLOOKUP(C3919,'A. Rate Class Allocations'!$B$124:$J$128,6,FALSE)</f>
        <v>0.96094519236849896</v>
      </c>
      <c r="P3919" s="1061">
        <f>VLOOKUP(C3919,'A. Rate Class Allocations'!$B$124:$J$128,8,FALSE)</f>
        <v>0.98007105038154396</v>
      </c>
      <c r="Q3919" s="1061">
        <f>VLOOKUP(C3919,'A. Rate Class Allocations'!$B$124:$J$128,7,FALSE)</f>
        <v>1.0700573423086499</v>
      </c>
      <c r="R3919" s="1061">
        <f>VLOOKUP(C3919,'A. Rate Class Allocations'!$B$124:$J$128,9,FALSE)</f>
        <v>0.85888650963597402</v>
      </c>
      <c r="S3919" s="1060">
        <f t="shared" si="184"/>
        <v>404.97015566748405</v>
      </c>
      <c r="T3919" s="1060">
        <f t="shared" si="185"/>
        <v>8.6023811563169045E-2</v>
      </c>
    </row>
    <row r="3920" spans="1:20" s="1063" customFormat="1">
      <c r="A3920" s="1063" t="s">
        <v>846</v>
      </c>
      <c r="B3920" s="1063" t="s">
        <v>768</v>
      </c>
      <c r="C3920" s="1063" t="s">
        <v>118</v>
      </c>
      <c r="D3920" s="1063" t="s">
        <v>2402</v>
      </c>
      <c r="E3920" s="1066">
        <v>2020</v>
      </c>
      <c r="F3920" s="1066" t="s">
        <v>2336</v>
      </c>
      <c r="G3920" s="1064">
        <v>43636</v>
      </c>
      <c r="H3920" s="1117">
        <f t="shared" si="183"/>
        <v>2019</v>
      </c>
      <c r="I3920" s="1118">
        <v>43859.592584027778</v>
      </c>
      <c r="J3920" s="1063" t="s">
        <v>843</v>
      </c>
      <c r="K3920" s="1063" t="s">
        <v>842</v>
      </c>
      <c r="L3920" s="1063" t="s">
        <v>825</v>
      </c>
      <c r="M3920" s="1063">
        <v>836.10799999999995</v>
      </c>
      <c r="N3920" s="1063">
        <v>0.182</v>
      </c>
      <c r="O3920" s="1062">
        <f>VLOOKUP(C3920,'A. Rate Class Allocations'!$B$124:$J$128,6,FALSE)</f>
        <v>0.96094519236849896</v>
      </c>
      <c r="P3920" s="1061">
        <f>VLOOKUP(C3920,'A. Rate Class Allocations'!$B$124:$J$128,8,FALSE)</f>
        <v>0.98007105038154396</v>
      </c>
      <c r="Q3920" s="1061">
        <f>VLOOKUP(C3920,'A. Rate Class Allocations'!$B$124:$J$128,7,FALSE)</f>
        <v>1.0700573423086499</v>
      </c>
      <c r="R3920" s="1061">
        <f>VLOOKUP(C3920,'A. Rate Class Allocations'!$B$124:$J$128,9,FALSE)</f>
        <v>0.85888650963597402</v>
      </c>
      <c r="S3920" s="1060">
        <f t="shared" si="184"/>
        <v>787.44196935344121</v>
      </c>
      <c r="T3920" s="1060">
        <f t="shared" si="185"/>
        <v>0.16726852248393978</v>
      </c>
    </row>
    <row r="3921" spans="1:20" s="1063" customFormat="1">
      <c r="A3921" s="1063" t="s">
        <v>846</v>
      </c>
      <c r="B3921" s="1063" t="s">
        <v>768</v>
      </c>
      <c r="C3921" s="1063" t="s">
        <v>118</v>
      </c>
      <c r="D3921" s="1063" t="s">
        <v>2402</v>
      </c>
      <c r="E3921" s="1066">
        <v>2020</v>
      </c>
      <c r="F3921" s="1066" t="s">
        <v>2336</v>
      </c>
      <c r="G3921" s="1064">
        <v>43636</v>
      </c>
      <c r="H3921" s="1117">
        <f t="shared" si="183"/>
        <v>2019</v>
      </c>
      <c r="I3921" s="1118">
        <v>43859.592584027778</v>
      </c>
      <c r="J3921" s="1063" t="s">
        <v>843</v>
      </c>
      <c r="K3921" s="1063" t="s">
        <v>842</v>
      </c>
      <c r="L3921" s="1063" t="s">
        <v>825</v>
      </c>
      <c r="M3921" s="1063">
        <v>1863.3263999999999</v>
      </c>
      <c r="N3921" s="1063">
        <v>0.40560000000000002</v>
      </c>
      <c r="O3921" s="1062">
        <f>VLOOKUP(C3921,'A. Rate Class Allocations'!$B$124:$J$128,6,FALSE)</f>
        <v>0.96094519236849896</v>
      </c>
      <c r="P3921" s="1061">
        <f>VLOOKUP(C3921,'A. Rate Class Allocations'!$B$124:$J$128,8,FALSE)</f>
        <v>0.98007105038154396</v>
      </c>
      <c r="Q3921" s="1061">
        <f>VLOOKUP(C3921,'A. Rate Class Allocations'!$B$124:$J$128,7,FALSE)</f>
        <v>1.0700573423086499</v>
      </c>
      <c r="R3921" s="1061">
        <f>VLOOKUP(C3921,'A. Rate Class Allocations'!$B$124:$J$128,9,FALSE)</f>
        <v>0.85888650963597402</v>
      </c>
      <c r="S3921" s="1060">
        <f t="shared" si="184"/>
        <v>1754.8706745590973</v>
      </c>
      <c r="T3921" s="1060">
        <f t="shared" si="185"/>
        <v>0.37276985010706581</v>
      </c>
    </row>
    <row r="3922" spans="1:20" s="1063" customFormat="1">
      <c r="A3922" s="1063" t="s">
        <v>846</v>
      </c>
      <c r="B3922" s="1063" t="s">
        <v>768</v>
      </c>
      <c r="C3922" s="1063" t="s">
        <v>118</v>
      </c>
      <c r="D3922" s="1063" t="s">
        <v>2403</v>
      </c>
      <c r="E3922" s="1066">
        <v>2020</v>
      </c>
      <c r="F3922" s="1066" t="s">
        <v>2336</v>
      </c>
      <c r="G3922" s="1064">
        <v>43657</v>
      </c>
      <c r="H3922" s="1117">
        <f t="shared" si="183"/>
        <v>2019</v>
      </c>
      <c r="I3922" s="1118">
        <v>43867.605237314812</v>
      </c>
      <c r="J3922" s="1063" t="s">
        <v>843</v>
      </c>
      <c r="K3922" s="1063" t="s">
        <v>842</v>
      </c>
      <c r="L3922" s="1063" t="s">
        <v>825</v>
      </c>
      <c r="M3922" s="1063">
        <v>802.11239999999998</v>
      </c>
      <c r="N3922" s="1063">
        <v>0.17460000000000001</v>
      </c>
      <c r="O3922" s="1062">
        <f>VLOOKUP(C3922,'A. Rate Class Allocations'!$B$124:$J$128,6,FALSE)</f>
        <v>0.96094519236849896</v>
      </c>
      <c r="P3922" s="1061">
        <f>VLOOKUP(C3922,'A. Rate Class Allocations'!$B$124:$J$128,8,FALSE)</f>
        <v>0.98007105038154396</v>
      </c>
      <c r="Q3922" s="1061">
        <f>VLOOKUP(C3922,'A. Rate Class Allocations'!$B$124:$J$128,7,FALSE)</f>
        <v>1.0700573423086499</v>
      </c>
      <c r="R3922" s="1061">
        <f>VLOOKUP(C3922,'A. Rate Class Allocations'!$B$124:$J$128,9,FALSE)</f>
        <v>0.85888650963597402</v>
      </c>
      <c r="S3922" s="1060">
        <f t="shared" si="184"/>
        <v>755.4250980720376</v>
      </c>
      <c r="T3922" s="1060">
        <f t="shared" si="185"/>
        <v>0.1604674946466807</v>
      </c>
    </row>
    <row r="3923" spans="1:20" s="1063" customFormat="1">
      <c r="A3923" s="1063" t="s">
        <v>846</v>
      </c>
      <c r="B3923" s="1063" t="s">
        <v>768</v>
      </c>
      <c r="C3923" s="1063" t="s">
        <v>118</v>
      </c>
      <c r="D3923" s="1063" t="s">
        <v>2403</v>
      </c>
      <c r="E3923" s="1066">
        <v>2020</v>
      </c>
      <c r="F3923" s="1066" t="s">
        <v>2336</v>
      </c>
      <c r="G3923" s="1064">
        <v>43657</v>
      </c>
      <c r="H3923" s="1117">
        <f t="shared" si="183"/>
        <v>2019</v>
      </c>
      <c r="I3923" s="1118">
        <v>43867.605237314812</v>
      </c>
      <c r="J3923" s="1063" t="s">
        <v>843</v>
      </c>
      <c r="K3923" s="1063" t="s">
        <v>842</v>
      </c>
      <c r="L3923" s="1063" t="s">
        <v>825</v>
      </c>
      <c r="M3923" s="1063">
        <v>955.55200000000002</v>
      </c>
      <c r="N3923" s="1063">
        <v>0.20799999999999999</v>
      </c>
      <c r="O3923" s="1062">
        <f>VLOOKUP(C3923,'A. Rate Class Allocations'!$B$124:$J$128,6,FALSE)</f>
        <v>0.96094519236849896</v>
      </c>
      <c r="P3923" s="1061">
        <f>VLOOKUP(C3923,'A. Rate Class Allocations'!$B$124:$J$128,8,FALSE)</f>
        <v>0.98007105038154396</v>
      </c>
      <c r="Q3923" s="1061">
        <f>VLOOKUP(C3923,'A. Rate Class Allocations'!$B$124:$J$128,7,FALSE)</f>
        <v>1.0700573423086499</v>
      </c>
      <c r="R3923" s="1061">
        <f>VLOOKUP(C3923,'A. Rate Class Allocations'!$B$124:$J$128,9,FALSE)</f>
        <v>0.85888650963597402</v>
      </c>
      <c r="S3923" s="1060">
        <f t="shared" si="184"/>
        <v>899.93367926107578</v>
      </c>
      <c r="T3923" s="1060">
        <f t="shared" si="185"/>
        <v>0.19116402569593116</v>
      </c>
    </row>
    <row r="3924" spans="1:20" s="1063" customFormat="1">
      <c r="A3924" s="1063" t="s">
        <v>846</v>
      </c>
      <c r="B3924" s="1063" t="s">
        <v>768</v>
      </c>
      <c r="C3924" s="1063" t="s">
        <v>118</v>
      </c>
      <c r="D3924" s="1063" t="s">
        <v>2403</v>
      </c>
      <c r="E3924" s="1066">
        <v>2020</v>
      </c>
      <c r="F3924" s="1066" t="s">
        <v>2336</v>
      </c>
      <c r="G3924" s="1064">
        <v>43657</v>
      </c>
      <c r="H3924" s="1117">
        <f t="shared" si="183"/>
        <v>2019</v>
      </c>
      <c r="I3924" s="1118">
        <v>43867.605237314812</v>
      </c>
      <c r="J3924" s="1063" t="s">
        <v>843</v>
      </c>
      <c r="K3924" s="1063" t="s">
        <v>842</v>
      </c>
      <c r="L3924" s="1063" t="s">
        <v>825</v>
      </c>
      <c r="M3924" s="1063">
        <v>4514.9831999999997</v>
      </c>
      <c r="N3924" s="1063">
        <v>0.98280000000000001</v>
      </c>
      <c r="O3924" s="1062">
        <f>VLOOKUP(C3924,'A. Rate Class Allocations'!$B$124:$J$128,6,FALSE)</f>
        <v>0.96094519236849896</v>
      </c>
      <c r="P3924" s="1061">
        <f>VLOOKUP(C3924,'A. Rate Class Allocations'!$B$124:$J$128,8,FALSE)</f>
        <v>0.98007105038154396</v>
      </c>
      <c r="Q3924" s="1061">
        <f>VLOOKUP(C3924,'A. Rate Class Allocations'!$B$124:$J$128,7,FALSE)</f>
        <v>1.0700573423086499</v>
      </c>
      <c r="R3924" s="1061">
        <f>VLOOKUP(C3924,'A. Rate Class Allocations'!$B$124:$J$128,9,FALSE)</f>
        <v>0.85888650963597402</v>
      </c>
      <c r="S3924" s="1060">
        <f t="shared" si="184"/>
        <v>4252.1866345085828</v>
      </c>
      <c r="T3924" s="1060">
        <f t="shared" si="185"/>
        <v>0.90325002141327493</v>
      </c>
    </row>
    <row r="3925" spans="1:20" s="1063" customFormat="1">
      <c r="A3925" s="1063" t="s">
        <v>846</v>
      </c>
      <c r="B3925" s="1063" t="s">
        <v>768</v>
      </c>
      <c r="C3925" s="1063" t="s">
        <v>118</v>
      </c>
      <c r="D3925" s="1063" t="s">
        <v>2403</v>
      </c>
      <c r="E3925" s="1066">
        <v>2020</v>
      </c>
      <c r="F3925" s="1066" t="s">
        <v>2336</v>
      </c>
      <c r="G3925" s="1064">
        <v>43657</v>
      </c>
      <c r="H3925" s="1117">
        <f t="shared" si="183"/>
        <v>2019</v>
      </c>
      <c r="I3925" s="1118">
        <v>43867.605237314812</v>
      </c>
      <c r="J3925" s="1063" t="s">
        <v>843</v>
      </c>
      <c r="K3925" s="1063" t="s">
        <v>842</v>
      </c>
      <c r="L3925" s="1063" t="s">
        <v>825</v>
      </c>
      <c r="M3925" s="1063">
        <v>4299.9840000000004</v>
      </c>
      <c r="N3925" s="1063">
        <v>0.93600000000000005</v>
      </c>
      <c r="O3925" s="1062">
        <f>VLOOKUP(C3925,'A. Rate Class Allocations'!$B$124:$J$128,6,FALSE)</f>
        <v>0.96094519236849896</v>
      </c>
      <c r="P3925" s="1061">
        <f>VLOOKUP(C3925,'A. Rate Class Allocations'!$B$124:$J$128,8,FALSE)</f>
        <v>0.98007105038154396</v>
      </c>
      <c r="Q3925" s="1061">
        <f>VLOOKUP(C3925,'A. Rate Class Allocations'!$B$124:$J$128,7,FALSE)</f>
        <v>1.0700573423086499</v>
      </c>
      <c r="R3925" s="1061">
        <f>VLOOKUP(C3925,'A. Rate Class Allocations'!$B$124:$J$128,9,FALSE)</f>
        <v>0.85888650963597402</v>
      </c>
      <c r="S3925" s="1060">
        <f t="shared" si="184"/>
        <v>4049.7015566748414</v>
      </c>
      <c r="T3925" s="1060">
        <f t="shared" si="185"/>
        <v>0.86023811563169039</v>
      </c>
    </row>
    <row r="3926" spans="1:20" s="1063" customFormat="1">
      <c r="A3926" s="1063" t="s">
        <v>846</v>
      </c>
      <c r="B3926" s="1063" t="s">
        <v>768</v>
      </c>
      <c r="C3926" s="1063" t="s">
        <v>118</v>
      </c>
      <c r="D3926" s="1063" t="s">
        <v>2403</v>
      </c>
      <c r="E3926" s="1066">
        <v>2020</v>
      </c>
      <c r="F3926" s="1066" t="s">
        <v>2336</v>
      </c>
      <c r="G3926" s="1064">
        <v>43657</v>
      </c>
      <c r="H3926" s="1117">
        <f t="shared" si="183"/>
        <v>2019</v>
      </c>
      <c r="I3926" s="1118">
        <v>43867.605237314812</v>
      </c>
      <c r="J3926" s="1063" t="s">
        <v>843</v>
      </c>
      <c r="K3926" s="1063" t="s">
        <v>842</v>
      </c>
      <c r="L3926" s="1063" t="s">
        <v>825</v>
      </c>
      <c r="M3926" s="1063">
        <v>1130.124</v>
      </c>
      <c r="N3926" s="1063">
        <v>0</v>
      </c>
      <c r="O3926" s="1062">
        <f>VLOOKUP(C3926,'A. Rate Class Allocations'!$B$124:$J$128,6,FALSE)</f>
        <v>0.96094519236849896</v>
      </c>
      <c r="P3926" s="1061">
        <f>VLOOKUP(C3926,'A. Rate Class Allocations'!$B$124:$J$128,8,FALSE)</f>
        <v>0.98007105038154396</v>
      </c>
      <c r="Q3926" s="1061">
        <f>VLOOKUP(C3926,'A. Rate Class Allocations'!$B$124:$J$128,7,FALSE)</f>
        <v>1.0700573423086499</v>
      </c>
      <c r="R3926" s="1061">
        <f>VLOOKUP(C3926,'A. Rate Class Allocations'!$B$124:$J$128,9,FALSE)</f>
        <v>0.85888650963597402</v>
      </c>
      <c r="S3926" s="1060">
        <f t="shared" si="184"/>
        <v>1064.3446398953108</v>
      </c>
      <c r="T3926" s="1060">
        <f t="shared" si="185"/>
        <v>0</v>
      </c>
    </row>
    <row r="3927" spans="1:20" s="1063" customFormat="1">
      <c r="A3927" s="1063" t="s">
        <v>846</v>
      </c>
      <c r="B3927" s="1063" t="s">
        <v>768</v>
      </c>
      <c r="C3927" s="1063" t="s">
        <v>118</v>
      </c>
      <c r="D3927" s="1063" t="s">
        <v>2404</v>
      </c>
      <c r="E3927" s="1066">
        <v>2020</v>
      </c>
      <c r="F3927" s="1066" t="s">
        <v>2336</v>
      </c>
      <c r="G3927" s="1064">
        <v>43584</v>
      </c>
      <c r="H3927" s="1117">
        <f t="shared" si="183"/>
        <v>2019</v>
      </c>
      <c r="I3927" s="1118">
        <v>43901.717748854164</v>
      </c>
      <c r="J3927" s="1063" t="s">
        <v>843</v>
      </c>
      <c r="K3927" s="1063" t="s">
        <v>842</v>
      </c>
      <c r="L3927" s="1063" t="s">
        <v>825</v>
      </c>
      <c r="M3927" s="1063">
        <v>429.9984</v>
      </c>
      <c r="N3927" s="1063">
        <v>9.3600000000000003E-2</v>
      </c>
      <c r="O3927" s="1062">
        <f>VLOOKUP(C3927,'A. Rate Class Allocations'!$B$124:$J$128,6,FALSE)</f>
        <v>0.96094519236849896</v>
      </c>
      <c r="P3927" s="1061">
        <f>VLOOKUP(C3927,'A. Rate Class Allocations'!$B$124:$J$128,8,FALSE)</f>
        <v>0.98007105038154396</v>
      </c>
      <c r="Q3927" s="1061">
        <f>VLOOKUP(C3927,'A. Rate Class Allocations'!$B$124:$J$128,7,FALSE)</f>
        <v>1.0700573423086499</v>
      </c>
      <c r="R3927" s="1061">
        <f>VLOOKUP(C3927,'A. Rate Class Allocations'!$B$124:$J$128,9,FALSE)</f>
        <v>0.85888650963597402</v>
      </c>
      <c r="S3927" s="1060">
        <f t="shared" si="184"/>
        <v>404.97015566748405</v>
      </c>
      <c r="T3927" s="1060">
        <f t="shared" si="185"/>
        <v>8.6023811563169045E-2</v>
      </c>
    </row>
    <row r="3928" spans="1:20" s="1063" customFormat="1">
      <c r="A3928" s="1063" t="s">
        <v>846</v>
      </c>
      <c r="B3928" s="1063" t="s">
        <v>768</v>
      </c>
      <c r="C3928" s="1063" t="s">
        <v>118</v>
      </c>
      <c r="D3928" s="1063" t="s">
        <v>2404</v>
      </c>
      <c r="E3928" s="1066">
        <v>2020</v>
      </c>
      <c r="F3928" s="1066" t="s">
        <v>2336</v>
      </c>
      <c r="G3928" s="1064">
        <v>43584</v>
      </c>
      <c r="H3928" s="1117">
        <f t="shared" si="183"/>
        <v>2019</v>
      </c>
      <c r="I3928" s="1118">
        <v>43901.717748854164</v>
      </c>
      <c r="J3928" s="1063" t="s">
        <v>843</v>
      </c>
      <c r="K3928" s="1063" t="s">
        <v>842</v>
      </c>
      <c r="L3928" s="1063" t="s">
        <v>825</v>
      </c>
      <c r="M3928" s="1063">
        <v>3439.9872</v>
      </c>
      <c r="N3928" s="1063">
        <v>0.74880000000000002</v>
      </c>
      <c r="O3928" s="1062">
        <f>VLOOKUP(C3928,'A. Rate Class Allocations'!$B$124:$J$128,6,FALSE)</f>
        <v>0.96094519236849896</v>
      </c>
      <c r="P3928" s="1061">
        <f>VLOOKUP(C3928,'A. Rate Class Allocations'!$B$124:$J$128,8,FALSE)</f>
        <v>0.98007105038154396</v>
      </c>
      <c r="Q3928" s="1061">
        <f>VLOOKUP(C3928,'A. Rate Class Allocations'!$B$124:$J$128,7,FALSE)</f>
        <v>1.0700573423086499</v>
      </c>
      <c r="R3928" s="1061">
        <f>VLOOKUP(C3928,'A. Rate Class Allocations'!$B$124:$J$128,9,FALSE)</f>
        <v>0.85888650963597402</v>
      </c>
      <c r="S3928" s="1060">
        <f t="shared" si="184"/>
        <v>3239.7612453398724</v>
      </c>
      <c r="T3928" s="1060">
        <f t="shared" si="185"/>
        <v>0.68819049250535236</v>
      </c>
    </row>
    <row r="3929" spans="1:20" s="1063" customFormat="1">
      <c r="A3929" s="1063" t="s">
        <v>846</v>
      </c>
      <c r="B3929" s="1063" t="s">
        <v>768</v>
      </c>
      <c r="C3929" s="1063" t="s">
        <v>118</v>
      </c>
      <c r="D3929" s="1063" t="s">
        <v>2405</v>
      </c>
      <c r="E3929" s="1066">
        <v>2020</v>
      </c>
      <c r="F3929" s="1066" t="s">
        <v>2336</v>
      </c>
      <c r="G3929" s="1064">
        <v>43840</v>
      </c>
      <c r="H3929" s="1117">
        <f t="shared" si="183"/>
        <v>2020</v>
      </c>
      <c r="I3929" s="1118">
        <v>43851.83390672454</v>
      </c>
      <c r="J3929" s="1063" t="s">
        <v>843</v>
      </c>
      <c r="K3929" s="1063" t="s">
        <v>842</v>
      </c>
      <c r="L3929" s="1063" t="s">
        <v>825</v>
      </c>
      <c r="M3929" s="1063">
        <v>214.9992</v>
      </c>
      <c r="N3929" s="1063">
        <v>4.6800000000000001E-2</v>
      </c>
      <c r="O3929" s="1062">
        <f>VLOOKUP(C3929,'A. Rate Class Allocations'!$B$124:$J$128,6,FALSE)</f>
        <v>0.96094519236849896</v>
      </c>
      <c r="P3929" s="1061">
        <f>VLOOKUP(C3929,'A. Rate Class Allocations'!$B$124:$J$128,8,FALSE)</f>
        <v>0.98007105038154396</v>
      </c>
      <c r="Q3929" s="1061">
        <f>VLOOKUP(C3929,'A. Rate Class Allocations'!$B$124:$J$128,7,FALSE)</f>
        <v>1.0700573423086499</v>
      </c>
      <c r="R3929" s="1061">
        <f>VLOOKUP(C3929,'A. Rate Class Allocations'!$B$124:$J$128,9,FALSE)</f>
        <v>0.85888650963597402</v>
      </c>
      <c r="S3929" s="1060">
        <f t="shared" si="184"/>
        <v>202.48507783374203</v>
      </c>
      <c r="T3929" s="1060">
        <f t="shared" si="185"/>
        <v>4.3011905781584522E-2</v>
      </c>
    </row>
    <row r="3930" spans="1:20" s="1063" customFormat="1">
      <c r="A3930" s="1063" t="s">
        <v>846</v>
      </c>
      <c r="B3930" s="1063" t="s">
        <v>768</v>
      </c>
      <c r="C3930" s="1063" t="s">
        <v>118</v>
      </c>
      <c r="D3930" s="1063" t="s">
        <v>2405</v>
      </c>
      <c r="E3930" s="1066">
        <v>2020</v>
      </c>
      <c r="F3930" s="1066" t="s">
        <v>2336</v>
      </c>
      <c r="G3930" s="1064">
        <v>43840</v>
      </c>
      <c r="H3930" s="1117">
        <f t="shared" ref="H3930:H3993" si="186">YEAR(G3930)</f>
        <v>2020</v>
      </c>
      <c r="I3930" s="1118">
        <v>43851.83390672454</v>
      </c>
      <c r="J3930" s="1063" t="s">
        <v>843</v>
      </c>
      <c r="K3930" s="1063" t="s">
        <v>842</v>
      </c>
      <c r="L3930" s="1063" t="s">
        <v>825</v>
      </c>
      <c r="M3930" s="1063">
        <v>2388.88</v>
      </c>
      <c r="N3930" s="1063">
        <v>0.52</v>
      </c>
      <c r="O3930" s="1062">
        <f>VLOOKUP(C3930,'A. Rate Class Allocations'!$B$124:$J$128,6,FALSE)</f>
        <v>0.96094519236849896</v>
      </c>
      <c r="P3930" s="1061">
        <f>VLOOKUP(C3930,'A. Rate Class Allocations'!$B$124:$J$128,8,FALSE)</f>
        <v>0.98007105038154396</v>
      </c>
      <c r="Q3930" s="1061">
        <f>VLOOKUP(C3930,'A. Rate Class Allocations'!$B$124:$J$128,7,FALSE)</f>
        <v>1.0700573423086499</v>
      </c>
      <c r="R3930" s="1061">
        <f>VLOOKUP(C3930,'A. Rate Class Allocations'!$B$124:$J$128,9,FALSE)</f>
        <v>0.85888650963597402</v>
      </c>
      <c r="S3930" s="1060">
        <f t="shared" ref="S3930:S3993" si="187">M3930*O3930*P3930</f>
        <v>2249.8341981526892</v>
      </c>
      <c r="T3930" s="1060">
        <f t="shared" ref="T3930:T3993" si="188">N3930*Q3930*R3930</f>
        <v>0.47791006423982796</v>
      </c>
    </row>
    <row r="3931" spans="1:20" s="1063" customFormat="1">
      <c r="A3931" s="1063" t="s">
        <v>846</v>
      </c>
      <c r="B3931" s="1063" t="s">
        <v>768</v>
      </c>
      <c r="C3931" s="1063" t="s">
        <v>118</v>
      </c>
      <c r="D3931" s="1063" t="s">
        <v>2405</v>
      </c>
      <c r="E3931" s="1066">
        <v>2020</v>
      </c>
      <c r="F3931" s="1066" t="s">
        <v>2336</v>
      </c>
      <c r="G3931" s="1064">
        <v>43840</v>
      </c>
      <c r="H3931" s="1117">
        <f t="shared" si="186"/>
        <v>2020</v>
      </c>
      <c r="I3931" s="1118">
        <v>43851.83390672454</v>
      </c>
      <c r="J3931" s="1063" t="s">
        <v>843</v>
      </c>
      <c r="K3931" s="1063" t="s">
        <v>842</v>
      </c>
      <c r="L3931" s="1063" t="s">
        <v>825</v>
      </c>
      <c r="M3931" s="1063">
        <v>4299.9840000000004</v>
      </c>
      <c r="N3931" s="1063">
        <v>0.93600000000000005</v>
      </c>
      <c r="O3931" s="1062">
        <f>VLOOKUP(C3931,'A. Rate Class Allocations'!$B$124:$J$128,6,FALSE)</f>
        <v>0.96094519236849896</v>
      </c>
      <c r="P3931" s="1061">
        <f>VLOOKUP(C3931,'A. Rate Class Allocations'!$B$124:$J$128,8,FALSE)</f>
        <v>0.98007105038154396</v>
      </c>
      <c r="Q3931" s="1061">
        <f>VLOOKUP(C3931,'A. Rate Class Allocations'!$B$124:$J$128,7,FALSE)</f>
        <v>1.0700573423086499</v>
      </c>
      <c r="R3931" s="1061">
        <f>VLOOKUP(C3931,'A. Rate Class Allocations'!$B$124:$J$128,9,FALSE)</f>
        <v>0.85888650963597402</v>
      </c>
      <c r="S3931" s="1060">
        <f t="shared" si="187"/>
        <v>4049.7015566748414</v>
      </c>
      <c r="T3931" s="1060">
        <f t="shared" si="188"/>
        <v>0.86023811563169039</v>
      </c>
    </row>
    <row r="3932" spans="1:20" s="1063" customFormat="1">
      <c r="A3932" s="1063" t="s">
        <v>846</v>
      </c>
      <c r="B3932" s="1063" t="s">
        <v>768</v>
      </c>
      <c r="C3932" s="1063" t="s">
        <v>118</v>
      </c>
      <c r="D3932" s="1063" t="s">
        <v>2405</v>
      </c>
      <c r="E3932" s="1066">
        <v>2020</v>
      </c>
      <c r="F3932" s="1066" t="s">
        <v>2336</v>
      </c>
      <c r="G3932" s="1064">
        <v>43840</v>
      </c>
      <c r="H3932" s="1117">
        <f t="shared" si="186"/>
        <v>2020</v>
      </c>
      <c r="I3932" s="1118">
        <v>43851.83390672454</v>
      </c>
      <c r="J3932" s="1063" t="s">
        <v>843</v>
      </c>
      <c r="K3932" s="1063" t="s">
        <v>842</v>
      </c>
      <c r="L3932" s="1063" t="s">
        <v>825</v>
      </c>
      <c r="M3932" s="1063">
        <v>1764.096</v>
      </c>
      <c r="N3932" s="1063">
        <v>0.38400000000000001</v>
      </c>
      <c r="O3932" s="1062">
        <f>VLOOKUP(C3932,'A. Rate Class Allocations'!$B$124:$J$128,6,FALSE)</f>
        <v>0.96094519236849896</v>
      </c>
      <c r="P3932" s="1061">
        <f>VLOOKUP(C3932,'A. Rate Class Allocations'!$B$124:$J$128,8,FALSE)</f>
        <v>0.98007105038154396</v>
      </c>
      <c r="Q3932" s="1061">
        <f>VLOOKUP(C3932,'A. Rate Class Allocations'!$B$124:$J$128,7,FALSE)</f>
        <v>1.0700573423086499</v>
      </c>
      <c r="R3932" s="1061">
        <f>VLOOKUP(C3932,'A. Rate Class Allocations'!$B$124:$J$128,9,FALSE)</f>
        <v>0.85888650963597402</v>
      </c>
      <c r="S3932" s="1060">
        <f t="shared" si="187"/>
        <v>1661.4160232512168</v>
      </c>
      <c r="T3932" s="1060">
        <f t="shared" si="188"/>
        <v>0.35291820128479601</v>
      </c>
    </row>
    <row r="3933" spans="1:20" s="1063" customFormat="1">
      <c r="A3933" s="1063" t="s">
        <v>846</v>
      </c>
      <c r="B3933" s="1063" t="s">
        <v>768</v>
      </c>
      <c r="C3933" s="1063" t="s">
        <v>118</v>
      </c>
      <c r="D3933" s="1063" t="s">
        <v>2406</v>
      </c>
      <c r="E3933" s="1066">
        <v>2020</v>
      </c>
      <c r="F3933" s="1066" t="s">
        <v>2336</v>
      </c>
      <c r="G3933" s="1064">
        <v>43668</v>
      </c>
      <c r="H3933" s="1117">
        <f t="shared" si="186"/>
        <v>2019</v>
      </c>
      <c r="I3933" s="1118">
        <v>43880.748747858794</v>
      </c>
      <c r="J3933" s="1063" t="s">
        <v>847</v>
      </c>
      <c r="K3933" s="1063" t="s">
        <v>842</v>
      </c>
      <c r="L3933" s="1063" t="s">
        <v>825</v>
      </c>
      <c r="M3933" s="1063">
        <v>1151</v>
      </c>
      <c r="N3933" s="1063">
        <v>0.08</v>
      </c>
      <c r="O3933" s="1062">
        <f>VLOOKUP(C3933,'A. Rate Class Allocations'!$B$124:$J$128,6,FALSE)</f>
        <v>0.96094519236849896</v>
      </c>
      <c r="P3933" s="1061">
        <f>VLOOKUP(C3933,'A. Rate Class Allocations'!$B$124:$J$128,8,FALSE)</f>
        <v>0.98007105038154396</v>
      </c>
      <c r="Q3933" s="1061">
        <f>VLOOKUP(C3933,'A. Rate Class Allocations'!$B$124:$J$128,7,FALSE)</f>
        <v>1.0700573423086499</v>
      </c>
      <c r="R3933" s="1061">
        <f>VLOOKUP(C3933,'A. Rate Class Allocations'!$B$124:$J$128,9,FALSE)</f>
        <v>0.85888650963597402</v>
      </c>
      <c r="S3933" s="1060">
        <f t="shared" si="187"/>
        <v>1084.0055432142867</v>
      </c>
      <c r="T3933" s="1060">
        <f t="shared" si="188"/>
        <v>7.3524625267665844E-2</v>
      </c>
    </row>
    <row r="3934" spans="1:20" s="1063" customFormat="1">
      <c r="A3934" s="1063" t="s">
        <v>846</v>
      </c>
      <c r="B3934" s="1063" t="s">
        <v>768</v>
      </c>
      <c r="C3934" s="1063" t="s">
        <v>118</v>
      </c>
      <c r="D3934" s="1063" t="s">
        <v>2406</v>
      </c>
      <c r="E3934" s="1066">
        <v>2020</v>
      </c>
      <c r="F3934" s="1066" t="s">
        <v>2336</v>
      </c>
      <c r="G3934" s="1064">
        <v>43668</v>
      </c>
      <c r="H3934" s="1117">
        <f t="shared" si="186"/>
        <v>2019</v>
      </c>
      <c r="I3934" s="1118">
        <v>43880.748747858794</v>
      </c>
      <c r="J3934" s="1063" t="s">
        <v>847</v>
      </c>
      <c r="K3934" s="1063" t="s">
        <v>842</v>
      </c>
      <c r="L3934" s="1063" t="s">
        <v>825</v>
      </c>
      <c r="M3934" s="1063">
        <v>11452</v>
      </c>
      <c r="N3934" s="1063">
        <v>2</v>
      </c>
      <c r="O3934" s="1062">
        <f>VLOOKUP(C3934,'A. Rate Class Allocations'!$B$124:$J$128,6,FALSE)</f>
        <v>0.96094519236849896</v>
      </c>
      <c r="P3934" s="1061">
        <f>VLOOKUP(C3934,'A. Rate Class Allocations'!$B$124:$J$128,8,FALSE)</f>
        <v>0.98007105038154396</v>
      </c>
      <c r="Q3934" s="1061">
        <f>VLOOKUP(C3934,'A. Rate Class Allocations'!$B$124:$J$128,7,FALSE)</f>
        <v>1.0700573423086499</v>
      </c>
      <c r="R3934" s="1061">
        <f>VLOOKUP(C3934,'A. Rate Class Allocations'!$B$124:$J$128,9,FALSE)</f>
        <v>0.85888650963597402</v>
      </c>
      <c r="S3934" s="1060">
        <f t="shared" si="187"/>
        <v>10785.431347428332</v>
      </c>
      <c r="T3934" s="1060">
        <f t="shared" si="188"/>
        <v>1.838115631691646</v>
      </c>
    </row>
    <row r="3935" spans="1:20" s="1063" customFormat="1">
      <c r="A3935" s="1063" t="s">
        <v>846</v>
      </c>
      <c r="B3935" s="1063" t="s">
        <v>768</v>
      </c>
      <c r="C3935" s="1063" t="s">
        <v>118</v>
      </c>
      <c r="D3935" s="1063" t="s">
        <v>2406</v>
      </c>
      <c r="E3935" s="1066">
        <v>2020</v>
      </c>
      <c r="F3935" s="1066" t="s">
        <v>2336</v>
      </c>
      <c r="G3935" s="1064">
        <v>43668</v>
      </c>
      <c r="H3935" s="1117">
        <f t="shared" si="186"/>
        <v>2019</v>
      </c>
      <c r="I3935" s="1118">
        <v>43880.748747858794</v>
      </c>
      <c r="J3935" s="1063" t="s">
        <v>847</v>
      </c>
      <c r="K3935" s="1063" t="s">
        <v>872</v>
      </c>
      <c r="L3935" s="1063" t="s">
        <v>825</v>
      </c>
      <c r="M3935" s="1063">
        <v>992</v>
      </c>
      <c r="N3935" s="1063">
        <v>0.48</v>
      </c>
      <c r="O3935" s="1062">
        <f>VLOOKUP(C3935,'A. Rate Class Allocations'!$B$124:$J$128,6,FALSE)</f>
        <v>0.96094519236849896</v>
      </c>
      <c r="P3935" s="1061">
        <f>VLOOKUP(C3935,'A. Rate Class Allocations'!$B$124:$J$128,8,FALSE)</f>
        <v>0.98007105038154396</v>
      </c>
      <c r="Q3935" s="1061">
        <f>VLOOKUP(C3935,'A. Rate Class Allocations'!$B$124:$J$128,7,FALSE)</f>
        <v>1.0700573423086499</v>
      </c>
      <c r="R3935" s="1061">
        <f>VLOOKUP(C3935,'A. Rate Class Allocations'!$B$124:$J$128,9,FALSE)</f>
        <v>0.85888650963597402</v>
      </c>
      <c r="S3935" s="1060">
        <f t="shared" si="187"/>
        <v>934.26020753134014</v>
      </c>
      <c r="T3935" s="1060">
        <f t="shared" si="188"/>
        <v>0.44114775160599501</v>
      </c>
    </row>
    <row r="3936" spans="1:20" s="1063" customFormat="1">
      <c r="A3936" s="1063" t="s">
        <v>846</v>
      </c>
      <c r="B3936" s="1063" t="s">
        <v>768</v>
      </c>
      <c r="C3936" s="1063" t="s">
        <v>118</v>
      </c>
      <c r="D3936" s="1063" t="s">
        <v>2407</v>
      </c>
      <c r="E3936" s="1066">
        <v>2020</v>
      </c>
      <c r="F3936" s="1066" t="s">
        <v>2336</v>
      </c>
      <c r="G3936" s="1064">
        <v>43864</v>
      </c>
      <c r="H3936" s="1117">
        <f t="shared" si="186"/>
        <v>2020</v>
      </c>
      <c r="I3936" s="1118">
        <v>43880.748368576387</v>
      </c>
      <c r="J3936" s="1063" t="s">
        <v>843</v>
      </c>
      <c r="K3936" s="1063" t="s">
        <v>842</v>
      </c>
      <c r="L3936" s="1063" t="s">
        <v>825</v>
      </c>
      <c r="M3936" s="1063">
        <v>644.99760000000003</v>
      </c>
      <c r="N3936" s="1063">
        <v>0.1404</v>
      </c>
      <c r="O3936" s="1062">
        <f>VLOOKUP(C3936,'A. Rate Class Allocations'!$B$124:$J$128,6,FALSE)</f>
        <v>0.96094519236849896</v>
      </c>
      <c r="P3936" s="1061">
        <f>VLOOKUP(C3936,'A. Rate Class Allocations'!$B$124:$J$128,8,FALSE)</f>
        <v>0.98007105038154396</v>
      </c>
      <c r="Q3936" s="1061">
        <f>VLOOKUP(C3936,'A. Rate Class Allocations'!$B$124:$J$128,7,FALSE)</f>
        <v>1.0700573423086499</v>
      </c>
      <c r="R3936" s="1061">
        <f>VLOOKUP(C3936,'A. Rate Class Allocations'!$B$124:$J$128,9,FALSE)</f>
        <v>0.85888650963597402</v>
      </c>
      <c r="S3936" s="1060">
        <f t="shared" si="187"/>
        <v>607.45523350122608</v>
      </c>
      <c r="T3936" s="1060">
        <f t="shared" si="188"/>
        <v>0.12903571734475355</v>
      </c>
    </row>
    <row r="3937" spans="1:20" s="1063" customFormat="1">
      <c r="A3937" s="1063" t="s">
        <v>846</v>
      </c>
      <c r="B3937" s="1063" t="s">
        <v>768</v>
      </c>
      <c r="C3937" s="1063" t="s">
        <v>118</v>
      </c>
      <c r="D3937" s="1063" t="s">
        <v>2407</v>
      </c>
      <c r="E3937" s="1066">
        <v>2020</v>
      </c>
      <c r="F3937" s="1066" t="s">
        <v>2336</v>
      </c>
      <c r="G3937" s="1064">
        <v>43864</v>
      </c>
      <c r="H3937" s="1117">
        <f t="shared" si="186"/>
        <v>2020</v>
      </c>
      <c r="I3937" s="1118">
        <v>43880.748368576387</v>
      </c>
      <c r="J3937" s="1063" t="s">
        <v>843</v>
      </c>
      <c r="K3937" s="1063" t="s">
        <v>842</v>
      </c>
      <c r="L3937" s="1063" t="s">
        <v>825</v>
      </c>
      <c r="M3937" s="1063">
        <v>5016.6480000000001</v>
      </c>
      <c r="N3937" s="1063">
        <v>1.0920000000000001</v>
      </c>
      <c r="O3937" s="1062">
        <f>VLOOKUP(C3937,'A. Rate Class Allocations'!$B$124:$J$128,6,FALSE)</f>
        <v>0.96094519236849896</v>
      </c>
      <c r="P3937" s="1061">
        <f>VLOOKUP(C3937,'A. Rate Class Allocations'!$B$124:$J$128,8,FALSE)</f>
        <v>0.98007105038154396</v>
      </c>
      <c r="Q3937" s="1061">
        <f>VLOOKUP(C3937,'A. Rate Class Allocations'!$B$124:$J$128,7,FALSE)</f>
        <v>1.0700573423086499</v>
      </c>
      <c r="R3937" s="1061">
        <f>VLOOKUP(C3937,'A. Rate Class Allocations'!$B$124:$J$128,9,FALSE)</f>
        <v>0.85888650963597402</v>
      </c>
      <c r="S3937" s="1060">
        <f t="shared" si="187"/>
        <v>4724.6518161206468</v>
      </c>
      <c r="T3937" s="1060">
        <f t="shared" si="188"/>
        <v>1.0036111349036387</v>
      </c>
    </row>
    <row r="3938" spans="1:20" s="1063" customFormat="1">
      <c r="A3938" s="1063" t="s">
        <v>846</v>
      </c>
      <c r="B3938" s="1063" t="s">
        <v>768</v>
      </c>
      <c r="C3938" s="1063" t="s">
        <v>118</v>
      </c>
      <c r="D3938" s="1063" t="s">
        <v>2408</v>
      </c>
      <c r="E3938" s="1066">
        <v>2020</v>
      </c>
      <c r="F3938" s="1066" t="s">
        <v>2336</v>
      </c>
      <c r="G3938" s="1064">
        <v>43616</v>
      </c>
      <c r="H3938" s="1117">
        <f t="shared" si="186"/>
        <v>2019</v>
      </c>
      <c r="I3938" s="1118">
        <v>43872.634175057872</v>
      </c>
      <c r="J3938" s="1063" t="s">
        <v>847</v>
      </c>
      <c r="K3938" s="1063" t="s">
        <v>842</v>
      </c>
      <c r="L3938" s="1063" t="s">
        <v>825</v>
      </c>
      <c r="M3938" s="1063">
        <v>14178</v>
      </c>
      <c r="N3938" s="1063">
        <v>4.0999999999999996</v>
      </c>
      <c r="O3938" s="1062">
        <f>VLOOKUP(C3938,'A. Rate Class Allocations'!$B$124:$J$128,6,FALSE)</f>
        <v>0.96094519236849896</v>
      </c>
      <c r="P3938" s="1061">
        <f>VLOOKUP(C3938,'A. Rate Class Allocations'!$B$124:$J$128,8,FALSE)</f>
        <v>0.98007105038154396</v>
      </c>
      <c r="Q3938" s="1061">
        <f>VLOOKUP(C3938,'A. Rate Class Allocations'!$B$124:$J$128,7,FALSE)</f>
        <v>1.0700573423086499</v>
      </c>
      <c r="R3938" s="1061">
        <f>VLOOKUP(C3938,'A. Rate Class Allocations'!$B$124:$J$128,9,FALSE)</f>
        <v>0.85888650963597402</v>
      </c>
      <c r="S3938" s="1060">
        <f t="shared" si="187"/>
        <v>13352.76332901143</v>
      </c>
      <c r="T3938" s="1060">
        <f t="shared" si="188"/>
        <v>3.7681370449678737</v>
      </c>
    </row>
    <row r="3939" spans="1:20" s="1063" customFormat="1">
      <c r="A3939" s="1063" t="s">
        <v>846</v>
      </c>
      <c r="B3939" s="1063" t="s">
        <v>768</v>
      </c>
      <c r="C3939" s="1063" t="s">
        <v>118</v>
      </c>
      <c r="D3939" s="1063" t="s">
        <v>2409</v>
      </c>
      <c r="E3939" s="1066">
        <v>2020</v>
      </c>
      <c r="F3939" s="1066" t="s">
        <v>2336</v>
      </c>
      <c r="G3939" s="1064">
        <v>43563</v>
      </c>
      <c r="H3939" s="1117">
        <f t="shared" si="186"/>
        <v>2019</v>
      </c>
      <c r="I3939" s="1118">
        <v>43907.585701585645</v>
      </c>
      <c r="J3939" s="1063" t="s">
        <v>847</v>
      </c>
      <c r="K3939" s="1063" t="s">
        <v>842</v>
      </c>
      <c r="L3939" s="1063" t="s">
        <v>825</v>
      </c>
      <c r="M3939" s="1063">
        <v>8199</v>
      </c>
      <c r="N3939" s="1063">
        <v>0</v>
      </c>
      <c r="O3939" s="1062">
        <f>VLOOKUP(C3939,'A. Rate Class Allocations'!$B$124:$J$128,6,FALSE)</f>
        <v>0.96094519236849896</v>
      </c>
      <c r="P3939" s="1061">
        <f>VLOOKUP(C3939,'A. Rate Class Allocations'!$B$124:$J$128,8,FALSE)</f>
        <v>0.98007105038154396</v>
      </c>
      <c r="Q3939" s="1061">
        <f>VLOOKUP(C3939,'A. Rate Class Allocations'!$B$124:$J$128,7,FALSE)</f>
        <v>1.0700573423086499</v>
      </c>
      <c r="R3939" s="1061">
        <f>VLOOKUP(C3939,'A. Rate Class Allocations'!$B$124:$J$128,9,FALSE)</f>
        <v>0.85888650963597402</v>
      </c>
      <c r="S3939" s="1060">
        <f t="shared" si="187"/>
        <v>7721.7736305942108</v>
      </c>
      <c r="T3939" s="1060">
        <f t="shared" si="188"/>
        <v>0</v>
      </c>
    </row>
    <row r="3940" spans="1:20" s="1063" customFormat="1">
      <c r="A3940" s="1063" t="s">
        <v>846</v>
      </c>
      <c r="B3940" s="1063" t="s">
        <v>768</v>
      </c>
      <c r="C3940" s="1063" t="s">
        <v>118</v>
      </c>
      <c r="D3940" s="1063" t="s">
        <v>2410</v>
      </c>
      <c r="E3940" s="1066">
        <v>2020</v>
      </c>
      <c r="F3940" s="1066" t="s">
        <v>2336</v>
      </c>
      <c r="G3940" s="1064">
        <v>43735</v>
      </c>
      <c r="H3940" s="1117">
        <f t="shared" si="186"/>
        <v>2019</v>
      </c>
      <c r="I3940" s="1118">
        <v>43851.834120416665</v>
      </c>
      <c r="J3940" s="1063" t="s">
        <v>843</v>
      </c>
      <c r="K3940" s="1063" t="s">
        <v>872</v>
      </c>
      <c r="L3940" s="1063" t="s">
        <v>825</v>
      </c>
      <c r="M3940" s="1063">
        <v>30437</v>
      </c>
      <c r="N3940" s="1063">
        <v>4.1529999999999996</v>
      </c>
      <c r="O3940" s="1062">
        <f>VLOOKUP(C3940,'A. Rate Class Allocations'!$B$124:$J$128,6,FALSE)</f>
        <v>0.96094519236849896</v>
      </c>
      <c r="P3940" s="1061">
        <f>VLOOKUP(C3940,'A. Rate Class Allocations'!$B$124:$J$128,8,FALSE)</f>
        <v>0.98007105038154396</v>
      </c>
      <c r="Q3940" s="1061">
        <f>VLOOKUP(C3940,'A. Rate Class Allocations'!$B$124:$J$128,7,FALSE)</f>
        <v>1.0700573423086499</v>
      </c>
      <c r="R3940" s="1061">
        <f>VLOOKUP(C3940,'A. Rate Class Allocations'!$B$124:$J$128,9,FALSE)</f>
        <v>0.85888650963597402</v>
      </c>
      <c r="S3940" s="1060">
        <f t="shared" si="187"/>
        <v>28665.401145797783</v>
      </c>
      <c r="T3940" s="1060">
        <f t="shared" si="188"/>
        <v>3.8168471092077021</v>
      </c>
    </row>
    <row r="3941" spans="1:20" s="1063" customFormat="1">
      <c r="A3941" s="1063" t="s">
        <v>846</v>
      </c>
      <c r="B3941" s="1063" t="s">
        <v>768</v>
      </c>
      <c r="C3941" s="1063" t="s">
        <v>118</v>
      </c>
      <c r="D3941" s="1063" t="s">
        <v>2410</v>
      </c>
      <c r="E3941" s="1066">
        <v>2020</v>
      </c>
      <c r="F3941" s="1066" t="s">
        <v>2336</v>
      </c>
      <c r="G3941" s="1064">
        <v>43735</v>
      </c>
      <c r="H3941" s="1117">
        <f t="shared" si="186"/>
        <v>2019</v>
      </c>
      <c r="I3941" s="1118">
        <v>43851.834120416665</v>
      </c>
      <c r="J3941" s="1063" t="s">
        <v>843</v>
      </c>
      <c r="K3941" s="1063" t="s">
        <v>872</v>
      </c>
      <c r="L3941" s="1063" t="s">
        <v>825</v>
      </c>
      <c r="M3941" s="1063">
        <v>30437</v>
      </c>
      <c r="N3941" s="1063">
        <v>4.1529999999999996</v>
      </c>
      <c r="O3941" s="1062">
        <f>VLOOKUP(C3941,'A. Rate Class Allocations'!$B$124:$J$128,6,FALSE)</f>
        <v>0.96094519236849896</v>
      </c>
      <c r="P3941" s="1061">
        <f>VLOOKUP(C3941,'A. Rate Class Allocations'!$B$124:$J$128,8,FALSE)</f>
        <v>0.98007105038154396</v>
      </c>
      <c r="Q3941" s="1061">
        <f>VLOOKUP(C3941,'A. Rate Class Allocations'!$B$124:$J$128,7,FALSE)</f>
        <v>1.0700573423086499</v>
      </c>
      <c r="R3941" s="1061">
        <f>VLOOKUP(C3941,'A. Rate Class Allocations'!$B$124:$J$128,9,FALSE)</f>
        <v>0.85888650963597402</v>
      </c>
      <c r="S3941" s="1060">
        <f t="shared" si="187"/>
        <v>28665.401145797783</v>
      </c>
      <c r="T3941" s="1060">
        <f t="shared" si="188"/>
        <v>3.8168471092077021</v>
      </c>
    </row>
    <row r="3942" spans="1:20" s="1063" customFormat="1">
      <c r="A3942" s="1063" t="s">
        <v>846</v>
      </c>
      <c r="B3942" s="1063" t="s">
        <v>768</v>
      </c>
      <c r="C3942" s="1063" t="s">
        <v>118</v>
      </c>
      <c r="D3942" s="1063" t="s">
        <v>2411</v>
      </c>
      <c r="E3942" s="1066">
        <v>2020</v>
      </c>
      <c r="F3942" s="1066" t="s">
        <v>2336</v>
      </c>
      <c r="G3942" s="1064">
        <v>43840</v>
      </c>
      <c r="H3942" s="1117">
        <f t="shared" si="186"/>
        <v>2020</v>
      </c>
      <c r="I3942" s="1118">
        <v>43845.741630243057</v>
      </c>
      <c r="J3942" s="1063" t="s">
        <v>843</v>
      </c>
      <c r="K3942" s="1063" t="s">
        <v>842</v>
      </c>
      <c r="L3942" s="1063" t="s">
        <v>825</v>
      </c>
      <c r="M3942" s="1063">
        <v>3153.3216000000002</v>
      </c>
      <c r="N3942" s="1063">
        <v>0.68640000000000001</v>
      </c>
      <c r="O3942" s="1062">
        <f>VLOOKUP(C3942,'A. Rate Class Allocations'!$B$124:$J$128,6,FALSE)</f>
        <v>0.96094519236849896</v>
      </c>
      <c r="P3942" s="1061">
        <f>VLOOKUP(C3942,'A. Rate Class Allocations'!$B$124:$J$128,8,FALSE)</f>
        <v>0.98007105038154396</v>
      </c>
      <c r="Q3942" s="1061">
        <f>VLOOKUP(C3942,'A. Rate Class Allocations'!$B$124:$J$128,7,FALSE)</f>
        <v>1.0700573423086499</v>
      </c>
      <c r="R3942" s="1061">
        <f>VLOOKUP(C3942,'A. Rate Class Allocations'!$B$124:$J$128,9,FALSE)</f>
        <v>0.85888650963597402</v>
      </c>
      <c r="S3942" s="1060">
        <f t="shared" si="187"/>
        <v>2969.7811415615497</v>
      </c>
      <c r="T3942" s="1060">
        <f t="shared" si="188"/>
        <v>0.63084128479657287</v>
      </c>
    </row>
    <row r="3943" spans="1:20" s="1063" customFormat="1">
      <c r="A3943" s="1063" t="s">
        <v>846</v>
      </c>
      <c r="B3943" s="1063" t="s">
        <v>768</v>
      </c>
      <c r="C3943" s="1063" t="s">
        <v>118</v>
      </c>
      <c r="D3943" s="1063" t="s">
        <v>2412</v>
      </c>
      <c r="E3943" s="1066">
        <v>2020</v>
      </c>
      <c r="F3943" s="1066" t="s">
        <v>2336</v>
      </c>
      <c r="G3943" s="1064">
        <v>43833</v>
      </c>
      <c r="H3943" s="1117">
        <f t="shared" si="186"/>
        <v>2020</v>
      </c>
      <c r="I3943" s="1118">
        <v>43845.741837627313</v>
      </c>
      <c r="J3943" s="1063" t="s">
        <v>843</v>
      </c>
      <c r="K3943" s="1063" t="s">
        <v>842</v>
      </c>
      <c r="L3943" s="1063" t="s">
        <v>825</v>
      </c>
      <c r="M3943" s="1063">
        <v>2149.9920000000002</v>
      </c>
      <c r="N3943" s="1063">
        <v>0.46800000000000003</v>
      </c>
      <c r="O3943" s="1062">
        <f>VLOOKUP(C3943,'A. Rate Class Allocations'!$B$124:$J$128,6,FALSE)</f>
        <v>0.96094519236849896</v>
      </c>
      <c r="P3943" s="1061">
        <f>VLOOKUP(C3943,'A. Rate Class Allocations'!$B$124:$J$128,8,FALSE)</f>
        <v>0.98007105038154396</v>
      </c>
      <c r="Q3943" s="1061">
        <f>VLOOKUP(C3943,'A. Rate Class Allocations'!$B$124:$J$128,7,FALSE)</f>
        <v>1.0700573423086499</v>
      </c>
      <c r="R3943" s="1061">
        <f>VLOOKUP(C3943,'A. Rate Class Allocations'!$B$124:$J$128,9,FALSE)</f>
        <v>0.85888650963597402</v>
      </c>
      <c r="S3943" s="1060">
        <f t="shared" si="187"/>
        <v>2024.8507783374207</v>
      </c>
      <c r="T3943" s="1060">
        <f t="shared" si="188"/>
        <v>0.4301190578158452</v>
      </c>
    </row>
    <row r="3944" spans="1:20" s="1063" customFormat="1">
      <c r="A3944" s="1063" t="s">
        <v>846</v>
      </c>
      <c r="B3944" s="1063" t="s">
        <v>768</v>
      </c>
      <c r="C3944" s="1063" t="s">
        <v>118</v>
      </c>
      <c r="D3944" s="1063" t="s">
        <v>2413</v>
      </c>
      <c r="E3944" s="1066">
        <v>2020</v>
      </c>
      <c r="F3944" s="1066" t="s">
        <v>2336</v>
      </c>
      <c r="G3944" s="1064">
        <v>43844</v>
      </c>
      <c r="H3944" s="1117">
        <f t="shared" si="186"/>
        <v>2020</v>
      </c>
      <c r="I3944" s="1118">
        <v>43851.835509328703</v>
      </c>
      <c r="J3944" s="1063" t="s">
        <v>843</v>
      </c>
      <c r="K3944" s="1063" t="s">
        <v>842</v>
      </c>
      <c r="L3944" s="1063" t="s">
        <v>825</v>
      </c>
      <c r="M3944" s="1063">
        <v>2149.9920000000002</v>
      </c>
      <c r="N3944" s="1063">
        <v>0.46800000000000003</v>
      </c>
      <c r="O3944" s="1062">
        <f>VLOOKUP(C3944,'A. Rate Class Allocations'!$B$124:$J$128,6,FALSE)</f>
        <v>0.96094519236849896</v>
      </c>
      <c r="P3944" s="1061">
        <f>VLOOKUP(C3944,'A. Rate Class Allocations'!$B$124:$J$128,8,FALSE)</f>
        <v>0.98007105038154396</v>
      </c>
      <c r="Q3944" s="1061">
        <f>VLOOKUP(C3944,'A. Rate Class Allocations'!$B$124:$J$128,7,FALSE)</f>
        <v>1.0700573423086499</v>
      </c>
      <c r="R3944" s="1061">
        <f>VLOOKUP(C3944,'A. Rate Class Allocations'!$B$124:$J$128,9,FALSE)</f>
        <v>0.85888650963597402</v>
      </c>
      <c r="S3944" s="1060">
        <f t="shared" si="187"/>
        <v>2024.8507783374207</v>
      </c>
      <c r="T3944" s="1060">
        <f t="shared" si="188"/>
        <v>0.4301190578158452</v>
      </c>
    </row>
    <row r="3945" spans="1:20" s="1063" customFormat="1">
      <c r="A3945" s="1063" t="s">
        <v>846</v>
      </c>
      <c r="B3945" s="1063" t="s">
        <v>768</v>
      </c>
      <c r="C3945" s="1063" t="s">
        <v>118</v>
      </c>
      <c r="D3945" s="1063" t="s">
        <v>2414</v>
      </c>
      <c r="E3945" s="1066">
        <v>2020</v>
      </c>
      <c r="F3945" s="1066" t="s">
        <v>2336</v>
      </c>
      <c r="G3945" s="1064">
        <v>43840</v>
      </c>
      <c r="H3945" s="1117">
        <f t="shared" si="186"/>
        <v>2020</v>
      </c>
      <c r="I3945" s="1118">
        <v>43845.742064120372</v>
      </c>
      <c r="J3945" s="1063" t="s">
        <v>843</v>
      </c>
      <c r="K3945" s="1063" t="s">
        <v>842</v>
      </c>
      <c r="L3945" s="1063" t="s">
        <v>825</v>
      </c>
      <c r="M3945" s="1063">
        <v>2866.6559999999999</v>
      </c>
      <c r="N3945" s="1063">
        <v>0.624</v>
      </c>
      <c r="O3945" s="1062">
        <f>VLOOKUP(C3945,'A. Rate Class Allocations'!$B$124:$J$128,6,FALSE)</f>
        <v>0.96094519236849896</v>
      </c>
      <c r="P3945" s="1061">
        <f>VLOOKUP(C3945,'A. Rate Class Allocations'!$B$124:$J$128,8,FALSE)</f>
        <v>0.98007105038154396</v>
      </c>
      <c r="Q3945" s="1061">
        <f>VLOOKUP(C3945,'A. Rate Class Allocations'!$B$124:$J$128,7,FALSE)</f>
        <v>1.0700573423086499</v>
      </c>
      <c r="R3945" s="1061">
        <f>VLOOKUP(C3945,'A. Rate Class Allocations'!$B$124:$J$128,9,FALSE)</f>
        <v>0.85888650963597402</v>
      </c>
      <c r="S3945" s="1060">
        <f t="shared" si="187"/>
        <v>2699.801037783227</v>
      </c>
      <c r="T3945" s="1060">
        <f t="shared" si="188"/>
        <v>0.57349207708779348</v>
      </c>
    </row>
    <row r="3946" spans="1:20" s="1063" customFormat="1">
      <c r="A3946" s="1063" t="s">
        <v>846</v>
      </c>
      <c r="B3946" s="1063" t="s">
        <v>768</v>
      </c>
      <c r="C3946" s="1063" t="s">
        <v>118</v>
      </c>
      <c r="D3946" s="1063" t="s">
        <v>2415</v>
      </c>
      <c r="E3946" s="1066">
        <v>2020</v>
      </c>
      <c r="F3946" s="1066" t="s">
        <v>2336</v>
      </c>
      <c r="G3946" s="1064">
        <v>43861</v>
      </c>
      <c r="H3946" s="1117">
        <f t="shared" si="186"/>
        <v>2020</v>
      </c>
      <c r="I3946" s="1118">
        <v>43899.808447442127</v>
      </c>
      <c r="J3946" s="1063" t="s">
        <v>843</v>
      </c>
      <c r="K3946" s="1063" t="s">
        <v>842</v>
      </c>
      <c r="L3946" s="1063" t="s">
        <v>825</v>
      </c>
      <c r="M3946" s="1063">
        <v>13759.9488</v>
      </c>
      <c r="N3946" s="1063">
        <v>2.9952000000000001</v>
      </c>
      <c r="O3946" s="1062">
        <f>VLOOKUP(C3946,'A. Rate Class Allocations'!$B$124:$J$128,6,FALSE)</f>
        <v>0.96094519236849896</v>
      </c>
      <c r="P3946" s="1061">
        <f>VLOOKUP(C3946,'A. Rate Class Allocations'!$B$124:$J$128,8,FALSE)</f>
        <v>0.98007105038154396</v>
      </c>
      <c r="Q3946" s="1061">
        <f>VLOOKUP(C3946,'A. Rate Class Allocations'!$B$124:$J$128,7,FALSE)</f>
        <v>1.0700573423086499</v>
      </c>
      <c r="R3946" s="1061">
        <f>VLOOKUP(C3946,'A. Rate Class Allocations'!$B$124:$J$128,9,FALSE)</f>
        <v>0.85888650963597402</v>
      </c>
      <c r="S3946" s="1060">
        <f t="shared" si="187"/>
        <v>12959.04498135949</v>
      </c>
      <c r="T3946" s="1060">
        <f t="shared" si="188"/>
        <v>2.7527619700214094</v>
      </c>
    </row>
    <row r="3947" spans="1:20" s="1063" customFormat="1">
      <c r="A3947" s="1063" t="s">
        <v>846</v>
      </c>
      <c r="B3947" s="1063" t="s">
        <v>768</v>
      </c>
      <c r="C3947" s="1063" t="s">
        <v>118</v>
      </c>
      <c r="D3947" s="1063" t="s">
        <v>2415</v>
      </c>
      <c r="E3947" s="1066">
        <v>2020</v>
      </c>
      <c r="F3947" s="1066" t="s">
        <v>2336</v>
      </c>
      <c r="G3947" s="1064">
        <v>43861</v>
      </c>
      <c r="H3947" s="1117">
        <f t="shared" si="186"/>
        <v>2020</v>
      </c>
      <c r="I3947" s="1118">
        <v>43899.808447442127</v>
      </c>
      <c r="J3947" s="1063" t="s">
        <v>843</v>
      </c>
      <c r="K3947" s="1063" t="s">
        <v>842</v>
      </c>
      <c r="L3947" s="1063" t="s">
        <v>825</v>
      </c>
      <c r="M3947" s="1063">
        <v>63963.66</v>
      </c>
      <c r="N3947" s="1063">
        <v>16.98</v>
      </c>
      <c r="O3947" s="1062">
        <f>VLOOKUP(C3947,'A. Rate Class Allocations'!$B$124:$J$128,6,FALSE)</f>
        <v>0.96094519236849896</v>
      </c>
      <c r="P3947" s="1061">
        <f>VLOOKUP(C3947,'A. Rate Class Allocations'!$B$124:$J$128,8,FALSE)</f>
        <v>0.98007105038154396</v>
      </c>
      <c r="Q3947" s="1061">
        <f>VLOOKUP(C3947,'A. Rate Class Allocations'!$B$124:$J$128,7,FALSE)</f>
        <v>1.0700573423086499</v>
      </c>
      <c r="R3947" s="1061">
        <f>VLOOKUP(C3947,'A. Rate Class Allocations'!$B$124:$J$128,9,FALSE)</f>
        <v>0.85888650963597402</v>
      </c>
      <c r="S3947" s="1060">
        <f t="shared" si="187"/>
        <v>60240.627284338785</v>
      </c>
      <c r="T3947" s="1060">
        <f t="shared" si="188"/>
        <v>15.605601713062075</v>
      </c>
    </row>
    <row r="3948" spans="1:20" s="1063" customFormat="1">
      <c r="A3948" s="1063" t="s">
        <v>846</v>
      </c>
      <c r="B3948" s="1063" t="s">
        <v>768</v>
      </c>
      <c r="C3948" s="1063" t="s">
        <v>118</v>
      </c>
      <c r="D3948" s="1063" t="s">
        <v>2416</v>
      </c>
      <c r="E3948" s="1066">
        <v>2020</v>
      </c>
      <c r="F3948" s="1066" t="s">
        <v>2336</v>
      </c>
      <c r="G3948" s="1064">
        <v>43850</v>
      </c>
      <c r="H3948" s="1117">
        <f t="shared" si="186"/>
        <v>2020</v>
      </c>
      <c r="I3948" s="1118">
        <v>43887.737750185188</v>
      </c>
      <c r="J3948" s="1063" t="s">
        <v>843</v>
      </c>
      <c r="K3948" s="1063" t="s">
        <v>842</v>
      </c>
      <c r="L3948" s="1063" t="s">
        <v>825</v>
      </c>
      <c r="M3948" s="1063">
        <v>5876.6448</v>
      </c>
      <c r="N3948" s="1063">
        <v>1.2791999999999999</v>
      </c>
      <c r="O3948" s="1062">
        <f>VLOOKUP(C3948,'A. Rate Class Allocations'!$B$124:$J$128,6,FALSE)</f>
        <v>0.96094519236849896</v>
      </c>
      <c r="P3948" s="1061">
        <f>VLOOKUP(C3948,'A. Rate Class Allocations'!$B$124:$J$128,8,FALSE)</f>
        <v>0.98007105038154396</v>
      </c>
      <c r="Q3948" s="1061">
        <f>VLOOKUP(C3948,'A. Rate Class Allocations'!$B$124:$J$128,7,FALSE)</f>
        <v>1.0700573423086499</v>
      </c>
      <c r="R3948" s="1061">
        <f>VLOOKUP(C3948,'A. Rate Class Allocations'!$B$124:$J$128,9,FALSE)</f>
        <v>0.85888650963597402</v>
      </c>
      <c r="S3948" s="1060">
        <f t="shared" si="187"/>
        <v>5534.5921274556158</v>
      </c>
      <c r="T3948" s="1060">
        <f t="shared" si="188"/>
        <v>1.1756587580299767</v>
      </c>
    </row>
    <row r="3949" spans="1:20" s="1063" customFormat="1">
      <c r="A3949" s="1063" t="s">
        <v>846</v>
      </c>
      <c r="B3949" s="1063" t="s">
        <v>768</v>
      </c>
      <c r="C3949" s="1063" t="s">
        <v>118</v>
      </c>
      <c r="D3949" s="1063" t="s">
        <v>2416</v>
      </c>
      <c r="E3949" s="1066">
        <v>2020</v>
      </c>
      <c r="F3949" s="1066" t="s">
        <v>2336</v>
      </c>
      <c r="G3949" s="1064">
        <v>43850</v>
      </c>
      <c r="H3949" s="1117">
        <f t="shared" si="186"/>
        <v>2020</v>
      </c>
      <c r="I3949" s="1118">
        <v>43887.737750185188</v>
      </c>
      <c r="J3949" s="1063" t="s">
        <v>843</v>
      </c>
      <c r="K3949" s="1063" t="s">
        <v>842</v>
      </c>
      <c r="L3949" s="1063" t="s">
        <v>825</v>
      </c>
      <c r="M3949" s="1063">
        <v>1289.9952000000001</v>
      </c>
      <c r="N3949" s="1063">
        <v>0.28079999999999999</v>
      </c>
      <c r="O3949" s="1062">
        <f>VLOOKUP(C3949,'A. Rate Class Allocations'!$B$124:$J$128,6,FALSE)</f>
        <v>0.96094519236849896</v>
      </c>
      <c r="P3949" s="1061">
        <f>VLOOKUP(C3949,'A. Rate Class Allocations'!$B$124:$J$128,8,FALSE)</f>
        <v>0.98007105038154396</v>
      </c>
      <c r="Q3949" s="1061">
        <f>VLOOKUP(C3949,'A. Rate Class Allocations'!$B$124:$J$128,7,FALSE)</f>
        <v>1.0700573423086499</v>
      </c>
      <c r="R3949" s="1061">
        <f>VLOOKUP(C3949,'A. Rate Class Allocations'!$B$124:$J$128,9,FALSE)</f>
        <v>0.85888650963597402</v>
      </c>
      <c r="S3949" s="1060">
        <f t="shared" si="187"/>
        <v>1214.9104670024522</v>
      </c>
      <c r="T3949" s="1060">
        <f t="shared" si="188"/>
        <v>0.25807143468950711</v>
      </c>
    </row>
    <row r="3950" spans="1:20" s="1063" customFormat="1">
      <c r="A3950" s="1063" t="s">
        <v>846</v>
      </c>
      <c r="B3950" s="1063" t="s">
        <v>768</v>
      </c>
      <c r="C3950" s="1063" t="s">
        <v>118</v>
      </c>
      <c r="D3950" s="1063" t="s">
        <v>2416</v>
      </c>
      <c r="E3950" s="1066">
        <v>2020</v>
      </c>
      <c r="F3950" s="1066" t="s">
        <v>2336</v>
      </c>
      <c r="G3950" s="1064">
        <v>43850</v>
      </c>
      <c r="H3950" s="1117">
        <f t="shared" si="186"/>
        <v>2020</v>
      </c>
      <c r="I3950" s="1118">
        <v>43887.737750185188</v>
      </c>
      <c r="J3950" s="1063" t="s">
        <v>847</v>
      </c>
      <c r="K3950" s="1063" t="s">
        <v>842</v>
      </c>
      <c r="L3950" s="1063" t="s">
        <v>825</v>
      </c>
      <c r="M3950" s="1063">
        <v>42633</v>
      </c>
      <c r="N3950" s="1063">
        <v>11</v>
      </c>
      <c r="O3950" s="1062">
        <f>VLOOKUP(C3950,'A. Rate Class Allocations'!$B$124:$J$128,6,FALSE)</f>
        <v>0.96094519236849896</v>
      </c>
      <c r="P3950" s="1061">
        <f>VLOOKUP(C3950,'A. Rate Class Allocations'!$B$124:$J$128,8,FALSE)</f>
        <v>0.98007105038154396</v>
      </c>
      <c r="Q3950" s="1061">
        <f>VLOOKUP(C3950,'A. Rate Class Allocations'!$B$124:$J$128,7,FALSE)</f>
        <v>1.0700573423086499</v>
      </c>
      <c r="R3950" s="1061">
        <f>VLOOKUP(C3950,'A. Rate Class Allocations'!$B$124:$J$128,9,FALSE)</f>
        <v>0.85888650963597402</v>
      </c>
      <c r="S3950" s="1060">
        <f t="shared" si="187"/>
        <v>40151.527648874617</v>
      </c>
      <c r="T3950" s="1060">
        <f t="shared" si="188"/>
        <v>10.109635974304053</v>
      </c>
    </row>
    <row r="3951" spans="1:20" s="1063" customFormat="1">
      <c r="A3951" s="1063" t="s">
        <v>846</v>
      </c>
      <c r="B3951" s="1063" t="s">
        <v>768</v>
      </c>
      <c r="C3951" s="1063" t="s">
        <v>118</v>
      </c>
      <c r="D3951" s="1063" t="s">
        <v>2417</v>
      </c>
      <c r="E3951" s="1066">
        <v>2020</v>
      </c>
      <c r="F3951" s="1066" t="s">
        <v>2336</v>
      </c>
      <c r="G3951" s="1064">
        <v>43770</v>
      </c>
      <c r="H3951" s="1117">
        <f t="shared" si="186"/>
        <v>2019</v>
      </c>
      <c r="I3951" s="1118">
        <v>43859.54706459491</v>
      </c>
      <c r="J3951" s="1063" t="s">
        <v>843</v>
      </c>
      <c r="K3951" s="1063" t="s">
        <v>842</v>
      </c>
      <c r="L3951" s="1063" t="s">
        <v>825</v>
      </c>
      <c r="M3951" s="1063">
        <v>13440</v>
      </c>
      <c r="N3951" s="1063">
        <v>0</v>
      </c>
      <c r="O3951" s="1062">
        <f>VLOOKUP(C3951,'A. Rate Class Allocations'!$B$124:$J$128,6,FALSE)</f>
        <v>0.96094519236849896</v>
      </c>
      <c r="P3951" s="1061">
        <f>VLOOKUP(C3951,'A. Rate Class Allocations'!$B$124:$J$128,8,FALSE)</f>
        <v>0.98007105038154396</v>
      </c>
      <c r="Q3951" s="1061">
        <f>VLOOKUP(C3951,'A. Rate Class Allocations'!$B$124:$J$128,7,FALSE)</f>
        <v>1.0700573423086499</v>
      </c>
      <c r="R3951" s="1061">
        <f>VLOOKUP(C3951,'A. Rate Class Allocations'!$B$124:$J$128,9,FALSE)</f>
        <v>0.85888650963597402</v>
      </c>
      <c r="S3951" s="1060">
        <f t="shared" si="187"/>
        <v>12657.718940747187</v>
      </c>
      <c r="T3951" s="1060">
        <f t="shared" si="188"/>
        <v>0</v>
      </c>
    </row>
    <row r="3952" spans="1:20" s="1063" customFormat="1">
      <c r="A3952" s="1063" t="s">
        <v>846</v>
      </c>
      <c r="B3952" s="1063" t="s">
        <v>768</v>
      </c>
      <c r="C3952" s="1063" t="s">
        <v>118</v>
      </c>
      <c r="D3952" s="1063" t="s">
        <v>2417</v>
      </c>
      <c r="E3952" s="1066">
        <v>2020</v>
      </c>
      <c r="F3952" s="1066" t="s">
        <v>2336</v>
      </c>
      <c r="G3952" s="1064">
        <v>43770</v>
      </c>
      <c r="H3952" s="1117">
        <f t="shared" si="186"/>
        <v>2019</v>
      </c>
      <c r="I3952" s="1118">
        <v>43859.54706459491</v>
      </c>
      <c r="J3952" s="1063" t="s">
        <v>843</v>
      </c>
      <c r="K3952" s="1063" t="s">
        <v>842</v>
      </c>
      <c r="L3952" s="1063" t="s">
        <v>825</v>
      </c>
      <c r="M3952" s="1063">
        <v>125706</v>
      </c>
      <c r="N3952" s="1063">
        <v>0</v>
      </c>
      <c r="O3952" s="1062">
        <f>VLOOKUP(C3952,'A. Rate Class Allocations'!$B$124:$J$128,6,FALSE)</f>
        <v>0.96094519236849896</v>
      </c>
      <c r="P3952" s="1061">
        <f>VLOOKUP(C3952,'A. Rate Class Allocations'!$B$124:$J$128,8,FALSE)</f>
        <v>0.98007105038154396</v>
      </c>
      <c r="Q3952" s="1061">
        <f>VLOOKUP(C3952,'A. Rate Class Allocations'!$B$124:$J$128,7,FALSE)</f>
        <v>1.0700573423086499</v>
      </c>
      <c r="R3952" s="1061">
        <f>VLOOKUP(C3952,'A. Rate Class Allocations'!$B$124:$J$128,9,FALSE)</f>
        <v>0.85888650963597402</v>
      </c>
      <c r="S3952" s="1060">
        <f t="shared" si="187"/>
        <v>118389.22746767606</v>
      </c>
      <c r="T3952" s="1060">
        <f t="shared" si="188"/>
        <v>0</v>
      </c>
    </row>
    <row r="3953" spans="1:20" s="1063" customFormat="1">
      <c r="A3953" s="1063" t="s">
        <v>846</v>
      </c>
      <c r="B3953" s="1063" t="s">
        <v>768</v>
      </c>
      <c r="C3953" s="1063" t="s">
        <v>118</v>
      </c>
      <c r="D3953" s="1063" t="s">
        <v>2418</v>
      </c>
      <c r="E3953" s="1066">
        <v>2020</v>
      </c>
      <c r="F3953" s="1066" t="s">
        <v>2336</v>
      </c>
      <c r="G3953" s="1064">
        <v>43644</v>
      </c>
      <c r="H3953" s="1117">
        <f t="shared" si="186"/>
        <v>2019</v>
      </c>
      <c r="I3953" s="1118">
        <v>43922.56458189815</v>
      </c>
      <c r="J3953" s="1063" t="s">
        <v>843</v>
      </c>
      <c r="K3953" s="1063" t="s">
        <v>842</v>
      </c>
      <c r="L3953" s="1063" t="s">
        <v>825</v>
      </c>
      <c r="M3953" s="1063">
        <v>17056.975999999999</v>
      </c>
      <c r="N3953" s="1063">
        <v>4.5279999999999996</v>
      </c>
      <c r="O3953" s="1062">
        <f>VLOOKUP(C3953,'A. Rate Class Allocations'!$B$124:$J$128,6,FALSE)</f>
        <v>0.96094519236849896</v>
      </c>
      <c r="P3953" s="1061">
        <f>VLOOKUP(C3953,'A. Rate Class Allocations'!$B$124:$J$128,8,FALSE)</f>
        <v>0.98007105038154396</v>
      </c>
      <c r="Q3953" s="1061">
        <f>VLOOKUP(C3953,'A. Rate Class Allocations'!$B$124:$J$128,7,FALSE)</f>
        <v>1.0700573423086499</v>
      </c>
      <c r="R3953" s="1061">
        <f>VLOOKUP(C3953,'A. Rate Class Allocations'!$B$124:$J$128,9,FALSE)</f>
        <v>0.85888650963597402</v>
      </c>
      <c r="S3953" s="1060">
        <f t="shared" si="187"/>
        <v>16064.167275823676</v>
      </c>
      <c r="T3953" s="1060">
        <f t="shared" si="188"/>
        <v>4.1614937901498861</v>
      </c>
    </row>
    <row r="3954" spans="1:20" s="1063" customFormat="1">
      <c r="A3954" s="1063" t="s">
        <v>846</v>
      </c>
      <c r="B3954" s="1063" t="s">
        <v>768</v>
      </c>
      <c r="C3954" s="1063" t="s">
        <v>118</v>
      </c>
      <c r="D3954" s="1063" t="s">
        <v>2419</v>
      </c>
      <c r="E3954" s="1066">
        <v>2020</v>
      </c>
      <c r="F3954" s="1066" t="s">
        <v>2336</v>
      </c>
      <c r="G3954" s="1064">
        <v>43805</v>
      </c>
      <c r="H3954" s="1117">
        <f t="shared" si="186"/>
        <v>2019</v>
      </c>
      <c r="I3954" s="1118">
        <v>43859.54573917824</v>
      </c>
      <c r="J3954" s="1063" t="s">
        <v>843</v>
      </c>
      <c r="K3954" s="1063" t="s">
        <v>842</v>
      </c>
      <c r="L3954" s="1063" t="s">
        <v>825</v>
      </c>
      <c r="M3954" s="1063">
        <v>583.79999999999995</v>
      </c>
      <c r="N3954" s="1063">
        <v>0</v>
      </c>
      <c r="O3954" s="1062">
        <f>VLOOKUP(C3954,'A. Rate Class Allocations'!$B$124:$J$128,6,FALSE)</f>
        <v>0.96094519236849896</v>
      </c>
      <c r="P3954" s="1061">
        <f>VLOOKUP(C3954,'A. Rate Class Allocations'!$B$124:$J$128,8,FALSE)</f>
        <v>0.98007105038154396</v>
      </c>
      <c r="Q3954" s="1061">
        <f>VLOOKUP(C3954,'A. Rate Class Allocations'!$B$124:$J$128,7,FALSE)</f>
        <v>1.0700573423086499</v>
      </c>
      <c r="R3954" s="1061">
        <f>VLOOKUP(C3954,'A. Rate Class Allocations'!$B$124:$J$128,9,FALSE)</f>
        <v>0.85888650963597402</v>
      </c>
      <c r="S3954" s="1060">
        <f t="shared" si="187"/>
        <v>549.81966648870593</v>
      </c>
      <c r="T3954" s="1060">
        <f t="shared" si="188"/>
        <v>0</v>
      </c>
    </row>
    <row r="3955" spans="1:20" s="1063" customFormat="1">
      <c r="A3955" s="1063" t="s">
        <v>846</v>
      </c>
      <c r="B3955" s="1063" t="s">
        <v>768</v>
      </c>
      <c r="C3955" s="1063" t="s">
        <v>118</v>
      </c>
      <c r="D3955" s="1063" t="s">
        <v>2419</v>
      </c>
      <c r="E3955" s="1066">
        <v>2020</v>
      </c>
      <c r="F3955" s="1066" t="s">
        <v>2336</v>
      </c>
      <c r="G3955" s="1064">
        <v>43805</v>
      </c>
      <c r="H3955" s="1117">
        <f t="shared" si="186"/>
        <v>2019</v>
      </c>
      <c r="I3955" s="1118">
        <v>43859.54573917824</v>
      </c>
      <c r="J3955" s="1063" t="s">
        <v>843</v>
      </c>
      <c r="K3955" s="1063" t="s">
        <v>842</v>
      </c>
      <c r="L3955" s="1063" t="s">
        <v>825</v>
      </c>
      <c r="M3955" s="1063">
        <v>4200</v>
      </c>
      <c r="N3955" s="1063">
        <v>0</v>
      </c>
      <c r="O3955" s="1062">
        <f>VLOOKUP(C3955,'A. Rate Class Allocations'!$B$124:$J$128,6,FALSE)</f>
        <v>0.96094519236849896</v>
      </c>
      <c r="P3955" s="1061">
        <f>VLOOKUP(C3955,'A. Rate Class Allocations'!$B$124:$J$128,8,FALSE)</f>
        <v>0.98007105038154396</v>
      </c>
      <c r="Q3955" s="1061">
        <f>VLOOKUP(C3955,'A. Rate Class Allocations'!$B$124:$J$128,7,FALSE)</f>
        <v>1.0700573423086499</v>
      </c>
      <c r="R3955" s="1061">
        <f>VLOOKUP(C3955,'A. Rate Class Allocations'!$B$124:$J$128,9,FALSE)</f>
        <v>0.85888650963597402</v>
      </c>
      <c r="S3955" s="1060">
        <f t="shared" si="187"/>
        <v>3955.5371689834965</v>
      </c>
      <c r="T3955" s="1060">
        <f t="shared" si="188"/>
        <v>0</v>
      </c>
    </row>
    <row r="3956" spans="1:20" s="1063" customFormat="1">
      <c r="A3956" s="1063" t="s">
        <v>846</v>
      </c>
      <c r="B3956" s="1063" t="s">
        <v>768</v>
      </c>
      <c r="C3956" s="1063" t="s">
        <v>118</v>
      </c>
      <c r="D3956" s="1063" t="s">
        <v>2420</v>
      </c>
      <c r="E3956" s="1066">
        <v>2020</v>
      </c>
      <c r="F3956" s="1066" t="s">
        <v>2336</v>
      </c>
      <c r="G3956" s="1064">
        <v>43854</v>
      </c>
      <c r="H3956" s="1117">
        <f t="shared" si="186"/>
        <v>2020</v>
      </c>
      <c r="I3956" s="1118">
        <v>43866.740554328702</v>
      </c>
      <c r="J3956" s="1063" t="s">
        <v>843</v>
      </c>
      <c r="K3956" s="1063" t="s">
        <v>842</v>
      </c>
      <c r="L3956" s="1063" t="s">
        <v>825</v>
      </c>
      <c r="M3956" s="1063">
        <v>15613.22</v>
      </c>
      <c r="N3956" s="1063">
        <v>3.9933999999999998</v>
      </c>
      <c r="O3956" s="1062">
        <f>VLOOKUP(C3956,'A. Rate Class Allocations'!$B$124:$J$128,6,FALSE)</f>
        <v>0.96094519236849896</v>
      </c>
      <c r="P3956" s="1061">
        <f>VLOOKUP(C3956,'A. Rate Class Allocations'!$B$124:$J$128,8,FALSE)</f>
        <v>0.98007105038154396</v>
      </c>
      <c r="Q3956" s="1061">
        <f>VLOOKUP(C3956,'A. Rate Class Allocations'!$B$124:$J$128,7,FALSE)</f>
        <v>1.0700573423086499</v>
      </c>
      <c r="R3956" s="1061">
        <f>VLOOKUP(C3956,'A. Rate Class Allocations'!$B$124:$J$128,9,FALSE)</f>
        <v>0.85888650963597402</v>
      </c>
      <c r="S3956" s="1060">
        <f t="shared" si="187"/>
        <v>14704.445723218216</v>
      </c>
      <c r="T3956" s="1060">
        <f t="shared" si="188"/>
        <v>3.6701654817987088</v>
      </c>
    </row>
    <row r="3957" spans="1:20" s="1063" customFormat="1">
      <c r="A3957" s="1063" t="s">
        <v>846</v>
      </c>
      <c r="B3957" s="1063" t="s">
        <v>768</v>
      </c>
      <c r="C3957" s="1063" t="s">
        <v>118</v>
      </c>
      <c r="D3957" s="1063" t="s">
        <v>2420</v>
      </c>
      <c r="E3957" s="1066">
        <v>2020</v>
      </c>
      <c r="F3957" s="1066" t="s">
        <v>2336</v>
      </c>
      <c r="G3957" s="1064">
        <v>43854</v>
      </c>
      <c r="H3957" s="1117">
        <f t="shared" si="186"/>
        <v>2020</v>
      </c>
      <c r="I3957" s="1118">
        <v>43866.740554328702</v>
      </c>
      <c r="J3957" s="1063" t="s">
        <v>843</v>
      </c>
      <c r="K3957" s="1063" t="s">
        <v>842</v>
      </c>
      <c r="L3957" s="1063" t="s">
        <v>825</v>
      </c>
      <c r="M3957" s="1063">
        <v>22037.418000000001</v>
      </c>
      <c r="N3957" s="1063">
        <v>0</v>
      </c>
      <c r="O3957" s="1062">
        <f>VLOOKUP(C3957,'A. Rate Class Allocations'!$B$124:$J$128,6,FALSE)</f>
        <v>0.96094519236849896</v>
      </c>
      <c r="P3957" s="1061">
        <f>VLOOKUP(C3957,'A. Rate Class Allocations'!$B$124:$J$128,8,FALSE)</f>
        <v>0.98007105038154396</v>
      </c>
      <c r="Q3957" s="1061">
        <f>VLOOKUP(C3957,'A. Rate Class Allocations'!$B$124:$J$128,7,FALSE)</f>
        <v>1.0700573423086499</v>
      </c>
      <c r="R3957" s="1061">
        <f>VLOOKUP(C3957,'A. Rate Class Allocations'!$B$124:$J$128,9,FALSE)</f>
        <v>0.85888650963597402</v>
      </c>
      <c r="S3957" s="1060">
        <f t="shared" si="187"/>
        <v>20754.720477958559</v>
      </c>
      <c r="T3957" s="1060">
        <f t="shared" si="188"/>
        <v>0</v>
      </c>
    </row>
    <row r="3958" spans="1:20" s="1063" customFormat="1">
      <c r="A3958" s="1063" t="s">
        <v>846</v>
      </c>
      <c r="B3958" s="1063" t="s">
        <v>768</v>
      </c>
      <c r="C3958" s="1063" t="s">
        <v>118</v>
      </c>
      <c r="D3958" s="1063" t="s">
        <v>2421</v>
      </c>
      <c r="E3958" s="1066">
        <v>2020</v>
      </c>
      <c r="F3958" s="1066" t="s">
        <v>2336</v>
      </c>
      <c r="G3958" s="1064">
        <v>43805</v>
      </c>
      <c r="H3958" s="1117">
        <f t="shared" si="186"/>
        <v>2019</v>
      </c>
      <c r="I3958" s="1118">
        <v>43859.545562881947</v>
      </c>
      <c r="J3958" s="1063" t="s">
        <v>843</v>
      </c>
      <c r="K3958" s="1063" t="s">
        <v>842</v>
      </c>
      <c r="L3958" s="1063" t="s">
        <v>825</v>
      </c>
      <c r="M3958" s="1063">
        <v>551.28</v>
      </c>
      <c r="N3958" s="1063">
        <v>0.12</v>
      </c>
      <c r="O3958" s="1062">
        <f>VLOOKUP(C3958,'A. Rate Class Allocations'!$B$124:$J$128,6,FALSE)</f>
        <v>0.96094519236849896</v>
      </c>
      <c r="P3958" s="1061">
        <f>VLOOKUP(C3958,'A. Rate Class Allocations'!$B$124:$J$128,8,FALSE)</f>
        <v>0.98007105038154396</v>
      </c>
      <c r="Q3958" s="1061">
        <f>VLOOKUP(C3958,'A. Rate Class Allocations'!$B$124:$J$128,7,FALSE)</f>
        <v>1.0700573423086499</v>
      </c>
      <c r="R3958" s="1061">
        <f>VLOOKUP(C3958,'A. Rate Class Allocations'!$B$124:$J$128,9,FALSE)</f>
        <v>0.85888650963597402</v>
      </c>
      <c r="S3958" s="1060">
        <f t="shared" si="187"/>
        <v>519.19250726600512</v>
      </c>
      <c r="T3958" s="1060">
        <f t="shared" si="188"/>
        <v>0.11028693790149875</v>
      </c>
    </row>
    <row r="3959" spans="1:20" s="1063" customFormat="1">
      <c r="A3959" s="1063" t="s">
        <v>846</v>
      </c>
      <c r="B3959" s="1063" t="s">
        <v>768</v>
      </c>
      <c r="C3959" s="1063" t="s">
        <v>118</v>
      </c>
      <c r="D3959" s="1063" t="s">
        <v>2421</v>
      </c>
      <c r="E3959" s="1066">
        <v>2020</v>
      </c>
      <c r="F3959" s="1066" t="s">
        <v>2336</v>
      </c>
      <c r="G3959" s="1064">
        <v>43805</v>
      </c>
      <c r="H3959" s="1117">
        <f t="shared" si="186"/>
        <v>2019</v>
      </c>
      <c r="I3959" s="1118">
        <v>43859.545562881947</v>
      </c>
      <c r="J3959" s="1063" t="s">
        <v>843</v>
      </c>
      <c r="K3959" s="1063" t="s">
        <v>842</v>
      </c>
      <c r="L3959" s="1063" t="s">
        <v>825</v>
      </c>
      <c r="M3959" s="1063">
        <v>2520</v>
      </c>
      <c r="N3959" s="1063">
        <v>0</v>
      </c>
      <c r="O3959" s="1062">
        <f>VLOOKUP(C3959,'A. Rate Class Allocations'!$B$124:$J$128,6,FALSE)</f>
        <v>0.96094519236849896</v>
      </c>
      <c r="P3959" s="1061">
        <f>VLOOKUP(C3959,'A. Rate Class Allocations'!$B$124:$J$128,8,FALSE)</f>
        <v>0.98007105038154396</v>
      </c>
      <c r="Q3959" s="1061">
        <f>VLOOKUP(C3959,'A. Rate Class Allocations'!$B$124:$J$128,7,FALSE)</f>
        <v>1.0700573423086499</v>
      </c>
      <c r="R3959" s="1061">
        <f>VLOOKUP(C3959,'A. Rate Class Allocations'!$B$124:$J$128,9,FALSE)</f>
        <v>0.85888650963597402</v>
      </c>
      <c r="S3959" s="1060">
        <f t="shared" si="187"/>
        <v>2373.3223013900979</v>
      </c>
      <c r="T3959" s="1060">
        <f t="shared" si="188"/>
        <v>0</v>
      </c>
    </row>
    <row r="3960" spans="1:20" s="1063" customFormat="1">
      <c r="A3960" s="1063" t="s">
        <v>846</v>
      </c>
      <c r="B3960" s="1063" t="s">
        <v>768</v>
      </c>
      <c r="C3960" s="1063" t="s">
        <v>118</v>
      </c>
      <c r="D3960" s="1063" t="s">
        <v>2422</v>
      </c>
      <c r="E3960" s="1066">
        <v>2020</v>
      </c>
      <c r="F3960" s="1066" t="s">
        <v>2336</v>
      </c>
      <c r="G3960" s="1064">
        <v>43833</v>
      </c>
      <c r="H3960" s="1117">
        <f t="shared" si="186"/>
        <v>2020</v>
      </c>
      <c r="I3960" s="1118">
        <v>43845.742553229167</v>
      </c>
      <c r="J3960" s="1063" t="s">
        <v>843</v>
      </c>
      <c r="K3960" s="1063" t="s">
        <v>842</v>
      </c>
      <c r="L3960" s="1063" t="s">
        <v>825</v>
      </c>
      <c r="M3960" s="1063">
        <v>10080</v>
      </c>
      <c r="N3960" s="1063">
        <v>0</v>
      </c>
      <c r="O3960" s="1062">
        <f>VLOOKUP(C3960,'A. Rate Class Allocations'!$B$124:$J$128,6,FALSE)</f>
        <v>0.96094519236849896</v>
      </c>
      <c r="P3960" s="1061">
        <f>VLOOKUP(C3960,'A. Rate Class Allocations'!$B$124:$J$128,8,FALSE)</f>
        <v>0.98007105038154396</v>
      </c>
      <c r="Q3960" s="1061">
        <f>VLOOKUP(C3960,'A. Rate Class Allocations'!$B$124:$J$128,7,FALSE)</f>
        <v>1.0700573423086499</v>
      </c>
      <c r="R3960" s="1061">
        <f>VLOOKUP(C3960,'A. Rate Class Allocations'!$B$124:$J$128,9,FALSE)</f>
        <v>0.85888650963597402</v>
      </c>
      <c r="S3960" s="1060">
        <f t="shared" si="187"/>
        <v>9493.2892055603916</v>
      </c>
      <c r="T3960" s="1060">
        <f t="shared" si="188"/>
        <v>0</v>
      </c>
    </row>
    <row r="3961" spans="1:20" s="1063" customFormat="1">
      <c r="A3961" s="1063" t="s">
        <v>846</v>
      </c>
      <c r="B3961" s="1063" t="s">
        <v>768</v>
      </c>
      <c r="C3961" s="1063" t="s">
        <v>118</v>
      </c>
      <c r="D3961" s="1063" t="s">
        <v>2423</v>
      </c>
      <c r="E3961" s="1066">
        <v>2020</v>
      </c>
      <c r="F3961" s="1066" t="s">
        <v>2336</v>
      </c>
      <c r="G3961" s="1064">
        <v>43833</v>
      </c>
      <c r="H3961" s="1117">
        <f t="shared" si="186"/>
        <v>2020</v>
      </c>
      <c r="I3961" s="1118">
        <v>43845.742238287035</v>
      </c>
      <c r="J3961" s="1063" t="s">
        <v>843</v>
      </c>
      <c r="K3961" s="1063" t="s">
        <v>842</v>
      </c>
      <c r="L3961" s="1063" t="s">
        <v>825</v>
      </c>
      <c r="M3961" s="1063">
        <v>4200</v>
      </c>
      <c r="N3961" s="1063">
        <v>0</v>
      </c>
      <c r="O3961" s="1062">
        <f>VLOOKUP(C3961,'A. Rate Class Allocations'!$B$124:$J$128,6,FALSE)</f>
        <v>0.96094519236849896</v>
      </c>
      <c r="P3961" s="1061">
        <f>VLOOKUP(C3961,'A. Rate Class Allocations'!$B$124:$J$128,8,FALSE)</f>
        <v>0.98007105038154396</v>
      </c>
      <c r="Q3961" s="1061">
        <f>VLOOKUP(C3961,'A. Rate Class Allocations'!$B$124:$J$128,7,FALSE)</f>
        <v>1.0700573423086499</v>
      </c>
      <c r="R3961" s="1061">
        <f>VLOOKUP(C3961,'A. Rate Class Allocations'!$B$124:$J$128,9,FALSE)</f>
        <v>0.85888650963597402</v>
      </c>
      <c r="S3961" s="1060">
        <f t="shared" si="187"/>
        <v>3955.5371689834965</v>
      </c>
      <c r="T3961" s="1060">
        <f t="shared" si="188"/>
        <v>0</v>
      </c>
    </row>
    <row r="3962" spans="1:20" s="1063" customFormat="1">
      <c r="A3962" s="1063" t="s">
        <v>846</v>
      </c>
      <c r="B3962" s="1063" t="s">
        <v>768</v>
      </c>
      <c r="C3962" s="1063" t="s">
        <v>118</v>
      </c>
      <c r="D3962" s="1063" t="s">
        <v>2424</v>
      </c>
      <c r="E3962" s="1066">
        <v>2020</v>
      </c>
      <c r="F3962" s="1066" t="s">
        <v>2336</v>
      </c>
      <c r="G3962" s="1064">
        <v>43721</v>
      </c>
      <c r="H3962" s="1117">
        <f t="shared" si="186"/>
        <v>2019</v>
      </c>
      <c r="I3962" s="1118">
        <v>43851.833146030091</v>
      </c>
      <c r="J3962" s="1063" t="s">
        <v>843</v>
      </c>
      <c r="K3962" s="1063" t="s">
        <v>842</v>
      </c>
      <c r="L3962" s="1063" t="s">
        <v>825</v>
      </c>
      <c r="M3962" s="1063">
        <v>13329.9504</v>
      </c>
      <c r="N3962" s="1063">
        <v>2.9016000000000002</v>
      </c>
      <c r="O3962" s="1062">
        <f>VLOOKUP(C3962,'A. Rate Class Allocations'!$B$124:$J$128,6,FALSE)</f>
        <v>0.96094519236849896</v>
      </c>
      <c r="P3962" s="1061">
        <f>VLOOKUP(C3962,'A. Rate Class Allocations'!$B$124:$J$128,8,FALSE)</f>
        <v>0.98007105038154396</v>
      </c>
      <c r="Q3962" s="1061">
        <f>VLOOKUP(C3962,'A. Rate Class Allocations'!$B$124:$J$128,7,FALSE)</f>
        <v>1.0700573423086499</v>
      </c>
      <c r="R3962" s="1061">
        <f>VLOOKUP(C3962,'A. Rate Class Allocations'!$B$124:$J$128,9,FALSE)</f>
        <v>0.85888650963597402</v>
      </c>
      <c r="S3962" s="1060">
        <f t="shared" si="187"/>
        <v>12554.074825692007</v>
      </c>
      <c r="T3962" s="1060">
        <f t="shared" si="188"/>
        <v>2.6667381584582399</v>
      </c>
    </row>
    <row r="3963" spans="1:20" s="1063" customFormat="1">
      <c r="A3963" s="1063" t="s">
        <v>846</v>
      </c>
      <c r="B3963" s="1063" t="s">
        <v>768</v>
      </c>
      <c r="C3963" s="1063" t="s">
        <v>118</v>
      </c>
      <c r="D3963" s="1063" t="s">
        <v>2425</v>
      </c>
      <c r="E3963" s="1066">
        <v>2020</v>
      </c>
      <c r="F3963" s="1066" t="s">
        <v>2336</v>
      </c>
      <c r="G3963" s="1064">
        <v>43833</v>
      </c>
      <c r="H3963" s="1117">
        <f t="shared" si="186"/>
        <v>2020</v>
      </c>
      <c r="I3963" s="1118">
        <v>43845.742344918981</v>
      </c>
      <c r="J3963" s="1063" t="s">
        <v>843</v>
      </c>
      <c r="K3963" s="1063" t="s">
        <v>842</v>
      </c>
      <c r="L3963" s="1063" t="s">
        <v>825</v>
      </c>
      <c r="M3963" s="1063">
        <v>5880</v>
      </c>
      <c r="N3963" s="1063">
        <v>0</v>
      </c>
      <c r="O3963" s="1062">
        <f>VLOOKUP(C3963,'A. Rate Class Allocations'!$B$124:$J$128,6,FALSE)</f>
        <v>0.96094519236849896</v>
      </c>
      <c r="P3963" s="1061">
        <f>VLOOKUP(C3963,'A. Rate Class Allocations'!$B$124:$J$128,8,FALSE)</f>
        <v>0.98007105038154396</v>
      </c>
      <c r="Q3963" s="1061">
        <f>VLOOKUP(C3963,'A. Rate Class Allocations'!$B$124:$J$128,7,FALSE)</f>
        <v>1.0700573423086499</v>
      </c>
      <c r="R3963" s="1061">
        <f>VLOOKUP(C3963,'A. Rate Class Allocations'!$B$124:$J$128,9,FALSE)</f>
        <v>0.85888650963597402</v>
      </c>
      <c r="S3963" s="1060">
        <f t="shared" si="187"/>
        <v>5537.7520365768942</v>
      </c>
      <c r="T3963" s="1060">
        <f t="shared" si="188"/>
        <v>0</v>
      </c>
    </row>
    <row r="3964" spans="1:20" s="1063" customFormat="1">
      <c r="A3964" s="1063" t="s">
        <v>846</v>
      </c>
      <c r="B3964" s="1063" t="s">
        <v>768</v>
      </c>
      <c r="C3964" s="1063" t="s">
        <v>118</v>
      </c>
      <c r="D3964" s="1063" t="s">
        <v>2426</v>
      </c>
      <c r="E3964" s="1066">
        <v>2020</v>
      </c>
      <c r="F3964" s="1066" t="s">
        <v>2336</v>
      </c>
      <c r="G3964" s="1064">
        <v>43833</v>
      </c>
      <c r="H3964" s="1117">
        <f t="shared" si="186"/>
        <v>2020</v>
      </c>
      <c r="I3964" s="1118">
        <v>43845.742451099541</v>
      </c>
      <c r="J3964" s="1063" t="s">
        <v>843</v>
      </c>
      <c r="K3964" s="1063" t="s">
        <v>842</v>
      </c>
      <c r="L3964" s="1063" t="s">
        <v>825</v>
      </c>
      <c r="M3964" s="1063">
        <v>3360</v>
      </c>
      <c r="N3964" s="1063">
        <v>0</v>
      </c>
      <c r="O3964" s="1062">
        <f>VLOOKUP(C3964,'A. Rate Class Allocations'!$B$124:$J$128,6,FALSE)</f>
        <v>0.96094519236849896</v>
      </c>
      <c r="P3964" s="1061">
        <f>VLOOKUP(C3964,'A. Rate Class Allocations'!$B$124:$J$128,8,FALSE)</f>
        <v>0.98007105038154396</v>
      </c>
      <c r="Q3964" s="1061">
        <f>VLOOKUP(C3964,'A. Rate Class Allocations'!$B$124:$J$128,7,FALSE)</f>
        <v>1.0700573423086499</v>
      </c>
      <c r="R3964" s="1061">
        <f>VLOOKUP(C3964,'A. Rate Class Allocations'!$B$124:$J$128,9,FALSE)</f>
        <v>0.85888650963597402</v>
      </c>
      <c r="S3964" s="1060">
        <f t="shared" si="187"/>
        <v>3164.4297351867967</v>
      </c>
      <c r="T3964" s="1060">
        <f t="shared" si="188"/>
        <v>0</v>
      </c>
    </row>
    <row r="3965" spans="1:20" s="1063" customFormat="1">
      <c r="A3965" s="1063" t="s">
        <v>846</v>
      </c>
      <c r="B3965" s="1063" t="s">
        <v>768</v>
      </c>
      <c r="C3965" s="1063" t="s">
        <v>118</v>
      </c>
      <c r="D3965" s="1063" t="s">
        <v>2427</v>
      </c>
      <c r="E3965" s="1066">
        <v>2020</v>
      </c>
      <c r="F3965" s="1066" t="s">
        <v>2336</v>
      </c>
      <c r="G3965" s="1064">
        <v>43678</v>
      </c>
      <c r="H3965" s="1117">
        <f t="shared" si="186"/>
        <v>2019</v>
      </c>
      <c r="I3965" s="1118">
        <v>43845.743736111108</v>
      </c>
      <c r="J3965" s="1063" t="s">
        <v>847</v>
      </c>
      <c r="K3965" s="1063" t="s">
        <v>872</v>
      </c>
      <c r="L3965" s="1063" t="s">
        <v>825</v>
      </c>
      <c r="M3965" s="1063">
        <v>30432</v>
      </c>
      <c r="N3965" s="1063">
        <v>1.7</v>
      </c>
      <c r="O3965" s="1062">
        <f>VLOOKUP(C3965,'A. Rate Class Allocations'!$B$124:$J$128,6,FALSE)</f>
        <v>0.96094519236849896</v>
      </c>
      <c r="P3965" s="1061">
        <f>VLOOKUP(C3965,'A. Rate Class Allocations'!$B$124:$J$128,8,FALSE)</f>
        <v>0.98007105038154396</v>
      </c>
      <c r="Q3965" s="1061">
        <f>VLOOKUP(C3965,'A. Rate Class Allocations'!$B$124:$J$128,7,FALSE)</f>
        <v>1.0700573423086499</v>
      </c>
      <c r="R3965" s="1061">
        <f>VLOOKUP(C3965,'A. Rate Class Allocations'!$B$124:$J$128,9,FALSE)</f>
        <v>0.85888650963597402</v>
      </c>
      <c r="S3965" s="1060">
        <f t="shared" si="187"/>
        <v>28660.69217297756</v>
      </c>
      <c r="T3965" s="1060">
        <f t="shared" si="188"/>
        <v>1.562398286937899</v>
      </c>
    </row>
    <row r="3966" spans="1:20" s="1063" customFormat="1">
      <c r="A3966" s="1063" t="s">
        <v>846</v>
      </c>
      <c r="B3966" s="1063" t="s">
        <v>768</v>
      </c>
      <c r="C3966" s="1063" t="s">
        <v>118</v>
      </c>
      <c r="D3966" s="1063" t="s">
        <v>2428</v>
      </c>
      <c r="E3966" s="1066">
        <v>2020</v>
      </c>
      <c r="F3966" s="1066" t="s">
        <v>2336</v>
      </c>
      <c r="G3966" s="1064">
        <v>43830</v>
      </c>
      <c r="H3966" s="1117">
        <f t="shared" si="186"/>
        <v>2019</v>
      </c>
      <c r="I3966" s="1118">
        <v>43851.835704999998</v>
      </c>
      <c r="J3966" s="1063" t="s">
        <v>843</v>
      </c>
      <c r="K3966" s="1063" t="s">
        <v>842</v>
      </c>
      <c r="L3966" s="1063" t="s">
        <v>825</v>
      </c>
      <c r="M3966" s="1063">
        <v>214.9992</v>
      </c>
      <c r="N3966" s="1063">
        <v>4.6800000000000001E-2</v>
      </c>
      <c r="O3966" s="1062">
        <f>VLOOKUP(C3966,'A. Rate Class Allocations'!$B$124:$J$128,6,FALSE)</f>
        <v>0.96094519236849896</v>
      </c>
      <c r="P3966" s="1061">
        <f>VLOOKUP(C3966,'A. Rate Class Allocations'!$B$124:$J$128,8,FALSE)</f>
        <v>0.98007105038154396</v>
      </c>
      <c r="Q3966" s="1061">
        <f>VLOOKUP(C3966,'A. Rate Class Allocations'!$B$124:$J$128,7,FALSE)</f>
        <v>1.0700573423086499</v>
      </c>
      <c r="R3966" s="1061">
        <f>VLOOKUP(C3966,'A. Rate Class Allocations'!$B$124:$J$128,9,FALSE)</f>
        <v>0.85888650963597402</v>
      </c>
      <c r="S3966" s="1060">
        <f t="shared" si="187"/>
        <v>202.48507783374203</v>
      </c>
      <c r="T3966" s="1060">
        <f t="shared" si="188"/>
        <v>4.3011905781584522E-2</v>
      </c>
    </row>
    <row r="3967" spans="1:20" s="1063" customFormat="1">
      <c r="A3967" s="1063" t="s">
        <v>846</v>
      </c>
      <c r="B3967" s="1063" t="s">
        <v>768</v>
      </c>
      <c r="C3967" s="1063" t="s">
        <v>118</v>
      </c>
      <c r="D3967" s="1063" t="s">
        <v>2428</v>
      </c>
      <c r="E3967" s="1066">
        <v>2020</v>
      </c>
      <c r="F3967" s="1066" t="s">
        <v>2336</v>
      </c>
      <c r="G3967" s="1064">
        <v>43830</v>
      </c>
      <c r="H3967" s="1117">
        <f t="shared" si="186"/>
        <v>2019</v>
      </c>
      <c r="I3967" s="1118">
        <v>43851.835704999998</v>
      </c>
      <c r="J3967" s="1063" t="s">
        <v>843</v>
      </c>
      <c r="K3967" s="1063" t="s">
        <v>842</v>
      </c>
      <c r="L3967" s="1063" t="s">
        <v>825</v>
      </c>
      <c r="M3967" s="1063">
        <v>2723.3231999999998</v>
      </c>
      <c r="N3967" s="1063">
        <v>0.59279999999999999</v>
      </c>
      <c r="O3967" s="1062">
        <f>VLOOKUP(C3967,'A. Rate Class Allocations'!$B$124:$J$128,6,FALSE)</f>
        <v>0.96094519236849896</v>
      </c>
      <c r="P3967" s="1061">
        <f>VLOOKUP(C3967,'A. Rate Class Allocations'!$B$124:$J$128,8,FALSE)</f>
        <v>0.98007105038154396</v>
      </c>
      <c r="Q3967" s="1061">
        <f>VLOOKUP(C3967,'A. Rate Class Allocations'!$B$124:$J$128,7,FALSE)</f>
        <v>1.0700573423086499</v>
      </c>
      <c r="R3967" s="1061">
        <f>VLOOKUP(C3967,'A. Rate Class Allocations'!$B$124:$J$128,9,FALSE)</f>
        <v>0.85888650963597402</v>
      </c>
      <c r="S3967" s="1060">
        <f t="shared" si="187"/>
        <v>2564.8109858940657</v>
      </c>
      <c r="T3967" s="1060">
        <f t="shared" si="188"/>
        <v>0.5448174732334039</v>
      </c>
    </row>
    <row r="3968" spans="1:20" s="1063" customFormat="1">
      <c r="A3968" s="1063" t="s">
        <v>846</v>
      </c>
      <c r="B3968" s="1063" t="s">
        <v>768</v>
      </c>
      <c r="C3968" s="1063" t="s">
        <v>118</v>
      </c>
      <c r="D3968" s="1063" t="s">
        <v>2428</v>
      </c>
      <c r="E3968" s="1066">
        <v>2020</v>
      </c>
      <c r="F3968" s="1066" t="s">
        <v>2336</v>
      </c>
      <c r="G3968" s="1064">
        <v>43830</v>
      </c>
      <c r="H3968" s="1117">
        <f t="shared" si="186"/>
        <v>2019</v>
      </c>
      <c r="I3968" s="1118">
        <v>43851.835704999998</v>
      </c>
      <c r="J3968" s="1063" t="s">
        <v>843</v>
      </c>
      <c r="K3968" s="1063" t="s">
        <v>842</v>
      </c>
      <c r="L3968" s="1063" t="s">
        <v>825</v>
      </c>
      <c r="M3968" s="1063">
        <v>5159.9808000000003</v>
      </c>
      <c r="N3968" s="1063">
        <v>1.1232</v>
      </c>
      <c r="O3968" s="1062">
        <f>VLOOKUP(C3968,'A. Rate Class Allocations'!$B$124:$J$128,6,FALSE)</f>
        <v>0.96094519236849896</v>
      </c>
      <c r="P3968" s="1061">
        <f>VLOOKUP(C3968,'A. Rate Class Allocations'!$B$124:$J$128,8,FALSE)</f>
        <v>0.98007105038154396</v>
      </c>
      <c r="Q3968" s="1061">
        <f>VLOOKUP(C3968,'A. Rate Class Allocations'!$B$124:$J$128,7,FALSE)</f>
        <v>1.0700573423086499</v>
      </c>
      <c r="R3968" s="1061">
        <f>VLOOKUP(C3968,'A. Rate Class Allocations'!$B$124:$J$128,9,FALSE)</f>
        <v>0.85888650963597402</v>
      </c>
      <c r="S3968" s="1060">
        <f t="shared" si="187"/>
        <v>4859.6418680098086</v>
      </c>
      <c r="T3968" s="1060">
        <f t="shared" si="188"/>
        <v>1.0322857387580284</v>
      </c>
    </row>
    <row r="3969" spans="1:20" s="1063" customFormat="1">
      <c r="A3969" s="1063" t="s">
        <v>846</v>
      </c>
      <c r="B3969" s="1063" t="s">
        <v>768</v>
      </c>
      <c r="C3969" s="1063" t="s">
        <v>118</v>
      </c>
      <c r="D3969" s="1063" t="s">
        <v>2428</v>
      </c>
      <c r="E3969" s="1066">
        <v>2020</v>
      </c>
      <c r="F3969" s="1066" t="s">
        <v>2336</v>
      </c>
      <c r="G3969" s="1064">
        <v>43830</v>
      </c>
      <c r="H3969" s="1117">
        <f t="shared" si="186"/>
        <v>2019</v>
      </c>
      <c r="I3969" s="1118">
        <v>43851.835704999998</v>
      </c>
      <c r="J3969" s="1063" t="s">
        <v>843</v>
      </c>
      <c r="K3969" s="1063" t="s">
        <v>842</v>
      </c>
      <c r="L3969" s="1063" t="s">
        <v>825</v>
      </c>
      <c r="M3969" s="1063">
        <v>716.66399999999999</v>
      </c>
      <c r="N3969" s="1063">
        <v>0.156</v>
      </c>
      <c r="O3969" s="1062">
        <f>VLOOKUP(C3969,'A. Rate Class Allocations'!$B$124:$J$128,6,FALSE)</f>
        <v>0.96094519236849896</v>
      </c>
      <c r="P3969" s="1061">
        <f>VLOOKUP(C3969,'A. Rate Class Allocations'!$B$124:$J$128,8,FALSE)</f>
        <v>0.98007105038154396</v>
      </c>
      <c r="Q3969" s="1061">
        <f>VLOOKUP(C3969,'A. Rate Class Allocations'!$B$124:$J$128,7,FALSE)</f>
        <v>1.0700573423086499</v>
      </c>
      <c r="R3969" s="1061">
        <f>VLOOKUP(C3969,'A. Rate Class Allocations'!$B$124:$J$128,9,FALSE)</f>
        <v>0.85888650963597402</v>
      </c>
      <c r="S3969" s="1060">
        <f t="shared" si="187"/>
        <v>674.95025944580675</v>
      </c>
      <c r="T3969" s="1060">
        <f t="shared" si="188"/>
        <v>0.14337301927194837</v>
      </c>
    </row>
    <row r="3970" spans="1:20" s="1063" customFormat="1">
      <c r="A3970" s="1063" t="s">
        <v>846</v>
      </c>
      <c r="B3970" s="1063" t="s">
        <v>768</v>
      </c>
      <c r="C3970" s="1063" t="s">
        <v>118</v>
      </c>
      <c r="D3970" s="1063" t="s">
        <v>2429</v>
      </c>
      <c r="E3970" s="1066">
        <v>2020</v>
      </c>
      <c r="F3970" s="1066" t="s">
        <v>2336</v>
      </c>
      <c r="G3970" s="1064">
        <v>43833</v>
      </c>
      <c r="H3970" s="1117">
        <f t="shared" si="186"/>
        <v>2020</v>
      </c>
      <c r="I3970" s="1118">
        <v>43859.54591040509</v>
      </c>
      <c r="J3970" s="1063" t="s">
        <v>843</v>
      </c>
      <c r="K3970" s="1063" t="s">
        <v>842</v>
      </c>
      <c r="L3970" s="1063" t="s">
        <v>825</v>
      </c>
      <c r="M3970" s="1063">
        <v>36246.074000000001</v>
      </c>
      <c r="N3970" s="1063">
        <v>9.6219999999999999</v>
      </c>
      <c r="O3970" s="1062">
        <f>VLOOKUP(C3970,'A. Rate Class Allocations'!$B$124:$J$128,6,FALSE)</f>
        <v>0.96094519236849896</v>
      </c>
      <c r="P3970" s="1061">
        <f>VLOOKUP(C3970,'A. Rate Class Allocations'!$B$124:$J$128,8,FALSE)</f>
        <v>0.98007105038154396</v>
      </c>
      <c r="Q3970" s="1061">
        <f>VLOOKUP(C3970,'A. Rate Class Allocations'!$B$124:$J$128,7,FALSE)</f>
        <v>1.0700573423086499</v>
      </c>
      <c r="R3970" s="1061">
        <f>VLOOKUP(C3970,'A. Rate Class Allocations'!$B$124:$J$128,9,FALSE)</f>
        <v>0.85888650963597402</v>
      </c>
      <c r="S3970" s="1060">
        <f t="shared" si="187"/>
        <v>34136.355461125313</v>
      </c>
      <c r="T3970" s="1060">
        <f t="shared" si="188"/>
        <v>8.8431743040685085</v>
      </c>
    </row>
    <row r="3971" spans="1:20" s="1063" customFormat="1">
      <c r="A3971" s="1063" t="s">
        <v>846</v>
      </c>
      <c r="B3971" s="1063" t="s">
        <v>768</v>
      </c>
      <c r="C3971" s="1063" t="s">
        <v>118</v>
      </c>
      <c r="D3971" s="1063" t="s">
        <v>2429</v>
      </c>
      <c r="E3971" s="1066">
        <v>2020</v>
      </c>
      <c r="F3971" s="1066" t="s">
        <v>2336</v>
      </c>
      <c r="G3971" s="1064">
        <v>43833</v>
      </c>
      <c r="H3971" s="1117">
        <f t="shared" si="186"/>
        <v>2020</v>
      </c>
      <c r="I3971" s="1118">
        <v>43859.54591040509</v>
      </c>
      <c r="J3971" s="1063" t="s">
        <v>843</v>
      </c>
      <c r="K3971" s="1063" t="s">
        <v>842</v>
      </c>
      <c r="L3971" s="1063" t="s">
        <v>825</v>
      </c>
      <c r="M3971" s="1063">
        <v>2866.6559999999999</v>
      </c>
      <c r="N3971" s="1063">
        <v>0.624</v>
      </c>
      <c r="O3971" s="1062">
        <f>VLOOKUP(C3971,'A. Rate Class Allocations'!$B$124:$J$128,6,FALSE)</f>
        <v>0.96094519236849896</v>
      </c>
      <c r="P3971" s="1061">
        <f>VLOOKUP(C3971,'A. Rate Class Allocations'!$B$124:$J$128,8,FALSE)</f>
        <v>0.98007105038154396</v>
      </c>
      <c r="Q3971" s="1061">
        <f>VLOOKUP(C3971,'A. Rate Class Allocations'!$B$124:$J$128,7,FALSE)</f>
        <v>1.0700573423086499</v>
      </c>
      <c r="R3971" s="1061">
        <f>VLOOKUP(C3971,'A. Rate Class Allocations'!$B$124:$J$128,9,FALSE)</f>
        <v>0.85888650963597402</v>
      </c>
      <c r="S3971" s="1060">
        <f t="shared" si="187"/>
        <v>2699.801037783227</v>
      </c>
      <c r="T3971" s="1060">
        <f t="shared" si="188"/>
        <v>0.57349207708779348</v>
      </c>
    </row>
    <row r="3972" spans="1:20" s="1063" customFormat="1">
      <c r="A3972" s="1063" t="s">
        <v>846</v>
      </c>
      <c r="B3972" s="1063" t="s">
        <v>768</v>
      </c>
      <c r="C3972" s="1063" t="s">
        <v>118</v>
      </c>
      <c r="D3972" s="1063" t="s">
        <v>2429</v>
      </c>
      <c r="E3972" s="1066">
        <v>2020</v>
      </c>
      <c r="F3972" s="1066" t="s">
        <v>2336</v>
      </c>
      <c r="G3972" s="1064">
        <v>43833</v>
      </c>
      <c r="H3972" s="1117">
        <f t="shared" si="186"/>
        <v>2020</v>
      </c>
      <c r="I3972" s="1118">
        <v>43859.54591040509</v>
      </c>
      <c r="J3972" s="1063" t="s">
        <v>843</v>
      </c>
      <c r="K3972" s="1063" t="s">
        <v>842</v>
      </c>
      <c r="L3972" s="1063" t="s">
        <v>825</v>
      </c>
      <c r="M3972" s="1063">
        <v>2520</v>
      </c>
      <c r="N3972" s="1063">
        <v>0</v>
      </c>
      <c r="O3972" s="1062">
        <f>VLOOKUP(C3972,'A. Rate Class Allocations'!$B$124:$J$128,6,FALSE)</f>
        <v>0.96094519236849896</v>
      </c>
      <c r="P3972" s="1061">
        <f>VLOOKUP(C3972,'A. Rate Class Allocations'!$B$124:$J$128,8,FALSE)</f>
        <v>0.98007105038154396</v>
      </c>
      <c r="Q3972" s="1061">
        <f>VLOOKUP(C3972,'A. Rate Class Allocations'!$B$124:$J$128,7,FALSE)</f>
        <v>1.0700573423086499</v>
      </c>
      <c r="R3972" s="1061">
        <f>VLOOKUP(C3972,'A. Rate Class Allocations'!$B$124:$J$128,9,FALSE)</f>
        <v>0.85888650963597402</v>
      </c>
      <c r="S3972" s="1060">
        <f t="shared" si="187"/>
        <v>2373.3223013900979</v>
      </c>
      <c r="T3972" s="1060">
        <f t="shared" si="188"/>
        <v>0</v>
      </c>
    </row>
    <row r="3973" spans="1:20" s="1063" customFormat="1">
      <c r="A3973" s="1063" t="s">
        <v>846</v>
      </c>
      <c r="B3973" s="1063" t="s">
        <v>768</v>
      </c>
      <c r="C3973" s="1063" t="s">
        <v>118</v>
      </c>
      <c r="D3973" s="1063" t="s">
        <v>2430</v>
      </c>
      <c r="E3973" s="1066">
        <v>2020</v>
      </c>
      <c r="F3973" s="1066" t="s">
        <v>2336</v>
      </c>
      <c r="G3973" s="1064">
        <v>43658</v>
      </c>
      <c r="H3973" s="1117">
        <f t="shared" si="186"/>
        <v>2019</v>
      </c>
      <c r="I3973" s="1118">
        <v>43859.591681493053</v>
      </c>
      <c r="J3973" s="1063" t="s">
        <v>843</v>
      </c>
      <c r="K3973" s="1063" t="s">
        <v>872</v>
      </c>
      <c r="L3973" s="1063" t="s">
        <v>825</v>
      </c>
      <c r="M3973" s="1063">
        <v>314.7</v>
      </c>
      <c r="N3973" s="1063">
        <v>0.35099999999999998</v>
      </c>
      <c r="O3973" s="1062">
        <f>VLOOKUP(C3973,'A. Rate Class Allocations'!$B$124:$J$128,6,FALSE)</f>
        <v>0.96094519236849896</v>
      </c>
      <c r="P3973" s="1061">
        <f>VLOOKUP(C3973,'A. Rate Class Allocations'!$B$124:$J$128,8,FALSE)</f>
        <v>0.98007105038154396</v>
      </c>
      <c r="Q3973" s="1061">
        <f>VLOOKUP(C3973,'A. Rate Class Allocations'!$B$124:$J$128,7,FALSE)</f>
        <v>1.0700573423086499</v>
      </c>
      <c r="R3973" s="1061">
        <f>VLOOKUP(C3973,'A. Rate Class Allocations'!$B$124:$J$128,9,FALSE)</f>
        <v>0.85888650963597402</v>
      </c>
      <c r="S3973" s="1060">
        <f t="shared" si="187"/>
        <v>296.38274930454912</v>
      </c>
      <c r="T3973" s="1060">
        <f t="shared" si="188"/>
        <v>0.32258929336188386</v>
      </c>
    </row>
    <row r="3974" spans="1:20" s="1063" customFormat="1">
      <c r="A3974" s="1063" t="s">
        <v>846</v>
      </c>
      <c r="B3974" s="1063" t="s">
        <v>768</v>
      </c>
      <c r="C3974" s="1063" t="s">
        <v>118</v>
      </c>
      <c r="D3974" s="1063" t="s">
        <v>2430</v>
      </c>
      <c r="E3974" s="1066">
        <v>2020</v>
      </c>
      <c r="F3974" s="1066" t="s">
        <v>2336</v>
      </c>
      <c r="G3974" s="1064">
        <v>43658</v>
      </c>
      <c r="H3974" s="1117">
        <f t="shared" si="186"/>
        <v>2019</v>
      </c>
      <c r="I3974" s="1118">
        <v>43859.591681493053</v>
      </c>
      <c r="J3974" s="1063" t="s">
        <v>843</v>
      </c>
      <c r="K3974" s="1063" t="s">
        <v>872</v>
      </c>
      <c r="L3974" s="1063" t="s">
        <v>825</v>
      </c>
      <c r="M3974" s="1063">
        <v>419.6</v>
      </c>
      <c r="N3974" s="1063">
        <v>0.46800000000000003</v>
      </c>
      <c r="O3974" s="1062">
        <f>VLOOKUP(C3974,'A. Rate Class Allocations'!$B$124:$J$128,6,FALSE)</f>
        <v>0.96094519236849896</v>
      </c>
      <c r="P3974" s="1061">
        <f>VLOOKUP(C3974,'A. Rate Class Allocations'!$B$124:$J$128,8,FALSE)</f>
        <v>0.98007105038154396</v>
      </c>
      <c r="Q3974" s="1061">
        <f>VLOOKUP(C3974,'A. Rate Class Allocations'!$B$124:$J$128,7,FALSE)</f>
        <v>1.0700573423086499</v>
      </c>
      <c r="R3974" s="1061">
        <f>VLOOKUP(C3974,'A. Rate Class Allocations'!$B$124:$J$128,9,FALSE)</f>
        <v>0.85888650963597402</v>
      </c>
      <c r="S3974" s="1060">
        <f t="shared" si="187"/>
        <v>395.17699907273214</v>
      </c>
      <c r="T3974" s="1060">
        <f t="shared" si="188"/>
        <v>0.4301190578158452</v>
      </c>
    </row>
    <row r="3975" spans="1:20" s="1063" customFormat="1">
      <c r="A3975" s="1063" t="s">
        <v>846</v>
      </c>
      <c r="B3975" s="1063" t="s">
        <v>768</v>
      </c>
      <c r="C3975" s="1063" t="s">
        <v>118</v>
      </c>
      <c r="D3975" s="1063" t="s">
        <v>2430</v>
      </c>
      <c r="E3975" s="1066">
        <v>2020</v>
      </c>
      <c r="F3975" s="1066" t="s">
        <v>2336</v>
      </c>
      <c r="G3975" s="1064">
        <v>43658</v>
      </c>
      <c r="H3975" s="1117">
        <f t="shared" si="186"/>
        <v>2019</v>
      </c>
      <c r="I3975" s="1118">
        <v>43859.591681493053</v>
      </c>
      <c r="J3975" s="1063" t="s">
        <v>843</v>
      </c>
      <c r="K3975" s="1063" t="s">
        <v>872</v>
      </c>
      <c r="L3975" s="1063" t="s">
        <v>825</v>
      </c>
      <c r="M3975" s="1063">
        <v>1635</v>
      </c>
      <c r="N3975" s="1063">
        <v>2.73</v>
      </c>
      <c r="O3975" s="1062">
        <f>VLOOKUP(C3975,'A. Rate Class Allocations'!$B$124:$J$128,6,FALSE)</f>
        <v>0.96094519236849896</v>
      </c>
      <c r="P3975" s="1061">
        <f>VLOOKUP(C3975,'A. Rate Class Allocations'!$B$124:$J$128,8,FALSE)</f>
        <v>0.98007105038154396</v>
      </c>
      <c r="Q3975" s="1061">
        <f>VLOOKUP(C3975,'A. Rate Class Allocations'!$B$124:$J$128,7,FALSE)</f>
        <v>1.0700573423086499</v>
      </c>
      <c r="R3975" s="1061">
        <f>VLOOKUP(C3975,'A. Rate Class Allocations'!$B$124:$J$128,9,FALSE)</f>
        <v>0.85888650963597402</v>
      </c>
      <c r="S3975" s="1060">
        <f t="shared" si="187"/>
        <v>1539.8341122114325</v>
      </c>
      <c r="T3975" s="1060">
        <f t="shared" si="188"/>
        <v>2.5090278372590968</v>
      </c>
    </row>
    <row r="3976" spans="1:20" s="1063" customFormat="1">
      <c r="A3976" s="1063" t="s">
        <v>846</v>
      </c>
      <c r="B3976" s="1063" t="s">
        <v>768</v>
      </c>
      <c r="C3976" s="1063" t="s">
        <v>118</v>
      </c>
      <c r="D3976" s="1063" t="s">
        <v>2430</v>
      </c>
      <c r="E3976" s="1066">
        <v>2020</v>
      </c>
      <c r="F3976" s="1066" t="s">
        <v>2336</v>
      </c>
      <c r="G3976" s="1064">
        <v>43658</v>
      </c>
      <c r="H3976" s="1117">
        <f t="shared" si="186"/>
        <v>2019</v>
      </c>
      <c r="I3976" s="1118">
        <v>43859.591681493053</v>
      </c>
      <c r="J3976" s="1063" t="s">
        <v>843</v>
      </c>
      <c r="K3976" s="1063" t="s">
        <v>872</v>
      </c>
      <c r="L3976" s="1063" t="s">
        <v>825</v>
      </c>
      <c r="M3976" s="1063">
        <v>678.75</v>
      </c>
      <c r="N3976" s="1063">
        <v>0.6825</v>
      </c>
      <c r="O3976" s="1062">
        <f>VLOOKUP(C3976,'A. Rate Class Allocations'!$B$124:$J$128,6,FALSE)</f>
        <v>0.96094519236849896</v>
      </c>
      <c r="P3976" s="1061">
        <f>VLOOKUP(C3976,'A. Rate Class Allocations'!$B$124:$J$128,8,FALSE)</f>
        <v>0.98007105038154396</v>
      </c>
      <c r="Q3976" s="1061">
        <f>VLOOKUP(C3976,'A. Rate Class Allocations'!$B$124:$J$128,7,FALSE)</f>
        <v>1.0700573423086499</v>
      </c>
      <c r="R3976" s="1061">
        <f>VLOOKUP(C3976,'A. Rate Class Allocations'!$B$124:$J$128,9,FALSE)</f>
        <v>0.85888650963597402</v>
      </c>
      <c r="S3976" s="1060">
        <f t="shared" si="187"/>
        <v>639.24306034465428</v>
      </c>
      <c r="T3976" s="1060">
        <f t="shared" si="188"/>
        <v>0.62725695931477421</v>
      </c>
    </row>
    <row r="3977" spans="1:20" s="1063" customFormat="1">
      <c r="A3977" s="1063" t="s">
        <v>846</v>
      </c>
      <c r="B3977" s="1063" t="s">
        <v>768</v>
      </c>
      <c r="C3977" s="1063" t="s">
        <v>118</v>
      </c>
      <c r="D3977" s="1063" t="s">
        <v>2431</v>
      </c>
      <c r="E3977" s="1066">
        <v>2020</v>
      </c>
      <c r="F3977" s="1066" t="s">
        <v>2336</v>
      </c>
      <c r="G3977" s="1064">
        <v>43665</v>
      </c>
      <c r="H3977" s="1117">
        <f t="shared" si="186"/>
        <v>2019</v>
      </c>
      <c r="I3977" s="1118">
        <v>43907.584373518519</v>
      </c>
      <c r="J3977" s="1063" t="s">
        <v>843</v>
      </c>
      <c r="K3977" s="1063" t="s">
        <v>842</v>
      </c>
      <c r="L3977" s="1063" t="s">
        <v>825</v>
      </c>
      <c r="M3977" s="1063">
        <v>6558.7470000000003</v>
      </c>
      <c r="N3977" s="1063">
        <v>1.677</v>
      </c>
      <c r="O3977" s="1062">
        <f>VLOOKUP(C3977,'A. Rate Class Allocations'!$B$124:$J$128,6,FALSE)</f>
        <v>0.96094519236849896</v>
      </c>
      <c r="P3977" s="1061">
        <f>VLOOKUP(C3977,'A. Rate Class Allocations'!$B$124:$J$128,8,FALSE)</f>
        <v>0.98007105038154396</v>
      </c>
      <c r="Q3977" s="1061">
        <f>VLOOKUP(C3977,'A. Rate Class Allocations'!$B$124:$J$128,7,FALSE)</f>
        <v>1.0700573423086499</v>
      </c>
      <c r="R3977" s="1061">
        <f>VLOOKUP(C3977,'A. Rate Class Allocations'!$B$124:$J$128,9,FALSE)</f>
        <v>0.85888650963597402</v>
      </c>
      <c r="S3977" s="1060">
        <f t="shared" si="187"/>
        <v>6176.9922715378571</v>
      </c>
      <c r="T3977" s="1060">
        <f t="shared" si="188"/>
        <v>1.5412599571734453</v>
      </c>
    </row>
    <row r="3978" spans="1:20" s="1063" customFormat="1">
      <c r="A3978" s="1063" t="s">
        <v>846</v>
      </c>
      <c r="B3978" s="1063" t="s">
        <v>768</v>
      </c>
      <c r="C3978" s="1063" t="s">
        <v>118</v>
      </c>
      <c r="D3978" s="1063" t="s">
        <v>2432</v>
      </c>
      <c r="E3978" s="1066">
        <v>2020</v>
      </c>
      <c r="F3978" s="1066" t="s">
        <v>2336</v>
      </c>
      <c r="G3978" s="1064">
        <v>43763</v>
      </c>
      <c r="H3978" s="1117">
        <f t="shared" si="186"/>
        <v>2019</v>
      </c>
      <c r="I3978" s="1118">
        <v>43851.834343969909</v>
      </c>
      <c r="J3978" s="1063" t="s">
        <v>843</v>
      </c>
      <c r="K3978" s="1063" t="s">
        <v>842</v>
      </c>
      <c r="L3978" s="1063" t="s">
        <v>825</v>
      </c>
      <c r="M3978" s="1063">
        <v>9603.2975999999999</v>
      </c>
      <c r="N3978" s="1063">
        <v>2.0903999999999998</v>
      </c>
      <c r="O3978" s="1062">
        <f>VLOOKUP(C3978,'A. Rate Class Allocations'!$B$124:$J$128,6,FALSE)</f>
        <v>0.96094519236849896</v>
      </c>
      <c r="P3978" s="1061">
        <f>VLOOKUP(C3978,'A. Rate Class Allocations'!$B$124:$J$128,8,FALSE)</f>
        <v>0.98007105038154396</v>
      </c>
      <c r="Q3978" s="1061">
        <f>VLOOKUP(C3978,'A. Rate Class Allocations'!$B$124:$J$128,7,FALSE)</f>
        <v>1.0700573423086499</v>
      </c>
      <c r="R3978" s="1061">
        <f>VLOOKUP(C3978,'A. Rate Class Allocations'!$B$124:$J$128,9,FALSE)</f>
        <v>0.85888650963597402</v>
      </c>
      <c r="S3978" s="1060">
        <f t="shared" si="187"/>
        <v>9044.3334765738109</v>
      </c>
      <c r="T3978" s="1060">
        <f t="shared" si="188"/>
        <v>1.9211984582441082</v>
      </c>
    </row>
    <row r="3979" spans="1:20" s="1063" customFormat="1">
      <c r="A3979" s="1063" t="s">
        <v>846</v>
      </c>
      <c r="B3979" s="1063" t="s">
        <v>768</v>
      </c>
      <c r="C3979" s="1063" t="s">
        <v>118</v>
      </c>
      <c r="D3979" s="1063" t="s">
        <v>2433</v>
      </c>
      <c r="E3979" s="1066">
        <v>2020</v>
      </c>
      <c r="F3979" s="1066" t="s">
        <v>2336</v>
      </c>
      <c r="G3979" s="1064">
        <v>43770</v>
      </c>
      <c r="H3979" s="1117">
        <f t="shared" si="186"/>
        <v>2019</v>
      </c>
      <c r="I3979" s="1118">
        <v>43887.737390833332</v>
      </c>
      <c r="J3979" s="1063" t="s">
        <v>843</v>
      </c>
      <c r="K3979" s="1063" t="s">
        <v>842</v>
      </c>
      <c r="L3979" s="1063" t="s">
        <v>825</v>
      </c>
      <c r="M3979" s="1063">
        <v>27720</v>
      </c>
      <c r="N3979" s="1063">
        <v>0</v>
      </c>
      <c r="O3979" s="1062">
        <f>VLOOKUP(C3979,'A. Rate Class Allocations'!$B$124:$J$128,6,FALSE)</f>
        <v>0.96094519236849896</v>
      </c>
      <c r="P3979" s="1061">
        <f>VLOOKUP(C3979,'A. Rate Class Allocations'!$B$124:$J$128,8,FALSE)</f>
        <v>0.98007105038154396</v>
      </c>
      <c r="Q3979" s="1061">
        <f>VLOOKUP(C3979,'A. Rate Class Allocations'!$B$124:$J$128,7,FALSE)</f>
        <v>1.0700573423086499</v>
      </c>
      <c r="R3979" s="1061">
        <f>VLOOKUP(C3979,'A. Rate Class Allocations'!$B$124:$J$128,9,FALSE)</f>
        <v>0.85888650963597402</v>
      </c>
      <c r="S3979" s="1060">
        <f t="shared" si="187"/>
        <v>26106.545315291078</v>
      </c>
      <c r="T3979" s="1060">
        <f t="shared" si="188"/>
        <v>0</v>
      </c>
    </row>
    <row r="3980" spans="1:20" s="1063" customFormat="1">
      <c r="A3980" s="1063" t="s">
        <v>846</v>
      </c>
      <c r="B3980" s="1063" t="s">
        <v>768</v>
      </c>
      <c r="C3980" s="1063" t="s">
        <v>118</v>
      </c>
      <c r="D3980" s="1063" t="s">
        <v>2434</v>
      </c>
      <c r="E3980" s="1066">
        <v>2020</v>
      </c>
      <c r="F3980" s="1067" t="s">
        <v>2435</v>
      </c>
      <c r="G3980" s="1064">
        <v>43091</v>
      </c>
      <c r="H3980" s="1117">
        <f t="shared" si="186"/>
        <v>2017</v>
      </c>
      <c r="I3980" s="1118">
        <v>44019.807483842589</v>
      </c>
      <c r="J3980" s="1063" t="s">
        <v>847</v>
      </c>
      <c r="K3980" s="1063" t="s">
        <v>872</v>
      </c>
      <c r="L3980" s="1063" t="s">
        <v>825</v>
      </c>
      <c r="M3980" s="1063">
        <v>81743</v>
      </c>
      <c r="N3980" s="1063">
        <v>50.8</v>
      </c>
      <c r="O3980" s="1062">
        <f>VLOOKUP(C3980,'A. Rate Class Allocations'!$B$124:$J$128,6,FALSE)</f>
        <v>0.96094519236849896</v>
      </c>
      <c r="P3980" s="1061">
        <f>VLOOKUP(C3980,'A. Rate Class Allocations'!$B$124:$J$128,8,FALSE)</f>
        <v>0.98007105038154396</v>
      </c>
      <c r="Q3980" s="1061">
        <f>VLOOKUP(C3980,'A. Rate Class Allocations'!$B$124:$J$128,7,FALSE)</f>
        <v>1.0700573423086499</v>
      </c>
      <c r="R3980" s="1061">
        <f>VLOOKUP(C3980,'A. Rate Class Allocations'!$B$124:$J$128,9,FALSE)</f>
        <v>0.85888650963597402</v>
      </c>
      <c r="S3980" s="1060">
        <f t="shared" si="187"/>
        <v>76985.113048623331</v>
      </c>
      <c r="T3980" s="1060">
        <f t="shared" si="188"/>
        <v>46.688137044967803</v>
      </c>
    </row>
    <row r="3981" spans="1:20" s="1063" customFormat="1">
      <c r="A3981" s="1063" t="s">
        <v>846</v>
      </c>
      <c r="B3981" s="1063" t="s">
        <v>768</v>
      </c>
      <c r="C3981" s="1063" t="s">
        <v>118</v>
      </c>
      <c r="D3981" s="1063" t="s">
        <v>2436</v>
      </c>
      <c r="E3981" s="1066">
        <v>2020</v>
      </c>
      <c r="F3981" s="1066" t="s">
        <v>2435</v>
      </c>
      <c r="G3981" s="1064">
        <v>42826</v>
      </c>
      <c r="H3981" s="1117">
        <f t="shared" si="186"/>
        <v>2017</v>
      </c>
      <c r="I3981" s="1118">
        <v>44033.575691550926</v>
      </c>
      <c r="J3981" s="1063" t="s">
        <v>847</v>
      </c>
      <c r="K3981" s="1063" t="s">
        <v>872</v>
      </c>
      <c r="L3981" s="1063" t="s">
        <v>825</v>
      </c>
      <c r="M3981" s="1063">
        <v>19131</v>
      </c>
      <c r="N3981" s="1063">
        <v>0</v>
      </c>
      <c r="O3981" s="1062">
        <f>VLOOKUP(C3981,'A. Rate Class Allocations'!$B$124:$J$128,6,FALSE)</f>
        <v>0.96094519236849896</v>
      </c>
      <c r="P3981" s="1061">
        <f>VLOOKUP(C3981,'A. Rate Class Allocations'!$B$124:$J$128,8,FALSE)</f>
        <v>0.98007105038154396</v>
      </c>
      <c r="Q3981" s="1061">
        <f>VLOOKUP(C3981,'A. Rate Class Allocations'!$B$124:$J$128,7,FALSE)</f>
        <v>1.0700573423086499</v>
      </c>
      <c r="R3981" s="1061">
        <f>VLOOKUP(C3981,'A. Rate Class Allocations'!$B$124:$J$128,9,FALSE)</f>
        <v>0.85888650963597402</v>
      </c>
      <c r="S3981" s="1060">
        <f t="shared" si="187"/>
        <v>18017.471804719826</v>
      </c>
      <c r="T3981" s="1060">
        <f t="shared" si="188"/>
        <v>0</v>
      </c>
    </row>
    <row r="3982" spans="1:20" s="1063" customFormat="1">
      <c r="A3982" s="1063" t="s">
        <v>846</v>
      </c>
      <c r="B3982" s="1063" t="s">
        <v>768</v>
      </c>
      <c r="C3982" s="1063" t="s">
        <v>118</v>
      </c>
      <c r="D3982" s="1063" t="s">
        <v>2437</v>
      </c>
      <c r="E3982" s="1066">
        <v>2020</v>
      </c>
      <c r="F3982" s="1066" t="s">
        <v>2435</v>
      </c>
      <c r="G3982" s="1064">
        <v>43048</v>
      </c>
      <c r="H3982" s="1117">
        <f t="shared" si="186"/>
        <v>2017</v>
      </c>
      <c r="I3982" s="1118">
        <v>44033.575484189816</v>
      </c>
      <c r="J3982" s="1063" t="s">
        <v>847</v>
      </c>
      <c r="K3982" s="1063" t="s">
        <v>872</v>
      </c>
      <c r="L3982" s="1063" t="s">
        <v>825</v>
      </c>
      <c r="M3982" s="1063">
        <v>16866</v>
      </c>
      <c r="N3982" s="1063">
        <v>0</v>
      </c>
      <c r="O3982" s="1062">
        <f>VLOOKUP(C3982,'A. Rate Class Allocations'!$B$124:$J$128,6,FALSE)</f>
        <v>0.96094519236849896</v>
      </c>
      <c r="P3982" s="1061">
        <f>VLOOKUP(C3982,'A. Rate Class Allocations'!$B$124:$J$128,8,FALSE)</f>
        <v>0.98007105038154396</v>
      </c>
      <c r="Q3982" s="1061">
        <f>VLOOKUP(C3982,'A. Rate Class Allocations'!$B$124:$J$128,7,FALSE)</f>
        <v>1.0700573423086499</v>
      </c>
      <c r="R3982" s="1061">
        <f>VLOOKUP(C3982,'A. Rate Class Allocations'!$B$124:$J$128,9,FALSE)</f>
        <v>0.85888650963597402</v>
      </c>
      <c r="S3982" s="1060">
        <f t="shared" si="187"/>
        <v>15884.307117160868</v>
      </c>
      <c r="T3982" s="1060">
        <f t="shared" si="188"/>
        <v>0</v>
      </c>
    </row>
    <row r="3983" spans="1:20" s="1063" customFormat="1">
      <c r="A3983" s="1063" t="s">
        <v>846</v>
      </c>
      <c r="B3983" s="1063" t="s">
        <v>768</v>
      </c>
      <c r="C3983" s="1063" t="s">
        <v>118</v>
      </c>
      <c r="D3983" s="1063" t="s">
        <v>2438</v>
      </c>
      <c r="E3983" s="1066">
        <v>2020</v>
      </c>
      <c r="F3983" s="1066" t="s">
        <v>2435</v>
      </c>
      <c r="G3983" s="1064">
        <v>42907</v>
      </c>
      <c r="H3983" s="1117">
        <f t="shared" si="186"/>
        <v>2017</v>
      </c>
      <c r="I3983" s="1118">
        <v>44033.575286157407</v>
      </c>
      <c r="J3983" s="1063" t="s">
        <v>847</v>
      </c>
      <c r="K3983" s="1063" t="s">
        <v>872</v>
      </c>
      <c r="L3983" s="1063" t="s">
        <v>825</v>
      </c>
      <c r="M3983" s="1063">
        <v>15217</v>
      </c>
      <c r="N3983" s="1063">
        <v>0</v>
      </c>
      <c r="O3983" s="1062">
        <f>VLOOKUP(C3983,'A. Rate Class Allocations'!$B$124:$J$128,6,FALSE)</f>
        <v>0.96094519236849896</v>
      </c>
      <c r="P3983" s="1061">
        <f>VLOOKUP(C3983,'A. Rate Class Allocations'!$B$124:$J$128,8,FALSE)</f>
        <v>0.98007105038154396</v>
      </c>
      <c r="Q3983" s="1061">
        <f>VLOOKUP(C3983,'A. Rate Class Allocations'!$B$124:$J$128,7,FALSE)</f>
        <v>1.0700573423086499</v>
      </c>
      <c r="R3983" s="1061">
        <f>VLOOKUP(C3983,'A. Rate Class Allocations'!$B$124:$J$128,9,FALSE)</f>
        <v>0.85888650963597402</v>
      </c>
      <c r="S3983" s="1060">
        <f t="shared" si="187"/>
        <v>14331.287881052824</v>
      </c>
      <c r="T3983" s="1060">
        <f t="shared" si="188"/>
        <v>0</v>
      </c>
    </row>
    <row r="3984" spans="1:20" s="1063" customFormat="1">
      <c r="A3984" s="1063" t="s">
        <v>846</v>
      </c>
      <c r="B3984" s="1063" t="s">
        <v>768</v>
      </c>
      <c r="C3984" s="1063" t="s">
        <v>118</v>
      </c>
      <c r="D3984" s="1063" t="s">
        <v>2439</v>
      </c>
      <c r="E3984" s="1066">
        <v>2020</v>
      </c>
      <c r="F3984" s="1066" t="s">
        <v>2435</v>
      </c>
      <c r="G3984" s="1064">
        <v>42831</v>
      </c>
      <c r="H3984" s="1117">
        <f t="shared" si="186"/>
        <v>2017</v>
      </c>
      <c r="I3984" s="1118">
        <v>44033.575121192131</v>
      </c>
      <c r="J3984" s="1063" t="s">
        <v>847</v>
      </c>
      <c r="K3984" s="1063" t="s">
        <v>872</v>
      </c>
      <c r="L3984" s="1063" t="s">
        <v>825</v>
      </c>
      <c r="M3984" s="1063">
        <v>50192</v>
      </c>
      <c r="N3984" s="1063">
        <v>0</v>
      </c>
      <c r="O3984" s="1062">
        <f>VLOOKUP(C3984,'A. Rate Class Allocations'!$B$124:$J$128,6,FALSE)</f>
        <v>0.96094519236849896</v>
      </c>
      <c r="P3984" s="1061">
        <f>VLOOKUP(C3984,'A. Rate Class Allocations'!$B$124:$J$128,8,FALSE)</f>
        <v>0.98007105038154396</v>
      </c>
      <c r="Q3984" s="1061">
        <f>VLOOKUP(C3984,'A. Rate Class Allocations'!$B$124:$J$128,7,FALSE)</f>
        <v>1.0700573423086499</v>
      </c>
      <c r="R3984" s="1061">
        <f>VLOOKUP(C3984,'A. Rate Class Allocations'!$B$124:$J$128,9,FALSE)</f>
        <v>0.85888650963597402</v>
      </c>
      <c r="S3984" s="1060">
        <f t="shared" si="187"/>
        <v>47270.552758480873</v>
      </c>
      <c r="T3984" s="1060">
        <f t="shared" si="188"/>
        <v>0</v>
      </c>
    </row>
    <row r="3985" spans="1:20" s="1063" customFormat="1">
      <c r="A3985" s="1063" t="s">
        <v>846</v>
      </c>
      <c r="B3985" s="1063" t="s">
        <v>768</v>
      </c>
      <c r="C3985" s="1063" t="s">
        <v>118</v>
      </c>
      <c r="D3985" s="1063" t="s">
        <v>2440</v>
      </c>
      <c r="E3985" s="1066">
        <v>2020</v>
      </c>
      <c r="F3985" s="1066" t="s">
        <v>2435</v>
      </c>
      <c r="G3985" s="1064">
        <v>42875</v>
      </c>
      <c r="H3985" s="1117">
        <f t="shared" si="186"/>
        <v>2017</v>
      </c>
      <c r="I3985" s="1118">
        <v>44033.574936226854</v>
      </c>
      <c r="J3985" s="1063" t="s">
        <v>847</v>
      </c>
      <c r="K3985" s="1063" t="s">
        <v>872</v>
      </c>
      <c r="L3985" s="1063" t="s">
        <v>825</v>
      </c>
      <c r="M3985" s="1063">
        <v>3104</v>
      </c>
      <c r="N3985" s="1063">
        <v>0</v>
      </c>
      <c r="O3985" s="1062">
        <f>VLOOKUP(C3985,'A. Rate Class Allocations'!$B$124:$J$128,6,FALSE)</f>
        <v>0.96094519236849896</v>
      </c>
      <c r="P3985" s="1061">
        <f>VLOOKUP(C3985,'A. Rate Class Allocations'!$B$124:$J$128,8,FALSE)</f>
        <v>0.98007105038154396</v>
      </c>
      <c r="Q3985" s="1061">
        <f>VLOOKUP(C3985,'A. Rate Class Allocations'!$B$124:$J$128,7,FALSE)</f>
        <v>1.0700573423086499</v>
      </c>
      <c r="R3985" s="1061">
        <f>VLOOKUP(C3985,'A. Rate Class Allocations'!$B$124:$J$128,9,FALSE)</f>
        <v>0.85888650963597402</v>
      </c>
      <c r="S3985" s="1060">
        <f t="shared" si="187"/>
        <v>2923.3303267916126</v>
      </c>
      <c r="T3985" s="1060">
        <f t="shared" si="188"/>
        <v>0</v>
      </c>
    </row>
    <row r="3986" spans="1:20" s="1063" customFormat="1">
      <c r="A3986" s="1063" t="s">
        <v>846</v>
      </c>
      <c r="B3986" s="1063" t="s">
        <v>768</v>
      </c>
      <c r="C3986" s="1063" t="s">
        <v>118</v>
      </c>
      <c r="D3986" s="1063" t="s">
        <v>2441</v>
      </c>
      <c r="E3986" s="1066">
        <v>2020</v>
      </c>
      <c r="F3986" s="1066" t="s">
        <v>2435</v>
      </c>
      <c r="G3986" s="1064">
        <v>42860</v>
      </c>
      <c r="H3986" s="1117">
        <f t="shared" si="186"/>
        <v>2017</v>
      </c>
      <c r="I3986" s="1118">
        <v>44033.575898159725</v>
      </c>
      <c r="J3986" s="1063" t="s">
        <v>847</v>
      </c>
      <c r="K3986" s="1063" t="s">
        <v>872</v>
      </c>
      <c r="L3986" s="1063" t="s">
        <v>825</v>
      </c>
      <c r="M3986" s="1063">
        <v>24772</v>
      </c>
      <c r="N3986" s="1063">
        <v>0</v>
      </c>
      <c r="O3986" s="1062">
        <f>VLOOKUP(C3986,'A. Rate Class Allocations'!$B$124:$J$128,6,FALSE)</f>
        <v>0.96094519236849896</v>
      </c>
      <c r="P3986" s="1061">
        <f>VLOOKUP(C3986,'A. Rate Class Allocations'!$B$124:$J$128,8,FALSE)</f>
        <v>0.98007105038154396</v>
      </c>
      <c r="Q3986" s="1061">
        <f>VLOOKUP(C3986,'A. Rate Class Allocations'!$B$124:$J$128,7,FALSE)</f>
        <v>1.0700573423086499</v>
      </c>
      <c r="R3986" s="1061">
        <f>VLOOKUP(C3986,'A. Rate Class Allocations'!$B$124:$J$128,9,FALSE)</f>
        <v>0.85888650963597402</v>
      </c>
      <c r="S3986" s="1060">
        <f t="shared" si="187"/>
        <v>23330.134940490279</v>
      </c>
      <c r="T3986" s="1060">
        <f t="shared" si="188"/>
        <v>0</v>
      </c>
    </row>
    <row r="3987" spans="1:20" s="1063" customFormat="1">
      <c r="A3987" s="1063" t="s">
        <v>846</v>
      </c>
      <c r="B3987" s="1063" t="s">
        <v>768</v>
      </c>
      <c r="C3987" s="1063" t="s">
        <v>118</v>
      </c>
      <c r="D3987" s="1063" t="s">
        <v>2442</v>
      </c>
      <c r="E3987" s="1066">
        <v>2020</v>
      </c>
      <c r="F3987" s="1066" t="s">
        <v>2435</v>
      </c>
      <c r="G3987" s="1064">
        <v>42646</v>
      </c>
      <c r="H3987" s="1117">
        <f t="shared" si="186"/>
        <v>2016</v>
      </c>
      <c r="I3987" s="1118">
        <v>44000.559965787033</v>
      </c>
      <c r="J3987" s="1063" t="s">
        <v>2155</v>
      </c>
      <c r="K3987" s="1063" t="s">
        <v>842</v>
      </c>
      <c r="L3987" s="1063" t="s">
        <v>825</v>
      </c>
      <c r="M3987" s="1063">
        <v>70665</v>
      </c>
      <c r="N3987" s="1063">
        <v>16.600000000000001</v>
      </c>
      <c r="O3987" s="1062">
        <f>VLOOKUP(C3987,'A. Rate Class Allocations'!$B$124:$J$128,6,FALSE)</f>
        <v>0.96094519236849896</v>
      </c>
      <c r="P3987" s="1061">
        <f>VLOOKUP(C3987,'A. Rate Class Allocations'!$B$124:$J$128,8,FALSE)</f>
        <v>0.98007105038154396</v>
      </c>
      <c r="Q3987" s="1061">
        <f>VLOOKUP(C3987,'A. Rate Class Allocations'!$B$124:$J$128,7,FALSE)</f>
        <v>1.0700573423086499</v>
      </c>
      <c r="R3987" s="1061">
        <f>VLOOKUP(C3987,'A. Rate Class Allocations'!$B$124:$J$128,9,FALSE)</f>
        <v>0.85888650963597402</v>
      </c>
      <c r="S3987" s="1060">
        <f t="shared" si="187"/>
        <v>66551.912868147323</v>
      </c>
      <c r="T3987" s="1060">
        <f t="shared" si="188"/>
        <v>15.256359743040663</v>
      </c>
    </row>
    <row r="3988" spans="1:20" s="1063" customFormat="1">
      <c r="A3988" s="1063" t="s">
        <v>846</v>
      </c>
      <c r="B3988" s="1063" t="s">
        <v>768</v>
      </c>
      <c r="C3988" s="1063" t="s">
        <v>118</v>
      </c>
      <c r="D3988" s="1063" t="s">
        <v>2443</v>
      </c>
      <c r="E3988" s="1066">
        <v>2020</v>
      </c>
      <c r="F3988" s="1066" t="s">
        <v>2435</v>
      </c>
      <c r="G3988" s="1064">
        <v>42633</v>
      </c>
      <c r="H3988" s="1117">
        <f t="shared" si="186"/>
        <v>2016</v>
      </c>
      <c r="I3988" s="1118">
        <v>44033.576442893522</v>
      </c>
      <c r="J3988" s="1063" t="s">
        <v>843</v>
      </c>
      <c r="K3988" s="1063" t="s">
        <v>842</v>
      </c>
      <c r="L3988" s="1063" t="s">
        <v>825</v>
      </c>
      <c r="M3988" s="1063">
        <v>2457</v>
      </c>
      <c r="N3988" s="1063">
        <v>0</v>
      </c>
      <c r="O3988" s="1062">
        <f>VLOOKUP(C3988,'A. Rate Class Allocations'!$B$124:$J$128,6,FALSE)</f>
        <v>0.96094519236849896</v>
      </c>
      <c r="P3988" s="1061">
        <f>VLOOKUP(C3988,'A. Rate Class Allocations'!$B$124:$J$128,8,FALSE)</f>
        <v>0.98007105038154396</v>
      </c>
      <c r="Q3988" s="1061">
        <f>VLOOKUP(C3988,'A. Rate Class Allocations'!$B$124:$J$128,7,FALSE)</f>
        <v>1.0700573423086499</v>
      </c>
      <c r="R3988" s="1061">
        <f>VLOOKUP(C3988,'A. Rate Class Allocations'!$B$124:$J$128,9,FALSE)</f>
        <v>0.85888650963597402</v>
      </c>
      <c r="S3988" s="1060">
        <f t="shared" si="187"/>
        <v>2313.9892438553452</v>
      </c>
      <c r="T3988" s="1060">
        <f t="shared" si="188"/>
        <v>0</v>
      </c>
    </row>
    <row r="3989" spans="1:20" s="1063" customFormat="1">
      <c r="A3989" s="1063" t="s">
        <v>846</v>
      </c>
      <c r="B3989" s="1063" t="s">
        <v>768</v>
      </c>
      <c r="C3989" s="1063" t="s">
        <v>118</v>
      </c>
      <c r="D3989" s="1063" t="s">
        <v>2443</v>
      </c>
      <c r="E3989" s="1066">
        <v>2020</v>
      </c>
      <c r="F3989" s="1066" t="s">
        <v>2435</v>
      </c>
      <c r="G3989" s="1064">
        <v>42633</v>
      </c>
      <c r="H3989" s="1117">
        <f t="shared" si="186"/>
        <v>2016</v>
      </c>
      <c r="I3989" s="1118">
        <v>44033.576442893522</v>
      </c>
      <c r="J3989" s="1063" t="s">
        <v>843</v>
      </c>
      <c r="K3989" s="1063" t="s">
        <v>842</v>
      </c>
      <c r="L3989" s="1063" t="s">
        <v>825</v>
      </c>
      <c r="M3989" s="1063">
        <v>10080</v>
      </c>
      <c r="N3989" s="1063">
        <v>0</v>
      </c>
      <c r="O3989" s="1062">
        <f>VLOOKUP(C3989,'A. Rate Class Allocations'!$B$124:$J$128,6,FALSE)</f>
        <v>0.96094519236849896</v>
      </c>
      <c r="P3989" s="1061">
        <f>VLOOKUP(C3989,'A. Rate Class Allocations'!$B$124:$J$128,8,FALSE)</f>
        <v>0.98007105038154396</v>
      </c>
      <c r="Q3989" s="1061">
        <f>VLOOKUP(C3989,'A. Rate Class Allocations'!$B$124:$J$128,7,FALSE)</f>
        <v>1.0700573423086499</v>
      </c>
      <c r="R3989" s="1061">
        <f>VLOOKUP(C3989,'A. Rate Class Allocations'!$B$124:$J$128,9,FALSE)</f>
        <v>0.85888650963597402</v>
      </c>
      <c r="S3989" s="1060">
        <f t="shared" si="187"/>
        <v>9493.2892055603916</v>
      </c>
      <c r="T3989" s="1060">
        <f t="shared" si="188"/>
        <v>0</v>
      </c>
    </row>
    <row r="3990" spans="1:20" s="1063" customFormat="1">
      <c r="A3990" s="1063" t="s">
        <v>846</v>
      </c>
      <c r="B3990" s="1063" t="s">
        <v>768</v>
      </c>
      <c r="C3990" s="1063" t="s">
        <v>118</v>
      </c>
      <c r="D3990" s="1063" t="s">
        <v>2443</v>
      </c>
      <c r="E3990" s="1066">
        <v>2020</v>
      </c>
      <c r="F3990" s="1066" t="s">
        <v>2435</v>
      </c>
      <c r="G3990" s="1064">
        <v>42633</v>
      </c>
      <c r="H3990" s="1117">
        <f t="shared" si="186"/>
        <v>2016</v>
      </c>
      <c r="I3990" s="1118">
        <v>44033.576442893522</v>
      </c>
      <c r="J3990" s="1063" t="s">
        <v>843</v>
      </c>
      <c r="K3990" s="1063" t="s">
        <v>842</v>
      </c>
      <c r="L3990" s="1063" t="s">
        <v>825</v>
      </c>
      <c r="M3990" s="1063">
        <v>2436</v>
      </c>
      <c r="N3990" s="1063">
        <v>0</v>
      </c>
      <c r="O3990" s="1062">
        <f>VLOOKUP(C3990,'A. Rate Class Allocations'!$B$124:$J$128,6,FALSE)</f>
        <v>0.96094519236849896</v>
      </c>
      <c r="P3990" s="1061">
        <f>VLOOKUP(C3990,'A. Rate Class Allocations'!$B$124:$J$128,8,FALSE)</f>
        <v>0.98007105038154396</v>
      </c>
      <c r="Q3990" s="1061">
        <f>VLOOKUP(C3990,'A. Rate Class Allocations'!$B$124:$J$128,7,FALSE)</f>
        <v>1.0700573423086499</v>
      </c>
      <c r="R3990" s="1061">
        <f>VLOOKUP(C3990,'A. Rate Class Allocations'!$B$124:$J$128,9,FALSE)</f>
        <v>0.85888650963597402</v>
      </c>
      <c r="S3990" s="1060">
        <f t="shared" si="187"/>
        <v>2294.2115580104282</v>
      </c>
      <c r="T3990" s="1060">
        <f t="shared" si="188"/>
        <v>0</v>
      </c>
    </row>
    <row r="3991" spans="1:20" s="1063" customFormat="1">
      <c r="A3991" s="1063" t="s">
        <v>846</v>
      </c>
      <c r="B3991" s="1063" t="s">
        <v>768</v>
      </c>
      <c r="C3991" s="1063" t="s">
        <v>118</v>
      </c>
      <c r="D3991" s="1063" t="s">
        <v>2444</v>
      </c>
      <c r="E3991" s="1066">
        <v>2020</v>
      </c>
      <c r="F3991" s="1066" t="s">
        <v>2435</v>
      </c>
      <c r="G3991" s="1064">
        <v>43769</v>
      </c>
      <c r="H3991" s="1117">
        <f t="shared" si="186"/>
        <v>2019</v>
      </c>
      <c r="I3991" s="1118">
        <v>43984.591193842592</v>
      </c>
      <c r="J3991" s="1063" t="s">
        <v>843</v>
      </c>
      <c r="K3991" s="1063" t="s">
        <v>842</v>
      </c>
      <c r="L3991" s="1063" t="s">
        <v>825</v>
      </c>
      <c r="M3991" s="1063">
        <v>49686</v>
      </c>
      <c r="N3991" s="1063">
        <v>0</v>
      </c>
      <c r="O3991" s="1062">
        <f>VLOOKUP(C3991,'A. Rate Class Allocations'!$B$124:$J$128,6,FALSE)</f>
        <v>0.96094519236849896</v>
      </c>
      <c r="P3991" s="1061">
        <f>VLOOKUP(C3991,'A. Rate Class Allocations'!$B$124:$J$128,8,FALSE)</f>
        <v>0.98007105038154396</v>
      </c>
      <c r="Q3991" s="1061">
        <f>VLOOKUP(C3991,'A. Rate Class Allocations'!$B$124:$J$128,7,FALSE)</f>
        <v>1.0700573423086499</v>
      </c>
      <c r="R3991" s="1061">
        <f>VLOOKUP(C3991,'A. Rate Class Allocations'!$B$124:$J$128,9,FALSE)</f>
        <v>0.85888650963597402</v>
      </c>
      <c r="S3991" s="1060">
        <f t="shared" si="187"/>
        <v>46794.004709074761</v>
      </c>
      <c r="T3991" s="1060">
        <f t="shared" si="188"/>
        <v>0</v>
      </c>
    </row>
    <row r="3992" spans="1:20" s="1063" customFormat="1">
      <c r="A3992" s="1063" t="s">
        <v>846</v>
      </c>
      <c r="B3992" s="1063" t="s">
        <v>768</v>
      </c>
      <c r="C3992" s="1063" t="s">
        <v>118</v>
      </c>
      <c r="D3992" s="1063" t="s">
        <v>2444</v>
      </c>
      <c r="E3992" s="1066">
        <v>2020</v>
      </c>
      <c r="F3992" s="1066" t="s">
        <v>2435</v>
      </c>
      <c r="G3992" s="1064">
        <v>43769</v>
      </c>
      <c r="H3992" s="1117">
        <f t="shared" si="186"/>
        <v>2019</v>
      </c>
      <c r="I3992" s="1118">
        <v>43984.591193842592</v>
      </c>
      <c r="J3992" s="1063" t="s">
        <v>843</v>
      </c>
      <c r="K3992" s="1063" t="s">
        <v>842</v>
      </c>
      <c r="L3992" s="1063" t="s">
        <v>825</v>
      </c>
      <c r="M3992" s="1063">
        <v>81760</v>
      </c>
      <c r="N3992" s="1063">
        <v>0</v>
      </c>
      <c r="O3992" s="1062">
        <f>VLOOKUP(C3992,'A. Rate Class Allocations'!$B$124:$J$128,6,FALSE)</f>
        <v>0.96094519236849896</v>
      </c>
      <c r="P3992" s="1061">
        <f>VLOOKUP(C3992,'A. Rate Class Allocations'!$B$124:$J$128,8,FALSE)</f>
        <v>0.98007105038154396</v>
      </c>
      <c r="Q3992" s="1061">
        <f>VLOOKUP(C3992,'A. Rate Class Allocations'!$B$124:$J$128,7,FALSE)</f>
        <v>1.0700573423086499</v>
      </c>
      <c r="R3992" s="1061">
        <f>VLOOKUP(C3992,'A. Rate Class Allocations'!$B$124:$J$128,9,FALSE)</f>
        <v>0.85888650963597402</v>
      </c>
      <c r="S3992" s="1060">
        <f t="shared" si="187"/>
        <v>77001.123556212071</v>
      </c>
      <c r="T3992" s="1060">
        <f t="shared" si="188"/>
        <v>0</v>
      </c>
    </row>
    <row r="3993" spans="1:20" s="1063" customFormat="1">
      <c r="A3993" s="1063" t="s">
        <v>846</v>
      </c>
      <c r="B3993" s="1063" t="s">
        <v>768</v>
      </c>
      <c r="C3993" s="1063" t="s">
        <v>118</v>
      </c>
      <c r="D3993" s="1063" t="s">
        <v>2444</v>
      </c>
      <c r="E3993" s="1066">
        <v>2020</v>
      </c>
      <c r="F3993" s="1066" t="s">
        <v>2435</v>
      </c>
      <c r="G3993" s="1064">
        <v>43769</v>
      </c>
      <c r="H3993" s="1117">
        <f t="shared" si="186"/>
        <v>2019</v>
      </c>
      <c r="I3993" s="1118">
        <v>43984.591193842592</v>
      </c>
      <c r="J3993" s="1063" t="s">
        <v>843</v>
      </c>
      <c r="K3993" s="1063" t="s">
        <v>842</v>
      </c>
      <c r="L3993" s="1063" t="s">
        <v>825</v>
      </c>
      <c r="M3993" s="1063">
        <v>14280</v>
      </c>
      <c r="N3993" s="1063">
        <v>0</v>
      </c>
      <c r="O3993" s="1062">
        <f>VLOOKUP(C3993,'A. Rate Class Allocations'!$B$124:$J$128,6,FALSE)</f>
        <v>0.96094519236849896</v>
      </c>
      <c r="P3993" s="1061">
        <f>VLOOKUP(C3993,'A. Rate Class Allocations'!$B$124:$J$128,8,FALSE)</f>
        <v>0.98007105038154396</v>
      </c>
      <c r="Q3993" s="1061">
        <f>VLOOKUP(C3993,'A. Rate Class Allocations'!$B$124:$J$128,7,FALSE)</f>
        <v>1.0700573423086499</v>
      </c>
      <c r="R3993" s="1061">
        <f>VLOOKUP(C3993,'A. Rate Class Allocations'!$B$124:$J$128,9,FALSE)</f>
        <v>0.85888650963597402</v>
      </c>
      <c r="S3993" s="1060">
        <f t="shared" si="187"/>
        <v>13448.826374543889</v>
      </c>
      <c r="T3993" s="1060">
        <f t="shared" si="188"/>
        <v>0</v>
      </c>
    </row>
    <row r="3994" spans="1:20" s="1063" customFormat="1">
      <c r="A3994" s="1063" t="s">
        <v>846</v>
      </c>
      <c r="B3994" s="1063" t="s">
        <v>768</v>
      </c>
      <c r="C3994" s="1063" t="s">
        <v>118</v>
      </c>
      <c r="D3994" s="1063" t="s">
        <v>2444</v>
      </c>
      <c r="E3994" s="1066">
        <v>2020</v>
      </c>
      <c r="F3994" s="1066" t="s">
        <v>2435</v>
      </c>
      <c r="G3994" s="1064">
        <v>43769</v>
      </c>
      <c r="H3994" s="1117">
        <f t="shared" ref="H3994:H4057" si="189">YEAR(G3994)</f>
        <v>2019</v>
      </c>
      <c r="I3994" s="1118">
        <v>43984.591193842592</v>
      </c>
      <c r="J3994" s="1063" t="s">
        <v>843</v>
      </c>
      <c r="K3994" s="1063" t="s">
        <v>842</v>
      </c>
      <c r="L3994" s="1063" t="s">
        <v>825</v>
      </c>
      <c r="M3994" s="1063">
        <v>2436</v>
      </c>
      <c r="N3994" s="1063">
        <v>0</v>
      </c>
      <c r="O3994" s="1062">
        <f>VLOOKUP(C3994,'A. Rate Class Allocations'!$B$124:$J$128,6,FALSE)</f>
        <v>0.96094519236849896</v>
      </c>
      <c r="P3994" s="1061">
        <f>VLOOKUP(C3994,'A. Rate Class Allocations'!$B$124:$J$128,8,FALSE)</f>
        <v>0.98007105038154396</v>
      </c>
      <c r="Q3994" s="1061">
        <f>VLOOKUP(C3994,'A. Rate Class Allocations'!$B$124:$J$128,7,FALSE)</f>
        <v>1.0700573423086499</v>
      </c>
      <c r="R3994" s="1061">
        <f>VLOOKUP(C3994,'A. Rate Class Allocations'!$B$124:$J$128,9,FALSE)</f>
        <v>0.85888650963597402</v>
      </c>
      <c r="S3994" s="1060">
        <f t="shared" ref="S3994:S4057" si="190">M3994*O3994*P3994</f>
        <v>2294.2115580104282</v>
      </c>
      <c r="T3994" s="1060">
        <f t="shared" ref="T3994:T4057" si="191">N3994*Q3994*R3994</f>
        <v>0</v>
      </c>
    </row>
    <row r="3995" spans="1:20" s="1063" customFormat="1">
      <c r="A3995" s="1063" t="s">
        <v>846</v>
      </c>
      <c r="B3995" s="1063" t="s">
        <v>768</v>
      </c>
      <c r="C3995" s="1063" t="s">
        <v>118</v>
      </c>
      <c r="D3995" s="1063" t="s">
        <v>2444</v>
      </c>
      <c r="E3995" s="1066">
        <v>2020</v>
      </c>
      <c r="F3995" s="1066" t="s">
        <v>2435</v>
      </c>
      <c r="G3995" s="1064">
        <v>43769</v>
      </c>
      <c r="H3995" s="1117">
        <f t="shared" si="189"/>
        <v>2019</v>
      </c>
      <c r="I3995" s="1118">
        <v>43984.591193842592</v>
      </c>
      <c r="J3995" s="1063" t="s">
        <v>843</v>
      </c>
      <c r="K3995" s="1063" t="s">
        <v>842</v>
      </c>
      <c r="L3995" s="1063" t="s">
        <v>825</v>
      </c>
      <c r="M3995" s="1063">
        <v>79002</v>
      </c>
      <c r="N3995" s="1063">
        <v>0</v>
      </c>
      <c r="O3995" s="1062">
        <f>VLOOKUP(C3995,'A. Rate Class Allocations'!$B$124:$J$128,6,FALSE)</f>
        <v>0.96094519236849896</v>
      </c>
      <c r="P3995" s="1061">
        <f>VLOOKUP(C3995,'A. Rate Class Allocations'!$B$124:$J$128,8,FALSE)</f>
        <v>0.98007105038154396</v>
      </c>
      <c r="Q3995" s="1061">
        <f>VLOOKUP(C3995,'A. Rate Class Allocations'!$B$124:$J$128,7,FALSE)</f>
        <v>1.0700573423086499</v>
      </c>
      <c r="R3995" s="1061">
        <f>VLOOKUP(C3995,'A. Rate Class Allocations'!$B$124:$J$128,9,FALSE)</f>
        <v>0.85888650963597402</v>
      </c>
      <c r="S3995" s="1060">
        <f t="shared" si="190"/>
        <v>74403.654148579575</v>
      </c>
      <c r="T3995" s="1060">
        <f t="shared" si="191"/>
        <v>0</v>
      </c>
    </row>
    <row r="3996" spans="1:20" s="1063" customFormat="1">
      <c r="A3996" s="1063" t="s">
        <v>846</v>
      </c>
      <c r="B3996" s="1063" t="s">
        <v>768</v>
      </c>
      <c r="C3996" s="1063" t="s">
        <v>118</v>
      </c>
      <c r="D3996" s="1063" t="s">
        <v>2445</v>
      </c>
      <c r="E3996" s="1066">
        <v>2020</v>
      </c>
      <c r="F3996" s="1066" t="s">
        <v>2435</v>
      </c>
      <c r="G3996" s="1064">
        <v>42636</v>
      </c>
      <c r="H3996" s="1117">
        <f t="shared" si="189"/>
        <v>2016</v>
      </c>
      <c r="I3996" s="1118">
        <v>43993.653023506944</v>
      </c>
      <c r="J3996" s="1063" t="s">
        <v>847</v>
      </c>
      <c r="K3996" s="1063" t="s">
        <v>842</v>
      </c>
      <c r="L3996" s="1063" t="s">
        <v>825</v>
      </c>
      <c r="M3996" s="1063">
        <v>6381</v>
      </c>
      <c r="N3996" s="1063">
        <v>2</v>
      </c>
      <c r="O3996" s="1062">
        <f>VLOOKUP(C3996,'A. Rate Class Allocations'!$B$124:$J$128,6,FALSE)</f>
        <v>0.96094519236849896</v>
      </c>
      <c r="P3996" s="1061">
        <f>VLOOKUP(C3996,'A. Rate Class Allocations'!$B$124:$J$128,8,FALSE)</f>
        <v>0.98007105038154396</v>
      </c>
      <c r="Q3996" s="1061">
        <f>VLOOKUP(C3996,'A. Rate Class Allocations'!$B$124:$J$128,7,FALSE)</f>
        <v>1.0700573423086499</v>
      </c>
      <c r="R3996" s="1061">
        <f>VLOOKUP(C3996,'A. Rate Class Allocations'!$B$124:$J$128,9,FALSE)</f>
        <v>0.85888650963597402</v>
      </c>
      <c r="S3996" s="1060">
        <f t="shared" si="190"/>
        <v>6009.5911131627836</v>
      </c>
      <c r="T3996" s="1060">
        <f t="shared" si="191"/>
        <v>1.838115631691646</v>
      </c>
    </row>
    <row r="3997" spans="1:20" s="1063" customFormat="1">
      <c r="A3997" s="1063" t="s">
        <v>846</v>
      </c>
      <c r="B3997" s="1063" t="s">
        <v>768</v>
      </c>
      <c r="C3997" s="1063" t="s">
        <v>118</v>
      </c>
      <c r="D3997" s="1063" t="s">
        <v>2446</v>
      </c>
      <c r="E3997" s="1066">
        <v>2020</v>
      </c>
      <c r="F3997" s="1066" t="s">
        <v>2435</v>
      </c>
      <c r="G3997" s="1064">
        <v>43374</v>
      </c>
      <c r="H3997" s="1117">
        <f t="shared" si="189"/>
        <v>2018</v>
      </c>
      <c r="I3997" s="1118">
        <v>44056.576732314817</v>
      </c>
      <c r="J3997" s="1063" t="s">
        <v>843</v>
      </c>
      <c r="K3997" s="1063" t="s">
        <v>842</v>
      </c>
      <c r="L3997" s="1063" t="s">
        <v>825</v>
      </c>
      <c r="M3997" s="1063">
        <v>1433.328</v>
      </c>
      <c r="N3997" s="1063">
        <v>0.312</v>
      </c>
      <c r="O3997" s="1062">
        <f>VLOOKUP(C3997,'A. Rate Class Allocations'!$B$124:$J$128,6,FALSE)</f>
        <v>0.96094519236849896</v>
      </c>
      <c r="P3997" s="1061">
        <f>VLOOKUP(C3997,'A. Rate Class Allocations'!$B$124:$J$128,8,FALSE)</f>
        <v>0.98007105038154396</v>
      </c>
      <c r="Q3997" s="1061">
        <f>VLOOKUP(C3997,'A. Rate Class Allocations'!$B$124:$J$128,7,FALSE)</f>
        <v>1.0700573423086499</v>
      </c>
      <c r="R3997" s="1061">
        <f>VLOOKUP(C3997,'A. Rate Class Allocations'!$B$124:$J$128,9,FALSE)</f>
        <v>0.85888650963597402</v>
      </c>
      <c r="S3997" s="1060">
        <f t="shared" si="190"/>
        <v>1349.9005188916135</v>
      </c>
      <c r="T3997" s="1060">
        <f t="shared" si="191"/>
        <v>0.28674603854389674</v>
      </c>
    </row>
    <row r="3998" spans="1:20" s="1063" customFormat="1">
      <c r="A3998" s="1063" t="s">
        <v>846</v>
      </c>
      <c r="B3998" s="1063" t="s">
        <v>768</v>
      </c>
      <c r="C3998" s="1063" t="s">
        <v>118</v>
      </c>
      <c r="D3998" s="1063" t="s">
        <v>2447</v>
      </c>
      <c r="E3998" s="1066">
        <v>2020</v>
      </c>
      <c r="F3998" s="1066" t="s">
        <v>2435</v>
      </c>
      <c r="G3998" s="1064">
        <v>43868</v>
      </c>
      <c r="H3998" s="1117">
        <f t="shared" si="189"/>
        <v>2020</v>
      </c>
      <c r="I3998" s="1118">
        <v>44005.569310740742</v>
      </c>
      <c r="J3998" s="1063" t="s">
        <v>843</v>
      </c>
      <c r="K3998" s="1063" t="s">
        <v>842</v>
      </c>
      <c r="L3998" s="1063" t="s">
        <v>825</v>
      </c>
      <c r="M3998" s="1063">
        <v>7005.6</v>
      </c>
      <c r="N3998" s="1063">
        <v>0</v>
      </c>
      <c r="O3998" s="1062">
        <f>VLOOKUP(C3998,'A. Rate Class Allocations'!$B$124:$J$128,6,FALSE)</f>
        <v>0.96094519236849896</v>
      </c>
      <c r="P3998" s="1061">
        <f>VLOOKUP(C3998,'A. Rate Class Allocations'!$B$124:$J$128,8,FALSE)</f>
        <v>0.98007105038154396</v>
      </c>
      <c r="Q3998" s="1061">
        <f>VLOOKUP(C3998,'A. Rate Class Allocations'!$B$124:$J$128,7,FALSE)</f>
        <v>1.0700573423086499</v>
      </c>
      <c r="R3998" s="1061">
        <f>VLOOKUP(C3998,'A. Rate Class Allocations'!$B$124:$J$128,9,FALSE)</f>
        <v>0.85888650963597402</v>
      </c>
      <c r="S3998" s="1060">
        <f t="shared" si="190"/>
        <v>6597.8359978644721</v>
      </c>
      <c r="T3998" s="1060">
        <f t="shared" si="191"/>
        <v>0</v>
      </c>
    </row>
    <row r="3999" spans="1:20" s="1063" customFormat="1">
      <c r="A3999" s="1063" t="s">
        <v>846</v>
      </c>
      <c r="B3999" s="1063" t="s">
        <v>768</v>
      </c>
      <c r="C3999" s="1063" t="s">
        <v>118</v>
      </c>
      <c r="D3999" s="1063" t="s">
        <v>2447</v>
      </c>
      <c r="E3999" s="1066">
        <v>2020</v>
      </c>
      <c r="F3999" s="1066" t="s">
        <v>2435</v>
      </c>
      <c r="G3999" s="1064">
        <v>43868</v>
      </c>
      <c r="H3999" s="1117">
        <f t="shared" si="189"/>
        <v>2020</v>
      </c>
      <c r="I3999" s="1118">
        <v>44005.569310740742</v>
      </c>
      <c r="J3999" s="1063" t="s">
        <v>843</v>
      </c>
      <c r="K3999" s="1063" t="s">
        <v>842</v>
      </c>
      <c r="L3999" s="1063" t="s">
        <v>825</v>
      </c>
      <c r="M3999" s="1063">
        <v>1680</v>
      </c>
      <c r="N3999" s="1063">
        <v>0</v>
      </c>
      <c r="O3999" s="1062">
        <f>VLOOKUP(C3999,'A. Rate Class Allocations'!$B$124:$J$128,6,FALSE)</f>
        <v>0.96094519236849896</v>
      </c>
      <c r="P3999" s="1061">
        <f>VLOOKUP(C3999,'A. Rate Class Allocations'!$B$124:$J$128,8,FALSE)</f>
        <v>0.98007105038154396</v>
      </c>
      <c r="Q3999" s="1061">
        <f>VLOOKUP(C3999,'A. Rate Class Allocations'!$B$124:$J$128,7,FALSE)</f>
        <v>1.0700573423086499</v>
      </c>
      <c r="R3999" s="1061">
        <f>VLOOKUP(C3999,'A. Rate Class Allocations'!$B$124:$J$128,9,FALSE)</f>
        <v>0.85888650963597402</v>
      </c>
      <c r="S3999" s="1060">
        <f t="shared" si="190"/>
        <v>1582.2148675933984</v>
      </c>
      <c r="T3999" s="1060">
        <f t="shared" si="191"/>
        <v>0</v>
      </c>
    </row>
    <row r="4000" spans="1:20" s="1063" customFormat="1">
      <c r="A4000" s="1063" t="s">
        <v>846</v>
      </c>
      <c r="B4000" s="1063" t="s">
        <v>768</v>
      </c>
      <c r="C4000" s="1063" t="s">
        <v>118</v>
      </c>
      <c r="D4000" s="1063" t="s">
        <v>2448</v>
      </c>
      <c r="E4000" s="1066">
        <v>2020</v>
      </c>
      <c r="F4000" s="1066" t="s">
        <v>2435</v>
      </c>
      <c r="G4000" s="1064">
        <v>42898</v>
      </c>
      <c r="H4000" s="1117">
        <f t="shared" si="189"/>
        <v>2017</v>
      </c>
      <c r="I4000" s="1118">
        <v>44000.560402164352</v>
      </c>
      <c r="J4000" s="1063" t="s">
        <v>843</v>
      </c>
      <c r="K4000" s="1063" t="s">
        <v>842</v>
      </c>
      <c r="L4000" s="1063" t="s">
        <v>825</v>
      </c>
      <c r="M4000" s="1063">
        <v>5329.04</v>
      </c>
      <c r="N4000" s="1063">
        <v>1.1599999999999999</v>
      </c>
      <c r="O4000" s="1062">
        <f>VLOOKUP(C4000,'A. Rate Class Allocations'!$B$124:$J$128,6,FALSE)</f>
        <v>0.96094519236849896</v>
      </c>
      <c r="P4000" s="1061">
        <f>VLOOKUP(C4000,'A. Rate Class Allocations'!$B$124:$J$128,8,FALSE)</f>
        <v>0.98007105038154396</v>
      </c>
      <c r="Q4000" s="1061">
        <f>VLOOKUP(C4000,'A. Rate Class Allocations'!$B$124:$J$128,7,FALSE)</f>
        <v>1.0700573423086499</v>
      </c>
      <c r="R4000" s="1061">
        <f>VLOOKUP(C4000,'A. Rate Class Allocations'!$B$124:$J$128,9,FALSE)</f>
        <v>0.85888650963597402</v>
      </c>
      <c r="S4000" s="1060">
        <f t="shared" si="190"/>
        <v>5018.8609035713835</v>
      </c>
      <c r="T4000" s="1060">
        <f t="shared" si="191"/>
        <v>1.0661070663811545</v>
      </c>
    </row>
    <row r="4001" spans="1:20" s="1063" customFormat="1">
      <c r="A4001" s="1063" t="s">
        <v>846</v>
      </c>
      <c r="B4001" s="1063" t="s">
        <v>768</v>
      </c>
      <c r="C4001" s="1063" t="s">
        <v>118</v>
      </c>
      <c r="D4001" s="1063" t="s">
        <v>2448</v>
      </c>
      <c r="E4001" s="1066">
        <v>2020</v>
      </c>
      <c r="F4001" s="1066" t="s">
        <v>2435</v>
      </c>
      <c r="G4001" s="1064">
        <v>42898</v>
      </c>
      <c r="H4001" s="1117">
        <f t="shared" si="189"/>
        <v>2017</v>
      </c>
      <c r="I4001" s="1118">
        <v>44000.560402164352</v>
      </c>
      <c r="J4001" s="1063" t="s">
        <v>843</v>
      </c>
      <c r="K4001" s="1063" t="s">
        <v>842</v>
      </c>
      <c r="L4001" s="1063" t="s">
        <v>825</v>
      </c>
      <c r="M4001" s="1063">
        <v>1194.44</v>
      </c>
      <c r="N4001" s="1063">
        <v>0.26</v>
      </c>
      <c r="O4001" s="1062">
        <f>VLOOKUP(C4001,'A. Rate Class Allocations'!$B$124:$J$128,6,FALSE)</f>
        <v>0.96094519236849896</v>
      </c>
      <c r="P4001" s="1061">
        <f>VLOOKUP(C4001,'A. Rate Class Allocations'!$B$124:$J$128,8,FALSE)</f>
        <v>0.98007105038154396</v>
      </c>
      <c r="Q4001" s="1061">
        <f>VLOOKUP(C4001,'A. Rate Class Allocations'!$B$124:$J$128,7,FALSE)</f>
        <v>1.0700573423086499</v>
      </c>
      <c r="R4001" s="1061">
        <f>VLOOKUP(C4001,'A. Rate Class Allocations'!$B$124:$J$128,9,FALSE)</f>
        <v>0.85888650963597402</v>
      </c>
      <c r="S4001" s="1060">
        <f t="shared" si="190"/>
        <v>1124.9170990763446</v>
      </c>
      <c r="T4001" s="1060">
        <f t="shared" si="191"/>
        <v>0.23895503211991398</v>
      </c>
    </row>
    <row r="4002" spans="1:20" s="1063" customFormat="1">
      <c r="A4002" s="1063" t="s">
        <v>846</v>
      </c>
      <c r="B4002" s="1063" t="s">
        <v>768</v>
      </c>
      <c r="C4002" s="1063" t="s">
        <v>118</v>
      </c>
      <c r="D4002" s="1063" t="s">
        <v>2449</v>
      </c>
      <c r="E4002" s="1066">
        <v>2020</v>
      </c>
      <c r="F4002" s="1066" t="s">
        <v>2435</v>
      </c>
      <c r="G4002" s="1064">
        <v>43257</v>
      </c>
      <c r="H4002" s="1117">
        <f t="shared" si="189"/>
        <v>2018</v>
      </c>
      <c r="I4002" s="1118">
        <v>44064.587565972222</v>
      </c>
      <c r="J4002" s="1063" t="s">
        <v>847</v>
      </c>
      <c r="K4002" s="1063" t="s">
        <v>842</v>
      </c>
      <c r="L4002" s="1063" t="s">
        <v>825</v>
      </c>
      <c r="M4002" s="1063">
        <v>163304</v>
      </c>
      <c r="N4002" s="1063">
        <v>18.564</v>
      </c>
      <c r="O4002" s="1062">
        <f>VLOOKUP(C4002,'A. Rate Class Allocations'!$B$124:$J$128,6,FALSE)</f>
        <v>0.96094519236849896</v>
      </c>
      <c r="P4002" s="1061">
        <f>VLOOKUP(C4002,'A. Rate Class Allocations'!$B$124:$J$128,8,FALSE)</f>
        <v>0.98007105038154396</v>
      </c>
      <c r="Q4002" s="1061">
        <f>VLOOKUP(C4002,'A. Rate Class Allocations'!$B$124:$J$128,7,FALSE)</f>
        <v>1.0700573423086499</v>
      </c>
      <c r="R4002" s="1061">
        <f>VLOOKUP(C4002,'A. Rate Class Allocations'!$B$124:$J$128,9,FALSE)</f>
        <v>0.85888650963597402</v>
      </c>
      <c r="S4002" s="1060">
        <f t="shared" si="190"/>
        <v>153798.81948659068</v>
      </c>
      <c r="T4002" s="1060">
        <f t="shared" si="191"/>
        <v>17.061389293361856</v>
      </c>
    </row>
    <row r="4003" spans="1:20" s="1063" customFormat="1">
      <c r="A4003" s="1063" t="s">
        <v>846</v>
      </c>
      <c r="B4003" s="1063" t="s">
        <v>768</v>
      </c>
      <c r="C4003" s="1063" t="s">
        <v>118</v>
      </c>
      <c r="D4003" s="1063" t="s">
        <v>2449</v>
      </c>
      <c r="E4003" s="1066">
        <v>2020</v>
      </c>
      <c r="F4003" s="1066" t="s">
        <v>2435</v>
      </c>
      <c r="G4003" s="1064">
        <v>43257</v>
      </c>
      <c r="H4003" s="1117">
        <f t="shared" si="189"/>
        <v>2018</v>
      </c>
      <c r="I4003" s="1118">
        <v>44064.587565972222</v>
      </c>
      <c r="J4003" s="1063" t="s">
        <v>847</v>
      </c>
      <c r="K4003" s="1063" t="s">
        <v>842</v>
      </c>
      <c r="L4003" s="1063" t="s">
        <v>825</v>
      </c>
      <c r="M4003" s="1063">
        <v>25965</v>
      </c>
      <c r="N4003" s="1063">
        <v>2.9449999999999998</v>
      </c>
      <c r="O4003" s="1062">
        <f>VLOOKUP(C4003,'A. Rate Class Allocations'!$B$124:$J$128,6,FALSE)</f>
        <v>0.96094519236849896</v>
      </c>
      <c r="P4003" s="1061">
        <f>VLOOKUP(C4003,'A. Rate Class Allocations'!$B$124:$J$128,8,FALSE)</f>
        <v>0.98007105038154396</v>
      </c>
      <c r="Q4003" s="1061">
        <f>VLOOKUP(C4003,'A. Rate Class Allocations'!$B$124:$J$128,7,FALSE)</f>
        <v>1.0700573423086499</v>
      </c>
      <c r="R4003" s="1061">
        <f>VLOOKUP(C4003,'A. Rate Class Allocations'!$B$124:$J$128,9,FALSE)</f>
        <v>0.85888650963597402</v>
      </c>
      <c r="S4003" s="1060">
        <f t="shared" si="190"/>
        <v>24453.695855394399</v>
      </c>
      <c r="T4003" s="1060">
        <f t="shared" si="191"/>
        <v>2.7066252676659488</v>
      </c>
    </row>
    <row r="4004" spans="1:20" s="1063" customFormat="1">
      <c r="A4004" s="1063" t="s">
        <v>846</v>
      </c>
      <c r="B4004" s="1063" t="s">
        <v>768</v>
      </c>
      <c r="C4004" s="1063" t="s">
        <v>118</v>
      </c>
      <c r="D4004" s="1063" t="s">
        <v>2450</v>
      </c>
      <c r="E4004" s="1066">
        <v>2020</v>
      </c>
      <c r="F4004" s="1066" t="s">
        <v>2435</v>
      </c>
      <c r="G4004" s="1064">
        <v>43257</v>
      </c>
      <c r="H4004" s="1117">
        <f t="shared" si="189"/>
        <v>2018</v>
      </c>
      <c r="I4004" s="1118">
        <v>44064.588109537035</v>
      </c>
      <c r="J4004" s="1063" t="s">
        <v>847</v>
      </c>
      <c r="K4004" s="1063" t="s">
        <v>842</v>
      </c>
      <c r="L4004" s="1063" t="s">
        <v>825</v>
      </c>
      <c r="M4004" s="1063">
        <v>215802</v>
      </c>
      <c r="N4004" s="1063">
        <v>26.675999999999998</v>
      </c>
      <c r="O4004" s="1062">
        <f>VLOOKUP(C4004,'A. Rate Class Allocations'!$B$124:$J$128,6,FALSE)</f>
        <v>0.96094519236849896</v>
      </c>
      <c r="P4004" s="1061">
        <f>VLOOKUP(C4004,'A. Rate Class Allocations'!$B$124:$J$128,8,FALSE)</f>
        <v>0.98007105038154396</v>
      </c>
      <c r="Q4004" s="1061">
        <f>VLOOKUP(C4004,'A. Rate Class Allocations'!$B$124:$J$128,7,FALSE)</f>
        <v>1.0700573423086499</v>
      </c>
      <c r="R4004" s="1061">
        <f>VLOOKUP(C4004,'A. Rate Class Allocations'!$B$124:$J$128,9,FALSE)</f>
        <v>0.85888650963597402</v>
      </c>
      <c r="S4004" s="1060">
        <f t="shared" si="190"/>
        <v>203241.15050975629</v>
      </c>
      <c r="T4004" s="1060">
        <f t="shared" si="191"/>
        <v>24.516786295503174</v>
      </c>
    </row>
    <row r="4005" spans="1:20" s="1063" customFormat="1">
      <c r="A4005" s="1063" t="s">
        <v>846</v>
      </c>
      <c r="B4005" s="1063" t="s">
        <v>768</v>
      </c>
      <c r="C4005" s="1063" t="s">
        <v>118</v>
      </c>
      <c r="D4005" s="1063" t="s">
        <v>2450</v>
      </c>
      <c r="E4005" s="1066">
        <v>2020</v>
      </c>
      <c r="F4005" s="1066" t="s">
        <v>2435</v>
      </c>
      <c r="G4005" s="1064">
        <v>43257</v>
      </c>
      <c r="H4005" s="1117">
        <f t="shared" si="189"/>
        <v>2018</v>
      </c>
      <c r="I4005" s="1118">
        <v>44064.588109537035</v>
      </c>
      <c r="J4005" s="1063" t="s">
        <v>847</v>
      </c>
      <c r="K4005" s="1063" t="s">
        <v>842</v>
      </c>
      <c r="L4005" s="1063" t="s">
        <v>825</v>
      </c>
      <c r="M4005" s="1063">
        <v>95600</v>
      </c>
      <c r="N4005" s="1063">
        <v>19.12</v>
      </c>
      <c r="O4005" s="1062">
        <f>VLOOKUP(C4005,'A. Rate Class Allocations'!$B$124:$J$128,6,FALSE)</f>
        <v>0.96094519236849896</v>
      </c>
      <c r="P4005" s="1061">
        <f>VLOOKUP(C4005,'A. Rate Class Allocations'!$B$124:$J$128,8,FALSE)</f>
        <v>0.98007105038154396</v>
      </c>
      <c r="Q4005" s="1061">
        <f>VLOOKUP(C4005,'A. Rate Class Allocations'!$B$124:$J$128,7,FALSE)</f>
        <v>1.0700573423086499</v>
      </c>
      <c r="R4005" s="1061">
        <f>VLOOKUP(C4005,'A. Rate Class Allocations'!$B$124:$J$128,9,FALSE)</f>
        <v>0.85888650963597402</v>
      </c>
      <c r="S4005" s="1060">
        <f t="shared" si="190"/>
        <v>90035.560322576726</v>
      </c>
      <c r="T4005" s="1060">
        <f t="shared" si="191"/>
        <v>17.572385438972137</v>
      </c>
    </row>
    <row r="4006" spans="1:20" s="1063" customFormat="1">
      <c r="A4006" s="1063" t="s">
        <v>846</v>
      </c>
      <c r="B4006" s="1063" t="s">
        <v>768</v>
      </c>
      <c r="C4006" s="1063" t="s">
        <v>118</v>
      </c>
      <c r="D4006" s="1063" t="s">
        <v>2450</v>
      </c>
      <c r="E4006" s="1066">
        <v>2020</v>
      </c>
      <c r="F4006" s="1066" t="s">
        <v>2435</v>
      </c>
      <c r="G4006" s="1064">
        <v>43257</v>
      </c>
      <c r="H4006" s="1117">
        <f t="shared" si="189"/>
        <v>2018</v>
      </c>
      <c r="I4006" s="1118">
        <v>44064.588109537035</v>
      </c>
      <c r="J4006" s="1063" t="s">
        <v>847</v>
      </c>
      <c r="K4006" s="1063" t="s">
        <v>842</v>
      </c>
      <c r="L4006" s="1063" t="s">
        <v>825</v>
      </c>
      <c r="M4006" s="1063">
        <v>238056</v>
      </c>
      <c r="N4006" s="1063">
        <v>34.008000000000003</v>
      </c>
      <c r="O4006" s="1062">
        <f>VLOOKUP(C4006,'A. Rate Class Allocations'!$B$124:$J$128,6,FALSE)</f>
        <v>0.96094519236849896</v>
      </c>
      <c r="P4006" s="1061">
        <f>VLOOKUP(C4006,'A. Rate Class Allocations'!$B$124:$J$128,8,FALSE)</f>
        <v>0.98007105038154396</v>
      </c>
      <c r="Q4006" s="1061">
        <f>VLOOKUP(C4006,'A. Rate Class Allocations'!$B$124:$J$128,7,FALSE)</f>
        <v>1.0700573423086499</v>
      </c>
      <c r="R4006" s="1061">
        <f>VLOOKUP(C4006,'A. Rate Class Allocations'!$B$124:$J$128,9,FALSE)</f>
        <v>0.85888650963597402</v>
      </c>
      <c r="S4006" s="1060">
        <f t="shared" si="190"/>
        <v>224199.84673798457</v>
      </c>
      <c r="T4006" s="1060">
        <f t="shared" si="191"/>
        <v>31.255318201284751</v>
      </c>
    </row>
    <row r="4007" spans="1:20" s="1063" customFormat="1">
      <c r="A4007" s="1063" t="s">
        <v>846</v>
      </c>
      <c r="B4007" s="1063" t="s">
        <v>768</v>
      </c>
      <c r="C4007" s="1063" t="s">
        <v>118</v>
      </c>
      <c r="D4007" s="1063" t="s">
        <v>2451</v>
      </c>
      <c r="E4007" s="1066">
        <v>2020</v>
      </c>
      <c r="F4007" s="1066" t="s">
        <v>2435</v>
      </c>
      <c r="G4007" s="1064">
        <v>43257</v>
      </c>
      <c r="H4007" s="1117">
        <f t="shared" si="189"/>
        <v>2018</v>
      </c>
      <c r="I4007" s="1118">
        <v>44071.565120995372</v>
      </c>
      <c r="J4007" s="1063" t="s">
        <v>843</v>
      </c>
      <c r="K4007" s="1063" t="s">
        <v>842</v>
      </c>
      <c r="L4007" s="1063" t="s">
        <v>825</v>
      </c>
      <c r="M4007" s="1063">
        <v>101068</v>
      </c>
      <c r="N4007" s="1063">
        <v>22</v>
      </c>
      <c r="O4007" s="1062">
        <f>VLOOKUP(C4007,'A. Rate Class Allocations'!$B$124:$J$128,6,FALSE)</f>
        <v>0.96094519236849896</v>
      </c>
      <c r="P4007" s="1061">
        <f>VLOOKUP(C4007,'A. Rate Class Allocations'!$B$124:$J$128,8,FALSE)</f>
        <v>0.98007105038154396</v>
      </c>
      <c r="Q4007" s="1061">
        <f>VLOOKUP(C4007,'A. Rate Class Allocations'!$B$124:$J$128,7,FALSE)</f>
        <v>1.0700573423086499</v>
      </c>
      <c r="R4007" s="1061">
        <f>VLOOKUP(C4007,'A. Rate Class Allocations'!$B$124:$J$128,9,FALSE)</f>
        <v>0.85888650963597402</v>
      </c>
      <c r="S4007" s="1060">
        <f t="shared" si="190"/>
        <v>95185.292998767633</v>
      </c>
      <c r="T4007" s="1060">
        <f t="shared" si="191"/>
        <v>20.219271948608107</v>
      </c>
    </row>
    <row r="4008" spans="1:20" s="1063" customFormat="1">
      <c r="A4008" s="1063" t="s">
        <v>846</v>
      </c>
      <c r="B4008" s="1063" t="s">
        <v>768</v>
      </c>
      <c r="C4008" s="1063" t="s">
        <v>118</v>
      </c>
      <c r="D4008" s="1063" t="s">
        <v>2452</v>
      </c>
      <c r="E4008" s="1066">
        <v>2020</v>
      </c>
      <c r="F4008" s="1066" t="s">
        <v>2435</v>
      </c>
      <c r="G4008" s="1064">
        <v>42916</v>
      </c>
      <c r="H4008" s="1117">
        <f t="shared" si="189"/>
        <v>2017</v>
      </c>
      <c r="I4008" s="1118">
        <v>44000.560651006941</v>
      </c>
      <c r="J4008" s="1063" t="s">
        <v>843</v>
      </c>
      <c r="K4008" s="1063" t="s">
        <v>842</v>
      </c>
      <c r="L4008" s="1063" t="s">
        <v>825</v>
      </c>
      <c r="M4008" s="1063">
        <v>6982.88</v>
      </c>
      <c r="N4008" s="1063">
        <v>1.52</v>
      </c>
      <c r="O4008" s="1062">
        <f>VLOOKUP(C4008,'A. Rate Class Allocations'!$B$124:$J$128,6,FALSE)</f>
        <v>0.96094519236849896</v>
      </c>
      <c r="P4008" s="1061">
        <f>VLOOKUP(C4008,'A. Rate Class Allocations'!$B$124:$J$128,8,FALSE)</f>
        <v>0.98007105038154396</v>
      </c>
      <c r="Q4008" s="1061">
        <f>VLOOKUP(C4008,'A. Rate Class Allocations'!$B$124:$J$128,7,FALSE)</f>
        <v>1.0700573423086499</v>
      </c>
      <c r="R4008" s="1061">
        <f>VLOOKUP(C4008,'A. Rate Class Allocations'!$B$124:$J$128,9,FALSE)</f>
        <v>0.85888650963597402</v>
      </c>
      <c r="S4008" s="1060">
        <f t="shared" si="190"/>
        <v>6576.4384253693988</v>
      </c>
      <c r="T4008" s="1060">
        <f t="shared" si="191"/>
        <v>1.3969678800856511</v>
      </c>
    </row>
    <row r="4009" spans="1:20" s="1063" customFormat="1">
      <c r="A4009" s="1063" t="s">
        <v>846</v>
      </c>
      <c r="B4009" s="1063" t="s">
        <v>768</v>
      </c>
      <c r="C4009" s="1063" t="s">
        <v>118</v>
      </c>
      <c r="D4009" s="1063" t="s">
        <v>2453</v>
      </c>
      <c r="E4009" s="1066">
        <v>2020</v>
      </c>
      <c r="F4009" s="1066" t="s">
        <v>2435</v>
      </c>
      <c r="G4009" s="1064">
        <v>43266</v>
      </c>
      <c r="H4009" s="1117">
        <f t="shared" si="189"/>
        <v>2018</v>
      </c>
      <c r="I4009" s="1118">
        <v>44050.605984259259</v>
      </c>
      <c r="J4009" s="1063" t="s">
        <v>847</v>
      </c>
      <c r="K4009" s="1063" t="s">
        <v>842</v>
      </c>
      <c r="L4009" s="1063" t="s">
        <v>825</v>
      </c>
      <c r="M4009" s="1063">
        <v>3854</v>
      </c>
      <c r="N4009" s="1063">
        <v>0</v>
      </c>
      <c r="O4009" s="1062">
        <f>VLOOKUP(C4009,'A. Rate Class Allocations'!$B$124:$J$128,6,FALSE)</f>
        <v>0.96094519236849896</v>
      </c>
      <c r="P4009" s="1061">
        <f>VLOOKUP(C4009,'A. Rate Class Allocations'!$B$124:$J$128,8,FALSE)</f>
        <v>0.98007105038154396</v>
      </c>
      <c r="Q4009" s="1061">
        <f>VLOOKUP(C4009,'A. Rate Class Allocations'!$B$124:$J$128,7,FALSE)</f>
        <v>1.0700573423086499</v>
      </c>
      <c r="R4009" s="1061">
        <f>VLOOKUP(C4009,'A. Rate Class Allocations'!$B$124:$J$128,9,FALSE)</f>
        <v>0.85888650963597402</v>
      </c>
      <c r="S4009" s="1060">
        <f t="shared" si="190"/>
        <v>3629.6762498243797</v>
      </c>
      <c r="T4009" s="1060">
        <f t="shared" si="191"/>
        <v>0</v>
      </c>
    </row>
    <row r="4010" spans="1:20" s="1063" customFormat="1">
      <c r="A4010" s="1063" t="s">
        <v>846</v>
      </c>
      <c r="B4010" s="1063" t="s">
        <v>768</v>
      </c>
      <c r="C4010" s="1063" t="s">
        <v>118</v>
      </c>
      <c r="D4010" s="1063" t="s">
        <v>2453</v>
      </c>
      <c r="E4010" s="1066">
        <v>2020</v>
      </c>
      <c r="F4010" s="1066" t="s">
        <v>2435</v>
      </c>
      <c r="G4010" s="1064">
        <v>43266</v>
      </c>
      <c r="H4010" s="1117">
        <f t="shared" si="189"/>
        <v>2018</v>
      </c>
      <c r="I4010" s="1118">
        <v>44050.605984259259</v>
      </c>
      <c r="J4010" s="1063" t="s">
        <v>847</v>
      </c>
      <c r="K4010" s="1063" t="s">
        <v>842</v>
      </c>
      <c r="L4010" s="1063" t="s">
        <v>825</v>
      </c>
      <c r="M4010" s="1063">
        <v>3854</v>
      </c>
      <c r="N4010" s="1063">
        <v>0</v>
      </c>
      <c r="O4010" s="1062">
        <f>VLOOKUP(C4010,'A. Rate Class Allocations'!$B$124:$J$128,6,FALSE)</f>
        <v>0.96094519236849896</v>
      </c>
      <c r="P4010" s="1061">
        <f>VLOOKUP(C4010,'A. Rate Class Allocations'!$B$124:$J$128,8,FALSE)</f>
        <v>0.98007105038154396</v>
      </c>
      <c r="Q4010" s="1061">
        <f>VLOOKUP(C4010,'A. Rate Class Allocations'!$B$124:$J$128,7,FALSE)</f>
        <v>1.0700573423086499</v>
      </c>
      <c r="R4010" s="1061">
        <f>VLOOKUP(C4010,'A. Rate Class Allocations'!$B$124:$J$128,9,FALSE)</f>
        <v>0.85888650963597402</v>
      </c>
      <c r="S4010" s="1060">
        <f t="shared" si="190"/>
        <v>3629.6762498243797</v>
      </c>
      <c r="T4010" s="1060">
        <f t="shared" si="191"/>
        <v>0</v>
      </c>
    </row>
    <row r="4011" spans="1:20" s="1063" customFormat="1">
      <c r="A4011" s="1063" t="s">
        <v>846</v>
      </c>
      <c r="B4011" s="1063" t="s">
        <v>768</v>
      </c>
      <c r="C4011" s="1063" t="s">
        <v>118</v>
      </c>
      <c r="D4011" s="1063" t="s">
        <v>2453</v>
      </c>
      <c r="E4011" s="1066">
        <v>2020</v>
      </c>
      <c r="F4011" s="1066" t="s">
        <v>2435</v>
      </c>
      <c r="G4011" s="1064">
        <v>43266</v>
      </c>
      <c r="H4011" s="1117">
        <f t="shared" si="189"/>
        <v>2018</v>
      </c>
      <c r="I4011" s="1118">
        <v>44050.605984259259</v>
      </c>
      <c r="J4011" s="1063" t="s">
        <v>847</v>
      </c>
      <c r="K4011" s="1063" t="s">
        <v>842</v>
      </c>
      <c r="L4011" s="1063" t="s">
        <v>825</v>
      </c>
      <c r="M4011" s="1063">
        <v>3854</v>
      </c>
      <c r="N4011" s="1063">
        <v>0</v>
      </c>
      <c r="O4011" s="1062">
        <f>VLOOKUP(C4011,'A. Rate Class Allocations'!$B$124:$J$128,6,FALSE)</f>
        <v>0.96094519236849896</v>
      </c>
      <c r="P4011" s="1061">
        <f>VLOOKUP(C4011,'A. Rate Class Allocations'!$B$124:$J$128,8,FALSE)</f>
        <v>0.98007105038154396</v>
      </c>
      <c r="Q4011" s="1061">
        <f>VLOOKUP(C4011,'A. Rate Class Allocations'!$B$124:$J$128,7,FALSE)</f>
        <v>1.0700573423086499</v>
      </c>
      <c r="R4011" s="1061">
        <f>VLOOKUP(C4011,'A. Rate Class Allocations'!$B$124:$J$128,9,FALSE)</f>
        <v>0.85888650963597402</v>
      </c>
      <c r="S4011" s="1060">
        <f t="shared" si="190"/>
        <v>3629.6762498243797</v>
      </c>
      <c r="T4011" s="1060">
        <f t="shared" si="191"/>
        <v>0</v>
      </c>
    </row>
    <row r="4012" spans="1:20" s="1063" customFormat="1">
      <c r="A4012" s="1063" t="s">
        <v>846</v>
      </c>
      <c r="B4012" s="1063" t="s">
        <v>768</v>
      </c>
      <c r="C4012" s="1063" t="s">
        <v>118</v>
      </c>
      <c r="D4012" s="1063" t="s">
        <v>2453</v>
      </c>
      <c r="E4012" s="1066">
        <v>2020</v>
      </c>
      <c r="F4012" s="1066" t="s">
        <v>2435</v>
      </c>
      <c r="G4012" s="1064">
        <v>43266</v>
      </c>
      <c r="H4012" s="1117">
        <f t="shared" si="189"/>
        <v>2018</v>
      </c>
      <c r="I4012" s="1118">
        <v>44050.605984259259</v>
      </c>
      <c r="J4012" s="1063" t="s">
        <v>847</v>
      </c>
      <c r="K4012" s="1063" t="s">
        <v>842</v>
      </c>
      <c r="L4012" s="1063" t="s">
        <v>825</v>
      </c>
      <c r="M4012" s="1063">
        <v>3854</v>
      </c>
      <c r="N4012" s="1063">
        <v>0</v>
      </c>
      <c r="O4012" s="1062">
        <f>VLOOKUP(C4012,'A. Rate Class Allocations'!$B$124:$J$128,6,FALSE)</f>
        <v>0.96094519236849896</v>
      </c>
      <c r="P4012" s="1061">
        <f>VLOOKUP(C4012,'A. Rate Class Allocations'!$B$124:$J$128,8,FALSE)</f>
        <v>0.98007105038154396</v>
      </c>
      <c r="Q4012" s="1061">
        <f>VLOOKUP(C4012,'A. Rate Class Allocations'!$B$124:$J$128,7,FALSE)</f>
        <v>1.0700573423086499</v>
      </c>
      <c r="R4012" s="1061">
        <f>VLOOKUP(C4012,'A. Rate Class Allocations'!$B$124:$J$128,9,FALSE)</f>
        <v>0.85888650963597402</v>
      </c>
      <c r="S4012" s="1060">
        <f t="shared" si="190"/>
        <v>3629.6762498243797</v>
      </c>
      <c r="T4012" s="1060">
        <f t="shared" si="191"/>
        <v>0</v>
      </c>
    </row>
    <row r="4013" spans="1:20" s="1063" customFormat="1">
      <c r="A4013" s="1063" t="s">
        <v>846</v>
      </c>
      <c r="B4013" s="1063" t="s">
        <v>768</v>
      </c>
      <c r="C4013" s="1063" t="s">
        <v>118</v>
      </c>
      <c r="D4013" s="1063" t="s">
        <v>2453</v>
      </c>
      <c r="E4013" s="1066">
        <v>2020</v>
      </c>
      <c r="F4013" s="1066" t="s">
        <v>2435</v>
      </c>
      <c r="G4013" s="1064">
        <v>43266</v>
      </c>
      <c r="H4013" s="1117">
        <f t="shared" si="189"/>
        <v>2018</v>
      </c>
      <c r="I4013" s="1118">
        <v>44050.605984259259</v>
      </c>
      <c r="J4013" s="1063" t="s">
        <v>847</v>
      </c>
      <c r="K4013" s="1063" t="s">
        <v>842</v>
      </c>
      <c r="L4013" s="1063" t="s">
        <v>825</v>
      </c>
      <c r="M4013" s="1063">
        <v>3854</v>
      </c>
      <c r="N4013" s="1063">
        <v>0</v>
      </c>
      <c r="O4013" s="1062">
        <f>VLOOKUP(C4013,'A. Rate Class Allocations'!$B$124:$J$128,6,FALSE)</f>
        <v>0.96094519236849896</v>
      </c>
      <c r="P4013" s="1061">
        <f>VLOOKUP(C4013,'A. Rate Class Allocations'!$B$124:$J$128,8,FALSE)</f>
        <v>0.98007105038154396</v>
      </c>
      <c r="Q4013" s="1061">
        <f>VLOOKUP(C4013,'A. Rate Class Allocations'!$B$124:$J$128,7,FALSE)</f>
        <v>1.0700573423086499</v>
      </c>
      <c r="R4013" s="1061">
        <f>VLOOKUP(C4013,'A. Rate Class Allocations'!$B$124:$J$128,9,FALSE)</f>
        <v>0.85888650963597402</v>
      </c>
      <c r="S4013" s="1060">
        <f t="shared" si="190"/>
        <v>3629.6762498243797</v>
      </c>
      <c r="T4013" s="1060">
        <f t="shared" si="191"/>
        <v>0</v>
      </c>
    </row>
    <row r="4014" spans="1:20" s="1063" customFormat="1">
      <c r="A4014" s="1063" t="s">
        <v>846</v>
      </c>
      <c r="B4014" s="1063" t="s">
        <v>768</v>
      </c>
      <c r="C4014" s="1063" t="s">
        <v>118</v>
      </c>
      <c r="D4014" s="1063" t="s">
        <v>2454</v>
      </c>
      <c r="E4014" s="1066">
        <v>2020</v>
      </c>
      <c r="F4014" s="1066" t="s">
        <v>2435</v>
      </c>
      <c r="G4014" s="1064">
        <v>43213</v>
      </c>
      <c r="H4014" s="1117">
        <f t="shared" si="189"/>
        <v>2018</v>
      </c>
      <c r="I4014" s="1118">
        <v>44064.586880069444</v>
      </c>
      <c r="J4014" s="1063" t="s">
        <v>843</v>
      </c>
      <c r="K4014" s="1063" t="s">
        <v>842</v>
      </c>
      <c r="L4014" s="1063" t="s">
        <v>825</v>
      </c>
      <c r="M4014" s="1063">
        <v>6720</v>
      </c>
      <c r="N4014" s="1063">
        <v>0</v>
      </c>
      <c r="O4014" s="1062">
        <f>VLOOKUP(C4014,'A. Rate Class Allocations'!$B$124:$J$128,6,FALSE)</f>
        <v>0.96094519236849896</v>
      </c>
      <c r="P4014" s="1061">
        <f>VLOOKUP(C4014,'A. Rate Class Allocations'!$B$124:$J$128,8,FALSE)</f>
        <v>0.98007105038154396</v>
      </c>
      <c r="Q4014" s="1061">
        <f>VLOOKUP(C4014,'A. Rate Class Allocations'!$B$124:$J$128,7,FALSE)</f>
        <v>1.0700573423086499</v>
      </c>
      <c r="R4014" s="1061">
        <f>VLOOKUP(C4014,'A. Rate Class Allocations'!$B$124:$J$128,9,FALSE)</f>
        <v>0.85888650963597402</v>
      </c>
      <c r="S4014" s="1060">
        <f t="shared" si="190"/>
        <v>6328.8594703735935</v>
      </c>
      <c r="T4014" s="1060">
        <f t="shared" si="191"/>
        <v>0</v>
      </c>
    </row>
    <row r="4015" spans="1:20" s="1063" customFormat="1">
      <c r="A4015" s="1063" t="s">
        <v>846</v>
      </c>
      <c r="B4015" s="1063" t="s">
        <v>768</v>
      </c>
      <c r="C4015" s="1063" t="s">
        <v>118</v>
      </c>
      <c r="D4015" s="1063" t="s">
        <v>2454</v>
      </c>
      <c r="E4015" s="1066">
        <v>2020</v>
      </c>
      <c r="F4015" s="1066" t="s">
        <v>2435</v>
      </c>
      <c r="G4015" s="1064">
        <v>43213</v>
      </c>
      <c r="H4015" s="1117">
        <f t="shared" si="189"/>
        <v>2018</v>
      </c>
      <c r="I4015" s="1118">
        <v>44064.586880069444</v>
      </c>
      <c r="J4015" s="1063" t="s">
        <v>843</v>
      </c>
      <c r="K4015" s="1063" t="s">
        <v>842</v>
      </c>
      <c r="L4015" s="1063" t="s">
        <v>825</v>
      </c>
      <c r="M4015" s="1063">
        <v>2436</v>
      </c>
      <c r="N4015" s="1063">
        <v>0</v>
      </c>
      <c r="O4015" s="1062">
        <f>VLOOKUP(C4015,'A. Rate Class Allocations'!$B$124:$J$128,6,FALSE)</f>
        <v>0.96094519236849896</v>
      </c>
      <c r="P4015" s="1061">
        <f>VLOOKUP(C4015,'A. Rate Class Allocations'!$B$124:$J$128,8,FALSE)</f>
        <v>0.98007105038154396</v>
      </c>
      <c r="Q4015" s="1061">
        <f>VLOOKUP(C4015,'A. Rate Class Allocations'!$B$124:$J$128,7,FALSE)</f>
        <v>1.0700573423086499</v>
      </c>
      <c r="R4015" s="1061">
        <f>VLOOKUP(C4015,'A. Rate Class Allocations'!$B$124:$J$128,9,FALSE)</f>
        <v>0.85888650963597402</v>
      </c>
      <c r="S4015" s="1060">
        <f t="shared" si="190"/>
        <v>2294.2115580104282</v>
      </c>
      <c r="T4015" s="1060">
        <f t="shared" si="191"/>
        <v>0</v>
      </c>
    </row>
    <row r="4016" spans="1:20" s="1063" customFormat="1">
      <c r="A4016" s="1063" t="s">
        <v>846</v>
      </c>
      <c r="B4016" s="1063" t="s">
        <v>768</v>
      </c>
      <c r="C4016" s="1063" t="s">
        <v>118</v>
      </c>
      <c r="D4016" s="1063" t="s">
        <v>2454</v>
      </c>
      <c r="E4016" s="1066">
        <v>2020</v>
      </c>
      <c r="F4016" s="1066" t="s">
        <v>2435</v>
      </c>
      <c r="G4016" s="1064">
        <v>43213</v>
      </c>
      <c r="H4016" s="1117">
        <f t="shared" si="189"/>
        <v>2018</v>
      </c>
      <c r="I4016" s="1118">
        <v>44064.586880069444</v>
      </c>
      <c r="J4016" s="1063" t="s">
        <v>847</v>
      </c>
      <c r="K4016" s="1063" t="s">
        <v>842</v>
      </c>
      <c r="L4016" s="1063" t="s">
        <v>825</v>
      </c>
      <c r="M4016" s="1063">
        <v>3084</v>
      </c>
      <c r="N4016" s="1063">
        <v>0</v>
      </c>
      <c r="O4016" s="1062">
        <f>VLOOKUP(C4016,'A. Rate Class Allocations'!$B$124:$J$128,6,FALSE)</f>
        <v>0.96094519236849896</v>
      </c>
      <c r="P4016" s="1061">
        <f>VLOOKUP(C4016,'A. Rate Class Allocations'!$B$124:$J$128,8,FALSE)</f>
        <v>0.98007105038154396</v>
      </c>
      <c r="Q4016" s="1061">
        <f>VLOOKUP(C4016,'A. Rate Class Allocations'!$B$124:$J$128,7,FALSE)</f>
        <v>1.0700573423086499</v>
      </c>
      <c r="R4016" s="1061">
        <f>VLOOKUP(C4016,'A. Rate Class Allocations'!$B$124:$J$128,9,FALSE)</f>
        <v>0.85888650963597402</v>
      </c>
      <c r="S4016" s="1060">
        <f t="shared" si="190"/>
        <v>2904.4944355107386</v>
      </c>
      <c r="T4016" s="1060">
        <f t="shared" si="191"/>
        <v>0</v>
      </c>
    </row>
    <row r="4017" spans="1:20" s="1063" customFormat="1">
      <c r="A4017" s="1063" t="s">
        <v>846</v>
      </c>
      <c r="B4017" s="1063" t="s">
        <v>768</v>
      </c>
      <c r="C4017" s="1063" t="s">
        <v>118</v>
      </c>
      <c r="D4017" s="1063" t="s">
        <v>2455</v>
      </c>
      <c r="E4017" s="1066">
        <v>2020</v>
      </c>
      <c r="F4017" s="1066" t="s">
        <v>2435</v>
      </c>
      <c r="G4017" s="1064">
        <v>43298</v>
      </c>
      <c r="H4017" s="1117">
        <f t="shared" si="189"/>
        <v>2018</v>
      </c>
      <c r="I4017" s="1118">
        <v>44064.587090277775</v>
      </c>
      <c r="J4017" s="1063" t="s">
        <v>847</v>
      </c>
      <c r="K4017" s="1063" t="s">
        <v>872</v>
      </c>
      <c r="L4017" s="1063" t="s">
        <v>825</v>
      </c>
      <c r="M4017" s="1063">
        <v>2248928</v>
      </c>
      <c r="N4017" s="1063">
        <v>89.45</v>
      </c>
      <c r="O4017" s="1062">
        <f>VLOOKUP(C4017,'A. Rate Class Allocations'!$B$124:$J$128,6,FALSE)</f>
        <v>0.96094519236849896</v>
      </c>
      <c r="P4017" s="1061">
        <f>VLOOKUP(C4017,'A. Rate Class Allocations'!$B$124:$J$128,8,FALSE)</f>
        <v>0.98007105038154396</v>
      </c>
      <c r="Q4017" s="1061">
        <f>VLOOKUP(C4017,'A. Rate Class Allocations'!$B$124:$J$128,7,FALSE)</f>
        <v>1.0700573423086499</v>
      </c>
      <c r="R4017" s="1061">
        <f>VLOOKUP(C4017,'A. Rate Class Allocations'!$B$124:$J$128,9,FALSE)</f>
        <v>0.85888650963597402</v>
      </c>
      <c r="S4017" s="1060">
        <f t="shared" si="190"/>
        <v>2118028.1653256468</v>
      </c>
      <c r="T4017" s="1060">
        <f t="shared" si="191"/>
        <v>82.209721627408868</v>
      </c>
    </row>
    <row r="4018" spans="1:20" s="1063" customFormat="1">
      <c r="A4018" s="1063" t="s">
        <v>846</v>
      </c>
      <c r="B4018" s="1063" t="s">
        <v>768</v>
      </c>
      <c r="C4018" s="1063" t="s">
        <v>118</v>
      </c>
      <c r="D4018" s="1063" t="s">
        <v>2456</v>
      </c>
      <c r="E4018" s="1066">
        <v>2020</v>
      </c>
      <c r="F4018" s="1066" t="s">
        <v>2435</v>
      </c>
      <c r="G4018" s="1064">
        <v>43830</v>
      </c>
      <c r="H4018" s="1117">
        <f t="shared" si="189"/>
        <v>2019</v>
      </c>
      <c r="I4018" s="1118">
        <v>44056.576519965274</v>
      </c>
      <c r="J4018" s="1063" t="s">
        <v>847</v>
      </c>
      <c r="K4018" s="1063" t="s">
        <v>872</v>
      </c>
      <c r="L4018" s="1063" t="s">
        <v>825</v>
      </c>
      <c r="M4018" s="1063">
        <v>176541</v>
      </c>
      <c r="N4018" s="1063">
        <v>28.6</v>
      </c>
      <c r="O4018" s="1062">
        <f>VLOOKUP(C4018,'A. Rate Class Allocations'!$B$124:$J$128,6,FALSE)</f>
        <v>0.96094519236849896</v>
      </c>
      <c r="P4018" s="1061">
        <f>VLOOKUP(C4018,'A. Rate Class Allocations'!$B$124:$J$128,8,FALSE)</f>
        <v>0.98007105038154396</v>
      </c>
      <c r="Q4018" s="1061">
        <f>VLOOKUP(C4018,'A. Rate Class Allocations'!$B$124:$J$128,7,FALSE)</f>
        <v>1.0700573423086499</v>
      </c>
      <c r="R4018" s="1061">
        <f>VLOOKUP(C4018,'A. Rate Class Allocations'!$B$124:$J$128,9,FALSE)</f>
        <v>0.85888650963597402</v>
      </c>
      <c r="S4018" s="1060">
        <f t="shared" si="190"/>
        <v>166265.35413083702</v>
      </c>
      <c r="T4018" s="1060">
        <f t="shared" si="191"/>
        <v>26.285053533190538</v>
      </c>
    </row>
    <row r="4019" spans="1:20" s="1063" customFormat="1">
      <c r="A4019" s="1063" t="s">
        <v>846</v>
      </c>
      <c r="B4019" s="1063" t="s">
        <v>768</v>
      </c>
      <c r="C4019" s="1063" t="s">
        <v>118</v>
      </c>
      <c r="D4019" s="1063" t="s">
        <v>2457</v>
      </c>
      <c r="E4019" s="1066">
        <v>2020</v>
      </c>
      <c r="F4019" s="1066" t="s">
        <v>2435</v>
      </c>
      <c r="G4019" s="1064">
        <v>43754</v>
      </c>
      <c r="H4019" s="1117">
        <f t="shared" si="189"/>
        <v>2019</v>
      </c>
      <c r="I4019" s="1118">
        <v>44041.702113101848</v>
      </c>
      <c r="J4019" s="1063" t="s">
        <v>843</v>
      </c>
      <c r="K4019" s="1063" t="s">
        <v>842</v>
      </c>
      <c r="L4019" s="1063" t="s">
        <v>825</v>
      </c>
      <c r="M4019" s="1063">
        <v>83472.98</v>
      </c>
      <c r="N4019" s="1063">
        <v>18.170000000000002</v>
      </c>
      <c r="O4019" s="1062">
        <f>VLOOKUP(C4019,'A. Rate Class Allocations'!$B$124:$J$128,6,FALSE)</f>
        <v>0.96094519236849896</v>
      </c>
      <c r="P4019" s="1061">
        <f>VLOOKUP(C4019,'A. Rate Class Allocations'!$B$124:$J$128,8,FALSE)</f>
        <v>0.98007105038154396</v>
      </c>
      <c r="Q4019" s="1061">
        <f>VLOOKUP(C4019,'A. Rate Class Allocations'!$B$124:$J$128,7,FALSE)</f>
        <v>1.0700573423086499</v>
      </c>
      <c r="R4019" s="1061">
        <f>VLOOKUP(C4019,'A. Rate Class Allocations'!$B$124:$J$128,9,FALSE)</f>
        <v>0.85888650963597402</v>
      </c>
      <c r="S4019" s="1060">
        <f t="shared" si="190"/>
        <v>78614.398808527607</v>
      </c>
      <c r="T4019" s="1060">
        <f t="shared" si="191"/>
        <v>16.699280513918605</v>
      </c>
    </row>
    <row r="4020" spans="1:20" s="1063" customFormat="1">
      <c r="A4020" s="1063" t="s">
        <v>846</v>
      </c>
      <c r="B4020" s="1063" t="s">
        <v>768</v>
      </c>
      <c r="C4020" s="1063" t="s">
        <v>118</v>
      </c>
      <c r="D4020" s="1063" t="s">
        <v>2458</v>
      </c>
      <c r="E4020" s="1066">
        <v>2020</v>
      </c>
      <c r="F4020" s="1066" t="s">
        <v>2435</v>
      </c>
      <c r="G4020" s="1064">
        <v>43585</v>
      </c>
      <c r="H4020" s="1117">
        <f t="shared" si="189"/>
        <v>2019</v>
      </c>
      <c r="I4020" s="1118">
        <v>44005.569921249997</v>
      </c>
      <c r="J4020" s="1063" t="s">
        <v>847</v>
      </c>
      <c r="K4020" s="1063" t="s">
        <v>872</v>
      </c>
      <c r="L4020" s="1063" t="s">
        <v>825</v>
      </c>
      <c r="M4020" s="1063">
        <v>215490</v>
      </c>
      <c r="N4020" s="1063">
        <v>22</v>
      </c>
      <c r="O4020" s="1062">
        <f>VLOOKUP(C4020,'A. Rate Class Allocations'!$B$124:$J$128,6,FALSE)</f>
        <v>0.96094519236849896</v>
      </c>
      <c r="P4020" s="1061">
        <f>VLOOKUP(C4020,'A. Rate Class Allocations'!$B$124:$J$128,8,FALSE)</f>
        <v>0.98007105038154396</v>
      </c>
      <c r="Q4020" s="1061">
        <f>VLOOKUP(C4020,'A. Rate Class Allocations'!$B$124:$J$128,7,FALSE)</f>
        <v>1.0700573423086499</v>
      </c>
      <c r="R4020" s="1061">
        <f>VLOOKUP(C4020,'A. Rate Class Allocations'!$B$124:$J$128,9,FALSE)</f>
        <v>0.85888650963597402</v>
      </c>
      <c r="S4020" s="1060">
        <f t="shared" si="190"/>
        <v>202947.31060577469</v>
      </c>
      <c r="T4020" s="1060">
        <f t="shared" si="191"/>
        <v>20.219271948608107</v>
      </c>
    </row>
    <row r="4021" spans="1:20" s="1063" customFormat="1">
      <c r="A4021" s="1063" t="s">
        <v>846</v>
      </c>
      <c r="B4021" s="1063" t="s">
        <v>768</v>
      </c>
      <c r="C4021" s="1063" t="s">
        <v>118</v>
      </c>
      <c r="D4021" s="1063" t="s">
        <v>2458</v>
      </c>
      <c r="E4021" s="1066">
        <v>2020</v>
      </c>
      <c r="F4021" s="1066" t="s">
        <v>2435</v>
      </c>
      <c r="G4021" s="1064">
        <v>43585</v>
      </c>
      <c r="H4021" s="1117">
        <f t="shared" si="189"/>
        <v>2019</v>
      </c>
      <c r="I4021" s="1118">
        <v>44005.569921249997</v>
      </c>
      <c r="J4021" s="1063" t="s">
        <v>847</v>
      </c>
      <c r="K4021" s="1063" t="s">
        <v>872</v>
      </c>
      <c r="L4021" s="1063" t="s">
        <v>825</v>
      </c>
      <c r="M4021" s="1063">
        <v>24936</v>
      </c>
      <c r="N4021" s="1063">
        <v>0</v>
      </c>
      <c r="O4021" s="1062">
        <f>VLOOKUP(C4021,'A. Rate Class Allocations'!$B$124:$J$128,6,FALSE)</f>
        <v>0.96094519236849896</v>
      </c>
      <c r="P4021" s="1061">
        <f>VLOOKUP(C4021,'A. Rate Class Allocations'!$B$124:$J$128,8,FALSE)</f>
        <v>0.98007105038154396</v>
      </c>
      <c r="Q4021" s="1061">
        <f>VLOOKUP(C4021,'A. Rate Class Allocations'!$B$124:$J$128,7,FALSE)</f>
        <v>1.0700573423086499</v>
      </c>
      <c r="R4021" s="1061">
        <f>VLOOKUP(C4021,'A. Rate Class Allocations'!$B$124:$J$128,9,FALSE)</f>
        <v>0.85888650963597402</v>
      </c>
      <c r="S4021" s="1060">
        <f t="shared" si="190"/>
        <v>23484.589248993445</v>
      </c>
      <c r="T4021" s="1060">
        <f t="shared" si="191"/>
        <v>0</v>
      </c>
    </row>
    <row r="4022" spans="1:20" s="1063" customFormat="1">
      <c r="A4022" s="1063" t="s">
        <v>846</v>
      </c>
      <c r="B4022" s="1063" t="s">
        <v>768</v>
      </c>
      <c r="C4022" s="1063" t="s">
        <v>118</v>
      </c>
      <c r="D4022" s="1063" t="s">
        <v>2459</v>
      </c>
      <c r="E4022" s="1066">
        <v>2020</v>
      </c>
      <c r="F4022" s="1066" t="s">
        <v>2435</v>
      </c>
      <c r="G4022" s="1064">
        <v>43465</v>
      </c>
      <c r="H4022" s="1117">
        <f t="shared" si="189"/>
        <v>2018</v>
      </c>
      <c r="I4022" s="1118">
        <v>44000.560198287036</v>
      </c>
      <c r="J4022" s="1063" t="s">
        <v>843</v>
      </c>
      <c r="K4022" s="1063" t="s">
        <v>842</v>
      </c>
      <c r="L4022" s="1063" t="s">
        <v>825</v>
      </c>
      <c r="M4022" s="1063">
        <v>18743.52</v>
      </c>
      <c r="N4022" s="1063">
        <v>4.08</v>
      </c>
      <c r="O4022" s="1062">
        <f>VLOOKUP(C4022,'A. Rate Class Allocations'!$B$124:$J$128,6,FALSE)</f>
        <v>0.96094519236849896</v>
      </c>
      <c r="P4022" s="1061">
        <f>VLOOKUP(C4022,'A. Rate Class Allocations'!$B$124:$J$128,8,FALSE)</f>
        <v>0.98007105038154396</v>
      </c>
      <c r="Q4022" s="1061">
        <f>VLOOKUP(C4022,'A. Rate Class Allocations'!$B$124:$J$128,7,FALSE)</f>
        <v>1.0700573423086499</v>
      </c>
      <c r="R4022" s="1061">
        <f>VLOOKUP(C4022,'A. Rate Class Allocations'!$B$124:$J$128,9,FALSE)</f>
        <v>0.85888650963597402</v>
      </c>
      <c r="S4022" s="1060">
        <f t="shared" si="190"/>
        <v>17652.545247044178</v>
      </c>
      <c r="T4022" s="1060">
        <f t="shared" si="191"/>
        <v>3.7497558886509577</v>
      </c>
    </row>
    <row r="4023" spans="1:20" s="1063" customFormat="1">
      <c r="A4023" s="1063" t="s">
        <v>846</v>
      </c>
      <c r="B4023" s="1063" t="s">
        <v>768</v>
      </c>
      <c r="C4023" s="1063" t="s">
        <v>118</v>
      </c>
      <c r="D4023" s="1063" t="s">
        <v>2460</v>
      </c>
      <c r="E4023" s="1066">
        <v>2020</v>
      </c>
      <c r="F4023" s="1066" t="s">
        <v>2435</v>
      </c>
      <c r="G4023" s="1064">
        <v>43280</v>
      </c>
      <c r="H4023" s="1117">
        <f t="shared" si="189"/>
        <v>2018</v>
      </c>
      <c r="I4023" s="1118">
        <v>43993.652465798608</v>
      </c>
      <c r="J4023" s="1063" t="s">
        <v>843</v>
      </c>
      <c r="K4023" s="1063" t="s">
        <v>842</v>
      </c>
      <c r="L4023" s="1063" t="s">
        <v>825</v>
      </c>
      <c r="M4023" s="1063">
        <v>2520</v>
      </c>
      <c r="N4023" s="1063">
        <v>0</v>
      </c>
      <c r="O4023" s="1062">
        <f>VLOOKUP(C4023,'A. Rate Class Allocations'!$B$124:$J$128,6,FALSE)</f>
        <v>0.96094519236849896</v>
      </c>
      <c r="P4023" s="1061">
        <f>VLOOKUP(C4023,'A. Rate Class Allocations'!$B$124:$J$128,8,FALSE)</f>
        <v>0.98007105038154396</v>
      </c>
      <c r="Q4023" s="1061">
        <f>VLOOKUP(C4023,'A. Rate Class Allocations'!$B$124:$J$128,7,FALSE)</f>
        <v>1.0700573423086499</v>
      </c>
      <c r="R4023" s="1061">
        <f>VLOOKUP(C4023,'A. Rate Class Allocations'!$B$124:$J$128,9,FALSE)</f>
        <v>0.85888650963597402</v>
      </c>
      <c r="S4023" s="1060">
        <f t="shared" si="190"/>
        <v>2373.3223013900979</v>
      </c>
      <c r="T4023" s="1060">
        <f t="shared" si="191"/>
        <v>0</v>
      </c>
    </row>
    <row r="4024" spans="1:20" s="1063" customFormat="1">
      <c r="A4024" s="1063" t="s">
        <v>846</v>
      </c>
      <c r="B4024" s="1063" t="s">
        <v>768</v>
      </c>
      <c r="C4024" s="1063" t="s">
        <v>118</v>
      </c>
      <c r="D4024" s="1063" t="s">
        <v>2460</v>
      </c>
      <c r="E4024" s="1066">
        <v>2020</v>
      </c>
      <c r="F4024" s="1066" t="s">
        <v>2435</v>
      </c>
      <c r="G4024" s="1064">
        <v>43280</v>
      </c>
      <c r="H4024" s="1117">
        <f t="shared" si="189"/>
        <v>2018</v>
      </c>
      <c r="I4024" s="1118">
        <v>43993.652465798608</v>
      </c>
      <c r="J4024" s="1063" t="s">
        <v>847</v>
      </c>
      <c r="K4024" s="1063" t="s">
        <v>842</v>
      </c>
      <c r="L4024" s="1063" t="s">
        <v>825</v>
      </c>
      <c r="M4024" s="1063">
        <v>3889</v>
      </c>
      <c r="N4024" s="1063">
        <v>0</v>
      </c>
      <c r="O4024" s="1062">
        <f>VLOOKUP(C4024,'A. Rate Class Allocations'!$B$124:$J$128,6,FALSE)</f>
        <v>0.96094519236849896</v>
      </c>
      <c r="P4024" s="1061">
        <f>VLOOKUP(C4024,'A. Rate Class Allocations'!$B$124:$J$128,8,FALSE)</f>
        <v>0.98007105038154396</v>
      </c>
      <c r="Q4024" s="1061">
        <f>VLOOKUP(C4024,'A. Rate Class Allocations'!$B$124:$J$128,7,FALSE)</f>
        <v>1.0700573423086499</v>
      </c>
      <c r="R4024" s="1061">
        <f>VLOOKUP(C4024,'A. Rate Class Allocations'!$B$124:$J$128,9,FALSE)</f>
        <v>0.85888650963597402</v>
      </c>
      <c r="S4024" s="1060">
        <f t="shared" si="190"/>
        <v>3662.6390595659091</v>
      </c>
      <c r="T4024" s="1060">
        <f t="shared" si="191"/>
        <v>0</v>
      </c>
    </row>
    <row r="4025" spans="1:20" s="1063" customFormat="1">
      <c r="A4025" s="1063" t="s">
        <v>846</v>
      </c>
      <c r="B4025" s="1063" t="s">
        <v>768</v>
      </c>
      <c r="C4025" s="1063" t="s">
        <v>118</v>
      </c>
      <c r="D4025" s="1063" t="s">
        <v>2461</v>
      </c>
      <c r="E4025" s="1066">
        <v>2020</v>
      </c>
      <c r="F4025" s="1066" t="s">
        <v>2435</v>
      </c>
      <c r="G4025" s="1064">
        <v>43251</v>
      </c>
      <c r="H4025" s="1117">
        <f t="shared" si="189"/>
        <v>2018</v>
      </c>
      <c r="I4025" s="1118">
        <v>44050.605688206022</v>
      </c>
      <c r="J4025" s="1063" t="s">
        <v>843</v>
      </c>
      <c r="K4025" s="1063" t="s">
        <v>842</v>
      </c>
      <c r="L4025" s="1063" t="s">
        <v>825</v>
      </c>
      <c r="M4025" s="1063">
        <v>1827.4931999999999</v>
      </c>
      <c r="N4025" s="1063">
        <v>0.39779999999999999</v>
      </c>
      <c r="O4025" s="1062">
        <f>VLOOKUP(C4025,'A. Rate Class Allocations'!$B$124:$J$128,6,FALSE)</f>
        <v>0.96094519236849896</v>
      </c>
      <c r="P4025" s="1061">
        <f>VLOOKUP(C4025,'A. Rate Class Allocations'!$B$124:$J$128,8,FALSE)</f>
        <v>0.98007105038154396</v>
      </c>
      <c r="Q4025" s="1061">
        <f>VLOOKUP(C4025,'A. Rate Class Allocations'!$B$124:$J$128,7,FALSE)</f>
        <v>1.0700573423086499</v>
      </c>
      <c r="R4025" s="1061">
        <f>VLOOKUP(C4025,'A. Rate Class Allocations'!$B$124:$J$128,9,FALSE)</f>
        <v>0.85888650963597402</v>
      </c>
      <c r="S4025" s="1060">
        <f t="shared" si="190"/>
        <v>1721.1231615868071</v>
      </c>
      <c r="T4025" s="1060">
        <f t="shared" si="191"/>
        <v>0.36560119914346839</v>
      </c>
    </row>
    <row r="4026" spans="1:20" s="1063" customFormat="1">
      <c r="A4026" s="1063" t="s">
        <v>846</v>
      </c>
      <c r="B4026" s="1063" t="s">
        <v>768</v>
      </c>
      <c r="C4026" s="1063" t="s">
        <v>118</v>
      </c>
      <c r="D4026" s="1063" t="s">
        <v>2461</v>
      </c>
      <c r="E4026" s="1066">
        <v>2020</v>
      </c>
      <c r="F4026" s="1066" t="s">
        <v>2435</v>
      </c>
      <c r="G4026" s="1064">
        <v>43251</v>
      </c>
      <c r="H4026" s="1117">
        <f t="shared" si="189"/>
        <v>2018</v>
      </c>
      <c r="I4026" s="1118">
        <v>44050.605688206022</v>
      </c>
      <c r="J4026" s="1063" t="s">
        <v>843</v>
      </c>
      <c r="K4026" s="1063" t="s">
        <v>842</v>
      </c>
      <c r="L4026" s="1063" t="s">
        <v>825</v>
      </c>
      <c r="M4026" s="1063">
        <v>6163.3104000000003</v>
      </c>
      <c r="N4026" s="1063">
        <v>1.3415999999999999</v>
      </c>
      <c r="O4026" s="1062">
        <f>VLOOKUP(C4026,'A. Rate Class Allocations'!$B$124:$J$128,6,FALSE)</f>
        <v>0.96094519236849896</v>
      </c>
      <c r="P4026" s="1061">
        <f>VLOOKUP(C4026,'A. Rate Class Allocations'!$B$124:$J$128,8,FALSE)</f>
        <v>0.98007105038154396</v>
      </c>
      <c r="Q4026" s="1061">
        <f>VLOOKUP(C4026,'A. Rate Class Allocations'!$B$124:$J$128,7,FALSE)</f>
        <v>1.0700573423086499</v>
      </c>
      <c r="R4026" s="1061">
        <f>VLOOKUP(C4026,'A. Rate Class Allocations'!$B$124:$J$128,9,FALSE)</f>
        <v>0.85888650963597402</v>
      </c>
      <c r="S4026" s="1060">
        <f t="shared" si="190"/>
        <v>5804.5722312339385</v>
      </c>
      <c r="T4026" s="1060">
        <f t="shared" si="191"/>
        <v>1.233007965738756</v>
      </c>
    </row>
    <row r="4027" spans="1:20" s="1063" customFormat="1">
      <c r="A4027" s="1063" t="s">
        <v>846</v>
      </c>
      <c r="B4027" s="1063" t="s">
        <v>768</v>
      </c>
      <c r="C4027" s="1063" t="s">
        <v>118</v>
      </c>
      <c r="D4027" s="1063" t="s">
        <v>2461</v>
      </c>
      <c r="E4027" s="1066">
        <v>2020</v>
      </c>
      <c r="F4027" s="1066" t="s">
        <v>2435</v>
      </c>
      <c r="G4027" s="1064">
        <v>43251</v>
      </c>
      <c r="H4027" s="1117">
        <f t="shared" si="189"/>
        <v>2018</v>
      </c>
      <c r="I4027" s="1118">
        <v>44050.605688206022</v>
      </c>
      <c r="J4027" s="1063" t="s">
        <v>843</v>
      </c>
      <c r="K4027" s="1063" t="s">
        <v>842</v>
      </c>
      <c r="L4027" s="1063" t="s">
        <v>825</v>
      </c>
      <c r="M4027" s="1063">
        <v>610.11599999999999</v>
      </c>
      <c r="N4027" s="1063">
        <v>0.156</v>
      </c>
      <c r="O4027" s="1062">
        <f>VLOOKUP(C4027,'A. Rate Class Allocations'!$B$124:$J$128,6,FALSE)</f>
        <v>0.96094519236849896</v>
      </c>
      <c r="P4027" s="1061">
        <f>VLOOKUP(C4027,'A. Rate Class Allocations'!$B$124:$J$128,8,FALSE)</f>
        <v>0.98007105038154396</v>
      </c>
      <c r="Q4027" s="1061">
        <f>VLOOKUP(C4027,'A. Rate Class Allocations'!$B$124:$J$128,7,FALSE)</f>
        <v>1.0700573423086499</v>
      </c>
      <c r="R4027" s="1061">
        <f>VLOOKUP(C4027,'A. Rate Class Allocations'!$B$124:$J$128,9,FALSE)</f>
        <v>0.85888650963597402</v>
      </c>
      <c r="S4027" s="1060">
        <f t="shared" si="190"/>
        <v>574.60393223607969</v>
      </c>
      <c r="T4027" s="1060">
        <f t="shared" si="191"/>
        <v>0.14337301927194837</v>
      </c>
    </row>
    <row r="4028" spans="1:20" s="1063" customFormat="1">
      <c r="A4028" s="1063" t="s">
        <v>846</v>
      </c>
      <c r="B4028" s="1063" t="s">
        <v>768</v>
      </c>
      <c r="C4028" s="1063" t="s">
        <v>118</v>
      </c>
      <c r="D4028" s="1063" t="s">
        <v>2461</v>
      </c>
      <c r="E4028" s="1066">
        <v>2020</v>
      </c>
      <c r="F4028" s="1066" t="s">
        <v>2435</v>
      </c>
      <c r="G4028" s="1064">
        <v>43251</v>
      </c>
      <c r="H4028" s="1117">
        <f t="shared" si="189"/>
        <v>2018</v>
      </c>
      <c r="I4028" s="1118">
        <v>44050.605688206022</v>
      </c>
      <c r="J4028" s="1063" t="s">
        <v>843</v>
      </c>
      <c r="K4028" s="1063" t="s">
        <v>842</v>
      </c>
      <c r="L4028" s="1063" t="s">
        <v>825</v>
      </c>
      <c r="M4028" s="1063">
        <v>64.12</v>
      </c>
      <c r="N4028" s="1063">
        <v>1.6400000000000001E-2</v>
      </c>
      <c r="O4028" s="1062">
        <f>VLOOKUP(C4028,'A. Rate Class Allocations'!$B$124:$J$128,6,FALSE)</f>
        <v>0.96094519236849896</v>
      </c>
      <c r="P4028" s="1061">
        <f>VLOOKUP(C4028,'A. Rate Class Allocations'!$B$124:$J$128,8,FALSE)</f>
        <v>0.98007105038154396</v>
      </c>
      <c r="Q4028" s="1061">
        <f>VLOOKUP(C4028,'A. Rate Class Allocations'!$B$124:$J$128,7,FALSE)</f>
        <v>1.0700573423086499</v>
      </c>
      <c r="R4028" s="1061">
        <f>VLOOKUP(C4028,'A. Rate Class Allocations'!$B$124:$J$128,9,FALSE)</f>
        <v>0.85888650963597402</v>
      </c>
      <c r="S4028" s="1060">
        <f t="shared" si="190"/>
        <v>60.38786744648138</v>
      </c>
      <c r="T4028" s="1060">
        <f t="shared" si="191"/>
        <v>1.5072548179871499E-2</v>
      </c>
    </row>
    <row r="4029" spans="1:20" s="1063" customFormat="1">
      <c r="A4029" s="1063" t="s">
        <v>846</v>
      </c>
      <c r="B4029" s="1063" t="s">
        <v>768</v>
      </c>
      <c r="C4029" s="1063" t="s">
        <v>118</v>
      </c>
      <c r="D4029" s="1063" t="s">
        <v>2461</v>
      </c>
      <c r="E4029" s="1066">
        <v>2020</v>
      </c>
      <c r="F4029" s="1066" t="s">
        <v>2435</v>
      </c>
      <c r="G4029" s="1064">
        <v>43251</v>
      </c>
      <c r="H4029" s="1117">
        <f t="shared" si="189"/>
        <v>2018</v>
      </c>
      <c r="I4029" s="1118">
        <v>44050.605688206022</v>
      </c>
      <c r="J4029" s="1063" t="s">
        <v>843</v>
      </c>
      <c r="K4029" s="1063" t="s">
        <v>842</v>
      </c>
      <c r="L4029" s="1063" t="s">
        <v>825</v>
      </c>
      <c r="M4029" s="1063">
        <v>477.77600000000001</v>
      </c>
      <c r="N4029" s="1063">
        <v>0.104</v>
      </c>
      <c r="O4029" s="1062">
        <f>VLOOKUP(C4029,'A. Rate Class Allocations'!$B$124:$J$128,6,FALSE)</f>
        <v>0.96094519236849896</v>
      </c>
      <c r="P4029" s="1061">
        <f>VLOOKUP(C4029,'A. Rate Class Allocations'!$B$124:$J$128,8,FALSE)</f>
        <v>0.98007105038154396</v>
      </c>
      <c r="Q4029" s="1061">
        <f>VLOOKUP(C4029,'A. Rate Class Allocations'!$B$124:$J$128,7,FALSE)</f>
        <v>1.0700573423086499</v>
      </c>
      <c r="R4029" s="1061">
        <f>VLOOKUP(C4029,'A. Rate Class Allocations'!$B$124:$J$128,9,FALSE)</f>
        <v>0.85888650963597402</v>
      </c>
      <c r="S4029" s="1060">
        <f t="shared" si="190"/>
        <v>449.96683963053789</v>
      </c>
      <c r="T4029" s="1060">
        <f t="shared" si="191"/>
        <v>9.5582012847965581E-2</v>
      </c>
    </row>
    <row r="4030" spans="1:20" s="1063" customFormat="1">
      <c r="A4030" s="1063" t="s">
        <v>846</v>
      </c>
      <c r="B4030" s="1063" t="s">
        <v>768</v>
      </c>
      <c r="C4030" s="1063" t="s">
        <v>118</v>
      </c>
      <c r="D4030" s="1063" t="s">
        <v>2461</v>
      </c>
      <c r="E4030" s="1066">
        <v>2020</v>
      </c>
      <c r="F4030" s="1066" t="s">
        <v>2435</v>
      </c>
      <c r="G4030" s="1064">
        <v>43251</v>
      </c>
      <c r="H4030" s="1117">
        <f t="shared" si="189"/>
        <v>2018</v>
      </c>
      <c r="I4030" s="1118">
        <v>44050.605688206022</v>
      </c>
      <c r="J4030" s="1063" t="s">
        <v>847</v>
      </c>
      <c r="K4030" s="1063" t="s">
        <v>842</v>
      </c>
      <c r="L4030" s="1063" t="s">
        <v>825</v>
      </c>
      <c r="M4030" s="1063">
        <v>17664</v>
      </c>
      <c r="N4030" s="1063">
        <v>5</v>
      </c>
      <c r="O4030" s="1062">
        <f>VLOOKUP(C4030,'A. Rate Class Allocations'!$B$124:$J$128,6,FALSE)</f>
        <v>0.96094519236849896</v>
      </c>
      <c r="P4030" s="1061">
        <f>VLOOKUP(C4030,'A. Rate Class Allocations'!$B$124:$J$128,8,FALSE)</f>
        <v>0.98007105038154396</v>
      </c>
      <c r="Q4030" s="1061">
        <f>VLOOKUP(C4030,'A. Rate Class Allocations'!$B$124:$J$128,7,FALSE)</f>
        <v>1.0700573423086499</v>
      </c>
      <c r="R4030" s="1061">
        <f>VLOOKUP(C4030,'A. Rate Class Allocations'!$B$124:$J$128,9,FALSE)</f>
        <v>0.85888650963597402</v>
      </c>
      <c r="S4030" s="1060">
        <f t="shared" si="190"/>
        <v>16635.859179267736</v>
      </c>
      <c r="T4030" s="1060">
        <f t="shared" si="191"/>
        <v>4.595289079229115</v>
      </c>
    </row>
    <row r="4031" spans="1:20" s="1063" customFormat="1">
      <c r="A4031" s="1063" t="s">
        <v>846</v>
      </c>
      <c r="B4031" s="1063" t="s">
        <v>768</v>
      </c>
      <c r="C4031" s="1063" t="s">
        <v>118</v>
      </c>
      <c r="D4031" s="1063" t="s">
        <v>2462</v>
      </c>
      <c r="E4031" s="1066">
        <v>2020</v>
      </c>
      <c r="F4031" s="1066" t="s">
        <v>2435</v>
      </c>
      <c r="G4031" s="1064">
        <v>43539</v>
      </c>
      <c r="H4031" s="1117">
        <f t="shared" si="189"/>
        <v>2019</v>
      </c>
      <c r="I4031" s="1118">
        <v>44056.575347685182</v>
      </c>
      <c r="J4031" s="1063" t="s">
        <v>847</v>
      </c>
      <c r="K4031" s="1063" t="s">
        <v>872</v>
      </c>
      <c r="L4031" s="1063" t="s">
        <v>825</v>
      </c>
      <c r="M4031" s="1063">
        <v>58008</v>
      </c>
      <c r="N4031" s="1063">
        <v>6.74</v>
      </c>
      <c r="O4031" s="1062">
        <f>VLOOKUP(C4031,'A. Rate Class Allocations'!$B$124:$J$128,6,FALSE)</f>
        <v>0.96094519236849896</v>
      </c>
      <c r="P4031" s="1061">
        <f>VLOOKUP(C4031,'A. Rate Class Allocations'!$B$124:$J$128,8,FALSE)</f>
        <v>0.98007105038154396</v>
      </c>
      <c r="Q4031" s="1061">
        <f>VLOOKUP(C4031,'A. Rate Class Allocations'!$B$124:$J$128,7,FALSE)</f>
        <v>1.0700573423086499</v>
      </c>
      <c r="R4031" s="1061">
        <f>VLOOKUP(C4031,'A. Rate Class Allocations'!$B$124:$J$128,9,FALSE)</f>
        <v>0.85888650963597402</v>
      </c>
      <c r="S4031" s="1060">
        <f t="shared" si="190"/>
        <v>54631.619071046342</v>
      </c>
      <c r="T4031" s="1060">
        <f t="shared" si="191"/>
        <v>6.1944496788008472</v>
      </c>
    </row>
    <row r="4032" spans="1:20" s="1063" customFormat="1">
      <c r="A4032" s="1063" t="s">
        <v>846</v>
      </c>
      <c r="B4032" s="1063" t="s">
        <v>768</v>
      </c>
      <c r="C4032" s="1063" t="s">
        <v>118</v>
      </c>
      <c r="D4032" s="1063" t="s">
        <v>2463</v>
      </c>
      <c r="E4032" s="1066">
        <v>2020</v>
      </c>
      <c r="F4032" s="1066" t="s">
        <v>2435</v>
      </c>
      <c r="G4032" s="1064">
        <v>43413</v>
      </c>
      <c r="H4032" s="1117">
        <f t="shared" si="189"/>
        <v>2018</v>
      </c>
      <c r="I4032" s="1118">
        <v>44050.606182210649</v>
      </c>
      <c r="J4032" s="1063" t="s">
        <v>843</v>
      </c>
      <c r="K4032" s="1063" t="s">
        <v>842</v>
      </c>
      <c r="L4032" s="1063" t="s">
        <v>825</v>
      </c>
      <c r="M4032" s="1063">
        <v>1596</v>
      </c>
      <c r="N4032" s="1063">
        <v>0</v>
      </c>
      <c r="O4032" s="1062">
        <f>VLOOKUP(C4032,'A. Rate Class Allocations'!$B$124:$J$128,6,FALSE)</f>
        <v>0.96094519236849896</v>
      </c>
      <c r="P4032" s="1061">
        <f>VLOOKUP(C4032,'A. Rate Class Allocations'!$B$124:$J$128,8,FALSE)</f>
        <v>0.98007105038154396</v>
      </c>
      <c r="Q4032" s="1061">
        <f>VLOOKUP(C4032,'A. Rate Class Allocations'!$B$124:$J$128,7,FALSE)</f>
        <v>1.0700573423086499</v>
      </c>
      <c r="R4032" s="1061">
        <f>VLOOKUP(C4032,'A. Rate Class Allocations'!$B$124:$J$128,9,FALSE)</f>
        <v>0.85888650963597402</v>
      </c>
      <c r="S4032" s="1060">
        <f t="shared" si="190"/>
        <v>1503.1041242137287</v>
      </c>
      <c r="T4032" s="1060">
        <f t="shared" si="191"/>
        <v>0</v>
      </c>
    </row>
    <row r="4033" spans="1:20" s="1063" customFormat="1">
      <c r="A4033" s="1063" t="s">
        <v>846</v>
      </c>
      <c r="B4033" s="1063" t="s">
        <v>768</v>
      </c>
      <c r="C4033" s="1063" t="s">
        <v>118</v>
      </c>
      <c r="D4033" s="1063" t="s">
        <v>2463</v>
      </c>
      <c r="E4033" s="1066">
        <v>2020</v>
      </c>
      <c r="F4033" s="1066" t="s">
        <v>2435</v>
      </c>
      <c r="G4033" s="1064">
        <v>43413</v>
      </c>
      <c r="H4033" s="1117">
        <f t="shared" si="189"/>
        <v>2018</v>
      </c>
      <c r="I4033" s="1118">
        <v>44050.606182210649</v>
      </c>
      <c r="J4033" s="1063" t="s">
        <v>847</v>
      </c>
      <c r="K4033" s="1063" t="s">
        <v>842</v>
      </c>
      <c r="L4033" s="1063" t="s">
        <v>825</v>
      </c>
      <c r="M4033" s="1063">
        <v>75178</v>
      </c>
      <c r="N4033" s="1063">
        <v>8.5</v>
      </c>
      <c r="O4033" s="1062">
        <f>VLOOKUP(C4033,'A. Rate Class Allocations'!$B$124:$J$128,6,FALSE)</f>
        <v>0.96094519236849896</v>
      </c>
      <c r="P4033" s="1061">
        <f>VLOOKUP(C4033,'A. Rate Class Allocations'!$B$124:$J$128,8,FALSE)</f>
        <v>0.98007105038154396</v>
      </c>
      <c r="Q4033" s="1061">
        <f>VLOOKUP(C4033,'A. Rate Class Allocations'!$B$124:$J$128,7,FALSE)</f>
        <v>1.0700573423086499</v>
      </c>
      <c r="R4033" s="1061">
        <f>VLOOKUP(C4033,'A. Rate Class Allocations'!$B$124:$J$128,9,FALSE)</f>
        <v>0.85888650963597402</v>
      </c>
      <c r="S4033" s="1060">
        <f t="shared" si="190"/>
        <v>70802.231735676498</v>
      </c>
      <c r="T4033" s="1060">
        <f t="shared" si="191"/>
        <v>7.8119914346894959</v>
      </c>
    </row>
    <row r="4034" spans="1:20" s="1063" customFormat="1">
      <c r="A4034" s="1063" t="s">
        <v>846</v>
      </c>
      <c r="B4034" s="1063" t="s">
        <v>768</v>
      </c>
      <c r="C4034" s="1063" t="s">
        <v>118</v>
      </c>
      <c r="D4034" s="1063" t="s">
        <v>2464</v>
      </c>
      <c r="E4034" s="1066">
        <v>2020</v>
      </c>
      <c r="F4034" s="1066" t="s">
        <v>2435</v>
      </c>
      <c r="G4034" s="1064">
        <v>43826</v>
      </c>
      <c r="H4034" s="1117">
        <f t="shared" si="189"/>
        <v>2019</v>
      </c>
      <c r="I4034" s="1118">
        <v>44015.575885185186</v>
      </c>
      <c r="J4034" s="1063" t="s">
        <v>843</v>
      </c>
      <c r="K4034" s="1063" t="s">
        <v>842</v>
      </c>
      <c r="L4034" s="1063" t="s">
        <v>825</v>
      </c>
      <c r="M4034" s="1063">
        <v>1425.9775999999999</v>
      </c>
      <c r="N4034" s="1063">
        <v>0.31040000000000001</v>
      </c>
      <c r="O4034" s="1062">
        <f>VLOOKUP(C4034,'A. Rate Class Allocations'!$B$124:$J$128,6,FALSE)</f>
        <v>0.96094519236849896</v>
      </c>
      <c r="P4034" s="1061">
        <f>VLOOKUP(C4034,'A. Rate Class Allocations'!$B$124:$J$128,8,FALSE)</f>
        <v>0.98007105038154396</v>
      </c>
      <c r="Q4034" s="1061">
        <f>VLOOKUP(C4034,'A. Rate Class Allocations'!$B$124:$J$128,7,FALSE)</f>
        <v>1.0700573423086499</v>
      </c>
      <c r="R4034" s="1061">
        <f>VLOOKUP(C4034,'A. Rate Class Allocations'!$B$124:$J$128,9,FALSE)</f>
        <v>0.85888650963597402</v>
      </c>
      <c r="S4034" s="1060">
        <f t="shared" si="190"/>
        <v>1342.9779521280668</v>
      </c>
      <c r="T4034" s="1060">
        <f t="shared" si="191"/>
        <v>0.28527554603854344</v>
      </c>
    </row>
    <row r="4035" spans="1:20" s="1063" customFormat="1">
      <c r="A4035" s="1063" t="s">
        <v>846</v>
      </c>
      <c r="B4035" s="1063" t="s">
        <v>768</v>
      </c>
      <c r="C4035" s="1063" t="s">
        <v>118</v>
      </c>
      <c r="D4035" s="1063" t="s">
        <v>2464</v>
      </c>
      <c r="E4035" s="1066">
        <v>2020</v>
      </c>
      <c r="F4035" s="1066" t="s">
        <v>2435</v>
      </c>
      <c r="G4035" s="1064">
        <v>43826</v>
      </c>
      <c r="H4035" s="1117">
        <f t="shared" si="189"/>
        <v>2019</v>
      </c>
      <c r="I4035" s="1118">
        <v>44015.575885185186</v>
      </c>
      <c r="J4035" s="1063" t="s">
        <v>843</v>
      </c>
      <c r="K4035" s="1063" t="s">
        <v>842</v>
      </c>
      <c r="L4035" s="1063" t="s">
        <v>825</v>
      </c>
      <c r="M4035" s="1063">
        <v>16339.939200000001</v>
      </c>
      <c r="N4035" s="1063">
        <v>3.5568</v>
      </c>
      <c r="O4035" s="1062">
        <f>VLOOKUP(C4035,'A. Rate Class Allocations'!$B$124:$J$128,6,FALSE)</f>
        <v>0.96094519236849896</v>
      </c>
      <c r="P4035" s="1061">
        <f>VLOOKUP(C4035,'A. Rate Class Allocations'!$B$124:$J$128,8,FALSE)</f>
        <v>0.98007105038154396</v>
      </c>
      <c r="Q4035" s="1061">
        <f>VLOOKUP(C4035,'A. Rate Class Allocations'!$B$124:$J$128,7,FALSE)</f>
        <v>1.0700573423086499</v>
      </c>
      <c r="R4035" s="1061">
        <f>VLOOKUP(C4035,'A. Rate Class Allocations'!$B$124:$J$128,9,FALSE)</f>
        <v>0.85888650963597402</v>
      </c>
      <c r="S4035" s="1060">
        <f t="shared" si="190"/>
        <v>15388.865915364395</v>
      </c>
      <c r="T4035" s="1060">
        <f t="shared" si="191"/>
        <v>3.268904839400423</v>
      </c>
    </row>
    <row r="4036" spans="1:20" s="1063" customFormat="1">
      <c r="A4036" s="1063" t="s">
        <v>846</v>
      </c>
      <c r="B4036" s="1063" t="s">
        <v>768</v>
      </c>
      <c r="C4036" s="1063" t="s">
        <v>118</v>
      </c>
      <c r="D4036" s="1063" t="s">
        <v>2465</v>
      </c>
      <c r="E4036" s="1066">
        <v>2020</v>
      </c>
      <c r="F4036" s="1066" t="s">
        <v>2435</v>
      </c>
      <c r="G4036" s="1064">
        <v>43434</v>
      </c>
      <c r="H4036" s="1117">
        <f t="shared" si="189"/>
        <v>2018</v>
      </c>
      <c r="I4036" s="1118">
        <v>44019.807636319441</v>
      </c>
      <c r="J4036" s="1063" t="s">
        <v>847</v>
      </c>
      <c r="K4036" s="1063" t="s">
        <v>842</v>
      </c>
      <c r="L4036" s="1063" t="s">
        <v>825</v>
      </c>
      <c r="M4036" s="1063">
        <v>3507</v>
      </c>
      <c r="N4036" s="1063">
        <v>0.9</v>
      </c>
      <c r="O4036" s="1062">
        <f>VLOOKUP(C4036,'A. Rate Class Allocations'!$B$124:$J$128,6,FALSE)</f>
        <v>0.96094519236849896</v>
      </c>
      <c r="P4036" s="1061">
        <f>VLOOKUP(C4036,'A. Rate Class Allocations'!$B$124:$J$128,8,FALSE)</f>
        <v>0.98007105038154396</v>
      </c>
      <c r="Q4036" s="1061">
        <f>VLOOKUP(C4036,'A. Rate Class Allocations'!$B$124:$J$128,7,FALSE)</f>
        <v>1.0700573423086499</v>
      </c>
      <c r="R4036" s="1061">
        <f>VLOOKUP(C4036,'A. Rate Class Allocations'!$B$124:$J$128,9,FALSE)</f>
        <v>0.85888650963597402</v>
      </c>
      <c r="S4036" s="1060">
        <f t="shared" si="190"/>
        <v>3302.8735361012195</v>
      </c>
      <c r="T4036" s="1060">
        <f t="shared" si="191"/>
        <v>0.82715203426124062</v>
      </c>
    </row>
    <row r="4037" spans="1:20" s="1063" customFormat="1">
      <c r="A4037" s="1063" t="s">
        <v>846</v>
      </c>
      <c r="B4037" s="1063" t="s">
        <v>768</v>
      </c>
      <c r="C4037" s="1063" t="s">
        <v>118</v>
      </c>
      <c r="D4037" s="1063" t="s">
        <v>2466</v>
      </c>
      <c r="E4037" s="1066">
        <v>2020</v>
      </c>
      <c r="F4037" s="1066" t="s">
        <v>2435</v>
      </c>
      <c r="G4037" s="1064">
        <v>43525</v>
      </c>
      <c r="H4037" s="1117">
        <f t="shared" si="189"/>
        <v>2019</v>
      </c>
      <c r="I4037" s="1118">
        <v>44056.575124108793</v>
      </c>
      <c r="J4037" s="1063" t="s">
        <v>843</v>
      </c>
      <c r="K4037" s="1063" t="s">
        <v>842</v>
      </c>
      <c r="L4037" s="1063" t="s">
        <v>825</v>
      </c>
      <c r="M4037" s="1063">
        <v>5182.0749999999998</v>
      </c>
      <c r="N4037" s="1063">
        <v>1.325</v>
      </c>
      <c r="O4037" s="1062">
        <f>VLOOKUP(C4037,'A. Rate Class Allocations'!$B$124:$J$128,6,FALSE)</f>
        <v>0.96094519236849896</v>
      </c>
      <c r="P4037" s="1061">
        <f>VLOOKUP(C4037,'A. Rate Class Allocations'!$B$124:$J$128,8,FALSE)</f>
        <v>0.98007105038154396</v>
      </c>
      <c r="Q4037" s="1061">
        <f>VLOOKUP(C4037,'A. Rate Class Allocations'!$B$124:$J$128,7,FALSE)</f>
        <v>1.0700573423086499</v>
      </c>
      <c r="R4037" s="1061">
        <f>VLOOKUP(C4037,'A. Rate Class Allocations'!$B$124:$J$128,9,FALSE)</f>
        <v>0.85888650963597402</v>
      </c>
      <c r="S4037" s="1060">
        <f t="shared" si="190"/>
        <v>4880.4500654667027</v>
      </c>
      <c r="T4037" s="1060">
        <f t="shared" si="191"/>
        <v>1.2177516059957154</v>
      </c>
    </row>
    <row r="4038" spans="1:20" s="1063" customFormat="1">
      <c r="A4038" s="1063" t="s">
        <v>846</v>
      </c>
      <c r="B4038" s="1063" t="s">
        <v>768</v>
      </c>
      <c r="C4038" s="1063" t="s">
        <v>118</v>
      </c>
      <c r="D4038" s="1063" t="s">
        <v>2467</v>
      </c>
      <c r="E4038" s="1066">
        <v>2020</v>
      </c>
      <c r="F4038" s="1066" t="s">
        <v>2435</v>
      </c>
      <c r="G4038" s="1064">
        <v>43840</v>
      </c>
      <c r="H4038" s="1117">
        <f t="shared" si="189"/>
        <v>2020</v>
      </c>
      <c r="I4038" s="1118">
        <v>44033.574719837961</v>
      </c>
      <c r="J4038" s="1063" t="s">
        <v>847</v>
      </c>
      <c r="K4038" s="1063" t="s">
        <v>872</v>
      </c>
      <c r="L4038" s="1063" t="s">
        <v>825</v>
      </c>
      <c r="M4038" s="1063">
        <v>101131</v>
      </c>
      <c r="N4038" s="1063">
        <v>0</v>
      </c>
      <c r="O4038" s="1062">
        <f>VLOOKUP(C4038,'A. Rate Class Allocations'!$B$124:$J$128,6,FALSE)</f>
        <v>0.96094519236849896</v>
      </c>
      <c r="P4038" s="1061">
        <f>VLOOKUP(C4038,'A. Rate Class Allocations'!$B$124:$J$128,8,FALSE)</f>
        <v>0.98007105038154396</v>
      </c>
      <c r="Q4038" s="1061">
        <f>VLOOKUP(C4038,'A. Rate Class Allocations'!$B$124:$J$128,7,FALSE)</f>
        <v>1.0700573423086499</v>
      </c>
      <c r="R4038" s="1061">
        <f>VLOOKUP(C4038,'A. Rate Class Allocations'!$B$124:$J$128,9,FALSE)</f>
        <v>0.85888650963597402</v>
      </c>
      <c r="S4038" s="1060">
        <f t="shared" si="190"/>
        <v>95244.626056302368</v>
      </c>
      <c r="T4038" s="1060">
        <f t="shared" si="191"/>
        <v>0</v>
      </c>
    </row>
    <row r="4039" spans="1:20" s="1063" customFormat="1">
      <c r="A4039" s="1063" t="s">
        <v>846</v>
      </c>
      <c r="B4039" s="1063" t="s">
        <v>768</v>
      </c>
      <c r="C4039" s="1063" t="s">
        <v>118</v>
      </c>
      <c r="D4039" s="1063" t="s">
        <v>2468</v>
      </c>
      <c r="E4039" s="1066">
        <v>2020</v>
      </c>
      <c r="F4039" s="1066" t="s">
        <v>2435</v>
      </c>
      <c r="G4039" s="1064">
        <v>43326</v>
      </c>
      <c r="H4039" s="1117">
        <f t="shared" si="189"/>
        <v>2018</v>
      </c>
      <c r="I4039" s="1118">
        <v>44000.560537002311</v>
      </c>
      <c r="J4039" s="1063" t="s">
        <v>843</v>
      </c>
      <c r="K4039" s="1063" t="s">
        <v>842</v>
      </c>
      <c r="L4039" s="1063" t="s">
        <v>825</v>
      </c>
      <c r="M4039" s="1063">
        <v>859.99680000000001</v>
      </c>
      <c r="N4039" s="1063">
        <v>0.18720000000000001</v>
      </c>
      <c r="O4039" s="1062">
        <f>VLOOKUP(C4039,'A. Rate Class Allocations'!$B$124:$J$128,6,FALSE)</f>
        <v>0.96094519236849896</v>
      </c>
      <c r="P4039" s="1061">
        <f>VLOOKUP(C4039,'A. Rate Class Allocations'!$B$124:$J$128,8,FALSE)</f>
        <v>0.98007105038154396</v>
      </c>
      <c r="Q4039" s="1061">
        <f>VLOOKUP(C4039,'A. Rate Class Allocations'!$B$124:$J$128,7,FALSE)</f>
        <v>1.0700573423086499</v>
      </c>
      <c r="R4039" s="1061">
        <f>VLOOKUP(C4039,'A. Rate Class Allocations'!$B$124:$J$128,9,FALSE)</f>
        <v>0.85888650963597402</v>
      </c>
      <c r="S4039" s="1060">
        <f t="shared" si="190"/>
        <v>809.9403113349681</v>
      </c>
      <c r="T4039" s="1060">
        <f t="shared" si="191"/>
        <v>0.17204762312633809</v>
      </c>
    </row>
    <row r="4040" spans="1:20" s="1063" customFormat="1">
      <c r="A4040" s="1063" t="s">
        <v>846</v>
      </c>
      <c r="B4040" s="1063" t="s">
        <v>768</v>
      </c>
      <c r="C4040" s="1063" t="s">
        <v>118</v>
      </c>
      <c r="D4040" s="1063" t="s">
        <v>2469</v>
      </c>
      <c r="E4040" s="1066">
        <v>2020</v>
      </c>
      <c r="F4040" s="1066" t="s">
        <v>2435</v>
      </c>
      <c r="G4040" s="1064">
        <v>43564</v>
      </c>
      <c r="H4040" s="1117">
        <f t="shared" si="189"/>
        <v>2019</v>
      </c>
      <c r="I4040" s="1118">
        <v>44041.702494224533</v>
      </c>
      <c r="J4040" s="1063" t="s">
        <v>843</v>
      </c>
      <c r="K4040" s="1063" t="s">
        <v>842</v>
      </c>
      <c r="L4040" s="1063" t="s">
        <v>825</v>
      </c>
      <c r="M4040" s="1063">
        <v>102813.72</v>
      </c>
      <c r="N4040" s="1063">
        <v>22.38</v>
      </c>
      <c r="O4040" s="1062">
        <f>VLOOKUP(C4040,'A. Rate Class Allocations'!$B$124:$J$128,6,FALSE)</f>
        <v>0.96094519236849896</v>
      </c>
      <c r="P4040" s="1061">
        <f>VLOOKUP(C4040,'A. Rate Class Allocations'!$B$124:$J$128,8,FALSE)</f>
        <v>0.98007105038154396</v>
      </c>
      <c r="Q4040" s="1061">
        <f>VLOOKUP(C4040,'A. Rate Class Allocations'!$B$124:$J$128,7,FALSE)</f>
        <v>1.0700573423086499</v>
      </c>
      <c r="R4040" s="1061">
        <f>VLOOKUP(C4040,'A. Rate Class Allocations'!$B$124:$J$128,9,FALSE)</f>
        <v>0.85888650963597402</v>
      </c>
      <c r="S4040" s="1060">
        <f t="shared" si="190"/>
        <v>96829.402605109979</v>
      </c>
      <c r="T4040" s="1060">
        <f t="shared" si="191"/>
        <v>20.568513918629517</v>
      </c>
    </row>
    <row r="4041" spans="1:20" s="1063" customFormat="1">
      <c r="A4041" s="1063" t="s">
        <v>846</v>
      </c>
      <c r="B4041" s="1063" t="s">
        <v>768</v>
      </c>
      <c r="C4041" s="1063" t="s">
        <v>118</v>
      </c>
      <c r="D4041" s="1063" t="s">
        <v>2470</v>
      </c>
      <c r="E4041" s="1066">
        <v>2020</v>
      </c>
      <c r="F4041" s="1066" t="s">
        <v>2435</v>
      </c>
      <c r="G4041" s="1064">
        <v>44050</v>
      </c>
      <c r="H4041" s="1117">
        <f t="shared" si="189"/>
        <v>2020</v>
      </c>
      <c r="I4041" s="1118">
        <v>44071.563528599538</v>
      </c>
      <c r="J4041" s="1063" t="s">
        <v>843</v>
      </c>
      <c r="K4041" s="1063" t="s">
        <v>842</v>
      </c>
      <c r="L4041" s="1063" t="s">
        <v>825</v>
      </c>
      <c r="M4041" s="1063">
        <v>204111.42</v>
      </c>
      <c r="N4041" s="1063">
        <v>44.43</v>
      </c>
      <c r="O4041" s="1062">
        <f>VLOOKUP(C4041,'A. Rate Class Allocations'!$B$124:$J$128,6,FALSE)</f>
        <v>0.96094519236849896</v>
      </c>
      <c r="P4041" s="1061">
        <f>VLOOKUP(C4041,'A. Rate Class Allocations'!$B$124:$J$128,8,FALSE)</f>
        <v>0.98007105038154396</v>
      </c>
      <c r="Q4041" s="1061">
        <f>VLOOKUP(C4041,'A. Rate Class Allocations'!$B$124:$J$128,7,FALSE)</f>
        <v>1.0700573423086499</v>
      </c>
      <c r="R4041" s="1061">
        <f>VLOOKUP(C4041,'A. Rate Class Allocations'!$B$124:$J$128,9,FALSE)</f>
        <v>0.85888650963597402</v>
      </c>
      <c r="S4041" s="1060">
        <f t="shared" si="190"/>
        <v>192231.02581523845</v>
      </c>
      <c r="T4041" s="1060">
        <f t="shared" si="191"/>
        <v>40.833738758029916</v>
      </c>
    </row>
    <row r="4042" spans="1:20" s="1063" customFormat="1">
      <c r="A4042" s="1063" t="s">
        <v>846</v>
      </c>
      <c r="B4042" s="1063" t="s">
        <v>768</v>
      </c>
      <c r="C4042" s="1063" t="s">
        <v>118</v>
      </c>
      <c r="D4042" s="1063" t="s">
        <v>2471</v>
      </c>
      <c r="E4042" s="1066">
        <v>2020</v>
      </c>
      <c r="F4042" s="1066" t="s">
        <v>2435</v>
      </c>
      <c r="G4042" s="1064">
        <v>43434</v>
      </c>
      <c r="H4042" s="1117">
        <f t="shared" si="189"/>
        <v>2018</v>
      </c>
      <c r="I4042" s="1118">
        <v>44033.576650995368</v>
      </c>
      <c r="J4042" s="1063" t="s">
        <v>843</v>
      </c>
      <c r="K4042" s="1063" t="s">
        <v>842</v>
      </c>
      <c r="L4042" s="1063" t="s">
        <v>825</v>
      </c>
      <c r="M4042" s="1063">
        <v>2149.9920000000002</v>
      </c>
      <c r="N4042" s="1063">
        <v>0.46800000000000003</v>
      </c>
      <c r="O4042" s="1062">
        <f>VLOOKUP(C4042,'A. Rate Class Allocations'!$B$124:$J$128,6,FALSE)</f>
        <v>0.96094519236849896</v>
      </c>
      <c r="P4042" s="1061">
        <f>VLOOKUP(C4042,'A. Rate Class Allocations'!$B$124:$J$128,8,FALSE)</f>
        <v>0.98007105038154396</v>
      </c>
      <c r="Q4042" s="1061">
        <f>VLOOKUP(C4042,'A. Rate Class Allocations'!$B$124:$J$128,7,FALSE)</f>
        <v>1.0700573423086499</v>
      </c>
      <c r="R4042" s="1061">
        <f>VLOOKUP(C4042,'A. Rate Class Allocations'!$B$124:$J$128,9,FALSE)</f>
        <v>0.85888650963597402</v>
      </c>
      <c r="S4042" s="1060">
        <f t="shared" si="190"/>
        <v>2024.8507783374207</v>
      </c>
      <c r="T4042" s="1060">
        <f t="shared" si="191"/>
        <v>0.4301190578158452</v>
      </c>
    </row>
    <row r="4043" spans="1:20" s="1063" customFormat="1">
      <c r="A4043" s="1063" t="s">
        <v>846</v>
      </c>
      <c r="B4043" s="1063" t="s">
        <v>768</v>
      </c>
      <c r="C4043" s="1063" t="s">
        <v>118</v>
      </c>
      <c r="D4043" s="1063" t="s">
        <v>2471</v>
      </c>
      <c r="E4043" s="1066">
        <v>2020</v>
      </c>
      <c r="F4043" s="1066" t="s">
        <v>2435</v>
      </c>
      <c r="G4043" s="1064">
        <v>43434</v>
      </c>
      <c r="H4043" s="1117">
        <f t="shared" si="189"/>
        <v>2018</v>
      </c>
      <c r="I4043" s="1118">
        <v>44033.576650995368</v>
      </c>
      <c r="J4043" s="1063" t="s">
        <v>843</v>
      </c>
      <c r="K4043" s="1063" t="s">
        <v>842</v>
      </c>
      <c r="L4043" s="1063" t="s">
        <v>825</v>
      </c>
      <c r="M4043" s="1063">
        <v>11753.2896</v>
      </c>
      <c r="N4043" s="1063">
        <v>2.5583999999999998</v>
      </c>
      <c r="O4043" s="1062">
        <f>VLOOKUP(C4043,'A. Rate Class Allocations'!$B$124:$J$128,6,FALSE)</f>
        <v>0.96094519236849896</v>
      </c>
      <c r="P4043" s="1061">
        <f>VLOOKUP(C4043,'A. Rate Class Allocations'!$B$124:$J$128,8,FALSE)</f>
        <v>0.98007105038154396</v>
      </c>
      <c r="Q4043" s="1061">
        <f>VLOOKUP(C4043,'A. Rate Class Allocations'!$B$124:$J$128,7,FALSE)</f>
        <v>1.0700573423086499</v>
      </c>
      <c r="R4043" s="1061">
        <f>VLOOKUP(C4043,'A. Rate Class Allocations'!$B$124:$J$128,9,FALSE)</f>
        <v>0.85888650963597402</v>
      </c>
      <c r="S4043" s="1060">
        <f t="shared" si="190"/>
        <v>11069.184254911232</v>
      </c>
      <c r="T4043" s="1060">
        <f t="shared" si="191"/>
        <v>2.3513175160599533</v>
      </c>
    </row>
    <row r="4044" spans="1:20" s="1063" customFormat="1">
      <c r="A4044" s="1063" t="s">
        <v>846</v>
      </c>
      <c r="B4044" s="1063" t="s">
        <v>768</v>
      </c>
      <c r="C4044" s="1063" t="s">
        <v>118</v>
      </c>
      <c r="D4044" s="1063" t="s">
        <v>2471</v>
      </c>
      <c r="E4044" s="1066">
        <v>2020</v>
      </c>
      <c r="F4044" s="1066" t="s">
        <v>2435</v>
      </c>
      <c r="G4044" s="1064">
        <v>43434</v>
      </c>
      <c r="H4044" s="1117">
        <f t="shared" si="189"/>
        <v>2018</v>
      </c>
      <c r="I4044" s="1118">
        <v>44033.576650995368</v>
      </c>
      <c r="J4044" s="1063" t="s">
        <v>847</v>
      </c>
      <c r="K4044" s="1063" t="s">
        <v>842</v>
      </c>
      <c r="L4044" s="1063" t="s">
        <v>825</v>
      </c>
      <c r="M4044" s="1063">
        <v>1602</v>
      </c>
      <c r="N4044" s="1063">
        <v>0.4</v>
      </c>
      <c r="O4044" s="1062">
        <f>VLOOKUP(C4044,'A. Rate Class Allocations'!$B$124:$J$128,6,FALSE)</f>
        <v>0.96094519236849896</v>
      </c>
      <c r="P4044" s="1061">
        <f>VLOOKUP(C4044,'A. Rate Class Allocations'!$B$124:$J$128,8,FALSE)</f>
        <v>0.98007105038154396</v>
      </c>
      <c r="Q4044" s="1061">
        <f>VLOOKUP(C4044,'A. Rate Class Allocations'!$B$124:$J$128,7,FALSE)</f>
        <v>1.0700573423086499</v>
      </c>
      <c r="R4044" s="1061">
        <f>VLOOKUP(C4044,'A. Rate Class Allocations'!$B$124:$J$128,9,FALSE)</f>
        <v>0.85888650963597402</v>
      </c>
      <c r="S4044" s="1060">
        <f t="shared" si="190"/>
        <v>1508.7548915979908</v>
      </c>
      <c r="T4044" s="1060">
        <f t="shared" si="191"/>
        <v>0.36762312633832922</v>
      </c>
    </row>
    <row r="4045" spans="1:20" s="1063" customFormat="1">
      <c r="A4045" s="1063" t="s">
        <v>846</v>
      </c>
      <c r="B4045" s="1063" t="s">
        <v>768</v>
      </c>
      <c r="C4045" s="1063" t="s">
        <v>118</v>
      </c>
      <c r="D4045" s="1063" t="s">
        <v>2472</v>
      </c>
      <c r="E4045" s="1066">
        <v>2020</v>
      </c>
      <c r="F4045" s="1066" t="s">
        <v>2435</v>
      </c>
      <c r="G4045" s="1064">
        <v>43448</v>
      </c>
      <c r="H4045" s="1117">
        <f t="shared" si="189"/>
        <v>2018</v>
      </c>
      <c r="I4045" s="1118">
        <v>43970.591340752311</v>
      </c>
      <c r="J4045" s="1063" t="s">
        <v>847</v>
      </c>
      <c r="K4045" s="1063" t="s">
        <v>842</v>
      </c>
      <c r="L4045" s="1063" t="s">
        <v>825</v>
      </c>
      <c r="M4045" s="1063">
        <v>31023</v>
      </c>
      <c r="N4045" s="1063">
        <v>0</v>
      </c>
      <c r="O4045" s="1062">
        <f>VLOOKUP(C4045,'A. Rate Class Allocations'!$B$124:$J$128,6,FALSE)</f>
        <v>0.96094519236849896</v>
      </c>
      <c r="P4045" s="1061">
        <f>VLOOKUP(C4045,'A. Rate Class Allocations'!$B$124:$J$128,8,FALSE)</f>
        <v>0.98007105038154396</v>
      </c>
      <c r="Q4045" s="1061">
        <f>VLOOKUP(C4045,'A. Rate Class Allocations'!$B$124:$J$128,7,FALSE)</f>
        <v>1.0700573423086499</v>
      </c>
      <c r="R4045" s="1061">
        <f>VLOOKUP(C4045,'A. Rate Class Allocations'!$B$124:$J$128,9,FALSE)</f>
        <v>0.85888650963597402</v>
      </c>
      <c r="S4045" s="1060">
        <f t="shared" si="190"/>
        <v>29217.292760327382</v>
      </c>
      <c r="T4045" s="1060">
        <f t="shared" si="191"/>
        <v>0</v>
      </c>
    </row>
    <row r="4046" spans="1:20" s="1063" customFormat="1">
      <c r="A4046" s="1063" t="s">
        <v>846</v>
      </c>
      <c r="B4046" s="1063" t="s">
        <v>768</v>
      </c>
      <c r="C4046" s="1063" t="s">
        <v>118</v>
      </c>
      <c r="D4046" s="1063" t="s">
        <v>2473</v>
      </c>
      <c r="E4046" s="1066">
        <v>2020</v>
      </c>
      <c r="F4046" s="1066" t="s">
        <v>2435</v>
      </c>
      <c r="G4046" s="1064">
        <v>43442</v>
      </c>
      <c r="H4046" s="1117">
        <f t="shared" si="189"/>
        <v>2018</v>
      </c>
      <c r="I4046" s="1118">
        <v>44064.58733545139</v>
      </c>
      <c r="J4046" s="1063" t="s">
        <v>847</v>
      </c>
      <c r="K4046" s="1063" t="s">
        <v>842</v>
      </c>
      <c r="L4046" s="1063" t="s">
        <v>825</v>
      </c>
      <c r="M4046" s="1063">
        <v>79781</v>
      </c>
      <c r="N4046" s="1063">
        <v>0</v>
      </c>
      <c r="O4046" s="1062">
        <f>VLOOKUP(C4046,'A. Rate Class Allocations'!$B$124:$J$128,6,FALSE)</f>
        <v>0.96094519236849896</v>
      </c>
      <c r="P4046" s="1061">
        <f>VLOOKUP(C4046,'A. Rate Class Allocations'!$B$124:$J$128,8,FALSE)</f>
        <v>0.98007105038154396</v>
      </c>
      <c r="Q4046" s="1061">
        <f>VLOOKUP(C4046,'A. Rate Class Allocations'!$B$124:$J$128,7,FALSE)</f>
        <v>1.0700573423086499</v>
      </c>
      <c r="R4046" s="1061">
        <f>VLOOKUP(C4046,'A. Rate Class Allocations'!$B$124:$J$128,9,FALSE)</f>
        <v>0.85888650963597402</v>
      </c>
      <c r="S4046" s="1060">
        <f t="shared" si="190"/>
        <v>75137.312113969601</v>
      </c>
      <c r="T4046" s="1060">
        <f t="shared" si="191"/>
        <v>0</v>
      </c>
    </row>
    <row r="4047" spans="1:20" s="1063" customFormat="1">
      <c r="A4047" s="1063" t="s">
        <v>846</v>
      </c>
      <c r="B4047" s="1063" t="s">
        <v>768</v>
      </c>
      <c r="C4047" s="1063" t="s">
        <v>118</v>
      </c>
      <c r="D4047" s="1063" t="s">
        <v>2474</v>
      </c>
      <c r="E4047" s="1066">
        <v>2020</v>
      </c>
      <c r="F4047" s="1066" t="s">
        <v>2435</v>
      </c>
      <c r="G4047" s="1064">
        <v>43564</v>
      </c>
      <c r="H4047" s="1117">
        <f t="shared" si="189"/>
        <v>2019</v>
      </c>
      <c r="I4047" s="1118">
        <v>43970.591604212961</v>
      </c>
      <c r="J4047" s="1063" t="s">
        <v>843</v>
      </c>
      <c r="K4047" s="1063" t="s">
        <v>842</v>
      </c>
      <c r="L4047" s="1063" t="s">
        <v>825</v>
      </c>
      <c r="M4047" s="1063">
        <v>32.06</v>
      </c>
      <c r="N4047" s="1063">
        <v>8.2000000000000007E-3</v>
      </c>
      <c r="O4047" s="1062">
        <f>VLOOKUP(C4047,'A. Rate Class Allocations'!$B$124:$J$128,6,FALSE)</f>
        <v>0.96094519236849896</v>
      </c>
      <c r="P4047" s="1061">
        <f>VLOOKUP(C4047,'A. Rate Class Allocations'!$B$124:$J$128,8,FALSE)</f>
        <v>0.98007105038154396</v>
      </c>
      <c r="Q4047" s="1061">
        <f>VLOOKUP(C4047,'A. Rate Class Allocations'!$B$124:$J$128,7,FALSE)</f>
        <v>1.0700573423086499</v>
      </c>
      <c r="R4047" s="1061">
        <f>VLOOKUP(C4047,'A. Rate Class Allocations'!$B$124:$J$128,9,FALSE)</f>
        <v>0.85888650963597402</v>
      </c>
      <c r="S4047" s="1060">
        <f t="shared" si="190"/>
        <v>30.19393372324069</v>
      </c>
      <c r="T4047" s="1060">
        <f t="shared" si="191"/>
        <v>7.5362740899357497E-3</v>
      </c>
    </row>
    <row r="4048" spans="1:20" s="1063" customFormat="1">
      <c r="A4048" s="1063" t="s">
        <v>846</v>
      </c>
      <c r="B4048" s="1063" t="s">
        <v>768</v>
      </c>
      <c r="C4048" s="1063" t="s">
        <v>118</v>
      </c>
      <c r="D4048" s="1063" t="s">
        <v>2474</v>
      </c>
      <c r="E4048" s="1066">
        <v>2020</v>
      </c>
      <c r="F4048" s="1066" t="s">
        <v>2435</v>
      </c>
      <c r="G4048" s="1064">
        <v>43564</v>
      </c>
      <c r="H4048" s="1117">
        <f t="shared" si="189"/>
        <v>2019</v>
      </c>
      <c r="I4048" s="1118">
        <v>43970.591604212961</v>
      </c>
      <c r="J4048" s="1063" t="s">
        <v>843</v>
      </c>
      <c r="K4048" s="1063" t="s">
        <v>842</v>
      </c>
      <c r="L4048" s="1063" t="s">
        <v>825</v>
      </c>
      <c r="M4048" s="1063">
        <v>8544.84</v>
      </c>
      <c r="N4048" s="1063">
        <v>1.86</v>
      </c>
      <c r="O4048" s="1062">
        <f>VLOOKUP(C4048,'A. Rate Class Allocations'!$B$124:$J$128,6,FALSE)</f>
        <v>0.96094519236849896</v>
      </c>
      <c r="P4048" s="1061">
        <f>VLOOKUP(C4048,'A. Rate Class Allocations'!$B$124:$J$128,8,FALSE)</f>
        <v>0.98007105038154396</v>
      </c>
      <c r="Q4048" s="1061">
        <f>VLOOKUP(C4048,'A. Rate Class Allocations'!$B$124:$J$128,7,FALSE)</f>
        <v>1.0700573423086499</v>
      </c>
      <c r="R4048" s="1061">
        <f>VLOOKUP(C4048,'A. Rate Class Allocations'!$B$124:$J$128,9,FALSE)</f>
        <v>0.85888650963597402</v>
      </c>
      <c r="S4048" s="1060">
        <f t="shared" si="190"/>
        <v>8047.4838626230803</v>
      </c>
      <c r="T4048" s="1060">
        <f t="shared" si="191"/>
        <v>1.709447537473231</v>
      </c>
    </row>
    <row r="4049" spans="1:20" s="1063" customFormat="1">
      <c r="A4049" s="1063" t="s">
        <v>846</v>
      </c>
      <c r="B4049" s="1063" t="s">
        <v>768</v>
      </c>
      <c r="C4049" s="1063" t="s">
        <v>118</v>
      </c>
      <c r="D4049" s="1063" t="s">
        <v>2474</v>
      </c>
      <c r="E4049" s="1066">
        <v>2020</v>
      </c>
      <c r="F4049" s="1066" t="s">
        <v>2435</v>
      </c>
      <c r="G4049" s="1064">
        <v>43564</v>
      </c>
      <c r="H4049" s="1117">
        <f t="shared" si="189"/>
        <v>2019</v>
      </c>
      <c r="I4049" s="1118">
        <v>43970.591604212961</v>
      </c>
      <c r="J4049" s="1063" t="s">
        <v>843</v>
      </c>
      <c r="K4049" s="1063" t="s">
        <v>842</v>
      </c>
      <c r="L4049" s="1063" t="s">
        <v>825</v>
      </c>
      <c r="M4049" s="1063">
        <v>1167.5999999999999</v>
      </c>
      <c r="N4049" s="1063">
        <v>0</v>
      </c>
      <c r="O4049" s="1062">
        <f>VLOOKUP(C4049,'A. Rate Class Allocations'!$B$124:$J$128,6,FALSE)</f>
        <v>0.96094519236849896</v>
      </c>
      <c r="P4049" s="1061">
        <f>VLOOKUP(C4049,'A. Rate Class Allocations'!$B$124:$J$128,8,FALSE)</f>
        <v>0.98007105038154396</v>
      </c>
      <c r="Q4049" s="1061">
        <f>VLOOKUP(C4049,'A. Rate Class Allocations'!$B$124:$J$128,7,FALSE)</f>
        <v>1.0700573423086499</v>
      </c>
      <c r="R4049" s="1061">
        <f>VLOOKUP(C4049,'A. Rate Class Allocations'!$B$124:$J$128,9,FALSE)</f>
        <v>0.85888650963597402</v>
      </c>
      <c r="S4049" s="1060">
        <f t="shared" si="190"/>
        <v>1099.6393329774119</v>
      </c>
      <c r="T4049" s="1060">
        <f t="shared" si="191"/>
        <v>0</v>
      </c>
    </row>
    <row r="4050" spans="1:20" s="1063" customFormat="1">
      <c r="A4050" s="1063" t="s">
        <v>846</v>
      </c>
      <c r="B4050" s="1063" t="s">
        <v>768</v>
      </c>
      <c r="C4050" s="1063" t="s">
        <v>118</v>
      </c>
      <c r="D4050" s="1063" t="s">
        <v>2474</v>
      </c>
      <c r="E4050" s="1066">
        <v>2020</v>
      </c>
      <c r="F4050" s="1066" t="s">
        <v>2435</v>
      </c>
      <c r="G4050" s="1064">
        <v>43564</v>
      </c>
      <c r="H4050" s="1117">
        <f t="shared" si="189"/>
        <v>2019</v>
      </c>
      <c r="I4050" s="1118">
        <v>43970.591604212961</v>
      </c>
      <c r="J4050" s="1063" t="s">
        <v>843</v>
      </c>
      <c r="K4050" s="1063" t="s">
        <v>842</v>
      </c>
      <c r="L4050" s="1063" t="s">
        <v>825</v>
      </c>
      <c r="M4050" s="1063">
        <v>5040</v>
      </c>
      <c r="N4050" s="1063">
        <v>0</v>
      </c>
      <c r="O4050" s="1062">
        <f>VLOOKUP(C4050,'A. Rate Class Allocations'!$B$124:$J$128,6,FALSE)</f>
        <v>0.96094519236849896</v>
      </c>
      <c r="P4050" s="1061">
        <f>VLOOKUP(C4050,'A. Rate Class Allocations'!$B$124:$J$128,8,FALSE)</f>
        <v>0.98007105038154396</v>
      </c>
      <c r="Q4050" s="1061">
        <f>VLOOKUP(C4050,'A. Rate Class Allocations'!$B$124:$J$128,7,FALSE)</f>
        <v>1.0700573423086499</v>
      </c>
      <c r="R4050" s="1061">
        <f>VLOOKUP(C4050,'A. Rate Class Allocations'!$B$124:$J$128,9,FALSE)</f>
        <v>0.85888650963597402</v>
      </c>
      <c r="S4050" s="1060">
        <f t="shared" si="190"/>
        <v>4746.6446027801958</v>
      </c>
      <c r="T4050" s="1060">
        <f t="shared" si="191"/>
        <v>0</v>
      </c>
    </row>
    <row r="4051" spans="1:20" s="1063" customFormat="1">
      <c r="A4051" s="1063" t="s">
        <v>846</v>
      </c>
      <c r="B4051" s="1063" t="s">
        <v>768</v>
      </c>
      <c r="C4051" s="1063" t="s">
        <v>118</v>
      </c>
      <c r="D4051" s="1063" t="s">
        <v>2474</v>
      </c>
      <c r="E4051" s="1066">
        <v>2020</v>
      </c>
      <c r="F4051" s="1066" t="s">
        <v>2435</v>
      </c>
      <c r="G4051" s="1064">
        <v>43564</v>
      </c>
      <c r="H4051" s="1117">
        <f t="shared" si="189"/>
        <v>2019</v>
      </c>
      <c r="I4051" s="1118">
        <v>43970.591604212961</v>
      </c>
      <c r="J4051" s="1063" t="s">
        <v>847</v>
      </c>
      <c r="K4051" s="1063" t="s">
        <v>842</v>
      </c>
      <c r="L4051" s="1063" t="s">
        <v>825</v>
      </c>
      <c r="M4051" s="1063">
        <v>367368</v>
      </c>
      <c r="N4051" s="1063">
        <v>41.9</v>
      </c>
      <c r="O4051" s="1062">
        <f>VLOOKUP(C4051,'A. Rate Class Allocations'!$B$124:$J$128,6,FALSE)</f>
        <v>0.96094519236849896</v>
      </c>
      <c r="P4051" s="1061">
        <f>VLOOKUP(C4051,'A. Rate Class Allocations'!$B$124:$J$128,8,FALSE)</f>
        <v>0.98007105038154396</v>
      </c>
      <c r="Q4051" s="1061">
        <f>VLOOKUP(C4051,'A. Rate Class Allocations'!$B$124:$J$128,7,FALSE)</f>
        <v>1.0700573423086499</v>
      </c>
      <c r="R4051" s="1061">
        <f>VLOOKUP(C4051,'A. Rate Class Allocations'!$B$124:$J$128,9,FALSE)</f>
        <v>0.85888650963597402</v>
      </c>
      <c r="S4051" s="1060">
        <f t="shared" si="190"/>
        <v>345985.18540360214</v>
      </c>
      <c r="T4051" s="1060">
        <f t="shared" si="191"/>
        <v>38.508522483939984</v>
      </c>
    </row>
    <row r="4052" spans="1:20" s="1063" customFormat="1">
      <c r="A4052" s="1063" t="s">
        <v>846</v>
      </c>
      <c r="B4052" s="1063" t="s">
        <v>768</v>
      </c>
      <c r="C4052" s="1063" t="s">
        <v>118</v>
      </c>
      <c r="D4052" s="1063" t="s">
        <v>2475</v>
      </c>
      <c r="E4052" s="1066">
        <v>2020</v>
      </c>
      <c r="F4052" s="1066" t="s">
        <v>2435</v>
      </c>
      <c r="G4052" s="1064">
        <v>43553</v>
      </c>
      <c r="H4052" s="1117">
        <f t="shared" si="189"/>
        <v>2019</v>
      </c>
      <c r="I4052" s="1118">
        <v>44033.573322418983</v>
      </c>
      <c r="J4052" s="1063" t="s">
        <v>843</v>
      </c>
      <c r="K4052" s="1063" t="s">
        <v>842</v>
      </c>
      <c r="L4052" s="1063" t="s">
        <v>825</v>
      </c>
      <c r="M4052" s="1063">
        <v>5733.3119999999999</v>
      </c>
      <c r="N4052" s="1063">
        <v>1.248</v>
      </c>
      <c r="O4052" s="1062">
        <f>VLOOKUP(C4052,'A. Rate Class Allocations'!$B$124:$J$128,6,FALSE)</f>
        <v>0.96094519236849896</v>
      </c>
      <c r="P4052" s="1061">
        <f>VLOOKUP(C4052,'A. Rate Class Allocations'!$B$124:$J$128,8,FALSE)</f>
        <v>0.98007105038154396</v>
      </c>
      <c r="Q4052" s="1061">
        <f>VLOOKUP(C4052,'A. Rate Class Allocations'!$B$124:$J$128,7,FALSE)</f>
        <v>1.0700573423086499</v>
      </c>
      <c r="R4052" s="1061">
        <f>VLOOKUP(C4052,'A. Rate Class Allocations'!$B$124:$J$128,9,FALSE)</f>
        <v>0.85888650963597402</v>
      </c>
      <c r="S4052" s="1060">
        <f t="shared" si="190"/>
        <v>5399.602075566454</v>
      </c>
      <c r="T4052" s="1060">
        <f t="shared" si="191"/>
        <v>1.146984154175587</v>
      </c>
    </row>
    <row r="4053" spans="1:20" s="1063" customFormat="1">
      <c r="A4053" s="1063" t="s">
        <v>846</v>
      </c>
      <c r="B4053" s="1063" t="s">
        <v>768</v>
      </c>
      <c r="C4053" s="1063" t="s">
        <v>118</v>
      </c>
      <c r="D4053" s="1063" t="s">
        <v>2476</v>
      </c>
      <c r="E4053" s="1066">
        <v>2020</v>
      </c>
      <c r="F4053" s="1066" t="s">
        <v>2435</v>
      </c>
      <c r="G4053" s="1064">
        <v>43532</v>
      </c>
      <c r="H4053" s="1117">
        <f t="shared" si="189"/>
        <v>2019</v>
      </c>
      <c r="I4053" s="1118">
        <v>43970.592126793985</v>
      </c>
      <c r="J4053" s="1063" t="s">
        <v>847</v>
      </c>
      <c r="K4053" s="1063" t="s">
        <v>842</v>
      </c>
      <c r="L4053" s="1063" t="s">
        <v>825</v>
      </c>
      <c r="M4053" s="1063">
        <v>13367</v>
      </c>
      <c r="N4053" s="1063">
        <v>4.5</v>
      </c>
      <c r="O4053" s="1062">
        <f>VLOOKUP(C4053,'A. Rate Class Allocations'!$B$124:$J$128,6,FALSE)</f>
        <v>0.96094519236849896</v>
      </c>
      <c r="P4053" s="1061">
        <f>VLOOKUP(C4053,'A. Rate Class Allocations'!$B$124:$J$128,8,FALSE)</f>
        <v>0.98007105038154396</v>
      </c>
      <c r="Q4053" s="1061">
        <f>VLOOKUP(C4053,'A. Rate Class Allocations'!$B$124:$J$128,7,FALSE)</f>
        <v>1.0700573423086499</v>
      </c>
      <c r="R4053" s="1061">
        <f>VLOOKUP(C4053,'A. Rate Class Allocations'!$B$124:$J$128,9,FALSE)</f>
        <v>0.85888650963597402</v>
      </c>
      <c r="S4053" s="1060">
        <f t="shared" si="190"/>
        <v>12588.967937571999</v>
      </c>
      <c r="T4053" s="1060">
        <f t="shared" si="191"/>
        <v>4.1357601713062033</v>
      </c>
    </row>
    <row r="4054" spans="1:20" s="1063" customFormat="1">
      <c r="A4054" s="1063" t="s">
        <v>846</v>
      </c>
      <c r="B4054" s="1063" t="s">
        <v>768</v>
      </c>
      <c r="C4054" s="1063" t="s">
        <v>118</v>
      </c>
      <c r="D4054" s="1063" t="s">
        <v>2476</v>
      </c>
      <c r="E4054" s="1066">
        <v>2020</v>
      </c>
      <c r="F4054" s="1066" t="s">
        <v>2435</v>
      </c>
      <c r="G4054" s="1064">
        <v>43532</v>
      </c>
      <c r="H4054" s="1117">
        <f t="shared" si="189"/>
        <v>2019</v>
      </c>
      <c r="I4054" s="1118">
        <v>43970.592126793985</v>
      </c>
      <c r="J4054" s="1063" t="s">
        <v>843</v>
      </c>
      <c r="K4054" s="1063" t="s">
        <v>842</v>
      </c>
      <c r="L4054" s="1063" t="s">
        <v>825</v>
      </c>
      <c r="M4054" s="1063">
        <v>18123.037</v>
      </c>
      <c r="N4054" s="1063">
        <v>4.8109999999999999</v>
      </c>
      <c r="O4054" s="1062">
        <f>VLOOKUP(C4054,'A. Rate Class Allocations'!$B$124:$J$128,6,FALSE)</f>
        <v>0.96094519236849896</v>
      </c>
      <c r="P4054" s="1061">
        <f>VLOOKUP(C4054,'A. Rate Class Allocations'!$B$124:$J$128,8,FALSE)</f>
        <v>0.98007105038154396</v>
      </c>
      <c r="Q4054" s="1061">
        <f>VLOOKUP(C4054,'A. Rate Class Allocations'!$B$124:$J$128,7,FALSE)</f>
        <v>1.0700573423086499</v>
      </c>
      <c r="R4054" s="1061">
        <f>VLOOKUP(C4054,'A. Rate Class Allocations'!$B$124:$J$128,9,FALSE)</f>
        <v>0.85888650963597402</v>
      </c>
      <c r="S4054" s="1060">
        <f t="shared" si="190"/>
        <v>17068.177730562657</v>
      </c>
      <c r="T4054" s="1060">
        <f t="shared" si="191"/>
        <v>4.4215871520342542</v>
      </c>
    </row>
    <row r="4055" spans="1:20" s="1063" customFormat="1">
      <c r="A4055" s="1063" t="s">
        <v>846</v>
      </c>
      <c r="B4055" s="1063" t="s">
        <v>768</v>
      </c>
      <c r="C4055" s="1063" t="s">
        <v>118</v>
      </c>
      <c r="D4055" s="1063" t="s">
        <v>2476</v>
      </c>
      <c r="E4055" s="1066">
        <v>2020</v>
      </c>
      <c r="F4055" s="1066" t="s">
        <v>2435</v>
      </c>
      <c r="G4055" s="1064">
        <v>43532</v>
      </c>
      <c r="H4055" s="1117">
        <f t="shared" si="189"/>
        <v>2019</v>
      </c>
      <c r="I4055" s="1118">
        <v>43970.592126793985</v>
      </c>
      <c r="J4055" s="1063" t="s">
        <v>843</v>
      </c>
      <c r="K4055" s="1063" t="s">
        <v>842</v>
      </c>
      <c r="L4055" s="1063" t="s">
        <v>825</v>
      </c>
      <c r="M4055" s="1063">
        <v>286.66559999999998</v>
      </c>
      <c r="N4055" s="1063">
        <v>6.2399999999999997E-2</v>
      </c>
      <c r="O4055" s="1062">
        <f>VLOOKUP(C4055,'A. Rate Class Allocations'!$B$124:$J$128,6,FALSE)</f>
        <v>0.96094519236849896</v>
      </c>
      <c r="P4055" s="1061">
        <f>VLOOKUP(C4055,'A. Rate Class Allocations'!$B$124:$J$128,8,FALSE)</f>
        <v>0.98007105038154396</v>
      </c>
      <c r="Q4055" s="1061">
        <f>VLOOKUP(C4055,'A. Rate Class Allocations'!$B$124:$J$128,7,FALSE)</f>
        <v>1.0700573423086499</v>
      </c>
      <c r="R4055" s="1061">
        <f>VLOOKUP(C4055,'A. Rate Class Allocations'!$B$124:$J$128,9,FALSE)</f>
        <v>0.85888650963597402</v>
      </c>
      <c r="S4055" s="1060">
        <f t="shared" si="190"/>
        <v>269.9801037783227</v>
      </c>
      <c r="T4055" s="1060">
        <f t="shared" si="191"/>
        <v>5.7349207708779354E-2</v>
      </c>
    </row>
    <row r="4056" spans="1:20" s="1063" customFormat="1">
      <c r="A4056" s="1063" t="s">
        <v>846</v>
      </c>
      <c r="B4056" s="1063" t="s">
        <v>768</v>
      </c>
      <c r="C4056" s="1063" t="s">
        <v>118</v>
      </c>
      <c r="D4056" s="1063" t="s">
        <v>2477</v>
      </c>
      <c r="E4056" s="1066">
        <v>2020</v>
      </c>
      <c r="F4056" s="1066" t="s">
        <v>2435</v>
      </c>
      <c r="G4056" s="1064">
        <v>43650</v>
      </c>
      <c r="H4056" s="1117">
        <f t="shared" si="189"/>
        <v>2019</v>
      </c>
      <c r="I4056" s="1118">
        <v>44064.587879270832</v>
      </c>
      <c r="J4056" s="1063" t="s">
        <v>843</v>
      </c>
      <c r="K4056" s="1063" t="s">
        <v>842</v>
      </c>
      <c r="L4056" s="1063" t="s">
        <v>825</v>
      </c>
      <c r="M4056" s="1063">
        <v>7254.9049999999997</v>
      </c>
      <c r="N4056" s="1063">
        <v>1.855</v>
      </c>
      <c r="O4056" s="1062">
        <f>VLOOKUP(C4056,'A. Rate Class Allocations'!$B$124:$J$128,6,FALSE)</f>
        <v>0.96094519236849896</v>
      </c>
      <c r="P4056" s="1061">
        <f>VLOOKUP(C4056,'A. Rate Class Allocations'!$B$124:$J$128,8,FALSE)</f>
        <v>0.98007105038154396</v>
      </c>
      <c r="Q4056" s="1061">
        <f>VLOOKUP(C4056,'A. Rate Class Allocations'!$B$124:$J$128,7,FALSE)</f>
        <v>1.0700573423086499</v>
      </c>
      <c r="R4056" s="1061">
        <f>VLOOKUP(C4056,'A. Rate Class Allocations'!$B$124:$J$128,9,FALSE)</f>
        <v>0.85888650963597402</v>
      </c>
      <c r="S4056" s="1060">
        <f t="shared" si="190"/>
        <v>6832.6300916533837</v>
      </c>
      <c r="T4056" s="1060">
        <f t="shared" si="191"/>
        <v>1.7048522483940016</v>
      </c>
    </row>
    <row r="4057" spans="1:20" s="1063" customFormat="1">
      <c r="A4057" s="1063" t="s">
        <v>846</v>
      </c>
      <c r="B4057" s="1063" t="s">
        <v>768</v>
      </c>
      <c r="C4057" s="1063" t="s">
        <v>118</v>
      </c>
      <c r="D4057" s="1063" t="s">
        <v>2477</v>
      </c>
      <c r="E4057" s="1066">
        <v>2020</v>
      </c>
      <c r="F4057" s="1066" t="s">
        <v>2435</v>
      </c>
      <c r="G4057" s="1064">
        <v>43650</v>
      </c>
      <c r="H4057" s="1117">
        <f t="shared" si="189"/>
        <v>2019</v>
      </c>
      <c r="I4057" s="1118">
        <v>44064.587879270832</v>
      </c>
      <c r="J4057" s="1063" t="s">
        <v>843</v>
      </c>
      <c r="K4057" s="1063" t="s">
        <v>842</v>
      </c>
      <c r="L4057" s="1063" t="s">
        <v>825</v>
      </c>
      <c r="M4057" s="1063">
        <v>82783.88</v>
      </c>
      <c r="N4057" s="1063">
        <v>18.02</v>
      </c>
      <c r="O4057" s="1062">
        <f>VLOOKUP(C4057,'A. Rate Class Allocations'!$B$124:$J$128,6,FALSE)</f>
        <v>0.96094519236849896</v>
      </c>
      <c r="P4057" s="1061">
        <f>VLOOKUP(C4057,'A. Rate Class Allocations'!$B$124:$J$128,8,FALSE)</f>
        <v>0.98007105038154396</v>
      </c>
      <c r="Q4057" s="1061">
        <f>VLOOKUP(C4057,'A. Rate Class Allocations'!$B$124:$J$128,7,FALSE)</f>
        <v>1.0700573423086499</v>
      </c>
      <c r="R4057" s="1061">
        <f>VLOOKUP(C4057,'A. Rate Class Allocations'!$B$124:$J$128,9,FALSE)</f>
        <v>0.85888650963597402</v>
      </c>
      <c r="S4057" s="1060">
        <f t="shared" si="190"/>
        <v>77965.40817444511</v>
      </c>
      <c r="T4057" s="1060">
        <f t="shared" si="191"/>
        <v>16.56142184154173</v>
      </c>
    </row>
    <row r="4058" spans="1:20" s="1063" customFormat="1">
      <c r="A4058" s="1063" t="s">
        <v>846</v>
      </c>
      <c r="B4058" s="1063" t="s">
        <v>768</v>
      </c>
      <c r="C4058" s="1063" t="s">
        <v>118</v>
      </c>
      <c r="D4058" s="1063" t="s">
        <v>2477</v>
      </c>
      <c r="E4058" s="1066">
        <v>2020</v>
      </c>
      <c r="F4058" s="1066" t="s">
        <v>2435</v>
      </c>
      <c r="G4058" s="1064">
        <v>43650</v>
      </c>
      <c r="H4058" s="1117">
        <f t="shared" ref="H4058:H4121" si="192">YEAR(G4058)</f>
        <v>2019</v>
      </c>
      <c r="I4058" s="1118">
        <v>44064.587879270832</v>
      </c>
      <c r="J4058" s="1063" t="s">
        <v>843</v>
      </c>
      <c r="K4058" s="1063" t="s">
        <v>842</v>
      </c>
      <c r="L4058" s="1063" t="s">
        <v>825</v>
      </c>
      <c r="M4058" s="1063">
        <v>4594</v>
      </c>
      <c r="N4058" s="1063">
        <v>1</v>
      </c>
      <c r="O4058" s="1062">
        <f>VLOOKUP(C4058,'A. Rate Class Allocations'!$B$124:$J$128,6,FALSE)</f>
        <v>0.96094519236849896</v>
      </c>
      <c r="P4058" s="1061">
        <f>VLOOKUP(C4058,'A. Rate Class Allocations'!$B$124:$J$128,8,FALSE)</f>
        <v>0.98007105038154396</v>
      </c>
      <c r="Q4058" s="1061">
        <f>VLOOKUP(C4058,'A. Rate Class Allocations'!$B$124:$J$128,7,FALSE)</f>
        <v>1.0700573423086499</v>
      </c>
      <c r="R4058" s="1061">
        <f>VLOOKUP(C4058,'A. Rate Class Allocations'!$B$124:$J$128,9,FALSE)</f>
        <v>0.85888650963597402</v>
      </c>
      <c r="S4058" s="1060">
        <f t="shared" ref="S4058:S4121" si="193">M4058*O4058*P4058</f>
        <v>4326.6042272167097</v>
      </c>
      <c r="T4058" s="1060">
        <f t="shared" ref="T4058:T4121" si="194">N4058*Q4058*R4058</f>
        <v>0.91905781584582302</v>
      </c>
    </row>
    <row r="4059" spans="1:20" s="1063" customFormat="1">
      <c r="A4059" s="1063" t="s">
        <v>846</v>
      </c>
      <c r="B4059" s="1063" t="s">
        <v>768</v>
      </c>
      <c r="C4059" s="1063" t="s">
        <v>118</v>
      </c>
      <c r="D4059" s="1063" t="s">
        <v>2477</v>
      </c>
      <c r="E4059" s="1066">
        <v>2020</v>
      </c>
      <c r="F4059" s="1066" t="s">
        <v>2435</v>
      </c>
      <c r="G4059" s="1064">
        <v>43650</v>
      </c>
      <c r="H4059" s="1117">
        <f t="shared" si="192"/>
        <v>2019</v>
      </c>
      <c r="I4059" s="1118">
        <v>44064.587879270832</v>
      </c>
      <c r="J4059" s="1063" t="s">
        <v>847</v>
      </c>
      <c r="K4059" s="1063" t="s">
        <v>842</v>
      </c>
      <c r="L4059" s="1063" t="s">
        <v>825</v>
      </c>
      <c r="M4059" s="1063">
        <v>1526</v>
      </c>
      <c r="N4059" s="1063">
        <v>0.4</v>
      </c>
      <c r="O4059" s="1062">
        <f>VLOOKUP(C4059,'A. Rate Class Allocations'!$B$124:$J$128,6,FALSE)</f>
        <v>0.96094519236849896</v>
      </c>
      <c r="P4059" s="1061">
        <f>VLOOKUP(C4059,'A. Rate Class Allocations'!$B$124:$J$128,8,FALSE)</f>
        <v>0.98007105038154396</v>
      </c>
      <c r="Q4059" s="1061">
        <f>VLOOKUP(C4059,'A. Rate Class Allocations'!$B$124:$J$128,7,FALSE)</f>
        <v>1.0700573423086499</v>
      </c>
      <c r="R4059" s="1061">
        <f>VLOOKUP(C4059,'A. Rate Class Allocations'!$B$124:$J$128,9,FALSE)</f>
        <v>0.85888650963597402</v>
      </c>
      <c r="S4059" s="1060">
        <f t="shared" si="193"/>
        <v>1437.1785047306703</v>
      </c>
      <c r="T4059" s="1060">
        <f t="shared" si="194"/>
        <v>0.36762312633832922</v>
      </c>
    </row>
    <row r="4060" spans="1:20" s="1063" customFormat="1">
      <c r="A4060" s="1063" t="s">
        <v>846</v>
      </c>
      <c r="B4060" s="1063" t="s">
        <v>768</v>
      </c>
      <c r="C4060" s="1063" t="s">
        <v>118</v>
      </c>
      <c r="D4060" s="1063" t="s">
        <v>2478</v>
      </c>
      <c r="E4060" s="1066">
        <v>2020</v>
      </c>
      <c r="F4060" s="1066" t="s">
        <v>2435</v>
      </c>
      <c r="G4060" s="1064">
        <v>44042</v>
      </c>
      <c r="H4060" s="1117">
        <f t="shared" si="192"/>
        <v>2020</v>
      </c>
      <c r="I4060" s="1118">
        <v>44056.576315046295</v>
      </c>
      <c r="J4060" s="1063" t="s">
        <v>847</v>
      </c>
      <c r="K4060" s="1063" t="s">
        <v>842</v>
      </c>
      <c r="L4060" s="1063" t="s">
        <v>825</v>
      </c>
      <c r="M4060" s="1063">
        <v>8808</v>
      </c>
      <c r="N4060" s="1063">
        <v>2.2999999999999998</v>
      </c>
      <c r="O4060" s="1062">
        <f>VLOOKUP(C4060,'A. Rate Class Allocations'!$B$124:$J$128,6,FALSE)</f>
        <v>0.96094519236849896</v>
      </c>
      <c r="P4060" s="1061">
        <f>VLOOKUP(C4060,'A. Rate Class Allocations'!$B$124:$J$128,8,FALSE)</f>
        <v>0.98007105038154396</v>
      </c>
      <c r="Q4060" s="1061">
        <f>VLOOKUP(C4060,'A. Rate Class Allocations'!$B$124:$J$128,7,FALSE)</f>
        <v>1.0700573423086499</v>
      </c>
      <c r="R4060" s="1061">
        <f>VLOOKUP(C4060,'A. Rate Class Allocations'!$B$124:$J$128,9,FALSE)</f>
        <v>0.85888650963597402</v>
      </c>
      <c r="S4060" s="1060">
        <f t="shared" si="193"/>
        <v>8295.3265200968181</v>
      </c>
      <c r="T4060" s="1060">
        <f t="shared" si="194"/>
        <v>2.1138329764453925</v>
      </c>
    </row>
    <row r="4061" spans="1:20" s="1063" customFormat="1">
      <c r="A4061" s="1063" t="s">
        <v>846</v>
      </c>
      <c r="B4061" s="1063" t="s">
        <v>768</v>
      </c>
      <c r="C4061" s="1063" t="s">
        <v>118</v>
      </c>
      <c r="D4061" s="1063" t="s">
        <v>2478</v>
      </c>
      <c r="E4061" s="1066">
        <v>2020</v>
      </c>
      <c r="F4061" s="1066" t="s">
        <v>2435</v>
      </c>
      <c r="G4061" s="1064">
        <v>44042</v>
      </c>
      <c r="H4061" s="1117">
        <f t="shared" si="192"/>
        <v>2020</v>
      </c>
      <c r="I4061" s="1118">
        <v>44056.576315046295</v>
      </c>
      <c r="J4061" s="1063" t="s">
        <v>843</v>
      </c>
      <c r="K4061" s="1063" t="s">
        <v>842</v>
      </c>
      <c r="L4061" s="1063" t="s">
        <v>825</v>
      </c>
      <c r="M4061" s="1063">
        <v>5040</v>
      </c>
      <c r="N4061" s="1063">
        <v>0</v>
      </c>
      <c r="O4061" s="1062">
        <f>VLOOKUP(C4061,'A. Rate Class Allocations'!$B$124:$J$128,6,FALSE)</f>
        <v>0.96094519236849896</v>
      </c>
      <c r="P4061" s="1061">
        <f>VLOOKUP(C4061,'A. Rate Class Allocations'!$B$124:$J$128,8,FALSE)</f>
        <v>0.98007105038154396</v>
      </c>
      <c r="Q4061" s="1061">
        <f>VLOOKUP(C4061,'A. Rate Class Allocations'!$B$124:$J$128,7,FALSE)</f>
        <v>1.0700573423086499</v>
      </c>
      <c r="R4061" s="1061">
        <f>VLOOKUP(C4061,'A. Rate Class Allocations'!$B$124:$J$128,9,FALSE)</f>
        <v>0.85888650963597402</v>
      </c>
      <c r="S4061" s="1060">
        <f t="shared" si="193"/>
        <v>4746.6446027801958</v>
      </c>
      <c r="T4061" s="1060">
        <f t="shared" si="194"/>
        <v>0</v>
      </c>
    </row>
    <row r="4062" spans="1:20" s="1063" customFormat="1">
      <c r="A4062" s="1063" t="s">
        <v>846</v>
      </c>
      <c r="B4062" s="1063" t="s">
        <v>768</v>
      </c>
      <c r="C4062" s="1063" t="s">
        <v>118</v>
      </c>
      <c r="D4062" s="1063" t="s">
        <v>2479</v>
      </c>
      <c r="E4062" s="1066">
        <v>2020</v>
      </c>
      <c r="F4062" s="1066" t="s">
        <v>2435</v>
      </c>
      <c r="G4062" s="1064">
        <v>43703</v>
      </c>
      <c r="H4062" s="1117">
        <f t="shared" si="192"/>
        <v>2019</v>
      </c>
      <c r="I4062" s="1118">
        <v>43993.651947025464</v>
      </c>
      <c r="J4062" s="1063" t="s">
        <v>843</v>
      </c>
      <c r="K4062" s="1063" t="s">
        <v>842</v>
      </c>
      <c r="L4062" s="1063" t="s">
        <v>825</v>
      </c>
      <c r="M4062" s="1063">
        <v>107.4996</v>
      </c>
      <c r="N4062" s="1063">
        <v>2.3400000000000001E-2</v>
      </c>
      <c r="O4062" s="1062">
        <f>VLOOKUP(C4062,'A. Rate Class Allocations'!$B$124:$J$128,6,FALSE)</f>
        <v>0.96094519236849896</v>
      </c>
      <c r="P4062" s="1061">
        <f>VLOOKUP(C4062,'A. Rate Class Allocations'!$B$124:$J$128,8,FALSE)</f>
        <v>0.98007105038154396</v>
      </c>
      <c r="Q4062" s="1061">
        <f>VLOOKUP(C4062,'A. Rate Class Allocations'!$B$124:$J$128,7,FALSE)</f>
        <v>1.0700573423086499</v>
      </c>
      <c r="R4062" s="1061">
        <f>VLOOKUP(C4062,'A. Rate Class Allocations'!$B$124:$J$128,9,FALSE)</f>
        <v>0.85888650963597402</v>
      </c>
      <c r="S4062" s="1060">
        <f t="shared" si="193"/>
        <v>101.24253891687101</v>
      </c>
      <c r="T4062" s="1060">
        <f t="shared" si="194"/>
        <v>2.1505952890792261E-2</v>
      </c>
    </row>
    <row r="4063" spans="1:20" s="1063" customFormat="1">
      <c r="A4063" s="1063" t="s">
        <v>846</v>
      </c>
      <c r="B4063" s="1063" t="s">
        <v>768</v>
      </c>
      <c r="C4063" s="1063" t="s">
        <v>118</v>
      </c>
      <c r="D4063" s="1063" t="s">
        <v>2479</v>
      </c>
      <c r="E4063" s="1066">
        <v>2020</v>
      </c>
      <c r="F4063" s="1066" t="s">
        <v>2435</v>
      </c>
      <c r="G4063" s="1064">
        <v>43703</v>
      </c>
      <c r="H4063" s="1117">
        <f t="shared" si="192"/>
        <v>2019</v>
      </c>
      <c r="I4063" s="1118">
        <v>43993.651947025464</v>
      </c>
      <c r="J4063" s="1063" t="s">
        <v>843</v>
      </c>
      <c r="K4063" s="1063" t="s">
        <v>842</v>
      </c>
      <c r="L4063" s="1063" t="s">
        <v>825</v>
      </c>
      <c r="M4063" s="1063">
        <v>3009.9888000000001</v>
      </c>
      <c r="N4063" s="1063">
        <v>0.6552</v>
      </c>
      <c r="O4063" s="1062">
        <f>VLOOKUP(C4063,'A. Rate Class Allocations'!$B$124:$J$128,6,FALSE)</f>
        <v>0.96094519236849896</v>
      </c>
      <c r="P4063" s="1061">
        <f>VLOOKUP(C4063,'A. Rate Class Allocations'!$B$124:$J$128,8,FALSE)</f>
        <v>0.98007105038154396</v>
      </c>
      <c r="Q4063" s="1061">
        <f>VLOOKUP(C4063,'A. Rate Class Allocations'!$B$124:$J$128,7,FALSE)</f>
        <v>1.0700573423086499</v>
      </c>
      <c r="R4063" s="1061">
        <f>VLOOKUP(C4063,'A. Rate Class Allocations'!$B$124:$J$128,9,FALSE)</f>
        <v>0.85888650963597402</v>
      </c>
      <c r="S4063" s="1060">
        <f t="shared" si="193"/>
        <v>2834.7910896723884</v>
      </c>
      <c r="T4063" s="1060">
        <f t="shared" si="194"/>
        <v>0.60216668094218317</v>
      </c>
    </row>
    <row r="4064" spans="1:20" s="1063" customFormat="1">
      <c r="A4064" s="1063" t="s">
        <v>846</v>
      </c>
      <c r="B4064" s="1063" t="s">
        <v>768</v>
      </c>
      <c r="C4064" s="1063" t="s">
        <v>118</v>
      </c>
      <c r="D4064" s="1063" t="s">
        <v>2479</v>
      </c>
      <c r="E4064" s="1066">
        <v>2020</v>
      </c>
      <c r="F4064" s="1066" t="s">
        <v>2435</v>
      </c>
      <c r="G4064" s="1064">
        <v>43703</v>
      </c>
      <c r="H4064" s="1117">
        <f t="shared" si="192"/>
        <v>2019</v>
      </c>
      <c r="I4064" s="1118">
        <v>43993.651947025464</v>
      </c>
      <c r="J4064" s="1063" t="s">
        <v>843</v>
      </c>
      <c r="K4064" s="1063" t="s">
        <v>842</v>
      </c>
      <c r="L4064" s="1063" t="s">
        <v>825</v>
      </c>
      <c r="M4064" s="1063">
        <v>275.64</v>
      </c>
      <c r="N4064" s="1063">
        <v>0.06</v>
      </c>
      <c r="O4064" s="1062">
        <f>VLOOKUP(C4064,'A. Rate Class Allocations'!$B$124:$J$128,6,FALSE)</f>
        <v>0.96094519236849896</v>
      </c>
      <c r="P4064" s="1061">
        <f>VLOOKUP(C4064,'A. Rate Class Allocations'!$B$124:$J$128,8,FALSE)</f>
        <v>0.98007105038154396</v>
      </c>
      <c r="Q4064" s="1061">
        <f>VLOOKUP(C4064,'A. Rate Class Allocations'!$B$124:$J$128,7,FALSE)</f>
        <v>1.0700573423086499</v>
      </c>
      <c r="R4064" s="1061">
        <f>VLOOKUP(C4064,'A. Rate Class Allocations'!$B$124:$J$128,9,FALSE)</f>
        <v>0.85888650963597402</v>
      </c>
      <c r="S4064" s="1060">
        <f t="shared" si="193"/>
        <v>259.59625363300256</v>
      </c>
      <c r="T4064" s="1060">
        <f t="shared" si="194"/>
        <v>5.5143468950749376E-2</v>
      </c>
    </row>
    <row r="4065" spans="1:20" s="1063" customFormat="1">
      <c r="A4065" s="1063" t="s">
        <v>846</v>
      </c>
      <c r="B4065" s="1063" t="s">
        <v>768</v>
      </c>
      <c r="C4065" s="1063" t="s">
        <v>118</v>
      </c>
      <c r="D4065" s="1063" t="s">
        <v>2479</v>
      </c>
      <c r="E4065" s="1066">
        <v>2020</v>
      </c>
      <c r="F4065" s="1066" t="s">
        <v>2435</v>
      </c>
      <c r="G4065" s="1064">
        <v>43703</v>
      </c>
      <c r="H4065" s="1117">
        <f t="shared" si="192"/>
        <v>2019</v>
      </c>
      <c r="I4065" s="1118">
        <v>43993.651947025464</v>
      </c>
      <c r="J4065" s="1063" t="s">
        <v>843</v>
      </c>
      <c r="K4065" s="1063" t="s">
        <v>842</v>
      </c>
      <c r="L4065" s="1063" t="s">
        <v>825</v>
      </c>
      <c r="M4065" s="1063">
        <v>30915.769</v>
      </c>
      <c r="N4065" s="1063">
        <v>8.2070000000000007</v>
      </c>
      <c r="O4065" s="1062">
        <f>VLOOKUP(C4065,'A. Rate Class Allocations'!$B$124:$J$128,6,FALSE)</f>
        <v>0.96094519236849896</v>
      </c>
      <c r="P4065" s="1061">
        <f>VLOOKUP(C4065,'A. Rate Class Allocations'!$B$124:$J$128,8,FALSE)</f>
        <v>0.98007105038154396</v>
      </c>
      <c r="Q4065" s="1061">
        <f>VLOOKUP(C4065,'A. Rate Class Allocations'!$B$124:$J$128,7,FALSE)</f>
        <v>1.0700573423086499</v>
      </c>
      <c r="R4065" s="1061">
        <f>VLOOKUP(C4065,'A. Rate Class Allocations'!$B$124:$J$128,9,FALSE)</f>
        <v>0.85888650963597402</v>
      </c>
      <c r="S4065" s="1060">
        <f t="shared" si="193"/>
        <v>29116.303187430411</v>
      </c>
      <c r="T4065" s="1060">
        <f t="shared" si="194"/>
        <v>7.5427074946466695</v>
      </c>
    </row>
    <row r="4066" spans="1:20" s="1063" customFormat="1">
      <c r="A4066" s="1063" t="s">
        <v>846</v>
      </c>
      <c r="B4066" s="1063" t="s">
        <v>768</v>
      </c>
      <c r="C4066" s="1063" t="s">
        <v>118</v>
      </c>
      <c r="D4066" s="1063" t="s">
        <v>2479</v>
      </c>
      <c r="E4066" s="1066">
        <v>2020</v>
      </c>
      <c r="F4066" s="1066" t="s">
        <v>2435</v>
      </c>
      <c r="G4066" s="1064">
        <v>43703</v>
      </c>
      <c r="H4066" s="1117">
        <f t="shared" si="192"/>
        <v>2019</v>
      </c>
      <c r="I4066" s="1118">
        <v>43993.651947025464</v>
      </c>
      <c r="J4066" s="1063" t="s">
        <v>847</v>
      </c>
      <c r="K4066" s="1063" t="s">
        <v>842</v>
      </c>
      <c r="L4066" s="1063" t="s">
        <v>825</v>
      </c>
      <c r="M4066" s="1063">
        <v>7151</v>
      </c>
      <c r="N4066" s="1063">
        <v>1.9</v>
      </c>
      <c r="O4066" s="1062">
        <f>VLOOKUP(C4066,'A. Rate Class Allocations'!$B$124:$J$128,6,FALSE)</f>
        <v>0.96094519236849896</v>
      </c>
      <c r="P4066" s="1061">
        <f>VLOOKUP(C4066,'A. Rate Class Allocations'!$B$124:$J$128,8,FALSE)</f>
        <v>0.98007105038154396</v>
      </c>
      <c r="Q4066" s="1061">
        <f>VLOOKUP(C4066,'A. Rate Class Allocations'!$B$124:$J$128,7,FALSE)</f>
        <v>1.0700573423086499</v>
      </c>
      <c r="R4066" s="1061">
        <f>VLOOKUP(C4066,'A. Rate Class Allocations'!$B$124:$J$128,9,FALSE)</f>
        <v>0.85888650963597402</v>
      </c>
      <c r="S4066" s="1060">
        <f t="shared" si="193"/>
        <v>6734.7729274764242</v>
      </c>
      <c r="T4066" s="1060">
        <f t="shared" si="194"/>
        <v>1.7462098501070638</v>
      </c>
    </row>
    <row r="4067" spans="1:20" s="1063" customFormat="1">
      <c r="A4067" s="1063" t="s">
        <v>846</v>
      </c>
      <c r="B4067" s="1063" t="s">
        <v>768</v>
      </c>
      <c r="C4067" s="1063" t="s">
        <v>118</v>
      </c>
      <c r="D4067" s="1063" t="s">
        <v>2480</v>
      </c>
      <c r="E4067" s="1066">
        <v>2020</v>
      </c>
      <c r="F4067" s="1066" t="s">
        <v>2435</v>
      </c>
      <c r="G4067" s="1064">
        <v>43552</v>
      </c>
      <c r="H4067" s="1117">
        <f t="shared" si="192"/>
        <v>2019</v>
      </c>
      <c r="I4067" s="1118">
        <v>44026.715184050925</v>
      </c>
      <c r="J4067" s="1063" t="s">
        <v>847</v>
      </c>
      <c r="K4067" s="1063" t="s">
        <v>872</v>
      </c>
      <c r="L4067" s="1063" t="s">
        <v>825</v>
      </c>
      <c r="M4067" s="1063">
        <v>176765</v>
      </c>
      <c r="N4067" s="1063">
        <v>0</v>
      </c>
      <c r="O4067" s="1062">
        <f>VLOOKUP(C4067,'A. Rate Class Allocations'!$B$124:$J$128,6,FALSE)</f>
        <v>0.96094519236849896</v>
      </c>
      <c r="P4067" s="1061">
        <f>VLOOKUP(C4067,'A. Rate Class Allocations'!$B$124:$J$128,8,FALSE)</f>
        <v>0.98007105038154396</v>
      </c>
      <c r="Q4067" s="1061">
        <f>VLOOKUP(C4067,'A. Rate Class Allocations'!$B$124:$J$128,7,FALSE)</f>
        <v>1.0700573423086499</v>
      </c>
      <c r="R4067" s="1061">
        <f>VLOOKUP(C4067,'A. Rate Class Allocations'!$B$124:$J$128,9,FALSE)</f>
        <v>0.85888650963597402</v>
      </c>
      <c r="S4067" s="1060">
        <f t="shared" si="193"/>
        <v>166476.31611318278</v>
      </c>
      <c r="T4067" s="1060">
        <f t="shared" si="194"/>
        <v>0</v>
      </c>
    </row>
    <row r="4068" spans="1:20" s="1063" customFormat="1">
      <c r="A4068" s="1063" t="s">
        <v>846</v>
      </c>
      <c r="B4068" s="1063" t="s">
        <v>768</v>
      </c>
      <c r="C4068" s="1063" t="s">
        <v>118</v>
      </c>
      <c r="D4068" s="1063" t="s">
        <v>2481</v>
      </c>
      <c r="E4068" s="1066">
        <v>2020</v>
      </c>
      <c r="F4068" s="1066" t="s">
        <v>2435</v>
      </c>
      <c r="G4068" s="1064">
        <v>43902</v>
      </c>
      <c r="H4068" s="1117">
        <f t="shared" si="192"/>
        <v>2020</v>
      </c>
      <c r="I4068" s="1118">
        <v>43970.590443043984</v>
      </c>
      <c r="J4068" s="1063" t="s">
        <v>843</v>
      </c>
      <c r="K4068" s="1063" t="s">
        <v>842</v>
      </c>
      <c r="L4068" s="1063" t="s">
        <v>825</v>
      </c>
      <c r="M4068" s="1063">
        <v>39305.56</v>
      </c>
      <c r="N4068" s="1063">
        <v>10.0532</v>
      </c>
      <c r="O4068" s="1062">
        <f>VLOOKUP(C4068,'A. Rate Class Allocations'!$B$124:$J$128,6,FALSE)</f>
        <v>0.96094519236849896</v>
      </c>
      <c r="P4068" s="1061">
        <f>VLOOKUP(C4068,'A. Rate Class Allocations'!$B$124:$J$128,8,FALSE)</f>
        <v>0.98007105038154396</v>
      </c>
      <c r="Q4068" s="1061">
        <f>VLOOKUP(C4068,'A. Rate Class Allocations'!$B$124:$J$128,7,FALSE)</f>
        <v>1.0700573423086499</v>
      </c>
      <c r="R4068" s="1061">
        <f>VLOOKUP(C4068,'A. Rate Class Allocations'!$B$124:$J$128,9,FALSE)</f>
        <v>0.85888650963597402</v>
      </c>
      <c r="S4068" s="1060">
        <f t="shared" si="193"/>
        <v>37017.762744693086</v>
      </c>
      <c r="T4068" s="1060">
        <f t="shared" si="194"/>
        <v>9.2394720342612278</v>
      </c>
    </row>
    <row r="4069" spans="1:20" s="1063" customFormat="1">
      <c r="A4069" s="1063" t="s">
        <v>846</v>
      </c>
      <c r="B4069" s="1063" t="s">
        <v>768</v>
      </c>
      <c r="C4069" s="1063" t="s">
        <v>118</v>
      </c>
      <c r="D4069" s="1063" t="s">
        <v>2481</v>
      </c>
      <c r="E4069" s="1066">
        <v>2020</v>
      </c>
      <c r="F4069" s="1066" t="s">
        <v>2435</v>
      </c>
      <c r="G4069" s="1064">
        <v>43903</v>
      </c>
      <c r="H4069" s="1117">
        <f t="shared" si="192"/>
        <v>2020</v>
      </c>
      <c r="I4069" s="1118">
        <v>43970.590443043984</v>
      </c>
      <c r="J4069" s="1063" t="s">
        <v>843</v>
      </c>
      <c r="K4069" s="1063" t="s">
        <v>842</v>
      </c>
      <c r="L4069" s="1063" t="s">
        <v>825</v>
      </c>
      <c r="M4069" s="1063">
        <v>37638.44</v>
      </c>
      <c r="N4069" s="1063">
        <v>9.6267999999999994</v>
      </c>
      <c r="O4069" s="1062">
        <f>VLOOKUP(C4069,'A. Rate Class Allocations'!$B$124:$J$128,6,FALSE)</f>
        <v>0.96094519236849896</v>
      </c>
      <c r="P4069" s="1061">
        <f>VLOOKUP(C4069,'A. Rate Class Allocations'!$B$124:$J$128,8,FALSE)</f>
        <v>0.98007105038154396</v>
      </c>
      <c r="Q4069" s="1061">
        <f>VLOOKUP(C4069,'A. Rate Class Allocations'!$B$124:$J$128,7,FALSE)</f>
        <v>1.0700573423086499</v>
      </c>
      <c r="R4069" s="1061">
        <f>VLOOKUP(C4069,'A. Rate Class Allocations'!$B$124:$J$128,9,FALSE)</f>
        <v>0.85888650963597402</v>
      </c>
      <c r="S4069" s="1060">
        <f t="shared" si="193"/>
        <v>35447.678191084575</v>
      </c>
      <c r="T4069" s="1060">
        <f t="shared" si="194"/>
        <v>8.8475857815845682</v>
      </c>
    </row>
    <row r="4070" spans="1:20" s="1063" customFormat="1">
      <c r="A4070" s="1063" t="s">
        <v>846</v>
      </c>
      <c r="B4070" s="1063" t="s">
        <v>768</v>
      </c>
      <c r="C4070" s="1063" t="s">
        <v>118</v>
      </c>
      <c r="D4070" s="1063" t="s">
        <v>2481</v>
      </c>
      <c r="E4070" s="1066">
        <v>2020</v>
      </c>
      <c r="F4070" s="1066" t="s">
        <v>2435</v>
      </c>
      <c r="G4070" s="1064">
        <v>43903</v>
      </c>
      <c r="H4070" s="1117">
        <f t="shared" si="192"/>
        <v>2020</v>
      </c>
      <c r="I4070" s="1118">
        <v>43970.590443043984</v>
      </c>
      <c r="J4070" s="1063" t="s">
        <v>843</v>
      </c>
      <c r="K4070" s="1063" t="s">
        <v>842</v>
      </c>
      <c r="L4070" s="1063" t="s">
        <v>825</v>
      </c>
      <c r="M4070" s="1063">
        <v>30457</v>
      </c>
      <c r="N4070" s="1063">
        <v>7.79</v>
      </c>
      <c r="O4070" s="1062">
        <f>VLOOKUP(C4070,'A. Rate Class Allocations'!$B$124:$J$128,6,FALSE)</f>
        <v>0.96094519236849896</v>
      </c>
      <c r="P4070" s="1061">
        <f>VLOOKUP(C4070,'A. Rate Class Allocations'!$B$124:$J$128,8,FALSE)</f>
        <v>0.98007105038154396</v>
      </c>
      <c r="Q4070" s="1061">
        <f>VLOOKUP(C4070,'A. Rate Class Allocations'!$B$124:$J$128,7,FALSE)</f>
        <v>1.0700573423086499</v>
      </c>
      <c r="R4070" s="1061">
        <f>VLOOKUP(C4070,'A. Rate Class Allocations'!$B$124:$J$128,9,FALSE)</f>
        <v>0.85888650963597402</v>
      </c>
      <c r="S4070" s="1060">
        <f t="shared" si="193"/>
        <v>28684.237037078656</v>
      </c>
      <c r="T4070" s="1060">
        <f t="shared" si="194"/>
        <v>7.1594603854389618</v>
      </c>
    </row>
    <row r="4071" spans="1:20" s="1063" customFormat="1">
      <c r="A4071" s="1063" t="s">
        <v>846</v>
      </c>
      <c r="B4071" s="1063" t="s">
        <v>768</v>
      </c>
      <c r="C4071" s="1063" t="s">
        <v>118</v>
      </c>
      <c r="D4071" s="1063" t="s">
        <v>2481</v>
      </c>
      <c r="E4071" s="1066">
        <v>2020</v>
      </c>
      <c r="F4071" s="1066" t="s">
        <v>2435</v>
      </c>
      <c r="G4071" s="1064">
        <v>43903</v>
      </c>
      <c r="H4071" s="1117">
        <f t="shared" si="192"/>
        <v>2020</v>
      </c>
      <c r="I4071" s="1118">
        <v>43970.590443043984</v>
      </c>
      <c r="J4071" s="1063" t="s">
        <v>843</v>
      </c>
      <c r="K4071" s="1063" t="s">
        <v>842</v>
      </c>
      <c r="L4071" s="1063" t="s">
        <v>825</v>
      </c>
      <c r="M4071" s="1063">
        <v>26770.1</v>
      </c>
      <c r="N4071" s="1063">
        <v>6.8470000000000004</v>
      </c>
      <c r="O4071" s="1062">
        <f>VLOOKUP(C4071,'A. Rate Class Allocations'!$B$124:$J$128,6,FALSE)</f>
        <v>0.96094519236849896</v>
      </c>
      <c r="P4071" s="1061">
        <f>VLOOKUP(C4071,'A. Rate Class Allocations'!$B$124:$J$128,8,FALSE)</f>
        <v>0.98007105038154396</v>
      </c>
      <c r="Q4071" s="1061">
        <f>VLOOKUP(C4071,'A. Rate Class Allocations'!$B$124:$J$128,7,FALSE)</f>
        <v>1.0700573423086499</v>
      </c>
      <c r="R4071" s="1061">
        <f>VLOOKUP(C4071,'A. Rate Class Allocations'!$B$124:$J$128,9,FALSE)</f>
        <v>0.85888650963597402</v>
      </c>
      <c r="S4071" s="1060">
        <f t="shared" si="193"/>
        <v>25211.934658905975</v>
      </c>
      <c r="T4071" s="1060">
        <f t="shared" si="194"/>
        <v>6.2927888650963508</v>
      </c>
    </row>
    <row r="4072" spans="1:20" s="1063" customFormat="1">
      <c r="A4072" s="1063" t="s">
        <v>846</v>
      </c>
      <c r="B4072" s="1063" t="s">
        <v>768</v>
      </c>
      <c r="C4072" s="1063" t="s">
        <v>118</v>
      </c>
      <c r="D4072" s="1063" t="s">
        <v>2481</v>
      </c>
      <c r="E4072" s="1066">
        <v>2020</v>
      </c>
      <c r="F4072" s="1066" t="s">
        <v>2435</v>
      </c>
      <c r="G4072" s="1064">
        <v>43902</v>
      </c>
      <c r="H4072" s="1117">
        <f t="shared" si="192"/>
        <v>2020</v>
      </c>
      <c r="I4072" s="1118">
        <v>43970.590443043984</v>
      </c>
      <c r="J4072" s="1063" t="s">
        <v>843</v>
      </c>
      <c r="K4072" s="1063" t="s">
        <v>842</v>
      </c>
      <c r="L4072" s="1063" t="s">
        <v>825</v>
      </c>
      <c r="M4072" s="1063">
        <v>33085.919999999998</v>
      </c>
      <c r="N4072" s="1063">
        <v>8.4624000000000006</v>
      </c>
      <c r="O4072" s="1062">
        <f>VLOOKUP(C4072,'A. Rate Class Allocations'!$B$124:$J$128,6,FALSE)</f>
        <v>0.96094519236849896</v>
      </c>
      <c r="P4072" s="1061">
        <f>VLOOKUP(C4072,'A. Rate Class Allocations'!$B$124:$J$128,8,FALSE)</f>
        <v>0.98007105038154396</v>
      </c>
      <c r="Q4072" s="1061">
        <f>VLOOKUP(C4072,'A. Rate Class Allocations'!$B$124:$J$128,7,FALSE)</f>
        <v>1.0700573423086499</v>
      </c>
      <c r="R4072" s="1061">
        <f>VLOOKUP(C4072,'A. Rate Class Allocations'!$B$124:$J$128,9,FALSE)</f>
        <v>0.85888650963597402</v>
      </c>
      <c r="S4072" s="1060">
        <f t="shared" si="193"/>
        <v>31160.139602384388</v>
      </c>
      <c r="T4072" s="1060">
        <f t="shared" si="194"/>
        <v>7.7774348608136927</v>
      </c>
    </row>
    <row r="4073" spans="1:20" s="1063" customFormat="1">
      <c r="A4073" s="1063" t="s">
        <v>846</v>
      </c>
      <c r="B4073" s="1063" t="s">
        <v>768</v>
      </c>
      <c r="C4073" s="1063" t="s">
        <v>118</v>
      </c>
      <c r="D4073" s="1063" t="s">
        <v>2481</v>
      </c>
      <c r="E4073" s="1066">
        <v>2020</v>
      </c>
      <c r="F4073" s="1066" t="s">
        <v>2435</v>
      </c>
      <c r="G4073" s="1064">
        <v>43903</v>
      </c>
      <c r="H4073" s="1117">
        <f t="shared" si="192"/>
        <v>2020</v>
      </c>
      <c r="I4073" s="1118">
        <v>43970.590443043984</v>
      </c>
      <c r="J4073" s="1063" t="s">
        <v>843</v>
      </c>
      <c r="K4073" s="1063" t="s">
        <v>842</v>
      </c>
      <c r="L4073" s="1063" t="s">
        <v>825</v>
      </c>
      <c r="M4073" s="1063">
        <v>38151.4</v>
      </c>
      <c r="N4073" s="1063">
        <v>9.7579999999999991</v>
      </c>
      <c r="O4073" s="1062">
        <f>VLOOKUP(C4073,'A. Rate Class Allocations'!$B$124:$J$128,6,FALSE)</f>
        <v>0.96094519236849896</v>
      </c>
      <c r="P4073" s="1061">
        <f>VLOOKUP(C4073,'A. Rate Class Allocations'!$B$124:$J$128,8,FALSE)</f>
        <v>0.98007105038154396</v>
      </c>
      <c r="Q4073" s="1061">
        <f>VLOOKUP(C4073,'A. Rate Class Allocations'!$B$124:$J$128,7,FALSE)</f>
        <v>1.0700573423086499</v>
      </c>
      <c r="R4073" s="1061">
        <f>VLOOKUP(C4073,'A. Rate Class Allocations'!$B$124:$J$128,9,FALSE)</f>
        <v>0.85888650963597402</v>
      </c>
      <c r="S4073" s="1060">
        <f t="shared" si="193"/>
        <v>35930.781130656418</v>
      </c>
      <c r="T4073" s="1060">
        <f t="shared" si="194"/>
        <v>8.96816616702354</v>
      </c>
    </row>
    <row r="4074" spans="1:20" s="1063" customFormat="1">
      <c r="A4074" s="1063" t="s">
        <v>846</v>
      </c>
      <c r="B4074" s="1063" t="s">
        <v>768</v>
      </c>
      <c r="C4074" s="1063" t="s">
        <v>118</v>
      </c>
      <c r="D4074" s="1063" t="s">
        <v>2481</v>
      </c>
      <c r="E4074" s="1066">
        <v>2020</v>
      </c>
      <c r="F4074" s="1066" t="s">
        <v>2435</v>
      </c>
      <c r="G4074" s="1064">
        <v>43903</v>
      </c>
      <c r="H4074" s="1117">
        <f t="shared" si="192"/>
        <v>2020</v>
      </c>
      <c r="I4074" s="1118">
        <v>43970.590443043984</v>
      </c>
      <c r="J4074" s="1063" t="s">
        <v>843</v>
      </c>
      <c r="K4074" s="1063" t="s">
        <v>842</v>
      </c>
      <c r="L4074" s="1063" t="s">
        <v>825</v>
      </c>
      <c r="M4074" s="1063">
        <v>35266</v>
      </c>
      <c r="N4074" s="1063">
        <v>9.02</v>
      </c>
      <c r="O4074" s="1062">
        <f>VLOOKUP(C4074,'A. Rate Class Allocations'!$B$124:$J$128,6,FALSE)</f>
        <v>0.96094519236849896</v>
      </c>
      <c r="P4074" s="1061">
        <f>VLOOKUP(C4074,'A. Rate Class Allocations'!$B$124:$J$128,8,FALSE)</f>
        <v>0.98007105038154396</v>
      </c>
      <c r="Q4074" s="1061">
        <f>VLOOKUP(C4074,'A. Rate Class Allocations'!$B$124:$J$128,7,FALSE)</f>
        <v>1.0700573423086499</v>
      </c>
      <c r="R4074" s="1061">
        <f>VLOOKUP(C4074,'A. Rate Class Allocations'!$B$124:$J$128,9,FALSE)</f>
        <v>0.85888650963597402</v>
      </c>
      <c r="S4074" s="1060">
        <f t="shared" si="193"/>
        <v>33213.32709556476</v>
      </c>
      <c r="T4074" s="1060">
        <f t="shared" si="194"/>
        <v>8.2899014989293232</v>
      </c>
    </row>
    <row r="4075" spans="1:20" s="1063" customFormat="1">
      <c r="A4075" s="1063" t="s">
        <v>846</v>
      </c>
      <c r="B4075" s="1063" t="s">
        <v>768</v>
      </c>
      <c r="C4075" s="1063" t="s">
        <v>118</v>
      </c>
      <c r="D4075" s="1063" t="s">
        <v>2481</v>
      </c>
      <c r="E4075" s="1066">
        <v>2020</v>
      </c>
      <c r="F4075" s="1066" t="s">
        <v>2435</v>
      </c>
      <c r="G4075" s="1064">
        <v>43902</v>
      </c>
      <c r="H4075" s="1117">
        <f t="shared" si="192"/>
        <v>2020</v>
      </c>
      <c r="I4075" s="1118">
        <v>43970.590443043984</v>
      </c>
      <c r="J4075" s="1063" t="s">
        <v>843</v>
      </c>
      <c r="K4075" s="1063" t="s">
        <v>842</v>
      </c>
      <c r="L4075" s="1063" t="s">
        <v>825</v>
      </c>
      <c r="M4075" s="1063">
        <v>33182.1</v>
      </c>
      <c r="N4075" s="1063">
        <v>8.4870000000000001</v>
      </c>
      <c r="O4075" s="1062">
        <f>VLOOKUP(C4075,'A. Rate Class Allocations'!$B$124:$J$128,6,FALSE)</f>
        <v>0.96094519236849896</v>
      </c>
      <c r="P4075" s="1061">
        <f>VLOOKUP(C4075,'A. Rate Class Allocations'!$B$124:$J$128,8,FALSE)</f>
        <v>0.98007105038154396</v>
      </c>
      <c r="Q4075" s="1061">
        <f>VLOOKUP(C4075,'A. Rate Class Allocations'!$B$124:$J$128,7,FALSE)</f>
        <v>1.0700573423086499</v>
      </c>
      <c r="R4075" s="1061">
        <f>VLOOKUP(C4075,'A. Rate Class Allocations'!$B$124:$J$128,9,FALSE)</f>
        <v>0.85888650963597402</v>
      </c>
      <c r="S4075" s="1060">
        <f t="shared" si="193"/>
        <v>31250.721403554111</v>
      </c>
      <c r="T4075" s="1060">
        <f t="shared" si="194"/>
        <v>7.8000436830835005</v>
      </c>
    </row>
    <row r="4076" spans="1:20" s="1063" customFormat="1">
      <c r="A4076" s="1063" t="s">
        <v>846</v>
      </c>
      <c r="B4076" s="1063" t="s">
        <v>768</v>
      </c>
      <c r="C4076" s="1063" t="s">
        <v>118</v>
      </c>
      <c r="D4076" s="1063" t="s">
        <v>2481</v>
      </c>
      <c r="E4076" s="1066">
        <v>2020</v>
      </c>
      <c r="F4076" s="1066" t="s">
        <v>2435</v>
      </c>
      <c r="G4076" s="1064">
        <v>43902</v>
      </c>
      <c r="H4076" s="1117">
        <f t="shared" si="192"/>
        <v>2020</v>
      </c>
      <c r="I4076" s="1118">
        <v>43970.590443043984</v>
      </c>
      <c r="J4076" s="1063" t="s">
        <v>843</v>
      </c>
      <c r="K4076" s="1063" t="s">
        <v>842</v>
      </c>
      <c r="L4076" s="1063" t="s">
        <v>825</v>
      </c>
      <c r="M4076" s="1063">
        <v>47577.04</v>
      </c>
      <c r="N4076" s="1063">
        <v>12.168799999999999</v>
      </c>
      <c r="O4076" s="1062">
        <f>VLOOKUP(C4076,'A. Rate Class Allocations'!$B$124:$J$128,6,FALSE)</f>
        <v>0.96094519236849896</v>
      </c>
      <c r="P4076" s="1061">
        <f>VLOOKUP(C4076,'A. Rate Class Allocations'!$B$124:$J$128,8,FALSE)</f>
        <v>0.98007105038154396</v>
      </c>
      <c r="Q4076" s="1061">
        <f>VLOOKUP(C4076,'A. Rate Class Allocations'!$B$124:$J$128,7,FALSE)</f>
        <v>1.0700573423086499</v>
      </c>
      <c r="R4076" s="1061">
        <f>VLOOKUP(C4076,'A. Rate Class Allocations'!$B$124:$J$128,9,FALSE)</f>
        <v>0.85888650963597402</v>
      </c>
      <c r="S4076" s="1060">
        <f t="shared" si="193"/>
        <v>44807.797645289182</v>
      </c>
      <c r="T4076" s="1060">
        <f t="shared" si="194"/>
        <v>11.183830749464651</v>
      </c>
    </row>
    <row r="4077" spans="1:20" s="1063" customFormat="1">
      <c r="A4077" s="1063" t="s">
        <v>846</v>
      </c>
      <c r="B4077" s="1063" t="s">
        <v>768</v>
      </c>
      <c r="C4077" s="1063" t="s">
        <v>118</v>
      </c>
      <c r="D4077" s="1063" t="s">
        <v>2481</v>
      </c>
      <c r="E4077" s="1066">
        <v>2020</v>
      </c>
      <c r="F4077" s="1066" t="s">
        <v>2435</v>
      </c>
      <c r="G4077" s="1064">
        <v>43902</v>
      </c>
      <c r="H4077" s="1117">
        <f t="shared" si="192"/>
        <v>2020</v>
      </c>
      <c r="I4077" s="1118">
        <v>43970.590443043984</v>
      </c>
      <c r="J4077" s="1063" t="s">
        <v>843</v>
      </c>
      <c r="K4077" s="1063" t="s">
        <v>842</v>
      </c>
      <c r="L4077" s="1063" t="s">
        <v>825</v>
      </c>
      <c r="M4077" s="1063">
        <v>37991.1</v>
      </c>
      <c r="N4077" s="1063">
        <v>9.7170000000000005</v>
      </c>
      <c r="O4077" s="1062">
        <f>VLOOKUP(C4077,'A. Rate Class Allocations'!$B$124:$J$128,6,FALSE)</f>
        <v>0.96094519236849896</v>
      </c>
      <c r="P4077" s="1061">
        <f>VLOOKUP(C4077,'A. Rate Class Allocations'!$B$124:$J$128,8,FALSE)</f>
        <v>0.98007105038154396</v>
      </c>
      <c r="Q4077" s="1061">
        <f>VLOOKUP(C4077,'A. Rate Class Allocations'!$B$124:$J$128,7,FALSE)</f>
        <v>1.0700573423086499</v>
      </c>
      <c r="R4077" s="1061">
        <f>VLOOKUP(C4077,'A. Rate Class Allocations'!$B$124:$J$128,9,FALSE)</f>
        <v>0.85888650963597402</v>
      </c>
      <c r="S4077" s="1060">
        <f t="shared" si="193"/>
        <v>35779.811462040219</v>
      </c>
      <c r="T4077" s="1060">
        <f t="shared" si="194"/>
        <v>8.9304847965738627</v>
      </c>
    </row>
    <row r="4078" spans="1:20" s="1063" customFormat="1">
      <c r="A4078" s="1063" t="s">
        <v>846</v>
      </c>
      <c r="B4078" s="1063" t="s">
        <v>768</v>
      </c>
      <c r="C4078" s="1063" t="s">
        <v>118</v>
      </c>
      <c r="D4078" s="1063" t="s">
        <v>2481</v>
      </c>
      <c r="E4078" s="1066">
        <v>2020</v>
      </c>
      <c r="F4078" s="1066" t="s">
        <v>2435</v>
      </c>
      <c r="G4078" s="1064">
        <v>43903</v>
      </c>
      <c r="H4078" s="1117">
        <f t="shared" si="192"/>
        <v>2020</v>
      </c>
      <c r="I4078" s="1118">
        <v>43970.590443043984</v>
      </c>
      <c r="J4078" s="1063" t="s">
        <v>843</v>
      </c>
      <c r="K4078" s="1063" t="s">
        <v>842</v>
      </c>
      <c r="L4078" s="1063" t="s">
        <v>825</v>
      </c>
      <c r="M4078" s="1063">
        <v>29655.5</v>
      </c>
      <c r="N4078" s="1063">
        <v>7.585</v>
      </c>
      <c r="O4078" s="1062">
        <f>VLOOKUP(C4078,'A. Rate Class Allocations'!$B$124:$J$128,6,FALSE)</f>
        <v>0.96094519236849896</v>
      </c>
      <c r="P4078" s="1061">
        <f>VLOOKUP(C4078,'A. Rate Class Allocations'!$B$124:$J$128,8,FALSE)</f>
        <v>0.98007105038154396</v>
      </c>
      <c r="Q4078" s="1061">
        <f>VLOOKUP(C4078,'A. Rate Class Allocations'!$B$124:$J$128,7,FALSE)</f>
        <v>1.0700573423086499</v>
      </c>
      <c r="R4078" s="1061">
        <f>VLOOKUP(C4078,'A. Rate Class Allocations'!$B$124:$J$128,9,FALSE)</f>
        <v>0.85888650963597402</v>
      </c>
      <c r="S4078" s="1060">
        <f t="shared" si="193"/>
        <v>27929.38869399764</v>
      </c>
      <c r="T4078" s="1060">
        <f t="shared" si="194"/>
        <v>6.9710535331905668</v>
      </c>
    </row>
    <row r="4079" spans="1:20" s="1063" customFormat="1">
      <c r="A4079" s="1063" t="s">
        <v>846</v>
      </c>
      <c r="B4079" s="1063" t="s">
        <v>768</v>
      </c>
      <c r="C4079" s="1063" t="s">
        <v>118</v>
      </c>
      <c r="D4079" s="1063" t="s">
        <v>2481</v>
      </c>
      <c r="E4079" s="1066">
        <v>2020</v>
      </c>
      <c r="F4079" s="1066" t="s">
        <v>2435</v>
      </c>
      <c r="G4079" s="1064">
        <v>43902</v>
      </c>
      <c r="H4079" s="1117">
        <f t="shared" si="192"/>
        <v>2020</v>
      </c>
      <c r="I4079" s="1118">
        <v>43970.590443043984</v>
      </c>
      <c r="J4079" s="1063" t="s">
        <v>843</v>
      </c>
      <c r="K4079" s="1063" t="s">
        <v>842</v>
      </c>
      <c r="L4079" s="1063" t="s">
        <v>825</v>
      </c>
      <c r="M4079" s="1063">
        <v>12663.7</v>
      </c>
      <c r="N4079" s="1063">
        <v>3.2389999999999999</v>
      </c>
      <c r="O4079" s="1062">
        <f>VLOOKUP(C4079,'A. Rate Class Allocations'!$B$124:$J$128,6,FALSE)</f>
        <v>0.96094519236849896</v>
      </c>
      <c r="P4079" s="1061">
        <f>VLOOKUP(C4079,'A. Rate Class Allocations'!$B$124:$J$128,8,FALSE)</f>
        <v>0.98007105038154396</v>
      </c>
      <c r="Q4079" s="1061">
        <f>VLOOKUP(C4079,'A. Rate Class Allocations'!$B$124:$J$128,7,FALSE)</f>
        <v>1.0700573423086499</v>
      </c>
      <c r="R4079" s="1061">
        <f>VLOOKUP(C4079,'A. Rate Class Allocations'!$B$124:$J$128,9,FALSE)</f>
        <v>0.85888650963597402</v>
      </c>
      <c r="S4079" s="1060">
        <f t="shared" si="193"/>
        <v>11926.603820680073</v>
      </c>
      <c r="T4079" s="1060">
        <f t="shared" si="194"/>
        <v>2.9768282655246208</v>
      </c>
    </row>
    <row r="4080" spans="1:20" s="1063" customFormat="1">
      <c r="A4080" s="1063" t="s">
        <v>846</v>
      </c>
      <c r="B4080" s="1063" t="s">
        <v>768</v>
      </c>
      <c r="C4080" s="1063" t="s">
        <v>118</v>
      </c>
      <c r="D4080" s="1063" t="s">
        <v>2482</v>
      </c>
      <c r="E4080" s="1066">
        <v>2020</v>
      </c>
      <c r="F4080" s="1066" t="s">
        <v>2435</v>
      </c>
      <c r="G4080" s="1064">
        <v>43901</v>
      </c>
      <c r="H4080" s="1117">
        <f t="shared" si="192"/>
        <v>2020</v>
      </c>
      <c r="I4080" s="1118">
        <v>43970.590670590274</v>
      </c>
      <c r="J4080" s="1063" t="s">
        <v>843</v>
      </c>
      <c r="K4080" s="1063" t="s">
        <v>842</v>
      </c>
      <c r="L4080" s="1063" t="s">
        <v>825</v>
      </c>
      <c r="M4080" s="1063">
        <v>62420.82</v>
      </c>
      <c r="N4080" s="1063">
        <v>15.965400000000001</v>
      </c>
      <c r="O4080" s="1062">
        <f>VLOOKUP(C4080,'A. Rate Class Allocations'!$B$124:$J$128,6,FALSE)</f>
        <v>0.96094519236849896</v>
      </c>
      <c r="P4080" s="1061">
        <f>VLOOKUP(C4080,'A. Rate Class Allocations'!$B$124:$J$128,8,FALSE)</f>
        <v>0.98007105038154396</v>
      </c>
      <c r="Q4080" s="1061">
        <f>VLOOKUP(C4080,'A. Rate Class Allocations'!$B$124:$J$128,7,FALSE)</f>
        <v>1.0700573423086499</v>
      </c>
      <c r="R4080" s="1061">
        <f>VLOOKUP(C4080,'A. Rate Class Allocations'!$B$124:$J$128,9,FALSE)</f>
        <v>0.85888650963597402</v>
      </c>
      <c r="S4080" s="1060">
        <f t="shared" si="193"/>
        <v>58787.588959149623</v>
      </c>
      <c r="T4080" s="1060">
        <f t="shared" si="194"/>
        <v>14.673125653104904</v>
      </c>
    </row>
    <row r="4081" spans="1:20" s="1063" customFormat="1">
      <c r="A4081" s="1063" t="s">
        <v>846</v>
      </c>
      <c r="B4081" s="1063" t="s">
        <v>768</v>
      </c>
      <c r="C4081" s="1063" t="s">
        <v>118</v>
      </c>
      <c r="D4081" s="1063" t="s">
        <v>2483</v>
      </c>
      <c r="E4081" s="1066">
        <v>2020</v>
      </c>
      <c r="F4081" s="1066" t="s">
        <v>2435</v>
      </c>
      <c r="G4081" s="1064">
        <v>43339</v>
      </c>
      <c r="H4081" s="1117">
        <f t="shared" si="192"/>
        <v>2018</v>
      </c>
      <c r="I4081" s="1118">
        <v>44033.570606504632</v>
      </c>
      <c r="J4081" s="1063" t="s">
        <v>847</v>
      </c>
      <c r="K4081" s="1063" t="s">
        <v>842</v>
      </c>
      <c r="L4081" s="1063" t="s">
        <v>825</v>
      </c>
      <c r="M4081" s="1063">
        <v>11559</v>
      </c>
      <c r="N4081" s="1063">
        <v>0</v>
      </c>
      <c r="O4081" s="1062">
        <f>VLOOKUP(C4081,'A. Rate Class Allocations'!$B$124:$J$128,6,FALSE)</f>
        <v>0.96094519236849896</v>
      </c>
      <c r="P4081" s="1061">
        <f>VLOOKUP(C4081,'A. Rate Class Allocations'!$B$124:$J$128,8,FALSE)</f>
        <v>0.98007105038154396</v>
      </c>
      <c r="Q4081" s="1061">
        <f>VLOOKUP(C4081,'A. Rate Class Allocations'!$B$124:$J$128,7,FALSE)</f>
        <v>1.0700573423086499</v>
      </c>
      <c r="R4081" s="1061">
        <f>VLOOKUP(C4081,'A. Rate Class Allocations'!$B$124:$J$128,9,FALSE)</f>
        <v>0.85888650963597402</v>
      </c>
      <c r="S4081" s="1060">
        <f t="shared" si="193"/>
        <v>10886.203365781008</v>
      </c>
      <c r="T4081" s="1060">
        <f t="shared" si="194"/>
        <v>0</v>
      </c>
    </row>
    <row r="4082" spans="1:20" s="1063" customFormat="1">
      <c r="A4082" s="1063" t="s">
        <v>846</v>
      </c>
      <c r="B4082" s="1063" t="s">
        <v>768</v>
      </c>
      <c r="C4082" s="1063" t="s">
        <v>118</v>
      </c>
      <c r="D4082" s="1063" t="s">
        <v>2484</v>
      </c>
      <c r="E4082" s="1066">
        <v>2020</v>
      </c>
      <c r="F4082" s="1066" t="s">
        <v>2435</v>
      </c>
      <c r="G4082" s="1064">
        <v>43959</v>
      </c>
      <c r="H4082" s="1117">
        <f t="shared" si="192"/>
        <v>2020</v>
      </c>
      <c r="I4082" s="1118">
        <v>43984.590915763889</v>
      </c>
      <c r="J4082" s="1063" t="s">
        <v>843</v>
      </c>
      <c r="K4082" s="1063" t="s">
        <v>842</v>
      </c>
      <c r="L4082" s="1063" t="s">
        <v>825</v>
      </c>
      <c r="M4082" s="1063">
        <v>226884</v>
      </c>
      <c r="N4082" s="1063">
        <v>0</v>
      </c>
      <c r="O4082" s="1062">
        <f>VLOOKUP(C4082,'A. Rate Class Allocations'!$B$124:$J$128,6,FALSE)</f>
        <v>0.96094519236849896</v>
      </c>
      <c r="P4082" s="1061">
        <f>VLOOKUP(C4082,'A. Rate Class Allocations'!$B$124:$J$128,8,FALSE)</f>
        <v>0.98007105038154396</v>
      </c>
      <c r="Q4082" s="1061">
        <f>VLOOKUP(C4082,'A. Rate Class Allocations'!$B$124:$J$128,7,FALSE)</f>
        <v>1.0700573423086499</v>
      </c>
      <c r="R4082" s="1061">
        <f>VLOOKUP(C4082,'A. Rate Class Allocations'!$B$124:$J$128,9,FALSE)</f>
        <v>0.85888650963597402</v>
      </c>
      <c r="S4082" s="1060">
        <f t="shared" si="193"/>
        <v>213678.11786848848</v>
      </c>
      <c r="T4082" s="1060">
        <f t="shared" si="194"/>
        <v>0</v>
      </c>
    </row>
    <row r="4083" spans="1:20" s="1063" customFormat="1">
      <c r="A4083" s="1063" t="s">
        <v>846</v>
      </c>
      <c r="B4083" s="1063" t="s">
        <v>768</v>
      </c>
      <c r="C4083" s="1063" t="s">
        <v>118</v>
      </c>
      <c r="D4083" s="1063" t="s">
        <v>2485</v>
      </c>
      <c r="E4083" s="1066">
        <v>2020</v>
      </c>
      <c r="F4083" s="1066" t="s">
        <v>2435</v>
      </c>
      <c r="G4083" s="1064">
        <v>43417</v>
      </c>
      <c r="H4083" s="1117">
        <f t="shared" si="192"/>
        <v>2018</v>
      </c>
      <c r="I4083" s="1118">
        <v>44019.807277476852</v>
      </c>
      <c r="J4083" s="1063" t="s">
        <v>847</v>
      </c>
      <c r="K4083" s="1063" t="s">
        <v>842</v>
      </c>
      <c r="L4083" s="1063" t="s">
        <v>825</v>
      </c>
      <c r="M4083" s="1063">
        <v>7498</v>
      </c>
      <c r="N4083" s="1063">
        <v>2.2000000000000002</v>
      </c>
      <c r="O4083" s="1062">
        <f>VLOOKUP(C4083,'A. Rate Class Allocations'!$B$124:$J$128,6,FALSE)</f>
        <v>0.96094519236849896</v>
      </c>
      <c r="P4083" s="1061">
        <f>VLOOKUP(C4083,'A. Rate Class Allocations'!$B$124:$J$128,8,FALSE)</f>
        <v>0.98007105038154396</v>
      </c>
      <c r="Q4083" s="1061">
        <f>VLOOKUP(C4083,'A. Rate Class Allocations'!$B$124:$J$128,7,FALSE)</f>
        <v>1.0700573423086499</v>
      </c>
      <c r="R4083" s="1061">
        <f>VLOOKUP(C4083,'A. Rate Class Allocations'!$B$124:$J$128,9,FALSE)</f>
        <v>0.85888650963597402</v>
      </c>
      <c r="S4083" s="1060">
        <f t="shared" si="193"/>
        <v>7061.5756411995844</v>
      </c>
      <c r="T4083" s="1060">
        <f t="shared" si="194"/>
        <v>2.0219271948608104</v>
      </c>
    </row>
    <row r="4084" spans="1:20" s="1063" customFormat="1">
      <c r="A4084" s="1063" t="s">
        <v>846</v>
      </c>
      <c r="B4084" s="1063" t="s">
        <v>768</v>
      </c>
      <c r="C4084" s="1063" t="s">
        <v>118</v>
      </c>
      <c r="D4084" s="1063" t="s">
        <v>2486</v>
      </c>
      <c r="E4084" s="1066">
        <v>2020</v>
      </c>
      <c r="F4084" s="1066" t="s">
        <v>2435</v>
      </c>
      <c r="G4084" s="1064">
        <v>43438</v>
      </c>
      <c r="H4084" s="1117">
        <f t="shared" si="192"/>
        <v>2018</v>
      </c>
      <c r="I4084" s="1118">
        <v>44000.56092866898</v>
      </c>
      <c r="J4084" s="1063" t="s">
        <v>843</v>
      </c>
      <c r="K4084" s="1063" t="s">
        <v>842</v>
      </c>
      <c r="L4084" s="1063" t="s">
        <v>825</v>
      </c>
      <c r="M4084" s="1063">
        <v>1719.9936</v>
      </c>
      <c r="N4084" s="1063">
        <v>0.37440000000000001</v>
      </c>
      <c r="O4084" s="1062">
        <f>VLOOKUP(C4084,'A. Rate Class Allocations'!$B$124:$J$128,6,FALSE)</f>
        <v>0.96094519236849896</v>
      </c>
      <c r="P4084" s="1061">
        <f>VLOOKUP(C4084,'A. Rate Class Allocations'!$B$124:$J$128,8,FALSE)</f>
        <v>0.98007105038154396</v>
      </c>
      <c r="Q4084" s="1061">
        <f>VLOOKUP(C4084,'A. Rate Class Allocations'!$B$124:$J$128,7,FALSE)</f>
        <v>1.0700573423086499</v>
      </c>
      <c r="R4084" s="1061">
        <f>VLOOKUP(C4084,'A. Rate Class Allocations'!$B$124:$J$128,9,FALSE)</f>
        <v>0.85888650963597402</v>
      </c>
      <c r="S4084" s="1060">
        <f t="shared" si="193"/>
        <v>1619.8806226699362</v>
      </c>
      <c r="T4084" s="1060">
        <f t="shared" si="194"/>
        <v>0.34409524625267618</v>
      </c>
    </row>
    <row r="4085" spans="1:20" s="1063" customFormat="1">
      <c r="A4085" s="1063" t="s">
        <v>846</v>
      </c>
      <c r="B4085" s="1063" t="s">
        <v>768</v>
      </c>
      <c r="C4085" s="1063" t="s">
        <v>118</v>
      </c>
      <c r="D4085" s="1063" t="s">
        <v>2487</v>
      </c>
      <c r="E4085" s="1066">
        <v>2020</v>
      </c>
      <c r="F4085" s="1066" t="s">
        <v>2435</v>
      </c>
      <c r="G4085" s="1064">
        <v>43432</v>
      </c>
      <c r="H4085" s="1117">
        <f t="shared" si="192"/>
        <v>2018</v>
      </c>
      <c r="I4085" s="1118">
        <v>44033.573902812503</v>
      </c>
      <c r="J4085" s="1063" t="s">
        <v>847</v>
      </c>
      <c r="K4085" s="1063" t="s">
        <v>872</v>
      </c>
      <c r="L4085" s="1063" t="s">
        <v>825</v>
      </c>
      <c r="M4085" s="1063">
        <v>31520</v>
      </c>
      <c r="N4085" s="1063">
        <v>2.8</v>
      </c>
      <c r="O4085" s="1062">
        <f>VLOOKUP(C4085,'A. Rate Class Allocations'!$B$124:$J$128,6,FALSE)</f>
        <v>0.96094519236849896</v>
      </c>
      <c r="P4085" s="1061">
        <f>VLOOKUP(C4085,'A. Rate Class Allocations'!$B$124:$J$128,8,FALSE)</f>
        <v>0.98007105038154396</v>
      </c>
      <c r="Q4085" s="1061">
        <f>VLOOKUP(C4085,'A. Rate Class Allocations'!$B$124:$J$128,7,FALSE)</f>
        <v>1.0700573423086499</v>
      </c>
      <c r="R4085" s="1061">
        <f>VLOOKUP(C4085,'A. Rate Class Allocations'!$B$124:$J$128,9,FALSE)</f>
        <v>0.85888650963597402</v>
      </c>
      <c r="S4085" s="1060">
        <f t="shared" si="193"/>
        <v>29685.364658657098</v>
      </c>
      <c r="T4085" s="1060">
        <f t="shared" si="194"/>
        <v>2.5733618843683042</v>
      </c>
    </row>
    <row r="4086" spans="1:20" s="1063" customFormat="1">
      <c r="A4086" s="1063" t="s">
        <v>846</v>
      </c>
      <c r="B4086" s="1063" t="s">
        <v>768</v>
      </c>
      <c r="C4086" s="1063" t="s">
        <v>118</v>
      </c>
      <c r="D4086" s="1063" t="s">
        <v>2488</v>
      </c>
      <c r="E4086" s="1066">
        <v>2020</v>
      </c>
      <c r="F4086" s="1066" t="s">
        <v>2435</v>
      </c>
      <c r="G4086" s="1064">
        <v>43434</v>
      </c>
      <c r="H4086" s="1117">
        <f t="shared" si="192"/>
        <v>2018</v>
      </c>
      <c r="I4086" s="1118">
        <v>44005.569570520835</v>
      </c>
      <c r="J4086" s="1063" t="s">
        <v>843</v>
      </c>
      <c r="K4086" s="1063" t="s">
        <v>842</v>
      </c>
      <c r="L4086" s="1063" t="s">
        <v>825</v>
      </c>
      <c r="M4086" s="1063">
        <v>12340.691999999999</v>
      </c>
      <c r="N4086" s="1063">
        <v>3.2759999999999998</v>
      </c>
      <c r="O4086" s="1062">
        <f>VLOOKUP(C4086,'A. Rate Class Allocations'!$B$124:$J$128,6,FALSE)</f>
        <v>0.96094519236849896</v>
      </c>
      <c r="P4086" s="1061">
        <f>VLOOKUP(C4086,'A. Rate Class Allocations'!$B$124:$J$128,8,FALSE)</f>
        <v>0.98007105038154396</v>
      </c>
      <c r="Q4086" s="1061">
        <f>VLOOKUP(C4086,'A. Rate Class Allocations'!$B$124:$J$128,7,FALSE)</f>
        <v>1.0700573423086499</v>
      </c>
      <c r="R4086" s="1061">
        <f>VLOOKUP(C4086,'A. Rate Class Allocations'!$B$124:$J$128,9,FALSE)</f>
        <v>0.85888650963597402</v>
      </c>
      <c r="S4086" s="1060">
        <f t="shared" si="193"/>
        <v>11622.396642137448</v>
      </c>
      <c r="T4086" s="1060">
        <f t="shared" si="194"/>
        <v>3.0108334047109158</v>
      </c>
    </row>
    <row r="4087" spans="1:20" s="1063" customFormat="1">
      <c r="A4087" s="1063" t="s">
        <v>846</v>
      </c>
      <c r="B4087" s="1063" t="s">
        <v>768</v>
      </c>
      <c r="C4087" s="1063" t="s">
        <v>118</v>
      </c>
      <c r="D4087" s="1063" t="s">
        <v>2489</v>
      </c>
      <c r="E4087" s="1066">
        <v>2020</v>
      </c>
      <c r="F4087" s="1066" t="s">
        <v>2435</v>
      </c>
      <c r="G4087" s="1064">
        <v>43496</v>
      </c>
      <c r="H4087" s="1117">
        <f t="shared" si="192"/>
        <v>2019</v>
      </c>
      <c r="I4087" s="1118">
        <v>43984.590288402775</v>
      </c>
      <c r="J4087" s="1063" t="s">
        <v>843</v>
      </c>
      <c r="K4087" s="1063" t="s">
        <v>842</v>
      </c>
      <c r="L4087" s="1063" t="s">
        <v>825</v>
      </c>
      <c r="M4087" s="1063">
        <v>4192.4844000000003</v>
      </c>
      <c r="N4087" s="1063">
        <v>0.91259999999999997</v>
      </c>
      <c r="O4087" s="1062">
        <f>VLOOKUP(C4087,'A. Rate Class Allocations'!$B$124:$J$128,6,FALSE)</f>
        <v>0.96094519236849896</v>
      </c>
      <c r="P4087" s="1061">
        <f>VLOOKUP(C4087,'A. Rate Class Allocations'!$B$124:$J$128,8,FALSE)</f>
        <v>0.98007105038154396</v>
      </c>
      <c r="Q4087" s="1061">
        <f>VLOOKUP(C4087,'A. Rate Class Allocations'!$B$124:$J$128,7,FALSE)</f>
        <v>1.0700573423086499</v>
      </c>
      <c r="R4087" s="1061">
        <f>VLOOKUP(C4087,'A. Rate Class Allocations'!$B$124:$J$128,9,FALSE)</f>
        <v>0.85888650963597402</v>
      </c>
      <c r="S4087" s="1060">
        <f t="shared" si="193"/>
        <v>3948.4590177579698</v>
      </c>
      <c r="T4087" s="1060">
        <f t="shared" si="194"/>
        <v>0.83873216274089801</v>
      </c>
    </row>
    <row r="4088" spans="1:20" s="1063" customFormat="1">
      <c r="A4088" s="1063" t="s">
        <v>846</v>
      </c>
      <c r="B4088" s="1063" t="s">
        <v>768</v>
      </c>
      <c r="C4088" s="1063" t="s">
        <v>118</v>
      </c>
      <c r="D4088" s="1063" t="s">
        <v>2489</v>
      </c>
      <c r="E4088" s="1066">
        <v>2020</v>
      </c>
      <c r="F4088" s="1066" t="s">
        <v>2435</v>
      </c>
      <c r="G4088" s="1064">
        <v>43496</v>
      </c>
      <c r="H4088" s="1117">
        <f t="shared" si="192"/>
        <v>2019</v>
      </c>
      <c r="I4088" s="1118">
        <v>43984.590288402775</v>
      </c>
      <c r="J4088" s="1063" t="s">
        <v>843</v>
      </c>
      <c r="K4088" s="1063" t="s">
        <v>842</v>
      </c>
      <c r="L4088" s="1063" t="s">
        <v>825</v>
      </c>
      <c r="M4088" s="1063">
        <v>3726.6527999999998</v>
      </c>
      <c r="N4088" s="1063">
        <v>0.81120000000000003</v>
      </c>
      <c r="O4088" s="1062">
        <f>VLOOKUP(C4088,'A. Rate Class Allocations'!$B$124:$J$128,6,FALSE)</f>
        <v>0.96094519236849896</v>
      </c>
      <c r="P4088" s="1061">
        <f>VLOOKUP(C4088,'A. Rate Class Allocations'!$B$124:$J$128,8,FALSE)</f>
        <v>0.98007105038154396</v>
      </c>
      <c r="Q4088" s="1061">
        <f>VLOOKUP(C4088,'A. Rate Class Allocations'!$B$124:$J$128,7,FALSE)</f>
        <v>1.0700573423086499</v>
      </c>
      <c r="R4088" s="1061">
        <f>VLOOKUP(C4088,'A. Rate Class Allocations'!$B$124:$J$128,9,FALSE)</f>
        <v>0.85888650963597402</v>
      </c>
      <c r="S4088" s="1060">
        <f t="shared" si="193"/>
        <v>3509.7413491181946</v>
      </c>
      <c r="T4088" s="1060">
        <f t="shared" si="194"/>
        <v>0.74553970021413163</v>
      </c>
    </row>
    <row r="4089" spans="1:20" s="1063" customFormat="1">
      <c r="A4089" s="1063" t="s">
        <v>846</v>
      </c>
      <c r="B4089" s="1063" t="s">
        <v>768</v>
      </c>
      <c r="C4089" s="1063" t="s">
        <v>118</v>
      </c>
      <c r="D4089" s="1063" t="s">
        <v>2490</v>
      </c>
      <c r="E4089" s="1066">
        <v>2020</v>
      </c>
      <c r="F4089" s="1066" t="s">
        <v>2435</v>
      </c>
      <c r="G4089" s="1064">
        <v>43489</v>
      </c>
      <c r="H4089" s="1117">
        <f t="shared" si="192"/>
        <v>2019</v>
      </c>
      <c r="I4089" s="1118">
        <v>44033.576241354167</v>
      </c>
      <c r="J4089" s="1063" t="s">
        <v>847</v>
      </c>
      <c r="K4089" s="1063" t="s">
        <v>842</v>
      </c>
      <c r="L4089" s="1063" t="s">
        <v>825</v>
      </c>
      <c r="M4089" s="1063">
        <v>22492</v>
      </c>
      <c r="N4089" s="1063">
        <v>6.7</v>
      </c>
      <c r="O4089" s="1062">
        <f>VLOOKUP(C4089,'A. Rate Class Allocations'!$B$124:$J$128,6,FALSE)</f>
        <v>0.96094519236849896</v>
      </c>
      <c r="P4089" s="1061">
        <f>VLOOKUP(C4089,'A. Rate Class Allocations'!$B$124:$J$128,8,FALSE)</f>
        <v>0.98007105038154396</v>
      </c>
      <c r="Q4089" s="1061">
        <f>VLOOKUP(C4089,'A. Rate Class Allocations'!$B$124:$J$128,7,FALSE)</f>
        <v>1.0700573423086499</v>
      </c>
      <c r="R4089" s="1061">
        <f>VLOOKUP(C4089,'A. Rate Class Allocations'!$B$124:$J$128,9,FALSE)</f>
        <v>0.85888650963597402</v>
      </c>
      <c r="S4089" s="1060">
        <f t="shared" si="193"/>
        <v>21182.843334470668</v>
      </c>
      <c r="T4089" s="1060">
        <f t="shared" si="194"/>
        <v>6.1576873661670142</v>
      </c>
    </row>
    <row r="4090" spans="1:20" s="1063" customFormat="1">
      <c r="A4090" s="1063" t="s">
        <v>846</v>
      </c>
      <c r="B4090" s="1063" t="s">
        <v>768</v>
      </c>
      <c r="C4090" s="1063" t="s">
        <v>118</v>
      </c>
      <c r="D4090" s="1063" t="s">
        <v>2491</v>
      </c>
      <c r="E4090" s="1066">
        <v>2020</v>
      </c>
      <c r="F4090" s="1066" t="s">
        <v>2435</v>
      </c>
      <c r="G4090" s="1064">
        <v>43957</v>
      </c>
      <c r="H4090" s="1117">
        <f t="shared" si="192"/>
        <v>2020</v>
      </c>
      <c r="I4090" s="1118">
        <v>44064.586636273147</v>
      </c>
      <c r="J4090" s="1063" t="s">
        <v>843</v>
      </c>
      <c r="K4090" s="1063" t="s">
        <v>842</v>
      </c>
      <c r="L4090" s="1063" t="s">
        <v>825</v>
      </c>
      <c r="M4090" s="1063">
        <v>12422.175999999999</v>
      </c>
      <c r="N4090" s="1063">
        <v>2.7040000000000002</v>
      </c>
      <c r="O4090" s="1062">
        <f>VLOOKUP(C4090,'A. Rate Class Allocations'!$B$124:$J$128,6,FALSE)</f>
        <v>0.96094519236849896</v>
      </c>
      <c r="P4090" s="1061">
        <f>VLOOKUP(C4090,'A. Rate Class Allocations'!$B$124:$J$128,8,FALSE)</f>
        <v>0.98007105038154396</v>
      </c>
      <c r="Q4090" s="1061">
        <f>VLOOKUP(C4090,'A. Rate Class Allocations'!$B$124:$J$128,7,FALSE)</f>
        <v>1.0700573423086499</v>
      </c>
      <c r="R4090" s="1061">
        <f>VLOOKUP(C4090,'A. Rate Class Allocations'!$B$124:$J$128,9,FALSE)</f>
        <v>0.85888650963597402</v>
      </c>
      <c r="S4090" s="1060">
        <f t="shared" si="193"/>
        <v>11699.137830393984</v>
      </c>
      <c r="T4090" s="1060">
        <f t="shared" si="194"/>
        <v>2.4851323340471057</v>
      </c>
    </row>
    <row r="4091" spans="1:20" s="1063" customFormat="1">
      <c r="A4091" s="1063" t="s">
        <v>846</v>
      </c>
      <c r="B4091" s="1063" t="s">
        <v>768</v>
      </c>
      <c r="C4091" s="1063" t="s">
        <v>118</v>
      </c>
      <c r="D4091" s="1063" t="s">
        <v>2491</v>
      </c>
      <c r="E4091" s="1066">
        <v>2020</v>
      </c>
      <c r="F4091" s="1066" t="s">
        <v>2435</v>
      </c>
      <c r="G4091" s="1064">
        <v>43957</v>
      </c>
      <c r="H4091" s="1117">
        <f t="shared" si="192"/>
        <v>2020</v>
      </c>
      <c r="I4091" s="1118">
        <v>44064.586636273147</v>
      </c>
      <c r="J4091" s="1063" t="s">
        <v>843</v>
      </c>
      <c r="K4091" s="1063" t="s">
        <v>842</v>
      </c>
      <c r="L4091" s="1063" t="s">
        <v>825</v>
      </c>
      <c r="M4091" s="1063">
        <v>1092</v>
      </c>
      <c r="N4091" s="1063">
        <v>0</v>
      </c>
      <c r="O4091" s="1062">
        <f>VLOOKUP(C4091,'A. Rate Class Allocations'!$B$124:$J$128,6,FALSE)</f>
        <v>0.96094519236849896</v>
      </c>
      <c r="P4091" s="1061">
        <f>VLOOKUP(C4091,'A. Rate Class Allocations'!$B$124:$J$128,8,FALSE)</f>
        <v>0.98007105038154396</v>
      </c>
      <c r="Q4091" s="1061">
        <f>VLOOKUP(C4091,'A. Rate Class Allocations'!$B$124:$J$128,7,FALSE)</f>
        <v>1.0700573423086499</v>
      </c>
      <c r="R4091" s="1061">
        <f>VLOOKUP(C4091,'A. Rate Class Allocations'!$B$124:$J$128,9,FALSE)</f>
        <v>0.85888650963597402</v>
      </c>
      <c r="S4091" s="1060">
        <f t="shared" si="193"/>
        <v>1028.4396639357089</v>
      </c>
      <c r="T4091" s="1060">
        <f t="shared" si="194"/>
        <v>0</v>
      </c>
    </row>
    <row r="4092" spans="1:20" s="1063" customFormat="1">
      <c r="A4092" s="1063" t="s">
        <v>846</v>
      </c>
      <c r="B4092" s="1063" t="s">
        <v>768</v>
      </c>
      <c r="C4092" s="1063" t="s">
        <v>118</v>
      </c>
      <c r="D4092" s="1063" t="s">
        <v>2492</v>
      </c>
      <c r="E4092" s="1066">
        <v>2020</v>
      </c>
      <c r="F4092" s="1066" t="s">
        <v>2435</v>
      </c>
      <c r="G4092" s="1064">
        <v>44012</v>
      </c>
      <c r="H4092" s="1117">
        <f t="shared" si="192"/>
        <v>2020</v>
      </c>
      <c r="I4092" s="1118">
        <v>44032.66677019676</v>
      </c>
      <c r="J4092" s="1063" t="s">
        <v>843</v>
      </c>
      <c r="K4092" s="1063" t="s">
        <v>842</v>
      </c>
      <c r="L4092" s="1063" t="s">
        <v>825</v>
      </c>
      <c r="M4092" s="1063">
        <v>644.99760000000003</v>
      </c>
      <c r="N4092" s="1063">
        <v>0.1404</v>
      </c>
      <c r="O4092" s="1062">
        <f>VLOOKUP(C4092,'A. Rate Class Allocations'!$B$124:$J$128,6,FALSE)</f>
        <v>0.96094519236849896</v>
      </c>
      <c r="P4092" s="1061">
        <f>VLOOKUP(C4092,'A. Rate Class Allocations'!$B$124:$J$128,8,FALSE)</f>
        <v>0.98007105038154396</v>
      </c>
      <c r="Q4092" s="1061">
        <f>VLOOKUP(C4092,'A. Rate Class Allocations'!$B$124:$J$128,7,FALSE)</f>
        <v>1.0700573423086499</v>
      </c>
      <c r="R4092" s="1061">
        <f>VLOOKUP(C4092,'A. Rate Class Allocations'!$B$124:$J$128,9,FALSE)</f>
        <v>0.85888650963597402</v>
      </c>
      <c r="S4092" s="1060">
        <f t="shared" si="193"/>
        <v>607.45523350122608</v>
      </c>
      <c r="T4092" s="1060">
        <f t="shared" si="194"/>
        <v>0.12903571734475355</v>
      </c>
    </row>
    <row r="4093" spans="1:20" s="1063" customFormat="1">
      <c r="A4093" s="1063" t="s">
        <v>846</v>
      </c>
      <c r="B4093" s="1063" t="s">
        <v>768</v>
      </c>
      <c r="C4093" s="1063" t="s">
        <v>118</v>
      </c>
      <c r="D4093" s="1063" t="s">
        <v>2492</v>
      </c>
      <c r="E4093" s="1066">
        <v>2020</v>
      </c>
      <c r="F4093" s="1066" t="s">
        <v>2435</v>
      </c>
      <c r="G4093" s="1064">
        <v>44012</v>
      </c>
      <c r="H4093" s="1117">
        <f t="shared" si="192"/>
        <v>2020</v>
      </c>
      <c r="I4093" s="1118">
        <v>44032.66677019676</v>
      </c>
      <c r="J4093" s="1063" t="s">
        <v>843</v>
      </c>
      <c r="K4093" s="1063" t="s">
        <v>842</v>
      </c>
      <c r="L4093" s="1063" t="s">
        <v>825</v>
      </c>
      <c r="M4093" s="1063">
        <v>6306.6432000000004</v>
      </c>
      <c r="N4093" s="1063">
        <v>1.3728</v>
      </c>
      <c r="O4093" s="1062">
        <f>VLOOKUP(C4093,'A. Rate Class Allocations'!$B$124:$J$128,6,FALSE)</f>
        <v>0.96094519236849896</v>
      </c>
      <c r="P4093" s="1061">
        <f>VLOOKUP(C4093,'A. Rate Class Allocations'!$B$124:$J$128,8,FALSE)</f>
        <v>0.98007105038154396</v>
      </c>
      <c r="Q4093" s="1061">
        <f>VLOOKUP(C4093,'A. Rate Class Allocations'!$B$124:$J$128,7,FALSE)</f>
        <v>1.0700573423086499</v>
      </c>
      <c r="R4093" s="1061">
        <f>VLOOKUP(C4093,'A. Rate Class Allocations'!$B$124:$J$128,9,FALSE)</f>
        <v>0.85888650963597402</v>
      </c>
      <c r="S4093" s="1060">
        <f t="shared" si="193"/>
        <v>5939.5622831230994</v>
      </c>
      <c r="T4093" s="1060">
        <f t="shared" si="194"/>
        <v>1.2616825695931457</v>
      </c>
    </row>
    <row r="4094" spans="1:20" s="1063" customFormat="1">
      <c r="A4094" s="1063" t="s">
        <v>846</v>
      </c>
      <c r="B4094" s="1063" t="s">
        <v>768</v>
      </c>
      <c r="C4094" s="1063" t="s">
        <v>118</v>
      </c>
      <c r="D4094" s="1063" t="s">
        <v>2493</v>
      </c>
      <c r="E4094" s="1066">
        <v>2020</v>
      </c>
      <c r="F4094" s="1066" t="s">
        <v>2435</v>
      </c>
      <c r="G4094" s="1064">
        <v>43917</v>
      </c>
      <c r="H4094" s="1117">
        <f t="shared" si="192"/>
        <v>2020</v>
      </c>
      <c r="I4094" s="1118">
        <v>44071.564908368055</v>
      </c>
      <c r="J4094" s="1063" t="s">
        <v>843</v>
      </c>
      <c r="K4094" s="1063" t="s">
        <v>842</v>
      </c>
      <c r="L4094" s="1063" t="s">
        <v>825</v>
      </c>
      <c r="M4094" s="1063">
        <v>6879.9744000000001</v>
      </c>
      <c r="N4094" s="1063">
        <v>1.4976</v>
      </c>
      <c r="O4094" s="1062">
        <f>VLOOKUP(C4094,'A. Rate Class Allocations'!$B$124:$J$128,6,FALSE)</f>
        <v>0.96094519236849896</v>
      </c>
      <c r="P4094" s="1061">
        <f>VLOOKUP(C4094,'A. Rate Class Allocations'!$B$124:$J$128,8,FALSE)</f>
        <v>0.98007105038154396</v>
      </c>
      <c r="Q4094" s="1061">
        <f>VLOOKUP(C4094,'A. Rate Class Allocations'!$B$124:$J$128,7,FALSE)</f>
        <v>1.0700573423086499</v>
      </c>
      <c r="R4094" s="1061">
        <f>VLOOKUP(C4094,'A. Rate Class Allocations'!$B$124:$J$128,9,FALSE)</f>
        <v>0.85888650963597402</v>
      </c>
      <c r="S4094" s="1060">
        <f t="shared" si="193"/>
        <v>6479.5224906797448</v>
      </c>
      <c r="T4094" s="1060">
        <f t="shared" si="194"/>
        <v>1.3763809850107047</v>
      </c>
    </row>
    <row r="4095" spans="1:20" s="1063" customFormat="1">
      <c r="A4095" s="1063" t="s">
        <v>846</v>
      </c>
      <c r="B4095" s="1063" t="s">
        <v>768</v>
      </c>
      <c r="C4095" s="1063" t="s">
        <v>118</v>
      </c>
      <c r="D4095" s="1063" t="s">
        <v>2493</v>
      </c>
      <c r="E4095" s="1066">
        <v>2020</v>
      </c>
      <c r="F4095" s="1066" t="s">
        <v>2435</v>
      </c>
      <c r="G4095" s="1064">
        <v>43917</v>
      </c>
      <c r="H4095" s="1117">
        <f t="shared" si="192"/>
        <v>2020</v>
      </c>
      <c r="I4095" s="1118">
        <v>44071.564908368055</v>
      </c>
      <c r="J4095" s="1063" t="s">
        <v>843</v>
      </c>
      <c r="K4095" s="1063" t="s">
        <v>842</v>
      </c>
      <c r="L4095" s="1063" t="s">
        <v>825</v>
      </c>
      <c r="M4095" s="1063">
        <v>1397.4947999999999</v>
      </c>
      <c r="N4095" s="1063">
        <v>0.30420000000000003</v>
      </c>
      <c r="O4095" s="1062">
        <f>VLOOKUP(C4095,'A. Rate Class Allocations'!$B$124:$J$128,6,FALSE)</f>
        <v>0.96094519236849896</v>
      </c>
      <c r="P4095" s="1061">
        <f>VLOOKUP(C4095,'A. Rate Class Allocations'!$B$124:$J$128,8,FALSE)</f>
        <v>0.98007105038154396</v>
      </c>
      <c r="Q4095" s="1061">
        <f>VLOOKUP(C4095,'A. Rate Class Allocations'!$B$124:$J$128,7,FALSE)</f>
        <v>1.0700573423086499</v>
      </c>
      <c r="R4095" s="1061">
        <f>VLOOKUP(C4095,'A. Rate Class Allocations'!$B$124:$J$128,9,FALSE)</f>
        <v>0.85888650963597402</v>
      </c>
      <c r="S4095" s="1060">
        <f t="shared" si="193"/>
        <v>1316.1530059193233</v>
      </c>
      <c r="T4095" s="1060">
        <f t="shared" si="194"/>
        <v>0.27957738758029937</v>
      </c>
    </row>
    <row r="4096" spans="1:20" s="1063" customFormat="1">
      <c r="A4096" s="1063" t="s">
        <v>846</v>
      </c>
      <c r="B4096" s="1063" t="s">
        <v>768</v>
      </c>
      <c r="C4096" s="1063" t="s">
        <v>118</v>
      </c>
      <c r="D4096" s="1063" t="s">
        <v>2494</v>
      </c>
      <c r="E4096" s="1066">
        <v>2020</v>
      </c>
      <c r="F4096" s="1066" t="s">
        <v>2435</v>
      </c>
      <c r="G4096" s="1064">
        <v>43677</v>
      </c>
      <c r="H4096" s="1117">
        <f t="shared" si="192"/>
        <v>2019</v>
      </c>
      <c r="I4096" s="1118">
        <v>43965.672387164355</v>
      </c>
      <c r="J4096" s="1063" t="s">
        <v>847</v>
      </c>
      <c r="K4096" s="1063" t="s">
        <v>842</v>
      </c>
      <c r="L4096" s="1063" t="s">
        <v>825</v>
      </c>
      <c r="M4096" s="1063">
        <v>20029</v>
      </c>
      <c r="N4096" s="1063">
        <v>5.7</v>
      </c>
      <c r="O4096" s="1062">
        <f>VLOOKUP(C4096,'A. Rate Class Allocations'!$B$124:$J$128,6,FALSE)</f>
        <v>0.96094519236849896</v>
      </c>
      <c r="P4096" s="1061">
        <f>VLOOKUP(C4096,'A. Rate Class Allocations'!$B$124:$J$128,8,FALSE)</f>
        <v>0.98007105038154396</v>
      </c>
      <c r="Q4096" s="1061">
        <f>VLOOKUP(C4096,'A. Rate Class Allocations'!$B$124:$J$128,7,FALSE)</f>
        <v>1.0700573423086499</v>
      </c>
      <c r="R4096" s="1061">
        <f>VLOOKUP(C4096,'A. Rate Class Allocations'!$B$124:$J$128,9,FALSE)</f>
        <v>0.85888650963597402</v>
      </c>
      <c r="S4096" s="1060">
        <f t="shared" si="193"/>
        <v>18863.203323231057</v>
      </c>
      <c r="T4096" s="1060">
        <f t="shared" si="194"/>
        <v>5.2386295503211908</v>
      </c>
    </row>
    <row r="4097" spans="1:20" s="1063" customFormat="1">
      <c r="A4097" s="1063" t="s">
        <v>846</v>
      </c>
      <c r="B4097" s="1063" t="s">
        <v>768</v>
      </c>
      <c r="C4097" s="1063" t="s">
        <v>118</v>
      </c>
      <c r="D4097" s="1063" t="s">
        <v>2495</v>
      </c>
      <c r="E4097" s="1066">
        <v>2020</v>
      </c>
      <c r="F4097" s="1066" t="s">
        <v>2435</v>
      </c>
      <c r="G4097" s="1064">
        <v>43525</v>
      </c>
      <c r="H4097" s="1117">
        <f t="shared" si="192"/>
        <v>2019</v>
      </c>
      <c r="I4097" s="1118">
        <v>44033.576877407409</v>
      </c>
      <c r="J4097" s="1063" t="s">
        <v>847</v>
      </c>
      <c r="K4097" s="1063" t="s">
        <v>842</v>
      </c>
      <c r="L4097" s="1063" t="s">
        <v>825</v>
      </c>
      <c r="M4097" s="1063">
        <v>10572</v>
      </c>
      <c r="N4097" s="1063">
        <v>3.1</v>
      </c>
      <c r="O4097" s="1062">
        <f>VLOOKUP(C4097,'A. Rate Class Allocations'!$B$124:$J$128,6,FALSE)</f>
        <v>0.96094519236849896</v>
      </c>
      <c r="P4097" s="1061">
        <f>VLOOKUP(C4097,'A. Rate Class Allocations'!$B$124:$J$128,8,FALSE)</f>
        <v>0.98007105038154396</v>
      </c>
      <c r="Q4097" s="1061">
        <f>VLOOKUP(C4097,'A. Rate Class Allocations'!$B$124:$J$128,7,FALSE)</f>
        <v>1.0700573423086499</v>
      </c>
      <c r="R4097" s="1061">
        <f>VLOOKUP(C4097,'A. Rate Class Allocations'!$B$124:$J$128,9,FALSE)</f>
        <v>0.85888650963597402</v>
      </c>
      <c r="S4097" s="1060">
        <f t="shared" si="193"/>
        <v>9956.6521310698863</v>
      </c>
      <c r="T4097" s="1060">
        <f t="shared" si="194"/>
        <v>2.8490792291220512</v>
      </c>
    </row>
    <row r="4098" spans="1:20" s="1063" customFormat="1">
      <c r="A4098" s="1063" t="s">
        <v>846</v>
      </c>
      <c r="B4098" s="1063" t="s">
        <v>768</v>
      </c>
      <c r="C4098" s="1063" t="s">
        <v>118</v>
      </c>
      <c r="D4098" s="1063" t="s">
        <v>2496</v>
      </c>
      <c r="E4098" s="1066">
        <v>2020</v>
      </c>
      <c r="F4098" s="1066" t="s">
        <v>2435</v>
      </c>
      <c r="G4098" s="1064">
        <v>43588</v>
      </c>
      <c r="H4098" s="1117">
        <f t="shared" si="192"/>
        <v>2019</v>
      </c>
      <c r="I4098" s="1118">
        <v>43970.59190097222</v>
      </c>
      <c r="J4098" s="1063" t="s">
        <v>843</v>
      </c>
      <c r="K4098" s="1063" t="s">
        <v>842</v>
      </c>
      <c r="L4098" s="1063" t="s">
        <v>825</v>
      </c>
      <c r="M4098" s="1063">
        <v>497.56799999999998</v>
      </c>
      <c r="N4098" s="1063">
        <v>5.6800000000000003E-2</v>
      </c>
      <c r="O4098" s="1062">
        <f>VLOOKUP(C4098,'A. Rate Class Allocations'!$B$124:$J$128,6,FALSE)</f>
        <v>0.96094519236849896</v>
      </c>
      <c r="P4098" s="1061">
        <f>VLOOKUP(C4098,'A. Rate Class Allocations'!$B$124:$J$128,8,FALSE)</f>
        <v>0.98007105038154396</v>
      </c>
      <c r="Q4098" s="1061">
        <f>VLOOKUP(C4098,'A. Rate Class Allocations'!$B$124:$J$128,7,FALSE)</f>
        <v>1.0700573423086499</v>
      </c>
      <c r="R4098" s="1061">
        <f>VLOOKUP(C4098,'A. Rate Class Allocations'!$B$124:$J$128,9,FALSE)</f>
        <v>0.85888650963597402</v>
      </c>
      <c r="S4098" s="1060">
        <f t="shared" si="193"/>
        <v>468.60683764209051</v>
      </c>
      <c r="T4098" s="1060">
        <f t="shared" si="194"/>
        <v>5.2202483940042753E-2</v>
      </c>
    </row>
    <row r="4099" spans="1:20" s="1063" customFormat="1">
      <c r="A4099" s="1063" t="s">
        <v>846</v>
      </c>
      <c r="B4099" s="1063" t="s">
        <v>768</v>
      </c>
      <c r="C4099" s="1063" t="s">
        <v>118</v>
      </c>
      <c r="D4099" s="1063" t="s">
        <v>2496</v>
      </c>
      <c r="E4099" s="1066">
        <v>2020</v>
      </c>
      <c r="F4099" s="1066" t="s">
        <v>2435</v>
      </c>
      <c r="G4099" s="1064">
        <v>43588</v>
      </c>
      <c r="H4099" s="1117">
        <f t="shared" si="192"/>
        <v>2019</v>
      </c>
      <c r="I4099" s="1118">
        <v>43970.59190097222</v>
      </c>
      <c r="J4099" s="1063" t="s">
        <v>843</v>
      </c>
      <c r="K4099" s="1063" t="s">
        <v>842</v>
      </c>
      <c r="L4099" s="1063" t="s">
        <v>825</v>
      </c>
      <c r="M4099" s="1063">
        <v>4156.6512000000002</v>
      </c>
      <c r="N4099" s="1063">
        <v>0.90480000000000005</v>
      </c>
      <c r="O4099" s="1062">
        <f>VLOOKUP(C4099,'A. Rate Class Allocations'!$B$124:$J$128,6,FALSE)</f>
        <v>0.96094519236849896</v>
      </c>
      <c r="P4099" s="1061">
        <f>VLOOKUP(C4099,'A. Rate Class Allocations'!$B$124:$J$128,8,FALSE)</f>
        <v>0.98007105038154396</v>
      </c>
      <c r="Q4099" s="1061">
        <f>VLOOKUP(C4099,'A. Rate Class Allocations'!$B$124:$J$128,7,FALSE)</f>
        <v>1.0700573423086499</v>
      </c>
      <c r="R4099" s="1061">
        <f>VLOOKUP(C4099,'A. Rate Class Allocations'!$B$124:$J$128,9,FALSE)</f>
        <v>0.85888650963597402</v>
      </c>
      <c r="S4099" s="1060">
        <f t="shared" si="193"/>
        <v>3914.7115047856796</v>
      </c>
      <c r="T4099" s="1060">
        <f t="shared" si="194"/>
        <v>0.8315635117773007</v>
      </c>
    </row>
    <row r="4100" spans="1:20" s="1063" customFormat="1">
      <c r="A4100" s="1063" t="s">
        <v>846</v>
      </c>
      <c r="B4100" s="1063" t="s">
        <v>768</v>
      </c>
      <c r="C4100" s="1063" t="s">
        <v>118</v>
      </c>
      <c r="D4100" s="1063" t="s">
        <v>2497</v>
      </c>
      <c r="E4100" s="1066">
        <v>2020</v>
      </c>
      <c r="F4100" s="1066" t="s">
        <v>2435</v>
      </c>
      <c r="G4100" s="1064">
        <v>43840</v>
      </c>
      <c r="H4100" s="1117">
        <f t="shared" si="192"/>
        <v>2020</v>
      </c>
      <c r="I4100" s="1118">
        <v>43984.591538379631</v>
      </c>
      <c r="J4100" s="1063" t="s">
        <v>843</v>
      </c>
      <c r="K4100" s="1063" t="s">
        <v>842</v>
      </c>
      <c r="L4100" s="1063" t="s">
        <v>825</v>
      </c>
      <c r="M4100" s="1063">
        <v>115134.588</v>
      </c>
      <c r="N4100" s="1063">
        <v>30.564</v>
      </c>
      <c r="O4100" s="1062">
        <f>VLOOKUP(C4100,'A. Rate Class Allocations'!$B$124:$J$128,6,FALSE)</f>
        <v>0.96094519236849896</v>
      </c>
      <c r="P4100" s="1061">
        <f>VLOOKUP(C4100,'A. Rate Class Allocations'!$B$124:$J$128,8,FALSE)</f>
        <v>0.98007105038154396</v>
      </c>
      <c r="Q4100" s="1061">
        <f>VLOOKUP(C4100,'A. Rate Class Allocations'!$B$124:$J$128,7,FALSE)</f>
        <v>1.0700573423086499</v>
      </c>
      <c r="R4100" s="1061">
        <f>VLOOKUP(C4100,'A. Rate Class Allocations'!$B$124:$J$128,9,FALSE)</f>
        <v>0.85888650963597402</v>
      </c>
      <c r="S4100" s="1060">
        <f t="shared" si="193"/>
        <v>108433.12911180982</v>
      </c>
      <c r="T4100" s="1060">
        <f t="shared" si="194"/>
        <v>28.090083083511733</v>
      </c>
    </row>
    <row r="4101" spans="1:20" s="1063" customFormat="1">
      <c r="A4101" s="1063" t="s">
        <v>846</v>
      </c>
      <c r="B4101" s="1063" t="s">
        <v>768</v>
      </c>
      <c r="C4101" s="1063" t="s">
        <v>118</v>
      </c>
      <c r="D4101" s="1063" t="s">
        <v>2498</v>
      </c>
      <c r="E4101" s="1066">
        <v>2020</v>
      </c>
      <c r="F4101" s="1066" t="s">
        <v>2435</v>
      </c>
      <c r="G4101" s="1064">
        <v>43955</v>
      </c>
      <c r="H4101" s="1117">
        <f t="shared" si="192"/>
        <v>2020</v>
      </c>
      <c r="I4101" s="1118">
        <v>44039.745141354164</v>
      </c>
      <c r="J4101" s="1063" t="s">
        <v>847</v>
      </c>
      <c r="K4101" s="1063" t="s">
        <v>872</v>
      </c>
      <c r="L4101" s="1063" t="s">
        <v>825</v>
      </c>
      <c r="M4101" s="1063">
        <v>398115</v>
      </c>
      <c r="N4101" s="1063">
        <v>57.5</v>
      </c>
      <c r="O4101" s="1062">
        <f>VLOOKUP(C4101,'A. Rate Class Allocations'!$B$124:$J$128,6,FALSE)</f>
        <v>0.96094519236849896</v>
      </c>
      <c r="P4101" s="1061">
        <f>VLOOKUP(C4101,'A. Rate Class Allocations'!$B$124:$J$128,8,FALSE)</f>
        <v>0.98007105038154396</v>
      </c>
      <c r="Q4101" s="1061">
        <f>VLOOKUP(C4101,'A. Rate Class Allocations'!$B$124:$J$128,7,FALSE)</f>
        <v>1.0700573423086499</v>
      </c>
      <c r="R4101" s="1061">
        <f>VLOOKUP(C4101,'A. Rate Class Allocations'!$B$124:$J$128,9,FALSE)</f>
        <v>0.85888650963597402</v>
      </c>
      <c r="S4101" s="1060">
        <f t="shared" si="193"/>
        <v>374942.54286425351</v>
      </c>
      <c r="T4101" s="1060">
        <f t="shared" si="194"/>
        <v>52.845824411134828</v>
      </c>
    </row>
    <row r="4102" spans="1:20" s="1063" customFormat="1">
      <c r="A4102" s="1063" t="s">
        <v>846</v>
      </c>
      <c r="B4102" s="1063" t="s">
        <v>768</v>
      </c>
      <c r="C4102" s="1063" t="s">
        <v>118</v>
      </c>
      <c r="D4102" s="1063" t="s">
        <v>2499</v>
      </c>
      <c r="E4102" s="1066">
        <v>2020</v>
      </c>
      <c r="F4102" s="1066" t="s">
        <v>2435</v>
      </c>
      <c r="G4102" s="1064">
        <v>44062</v>
      </c>
      <c r="H4102" s="1117">
        <f t="shared" si="192"/>
        <v>2020</v>
      </c>
      <c r="I4102" s="1118">
        <v>44071.564759502318</v>
      </c>
      <c r="J4102" s="1063" t="s">
        <v>843</v>
      </c>
      <c r="K4102" s="1063" t="s">
        <v>842</v>
      </c>
      <c r="L4102" s="1063" t="s">
        <v>825</v>
      </c>
      <c r="M4102" s="1063">
        <v>2687.49</v>
      </c>
      <c r="N4102" s="1063">
        <v>0.58499999999999996</v>
      </c>
      <c r="O4102" s="1062">
        <f>VLOOKUP(C4102,'A. Rate Class Allocations'!$B$124:$J$128,6,FALSE)</f>
        <v>0.96094519236849896</v>
      </c>
      <c r="P4102" s="1061">
        <f>VLOOKUP(C4102,'A. Rate Class Allocations'!$B$124:$J$128,8,FALSE)</f>
        <v>0.98007105038154396</v>
      </c>
      <c r="Q4102" s="1061">
        <f>VLOOKUP(C4102,'A. Rate Class Allocations'!$B$124:$J$128,7,FALSE)</f>
        <v>1.0700573423086499</v>
      </c>
      <c r="R4102" s="1061">
        <f>VLOOKUP(C4102,'A. Rate Class Allocations'!$B$124:$J$128,9,FALSE)</f>
        <v>0.85888650963597402</v>
      </c>
      <c r="S4102" s="1060">
        <f t="shared" si="193"/>
        <v>2531.0634729217754</v>
      </c>
      <c r="T4102" s="1060">
        <f t="shared" si="194"/>
        <v>0.53764882226980637</v>
      </c>
    </row>
    <row r="4103" spans="1:20" s="1063" customFormat="1">
      <c r="A4103" s="1063" t="s">
        <v>846</v>
      </c>
      <c r="B4103" s="1063" t="s">
        <v>768</v>
      </c>
      <c r="C4103" s="1063" t="s">
        <v>118</v>
      </c>
      <c r="D4103" s="1063" t="s">
        <v>2499</v>
      </c>
      <c r="E4103" s="1066">
        <v>2020</v>
      </c>
      <c r="F4103" s="1066" t="s">
        <v>2435</v>
      </c>
      <c r="G4103" s="1064">
        <v>44062</v>
      </c>
      <c r="H4103" s="1117">
        <f t="shared" si="192"/>
        <v>2020</v>
      </c>
      <c r="I4103" s="1118">
        <v>44071.564759502318</v>
      </c>
      <c r="J4103" s="1063" t="s">
        <v>843</v>
      </c>
      <c r="K4103" s="1063" t="s">
        <v>842</v>
      </c>
      <c r="L4103" s="1063" t="s">
        <v>825</v>
      </c>
      <c r="M4103" s="1063">
        <v>9029.9663999999993</v>
      </c>
      <c r="N4103" s="1063">
        <v>1.9656</v>
      </c>
      <c r="O4103" s="1062">
        <f>VLOOKUP(C4103,'A. Rate Class Allocations'!$B$124:$J$128,6,FALSE)</f>
        <v>0.96094519236849896</v>
      </c>
      <c r="P4103" s="1061">
        <f>VLOOKUP(C4103,'A. Rate Class Allocations'!$B$124:$J$128,8,FALSE)</f>
        <v>0.98007105038154396</v>
      </c>
      <c r="Q4103" s="1061">
        <f>VLOOKUP(C4103,'A. Rate Class Allocations'!$B$124:$J$128,7,FALSE)</f>
        <v>1.0700573423086499</v>
      </c>
      <c r="R4103" s="1061">
        <f>VLOOKUP(C4103,'A. Rate Class Allocations'!$B$124:$J$128,9,FALSE)</f>
        <v>0.85888650963597402</v>
      </c>
      <c r="S4103" s="1060">
        <f t="shared" si="193"/>
        <v>8504.3732690171655</v>
      </c>
      <c r="T4103" s="1060">
        <f t="shared" si="194"/>
        <v>1.8065000428265499</v>
      </c>
    </row>
    <row r="4104" spans="1:20" s="1063" customFormat="1">
      <c r="A4104" s="1063" t="s">
        <v>846</v>
      </c>
      <c r="B4104" s="1063" t="s">
        <v>768</v>
      </c>
      <c r="C4104" s="1063" t="s">
        <v>118</v>
      </c>
      <c r="D4104" s="1063" t="s">
        <v>2500</v>
      </c>
      <c r="E4104" s="1066">
        <v>2020</v>
      </c>
      <c r="F4104" s="1066" t="s">
        <v>2435</v>
      </c>
      <c r="G4104" s="1064">
        <v>43854</v>
      </c>
      <c r="H4104" s="1117">
        <f t="shared" si="192"/>
        <v>2020</v>
      </c>
      <c r="I4104" s="1118">
        <v>43984.59052503472</v>
      </c>
      <c r="J4104" s="1063" t="s">
        <v>843</v>
      </c>
      <c r="K4104" s="1063" t="s">
        <v>842</v>
      </c>
      <c r="L4104" s="1063" t="s">
        <v>825</v>
      </c>
      <c r="M4104" s="1063">
        <v>18480</v>
      </c>
      <c r="N4104" s="1063">
        <v>0</v>
      </c>
      <c r="O4104" s="1062">
        <f>VLOOKUP(C4104,'A. Rate Class Allocations'!$B$124:$J$128,6,FALSE)</f>
        <v>0.96094519236849896</v>
      </c>
      <c r="P4104" s="1061">
        <f>VLOOKUP(C4104,'A. Rate Class Allocations'!$B$124:$J$128,8,FALSE)</f>
        <v>0.98007105038154396</v>
      </c>
      <c r="Q4104" s="1061">
        <f>VLOOKUP(C4104,'A. Rate Class Allocations'!$B$124:$J$128,7,FALSE)</f>
        <v>1.0700573423086499</v>
      </c>
      <c r="R4104" s="1061">
        <f>VLOOKUP(C4104,'A. Rate Class Allocations'!$B$124:$J$128,9,FALSE)</f>
        <v>0.85888650963597402</v>
      </c>
      <c r="S4104" s="1060">
        <f t="shared" si="193"/>
        <v>17404.363543527383</v>
      </c>
      <c r="T4104" s="1060">
        <f t="shared" si="194"/>
        <v>0</v>
      </c>
    </row>
    <row r="4105" spans="1:20" s="1063" customFormat="1">
      <c r="A4105" s="1063" t="s">
        <v>846</v>
      </c>
      <c r="B4105" s="1063" t="s">
        <v>768</v>
      </c>
      <c r="C4105" s="1063" t="s">
        <v>118</v>
      </c>
      <c r="D4105" s="1063" t="s">
        <v>2501</v>
      </c>
      <c r="E4105" s="1066">
        <v>2020</v>
      </c>
      <c r="F4105" s="1066" t="s">
        <v>2435</v>
      </c>
      <c r="G4105" s="1064">
        <v>43847</v>
      </c>
      <c r="H4105" s="1117">
        <f t="shared" si="192"/>
        <v>2020</v>
      </c>
      <c r="I4105" s="1118">
        <v>43984.59071971065</v>
      </c>
      <c r="J4105" s="1063" t="s">
        <v>843</v>
      </c>
      <c r="K4105" s="1063" t="s">
        <v>842</v>
      </c>
      <c r="L4105" s="1063" t="s">
        <v>825</v>
      </c>
      <c r="M4105" s="1063">
        <v>891.23599999999999</v>
      </c>
      <c r="N4105" s="1063">
        <v>0.19400000000000001</v>
      </c>
      <c r="O4105" s="1062">
        <f>VLOOKUP(C4105,'A. Rate Class Allocations'!$B$124:$J$128,6,FALSE)</f>
        <v>0.96094519236849896</v>
      </c>
      <c r="P4105" s="1061">
        <f>VLOOKUP(C4105,'A. Rate Class Allocations'!$B$124:$J$128,8,FALSE)</f>
        <v>0.98007105038154396</v>
      </c>
      <c r="Q4105" s="1061">
        <f>VLOOKUP(C4105,'A. Rate Class Allocations'!$B$124:$J$128,7,FALSE)</f>
        <v>1.0700573423086499</v>
      </c>
      <c r="R4105" s="1061">
        <f>VLOOKUP(C4105,'A. Rate Class Allocations'!$B$124:$J$128,9,FALSE)</f>
        <v>0.85888650963597402</v>
      </c>
      <c r="S4105" s="1060">
        <f t="shared" si="193"/>
        <v>839.36122008004179</v>
      </c>
      <c r="T4105" s="1060">
        <f t="shared" si="194"/>
        <v>0.17829721627408965</v>
      </c>
    </row>
    <row r="4106" spans="1:20" s="1063" customFormat="1">
      <c r="A4106" s="1063" t="s">
        <v>846</v>
      </c>
      <c r="B4106" s="1063" t="s">
        <v>768</v>
      </c>
      <c r="C4106" s="1063" t="s">
        <v>118</v>
      </c>
      <c r="D4106" s="1063" t="s">
        <v>2502</v>
      </c>
      <c r="E4106" s="1066">
        <v>2020</v>
      </c>
      <c r="F4106" s="1067" t="s">
        <v>2503</v>
      </c>
      <c r="G4106" s="1064">
        <v>44106</v>
      </c>
      <c r="H4106" s="1117">
        <f t="shared" si="192"/>
        <v>2020</v>
      </c>
      <c r="I4106" s="1118">
        <v>44140.688893981482</v>
      </c>
      <c r="J4106" s="1063" t="s">
        <v>847</v>
      </c>
      <c r="K4106" s="1063" t="s">
        <v>842</v>
      </c>
      <c r="L4106" s="1063" t="s">
        <v>825</v>
      </c>
      <c r="M4106" s="1063">
        <v>126597</v>
      </c>
      <c r="N4106" s="1063">
        <v>0</v>
      </c>
      <c r="O4106" s="1062">
        <f>VLOOKUP(C4106,'A. Rate Class Allocations'!$B$124:$J$128,6,FALSE)</f>
        <v>0.96094519236849896</v>
      </c>
      <c r="P4106" s="1061">
        <f>VLOOKUP(C4106,'A. Rate Class Allocations'!$B$124:$J$128,8,FALSE)</f>
        <v>0.98007105038154396</v>
      </c>
      <c r="Q4106" s="1061">
        <f>VLOOKUP(C4106,'A. Rate Class Allocations'!$B$124:$J$128,7,FALSE)</f>
        <v>1.0700573423086499</v>
      </c>
      <c r="R4106" s="1061">
        <f>VLOOKUP(C4106,'A. Rate Class Allocations'!$B$124:$J$128,9,FALSE)</f>
        <v>0.85888650963597402</v>
      </c>
      <c r="S4106" s="1060">
        <f t="shared" si="193"/>
        <v>119228.36642423898</v>
      </c>
      <c r="T4106" s="1060">
        <f t="shared" si="194"/>
        <v>0</v>
      </c>
    </row>
    <row r="4107" spans="1:20" s="1063" customFormat="1">
      <c r="A4107" s="1063" t="s">
        <v>846</v>
      </c>
      <c r="B4107" s="1063" t="s">
        <v>768</v>
      </c>
      <c r="C4107" s="1063" t="s">
        <v>118</v>
      </c>
      <c r="D4107" s="1063" t="s">
        <v>2504</v>
      </c>
      <c r="E4107" s="1066">
        <v>2020</v>
      </c>
      <c r="F4107" s="1067" t="s">
        <v>2503</v>
      </c>
      <c r="G4107" s="1064">
        <v>42956</v>
      </c>
      <c r="H4107" s="1117">
        <f t="shared" si="192"/>
        <v>2017</v>
      </c>
      <c r="I4107" s="1118">
        <v>44167.60586087963</v>
      </c>
      <c r="J4107" s="1063" t="s">
        <v>847</v>
      </c>
      <c r="K4107" s="1063" t="s">
        <v>872</v>
      </c>
      <c r="L4107" s="1063" t="s">
        <v>825</v>
      </c>
      <c r="M4107" s="1063">
        <v>19031</v>
      </c>
      <c r="N4107" s="1063">
        <v>0</v>
      </c>
      <c r="O4107" s="1062">
        <f>VLOOKUP(C4107,'A. Rate Class Allocations'!$B$124:$J$128,6,FALSE)</f>
        <v>0.96094519236849896</v>
      </c>
      <c r="P4107" s="1061">
        <f>VLOOKUP(C4107,'A. Rate Class Allocations'!$B$124:$J$128,8,FALSE)</f>
        <v>0.98007105038154396</v>
      </c>
      <c r="Q4107" s="1061">
        <f>VLOOKUP(C4107,'A. Rate Class Allocations'!$B$124:$J$128,7,FALSE)</f>
        <v>1.0700573423086499</v>
      </c>
      <c r="R4107" s="1061">
        <f>VLOOKUP(C4107,'A. Rate Class Allocations'!$B$124:$J$128,9,FALSE)</f>
        <v>0.85888650963597402</v>
      </c>
      <c r="S4107" s="1060">
        <f t="shared" si="193"/>
        <v>17923.292348315455</v>
      </c>
      <c r="T4107" s="1060">
        <f t="shared" si="194"/>
        <v>0</v>
      </c>
    </row>
    <row r="4108" spans="1:20" s="1063" customFormat="1">
      <c r="A4108" s="1063" t="s">
        <v>846</v>
      </c>
      <c r="B4108" s="1063" t="s">
        <v>768</v>
      </c>
      <c r="C4108" s="1063" t="s">
        <v>118</v>
      </c>
      <c r="D4108" s="1063" t="s">
        <v>2505</v>
      </c>
      <c r="E4108" s="1066">
        <v>2020</v>
      </c>
      <c r="F4108" s="1067" t="s">
        <v>2503</v>
      </c>
      <c r="G4108" s="1064">
        <v>42643</v>
      </c>
      <c r="H4108" s="1117">
        <f t="shared" si="192"/>
        <v>2016</v>
      </c>
      <c r="I4108" s="1118">
        <v>44090.635037094908</v>
      </c>
      <c r="J4108" s="1063" t="s">
        <v>2155</v>
      </c>
      <c r="K4108" s="1063" t="s">
        <v>872</v>
      </c>
      <c r="L4108" s="1063" t="s">
        <v>825</v>
      </c>
      <c r="M4108" s="1063">
        <v>2234</v>
      </c>
      <c r="N4108" s="1063">
        <v>3.5</v>
      </c>
      <c r="O4108" s="1062">
        <f>VLOOKUP(C4108,'A. Rate Class Allocations'!$B$124:$J$128,6,FALSE)</f>
        <v>0.96094519236849896</v>
      </c>
      <c r="P4108" s="1061">
        <f>VLOOKUP(C4108,'A. Rate Class Allocations'!$B$124:$J$128,8,FALSE)</f>
        <v>0.98007105038154396</v>
      </c>
      <c r="Q4108" s="1061">
        <f>VLOOKUP(C4108,'A. Rate Class Allocations'!$B$124:$J$128,7,FALSE)</f>
        <v>1.0700573423086499</v>
      </c>
      <c r="R4108" s="1061">
        <f>VLOOKUP(C4108,'A. Rate Class Allocations'!$B$124:$J$128,9,FALSE)</f>
        <v>0.85888650963597402</v>
      </c>
      <c r="S4108" s="1060">
        <f t="shared" si="193"/>
        <v>2103.9690560736026</v>
      </c>
      <c r="T4108" s="1060">
        <f t="shared" si="194"/>
        <v>3.2167023554603804</v>
      </c>
    </row>
    <row r="4109" spans="1:20" s="1063" customFormat="1">
      <c r="A4109" s="1063" t="s">
        <v>846</v>
      </c>
      <c r="B4109" s="1063" t="s">
        <v>768</v>
      </c>
      <c r="C4109" s="1063" t="s">
        <v>118</v>
      </c>
      <c r="D4109" s="1063" t="s">
        <v>2506</v>
      </c>
      <c r="E4109" s="1066">
        <v>2020</v>
      </c>
      <c r="F4109" s="1067" t="s">
        <v>2503</v>
      </c>
      <c r="G4109" s="1064">
        <v>43853</v>
      </c>
      <c r="H4109" s="1117">
        <f t="shared" si="192"/>
        <v>2020</v>
      </c>
      <c r="I4109" s="1118">
        <v>44118.620863252312</v>
      </c>
      <c r="J4109" s="1063" t="s">
        <v>843</v>
      </c>
      <c r="K4109" s="1063" t="s">
        <v>842</v>
      </c>
      <c r="L4109" s="1063" t="s">
        <v>825</v>
      </c>
      <c r="M4109" s="1063">
        <v>37487.040000000001</v>
      </c>
      <c r="N4109" s="1063">
        <v>8.16</v>
      </c>
      <c r="O4109" s="1062">
        <f>VLOOKUP(C4109,'A. Rate Class Allocations'!$B$124:$J$128,6,FALSE)</f>
        <v>0.96094519236849896</v>
      </c>
      <c r="P4109" s="1061">
        <f>VLOOKUP(C4109,'A. Rate Class Allocations'!$B$124:$J$128,8,FALSE)</f>
        <v>0.98007105038154396</v>
      </c>
      <c r="Q4109" s="1061">
        <f>VLOOKUP(C4109,'A. Rate Class Allocations'!$B$124:$J$128,7,FALSE)</f>
        <v>1.0700573423086499</v>
      </c>
      <c r="R4109" s="1061">
        <f>VLOOKUP(C4109,'A. Rate Class Allocations'!$B$124:$J$128,9,FALSE)</f>
        <v>0.85888650963597402</v>
      </c>
      <c r="S4109" s="1060">
        <f t="shared" si="193"/>
        <v>35305.090494088356</v>
      </c>
      <c r="T4109" s="1060">
        <f t="shared" si="194"/>
        <v>7.4995117773019153</v>
      </c>
    </row>
    <row r="4110" spans="1:20" s="1063" customFormat="1">
      <c r="A4110" s="1063" t="s">
        <v>846</v>
      </c>
      <c r="B4110" s="1063" t="s">
        <v>768</v>
      </c>
      <c r="C4110" s="1063" t="s">
        <v>118</v>
      </c>
      <c r="D4110" s="1063" t="s">
        <v>2506</v>
      </c>
      <c r="E4110" s="1066">
        <v>2020</v>
      </c>
      <c r="F4110" s="1067" t="s">
        <v>2503</v>
      </c>
      <c r="G4110" s="1064">
        <v>43853</v>
      </c>
      <c r="H4110" s="1117">
        <f t="shared" si="192"/>
        <v>2020</v>
      </c>
      <c r="I4110" s="1118">
        <v>44118.620863252312</v>
      </c>
      <c r="J4110" s="1063" t="s">
        <v>843</v>
      </c>
      <c r="K4110" s="1063" t="s">
        <v>842</v>
      </c>
      <c r="L4110" s="1063" t="s">
        <v>825</v>
      </c>
      <c r="M4110" s="1063">
        <v>3316.5279999999998</v>
      </c>
      <c r="N4110" s="1063">
        <v>0.84799999999999998</v>
      </c>
      <c r="O4110" s="1062">
        <f>VLOOKUP(C4110,'A. Rate Class Allocations'!$B$124:$J$128,6,FALSE)</f>
        <v>0.96094519236849896</v>
      </c>
      <c r="P4110" s="1061">
        <f>VLOOKUP(C4110,'A. Rate Class Allocations'!$B$124:$J$128,8,FALSE)</f>
        <v>0.98007105038154396</v>
      </c>
      <c r="Q4110" s="1061">
        <f>VLOOKUP(C4110,'A. Rate Class Allocations'!$B$124:$J$128,7,FALSE)</f>
        <v>1.0700573423086499</v>
      </c>
      <c r="R4110" s="1061">
        <f>VLOOKUP(C4110,'A. Rate Class Allocations'!$B$124:$J$128,9,FALSE)</f>
        <v>0.85888650963597402</v>
      </c>
      <c r="S4110" s="1060">
        <f t="shared" si="193"/>
        <v>3123.4880418986895</v>
      </c>
      <c r="T4110" s="1060">
        <f t="shared" si="194"/>
        <v>0.77936102783725791</v>
      </c>
    </row>
    <row r="4111" spans="1:20" s="1063" customFormat="1">
      <c r="A4111" s="1063" t="s">
        <v>846</v>
      </c>
      <c r="B4111" s="1063" t="s">
        <v>768</v>
      </c>
      <c r="C4111" s="1063" t="s">
        <v>118</v>
      </c>
      <c r="D4111" s="1063" t="s">
        <v>2506</v>
      </c>
      <c r="E4111" s="1066">
        <v>2020</v>
      </c>
      <c r="F4111" s="1067" t="s">
        <v>2503</v>
      </c>
      <c r="G4111" s="1064">
        <v>43853</v>
      </c>
      <c r="H4111" s="1117">
        <f t="shared" si="192"/>
        <v>2020</v>
      </c>
      <c r="I4111" s="1118">
        <v>44118.620863252312</v>
      </c>
      <c r="J4111" s="1063" t="s">
        <v>847</v>
      </c>
      <c r="K4111" s="1063" t="s">
        <v>842</v>
      </c>
      <c r="L4111" s="1063" t="s">
        <v>825</v>
      </c>
      <c r="M4111" s="1063">
        <v>103876</v>
      </c>
      <c r="N4111" s="1063">
        <v>23.7</v>
      </c>
      <c r="O4111" s="1062">
        <f>VLOOKUP(C4111,'A. Rate Class Allocations'!$B$124:$J$128,6,FALSE)</f>
        <v>0.96094519236849896</v>
      </c>
      <c r="P4111" s="1061">
        <f>VLOOKUP(C4111,'A. Rate Class Allocations'!$B$124:$J$128,8,FALSE)</f>
        <v>0.98007105038154396</v>
      </c>
      <c r="Q4111" s="1061">
        <f>VLOOKUP(C4111,'A. Rate Class Allocations'!$B$124:$J$128,7,FALSE)</f>
        <v>1.0700573423086499</v>
      </c>
      <c r="R4111" s="1061">
        <f>VLOOKUP(C4111,'A. Rate Class Allocations'!$B$124:$J$128,9,FALSE)</f>
        <v>0.85888650963597402</v>
      </c>
      <c r="S4111" s="1060">
        <f t="shared" si="193"/>
        <v>97829.852134602304</v>
      </c>
      <c r="T4111" s="1060">
        <f t="shared" si="194"/>
        <v>21.781670235546002</v>
      </c>
    </row>
    <row r="4112" spans="1:20" s="1063" customFormat="1">
      <c r="A4112" s="1063" t="s">
        <v>846</v>
      </c>
      <c r="B4112" s="1063" t="s">
        <v>768</v>
      </c>
      <c r="C4112" s="1063" t="s">
        <v>118</v>
      </c>
      <c r="D4112" s="1063" t="s">
        <v>2506</v>
      </c>
      <c r="E4112" s="1066">
        <v>2020</v>
      </c>
      <c r="F4112" s="1067" t="s">
        <v>2503</v>
      </c>
      <c r="G4112" s="1064">
        <v>43853</v>
      </c>
      <c r="H4112" s="1117">
        <f t="shared" si="192"/>
        <v>2020</v>
      </c>
      <c r="I4112" s="1118">
        <v>44118.620863252312</v>
      </c>
      <c r="J4112" s="1063" t="s">
        <v>847</v>
      </c>
      <c r="K4112" s="1063" t="s">
        <v>842</v>
      </c>
      <c r="L4112" s="1063" t="s">
        <v>825</v>
      </c>
      <c r="M4112" s="1063">
        <v>8523</v>
      </c>
      <c r="N4112" s="1063">
        <v>0</v>
      </c>
      <c r="O4112" s="1062">
        <f>VLOOKUP(C4112,'A. Rate Class Allocations'!$B$124:$J$128,6,FALSE)</f>
        <v>0.96094519236849896</v>
      </c>
      <c r="P4112" s="1061">
        <f>VLOOKUP(C4112,'A. Rate Class Allocations'!$B$124:$J$128,8,FALSE)</f>
        <v>0.98007105038154396</v>
      </c>
      <c r="Q4112" s="1061">
        <f>VLOOKUP(C4112,'A. Rate Class Allocations'!$B$124:$J$128,7,FALSE)</f>
        <v>1.0700573423086499</v>
      </c>
      <c r="R4112" s="1061">
        <f>VLOOKUP(C4112,'A. Rate Class Allocations'!$B$124:$J$128,9,FALSE)</f>
        <v>0.85888650963597402</v>
      </c>
      <c r="S4112" s="1060">
        <f t="shared" si="193"/>
        <v>8026.9150693443662</v>
      </c>
      <c r="T4112" s="1060">
        <f t="shared" si="194"/>
        <v>0</v>
      </c>
    </row>
    <row r="4113" spans="1:20" s="1063" customFormat="1">
      <c r="A4113" s="1063" t="s">
        <v>846</v>
      </c>
      <c r="B4113" s="1063" t="s">
        <v>768</v>
      </c>
      <c r="C4113" s="1063" t="s">
        <v>118</v>
      </c>
      <c r="D4113" s="1063" t="s">
        <v>2507</v>
      </c>
      <c r="E4113" s="1066">
        <v>2020</v>
      </c>
      <c r="F4113" s="1067" t="s">
        <v>2503</v>
      </c>
      <c r="G4113" s="1064">
        <v>43182</v>
      </c>
      <c r="H4113" s="1117">
        <f t="shared" si="192"/>
        <v>2018</v>
      </c>
      <c r="I4113" s="1118">
        <v>44083.778769976852</v>
      </c>
      <c r="J4113" s="1063" t="s">
        <v>847</v>
      </c>
      <c r="K4113" s="1063" t="s">
        <v>842</v>
      </c>
      <c r="L4113" s="1063" t="s">
        <v>825</v>
      </c>
      <c r="M4113" s="1063">
        <v>4578</v>
      </c>
      <c r="N4113" s="1063">
        <v>1.1000000000000001</v>
      </c>
      <c r="O4113" s="1062">
        <f>VLOOKUP(C4113,'A. Rate Class Allocations'!$B$124:$J$128,6,FALSE)</f>
        <v>0.96094519236849896</v>
      </c>
      <c r="P4113" s="1061">
        <f>VLOOKUP(C4113,'A. Rate Class Allocations'!$B$124:$J$128,8,FALSE)</f>
        <v>0.98007105038154396</v>
      </c>
      <c r="Q4113" s="1061">
        <f>VLOOKUP(C4113,'A. Rate Class Allocations'!$B$124:$J$128,7,FALSE)</f>
        <v>1.0700573423086499</v>
      </c>
      <c r="R4113" s="1061">
        <f>VLOOKUP(C4113,'A. Rate Class Allocations'!$B$124:$J$128,9,FALSE)</f>
        <v>0.85888650963597402</v>
      </c>
      <c r="S4113" s="1060">
        <f t="shared" si="193"/>
        <v>4311.5355141920109</v>
      </c>
      <c r="T4113" s="1060">
        <f t="shared" si="194"/>
        <v>1.0109635974304052</v>
      </c>
    </row>
    <row r="4114" spans="1:20" s="1063" customFormat="1">
      <c r="A4114" s="1063" t="s">
        <v>846</v>
      </c>
      <c r="B4114" s="1063" t="s">
        <v>768</v>
      </c>
      <c r="C4114" s="1063" t="s">
        <v>118</v>
      </c>
      <c r="D4114" s="1063" t="s">
        <v>2508</v>
      </c>
      <c r="E4114" s="1066">
        <v>2020</v>
      </c>
      <c r="F4114" s="1067" t="s">
        <v>2503</v>
      </c>
      <c r="G4114" s="1064">
        <v>43815</v>
      </c>
      <c r="H4114" s="1117">
        <f t="shared" si="192"/>
        <v>2019</v>
      </c>
      <c r="I4114" s="1118">
        <v>44113.63391809028</v>
      </c>
      <c r="J4114" s="1063" t="s">
        <v>847</v>
      </c>
      <c r="K4114" s="1063" t="s">
        <v>842</v>
      </c>
      <c r="L4114" s="1063" t="s">
        <v>825</v>
      </c>
      <c r="M4114" s="1063">
        <v>68854</v>
      </c>
      <c r="N4114" s="1063">
        <v>7.86</v>
      </c>
      <c r="O4114" s="1062">
        <f>VLOOKUP(C4114,'A. Rate Class Allocations'!$B$124:$J$128,6,FALSE)</f>
        <v>0.96094519236849896</v>
      </c>
      <c r="P4114" s="1061">
        <f>VLOOKUP(C4114,'A. Rate Class Allocations'!$B$124:$J$128,8,FALSE)</f>
        <v>0.98007105038154396</v>
      </c>
      <c r="Q4114" s="1061">
        <f>VLOOKUP(C4114,'A. Rate Class Allocations'!$B$124:$J$128,7,FALSE)</f>
        <v>1.0700573423086499</v>
      </c>
      <c r="R4114" s="1061">
        <f>VLOOKUP(C4114,'A. Rate Class Allocations'!$B$124:$J$128,9,FALSE)</f>
        <v>0.85888650963597402</v>
      </c>
      <c r="S4114" s="1060">
        <f t="shared" si="193"/>
        <v>64846.322912664204</v>
      </c>
      <c r="T4114" s="1060">
        <f t="shared" si="194"/>
        <v>7.2237944325481687</v>
      </c>
    </row>
    <row r="4115" spans="1:20" s="1063" customFormat="1">
      <c r="A4115" s="1063" t="s">
        <v>846</v>
      </c>
      <c r="B4115" s="1063" t="s">
        <v>768</v>
      </c>
      <c r="C4115" s="1063" t="s">
        <v>118</v>
      </c>
      <c r="D4115" s="1063" t="s">
        <v>2508</v>
      </c>
      <c r="E4115" s="1066">
        <v>2020</v>
      </c>
      <c r="F4115" s="1067" t="s">
        <v>2503</v>
      </c>
      <c r="G4115" s="1064">
        <v>43815</v>
      </c>
      <c r="H4115" s="1117">
        <f t="shared" si="192"/>
        <v>2019</v>
      </c>
      <c r="I4115" s="1118">
        <v>44113.63391809028</v>
      </c>
      <c r="J4115" s="1063" t="s">
        <v>847</v>
      </c>
      <c r="K4115" s="1063" t="s">
        <v>872</v>
      </c>
      <c r="L4115" s="1063" t="s">
        <v>825</v>
      </c>
      <c r="M4115" s="1063">
        <v>160635</v>
      </c>
      <c r="N4115" s="1063">
        <v>0</v>
      </c>
      <c r="O4115" s="1062">
        <f>VLOOKUP(C4115,'A. Rate Class Allocations'!$B$124:$J$128,6,FALSE)</f>
        <v>0.96094519236849896</v>
      </c>
      <c r="P4115" s="1061">
        <f>VLOOKUP(C4115,'A. Rate Class Allocations'!$B$124:$J$128,8,FALSE)</f>
        <v>0.98007105038154396</v>
      </c>
      <c r="Q4115" s="1061">
        <f>VLOOKUP(C4115,'A. Rate Class Allocations'!$B$124:$J$128,7,FALSE)</f>
        <v>1.0700573423086499</v>
      </c>
      <c r="R4115" s="1061">
        <f>VLOOKUP(C4115,'A. Rate Class Allocations'!$B$124:$J$128,9,FALSE)</f>
        <v>0.85888650963597402</v>
      </c>
      <c r="S4115" s="1060">
        <f t="shared" si="193"/>
        <v>151285.16979515809</v>
      </c>
      <c r="T4115" s="1060">
        <f t="shared" si="194"/>
        <v>0</v>
      </c>
    </row>
    <row r="4116" spans="1:20" s="1063" customFormat="1">
      <c r="A4116" s="1063" t="s">
        <v>846</v>
      </c>
      <c r="B4116" s="1063" t="s">
        <v>768</v>
      </c>
      <c r="C4116" s="1063" t="s">
        <v>118</v>
      </c>
      <c r="D4116" s="1063" t="s">
        <v>2509</v>
      </c>
      <c r="E4116" s="1066">
        <v>2020</v>
      </c>
      <c r="F4116" s="1067" t="s">
        <v>2503</v>
      </c>
      <c r="G4116" s="1064">
        <v>43047</v>
      </c>
      <c r="H4116" s="1117">
        <f t="shared" si="192"/>
        <v>2017</v>
      </c>
      <c r="I4116" s="1118">
        <v>44090.633770601853</v>
      </c>
      <c r="J4116" s="1063" t="s">
        <v>843</v>
      </c>
      <c r="K4116" s="1063" t="s">
        <v>842</v>
      </c>
      <c r="L4116" s="1063" t="s">
        <v>825</v>
      </c>
      <c r="M4116" s="1063">
        <v>16722.16</v>
      </c>
      <c r="N4116" s="1063">
        <v>3.64</v>
      </c>
      <c r="O4116" s="1062">
        <f>VLOOKUP(C4116,'A. Rate Class Allocations'!$B$124:$J$128,6,FALSE)</f>
        <v>0.96094519236849896</v>
      </c>
      <c r="P4116" s="1061">
        <f>VLOOKUP(C4116,'A. Rate Class Allocations'!$B$124:$J$128,8,FALSE)</f>
        <v>0.98007105038154396</v>
      </c>
      <c r="Q4116" s="1061">
        <f>VLOOKUP(C4116,'A. Rate Class Allocations'!$B$124:$J$128,7,FALSE)</f>
        <v>1.0700573423086499</v>
      </c>
      <c r="R4116" s="1061">
        <f>VLOOKUP(C4116,'A. Rate Class Allocations'!$B$124:$J$128,9,FALSE)</f>
        <v>0.85888650963597402</v>
      </c>
      <c r="S4116" s="1060">
        <f t="shared" si="193"/>
        <v>15748.839387068823</v>
      </c>
      <c r="T4116" s="1060">
        <f t="shared" si="194"/>
        <v>3.3453704496787955</v>
      </c>
    </row>
    <row r="4117" spans="1:20" s="1063" customFormat="1">
      <c r="A4117" s="1063" t="s">
        <v>846</v>
      </c>
      <c r="B4117" s="1063" t="s">
        <v>768</v>
      </c>
      <c r="C4117" s="1063" t="s">
        <v>118</v>
      </c>
      <c r="D4117" s="1063" t="s">
        <v>2510</v>
      </c>
      <c r="E4117" s="1066">
        <v>2020</v>
      </c>
      <c r="F4117" s="1067" t="s">
        <v>2503</v>
      </c>
      <c r="G4117" s="1064">
        <v>44118</v>
      </c>
      <c r="H4117" s="1117">
        <f t="shared" si="192"/>
        <v>2020</v>
      </c>
      <c r="I4117" s="1118">
        <v>44166.887232187502</v>
      </c>
      <c r="J4117" s="1063" t="s">
        <v>843</v>
      </c>
      <c r="K4117" s="1063" t="s">
        <v>842</v>
      </c>
      <c r="L4117" s="1063" t="s">
        <v>825</v>
      </c>
      <c r="M4117" s="1063">
        <v>9340.7999999999993</v>
      </c>
      <c r="N4117" s="1063">
        <v>0</v>
      </c>
      <c r="O4117" s="1062">
        <f>VLOOKUP(C4117,'A. Rate Class Allocations'!$B$124:$J$128,6,FALSE)</f>
        <v>0.96094519236849896</v>
      </c>
      <c r="P4117" s="1061">
        <f>VLOOKUP(C4117,'A. Rate Class Allocations'!$B$124:$J$128,8,FALSE)</f>
        <v>0.98007105038154396</v>
      </c>
      <c r="Q4117" s="1061">
        <f>VLOOKUP(C4117,'A. Rate Class Allocations'!$B$124:$J$128,7,FALSE)</f>
        <v>1.0700573423086499</v>
      </c>
      <c r="R4117" s="1061">
        <f>VLOOKUP(C4117,'A. Rate Class Allocations'!$B$124:$J$128,9,FALSE)</f>
        <v>0.85888650963597402</v>
      </c>
      <c r="S4117" s="1060">
        <f t="shared" si="193"/>
        <v>8797.1146638192949</v>
      </c>
      <c r="T4117" s="1060">
        <f t="shared" si="194"/>
        <v>0</v>
      </c>
    </row>
    <row r="4118" spans="1:20" s="1063" customFormat="1">
      <c r="A4118" s="1063" t="s">
        <v>846</v>
      </c>
      <c r="B4118" s="1063" t="s">
        <v>768</v>
      </c>
      <c r="C4118" s="1063" t="s">
        <v>118</v>
      </c>
      <c r="D4118" s="1063" t="s">
        <v>2511</v>
      </c>
      <c r="E4118" s="1066">
        <v>2020</v>
      </c>
      <c r="F4118" s="1067" t="s">
        <v>2503</v>
      </c>
      <c r="G4118" s="1064">
        <v>43346</v>
      </c>
      <c r="H4118" s="1117">
        <f t="shared" si="192"/>
        <v>2018</v>
      </c>
      <c r="I4118" s="1118">
        <v>44090.634127754631</v>
      </c>
      <c r="J4118" s="1063" t="s">
        <v>843</v>
      </c>
      <c r="K4118" s="1063" t="s">
        <v>842</v>
      </c>
      <c r="L4118" s="1063" t="s">
        <v>825</v>
      </c>
      <c r="M4118" s="1063">
        <v>11944.4</v>
      </c>
      <c r="N4118" s="1063">
        <v>2.6</v>
      </c>
      <c r="O4118" s="1062">
        <f>VLOOKUP(C4118,'A. Rate Class Allocations'!$B$124:$J$128,6,FALSE)</f>
        <v>0.96094519236849896</v>
      </c>
      <c r="P4118" s="1061">
        <f>VLOOKUP(C4118,'A. Rate Class Allocations'!$B$124:$J$128,8,FALSE)</f>
        <v>0.98007105038154396</v>
      </c>
      <c r="Q4118" s="1061">
        <f>VLOOKUP(C4118,'A. Rate Class Allocations'!$B$124:$J$128,7,FALSE)</f>
        <v>1.0700573423086499</v>
      </c>
      <c r="R4118" s="1061">
        <f>VLOOKUP(C4118,'A. Rate Class Allocations'!$B$124:$J$128,9,FALSE)</f>
        <v>0.85888650963597402</v>
      </c>
      <c r="S4118" s="1060">
        <f t="shared" si="193"/>
        <v>11249.170990763445</v>
      </c>
      <c r="T4118" s="1060">
        <f t="shared" si="194"/>
        <v>2.38955032119914</v>
      </c>
    </row>
    <row r="4119" spans="1:20" s="1063" customFormat="1">
      <c r="A4119" s="1063" t="s">
        <v>846</v>
      </c>
      <c r="B4119" s="1063" t="s">
        <v>768</v>
      </c>
      <c r="C4119" s="1063" t="s">
        <v>118</v>
      </c>
      <c r="D4119" s="1063" t="s">
        <v>2512</v>
      </c>
      <c r="E4119" s="1066">
        <v>2020</v>
      </c>
      <c r="F4119" s="1067" t="s">
        <v>2503</v>
      </c>
      <c r="G4119" s="1064">
        <v>43307</v>
      </c>
      <c r="H4119" s="1117">
        <f t="shared" si="192"/>
        <v>2018</v>
      </c>
      <c r="I4119" s="1118">
        <v>44090.63447394676</v>
      </c>
      <c r="J4119" s="1063" t="s">
        <v>843</v>
      </c>
      <c r="K4119" s="1063" t="s">
        <v>842</v>
      </c>
      <c r="L4119" s="1063" t="s">
        <v>825</v>
      </c>
      <c r="M4119" s="1063">
        <v>5972.2</v>
      </c>
      <c r="N4119" s="1063">
        <v>1.3</v>
      </c>
      <c r="O4119" s="1062">
        <f>VLOOKUP(C4119,'A. Rate Class Allocations'!$B$124:$J$128,6,FALSE)</f>
        <v>0.96094519236849896</v>
      </c>
      <c r="P4119" s="1061">
        <f>VLOOKUP(C4119,'A. Rate Class Allocations'!$B$124:$J$128,8,FALSE)</f>
        <v>0.98007105038154396</v>
      </c>
      <c r="Q4119" s="1061">
        <f>VLOOKUP(C4119,'A. Rate Class Allocations'!$B$124:$J$128,7,FALSE)</f>
        <v>1.0700573423086499</v>
      </c>
      <c r="R4119" s="1061">
        <f>VLOOKUP(C4119,'A. Rate Class Allocations'!$B$124:$J$128,9,FALSE)</f>
        <v>0.85888650963597402</v>
      </c>
      <c r="S4119" s="1060">
        <f t="shared" si="193"/>
        <v>5624.5854953817225</v>
      </c>
      <c r="T4119" s="1060">
        <f t="shared" si="194"/>
        <v>1.19477516059957</v>
      </c>
    </row>
    <row r="4120" spans="1:20" s="1063" customFormat="1">
      <c r="A4120" s="1063" t="s">
        <v>846</v>
      </c>
      <c r="B4120" s="1063" t="s">
        <v>768</v>
      </c>
      <c r="C4120" s="1063" t="s">
        <v>118</v>
      </c>
      <c r="D4120" s="1063" t="s">
        <v>2513</v>
      </c>
      <c r="E4120" s="1066">
        <v>2020</v>
      </c>
      <c r="F4120" s="1067" t="s">
        <v>2503</v>
      </c>
      <c r="G4120" s="1064">
        <v>43049</v>
      </c>
      <c r="H4120" s="1117">
        <f t="shared" si="192"/>
        <v>2017</v>
      </c>
      <c r="I4120" s="1118">
        <v>44090.634774710648</v>
      </c>
      <c r="J4120" s="1063" t="s">
        <v>843</v>
      </c>
      <c r="K4120" s="1063" t="s">
        <v>842</v>
      </c>
      <c r="L4120" s="1063" t="s">
        <v>825</v>
      </c>
      <c r="M4120" s="1063">
        <v>1516.02</v>
      </c>
      <c r="N4120" s="1063">
        <v>0.33</v>
      </c>
      <c r="O4120" s="1062">
        <f>VLOOKUP(C4120,'A. Rate Class Allocations'!$B$124:$J$128,6,FALSE)</f>
        <v>0.96094519236849896</v>
      </c>
      <c r="P4120" s="1061">
        <f>VLOOKUP(C4120,'A. Rate Class Allocations'!$B$124:$J$128,8,FALSE)</f>
        <v>0.98007105038154396</v>
      </c>
      <c r="Q4120" s="1061">
        <f>VLOOKUP(C4120,'A. Rate Class Allocations'!$B$124:$J$128,7,FALSE)</f>
        <v>1.0700573423086499</v>
      </c>
      <c r="R4120" s="1061">
        <f>VLOOKUP(C4120,'A. Rate Class Allocations'!$B$124:$J$128,9,FALSE)</f>
        <v>0.85888650963597402</v>
      </c>
      <c r="S4120" s="1060">
        <f t="shared" si="193"/>
        <v>1427.7793949815143</v>
      </c>
      <c r="T4120" s="1060">
        <f t="shared" si="194"/>
        <v>0.30328907922912163</v>
      </c>
    </row>
    <row r="4121" spans="1:20" s="1063" customFormat="1">
      <c r="A4121" s="1063" t="s">
        <v>846</v>
      </c>
      <c r="B4121" s="1063" t="s">
        <v>768</v>
      </c>
      <c r="C4121" s="1063" t="s">
        <v>118</v>
      </c>
      <c r="D4121" s="1063" t="s">
        <v>2513</v>
      </c>
      <c r="E4121" s="1066">
        <v>2020</v>
      </c>
      <c r="F4121" s="1067" t="s">
        <v>2503</v>
      </c>
      <c r="G4121" s="1064">
        <v>43049</v>
      </c>
      <c r="H4121" s="1117">
        <f t="shared" si="192"/>
        <v>2017</v>
      </c>
      <c r="I4121" s="1118">
        <v>44090.634774710648</v>
      </c>
      <c r="J4121" s="1063" t="s">
        <v>847</v>
      </c>
      <c r="K4121" s="1063" t="s">
        <v>842</v>
      </c>
      <c r="L4121" s="1063" t="s">
        <v>825</v>
      </c>
      <c r="M4121" s="1063">
        <v>4896</v>
      </c>
      <c r="N4121" s="1063">
        <v>0.8</v>
      </c>
      <c r="O4121" s="1062">
        <f>VLOOKUP(C4121,'A. Rate Class Allocations'!$B$124:$J$128,6,FALSE)</f>
        <v>0.96094519236849896</v>
      </c>
      <c r="P4121" s="1061">
        <f>VLOOKUP(C4121,'A. Rate Class Allocations'!$B$124:$J$128,8,FALSE)</f>
        <v>0.98007105038154396</v>
      </c>
      <c r="Q4121" s="1061">
        <f>VLOOKUP(C4121,'A. Rate Class Allocations'!$B$124:$J$128,7,FALSE)</f>
        <v>1.0700573423086499</v>
      </c>
      <c r="R4121" s="1061">
        <f>VLOOKUP(C4121,'A. Rate Class Allocations'!$B$124:$J$128,9,FALSE)</f>
        <v>0.85888650963597402</v>
      </c>
      <c r="S4121" s="1060">
        <f t="shared" si="193"/>
        <v>4611.0261855579038</v>
      </c>
      <c r="T4121" s="1060">
        <f t="shared" si="194"/>
        <v>0.73524625267665844</v>
      </c>
    </row>
    <row r="4122" spans="1:20" s="1063" customFormat="1">
      <c r="A4122" s="1063" t="s">
        <v>846</v>
      </c>
      <c r="B4122" s="1063" t="s">
        <v>768</v>
      </c>
      <c r="C4122" s="1063" t="s">
        <v>118</v>
      </c>
      <c r="D4122" s="1063" t="s">
        <v>2514</v>
      </c>
      <c r="E4122" s="1066">
        <v>2020</v>
      </c>
      <c r="F4122" s="1067" t="s">
        <v>2503</v>
      </c>
      <c r="G4122" s="1064">
        <v>43221</v>
      </c>
      <c r="H4122" s="1117">
        <f t="shared" ref="H4122:H4165" si="195">YEAR(G4122)</f>
        <v>2018</v>
      </c>
      <c r="I4122" s="1118">
        <v>44090.633954456018</v>
      </c>
      <c r="J4122" s="1063" t="s">
        <v>843</v>
      </c>
      <c r="K4122" s="1063" t="s">
        <v>842</v>
      </c>
      <c r="L4122" s="1063" t="s">
        <v>825</v>
      </c>
      <c r="M4122" s="1063">
        <v>11944.4</v>
      </c>
      <c r="N4122" s="1063">
        <v>2.6</v>
      </c>
      <c r="O4122" s="1062">
        <f>VLOOKUP(C4122,'A. Rate Class Allocations'!$B$124:$J$128,6,FALSE)</f>
        <v>0.96094519236849896</v>
      </c>
      <c r="P4122" s="1061">
        <f>VLOOKUP(C4122,'A. Rate Class Allocations'!$B$124:$J$128,8,FALSE)</f>
        <v>0.98007105038154396</v>
      </c>
      <c r="Q4122" s="1061">
        <f>VLOOKUP(C4122,'A. Rate Class Allocations'!$B$124:$J$128,7,FALSE)</f>
        <v>1.0700573423086499</v>
      </c>
      <c r="R4122" s="1061">
        <f>VLOOKUP(C4122,'A. Rate Class Allocations'!$B$124:$J$128,9,FALSE)</f>
        <v>0.85888650963597402</v>
      </c>
      <c r="S4122" s="1060">
        <f t="shared" ref="S4122:S4165" si="196">M4122*O4122*P4122</f>
        <v>11249.170990763445</v>
      </c>
      <c r="T4122" s="1060">
        <f t="shared" ref="T4122:T4165" si="197">N4122*Q4122*R4122</f>
        <v>2.38955032119914</v>
      </c>
    </row>
    <row r="4123" spans="1:20" s="1063" customFormat="1">
      <c r="A4123" s="1063" t="s">
        <v>846</v>
      </c>
      <c r="B4123" s="1063" t="s">
        <v>768</v>
      </c>
      <c r="C4123" s="1063" t="s">
        <v>118</v>
      </c>
      <c r="D4123" s="1063" t="s">
        <v>2515</v>
      </c>
      <c r="E4123" s="1066">
        <v>2020</v>
      </c>
      <c r="F4123" s="1067" t="s">
        <v>2503</v>
      </c>
      <c r="G4123" s="1064">
        <v>43449</v>
      </c>
      <c r="H4123" s="1117">
        <f t="shared" si="195"/>
        <v>2018</v>
      </c>
      <c r="I4123" s="1118">
        <v>44201.790911249998</v>
      </c>
      <c r="J4123" s="1063" t="s">
        <v>843</v>
      </c>
      <c r="K4123" s="1063" t="s">
        <v>842</v>
      </c>
      <c r="L4123" s="1063" t="s">
        <v>825</v>
      </c>
      <c r="M4123" s="1063">
        <v>13185.552</v>
      </c>
      <c r="N4123" s="1063">
        <v>1.5052000000000001</v>
      </c>
      <c r="O4123" s="1062">
        <f>VLOOKUP(C4123,'A. Rate Class Allocations'!$B$124:$J$128,6,FALSE)</f>
        <v>0.96094519236849896</v>
      </c>
      <c r="P4123" s="1061">
        <f>VLOOKUP(C4123,'A. Rate Class Allocations'!$B$124:$J$128,8,FALSE)</f>
        <v>0.98007105038154396</v>
      </c>
      <c r="Q4123" s="1061">
        <f>VLOOKUP(C4123,'A. Rate Class Allocations'!$B$124:$J$128,7,FALSE)</f>
        <v>1.0700573423086499</v>
      </c>
      <c r="R4123" s="1061">
        <f>VLOOKUP(C4123,'A. Rate Class Allocations'!$B$124:$J$128,9,FALSE)</f>
        <v>0.85888650963597402</v>
      </c>
      <c r="S4123" s="1060">
        <f t="shared" si="196"/>
        <v>12418.081197515399</v>
      </c>
      <c r="T4123" s="1060">
        <f t="shared" si="197"/>
        <v>1.3833658244111329</v>
      </c>
    </row>
    <row r="4124" spans="1:20" s="1063" customFormat="1">
      <c r="A4124" s="1063" t="s">
        <v>846</v>
      </c>
      <c r="B4124" s="1063" t="s">
        <v>768</v>
      </c>
      <c r="C4124" s="1063" t="s">
        <v>118</v>
      </c>
      <c r="D4124" s="1063" t="s">
        <v>2515</v>
      </c>
      <c r="E4124" s="1066">
        <v>2020</v>
      </c>
      <c r="F4124" s="1067" t="s">
        <v>2503</v>
      </c>
      <c r="G4124" s="1064">
        <v>43449</v>
      </c>
      <c r="H4124" s="1117">
        <f t="shared" si="195"/>
        <v>2018</v>
      </c>
      <c r="I4124" s="1118">
        <v>44201.790911249998</v>
      </c>
      <c r="J4124" s="1063" t="s">
        <v>843</v>
      </c>
      <c r="K4124" s="1063" t="s">
        <v>842</v>
      </c>
      <c r="L4124" s="1063" t="s">
        <v>825</v>
      </c>
      <c r="M4124" s="1063">
        <v>3355.6379999999999</v>
      </c>
      <c r="N4124" s="1063">
        <v>0.85799999999999998</v>
      </c>
      <c r="O4124" s="1062">
        <f>VLOOKUP(C4124,'A. Rate Class Allocations'!$B$124:$J$128,6,FALSE)</f>
        <v>0.96094519236849896</v>
      </c>
      <c r="P4124" s="1061">
        <f>VLOOKUP(C4124,'A. Rate Class Allocations'!$B$124:$J$128,8,FALSE)</f>
        <v>0.98007105038154396</v>
      </c>
      <c r="Q4124" s="1061">
        <f>VLOOKUP(C4124,'A. Rate Class Allocations'!$B$124:$J$128,7,FALSE)</f>
        <v>1.0700573423086499</v>
      </c>
      <c r="R4124" s="1061">
        <f>VLOOKUP(C4124,'A. Rate Class Allocations'!$B$124:$J$128,9,FALSE)</f>
        <v>0.85888650963597402</v>
      </c>
      <c r="S4124" s="1060">
        <f t="shared" si="196"/>
        <v>3160.3216272984382</v>
      </c>
      <c r="T4124" s="1060">
        <f t="shared" si="197"/>
        <v>0.78855160599571616</v>
      </c>
    </row>
    <row r="4125" spans="1:20" s="1063" customFormat="1">
      <c r="A4125" s="1063" t="s">
        <v>846</v>
      </c>
      <c r="B4125" s="1063" t="s">
        <v>768</v>
      </c>
      <c r="C4125" s="1063" t="s">
        <v>118</v>
      </c>
      <c r="D4125" s="1063" t="s">
        <v>2515</v>
      </c>
      <c r="E4125" s="1066">
        <v>2020</v>
      </c>
      <c r="F4125" s="1067" t="s">
        <v>2503</v>
      </c>
      <c r="G4125" s="1064">
        <v>43449</v>
      </c>
      <c r="H4125" s="1117">
        <f t="shared" si="195"/>
        <v>2018</v>
      </c>
      <c r="I4125" s="1118">
        <v>44201.790911249998</v>
      </c>
      <c r="J4125" s="1063" t="s">
        <v>843</v>
      </c>
      <c r="K4125" s="1063" t="s">
        <v>842</v>
      </c>
      <c r="L4125" s="1063" t="s">
        <v>825</v>
      </c>
      <c r="M4125" s="1063">
        <v>6589.44</v>
      </c>
      <c r="N4125" s="1063">
        <v>1.6848000000000001</v>
      </c>
      <c r="O4125" s="1062">
        <f>VLOOKUP(C4125,'A. Rate Class Allocations'!$B$124:$J$128,6,FALSE)</f>
        <v>0.96094519236849896</v>
      </c>
      <c r="P4125" s="1061">
        <f>VLOOKUP(C4125,'A. Rate Class Allocations'!$B$124:$J$128,8,FALSE)</f>
        <v>0.98007105038154396</v>
      </c>
      <c r="Q4125" s="1061">
        <f>VLOOKUP(C4125,'A. Rate Class Allocations'!$B$124:$J$128,7,FALSE)</f>
        <v>1.0700573423086499</v>
      </c>
      <c r="R4125" s="1061">
        <f>VLOOKUP(C4125,'A. Rate Class Allocations'!$B$124:$J$128,9,FALSE)</f>
        <v>0.85888650963597402</v>
      </c>
      <c r="S4125" s="1060">
        <f t="shared" si="196"/>
        <v>6205.8987720920495</v>
      </c>
      <c r="T4125" s="1060">
        <f t="shared" si="197"/>
        <v>1.5484286081370426</v>
      </c>
    </row>
    <row r="4126" spans="1:20" s="1063" customFormat="1">
      <c r="A4126" s="1063" t="s">
        <v>846</v>
      </c>
      <c r="B4126" s="1063" t="s">
        <v>768</v>
      </c>
      <c r="C4126" s="1063" t="s">
        <v>118</v>
      </c>
      <c r="D4126" s="1063" t="s">
        <v>2515</v>
      </c>
      <c r="E4126" s="1066">
        <v>2020</v>
      </c>
      <c r="F4126" s="1067" t="s">
        <v>2503</v>
      </c>
      <c r="G4126" s="1064">
        <v>43449</v>
      </c>
      <c r="H4126" s="1117">
        <f t="shared" si="195"/>
        <v>2018</v>
      </c>
      <c r="I4126" s="1118">
        <v>44201.790911249998</v>
      </c>
      <c r="J4126" s="1063" t="s">
        <v>843</v>
      </c>
      <c r="K4126" s="1063" t="s">
        <v>842</v>
      </c>
      <c r="L4126" s="1063" t="s">
        <v>825</v>
      </c>
      <c r="M4126" s="1063">
        <v>455.95</v>
      </c>
      <c r="N4126" s="1063">
        <v>0.1166</v>
      </c>
      <c r="O4126" s="1062">
        <f>VLOOKUP(C4126,'A. Rate Class Allocations'!$B$124:$J$128,6,FALSE)</f>
        <v>0.96094519236849896</v>
      </c>
      <c r="P4126" s="1061">
        <f>VLOOKUP(C4126,'A. Rate Class Allocations'!$B$124:$J$128,8,FALSE)</f>
        <v>0.98007105038154396</v>
      </c>
      <c r="Q4126" s="1061">
        <f>VLOOKUP(C4126,'A. Rate Class Allocations'!$B$124:$J$128,7,FALSE)</f>
        <v>1.0700573423086499</v>
      </c>
      <c r="R4126" s="1061">
        <f>VLOOKUP(C4126,'A. Rate Class Allocations'!$B$124:$J$128,9,FALSE)</f>
        <v>0.85888650963597402</v>
      </c>
      <c r="S4126" s="1060">
        <f t="shared" si="196"/>
        <v>429.41123147572029</v>
      </c>
      <c r="T4126" s="1060">
        <f t="shared" si="197"/>
        <v>0.10716214132762296</v>
      </c>
    </row>
    <row r="4127" spans="1:20" s="1063" customFormat="1">
      <c r="A4127" s="1063" t="s">
        <v>846</v>
      </c>
      <c r="B4127" s="1063" t="s">
        <v>768</v>
      </c>
      <c r="C4127" s="1063" t="s">
        <v>118</v>
      </c>
      <c r="D4127" s="1063" t="s">
        <v>2515</v>
      </c>
      <c r="E4127" s="1066">
        <v>2020</v>
      </c>
      <c r="F4127" s="1067" t="s">
        <v>2503</v>
      </c>
      <c r="G4127" s="1064">
        <v>43449</v>
      </c>
      <c r="H4127" s="1117">
        <f t="shared" si="195"/>
        <v>2018</v>
      </c>
      <c r="I4127" s="1118">
        <v>44201.790911249998</v>
      </c>
      <c r="J4127" s="1063" t="s">
        <v>843</v>
      </c>
      <c r="K4127" s="1063" t="s">
        <v>842</v>
      </c>
      <c r="L4127" s="1063" t="s">
        <v>825</v>
      </c>
      <c r="M4127" s="1063">
        <v>2315.3119999999999</v>
      </c>
      <c r="N4127" s="1063">
        <v>0.59199999999999997</v>
      </c>
      <c r="O4127" s="1062">
        <f>VLOOKUP(C4127,'A. Rate Class Allocations'!$B$124:$J$128,6,FALSE)</f>
        <v>0.96094519236849896</v>
      </c>
      <c r="P4127" s="1061">
        <f>VLOOKUP(C4127,'A. Rate Class Allocations'!$B$124:$J$128,8,FALSE)</f>
        <v>0.98007105038154396</v>
      </c>
      <c r="Q4127" s="1061">
        <f>VLOOKUP(C4127,'A. Rate Class Allocations'!$B$124:$J$128,7,FALSE)</f>
        <v>1.0700573423086499</v>
      </c>
      <c r="R4127" s="1061">
        <f>VLOOKUP(C4127,'A. Rate Class Allocations'!$B$124:$J$128,9,FALSE)</f>
        <v>0.85888650963597402</v>
      </c>
      <c r="S4127" s="1060">
        <f t="shared" si="196"/>
        <v>2180.5482556651232</v>
      </c>
      <c r="T4127" s="1060">
        <f t="shared" si="197"/>
        <v>0.54408222698072717</v>
      </c>
    </row>
    <row r="4128" spans="1:20" s="1063" customFormat="1">
      <c r="A4128" s="1063" t="s">
        <v>846</v>
      </c>
      <c r="B4128" s="1063" t="s">
        <v>768</v>
      </c>
      <c r="C4128" s="1063" t="s">
        <v>118</v>
      </c>
      <c r="D4128" s="1063" t="s">
        <v>2515</v>
      </c>
      <c r="E4128" s="1066">
        <v>2020</v>
      </c>
      <c r="F4128" s="1067" t="s">
        <v>2503</v>
      </c>
      <c r="G4128" s="1064">
        <v>43449</v>
      </c>
      <c r="H4128" s="1117">
        <f t="shared" si="195"/>
        <v>2018</v>
      </c>
      <c r="I4128" s="1118">
        <v>44201.790911249998</v>
      </c>
      <c r="J4128" s="1063" t="s">
        <v>843</v>
      </c>
      <c r="K4128" s="1063" t="s">
        <v>842</v>
      </c>
      <c r="L4128" s="1063" t="s">
        <v>825</v>
      </c>
      <c r="M4128" s="1063">
        <v>8682.66</v>
      </c>
      <c r="N4128" s="1063">
        <v>1.89</v>
      </c>
      <c r="O4128" s="1062">
        <f>VLOOKUP(C4128,'A. Rate Class Allocations'!$B$124:$J$128,6,FALSE)</f>
        <v>0.96094519236849896</v>
      </c>
      <c r="P4128" s="1061">
        <f>VLOOKUP(C4128,'A. Rate Class Allocations'!$B$124:$J$128,8,FALSE)</f>
        <v>0.98007105038154396</v>
      </c>
      <c r="Q4128" s="1061">
        <f>VLOOKUP(C4128,'A. Rate Class Allocations'!$B$124:$J$128,7,FALSE)</f>
        <v>1.0700573423086499</v>
      </c>
      <c r="R4128" s="1061">
        <f>VLOOKUP(C4128,'A. Rate Class Allocations'!$B$124:$J$128,9,FALSE)</f>
        <v>0.85888650963597402</v>
      </c>
      <c r="S4128" s="1060">
        <f t="shared" si="196"/>
        <v>8177.2819894395816</v>
      </c>
      <c r="T4128" s="1060">
        <f t="shared" si="197"/>
        <v>1.7370192719486053</v>
      </c>
    </row>
    <row r="4129" spans="1:20" s="1063" customFormat="1">
      <c r="A4129" s="1063" t="s">
        <v>846</v>
      </c>
      <c r="B4129" s="1063" t="s">
        <v>768</v>
      </c>
      <c r="C4129" s="1063" t="s">
        <v>118</v>
      </c>
      <c r="D4129" s="1063" t="s">
        <v>2515</v>
      </c>
      <c r="E4129" s="1066">
        <v>2020</v>
      </c>
      <c r="F4129" s="1067" t="s">
        <v>2503</v>
      </c>
      <c r="G4129" s="1064">
        <v>43449</v>
      </c>
      <c r="H4129" s="1117">
        <f t="shared" si="195"/>
        <v>2018</v>
      </c>
      <c r="I4129" s="1118">
        <v>44201.790911249998</v>
      </c>
      <c r="J4129" s="1063" t="s">
        <v>843</v>
      </c>
      <c r="K4129" s="1063" t="s">
        <v>842</v>
      </c>
      <c r="L4129" s="1063" t="s">
        <v>825</v>
      </c>
      <c r="M4129" s="1063">
        <v>10249.214</v>
      </c>
      <c r="N4129" s="1063">
        <v>2.2309999999999999</v>
      </c>
      <c r="O4129" s="1062">
        <f>VLOOKUP(C4129,'A. Rate Class Allocations'!$B$124:$J$128,6,FALSE)</f>
        <v>0.96094519236849896</v>
      </c>
      <c r="P4129" s="1061">
        <f>VLOOKUP(C4129,'A. Rate Class Allocations'!$B$124:$J$128,8,FALSE)</f>
        <v>0.98007105038154396</v>
      </c>
      <c r="Q4129" s="1061">
        <f>VLOOKUP(C4129,'A. Rate Class Allocations'!$B$124:$J$128,7,FALSE)</f>
        <v>1.0700573423086499</v>
      </c>
      <c r="R4129" s="1061">
        <f>VLOOKUP(C4129,'A. Rate Class Allocations'!$B$124:$J$128,9,FALSE)</f>
        <v>0.85888650963597402</v>
      </c>
      <c r="S4129" s="1060">
        <f t="shared" si="196"/>
        <v>9652.6540309204811</v>
      </c>
      <c r="T4129" s="1060">
        <f t="shared" si="197"/>
        <v>2.0504179871520307</v>
      </c>
    </row>
    <row r="4130" spans="1:20" s="1063" customFormat="1">
      <c r="A4130" s="1063" t="s">
        <v>846</v>
      </c>
      <c r="B4130" s="1063" t="s">
        <v>768</v>
      </c>
      <c r="C4130" s="1063" t="s">
        <v>118</v>
      </c>
      <c r="D4130" s="1063" t="s">
        <v>2516</v>
      </c>
      <c r="E4130" s="1066">
        <v>2020</v>
      </c>
      <c r="F4130" s="1067" t="s">
        <v>2503</v>
      </c>
      <c r="G4130" s="1064">
        <v>43420</v>
      </c>
      <c r="H4130" s="1117">
        <f t="shared" si="195"/>
        <v>2018</v>
      </c>
      <c r="I4130" s="1118">
        <v>44099.559712847222</v>
      </c>
      <c r="J4130" s="1063" t="s">
        <v>843</v>
      </c>
      <c r="K4130" s="1063" t="s">
        <v>842</v>
      </c>
      <c r="L4130" s="1063" t="s">
        <v>825</v>
      </c>
      <c r="M4130" s="1063">
        <v>401.05619999999999</v>
      </c>
      <c r="N4130" s="1063">
        <v>8.7300000000000003E-2</v>
      </c>
      <c r="O4130" s="1062">
        <f>VLOOKUP(C4130,'A. Rate Class Allocations'!$B$124:$J$128,6,FALSE)</f>
        <v>0.96094519236849896</v>
      </c>
      <c r="P4130" s="1061">
        <f>VLOOKUP(C4130,'A. Rate Class Allocations'!$B$124:$J$128,8,FALSE)</f>
        <v>0.98007105038154396</v>
      </c>
      <c r="Q4130" s="1061">
        <f>VLOOKUP(C4130,'A. Rate Class Allocations'!$B$124:$J$128,7,FALSE)</f>
        <v>1.0700573423086499</v>
      </c>
      <c r="R4130" s="1061">
        <f>VLOOKUP(C4130,'A. Rate Class Allocations'!$B$124:$J$128,9,FALSE)</f>
        <v>0.85888650963597402</v>
      </c>
      <c r="S4130" s="1060">
        <f t="shared" si="196"/>
        <v>377.7125490360188</v>
      </c>
      <c r="T4130" s="1060">
        <f t="shared" si="197"/>
        <v>8.0233747323340349E-2</v>
      </c>
    </row>
    <row r="4131" spans="1:20" s="1063" customFormat="1">
      <c r="A4131" s="1063" t="s">
        <v>846</v>
      </c>
      <c r="B4131" s="1063" t="s">
        <v>768</v>
      </c>
      <c r="C4131" s="1063" t="s">
        <v>118</v>
      </c>
      <c r="D4131" s="1063" t="s">
        <v>2516</v>
      </c>
      <c r="E4131" s="1066">
        <v>2020</v>
      </c>
      <c r="F4131" s="1067" t="s">
        <v>2503</v>
      </c>
      <c r="G4131" s="1064">
        <v>43420</v>
      </c>
      <c r="H4131" s="1117">
        <f t="shared" si="195"/>
        <v>2018</v>
      </c>
      <c r="I4131" s="1118">
        <v>44099.559712847222</v>
      </c>
      <c r="J4131" s="1063" t="s">
        <v>843</v>
      </c>
      <c r="K4131" s="1063" t="s">
        <v>842</v>
      </c>
      <c r="L4131" s="1063" t="s">
        <v>825</v>
      </c>
      <c r="M4131" s="1063">
        <v>3344.4319999999998</v>
      </c>
      <c r="N4131" s="1063">
        <v>0.72799999999999998</v>
      </c>
      <c r="O4131" s="1062">
        <f>VLOOKUP(C4131,'A. Rate Class Allocations'!$B$124:$J$128,6,FALSE)</f>
        <v>0.96094519236849896</v>
      </c>
      <c r="P4131" s="1061">
        <f>VLOOKUP(C4131,'A. Rate Class Allocations'!$B$124:$J$128,8,FALSE)</f>
        <v>0.98007105038154396</v>
      </c>
      <c r="Q4131" s="1061">
        <f>VLOOKUP(C4131,'A. Rate Class Allocations'!$B$124:$J$128,7,FALSE)</f>
        <v>1.0700573423086499</v>
      </c>
      <c r="R4131" s="1061">
        <f>VLOOKUP(C4131,'A. Rate Class Allocations'!$B$124:$J$128,9,FALSE)</f>
        <v>0.85888650963597402</v>
      </c>
      <c r="S4131" s="1060">
        <f t="shared" si="196"/>
        <v>3149.7678774137648</v>
      </c>
      <c r="T4131" s="1060">
        <f t="shared" si="197"/>
        <v>0.66907408993575912</v>
      </c>
    </row>
    <row r="4132" spans="1:20" s="1063" customFormat="1">
      <c r="A4132" s="1063" t="s">
        <v>846</v>
      </c>
      <c r="B4132" s="1063" t="s">
        <v>768</v>
      </c>
      <c r="C4132" s="1063" t="s">
        <v>118</v>
      </c>
      <c r="D4132" s="1063" t="s">
        <v>2516</v>
      </c>
      <c r="E4132" s="1066">
        <v>2020</v>
      </c>
      <c r="F4132" s="1067" t="s">
        <v>2503</v>
      </c>
      <c r="G4132" s="1064">
        <v>43420</v>
      </c>
      <c r="H4132" s="1117">
        <f t="shared" si="195"/>
        <v>2018</v>
      </c>
      <c r="I4132" s="1118">
        <v>44099.559712847222</v>
      </c>
      <c r="J4132" s="1063" t="s">
        <v>843</v>
      </c>
      <c r="K4132" s="1063" t="s">
        <v>842</v>
      </c>
      <c r="L4132" s="1063" t="s">
        <v>825</v>
      </c>
      <c r="M4132" s="1063">
        <v>429.9984</v>
      </c>
      <c r="N4132" s="1063">
        <v>9.3600000000000003E-2</v>
      </c>
      <c r="O4132" s="1062">
        <f>VLOOKUP(C4132,'A. Rate Class Allocations'!$B$124:$J$128,6,FALSE)</f>
        <v>0.96094519236849896</v>
      </c>
      <c r="P4132" s="1061">
        <f>VLOOKUP(C4132,'A. Rate Class Allocations'!$B$124:$J$128,8,FALSE)</f>
        <v>0.98007105038154396</v>
      </c>
      <c r="Q4132" s="1061">
        <f>VLOOKUP(C4132,'A. Rate Class Allocations'!$B$124:$J$128,7,FALSE)</f>
        <v>1.0700573423086499</v>
      </c>
      <c r="R4132" s="1061">
        <f>VLOOKUP(C4132,'A. Rate Class Allocations'!$B$124:$J$128,9,FALSE)</f>
        <v>0.85888650963597402</v>
      </c>
      <c r="S4132" s="1060">
        <f t="shared" si="196"/>
        <v>404.97015566748405</v>
      </c>
      <c r="T4132" s="1060">
        <f t="shared" si="197"/>
        <v>8.6023811563169045E-2</v>
      </c>
    </row>
    <row r="4133" spans="1:20" s="1063" customFormat="1">
      <c r="A4133" s="1063" t="s">
        <v>846</v>
      </c>
      <c r="B4133" s="1063" t="s">
        <v>768</v>
      </c>
      <c r="C4133" s="1063" t="s">
        <v>118</v>
      </c>
      <c r="D4133" s="1063" t="s">
        <v>2517</v>
      </c>
      <c r="E4133" s="1066">
        <v>2020</v>
      </c>
      <c r="F4133" s="1067" t="s">
        <v>2503</v>
      </c>
      <c r="G4133" s="1064">
        <v>43259</v>
      </c>
      <c r="H4133" s="1117">
        <f t="shared" si="195"/>
        <v>2018</v>
      </c>
      <c r="I4133" s="1118">
        <v>44083.574127453707</v>
      </c>
      <c r="J4133" s="1063" t="s">
        <v>843</v>
      </c>
      <c r="K4133" s="1063" t="s">
        <v>842</v>
      </c>
      <c r="L4133" s="1063" t="s">
        <v>825</v>
      </c>
      <c r="M4133" s="1063">
        <v>29849.707999999999</v>
      </c>
      <c r="N4133" s="1063">
        <v>7.9240000000000004</v>
      </c>
      <c r="O4133" s="1062">
        <f>VLOOKUP(C4133,'A. Rate Class Allocations'!$B$124:$J$128,6,FALSE)</f>
        <v>0.96094519236849896</v>
      </c>
      <c r="P4133" s="1061">
        <f>VLOOKUP(C4133,'A. Rate Class Allocations'!$B$124:$J$128,8,FALSE)</f>
        <v>0.98007105038154396</v>
      </c>
      <c r="Q4133" s="1061">
        <f>VLOOKUP(C4133,'A. Rate Class Allocations'!$B$124:$J$128,7,FALSE)</f>
        <v>1.0700573423086499</v>
      </c>
      <c r="R4133" s="1061">
        <f>VLOOKUP(C4133,'A. Rate Class Allocations'!$B$124:$J$128,9,FALSE)</f>
        <v>0.85888650963597402</v>
      </c>
      <c r="S4133" s="1060">
        <f t="shared" si="196"/>
        <v>28112.292732691432</v>
      </c>
      <c r="T4133" s="1060">
        <f t="shared" si="197"/>
        <v>7.2826141327623013</v>
      </c>
    </row>
    <row r="4134" spans="1:20" s="1063" customFormat="1">
      <c r="A4134" s="1063" t="s">
        <v>846</v>
      </c>
      <c r="B4134" s="1063" t="s">
        <v>768</v>
      </c>
      <c r="C4134" s="1063" t="s">
        <v>118</v>
      </c>
      <c r="D4134" s="1063" t="s">
        <v>2518</v>
      </c>
      <c r="E4134" s="1066">
        <v>2020</v>
      </c>
      <c r="F4134" s="1067" t="s">
        <v>2503</v>
      </c>
      <c r="G4134" s="1064">
        <v>43449</v>
      </c>
      <c r="H4134" s="1117">
        <f t="shared" si="195"/>
        <v>2018</v>
      </c>
      <c r="I4134" s="1118">
        <v>44201.791095590277</v>
      </c>
      <c r="J4134" s="1063" t="s">
        <v>843</v>
      </c>
      <c r="K4134" s="1063" t="s">
        <v>842</v>
      </c>
      <c r="L4134" s="1063" t="s">
        <v>825</v>
      </c>
      <c r="M4134" s="1063">
        <v>6421.8</v>
      </c>
      <c r="N4134" s="1063">
        <v>0</v>
      </c>
      <c r="O4134" s="1062">
        <f>VLOOKUP(C4134,'A. Rate Class Allocations'!$B$124:$J$128,6,FALSE)</f>
        <v>0.96094519236849896</v>
      </c>
      <c r="P4134" s="1061">
        <f>VLOOKUP(C4134,'A. Rate Class Allocations'!$B$124:$J$128,8,FALSE)</f>
        <v>0.98007105038154396</v>
      </c>
      <c r="Q4134" s="1061">
        <f>VLOOKUP(C4134,'A. Rate Class Allocations'!$B$124:$J$128,7,FALSE)</f>
        <v>1.0700573423086499</v>
      </c>
      <c r="R4134" s="1061">
        <f>VLOOKUP(C4134,'A. Rate Class Allocations'!$B$124:$J$128,9,FALSE)</f>
        <v>0.85888650963597402</v>
      </c>
      <c r="S4134" s="1060">
        <f t="shared" si="196"/>
        <v>6048.0163313757657</v>
      </c>
      <c r="T4134" s="1060">
        <f t="shared" si="197"/>
        <v>0</v>
      </c>
    </row>
    <row r="4135" spans="1:20" s="1063" customFormat="1">
      <c r="A4135" s="1063" t="s">
        <v>846</v>
      </c>
      <c r="B4135" s="1063" t="s">
        <v>768</v>
      </c>
      <c r="C4135" s="1063" t="s">
        <v>118</v>
      </c>
      <c r="D4135" s="1063" t="s">
        <v>2518</v>
      </c>
      <c r="E4135" s="1066">
        <v>2020</v>
      </c>
      <c r="F4135" s="1067" t="s">
        <v>2503</v>
      </c>
      <c r="G4135" s="1064">
        <v>43449</v>
      </c>
      <c r="H4135" s="1117">
        <f t="shared" si="195"/>
        <v>2018</v>
      </c>
      <c r="I4135" s="1118">
        <v>44201.791095590277</v>
      </c>
      <c r="J4135" s="1063" t="s">
        <v>843</v>
      </c>
      <c r="K4135" s="1063" t="s">
        <v>842</v>
      </c>
      <c r="L4135" s="1063" t="s">
        <v>825</v>
      </c>
      <c r="M4135" s="1063">
        <v>4872</v>
      </c>
      <c r="N4135" s="1063">
        <v>0</v>
      </c>
      <c r="O4135" s="1062">
        <f>VLOOKUP(C4135,'A. Rate Class Allocations'!$B$124:$J$128,6,FALSE)</f>
        <v>0.96094519236849896</v>
      </c>
      <c r="P4135" s="1061">
        <f>VLOOKUP(C4135,'A. Rate Class Allocations'!$B$124:$J$128,8,FALSE)</f>
        <v>0.98007105038154396</v>
      </c>
      <c r="Q4135" s="1061">
        <f>VLOOKUP(C4135,'A. Rate Class Allocations'!$B$124:$J$128,7,FALSE)</f>
        <v>1.0700573423086499</v>
      </c>
      <c r="R4135" s="1061">
        <f>VLOOKUP(C4135,'A. Rate Class Allocations'!$B$124:$J$128,9,FALSE)</f>
        <v>0.85888650963597402</v>
      </c>
      <c r="S4135" s="1060">
        <f t="shared" si="196"/>
        <v>4588.4231160208565</v>
      </c>
      <c r="T4135" s="1060">
        <f t="shared" si="197"/>
        <v>0</v>
      </c>
    </row>
    <row r="4136" spans="1:20" s="1063" customFormat="1">
      <c r="A4136" s="1063" t="s">
        <v>846</v>
      </c>
      <c r="B4136" s="1063" t="s">
        <v>768</v>
      </c>
      <c r="C4136" s="1063" t="s">
        <v>118</v>
      </c>
      <c r="D4136" s="1063" t="s">
        <v>2519</v>
      </c>
      <c r="E4136" s="1066">
        <v>2020</v>
      </c>
      <c r="F4136" s="1067" t="s">
        <v>2503</v>
      </c>
      <c r="G4136" s="1064">
        <v>44082</v>
      </c>
      <c r="H4136" s="1117">
        <f t="shared" si="195"/>
        <v>2020</v>
      </c>
      <c r="I4136" s="1118">
        <v>44099.559914050929</v>
      </c>
      <c r="J4136" s="1063" t="s">
        <v>843</v>
      </c>
      <c r="K4136" s="1063" t="s">
        <v>842</v>
      </c>
      <c r="L4136" s="1063" t="s">
        <v>825</v>
      </c>
      <c r="M4136" s="1063">
        <v>3360</v>
      </c>
      <c r="N4136" s="1063">
        <v>0</v>
      </c>
      <c r="O4136" s="1062">
        <f>VLOOKUP(C4136,'A. Rate Class Allocations'!$B$124:$J$128,6,FALSE)</f>
        <v>0.96094519236849896</v>
      </c>
      <c r="P4136" s="1061">
        <f>VLOOKUP(C4136,'A. Rate Class Allocations'!$B$124:$J$128,8,FALSE)</f>
        <v>0.98007105038154396</v>
      </c>
      <c r="Q4136" s="1061">
        <f>VLOOKUP(C4136,'A. Rate Class Allocations'!$B$124:$J$128,7,FALSE)</f>
        <v>1.0700573423086499</v>
      </c>
      <c r="R4136" s="1061">
        <f>VLOOKUP(C4136,'A. Rate Class Allocations'!$B$124:$J$128,9,FALSE)</f>
        <v>0.85888650963597402</v>
      </c>
      <c r="S4136" s="1060">
        <f t="shared" si="196"/>
        <v>3164.4297351867967</v>
      </c>
      <c r="T4136" s="1060">
        <f t="shared" si="197"/>
        <v>0</v>
      </c>
    </row>
    <row r="4137" spans="1:20" s="1063" customFormat="1">
      <c r="A4137" s="1063" t="s">
        <v>846</v>
      </c>
      <c r="B4137" s="1063" t="s">
        <v>768</v>
      </c>
      <c r="C4137" s="1063" t="s">
        <v>118</v>
      </c>
      <c r="D4137" s="1063" t="s">
        <v>2519</v>
      </c>
      <c r="E4137" s="1066">
        <v>2020</v>
      </c>
      <c r="F4137" s="1067" t="s">
        <v>2503</v>
      </c>
      <c r="G4137" s="1064">
        <v>44082</v>
      </c>
      <c r="H4137" s="1117">
        <f t="shared" si="195"/>
        <v>2020</v>
      </c>
      <c r="I4137" s="1118">
        <v>44099.559914050929</v>
      </c>
      <c r="J4137" s="1063" t="s">
        <v>843</v>
      </c>
      <c r="K4137" s="1063" t="s">
        <v>842</v>
      </c>
      <c r="L4137" s="1063" t="s">
        <v>825</v>
      </c>
      <c r="M4137" s="1063">
        <v>583.79999999999995</v>
      </c>
      <c r="N4137" s="1063">
        <v>0</v>
      </c>
      <c r="O4137" s="1062">
        <f>VLOOKUP(C4137,'A. Rate Class Allocations'!$B$124:$J$128,6,FALSE)</f>
        <v>0.96094519236849896</v>
      </c>
      <c r="P4137" s="1061">
        <f>VLOOKUP(C4137,'A. Rate Class Allocations'!$B$124:$J$128,8,FALSE)</f>
        <v>0.98007105038154396</v>
      </c>
      <c r="Q4137" s="1061">
        <f>VLOOKUP(C4137,'A. Rate Class Allocations'!$B$124:$J$128,7,FALSE)</f>
        <v>1.0700573423086499</v>
      </c>
      <c r="R4137" s="1061">
        <f>VLOOKUP(C4137,'A. Rate Class Allocations'!$B$124:$J$128,9,FALSE)</f>
        <v>0.85888650963597402</v>
      </c>
      <c r="S4137" s="1060">
        <f t="shared" si="196"/>
        <v>549.81966648870593</v>
      </c>
      <c r="T4137" s="1060">
        <f t="shared" si="197"/>
        <v>0</v>
      </c>
    </row>
    <row r="4138" spans="1:20" s="1063" customFormat="1">
      <c r="A4138" s="1063" t="s">
        <v>846</v>
      </c>
      <c r="B4138" s="1063" t="s">
        <v>768</v>
      </c>
      <c r="C4138" s="1063" t="s">
        <v>118</v>
      </c>
      <c r="D4138" s="1063" t="s">
        <v>2520</v>
      </c>
      <c r="E4138" s="1066">
        <v>2020</v>
      </c>
      <c r="F4138" s="1067" t="s">
        <v>2503</v>
      </c>
      <c r="G4138" s="1064">
        <v>43305</v>
      </c>
      <c r="H4138" s="1117">
        <f t="shared" si="195"/>
        <v>2018</v>
      </c>
      <c r="I4138" s="1118">
        <v>44090.635355381943</v>
      </c>
      <c r="J4138" s="1063" t="s">
        <v>847</v>
      </c>
      <c r="K4138" s="1063" t="s">
        <v>872</v>
      </c>
      <c r="L4138" s="1063" t="s">
        <v>825</v>
      </c>
      <c r="M4138" s="1063">
        <v>481</v>
      </c>
      <c r="N4138" s="1063">
        <v>0.9</v>
      </c>
      <c r="O4138" s="1062">
        <f>VLOOKUP(C4138,'A. Rate Class Allocations'!$B$124:$J$128,6,FALSE)</f>
        <v>0.96094519236849896</v>
      </c>
      <c r="P4138" s="1061">
        <f>VLOOKUP(C4138,'A. Rate Class Allocations'!$B$124:$J$128,8,FALSE)</f>
        <v>0.98007105038154396</v>
      </c>
      <c r="Q4138" s="1061">
        <f>VLOOKUP(C4138,'A. Rate Class Allocations'!$B$124:$J$128,7,FALSE)</f>
        <v>1.0700573423086499</v>
      </c>
      <c r="R4138" s="1061">
        <f>VLOOKUP(C4138,'A. Rate Class Allocations'!$B$124:$J$128,9,FALSE)</f>
        <v>0.85888650963597402</v>
      </c>
      <c r="S4138" s="1060">
        <f t="shared" si="196"/>
        <v>453.00318530501471</v>
      </c>
      <c r="T4138" s="1060">
        <f t="shared" si="197"/>
        <v>0.82715203426124062</v>
      </c>
    </row>
    <row r="4139" spans="1:20" s="1063" customFormat="1">
      <c r="A4139" s="1063" t="s">
        <v>846</v>
      </c>
      <c r="B4139" s="1063" t="s">
        <v>768</v>
      </c>
      <c r="C4139" s="1063" t="s">
        <v>118</v>
      </c>
      <c r="D4139" s="1063" t="s">
        <v>2521</v>
      </c>
      <c r="E4139" s="1066">
        <v>2020</v>
      </c>
      <c r="F4139" s="1067" t="s">
        <v>2503</v>
      </c>
      <c r="G4139" s="1064">
        <v>43488</v>
      </c>
      <c r="H4139" s="1117">
        <f t="shared" si="195"/>
        <v>2019</v>
      </c>
      <c r="I4139" s="1118">
        <v>44167.606504062504</v>
      </c>
      <c r="J4139" s="1063" t="s">
        <v>847</v>
      </c>
      <c r="K4139" s="1063" t="s">
        <v>872</v>
      </c>
      <c r="L4139" s="1063" t="s">
        <v>825</v>
      </c>
      <c r="M4139" s="1063">
        <v>161108</v>
      </c>
      <c r="N4139" s="1063">
        <v>0</v>
      </c>
      <c r="O4139" s="1062">
        <f>VLOOKUP(C4139,'A. Rate Class Allocations'!$B$124:$J$128,6,FALSE)</f>
        <v>0.96094519236849896</v>
      </c>
      <c r="P4139" s="1061">
        <f>VLOOKUP(C4139,'A. Rate Class Allocations'!$B$124:$J$128,8,FALSE)</f>
        <v>0.98007105038154396</v>
      </c>
      <c r="Q4139" s="1061">
        <f>VLOOKUP(C4139,'A. Rate Class Allocations'!$B$124:$J$128,7,FALSE)</f>
        <v>1.0700573423086499</v>
      </c>
      <c r="R4139" s="1061">
        <f>VLOOKUP(C4139,'A. Rate Class Allocations'!$B$124:$J$128,9,FALSE)</f>
        <v>0.85888650963597402</v>
      </c>
      <c r="S4139" s="1060">
        <f t="shared" si="196"/>
        <v>151730.63862395074</v>
      </c>
      <c r="T4139" s="1060">
        <f t="shared" si="197"/>
        <v>0</v>
      </c>
    </row>
    <row r="4140" spans="1:20" s="1063" customFormat="1">
      <c r="A4140" s="1063" t="s">
        <v>846</v>
      </c>
      <c r="B4140" s="1063" t="s">
        <v>768</v>
      </c>
      <c r="C4140" s="1063" t="s">
        <v>118</v>
      </c>
      <c r="D4140" s="1063" t="s">
        <v>2522</v>
      </c>
      <c r="E4140" s="1066">
        <v>2020</v>
      </c>
      <c r="F4140" s="1067" t="s">
        <v>2503</v>
      </c>
      <c r="G4140" s="1064">
        <v>43467</v>
      </c>
      <c r="H4140" s="1117">
        <f t="shared" si="195"/>
        <v>2019</v>
      </c>
      <c r="I4140" s="1118">
        <v>44113.634409363425</v>
      </c>
      <c r="J4140" s="1063" t="s">
        <v>847</v>
      </c>
      <c r="K4140" s="1063" t="s">
        <v>872</v>
      </c>
      <c r="L4140" s="1063" t="s">
        <v>825</v>
      </c>
      <c r="M4140" s="1063">
        <v>54645</v>
      </c>
      <c r="N4140" s="1063">
        <v>0</v>
      </c>
      <c r="O4140" s="1062">
        <f>VLOOKUP(C4140,'A. Rate Class Allocations'!$B$124:$J$128,6,FALSE)</f>
        <v>0.96094519236849896</v>
      </c>
      <c r="P4140" s="1061">
        <f>VLOOKUP(C4140,'A. Rate Class Allocations'!$B$124:$J$128,8,FALSE)</f>
        <v>0.98007105038154396</v>
      </c>
      <c r="Q4140" s="1061">
        <f>VLOOKUP(C4140,'A. Rate Class Allocations'!$B$124:$J$128,7,FALSE)</f>
        <v>1.0700573423086499</v>
      </c>
      <c r="R4140" s="1061">
        <f>VLOOKUP(C4140,'A. Rate Class Allocations'!$B$124:$J$128,9,FALSE)</f>
        <v>0.85888650963597402</v>
      </c>
      <c r="S4140" s="1060">
        <f t="shared" si="196"/>
        <v>51464.363952167419</v>
      </c>
      <c r="T4140" s="1060">
        <f t="shared" si="197"/>
        <v>0</v>
      </c>
    </row>
    <row r="4141" spans="1:20" s="1063" customFormat="1">
      <c r="A4141" s="1063" t="s">
        <v>846</v>
      </c>
      <c r="B4141" s="1063" t="s">
        <v>768</v>
      </c>
      <c r="C4141" s="1063" t="s">
        <v>118</v>
      </c>
      <c r="D4141" s="1063" t="s">
        <v>2523</v>
      </c>
      <c r="E4141" s="1066">
        <v>2020</v>
      </c>
      <c r="F4141" s="1067" t="s">
        <v>2503</v>
      </c>
      <c r="G4141" s="1064">
        <v>43496</v>
      </c>
      <c r="H4141" s="1117">
        <f t="shared" si="195"/>
        <v>2019</v>
      </c>
      <c r="I4141" s="1118">
        <v>44152.881276967593</v>
      </c>
      <c r="J4141" s="1063" t="s">
        <v>843</v>
      </c>
      <c r="K4141" s="1063" t="s">
        <v>842</v>
      </c>
      <c r="L4141" s="1063" t="s">
        <v>825</v>
      </c>
      <c r="M4141" s="1063">
        <v>3654</v>
      </c>
      <c r="N4141" s="1063">
        <v>0</v>
      </c>
      <c r="O4141" s="1062">
        <f>VLOOKUP(C4141,'A. Rate Class Allocations'!$B$124:$J$128,6,FALSE)</f>
        <v>0.96094519236849896</v>
      </c>
      <c r="P4141" s="1061">
        <f>VLOOKUP(C4141,'A. Rate Class Allocations'!$B$124:$J$128,8,FALSE)</f>
        <v>0.98007105038154396</v>
      </c>
      <c r="Q4141" s="1061">
        <f>VLOOKUP(C4141,'A. Rate Class Allocations'!$B$124:$J$128,7,FALSE)</f>
        <v>1.0700573423086499</v>
      </c>
      <c r="R4141" s="1061">
        <f>VLOOKUP(C4141,'A. Rate Class Allocations'!$B$124:$J$128,9,FALSE)</f>
        <v>0.85888650963597402</v>
      </c>
      <c r="S4141" s="1060">
        <f t="shared" si="196"/>
        <v>3441.3173370156419</v>
      </c>
      <c r="T4141" s="1060">
        <f t="shared" si="197"/>
        <v>0</v>
      </c>
    </row>
    <row r="4142" spans="1:20" s="1063" customFormat="1">
      <c r="A4142" s="1063" t="s">
        <v>846</v>
      </c>
      <c r="B4142" s="1063" t="s">
        <v>768</v>
      </c>
      <c r="C4142" s="1063" t="s">
        <v>118</v>
      </c>
      <c r="D4142" s="1063" t="s">
        <v>2523</v>
      </c>
      <c r="E4142" s="1066">
        <v>2020</v>
      </c>
      <c r="F4142" s="1067" t="s">
        <v>2503</v>
      </c>
      <c r="G4142" s="1064">
        <v>43496</v>
      </c>
      <c r="H4142" s="1117">
        <f t="shared" si="195"/>
        <v>2019</v>
      </c>
      <c r="I4142" s="1118">
        <v>44152.881276967593</v>
      </c>
      <c r="J4142" s="1063" t="s">
        <v>843</v>
      </c>
      <c r="K4142" s="1063" t="s">
        <v>842</v>
      </c>
      <c r="L4142" s="1063" t="s">
        <v>825</v>
      </c>
      <c r="M4142" s="1063">
        <v>3502.8</v>
      </c>
      <c r="N4142" s="1063">
        <v>0</v>
      </c>
      <c r="O4142" s="1062">
        <f>VLOOKUP(C4142,'A. Rate Class Allocations'!$B$124:$J$128,6,FALSE)</f>
        <v>0.96094519236849896</v>
      </c>
      <c r="P4142" s="1061">
        <f>VLOOKUP(C4142,'A. Rate Class Allocations'!$B$124:$J$128,8,FALSE)</f>
        <v>0.98007105038154396</v>
      </c>
      <c r="Q4142" s="1061">
        <f>VLOOKUP(C4142,'A. Rate Class Allocations'!$B$124:$J$128,7,FALSE)</f>
        <v>1.0700573423086499</v>
      </c>
      <c r="R4142" s="1061">
        <f>VLOOKUP(C4142,'A. Rate Class Allocations'!$B$124:$J$128,9,FALSE)</f>
        <v>0.85888650963597402</v>
      </c>
      <c r="S4142" s="1060">
        <f t="shared" si="196"/>
        <v>3298.9179989322361</v>
      </c>
      <c r="T4142" s="1060">
        <f t="shared" si="197"/>
        <v>0</v>
      </c>
    </row>
    <row r="4143" spans="1:20" s="1063" customFormat="1">
      <c r="A4143" s="1063" t="s">
        <v>846</v>
      </c>
      <c r="B4143" s="1063" t="s">
        <v>768</v>
      </c>
      <c r="C4143" s="1063" t="s">
        <v>118</v>
      </c>
      <c r="D4143" s="1063" t="s">
        <v>2523</v>
      </c>
      <c r="E4143" s="1066">
        <v>2020</v>
      </c>
      <c r="F4143" s="1067" t="s">
        <v>2503</v>
      </c>
      <c r="G4143" s="1064">
        <v>43496</v>
      </c>
      <c r="H4143" s="1117">
        <f t="shared" si="195"/>
        <v>2019</v>
      </c>
      <c r="I4143" s="1118">
        <v>44152.881276967593</v>
      </c>
      <c r="J4143" s="1063" t="s">
        <v>847</v>
      </c>
      <c r="K4143" s="1063" t="s">
        <v>842</v>
      </c>
      <c r="L4143" s="1063" t="s">
        <v>825</v>
      </c>
      <c r="M4143" s="1063">
        <v>164349</v>
      </c>
      <c r="N4143" s="1063">
        <v>21.9</v>
      </c>
      <c r="O4143" s="1062">
        <f>VLOOKUP(C4143,'A. Rate Class Allocations'!$B$124:$J$128,6,FALSE)</f>
        <v>0.96094519236849896</v>
      </c>
      <c r="P4143" s="1061">
        <f>VLOOKUP(C4143,'A. Rate Class Allocations'!$B$124:$J$128,8,FALSE)</f>
        <v>0.98007105038154396</v>
      </c>
      <c r="Q4143" s="1061">
        <f>VLOOKUP(C4143,'A. Rate Class Allocations'!$B$124:$J$128,7,FALSE)</f>
        <v>1.0700573423086499</v>
      </c>
      <c r="R4143" s="1061">
        <f>VLOOKUP(C4143,'A. Rate Class Allocations'!$B$124:$J$128,9,FALSE)</f>
        <v>0.85888650963597402</v>
      </c>
      <c r="S4143" s="1060">
        <f t="shared" si="196"/>
        <v>154782.99480601633</v>
      </c>
      <c r="T4143" s="1060">
        <f t="shared" si="197"/>
        <v>20.127366167023521</v>
      </c>
    </row>
    <row r="4144" spans="1:20" s="1063" customFormat="1">
      <c r="A4144" s="1063" t="s">
        <v>846</v>
      </c>
      <c r="B4144" s="1063" t="s">
        <v>768</v>
      </c>
      <c r="C4144" s="1063" t="s">
        <v>118</v>
      </c>
      <c r="D4144" s="1063" t="s">
        <v>2524</v>
      </c>
      <c r="E4144" s="1066">
        <v>2020</v>
      </c>
      <c r="F4144" s="1067" t="s">
        <v>2503</v>
      </c>
      <c r="G4144" s="1064">
        <v>43496</v>
      </c>
      <c r="H4144" s="1117">
        <f t="shared" si="195"/>
        <v>2019</v>
      </c>
      <c r="I4144" s="1118">
        <v>44113.634104884259</v>
      </c>
      <c r="J4144" s="1063" t="s">
        <v>843</v>
      </c>
      <c r="K4144" s="1063" t="s">
        <v>842</v>
      </c>
      <c r="L4144" s="1063" t="s">
        <v>825</v>
      </c>
      <c r="M4144" s="1063">
        <v>71666.399999999994</v>
      </c>
      <c r="N4144" s="1063">
        <v>15.6</v>
      </c>
      <c r="O4144" s="1062">
        <f>VLOOKUP(C4144,'A. Rate Class Allocations'!$B$124:$J$128,6,FALSE)</f>
        <v>0.96094519236849896</v>
      </c>
      <c r="P4144" s="1061">
        <f>VLOOKUP(C4144,'A. Rate Class Allocations'!$B$124:$J$128,8,FALSE)</f>
        <v>0.98007105038154396</v>
      </c>
      <c r="Q4144" s="1061">
        <f>VLOOKUP(C4144,'A. Rate Class Allocations'!$B$124:$J$128,7,FALSE)</f>
        <v>1.0700573423086499</v>
      </c>
      <c r="R4144" s="1061">
        <f>VLOOKUP(C4144,'A. Rate Class Allocations'!$B$124:$J$128,9,FALSE)</f>
        <v>0.85888650963597402</v>
      </c>
      <c r="S4144" s="1060">
        <f t="shared" si="196"/>
        <v>67495.025944580659</v>
      </c>
      <c r="T4144" s="1060">
        <f t="shared" si="197"/>
        <v>14.337301927194837</v>
      </c>
    </row>
    <row r="4145" spans="1:20" s="1063" customFormat="1">
      <c r="A4145" s="1063" t="s">
        <v>846</v>
      </c>
      <c r="B4145" s="1063" t="s">
        <v>768</v>
      </c>
      <c r="C4145" s="1063" t="s">
        <v>118</v>
      </c>
      <c r="D4145" s="1063" t="s">
        <v>2525</v>
      </c>
      <c r="E4145" s="1066">
        <v>2020</v>
      </c>
      <c r="F4145" s="1067" t="s">
        <v>2503</v>
      </c>
      <c r="G4145" s="1064">
        <v>43951</v>
      </c>
      <c r="H4145" s="1117">
        <f t="shared" si="195"/>
        <v>2020</v>
      </c>
      <c r="I4145" s="1118">
        <v>44096.656502916667</v>
      </c>
      <c r="J4145" s="1063" t="s">
        <v>847</v>
      </c>
      <c r="K4145" s="1063" t="s">
        <v>842</v>
      </c>
      <c r="L4145" s="1063" t="s">
        <v>825</v>
      </c>
      <c r="M4145" s="1063">
        <v>128151</v>
      </c>
      <c r="N4145" s="1063">
        <v>21.2</v>
      </c>
      <c r="O4145" s="1062">
        <f>VLOOKUP(C4145,'A. Rate Class Allocations'!$B$124:$J$128,6,FALSE)</f>
        <v>0.96094519236849896</v>
      </c>
      <c r="P4145" s="1061">
        <f>VLOOKUP(C4145,'A. Rate Class Allocations'!$B$124:$J$128,8,FALSE)</f>
        <v>0.98007105038154396</v>
      </c>
      <c r="Q4145" s="1061">
        <f>VLOOKUP(C4145,'A. Rate Class Allocations'!$B$124:$J$128,7,FALSE)</f>
        <v>1.0700573423086499</v>
      </c>
      <c r="R4145" s="1061">
        <f>VLOOKUP(C4145,'A. Rate Class Allocations'!$B$124:$J$128,9,FALSE)</f>
        <v>0.85888650963597402</v>
      </c>
      <c r="S4145" s="1060">
        <f t="shared" si="196"/>
        <v>120691.91517676286</v>
      </c>
      <c r="T4145" s="1060">
        <f t="shared" si="197"/>
        <v>19.484025695931447</v>
      </c>
    </row>
    <row r="4146" spans="1:20" s="1063" customFormat="1">
      <c r="A4146" s="1063" t="s">
        <v>846</v>
      </c>
      <c r="B4146" s="1063" t="s">
        <v>768</v>
      </c>
      <c r="C4146" s="1063" t="s">
        <v>118</v>
      </c>
      <c r="D4146" s="1063" t="s">
        <v>2526</v>
      </c>
      <c r="E4146" s="1066">
        <v>2020</v>
      </c>
      <c r="F4146" s="1067" t="s">
        <v>2503</v>
      </c>
      <c r="G4146" s="1064">
        <v>44071</v>
      </c>
      <c r="H4146" s="1117">
        <f t="shared" si="195"/>
        <v>2020</v>
      </c>
      <c r="I4146" s="1118">
        <v>44167.606717499999</v>
      </c>
      <c r="J4146" s="1063" t="s">
        <v>847</v>
      </c>
      <c r="K4146" s="1063" t="s">
        <v>842</v>
      </c>
      <c r="L4146" s="1063" t="s">
        <v>825</v>
      </c>
      <c r="M4146" s="1063">
        <v>13100</v>
      </c>
      <c r="N4146" s="1063">
        <v>2.7789999999999999</v>
      </c>
      <c r="O4146" s="1062">
        <f>VLOOKUP(C4146,'A. Rate Class Allocations'!$B$124:$J$128,6,FALSE)</f>
        <v>0.96094519236849896</v>
      </c>
      <c r="P4146" s="1061">
        <f>VLOOKUP(C4146,'A. Rate Class Allocations'!$B$124:$J$128,8,FALSE)</f>
        <v>0.98007105038154396</v>
      </c>
      <c r="Q4146" s="1061">
        <f>VLOOKUP(C4146,'A. Rate Class Allocations'!$B$124:$J$128,7,FALSE)</f>
        <v>1.0700573423086499</v>
      </c>
      <c r="R4146" s="1061">
        <f>VLOOKUP(C4146,'A. Rate Class Allocations'!$B$124:$J$128,9,FALSE)</f>
        <v>0.85888650963597402</v>
      </c>
      <c r="S4146" s="1060">
        <f t="shared" si="196"/>
        <v>12337.508788972335</v>
      </c>
      <c r="T4146" s="1060">
        <f t="shared" si="197"/>
        <v>2.5540616702355421</v>
      </c>
    </row>
    <row r="4147" spans="1:20" s="1063" customFormat="1">
      <c r="A4147" s="1063" t="s">
        <v>846</v>
      </c>
      <c r="B4147" s="1063" t="s">
        <v>768</v>
      </c>
      <c r="C4147" s="1063" t="s">
        <v>118</v>
      </c>
      <c r="D4147" s="1063" t="s">
        <v>2527</v>
      </c>
      <c r="E4147" s="1066">
        <v>2020</v>
      </c>
      <c r="F4147" s="1067" t="s">
        <v>2503</v>
      </c>
      <c r="G4147" s="1064">
        <v>44043</v>
      </c>
      <c r="H4147" s="1117">
        <f t="shared" si="195"/>
        <v>2020</v>
      </c>
      <c r="I4147" s="1118">
        <v>44152.669692939817</v>
      </c>
      <c r="J4147" s="1063" t="s">
        <v>847</v>
      </c>
      <c r="K4147" s="1063" t="s">
        <v>872</v>
      </c>
      <c r="L4147" s="1063" t="s">
        <v>825</v>
      </c>
      <c r="M4147" s="1063">
        <v>905436</v>
      </c>
      <c r="N4147" s="1063">
        <v>139.80000000000001</v>
      </c>
      <c r="O4147" s="1062">
        <f>VLOOKUP(C4147,'A. Rate Class Allocations'!$B$124:$J$128,6,FALSE)</f>
        <v>0.96094519236849896</v>
      </c>
      <c r="P4147" s="1061">
        <f>VLOOKUP(C4147,'A. Rate Class Allocations'!$B$124:$J$128,8,FALSE)</f>
        <v>0.98007105038154396</v>
      </c>
      <c r="Q4147" s="1061">
        <f>VLOOKUP(C4147,'A. Rate Class Allocations'!$B$124:$J$128,7,FALSE)</f>
        <v>1.0700573423086499</v>
      </c>
      <c r="R4147" s="1061">
        <f>VLOOKUP(C4147,'A. Rate Class Allocations'!$B$124:$J$128,9,FALSE)</f>
        <v>0.85888650963597402</v>
      </c>
      <c r="S4147" s="1060">
        <f t="shared" si="196"/>
        <v>852734.70288946212</v>
      </c>
      <c r="T4147" s="1060">
        <f t="shared" si="197"/>
        <v>128.48428265524606</v>
      </c>
    </row>
    <row r="4148" spans="1:20" s="1063" customFormat="1">
      <c r="A4148" s="1063" t="s">
        <v>846</v>
      </c>
      <c r="B4148" s="1063" t="s">
        <v>768</v>
      </c>
      <c r="C4148" s="1063" t="s">
        <v>118</v>
      </c>
      <c r="D4148" s="1063" t="s">
        <v>2528</v>
      </c>
      <c r="E4148" s="1066">
        <v>2020</v>
      </c>
      <c r="F4148" s="1067" t="s">
        <v>2503</v>
      </c>
      <c r="G4148" s="1064">
        <v>44169</v>
      </c>
      <c r="H4148" s="1117">
        <f t="shared" si="195"/>
        <v>2020</v>
      </c>
      <c r="I4148" s="1118">
        <v>44201.791508912036</v>
      </c>
      <c r="J4148" s="1063" t="s">
        <v>843</v>
      </c>
      <c r="K4148" s="1063" t="s">
        <v>842</v>
      </c>
      <c r="L4148" s="1063" t="s">
        <v>825</v>
      </c>
      <c r="M4148" s="1063">
        <v>12756.619199999999</v>
      </c>
      <c r="N4148" s="1063">
        <v>2.7768000000000002</v>
      </c>
      <c r="O4148" s="1062">
        <f>VLOOKUP(C4148,'A. Rate Class Allocations'!$B$124:$J$128,6,FALSE)</f>
        <v>0.96094519236849896</v>
      </c>
      <c r="P4148" s="1061">
        <f>VLOOKUP(C4148,'A. Rate Class Allocations'!$B$124:$J$128,8,FALSE)</f>
        <v>0.98007105038154396</v>
      </c>
      <c r="Q4148" s="1061">
        <f>VLOOKUP(C4148,'A. Rate Class Allocations'!$B$124:$J$128,7,FALSE)</f>
        <v>1.0700573423086499</v>
      </c>
      <c r="R4148" s="1061">
        <f>VLOOKUP(C4148,'A. Rate Class Allocations'!$B$124:$J$128,9,FALSE)</f>
        <v>0.85888650963597402</v>
      </c>
      <c r="S4148" s="1060">
        <f t="shared" si="196"/>
        <v>12014.114618135358</v>
      </c>
      <c r="T4148" s="1060">
        <f t="shared" si="197"/>
        <v>2.5520397430406816</v>
      </c>
    </row>
    <row r="4149" spans="1:20" s="1063" customFormat="1">
      <c r="A4149" s="1063" t="s">
        <v>846</v>
      </c>
      <c r="B4149" s="1063" t="s">
        <v>768</v>
      </c>
      <c r="C4149" s="1063" t="s">
        <v>118</v>
      </c>
      <c r="D4149" s="1063" t="s">
        <v>2529</v>
      </c>
      <c r="E4149" s="1066">
        <v>2020</v>
      </c>
      <c r="F4149" s="1067" t="s">
        <v>2503</v>
      </c>
      <c r="G4149" s="1064">
        <v>44169</v>
      </c>
      <c r="H4149" s="1117">
        <f t="shared" si="195"/>
        <v>2020</v>
      </c>
      <c r="I4149" s="1118">
        <v>44201.791714814812</v>
      </c>
      <c r="J4149" s="1063" t="s">
        <v>843</v>
      </c>
      <c r="K4149" s="1063" t="s">
        <v>842</v>
      </c>
      <c r="L4149" s="1063" t="s">
        <v>825</v>
      </c>
      <c r="M4149" s="1063">
        <v>19349.928</v>
      </c>
      <c r="N4149" s="1063">
        <v>4.2119999999999997</v>
      </c>
      <c r="O4149" s="1062">
        <f>VLOOKUP(C4149,'A. Rate Class Allocations'!$B$124:$J$128,6,FALSE)</f>
        <v>0.96094519236849896</v>
      </c>
      <c r="P4149" s="1061">
        <f>VLOOKUP(C4149,'A. Rate Class Allocations'!$B$124:$J$128,8,FALSE)</f>
        <v>0.98007105038154396</v>
      </c>
      <c r="Q4149" s="1061">
        <f>VLOOKUP(C4149,'A. Rate Class Allocations'!$B$124:$J$128,7,FALSE)</f>
        <v>1.0700573423086499</v>
      </c>
      <c r="R4149" s="1061">
        <f>VLOOKUP(C4149,'A. Rate Class Allocations'!$B$124:$J$128,9,FALSE)</f>
        <v>0.85888650963597402</v>
      </c>
      <c r="S4149" s="1060">
        <f t="shared" si="196"/>
        <v>18223.657005036785</v>
      </c>
      <c r="T4149" s="1060">
        <f t="shared" si="197"/>
        <v>3.8710715203426065</v>
      </c>
    </row>
    <row r="4150" spans="1:20" s="1063" customFormat="1">
      <c r="A4150" s="1063" t="s">
        <v>846</v>
      </c>
      <c r="B4150" s="1063" t="s">
        <v>768</v>
      </c>
      <c r="C4150" s="1063" t="s">
        <v>118</v>
      </c>
      <c r="D4150" s="1063" t="s">
        <v>2530</v>
      </c>
      <c r="E4150" s="1066">
        <v>2020</v>
      </c>
      <c r="F4150" s="1067" t="s">
        <v>2503</v>
      </c>
      <c r="G4150" s="1064">
        <v>44169</v>
      </c>
      <c r="H4150" s="1117">
        <f t="shared" si="195"/>
        <v>2020</v>
      </c>
      <c r="I4150" s="1118">
        <v>44201.791859131947</v>
      </c>
      <c r="J4150" s="1063" t="s">
        <v>843</v>
      </c>
      <c r="K4150" s="1063" t="s">
        <v>842</v>
      </c>
      <c r="L4150" s="1063" t="s">
        <v>825</v>
      </c>
      <c r="M4150" s="1063">
        <v>21786.585599999999</v>
      </c>
      <c r="N4150" s="1063">
        <v>4.7423999999999999</v>
      </c>
      <c r="O4150" s="1062">
        <f>VLOOKUP(C4150,'A. Rate Class Allocations'!$B$124:$J$128,6,FALSE)</f>
        <v>0.96094519236849896</v>
      </c>
      <c r="P4150" s="1061">
        <f>VLOOKUP(C4150,'A. Rate Class Allocations'!$B$124:$J$128,8,FALSE)</f>
        <v>0.98007105038154396</v>
      </c>
      <c r="Q4150" s="1061">
        <f>VLOOKUP(C4150,'A. Rate Class Allocations'!$B$124:$J$128,7,FALSE)</f>
        <v>1.0700573423086499</v>
      </c>
      <c r="R4150" s="1061">
        <f>VLOOKUP(C4150,'A. Rate Class Allocations'!$B$124:$J$128,9,FALSE)</f>
        <v>0.85888650963597402</v>
      </c>
      <c r="S4150" s="1060">
        <f t="shared" si="196"/>
        <v>20518.487887152525</v>
      </c>
      <c r="T4150" s="1060">
        <f t="shared" si="197"/>
        <v>4.3585397858672312</v>
      </c>
    </row>
    <row r="4151" spans="1:20" s="1063" customFormat="1">
      <c r="A4151" s="1063" t="s">
        <v>846</v>
      </c>
      <c r="B4151" s="1063" t="s">
        <v>768</v>
      </c>
      <c r="C4151" s="1063" t="s">
        <v>118</v>
      </c>
      <c r="D4151" s="1063" t="s">
        <v>2531</v>
      </c>
      <c r="E4151" s="1066">
        <v>2020</v>
      </c>
      <c r="F4151" s="1067" t="s">
        <v>2503</v>
      </c>
      <c r="G4151" s="1064">
        <v>44071</v>
      </c>
      <c r="H4151" s="1117">
        <f t="shared" si="195"/>
        <v>2020</v>
      </c>
      <c r="I4151" s="1118">
        <v>44167.607121759262</v>
      </c>
      <c r="J4151" s="1063" t="s">
        <v>847</v>
      </c>
      <c r="K4151" s="1063" t="s">
        <v>842</v>
      </c>
      <c r="L4151" s="1063" t="s">
        <v>825</v>
      </c>
      <c r="M4151" s="1063">
        <v>24678</v>
      </c>
      <c r="N4151" s="1063">
        <v>5.5570000000000004</v>
      </c>
      <c r="O4151" s="1062">
        <f>VLOOKUP(C4151,'A. Rate Class Allocations'!$B$124:$J$128,6,FALSE)</f>
        <v>0.96094519236849896</v>
      </c>
      <c r="P4151" s="1061">
        <f>VLOOKUP(C4151,'A. Rate Class Allocations'!$B$124:$J$128,8,FALSE)</f>
        <v>0.98007105038154396</v>
      </c>
      <c r="Q4151" s="1061">
        <f>VLOOKUP(C4151,'A. Rate Class Allocations'!$B$124:$J$128,7,FALSE)</f>
        <v>1.0700573423086499</v>
      </c>
      <c r="R4151" s="1061">
        <f>VLOOKUP(C4151,'A. Rate Class Allocations'!$B$124:$J$128,9,FALSE)</f>
        <v>0.85888650963597402</v>
      </c>
      <c r="S4151" s="1060">
        <f t="shared" si="196"/>
        <v>23241.606251470173</v>
      </c>
      <c r="T4151" s="1060">
        <f t="shared" si="197"/>
        <v>5.1072042826552382</v>
      </c>
    </row>
    <row r="4152" spans="1:20" s="1063" customFormat="1">
      <c r="A4152" s="1063" t="s">
        <v>846</v>
      </c>
      <c r="B4152" s="1063" t="s">
        <v>768</v>
      </c>
      <c r="C4152" s="1063" t="s">
        <v>118</v>
      </c>
      <c r="D4152" s="1063" t="s">
        <v>2532</v>
      </c>
      <c r="E4152" s="1066">
        <v>2020</v>
      </c>
      <c r="F4152" s="1067" t="s">
        <v>2503</v>
      </c>
      <c r="G4152" s="1064">
        <v>43889</v>
      </c>
      <c r="H4152" s="1117">
        <f t="shared" si="195"/>
        <v>2020</v>
      </c>
      <c r="I4152" s="1118">
        <v>44174.68893971065</v>
      </c>
      <c r="J4152" s="1063" t="s">
        <v>843</v>
      </c>
      <c r="K4152" s="1063" t="s">
        <v>842</v>
      </c>
      <c r="L4152" s="1063" t="s">
        <v>825</v>
      </c>
      <c r="M4152" s="1063">
        <v>6772.4748</v>
      </c>
      <c r="N4152" s="1063">
        <v>1.4742</v>
      </c>
      <c r="O4152" s="1062">
        <f>VLOOKUP(C4152,'A. Rate Class Allocations'!$B$124:$J$128,6,FALSE)</f>
        <v>0.96094519236849896</v>
      </c>
      <c r="P4152" s="1061">
        <f>VLOOKUP(C4152,'A. Rate Class Allocations'!$B$124:$J$128,8,FALSE)</f>
        <v>0.98007105038154396</v>
      </c>
      <c r="Q4152" s="1061">
        <f>VLOOKUP(C4152,'A. Rate Class Allocations'!$B$124:$J$128,7,FALSE)</f>
        <v>1.0700573423086499</v>
      </c>
      <c r="R4152" s="1061">
        <f>VLOOKUP(C4152,'A. Rate Class Allocations'!$B$124:$J$128,9,FALSE)</f>
        <v>0.85888650963597402</v>
      </c>
      <c r="S4152" s="1060">
        <f t="shared" si="196"/>
        <v>6378.2799517628737</v>
      </c>
      <c r="T4152" s="1060">
        <f t="shared" si="197"/>
        <v>1.3548750321199123</v>
      </c>
    </row>
    <row r="4153" spans="1:20" s="1063" customFormat="1">
      <c r="A4153" s="1063" t="s">
        <v>846</v>
      </c>
      <c r="B4153" s="1063" t="s">
        <v>768</v>
      </c>
      <c r="C4153" s="1063" t="s">
        <v>118</v>
      </c>
      <c r="D4153" s="1063" t="s">
        <v>2533</v>
      </c>
      <c r="E4153" s="1066">
        <v>2020</v>
      </c>
      <c r="F4153" s="1067" t="s">
        <v>2503</v>
      </c>
      <c r="G4153" s="1064">
        <v>43703</v>
      </c>
      <c r="H4153" s="1117">
        <f t="shared" si="195"/>
        <v>2019</v>
      </c>
      <c r="I4153" s="1118">
        <v>44083.573139004628</v>
      </c>
      <c r="J4153" s="1063" t="s">
        <v>843</v>
      </c>
      <c r="K4153" s="1063" t="s">
        <v>842</v>
      </c>
      <c r="L4153" s="1063" t="s">
        <v>825</v>
      </c>
      <c r="M4153" s="1063">
        <v>1504.9944</v>
      </c>
      <c r="N4153" s="1063">
        <v>0.3276</v>
      </c>
      <c r="O4153" s="1062">
        <f>VLOOKUP(C4153,'A. Rate Class Allocations'!$B$124:$J$128,6,FALSE)</f>
        <v>0.96094519236849896</v>
      </c>
      <c r="P4153" s="1061">
        <f>VLOOKUP(C4153,'A. Rate Class Allocations'!$B$124:$J$128,8,FALSE)</f>
        <v>0.98007105038154396</v>
      </c>
      <c r="Q4153" s="1061">
        <f>VLOOKUP(C4153,'A. Rate Class Allocations'!$B$124:$J$128,7,FALSE)</f>
        <v>1.0700573423086499</v>
      </c>
      <c r="R4153" s="1061">
        <f>VLOOKUP(C4153,'A. Rate Class Allocations'!$B$124:$J$128,9,FALSE)</f>
        <v>0.85888650963597402</v>
      </c>
      <c r="S4153" s="1060">
        <f t="shared" si="196"/>
        <v>1417.3955448361942</v>
      </c>
      <c r="T4153" s="1060">
        <f t="shared" si="197"/>
        <v>0.30108334047109159</v>
      </c>
    </row>
    <row r="4154" spans="1:20" s="1063" customFormat="1">
      <c r="A4154" s="1063" t="s">
        <v>846</v>
      </c>
      <c r="B4154" s="1063" t="s">
        <v>768</v>
      </c>
      <c r="C4154" s="1063" t="s">
        <v>118</v>
      </c>
      <c r="D4154" s="1063" t="s">
        <v>2533</v>
      </c>
      <c r="E4154" s="1066">
        <v>2020</v>
      </c>
      <c r="F4154" s="1067" t="s">
        <v>2503</v>
      </c>
      <c r="G4154" s="1064">
        <v>43703</v>
      </c>
      <c r="H4154" s="1117">
        <f t="shared" si="195"/>
        <v>2019</v>
      </c>
      <c r="I4154" s="1118">
        <v>44083.573139004628</v>
      </c>
      <c r="J4154" s="1063" t="s">
        <v>843</v>
      </c>
      <c r="K4154" s="1063" t="s">
        <v>842</v>
      </c>
      <c r="L4154" s="1063" t="s">
        <v>825</v>
      </c>
      <c r="M4154" s="1063">
        <v>1863.3263999999999</v>
      </c>
      <c r="N4154" s="1063">
        <v>0.40560000000000002</v>
      </c>
      <c r="O4154" s="1062">
        <f>VLOOKUP(C4154,'A. Rate Class Allocations'!$B$124:$J$128,6,FALSE)</f>
        <v>0.96094519236849896</v>
      </c>
      <c r="P4154" s="1061">
        <f>VLOOKUP(C4154,'A. Rate Class Allocations'!$B$124:$J$128,8,FALSE)</f>
        <v>0.98007105038154396</v>
      </c>
      <c r="Q4154" s="1061">
        <f>VLOOKUP(C4154,'A. Rate Class Allocations'!$B$124:$J$128,7,FALSE)</f>
        <v>1.0700573423086499</v>
      </c>
      <c r="R4154" s="1061">
        <f>VLOOKUP(C4154,'A. Rate Class Allocations'!$B$124:$J$128,9,FALSE)</f>
        <v>0.85888650963597402</v>
      </c>
      <c r="S4154" s="1060">
        <f t="shared" si="196"/>
        <v>1754.8706745590973</v>
      </c>
      <c r="T4154" s="1060">
        <f t="shared" si="197"/>
        <v>0.37276985010706581</v>
      </c>
    </row>
    <row r="4155" spans="1:20" s="1063" customFormat="1">
      <c r="A4155" s="1063" t="s">
        <v>846</v>
      </c>
      <c r="B4155" s="1063" t="s">
        <v>768</v>
      </c>
      <c r="C4155" s="1063" t="s">
        <v>118</v>
      </c>
      <c r="D4155" s="1063" t="s">
        <v>2534</v>
      </c>
      <c r="E4155" s="1066">
        <v>2020</v>
      </c>
      <c r="F4155" s="1067" t="s">
        <v>2503</v>
      </c>
      <c r="G4155" s="1064">
        <v>43724</v>
      </c>
      <c r="H4155" s="1117">
        <f t="shared" si="195"/>
        <v>2019</v>
      </c>
      <c r="I4155" s="1118">
        <v>44167.607355729167</v>
      </c>
      <c r="J4155" s="1063" t="s">
        <v>847</v>
      </c>
      <c r="K4155" s="1063" t="s">
        <v>872</v>
      </c>
      <c r="L4155" s="1063" t="s">
        <v>825</v>
      </c>
      <c r="M4155" s="1063">
        <v>146715</v>
      </c>
      <c r="N4155" s="1063">
        <v>0</v>
      </c>
      <c r="O4155" s="1062">
        <f>VLOOKUP(C4155,'A. Rate Class Allocations'!$B$124:$J$128,6,FALSE)</f>
        <v>0.96094519236849896</v>
      </c>
      <c r="P4155" s="1061">
        <f>VLOOKUP(C4155,'A. Rate Class Allocations'!$B$124:$J$128,8,FALSE)</f>
        <v>0.98007105038154396</v>
      </c>
      <c r="Q4155" s="1061">
        <f>VLOOKUP(C4155,'A. Rate Class Allocations'!$B$124:$J$128,7,FALSE)</f>
        <v>1.0700573423086499</v>
      </c>
      <c r="R4155" s="1061">
        <f>VLOOKUP(C4155,'A. Rate Class Allocations'!$B$124:$J$128,9,FALSE)</f>
        <v>0.85888650963597402</v>
      </c>
      <c r="S4155" s="1060">
        <f t="shared" si="196"/>
        <v>138175.38946366991</v>
      </c>
      <c r="T4155" s="1060">
        <f t="shared" si="197"/>
        <v>0</v>
      </c>
    </row>
    <row r="4156" spans="1:20" s="1063" customFormat="1">
      <c r="A4156" s="1063" t="s">
        <v>846</v>
      </c>
      <c r="B4156" s="1063" t="s">
        <v>768</v>
      </c>
      <c r="C4156" s="1063" t="s">
        <v>118</v>
      </c>
      <c r="D4156" s="1063" t="s">
        <v>2535</v>
      </c>
      <c r="E4156" s="1066">
        <v>2020</v>
      </c>
      <c r="F4156" s="1067" t="s">
        <v>2503</v>
      </c>
      <c r="G4156" s="1064">
        <v>43707</v>
      </c>
      <c r="H4156" s="1117">
        <f t="shared" si="195"/>
        <v>2019</v>
      </c>
      <c r="I4156" s="1118">
        <v>44083.573464016205</v>
      </c>
      <c r="J4156" s="1063" t="s">
        <v>847</v>
      </c>
      <c r="K4156" s="1063" t="s">
        <v>842</v>
      </c>
      <c r="L4156" s="1063" t="s">
        <v>825</v>
      </c>
      <c r="M4156" s="1063">
        <v>36306</v>
      </c>
      <c r="N4156" s="1063">
        <v>8.2889999999999997</v>
      </c>
      <c r="O4156" s="1062">
        <f>VLOOKUP(C4156,'A. Rate Class Allocations'!$B$124:$J$128,6,FALSE)</f>
        <v>0.96094519236849896</v>
      </c>
      <c r="P4156" s="1061">
        <f>VLOOKUP(C4156,'A. Rate Class Allocations'!$B$124:$J$128,8,FALSE)</f>
        <v>0.98007105038154396</v>
      </c>
      <c r="Q4156" s="1061">
        <f>VLOOKUP(C4156,'A. Rate Class Allocations'!$B$124:$J$128,7,FALSE)</f>
        <v>1.0700573423086499</v>
      </c>
      <c r="R4156" s="1061">
        <f>VLOOKUP(C4156,'A. Rate Class Allocations'!$B$124:$J$128,9,FALSE)</f>
        <v>0.85888650963597402</v>
      </c>
      <c r="S4156" s="1060">
        <f t="shared" si="196"/>
        <v>34192.793442170194</v>
      </c>
      <c r="T4156" s="1060">
        <f t="shared" si="197"/>
        <v>7.6180702355460257</v>
      </c>
    </row>
    <row r="4157" spans="1:20" s="1063" customFormat="1">
      <c r="A4157" s="1063" t="s">
        <v>846</v>
      </c>
      <c r="B4157" s="1063" t="s">
        <v>768</v>
      </c>
      <c r="C4157" s="1063" t="s">
        <v>118</v>
      </c>
      <c r="D4157" s="1063" t="s">
        <v>2536</v>
      </c>
      <c r="E4157" s="1066">
        <v>2020</v>
      </c>
      <c r="F4157" s="1067" t="s">
        <v>2503</v>
      </c>
      <c r="G4157" s="1064">
        <v>43644</v>
      </c>
      <c r="H4157" s="1117">
        <f t="shared" si="195"/>
        <v>2019</v>
      </c>
      <c r="I4157" s="1118">
        <v>44152.66992792824</v>
      </c>
      <c r="J4157" s="1063" t="s">
        <v>843</v>
      </c>
      <c r="K4157" s="1063" t="s">
        <v>842</v>
      </c>
      <c r="L4157" s="1063" t="s">
        <v>825</v>
      </c>
      <c r="M4157" s="1063">
        <v>10508.4</v>
      </c>
      <c r="N4157" s="1063">
        <v>0</v>
      </c>
      <c r="O4157" s="1062">
        <f>VLOOKUP(C4157,'A. Rate Class Allocations'!$B$124:$J$128,6,FALSE)</f>
        <v>0.96094519236849896</v>
      </c>
      <c r="P4157" s="1061">
        <f>VLOOKUP(C4157,'A. Rate Class Allocations'!$B$124:$J$128,8,FALSE)</f>
        <v>0.98007105038154396</v>
      </c>
      <c r="Q4157" s="1061">
        <f>VLOOKUP(C4157,'A. Rate Class Allocations'!$B$124:$J$128,7,FALSE)</f>
        <v>1.0700573423086499</v>
      </c>
      <c r="R4157" s="1061">
        <f>VLOOKUP(C4157,'A. Rate Class Allocations'!$B$124:$J$128,9,FALSE)</f>
        <v>0.85888650963597402</v>
      </c>
      <c r="S4157" s="1060">
        <f t="shared" si="196"/>
        <v>9896.7539967967077</v>
      </c>
      <c r="T4157" s="1060">
        <f t="shared" si="197"/>
        <v>0</v>
      </c>
    </row>
    <row r="4158" spans="1:20" s="1063" customFormat="1">
      <c r="A4158" s="1063" t="s">
        <v>846</v>
      </c>
      <c r="B4158" s="1063" t="s">
        <v>768</v>
      </c>
      <c r="C4158" s="1063" t="s">
        <v>118</v>
      </c>
      <c r="D4158" s="1063" t="s">
        <v>2536</v>
      </c>
      <c r="E4158" s="1066">
        <v>2020</v>
      </c>
      <c r="F4158" s="1067" t="s">
        <v>2503</v>
      </c>
      <c r="G4158" s="1064">
        <v>43672</v>
      </c>
      <c r="H4158" s="1117">
        <f t="shared" si="195"/>
        <v>2019</v>
      </c>
      <c r="I4158" s="1118">
        <v>44152.66992792824</v>
      </c>
      <c r="J4158" s="1063" t="s">
        <v>843</v>
      </c>
      <c r="K4158" s="1063" t="s">
        <v>842</v>
      </c>
      <c r="L4158" s="1063" t="s">
        <v>825</v>
      </c>
      <c r="M4158" s="1063">
        <v>9340.7999999999993</v>
      </c>
      <c r="N4158" s="1063">
        <v>0</v>
      </c>
      <c r="O4158" s="1062">
        <f>VLOOKUP(C4158,'A. Rate Class Allocations'!$B$124:$J$128,6,FALSE)</f>
        <v>0.96094519236849896</v>
      </c>
      <c r="P4158" s="1061">
        <f>VLOOKUP(C4158,'A. Rate Class Allocations'!$B$124:$J$128,8,FALSE)</f>
        <v>0.98007105038154396</v>
      </c>
      <c r="Q4158" s="1061">
        <f>VLOOKUP(C4158,'A. Rate Class Allocations'!$B$124:$J$128,7,FALSE)</f>
        <v>1.0700573423086499</v>
      </c>
      <c r="R4158" s="1061">
        <f>VLOOKUP(C4158,'A. Rate Class Allocations'!$B$124:$J$128,9,FALSE)</f>
        <v>0.85888650963597402</v>
      </c>
      <c r="S4158" s="1060">
        <f t="shared" si="196"/>
        <v>8797.1146638192949</v>
      </c>
      <c r="T4158" s="1060">
        <f t="shared" si="197"/>
        <v>0</v>
      </c>
    </row>
    <row r="4159" spans="1:20" s="1063" customFormat="1">
      <c r="A4159" s="1063" t="s">
        <v>846</v>
      </c>
      <c r="B4159" s="1063" t="s">
        <v>768</v>
      </c>
      <c r="C4159" s="1063" t="s">
        <v>118</v>
      </c>
      <c r="D4159" s="1063" t="s">
        <v>2536</v>
      </c>
      <c r="E4159" s="1066">
        <v>2020</v>
      </c>
      <c r="F4159" s="1067" t="s">
        <v>2503</v>
      </c>
      <c r="G4159" s="1064">
        <v>44118</v>
      </c>
      <c r="H4159" s="1117">
        <f t="shared" si="195"/>
        <v>2020</v>
      </c>
      <c r="I4159" s="1118">
        <v>44152.66992792824</v>
      </c>
      <c r="J4159" s="1063" t="s">
        <v>843</v>
      </c>
      <c r="K4159" s="1063" t="s">
        <v>842</v>
      </c>
      <c r="L4159" s="1063" t="s">
        <v>825</v>
      </c>
      <c r="M4159" s="1063">
        <v>11676</v>
      </c>
      <c r="N4159" s="1063">
        <v>0</v>
      </c>
      <c r="O4159" s="1062">
        <f>VLOOKUP(C4159,'A. Rate Class Allocations'!$B$124:$J$128,6,FALSE)</f>
        <v>0.96094519236849896</v>
      </c>
      <c r="P4159" s="1061">
        <f>VLOOKUP(C4159,'A. Rate Class Allocations'!$B$124:$J$128,8,FALSE)</f>
        <v>0.98007105038154396</v>
      </c>
      <c r="Q4159" s="1061">
        <f>VLOOKUP(C4159,'A. Rate Class Allocations'!$B$124:$J$128,7,FALSE)</f>
        <v>1.0700573423086499</v>
      </c>
      <c r="R4159" s="1061">
        <f>VLOOKUP(C4159,'A. Rate Class Allocations'!$B$124:$J$128,9,FALSE)</f>
        <v>0.85888650963597402</v>
      </c>
      <c r="S4159" s="1060">
        <f t="shared" si="196"/>
        <v>10996.393329774121</v>
      </c>
      <c r="T4159" s="1060">
        <f t="shared" si="197"/>
        <v>0</v>
      </c>
    </row>
    <row r="4160" spans="1:20" s="1063" customFormat="1">
      <c r="A4160" s="1063" t="s">
        <v>846</v>
      </c>
      <c r="B4160" s="1063" t="s">
        <v>768</v>
      </c>
      <c r="C4160" s="1063" t="s">
        <v>118</v>
      </c>
      <c r="D4160" s="1063" t="s">
        <v>2536</v>
      </c>
      <c r="E4160" s="1066">
        <v>2020</v>
      </c>
      <c r="F4160" s="1067" t="s">
        <v>2503</v>
      </c>
      <c r="G4160" s="1064">
        <v>44118</v>
      </c>
      <c r="H4160" s="1117">
        <f t="shared" si="195"/>
        <v>2020</v>
      </c>
      <c r="I4160" s="1118">
        <v>44152.66992792824</v>
      </c>
      <c r="J4160" s="1063" t="s">
        <v>843</v>
      </c>
      <c r="K4160" s="1063" t="s">
        <v>842</v>
      </c>
      <c r="L4160" s="1063" t="s">
        <v>825</v>
      </c>
      <c r="M4160" s="1063">
        <v>4788</v>
      </c>
      <c r="N4160" s="1063">
        <v>0</v>
      </c>
      <c r="O4160" s="1062">
        <f>VLOOKUP(C4160,'A. Rate Class Allocations'!$B$124:$J$128,6,FALSE)</f>
        <v>0.96094519236849896</v>
      </c>
      <c r="P4160" s="1061">
        <f>VLOOKUP(C4160,'A. Rate Class Allocations'!$B$124:$J$128,8,FALSE)</f>
        <v>0.98007105038154396</v>
      </c>
      <c r="Q4160" s="1061">
        <f>VLOOKUP(C4160,'A. Rate Class Allocations'!$B$124:$J$128,7,FALSE)</f>
        <v>1.0700573423086499</v>
      </c>
      <c r="R4160" s="1061">
        <f>VLOOKUP(C4160,'A. Rate Class Allocations'!$B$124:$J$128,9,FALSE)</f>
        <v>0.85888650963597402</v>
      </c>
      <c r="S4160" s="1060">
        <f t="shared" si="196"/>
        <v>4509.312372641185</v>
      </c>
      <c r="T4160" s="1060">
        <f t="shared" si="197"/>
        <v>0</v>
      </c>
    </row>
    <row r="4161" spans="1:20" s="1063" customFormat="1">
      <c r="A4161" s="1063" t="s">
        <v>846</v>
      </c>
      <c r="B4161" s="1063" t="s">
        <v>768</v>
      </c>
      <c r="C4161" s="1063" t="s">
        <v>118</v>
      </c>
      <c r="D4161" s="1063" t="s">
        <v>2536</v>
      </c>
      <c r="E4161" s="1066">
        <v>2020</v>
      </c>
      <c r="F4161" s="1067" t="s">
        <v>2503</v>
      </c>
      <c r="G4161" s="1064">
        <v>43699</v>
      </c>
      <c r="H4161" s="1117">
        <f t="shared" si="195"/>
        <v>2019</v>
      </c>
      <c r="I4161" s="1118">
        <v>44152.66992792824</v>
      </c>
      <c r="J4161" s="1063" t="s">
        <v>843</v>
      </c>
      <c r="K4161" s="1063" t="s">
        <v>842</v>
      </c>
      <c r="L4161" s="1063" t="s">
        <v>825</v>
      </c>
      <c r="M4161" s="1063">
        <v>10508.4</v>
      </c>
      <c r="N4161" s="1063">
        <v>0</v>
      </c>
      <c r="O4161" s="1062">
        <f>VLOOKUP(C4161,'A. Rate Class Allocations'!$B$124:$J$128,6,FALSE)</f>
        <v>0.96094519236849896</v>
      </c>
      <c r="P4161" s="1061">
        <f>VLOOKUP(C4161,'A. Rate Class Allocations'!$B$124:$J$128,8,FALSE)</f>
        <v>0.98007105038154396</v>
      </c>
      <c r="Q4161" s="1061">
        <f>VLOOKUP(C4161,'A. Rate Class Allocations'!$B$124:$J$128,7,FALSE)</f>
        <v>1.0700573423086499</v>
      </c>
      <c r="R4161" s="1061">
        <f>VLOOKUP(C4161,'A. Rate Class Allocations'!$B$124:$J$128,9,FALSE)</f>
        <v>0.85888650963597402</v>
      </c>
      <c r="S4161" s="1060">
        <f t="shared" si="196"/>
        <v>9896.7539967967077</v>
      </c>
      <c r="T4161" s="1060">
        <f t="shared" si="197"/>
        <v>0</v>
      </c>
    </row>
    <row r="4162" spans="1:20" s="1063" customFormat="1">
      <c r="A4162" s="1063" t="s">
        <v>846</v>
      </c>
      <c r="B4162" s="1063" t="s">
        <v>768</v>
      </c>
      <c r="C4162" s="1063" t="s">
        <v>118</v>
      </c>
      <c r="D4162" s="1063" t="s">
        <v>2536</v>
      </c>
      <c r="E4162" s="1066">
        <v>2020</v>
      </c>
      <c r="F4162" s="1067" t="s">
        <v>2503</v>
      </c>
      <c r="G4162" s="1064">
        <v>43699</v>
      </c>
      <c r="H4162" s="1117">
        <f t="shared" si="195"/>
        <v>2019</v>
      </c>
      <c r="I4162" s="1118">
        <v>44152.66992792824</v>
      </c>
      <c r="J4162" s="1063" t="s">
        <v>843</v>
      </c>
      <c r="K4162" s="1063" t="s">
        <v>842</v>
      </c>
      <c r="L4162" s="1063" t="s">
        <v>825</v>
      </c>
      <c r="M4162" s="1063">
        <v>840</v>
      </c>
      <c r="N4162" s="1063">
        <v>0</v>
      </c>
      <c r="O4162" s="1062">
        <f>VLOOKUP(C4162,'A. Rate Class Allocations'!$B$124:$J$128,6,FALSE)</f>
        <v>0.96094519236849896</v>
      </c>
      <c r="P4162" s="1061">
        <f>VLOOKUP(C4162,'A. Rate Class Allocations'!$B$124:$J$128,8,FALSE)</f>
        <v>0.98007105038154396</v>
      </c>
      <c r="Q4162" s="1061">
        <f>VLOOKUP(C4162,'A. Rate Class Allocations'!$B$124:$J$128,7,FALSE)</f>
        <v>1.0700573423086499</v>
      </c>
      <c r="R4162" s="1061">
        <f>VLOOKUP(C4162,'A. Rate Class Allocations'!$B$124:$J$128,9,FALSE)</f>
        <v>0.85888650963597402</v>
      </c>
      <c r="S4162" s="1060">
        <f t="shared" si="196"/>
        <v>791.10743379669918</v>
      </c>
      <c r="T4162" s="1060">
        <f t="shared" si="197"/>
        <v>0</v>
      </c>
    </row>
    <row r="4163" spans="1:20" s="1063" customFormat="1">
      <c r="A4163" s="1063" t="s">
        <v>846</v>
      </c>
      <c r="B4163" s="1063" t="s">
        <v>768</v>
      </c>
      <c r="C4163" s="1063" t="s">
        <v>118</v>
      </c>
      <c r="D4163" s="1063" t="s">
        <v>2536</v>
      </c>
      <c r="E4163" s="1066">
        <v>2020</v>
      </c>
      <c r="F4163" s="1067" t="s">
        <v>2503</v>
      </c>
      <c r="G4163" s="1064">
        <v>43644</v>
      </c>
      <c r="H4163" s="1117">
        <f t="shared" si="195"/>
        <v>2019</v>
      </c>
      <c r="I4163" s="1118">
        <v>44152.66992792824</v>
      </c>
      <c r="J4163" s="1063" t="s">
        <v>843</v>
      </c>
      <c r="K4163" s="1063" t="s">
        <v>842</v>
      </c>
      <c r="L4163" s="1063" t="s">
        <v>825</v>
      </c>
      <c r="M4163" s="1063">
        <v>4788</v>
      </c>
      <c r="N4163" s="1063">
        <v>0</v>
      </c>
      <c r="O4163" s="1062">
        <f>VLOOKUP(C4163,'A. Rate Class Allocations'!$B$124:$J$128,6,FALSE)</f>
        <v>0.96094519236849896</v>
      </c>
      <c r="P4163" s="1061">
        <f>VLOOKUP(C4163,'A. Rate Class Allocations'!$B$124:$J$128,8,FALSE)</f>
        <v>0.98007105038154396</v>
      </c>
      <c r="Q4163" s="1061">
        <f>VLOOKUP(C4163,'A. Rate Class Allocations'!$B$124:$J$128,7,FALSE)</f>
        <v>1.0700573423086499</v>
      </c>
      <c r="R4163" s="1061">
        <f>VLOOKUP(C4163,'A. Rate Class Allocations'!$B$124:$J$128,9,FALSE)</f>
        <v>0.85888650963597402</v>
      </c>
      <c r="S4163" s="1060">
        <f t="shared" si="196"/>
        <v>4509.312372641185</v>
      </c>
      <c r="T4163" s="1060">
        <f t="shared" si="197"/>
        <v>0</v>
      </c>
    </row>
    <row r="4164" spans="1:20" s="1063" customFormat="1">
      <c r="A4164" s="1063" t="s">
        <v>846</v>
      </c>
      <c r="B4164" s="1063" t="s">
        <v>768</v>
      </c>
      <c r="C4164" s="1063" t="s">
        <v>118</v>
      </c>
      <c r="D4164" s="1063" t="s">
        <v>2536</v>
      </c>
      <c r="E4164" s="1066">
        <v>2020</v>
      </c>
      <c r="F4164" s="1067" t="s">
        <v>2503</v>
      </c>
      <c r="G4164" s="1064">
        <v>44118</v>
      </c>
      <c r="H4164" s="1117">
        <f t="shared" si="195"/>
        <v>2020</v>
      </c>
      <c r="I4164" s="1118">
        <v>44152.66992792824</v>
      </c>
      <c r="J4164" s="1063" t="s">
        <v>843</v>
      </c>
      <c r="K4164" s="1063" t="s">
        <v>842</v>
      </c>
      <c r="L4164" s="1063" t="s">
        <v>825</v>
      </c>
      <c r="M4164" s="1063">
        <v>1751.4</v>
      </c>
      <c r="N4164" s="1063">
        <v>0</v>
      </c>
      <c r="O4164" s="1062">
        <f>VLOOKUP(C4164,'A. Rate Class Allocations'!$B$124:$J$128,6,FALSE)</f>
        <v>0.96094519236849896</v>
      </c>
      <c r="P4164" s="1061">
        <f>VLOOKUP(C4164,'A. Rate Class Allocations'!$B$124:$J$128,8,FALSE)</f>
        <v>0.98007105038154396</v>
      </c>
      <c r="Q4164" s="1061">
        <f>VLOOKUP(C4164,'A. Rate Class Allocations'!$B$124:$J$128,7,FALSE)</f>
        <v>1.0700573423086499</v>
      </c>
      <c r="R4164" s="1061">
        <f>VLOOKUP(C4164,'A. Rate Class Allocations'!$B$124:$J$128,9,FALSE)</f>
        <v>0.85888650963597402</v>
      </c>
      <c r="S4164" s="1060">
        <f t="shared" si="196"/>
        <v>1649.458999466118</v>
      </c>
      <c r="T4164" s="1060">
        <f t="shared" si="197"/>
        <v>0</v>
      </c>
    </row>
    <row r="4165" spans="1:20" s="1063" customFormat="1">
      <c r="A4165" s="1063" t="s">
        <v>846</v>
      </c>
      <c r="B4165" s="1063" t="s">
        <v>768</v>
      </c>
      <c r="C4165" s="1063" t="s">
        <v>118</v>
      </c>
      <c r="D4165" s="1063" t="s">
        <v>2536</v>
      </c>
      <c r="E4165" s="1066">
        <v>2020</v>
      </c>
      <c r="F4165" s="1067" t="s">
        <v>2503</v>
      </c>
      <c r="G4165" s="1064">
        <v>44118</v>
      </c>
      <c r="H4165" s="1117">
        <f t="shared" si="195"/>
        <v>2020</v>
      </c>
      <c r="I4165" s="1118">
        <v>44152.66992792824</v>
      </c>
      <c r="J4165" s="1063" t="s">
        <v>843</v>
      </c>
      <c r="K4165" s="1063" t="s">
        <v>842</v>
      </c>
      <c r="L4165" s="1063" t="s">
        <v>825</v>
      </c>
      <c r="M4165" s="1063">
        <v>12600</v>
      </c>
      <c r="N4165" s="1063">
        <v>0</v>
      </c>
      <c r="O4165" s="1062">
        <f>VLOOKUP(C4165,'A. Rate Class Allocations'!$B$124:$J$128,6,FALSE)</f>
        <v>0.96094519236849896</v>
      </c>
      <c r="P4165" s="1061">
        <f>VLOOKUP(C4165,'A. Rate Class Allocations'!$B$124:$J$128,8,FALSE)</f>
        <v>0.98007105038154396</v>
      </c>
      <c r="Q4165" s="1061">
        <f>VLOOKUP(C4165,'A. Rate Class Allocations'!$B$124:$J$128,7,FALSE)</f>
        <v>1.0700573423086499</v>
      </c>
      <c r="R4165" s="1061">
        <f>VLOOKUP(C4165,'A. Rate Class Allocations'!$B$124:$J$128,9,FALSE)</f>
        <v>0.85888650963597402</v>
      </c>
      <c r="S4165" s="1060">
        <f t="shared" si="196"/>
        <v>11866.611506950489</v>
      </c>
      <c r="T4165" s="1060">
        <f t="shared" si="197"/>
        <v>0</v>
      </c>
    </row>
  </sheetData>
  <autoFilter ref="A3:T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6:U58"/>
  <sheetViews>
    <sheetView zoomScale="70" zoomScaleNormal="70" workbookViewId="0">
      <pane ySplit="16" topLeftCell="A17" activePane="bottomLeft" state="frozen"/>
      <selection pane="bottomLeft" activeCell="A43" sqref="A43"/>
    </sheetView>
  </sheetViews>
  <sheetFormatPr defaultColWidth="9" defaultRowHeight="15"/>
  <cols>
    <col min="1" max="1" width="9" style="12"/>
    <col min="2" max="2" width="37" style="703" customWidth="1"/>
    <col min="3" max="3" width="9" style="10"/>
    <col min="4" max="16384" width="9" style="12"/>
  </cols>
  <sheetData>
    <row r="16" spans="2:21" ht="26.25" customHeight="1">
      <c r="B16" s="704" t="s">
        <v>560</v>
      </c>
      <c r="C16" s="1126" t="s">
        <v>504</v>
      </c>
      <c r="D16" s="1127"/>
      <c r="E16" s="1127"/>
      <c r="F16" s="1127"/>
      <c r="G16" s="1127"/>
      <c r="H16" s="1127"/>
      <c r="I16" s="1127"/>
      <c r="J16" s="1127"/>
      <c r="K16" s="1127"/>
      <c r="L16" s="1127"/>
      <c r="M16" s="1127"/>
      <c r="N16" s="1127"/>
      <c r="O16" s="1127"/>
      <c r="P16" s="1127"/>
      <c r="Q16" s="1127"/>
      <c r="R16" s="1127"/>
      <c r="S16" s="1127"/>
      <c r="T16" s="1127"/>
      <c r="U16" s="1127"/>
    </row>
    <row r="17" spans="2:21" ht="55.5" customHeight="1">
      <c r="B17" s="705" t="s">
        <v>629</v>
      </c>
      <c r="C17" s="1128" t="s">
        <v>733</v>
      </c>
      <c r="D17" s="1128"/>
      <c r="E17" s="1128"/>
      <c r="F17" s="1128"/>
      <c r="G17" s="1128"/>
      <c r="H17" s="1128"/>
      <c r="I17" s="1128"/>
      <c r="J17" s="1128"/>
      <c r="K17" s="1128"/>
      <c r="L17" s="1128"/>
      <c r="M17" s="1128"/>
      <c r="N17" s="1128"/>
      <c r="O17" s="1128"/>
      <c r="P17" s="1128"/>
      <c r="Q17" s="1128"/>
      <c r="R17" s="1128"/>
      <c r="S17" s="1128"/>
      <c r="T17" s="1128"/>
      <c r="U17" s="1129"/>
    </row>
    <row r="18" spans="2:21" ht="15.75">
      <c r="B18" s="706"/>
      <c r="C18" s="707"/>
      <c r="D18" s="708"/>
      <c r="E18" s="708"/>
      <c r="F18" s="708"/>
      <c r="G18" s="708"/>
      <c r="H18" s="708"/>
      <c r="I18" s="708"/>
      <c r="J18" s="708"/>
      <c r="K18" s="708"/>
      <c r="L18" s="708"/>
      <c r="M18" s="708"/>
      <c r="N18" s="708"/>
      <c r="O18" s="708"/>
      <c r="P18" s="708"/>
      <c r="Q18" s="708"/>
      <c r="R18" s="708"/>
      <c r="S18" s="708"/>
      <c r="T18" s="708"/>
      <c r="U18" s="709"/>
    </row>
    <row r="19" spans="2:21" ht="15.75">
      <c r="B19" s="706"/>
      <c r="C19" s="707" t="s">
        <v>633</v>
      </c>
      <c r="D19" s="708"/>
      <c r="E19" s="708"/>
      <c r="F19" s="708"/>
      <c r="G19" s="708"/>
      <c r="H19" s="708"/>
      <c r="I19" s="708"/>
      <c r="J19" s="708"/>
      <c r="K19" s="708"/>
      <c r="L19" s="708"/>
      <c r="M19" s="708"/>
      <c r="N19" s="708"/>
      <c r="O19" s="708"/>
      <c r="P19" s="708"/>
      <c r="Q19" s="708"/>
      <c r="R19" s="708"/>
      <c r="S19" s="708"/>
      <c r="T19" s="708"/>
      <c r="U19" s="709"/>
    </row>
    <row r="20" spans="2:21" ht="15.75">
      <c r="B20" s="706"/>
      <c r="C20" s="707"/>
      <c r="D20" s="708"/>
      <c r="E20" s="708"/>
      <c r="F20" s="708"/>
      <c r="G20" s="708"/>
      <c r="H20" s="708"/>
      <c r="I20" s="708"/>
      <c r="J20" s="708"/>
      <c r="K20" s="708"/>
      <c r="L20" s="708"/>
      <c r="M20" s="708"/>
      <c r="N20" s="708"/>
      <c r="O20" s="708"/>
      <c r="P20" s="708"/>
      <c r="Q20" s="708"/>
      <c r="R20" s="708"/>
      <c r="S20" s="708"/>
      <c r="T20" s="708"/>
      <c r="U20" s="709"/>
    </row>
    <row r="21" spans="2:21" ht="15.75">
      <c r="B21" s="706"/>
      <c r="C21" s="707" t="s">
        <v>630</v>
      </c>
      <c r="D21" s="708"/>
      <c r="E21" s="708"/>
      <c r="F21" s="708"/>
      <c r="G21" s="708"/>
      <c r="H21" s="708"/>
      <c r="I21" s="708"/>
      <c r="J21" s="708"/>
      <c r="K21" s="708"/>
      <c r="L21" s="708"/>
      <c r="M21" s="708"/>
      <c r="N21" s="708"/>
      <c r="O21" s="708"/>
      <c r="P21" s="708"/>
      <c r="Q21" s="708"/>
      <c r="R21" s="708"/>
      <c r="S21" s="708"/>
      <c r="T21" s="708"/>
      <c r="U21" s="709"/>
    </row>
    <row r="22" spans="2:21" ht="15.75">
      <c r="B22" s="706"/>
      <c r="C22" s="707"/>
      <c r="D22" s="708"/>
      <c r="E22" s="708"/>
      <c r="F22" s="708"/>
      <c r="G22" s="708"/>
      <c r="H22" s="708"/>
      <c r="I22" s="708"/>
      <c r="J22" s="708"/>
      <c r="K22" s="708"/>
      <c r="L22" s="708"/>
      <c r="M22" s="708"/>
      <c r="N22" s="708"/>
      <c r="O22" s="708"/>
      <c r="P22" s="708"/>
      <c r="Q22" s="708"/>
      <c r="R22" s="708"/>
      <c r="S22" s="708"/>
      <c r="T22" s="708"/>
      <c r="U22" s="709"/>
    </row>
    <row r="23" spans="2:21" ht="30" customHeight="1">
      <c r="B23" s="706"/>
      <c r="C23" s="1122" t="s">
        <v>631</v>
      </c>
      <c r="D23" s="1122"/>
      <c r="E23" s="1122"/>
      <c r="F23" s="1122"/>
      <c r="G23" s="1122"/>
      <c r="H23" s="1122"/>
      <c r="I23" s="1122"/>
      <c r="J23" s="1122"/>
      <c r="K23" s="1122"/>
      <c r="L23" s="1122"/>
      <c r="M23" s="1122"/>
      <c r="N23" s="1122"/>
      <c r="O23" s="1122"/>
      <c r="P23" s="1122"/>
      <c r="Q23" s="1122"/>
      <c r="R23" s="1122"/>
      <c r="S23" s="1122"/>
      <c r="T23" s="708"/>
      <c r="U23" s="709"/>
    </row>
    <row r="24" spans="2:21" ht="15.75">
      <c r="B24" s="706"/>
      <c r="C24" s="707"/>
      <c r="D24" s="708"/>
      <c r="E24" s="708"/>
      <c r="F24" s="708"/>
      <c r="G24" s="708"/>
      <c r="H24" s="708"/>
      <c r="I24" s="708"/>
      <c r="J24" s="708"/>
      <c r="K24" s="708"/>
      <c r="L24" s="708"/>
      <c r="M24" s="708"/>
      <c r="N24" s="708"/>
      <c r="O24" s="708"/>
      <c r="P24" s="708"/>
      <c r="Q24" s="708"/>
      <c r="R24" s="708"/>
      <c r="S24" s="708"/>
      <c r="T24" s="708"/>
      <c r="U24" s="709"/>
    </row>
    <row r="25" spans="2:21" ht="15.75">
      <c r="B25" s="706"/>
      <c r="C25" s="707" t="s">
        <v>634</v>
      </c>
      <c r="D25" s="708"/>
      <c r="E25" s="708"/>
      <c r="F25" s="708"/>
      <c r="G25" s="708"/>
      <c r="H25" s="708"/>
      <c r="I25" s="708"/>
      <c r="J25" s="708"/>
      <c r="K25" s="708"/>
      <c r="L25" s="708"/>
      <c r="M25" s="708"/>
      <c r="N25" s="708"/>
      <c r="O25" s="708"/>
      <c r="P25" s="708"/>
      <c r="Q25" s="708"/>
      <c r="R25" s="708"/>
      <c r="S25" s="708"/>
      <c r="T25" s="708"/>
      <c r="U25" s="709"/>
    </row>
    <row r="26" spans="2:21" ht="15.75">
      <c r="B26" s="706"/>
      <c r="C26" s="707"/>
      <c r="D26" s="708"/>
      <c r="E26" s="708"/>
      <c r="F26" s="708"/>
      <c r="G26" s="708"/>
      <c r="H26" s="708"/>
      <c r="I26" s="708"/>
      <c r="J26" s="708"/>
      <c r="K26" s="708"/>
      <c r="L26" s="708"/>
      <c r="M26" s="708"/>
      <c r="N26" s="708"/>
      <c r="O26" s="708"/>
      <c r="P26" s="708"/>
      <c r="Q26" s="708"/>
      <c r="R26" s="708"/>
      <c r="S26" s="708"/>
      <c r="T26" s="708"/>
      <c r="U26" s="709"/>
    </row>
    <row r="27" spans="2:21" ht="31.5" customHeight="1">
      <c r="B27" s="706"/>
      <c r="C27" s="1122" t="s">
        <v>632</v>
      </c>
      <c r="D27" s="1122"/>
      <c r="E27" s="1122"/>
      <c r="F27" s="1122"/>
      <c r="G27" s="1122"/>
      <c r="H27" s="1122"/>
      <c r="I27" s="1122"/>
      <c r="J27" s="1122"/>
      <c r="K27" s="1122"/>
      <c r="L27" s="1122"/>
      <c r="M27" s="1122"/>
      <c r="N27" s="1122"/>
      <c r="O27" s="1122"/>
      <c r="P27" s="1122"/>
      <c r="Q27" s="1122"/>
      <c r="R27" s="1122"/>
      <c r="S27" s="1122"/>
      <c r="T27" s="1122"/>
      <c r="U27" s="1123"/>
    </row>
    <row r="28" spans="2:21" ht="15.75">
      <c r="B28" s="706"/>
      <c r="C28" s="707"/>
      <c r="D28" s="708"/>
      <c r="E28" s="708"/>
      <c r="F28" s="708"/>
      <c r="G28" s="708"/>
      <c r="H28" s="708"/>
      <c r="I28" s="708"/>
      <c r="J28" s="708"/>
      <c r="K28" s="708"/>
      <c r="L28" s="708"/>
      <c r="M28" s="708"/>
      <c r="N28" s="708"/>
      <c r="O28" s="708"/>
      <c r="P28" s="708"/>
      <c r="Q28" s="708"/>
      <c r="R28" s="708"/>
      <c r="S28" s="708"/>
      <c r="T28" s="708"/>
      <c r="U28" s="709"/>
    </row>
    <row r="29" spans="2:21" ht="31.5" customHeight="1">
      <c r="B29" s="706"/>
      <c r="C29" s="1122" t="s">
        <v>635</v>
      </c>
      <c r="D29" s="1122"/>
      <c r="E29" s="1122"/>
      <c r="F29" s="1122"/>
      <c r="G29" s="1122"/>
      <c r="H29" s="1122"/>
      <c r="I29" s="1122"/>
      <c r="J29" s="1122"/>
      <c r="K29" s="1122"/>
      <c r="L29" s="1122"/>
      <c r="M29" s="1122"/>
      <c r="N29" s="1122"/>
      <c r="O29" s="1122"/>
      <c r="P29" s="1122"/>
      <c r="Q29" s="1122"/>
      <c r="R29" s="1122"/>
      <c r="S29" s="1122"/>
      <c r="T29" s="1122"/>
      <c r="U29" s="1123"/>
    </row>
    <row r="30" spans="2:21" ht="15.75">
      <c r="B30" s="706"/>
      <c r="C30" s="707"/>
      <c r="D30" s="708"/>
      <c r="E30" s="708"/>
      <c r="F30" s="708"/>
      <c r="G30" s="708"/>
      <c r="H30" s="708"/>
      <c r="I30" s="708"/>
      <c r="J30" s="708"/>
      <c r="K30" s="708"/>
      <c r="L30" s="708"/>
      <c r="M30" s="708"/>
      <c r="N30" s="708"/>
      <c r="O30" s="708"/>
      <c r="P30" s="708"/>
      <c r="Q30" s="708"/>
      <c r="R30" s="708"/>
      <c r="S30" s="708"/>
      <c r="T30" s="708"/>
      <c r="U30" s="709"/>
    </row>
    <row r="31" spans="2:21" ht="15.75">
      <c r="B31" s="706"/>
      <c r="C31" s="707" t="s">
        <v>636</v>
      </c>
      <c r="D31" s="708"/>
      <c r="E31" s="708"/>
      <c r="F31" s="708"/>
      <c r="G31" s="708"/>
      <c r="H31" s="708"/>
      <c r="I31" s="708"/>
      <c r="J31" s="708"/>
      <c r="K31" s="708"/>
      <c r="L31" s="708"/>
      <c r="M31" s="708"/>
      <c r="N31" s="708"/>
      <c r="O31" s="708"/>
      <c r="P31" s="708"/>
      <c r="Q31" s="708"/>
      <c r="R31" s="708"/>
      <c r="S31" s="708"/>
      <c r="T31" s="708"/>
      <c r="U31" s="709"/>
    </row>
    <row r="32" spans="2:21" ht="15.75">
      <c r="B32" s="710"/>
      <c r="C32" s="711"/>
      <c r="D32" s="712"/>
      <c r="E32" s="712"/>
      <c r="F32" s="712"/>
      <c r="G32" s="712"/>
      <c r="H32" s="712"/>
      <c r="I32" s="712"/>
      <c r="J32" s="712"/>
      <c r="K32" s="712"/>
      <c r="L32" s="712"/>
      <c r="M32" s="712"/>
      <c r="N32" s="712"/>
      <c r="O32" s="712"/>
      <c r="P32" s="712"/>
      <c r="Q32" s="712"/>
      <c r="R32" s="712"/>
      <c r="S32" s="712"/>
      <c r="T32" s="712"/>
      <c r="U32" s="713"/>
    </row>
    <row r="33" spans="2:21" ht="39" customHeight="1">
      <c r="B33" s="714" t="s">
        <v>637</v>
      </c>
      <c r="C33" s="1130" t="s">
        <v>638</v>
      </c>
      <c r="D33" s="1130"/>
      <c r="E33" s="1130"/>
      <c r="F33" s="1130"/>
      <c r="G33" s="1130"/>
      <c r="H33" s="1130"/>
      <c r="I33" s="1130"/>
      <c r="J33" s="1130"/>
      <c r="K33" s="1130"/>
      <c r="L33" s="1130"/>
      <c r="M33" s="1130"/>
      <c r="N33" s="1130"/>
      <c r="O33" s="1130"/>
      <c r="P33" s="1130"/>
      <c r="Q33" s="1130"/>
      <c r="R33" s="1130"/>
      <c r="S33" s="1130"/>
      <c r="T33" s="1130"/>
      <c r="U33" s="1131"/>
    </row>
    <row r="34" spans="2:21">
      <c r="B34" s="715"/>
      <c r="C34" s="716"/>
      <c r="D34" s="716"/>
      <c r="E34" s="716"/>
      <c r="F34" s="716"/>
      <c r="G34" s="716"/>
      <c r="H34" s="716"/>
      <c r="I34" s="716"/>
      <c r="J34" s="716"/>
      <c r="K34" s="716"/>
      <c r="L34" s="716"/>
      <c r="M34" s="716"/>
      <c r="N34" s="716"/>
      <c r="O34" s="716"/>
      <c r="P34" s="716"/>
      <c r="Q34" s="716"/>
      <c r="R34" s="716"/>
      <c r="S34" s="716"/>
      <c r="T34" s="716"/>
      <c r="U34" s="717"/>
    </row>
    <row r="35" spans="2:21" ht="15.75">
      <c r="B35" s="718" t="s">
        <v>639</v>
      </c>
      <c r="C35" s="719" t="s">
        <v>640</v>
      </c>
      <c r="D35" s="708"/>
      <c r="E35" s="708"/>
      <c r="F35" s="708"/>
      <c r="G35" s="708"/>
      <c r="H35" s="708"/>
      <c r="I35" s="708"/>
      <c r="J35" s="708"/>
      <c r="K35" s="708"/>
      <c r="L35" s="708"/>
      <c r="M35" s="708"/>
      <c r="N35" s="708"/>
      <c r="O35" s="708"/>
      <c r="P35" s="708"/>
      <c r="Q35" s="708"/>
      <c r="R35" s="708"/>
      <c r="S35" s="708"/>
      <c r="T35" s="708"/>
      <c r="U35" s="709"/>
    </row>
    <row r="36" spans="2:21">
      <c r="B36" s="720"/>
      <c r="C36" s="712"/>
      <c r="D36" s="712"/>
      <c r="E36" s="712"/>
      <c r="F36" s="712"/>
      <c r="G36" s="712"/>
      <c r="H36" s="712"/>
      <c r="I36" s="712"/>
      <c r="J36" s="712"/>
      <c r="K36" s="712"/>
      <c r="L36" s="712"/>
      <c r="M36" s="712"/>
      <c r="N36" s="712"/>
      <c r="O36" s="712"/>
      <c r="P36" s="712"/>
      <c r="Q36" s="712"/>
      <c r="R36" s="712"/>
      <c r="S36" s="712"/>
      <c r="T36" s="712"/>
      <c r="U36" s="713"/>
    </row>
    <row r="37" spans="2:21" ht="34.5" customHeight="1">
      <c r="B37" s="705" t="s">
        <v>641</v>
      </c>
      <c r="C37" s="1124" t="s">
        <v>642</v>
      </c>
      <c r="D37" s="1124"/>
      <c r="E37" s="1124"/>
      <c r="F37" s="1124"/>
      <c r="G37" s="1124"/>
      <c r="H37" s="1124"/>
      <c r="I37" s="1124"/>
      <c r="J37" s="1124"/>
      <c r="K37" s="1124"/>
      <c r="L37" s="1124"/>
      <c r="M37" s="1124"/>
      <c r="N37" s="1124"/>
      <c r="O37" s="1124"/>
      <c r="P37" s="1124"/>
      <c r="Q37" s="1124"/>
      <c r="R37" s="1124"/>
      <c r="S37" s="1124"/>
      <c r="T37" s="1124"/>
      <c r="U37" s="1125"/>
    </row>
    <row r="38" spans="2:21">
      <c r="B38" s="720"/>
      <c r="C38" s="712"/>
      <c r="D38" s="712"/>
      <c r="E38" s="712"/>
      <c r="F38" s="712"/>
      <c r="G38" s="712"/>
      <c r="H38" s="712"/>
      <c r="I38" s="712"/>
      <c r="J38" s="712"/>
      <c r="K38" s="712"/>
      <c r="L38" s="712"/>
      <c r="M38" s="712"/>
      <c r="N38" s="712"/>
      <c r="O38" s="712"/>
      <c r="P38" s="712"/>
      <c r="Q38" s="712"/>
      <c r="R38" s="712"/>
      <c r="S38" s="712"/>
      <c r="T38" s="712"/>
      <c r="U38" s="713"/>
    </row>
    <row r="39" spans="2:21" ht="15.75">
      <c r="B39" s="705" t="s">
        <v>643</v>
      </c>
      <c r="C39" s="721" t="s">
        <v>644</v>
      </c>
      <c r="D39" s="716"/>
      <c r="E39" s="716"/>
      <c r="F39" s="716"/>
      <c r="G39" s="716"/>
      <c r="H39" s="716"/>
      <c r="I39" s="716"/>
      <c r="J39" s="716"/>
      <c r="K39" s="716"/>
      <c r="L39" s="716"/>
      <c r="M39" s="716"/>
      <c r="N39" s="716"/>
      <c r="O39" s="716"/>
      <c r="P39" s="716"/>
      <c r="Q39" s="716"/>
      <c r="R39" s="716"/>
      <c r="S39" s="716"/>
      <c r="T39" s="716"/>
      <c r="U39" s="717"/>
    </row>
    <row r="40" spans="2:21">
      <c r="B40" s="720"/>
      <c r="C40" s="712"/>
      <c r="D40" s="712"/>
      <c r="E40" s="712"/>
      <c r="F40" s="712"/>
      <c r="G40" s="712"/>
      <c r="H40" s="712"/>
      <c r="I40" s="712"/>
      <c r="J40" s="712"/>
      <c r="K40" s="712"/>
      <c r="L40" s="712"/>
      <c r="M40" s="712"/>
      <c r="N40" s="712"/>
      <c r="O40" s="712"/>
      <c r="P40" s="712"/>
      <c r="Q40" s="712"/>
      <c r="R40" s="712"/>
      <c r="S40" s="712"/>
      <c r="T40" s="712"/>
      <c r="U40" s="713"/>
    </row>
    <row r="41" spans="2:21">
      <c r="B41" s="722"/>
      <c r="C41" s="716"/>
      <c r="D41" s="716"/>
      <c r="E41" s="716"/>
      <c r="F41" s="716"/>
      <c r="G41" s="716"/>
      <c r="H41" s="716"/>
      <c r="I41" s="716"/>
      <c r="J41" s="716"/>
      <c r="K41" s="716"/>
      <c r="L41" s="716"/>
      <c r="M41" s="716"/>
      <c r="N41" s="716"/>
      <c r="O41" s="716"/>
      <c r="P41" s="716"/>
      <c r="Q41" s="716"/>
      <c r="R41" s="716"/>
      <c r="S41" s="716"/>
      <c r="T41" s="716"/>
      <c r="U41" s="717"/>
    </row>
    <row r="42" spans="2:21" ht="15.75">
      <c r="B42" s="718" t="s">
        <v>645</v>
      </c>
      <c r="C42" s="719" t="s">
        <v>646</v>
      </c>
      <c r="D42" s="708"/>
      <c r="E42" s="708"/>
      <c r="F42" s="708"/>
      <c r="G42" s="708"/>
      <c r="H42" s="708"/>
      <c r="I42" s="708"/>
      <c r="J42" s="708"/>
      <c r="K42" s="708"/>
      <c r="L42" s="708"/>
      <c r="M42" s="708"/>
      <c r="N42" s="708"/>
      <c r="O42" s="708"/>
      <c r="P42" s="708"/>
      <c r="Q42" s="708"/>
      <c r="R42" s="708"/>
      <c r="S42" s="708"/>
      <c r="T42" s="708"/>
      <c r="U42" s="709"/>
    </row>
    <row r="43" spans="2:21">
      <c r="B43" s="723"/>
      <c r="C43" s="708"/>
      <c r="D43" s="708"/>
      <c r="E43" s="708"/>
      <c r="F43" s="708"/>
      <c r="G43" s="708"/>
      <c r="H43" s="708"/>
      <c r="I43" s="708"/>
      <c r="J43" s="708"/>
      <c r="K43" s="708"/>
      <c r="L43" s="708"/>
      <c r="M43" s="708"/>
      <c r="N43" s="708"/>
      <c r="O43" s="708"/>
      <c r="P43" s="708"/>
      <c r="Q43" s="708"/>
      <c r="R43" s="708"/>
      <c r="S43" s="708"/>
      <c r="T43" s="708"/>
      <c r="U43" s="709"/>
    </row>
    <row r="44" spans="2:21" ht="36" customHeight="1">
      <c r="B44" s="723"/>
      <c r="C44" s="1120" t="s">
        <v>662</v>
      </c>
      <c r="D44" s="1120"/>
      <c r="E44" s="1120"/>
      <c r="F44" s="1120"/>
      <c r="G44" s="1120"/>
      <c r="H44" s="1120"/>
      <c r="I44" s="1120"/>
      <c r="J44" s="1120"/>
      <c r="K44" s="1120"/>
      <c r="L44" s="1120"/>
      <c r="M44" s="1120"/>
      <c r="N44" s="1120"/>
      <c r="O44" s="1120"/>
      <c r="P44" s="1120"/>
      <c r="Q44" s="1120"/>
      <c r="R44" s="1120"/>
      <c r="S44" s="1120"/>
      <c r="T44" s="1120"/>
      <c r="U44" s="1121"/>
    </row>
    <row r="45" spans="2:21">
      <c r="B45" s="723"/>
      <c r="C45" s="724"/>
      <c r="D45" s="708"/>
      <c r="E45" s="708"/>
      <c r="F45" s="708"/>
      <c r="G45" s="708"/>
      <c r="H45" s="708"/>
      <c r="I45" s="708"/>
      <c r="J45" s="708"/>
      <c r="K45" s="708"/>
      <c r="L45" s="708"/>
      <c r="M45" s="708"/>
      <c r="N45" s="708"/>
      <c r="O45" s="708"/>
      <c r="P45" s="708"/>
      <c r="Q45" s="708"/>
      <c r="R45" s="708"/>
      <c r="S45" s="708"/>
      <c r="T45" s="708"/>
      <c r="U45" s="709"/>
    </row>
    <row r="46" spans="2:21" ht="35.25" customHeight="1">
      <c r="B46" s="723"/>
      <c r="C46" s="1120" t="s">
        <v>647</v>
      </c>
      <c r="D46" s="1120"/>
      <c r="E46" s="1120"/>
      <c r="F46" s="1120"/>
      <c r="G46" s="1120"/>
      <c r="H46" s="1120"/>
      <c r="I46" s="1120"/>
      <c r="J46" s="1120"/>
      <c r="K46" s="1120"/>
      <c r="L46" s="1120"/>
      <c r="M46" s="1120"/>
      <c r="N46" s="1120"/>
      <c r="O46" s="1120"/>
      <c r="P46" s="1120"/>
      <c r="Q46" s="1120"/>
      <c r="R46" s="1120"/>
      <c r="S46" s="1120"/>
      <c r="T46" s="1120"/>
      <c r="U46" s="1121"/>
    </row>
    <row r="47" spans="2:21">
      <c r="B47" s="723"/>
      <c r="C47" s="724"/>
      <c r="D47" s="708"/>
      <c r="E47" s="708"/>
      <c r="F47" s="708"/>
      <c r="G47" s="708"/>
      <c r="H47" s="708"/>
      <c r="I47" s="708"/>
      <c r="J47" s="708"/>
      <c r="K47" s="708"/>
      <c r="L47" s="708"/>
      <c r="M47" s="708"/>
      <c r="N47" s="708"/>
      <c r="O47" s="708"/>
      <c r="P47" s="708"/>
      <c r="Q47" s="708"/>
      <c r="R47" s="708"/>
      <c r="S47" s="708"/>
      <c r="T47" s="708"/>
      <c r="U47" s="709"/>
    </row>
    <row r="48" spans="2:21" ht="40.5" customHeight="1">
      <c r="B48" s="723"/>
      <c r="C48" s="1120" t="s">
        <v>648</v>
      </c>
      <c r="D48" s="1120"/>
      <c r="E48" s="1120"/>
      <c r="F48" s="1120"/>
      <c r="G48" s="1120"/>
      <c r="H48" s="1120"/>
      <c r="I48" s="1120"/>
      <c r="J48" s="1120"/>
      <c r="K48" s="1120"/>
      <c r="L48" s="1120"/>
      <c r="M48" s="1120"/>
      <c r="N48" s="1120"/>
      <c r="O48" s="1120"/>
      <c r="P48" s="1120"/>
      <c r="Q48" s="1120"/>
      <c r="R48" s="1120"/>
      <c r="S48" s="1120"/>
      <c r="T48" s="1120"/>
      <c r="U48" s="1121"/>
    </row>
    <row r="49" spans="2:21">
      <c r="B49" s="723"/>
      <c r="C49" s="724"/>
      <c r="D49" s="708"/>
      <c r="E49" s="708"/>
      <c r="F49" s="708"/>
      <c r="G49" s="708"/>
      <c r="H49" s="708"/>
      <c r="I49" s="708"/>
      <c r="J49" s="708"/>
      <c r="K49" s="708"/>
      <c r="L49" s="708"/>
      <c r="M49" s="708"/>
      <c r="N49" s="708"/>
      <c r="O49" s="708"/>
      <c r="P49" s="708"/>
      <c r="Q49" s="708"/>
      <c r="R49" s="708"/>
      <c r="S49" s="708"/>
      <c r="T49" s="708"/>
      <c r="U49" s="709"/>
    </row>
    <row r="50" spans="2:21" ht="30" customHeight="1">
      <c r="B50" s="723"/>
      <c r="C50" s="1120" t="s">
        <v>649</v>
      </c>
      <c r="D50" s="1120"/>
      <c r="E50" s="1120"/>
      <c r="F50" s="1120"/>
      <c r="G50" s="1120"/>
      <c r="H50" s="1120"/>
      <c r="I50" s="1120"/>
      <c r="J50" s="1120"/>
      <c r="K50" s="1120"/>
      <c r="L50" s="1120"/>
      <c r="M50" s="1120"/>
      <c r="N50" s="1120"/>
      <c r="O50" s="1120"/>
      <c r="P50" s="1120"/>
      <c r="Q50" s="1120"/>
      <c r="R50" s="1120"/>
      <c r="S50" s="1120"/>
      <c r="T50" s="1120"/>
      <c r="U50" s="1121"/>
    </row>
    <row r="51" spans="2:21" ht="15.75">
      <c r="B51" s="723"/>
      <c r="C51" s="707"/>
      <c r="D51" s="708"/>
      <c r="E51" s="708"/>
      <c r="F51" s="708"/>
      <c r="G51" s="708"/>
      <c r="H51" s="708"/>
      <c r="I51" s="708"/>
      <c r="J51" s="708"/>
      <c r="K51" s="708"/>
      <c r="L51" s="708"/>
      <c r="M51" s="708"/>
      <c r="N51" s="708"/>
      <c r="O51" s="708"/>
      <c r="P51" s="708"/>
      <c r="Q51" s="708"/>
      <c r="R51" s="708"/>
      <c r="S51" s="708"/>
      <c r="T51" s="708"/>
      <c r="U51" s="709"/>
    </row>
    <row r="52" spans="2:21" ht="31.5" customHeight="1">
      <c r="B52" s="723"/>
      <c r="C52" s="1122" t="s">
        <v>661</v>
      </c>
      <c r="D52" s="1122"/>
      <c r="E52" s="1122"/>
      <c r="F52" s="1122"/>
      <c r="G52" s="1122"/>
      <c r="H52" s="1122"/>
      <c r="I52" s="1122"/>
      <c r="J52" s="1122"/>
      <c r="K52" s="1122"/>
      <c r="L52" s="1122"/>
      <c r="M52" s="1122"/>
      <c r="N52" s="1122"/>
      <c r="O52" s="1122"/>
      <c r="P52" s="1122"/>
      <c r="Q52" s="1122"/>
      <c r="R52" s="1122"/>
      <c r="S52" s="1122"/>
      <c r="T52" s="1122"/>
      <c r="U52" s="1123"/>
    </row>
    <row r="53" spans="2:21">
      <c r="B53" s="720"/>
      <c r="C53" s="712"/>
      <c r="D53" s="712"/>
      <c r="E53" s="712"/>
      <c r="F53" s="712"/>
      <c r="G53" s="712"/>
      <c r="H53" s="712"/>
      <c r="I53" s="712"/>
      <c r="J53" s="712"/>
      <c r="K53" s="712"/>
      <c r="L53" s="712"/>
      <c r="M53" s="712"/>
      <c r="N53" s="712"/>
      <c r="O53" s="712"/>
      <c r="P53" s="712"/>
      <c r="Q53" s="712"/>
      <c r="R53" s="712"/>
      <c r="S53" s="712"/>
      <c r="T53" s="712"/>
      <c r="U53" s="713"/>
    </row>
    <row r="54" spans="2:21" ht="48" customHeight="1">
      <c r="B54" s="705" t="s">
        <v>650</v>
      </c>
      <c r="C54" s="1124" t="s">
        <v>651</v>
      </c>
      <c r="D54" s="1124"/>
      <c r="E54" s="1124"/>
      <c r="F54" s="1124"/>
      <c r="G54" s="1124"/>
      <c r="H54" s="1124"/>
      <c r="I54" s="1124"/>
      <c r="J54" s="1124"/>
      <c r="K54" s="1124"/>
      <c r="L54" s="1124"/>
      <c r="M54" s="1124"/>
      <c r="N54" s="1124"/>
      <c r="O54" s="1124"/>
      <c r="P54" s="1124"/>
      <c r="Q54" s="1124"/>
      <c r="R54" s="1124"/>
      <c r="S54" s="1124"/>
      <c r="T54" s="1124"/>
      <c r="U54" s="1125"/>
    </row>
    <row r="55" spans="2:21">
      <c r="B55" s="720"/>
      <c r="C55" s="712"/>
      <c r="D55" s="712"/>
      <c r="E55" s="712"/>
      <c r="F55" s="712"/>
      <c r="G55" s="712"/>
      <c r="H55" s="712"/>
      <c r="I55" s="712"/>
      <c r="J55" s="712"/>
      <c r="K55" s="712"/>
      <c r="L55" s="712"/>
      <c r="M55" s="712"/>
      <c r="N55" s="712"/>
      <c r="O55" s="712"/>
      <c r="P55" s="712"/>
      <c r="Q55" s="712"/>
      <c r="R55" s="712"/>
      <c r="S55" s="712"/>
      <c r="T55" s="712"/>
      <c r="U55" s="713"/>
    </row>
    <row r="56" spans="2:21" ht="34.5" customHeight="1">
      <c r="B56" s="705" t="s">
        <v>652</v>
      </c>
      <c r="C56" s="1124" t="s">
        <v>653</v>
      </c>
      <c r="D56" s="1124"/>
      <c r="E56" s="1124"/>
      <c r="F56" s="1124"/>
      <c r="G56" s="1124"/>
      <c r="H56" s="1124"/>
      <c r="I56" s="1124"/>
      <c r="J56" s="1124"/>
      <c r="K56" s="1124"/>
      <c r="L56" s="1124"/>
      <c r="M56" s="1124"/>
      <c r="N56" s="1124"/>
      <c r="O56" s="1124"/>
      <c r="P56" s="1124"/>
      <c r="Q56" s="1124"/>
      <c r="R56" s="1124"/>
      <c r="S56" s="1124"/>
      <c r="T56" s="1124"/>
      <c r="U56" s="1125"/>
    </row>
    <row r="57" spans="2:21">
      <c r="B57" s="725"/>
      <c r="C57" s="712"/>
      <c r="D57" s="712"/>
      <c r="E57" s="712"/>
      <c r="F57" s="712"/>
      <c r="G57" s="712"/>
      <c r="H57" s="712"/>
      <c r="I57" s="712"/>
      <c r="J57" s="712"/>
      <c r="K57" s="712"/>
      <c r="L57" s="712"/>
      <c r="M57" s="712"/>
      <c r="N57" s="712"/>
      <c r="O57" s="712"/>
      <c r="P57" s="712"/>
      <c r="Q57" s="712"/>
      <c r="R57" s="712"/>
      <c r="S57" s="712"/>
      <c r="T57" s="712"/>
      <c r="U57" s="713"/>
    </row>
    <row r="58" spans="2:21" ht="30.75" customHeight="1">
      <c r="B58" s="714" t="s">
        <v>654</v>
      </c>
      <c r="C58" s="726" t="s">
        <v>655</v>
      </c>
      <c r="D58" s="727"/>
      <c r="E58" s="727"/>
      <c r="F58" s="727"/>
      <c r="G58" s="727"/>
      <c r="H58" s="727"/>
      <c r="I58" s="727"/>
      <c r="J58" s="727"/>
      <c r="K58" s="727"/>
      <c r="L58" s="727"/>
      <c r="M58" s="727"/>
      <c r="N58" s="727"/>
      <c r="O58" s="727"/>
      <c r="P58" s="727"/>
      <c r="Q58" s="727"/>
      <c r="R58" s="727"/>
      <c r="S58" s="727"/>
      <c r="T58" s="727"/>
      <c r="U58" s="728"/>
    </row>
  </sheetData>
  <mergeCells count="14">
    <mergeCell ref="C46:U46"/>
    <mergeCell ref="C23:S23"/>
    <mergeCell ref="C16:U16"/>
    <mergeCell ref="C17:U17"/>
    <mergeCell ref="C27:U27"/>
    <mergeCell ref="C29:U29"/>
    <mergeCell ref="C33:U33"/>
    <mergeCell ref="C37:U37"/>
    <mergeCell ref="C44:U44"/>
    <mergeCell ref="C48:U48"/>
    <mergeCell ref="C50:U50"/>
    <mergeCell ref="C52:U52"/>
    <mergeCell ref="C54:U54"/>
    <mergeCell ref="C56:U56"/>
  </mergeCells>
  <pageMargins left="0.7" right="0.7" top="0.75" bottom="0.75" header="0.3" footer="0.3"/>
  <pageSetup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T33"/>
  <sheetViews>
    <sheetView zoomScale="55" zoomScaleNormal="55" workbookViewId="0">
      <selection activeCell="B19" sqref="B19"/>
    </sheetView>
  </sheetViews>
  <sheetFormatPr defaultColWidth="9" defaultRowHeight="15.75"/>
  <cols>
    <col min="1" max="1" width="3" style="12" customWidth="1"/>
    <col min="2" max="2" width="61.5703125" style="10" customWidth="1"/>
    <col min="3" max="3" width="58.5703125" style="12" customWidth="1"/>
    <col min="4" max="4" width="62.5703125" style="12" customWidth="1"/>
    <col min="5" max="5" width="42" style="12" customWidth="1"/>
    <col min="6" max="6" width="45.140625" style="12" customWidth="1"/>
    <col min="7" max="7" width="9" style="16"/>
    <col min="8" max="10" width="9" style="12"/>
    <col min="11" max="11" width="26" style="12" customWidth="1"/>
    <col min="12" max="12" width="60" style="17" customWidth="1"/>
    <col min="13" max="13" width="14.5703125" style="25" customWidth="1"/>
    <col min="14" max="14" width="29.5703125" style="17" customWidth="1"/>
    <col min="15" max="16384" width="9" style="12"/>
  </cols>
  <sheetData>
    <row r="1" spans="2:20" ht="146.25" customHeight="1"/>
    <row r="3" spans="2:20" ht="25.5" customHeight="1">
      <c r="B3" s="1133" t="s">
        <v>728</v>
      </c>
      <c r="C3" s="1134"/>
      <c r="D3" s="1134"/>
      <c r="E3" s="1134"/>
      <c r="F3" s="1135"/>
      <c r="G3" s="122"/>
    </row>
    <row r="4" spans="2:20" ht="16.5" customHeight="1">
      <c r="B4" s="1136"/>
      <c r="C4" s="1137"/>
      <c r="D4" s="1137"/>
      <c r="E4" s="1137"/>
      <c r="F4" s="1138"/>
      <c r="G4" s="122"/>
    </row>
    <row r="5" spans="2:20" ht="71.25" customHeight="1">
      <c r="B5" s="1136"/>
      <c r="C5" s="1137"/>
      <c r="D5" s="1137"/>
      <c r="E5" s="1137"/>
      <c r="F5" s="1138"/>
      <c r="G5" s="122"/>
    </row>
    <row r="6" spans="2:20" ht="21.75" customHeight="1">
      <c r="B6" s="1139"/>
      <c r="C6" s="1140"/>
      <c r="D6" s="1140"/>
      <c r="E6" s="1140"/>
      <c r="F6" s="1141"/>
      <c r="G6" s="122"/>
    </row>
    <row r="8" spans="2:20" ht="21">
      <c r="B8" s="1132" t="s">
        <v>480</v>
      </c>
      <c r="C8" s="1132"/>
      <c r="D8" s="1132"/>
      <c r="E8" s="1132"/>
      <c r="F8" s="1132"/>
      <c r="G8" s="1132"/>
    </row>
    <row r="9" spans="2:20" ht="24.75" customHeight="1" thickBot="1">
      <c r="B9" s="114"/>
      <c r="C9" s="114"/>
      <c r="D9" s="114"/>
      <c r="E9" s="114"/>
      <c r="F9" s="114"/>
      <c r="G9" s="119"/>
    </row>
    <row r="10" spans="2:20" ht="27.75" customHeight="1" thickBot="1">
      <c r="B10" s="117" t="s">
        <v>171</v>
      </c>
      <c r="C10" s="102" t="s">
        <v>406</v>
      </c>
      <c r="D10" s="114"/>
      <c r="E10" s="114"/>
      <c r="F10" s="114"/>
      <c r="G10" s="119"/>
    </row>
    <row r="11" spans="2:20">
      <c r="B11" s="114"/>
      <c r="C11" s="114"/>
      <c r="D11" s="114"/>
      <c r="E11" s="114"/>
      <c r="F11" s="114"/>
      <c r="G11" s="119"/>
    </row>
    <row r="12" spans="2:20" s="9" customFormat="1" ht="31.5" customHeight="1" thickBot="1">
      <c r="B12" s="83" t="s">
        <v>587</v>
      </c>
      <c r="G12" s="28"/>
      <c r="L12" s="33"/>
      <c r="M12" s="33"/>
      <c r="N12" s="33"/>
      <c r="O12" s="33"/>
      <c r="P12" s="33"/>
      <c r="Q12" s="68"/>
      <c r="S12" s="8"/>
      <c r="T12" s="8"/>
    </row>
    <row r="13" spans="2:20" s="9" customFormat="1" ht="26.25" customHeight="1" thickBot="1">
      <c r="B13" s="102" t="s">
        <v>415</v>
      </c>
      <c r="C13" s="124" t="s">
        <v>624</v>
      </c>
      <c r="G13" s="109"/>
      <c r="L13" s="33"/>
      <c r="M13" s="33"/>
      <c r="N13" s="33"/>
      <c r="O13" s="33"/>
      <c r="P13" s="33"/>
      <c r="Q13" s="68"/>
      <c r="S13" s="8"/>
      <c r="T13" s="8"/>
    </row>
    <row r="14" spans="2:20" s="9" customFormat="1" ht="26.25" customHeight="1" thickBot="1">
      <c r="B14" s="102" t="s">
        <v>415</v>
      </c>
      <c r="C14" s="172" t="s">
        <v>619</v>
      </c>
      <c r="G14" s="123"/>
      <c r="L14" s="33"/>
      <c r="M14" s="33"/>
      <c r="N14" s="33"/>
      <c r="O14" s="33"/>
      <c r="P14" s="33"/>
      <c r="Q14" s="68"/>
      <c r="S14" s="8"/>
      <c r="T14" s="8"/>
    </row>
    <row r="15" spans="2:20" s="9" customFormat="1" ht="26.25" customHeight="1" thickBot="1">
      <c r="B15" s="102" t="s">
        <v>415</v>
      </c>
      <c r="C15" s="172" t="s">
        <v>620</v>
      </c>
      <c r="G15" s="123"/>
      <c r="L15" s="33"/>
      <c r="M15" s="33"/>
      <c r="N15" s="33"/>
      <c r="O15" s="33"/>
      <c r="P15" s="33"/>
      <c r="Q15" s="68"/>
      <c r="S15" s="8"/>
      <c r="T15" s="8"/>
    </row>
    <row r="16" spans="2:20" s="9" customFormat="1" ht="26.25" customHeight="1" thickBot="1">
      <c r="B16" s="102" t="s">
        <v>415</v>
      </c>
      <c r="C16" s="172" t="s">
        <v>621</v>
      </c>
      <c r="G16" s="123"/>
      <c r="L16" s="33"/>
      <c r="M16" s="33"/>
      <c r="N16" s="33"/>
      <c r="O16" s="33"/>
      <c r="P16" s="33"/>
      <c r="Q16" s="68"/>
      <c r="S16" s="8"/>
      <c r="T16" s="8"/>
    </row>
    <row r="17" spans="2:20" s="9" customFormat="1" ht="26.25" customHeight="1" thickBot="1">
      <c r="B17" s="102" t="s">
        <v>415</v>
      </c>
      <c r="C17" s="124" t="s">
        <v>622</v>
      </c>
      <c r="G17" s="109"/>
      <c r="L17" s="33"/>
      <c r="M17" s="33"/>
      <c r="N17" s="33"/>
      <c r="O17" s="33"/>
      <c r="P17" s="33"/>
      <c r="Q17" s="68"/>
      <c r="S17" s="8"/>
      <c r="T17" s="8"/>
    </row>
    <row r="18" spans="2:20" s="9" customFormat="1" ht="26.25" customHeight="1" thickBot="1">
      <c r="B18" s="102" t="s">
        <v>417</v>
      </c>
      <c r="C18" s="124" t="s">
        <v>623</v>
      </c>
      <c r="G18" s="123"/>
      <c r="L18" s="33"/>
      <c r="M18" s="33"/>
      <c r="N18" s="33"/>
      <c r="O18" s="33"/>
      <c r="P18" s="33"/>
      <c r="Q18" s="68"/>
      <c r="S18" s="8"/>
      <c r="T18" s="8"/>
    </row>
    <row r="19" spans="2:20" s="58" customFormat="1" ht="25.5" customHeight="1">
      <c r="D19" s="97"/>
      <c r="E19" s="97"/>
      <c r="F19" s="97"/>
      <c r="G19" s="97"/>
      <c r="J19" s="12"/>
      <c r="K19" s="12"/>
      <c r="S19" s="59"/>
      <c r="T19" s="59"/>
    </row>
    <row r="20" spans="2:20" s="17" customFormat="1" ht="39" customHeight="1">
      <c r="B20" s="243" t="s">
        <v>539</v>
      </c>
      <c r="C20" s="243" t="s">
        <v>470</v>
      </c>
      <c r="D20" s="243" t="s">
        <v>446</v>
      </c>
      <c r="E20" s="243" t="s">
        <v>438</v>
      </c>
      <c r="F20" s="243" t="s">
        <v>552</v>
      </c>
      <c r="G20" s="40"/>
      <c r="M20" s="25"/>
      <c r="T20" s="25"/>
    </row>
    <row r="21" spans="2:20" s="103" customFormat="1" ht="50.45" customHeight="1">
      <c r="B21" s="646" t="s">
        <v>542</v>
      </c>
      <c r="C21" s="652" t="s">
        <v>436</v>
      </c>
      <c r="D21" s="655" t="s">
        <v>442</v>
      </c>
      <c r="E21" s="659" t="s">
        <v>586</v>
      </c>
      <c r="F21" s="655" t="s">
        <v>447</v>
      </c>
      <c r="G21" s="174"/>
      <c r="M21" s="644"/>
      <c r="T21" s="644"/>
    </row>
    <row r="22" spans="2:20" s="103" customFormat="1" ht="47.45" customHeight="1">
      <c r="B22" s="647" t="s">
        <v>457</v>
      </c>
      <c r="C22" s="653" t="s">
        <v>437</v>
      </c>
      <c r="D22" s="656" t="s">
        <v>443</v>
      </c>
      <c r="E22" s="660" t="s">
        <v>586</v>
      </c>
      <c r="F22" s="656" t="s">
        <v>447</v>
      </c>
      <c r="G22" s="174"/>
      <c r="M22" s="644"/>
      <c r="T22" s="644"/>
    </row>
    <row r="23" spans="2:20" s="103" customFormat="1" ht="45.6" customHeight="1">
      <c r="B23" s="647" t="s">
        <v>454</v>
      </c>
      <c r="C23" s="653" t="s">
        <v>437</v>
      </c>
      <c r="D23" s="656" t="s">
        <v>444</v>
      </c>
      <c r="E23" s="660" t="s">
        <v>586</v>
      </c>
      <c r="F23" s="656" t="s">
        <v>447</v>
      </c>
      <c r="G23" s="174"/>
      <c r="M23" s="644"/>
      <c r="T23" s="644"/>
    </row>
    <row r="24" spans="2:20" s="103" customFormat="1" ht="32.25" customHeight="1">
      <c r="B24" s="648" t="s">
        <v>455</v>
      </c>
      <c r="C24" s="653" t="s">
        <v>436</v>
      </c>
      <c r="D24" s="656" t="s">
        <v>445</v>
      </c>
      <c r="E24" s="661" t="s">
        <v>603</v>
      </c>
      <c r="F24" s="664"/>
      <c r="G24" s="174"/>
      <c r="M24" s="644"/>
      <c r="T24" s="644"/>
    </row>
    <row r="25" spans="2:20" s="103" customFormat="1" ht="30.75" customHeight="1">
      <c r="B25" s="649" t="s">
        <v>540</v>
      </c>
      <c r="C25" s="653" t="s">
        <v>436</v>
      </c>
      <c r="D25" s="656"/>
      <c r="E25" s="661"/>
      <c r="F25" s="664"/>
      <c r="G25" s="174"/>
      <c r="M25" s="644"/>
      <c r="T25" s="644"/>
    </row>
    <row r="26" spans="2:20" s="103" customFormat="1" ht="32.25" customHeight="1">
      <c r="B26" s="650" t="s">
        <v>541</v>
      </c>
      <c r="C26" s="653" t="s">
        <v>436</v>
      </c>
      <c r="D26" s="657" t="s">
        <v>537</v>
      </c>
      <c r="E26" s="661"/>
      <c r="F26" s="664"/>
      <c r="G26" s="174"/>
      <c r="M26" s="644"/>
      <c r="T26" s="644"/>
    </row>
    <row r="27" spans="2:20" s="103" customFormat="1" ht="27" customHeight="1">
      <c r="B27" s="648" t="s">
        <v>456</v>
      </c>
      <c r="C27" s="653" t="s">
        <v>439</v>
      </c>
      <c r="D27" s="656" t="s">
        <v>481</v>
      </c>
      <c r="E27" s="661" t="s">
        <v>458</v>
      </c>
      <c r="F27" s="664"/>
      <c r="G27" s="174"/>
      <c r="M27" s="644"/>
      <c r="T27" s="644"/>
    </row>
    <row r="28" spans="2:20" s="103" customFormat="1" ht="27" customHeight="1">
      <c r="B28" s="650" t="s">
        <v>451</v>
      </c>
      <c r="C28" s="653" t="s">
        <v>436</v>
      </c>
      <c r="D28" s="656"/>
      <c r="E28" s="661"/>
      <c r="F28" s="656" t="s">
        <v>407</v>
      </c>
      <c r="G28" s="174"/>
      <c r="M28" s="644"/>
      <c r="T28" s="644"/>
    </row>
    <row r="29" spans="2:20" s="103" customFormat="1" ht="32.25" customHeight="1">
      <c r="B29" s="648" t="s">
        <v>207</v>
      </c>
      <c r="C29" s="653" t="s">
        <v>441</v>
      </c>
      <c r="D29" s="656" t="s">
        <v>554</v>
      </c>
      <c r="E29" s="662"/>
      <c r="F29" s="656" t="s">
        <v>553</v>
      </c>
      <c r="G29" s="645"/>
      <c r="M29" s="644"/>
    </row>
    <row r="30" spans="2:20" s="103" customFormat="1" ht="27.75" customHeight="1">
      <c r="B30" s="651" t="s">
        <v>538</v>
      </c>
      <c r="C30" s="654" t="s">
        <v>440</v>
      </c>
      <c r="D30" s="658"/>
      <c r="E30" s="663"/>
      <c r="F30" s="658"/>
      <c r="G30" s="645"/>
      <c r="M30" s="644"/>
    </row>
    <row r="31" spans="2:20" s="103" customFormat="1" ht="23.25" customHeight="1">
      <c r="C31" s="175"/>
      <c r="D31" s="175"/>
      <c r="E31" s="175"/>
      <c r="G31" s="645"/>
      <c r="M31" s="644"/>
    </row>
    <row r="32" spans="2:20" s="17" customFormat="1">
      <c r="B32" s="175"/>
      <c r="C32" s="173"/>
      <c r="D32" s="173"/>
      <c r="E32" s="173"/>
      <c r="G32" s="163"/>
      <c r="M32" s="25"/>
    </row>
    <row r="33" spans="3:5">
      <c r="C33" s="10"/>
      <c r="D33" s="10"/>
      <c r="E33" s="10"/>
    </row>
  </sheetData>
  <mergeCells count="2">
    <mergeCell ref="B8:G8"/>
    <mergeCell ref="B3:F6"/>
  </mergeCells>
  <pageMargins left="0.7" right="0.7" top="0.75" bottom="0.75" header="0.3" footer="0.3"/>
  <pageSetup paperSize="17" scale="6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0"/>
  <sheetViews>
    <sheetView zoomScale="120" zoomScaleNormal="120" workbookViewId="0">
      <selection activeCell="E28" sqref="E28"/>
    </sheetView>
  </sheetViews>
  <sheetFormatPr defaultColWidth="9" defaultRowHeight="15"/>
  <cols>
    <col min="1" max="1" width="61" style="12" bestFit="1" customWidth="1"/>
    <col min="2" max="2" width="13.5703125" style="12" customWidth="1"/>
    <col min="3" max="3" width="9" style="10"/>
    <col min="4" max="4" width="15" style="12" customWidth="1"/>
    <col min="5" max="5" width="11.5703125" style="10" customWidth="1"/>
    <col min="6" max="6" width="24" style="12" customWidth="1"/>
    <col min="7" max="7" width="32" style="12" customWidth="1"/>
    <col min="8" max="8" width="14.5703125" style="12" customWidth="1"/>
    <col min="9" max="16384" width="9" style="12"/>
  </cols>
  <sheetData>
    <row r="1" spans="1:8">
      <c r="A1" s="8" t="s">
        <v>410</v>
      </c>
      <c r="B1" s="8" t="s">
        <v>41</v>
      </c>
      <c r="C1" s="120" t="s">
        <v>234</v>
      </c>
      <c r="D1" s="8" t="s">
        <v>414</v>
      </c>
      <c r="E1" s="120" t="s">
        <v>449</v>
      </c>
      <c r="F1" s="120" t="s">
        <v>548</v>
      </c>
      <c r="G1" s="120" t="s">
        <v>569</v>
      </c>
      <c r="H1" s="120" t="s">
        <v>580</v>
      </c>
    </row>
    <row r="2" spans="1:8">
      <c r="A2" s="12" t="s">
        <v>29</v>
      </c>
      <c r="B2" s="12" t="s">
        <v>27</v>
      </c>
      <c r="C2" s="10">
        <v>2006</v>
      </c>
      <c r="D2" s="12" t="s">
        <v>415</v>
      </c>
      <c r="E2" s="10">
        <f>'2. LRAMVA Threshold'!D9</f>
        <v>2013</v>
      </c>
      <c r="F2" s="26" t="s">
        <v>170</v>
      </c>
      <c r="G2" s="12" t="s">
        <v>570</v>
      </c>
      <c r="H2" s="12" t="s">
        <v>588</v>
      </c>
    </row>
    <row r="3" spans="1:8">
      <c r="A3" s="12" t="s">
        <v>371</v>
      </c>
      <c r="B3" s="12" t="s">
        <v>27</v>
      </c>
      <c r="C3" s="10">
        <v>2007</v>
      </c>
      <c r="D3" s="12" t="s">
        <v>416</v>
      </c>
      <c r="E3" s="10">
        <f>'2. LRAMVA Threshold'!D24</f>
        <v>2017</v>
      </c>
      <c r="F3" s="12" t="s">
        <v>549</v>
      </c>
      <c r="G3" s="12" t="s">
        <v>571</v>
      </c>
      <c r="H3" s="12" t="s">
        <v>581</v>
      </c>
    </row>
    <row r="4" spans="1:8">
      <c r="A4" s="12" t="s">
        <v>372</v>
      </c>
      <c r="B4" s="12" t="s">
        <v>28</v>
      </c>
      <c r="C4" s="10">
        <v>2008</v>
      </c>
      <c r="D4" s="12" t="s">
        <v>417</v>
      </c>
      <c r="F4" s="12" t="s">
        <v>169</v>
      </c>
      <c r="G4" s="12" t="s">
        <v>572</v>
      </c>
    </row>
    <row r="5" spans="1:8">
      <c r="A5" s="12" t="s">
        <v>373</v>
      </c>
      <c r="B5" s="12" t="s">
        <v>28</v>
      </c>
      <c r="C5" s="10">
        <v>2009</v>
      </c>
      <c r="F5" s="12" t="s">
        <v>368</v>
      </c>
      <c r="G5" s="12" t="s">
        <v>573</v>
      </c>
    </row>
    <row r="6" spans="1:8">
      <c r="A6" s="12" t="s">
        <v>374</v>
      </c>
      <c r="B6" s="12" t="s">
        <v>28</v>
      </c>
      <c r="C6" s="10">
        <v>2010</v>
      </c>
      <c r="F6" s="12" t="s">
        <v>369</v>
      </c>
      <c r="G6" s="12" t="s">
        <v>574</v>
      </c>
    </row>
    <row r="7" spans="1:8">
      <c r="A7" s="12" t="s">
        <v>375</v>
      </c>
      <c r="B7" s="12" t="s">
        <v>28</v>
      </c>
      <c r="C7" s="10">
        <v>2011</v>
      </c>
      <c r="F7" s="12" t="s">
        <v>370</v>
      </c>
      <c r="G7" s="12" t="s">
        <v>575</v>
      </c>
    </row>
    <row r="8" spans="1:8">
      <c r="A8" s="12" t="s">
        <v>376</v>
      </c>
      <c r="B8" s="12" t="s">
        <v>28</v>
      </c>
      <c r="C8" s="10">
        <v>2012</v>
      </c>
      <c r="F8" s="12" t="s">
        <v>557</v>
      </c>
      <c r="G8" s="12" t="s">
        <v>576</v>
      </c>
    </row>
    <row r="9" spans="1:8">
      <c r="A9" s="12" t="s">
        <v>377</v>
      </c>
      <c r="B9" s="12" t="s">
        <v>28</v>
      </c>
      <c r="C9" s="10">
        <v>2013</v>
      </c>
      <c r="G9" s="12" t="s">
        <v>577</v>
      </c>
    </row>
    <row r="10" spans="1:8">
      <c r="A10" s="12" t="s">
        <v>378</v>
      </c>
      <c r="B10" s="12" t="s">
        <v>28</v>
      </c>
      <c r="C10" s="10">
        <v>2014</v>
      </c>
      <c r="G10" s="12" t="s">
        <v>578</v>
      </c>
    </row>
    <row r="11" spans="1:8">
      <c r="A11" s="12" t="s">
        <v>379</v>
      </c>
      <c r="B11" s="12" t="s">
        <v>28</v>
      </c>
      <c r="C11" s="10">
        <v>2015</v>
      </c>
      <c r="G11" s="12" t="s">
        <v>579</v>
      </c>
    </row>
    <row r="12" spans="1:8">
      <c r="A12" s="12" t="s">
        <v>380</v>
      </c>
      <c r="B12" s="12" t="s">
        <v>28</v>
      </c>
      <c r="C12" s="10">
        <v>2016</v>
      </c>
    </row>
    <row r="13" spans="1:8">
      <c r="A13" s="12" t="s">
        <v>381</v>
      </c>
      <c r="B13" s="12" t="s">
        <v>28</v>
      </c>
      <c r="C13" s="10">
        <v>2017</v>
      </c>
    </row>
    <row r="14" spans="1:8">
      <c r="A14" s="12" t="s">
        <v>382</v>
      </c>
      <c r="B14" s="12" t="s">
        <v>28</v>
      </c>
      <c r="C14" s="10">
        <v>2018</v>
      </c>
    </row>
    <row r="15" spans="1:8">
      <c r="A15" s="12" t="s">
        <v>383</v>
      </c>
      <c r="B15" s="12" t="s">
        <v>28</v>
      </c>
      <c r="C15" s="10">
        <v>2019</v>
      </c>
    </row>
    <row r="16" spans="1:8">
      <c r="A16" s="12" t="s">
        <v>384</v>
      </c>
      <c r="B16" s="12" t="s">
        <v>28</v>
      </c>
      <c r="C16" s="10">
        <v>2020</v>
      </c>
    </row>
    <row r="17" spans="1:2">
      <c r="A17" s="12" t="s">
        <v>385</v>
      </c>
      <c r="B17" s="12" t="s">
        <v>28</v>
      </c>
    </row>
    <row r="18" spans="1:2">
      <c r="A18" s="12" t="s">
        <v>386</v>
      </c>
      <c r="B18" s="12" t="s">
        <v>28</v>
      </c>
    </row>
    <row r="19" spans="1:2">
      <c r="A19" s="12" t="s">
        <v>387</v>
      </c>
      <c r="B19" s="12" t="s">
        <v>28</v>
      </c>
    </row>
    <row r="20" spans="1:2">
      <c r="A20" s="12" t="s">
        <v>388</v>
      </c>
      <c r="B20" s="12" t="s">
        <v>28</v>
      </c>
    </row>
    <row r="21" spans="1:2">
      <c r="A21" s="12" t="s">
        <v>389</v>
      </c>
      <c r="B21" s="12" t="s">
        <v>28</v>
      </c>
    </row>
    <row r="22" spans="1:2">
      <c r="A22" s="12" t="s">
        <v>390</v>
      </c>
      <c r="B22" s="12" t="s">
        <v>28</v>
      </c>
    </row>
    <row r="23" spans="1:2">
      <c r="A23" s="12" t="s">
        <v>391</v>
      </c>
      <c r="B23" s="12" t="s">
        <v>28</v>
      </c>
    </row>
    <row r="24" spans="1:2">
      <c r="A24" s="12" t="s">
        <v>392</v>
      </c>
      <c r="B24" s="12" t="s">
        <v>28</v>
      </c>
    </row>
    <row r="25" spans="1:2">
      <c r="A25" s="12" t="s">
        <v>393</v>
      </c>
      <c r="B25" s="12" t="s">
        <v>28</v>
      </c>
    </row>
    <row r="26" spans="1:2">
      <c r="A26" s="12" t="s">
        <v>32</v>
      </c>
      <c r="B26" s="12" t="s">
        <v>27</v>
      </c>
    </row>
    <row r="27" spans="1:2">
      <c r="A27" s="12" t="s">
        <v>394</v>
      </c>
      <c r="B27" s="12" t="s">
        <v>28</v>
      </c>
    </row>
    <row r="28" spans="1:2">
      <c r="A28" s="12" t="s">
        <v>395</v>
      </c>
      <c r="B28" s="12" t="s">
        <v>28</v>
      </c>
    </row>
    <row r="29" spans="1:2">
      <c r="A29" s="12" t="s">
        <v>396</v>
      </c>
      <c r="B29" s="12" t="s">
        <v>28</v>
      </c>
    </row>
    <row r="30" spans="1:2">
      <c r="A30" s="12" t="s">
        <v>30</v>
      </c>
      <c r="B30" s="12" t="s">
        <v>28</v>
      </c>
    </row>
    <row r="31" spans="1:2">
      <c r="A31" s="12" t="s">
        <v>397</v>
      </c>
      <c r="B31" s="12" t="s">
        <v>28</v>
      </c>
    </row>
    <row r="32" spans="1:2">
      <c r="A32" s="12" t="s">
        <v>398</v>
      </c>
      <c r="B32" s="12" t="s">
        <v>28</v>
      </c>
    </row>
    <row r="33" spans="1:2">
      <c r="A33" s="12" t="s">
        <v>399</v>
      </c>
      <c r="B33" s="12" t="s">
        <v>28</v>
      </c>
    </row>
    <row r="34" spans="1:2">
      <c r="A34" s="12" t="s">
        <v>400</v>
      </c>
      <c r="B34" s="12" t="s">
        <v>28</v>
      </c>
    </row>
    <row r="35" spans="1:2">
      <c r="A35" s="12" t="s">
        <v>401</v>
      </c>
      <c r="B35" s="12" t="s">
        <v>28</v>
      </c>
    </row>
    <row r="36" spans="1:2">
      <c r="A36" s="12" t="s">
        <v>402</v>
      </c>
      <c r="B36" s="12" t="s">
        <v>28</v>
      </c>
    </row>
    <row r="37" spans="1:2">
      <c r="A37" s="12" t="s">
        <v>403</v>
      </c>
      <c r="B37" s="12" t="s">
        <v>28</v>
      </c>
    </row>
    <row r="38" spans="1:2">
      <c r="A38" s="12" t="s">
        <v>404</v>
      </c>
      <c r="B38" s="12" t="s">
        <v>28</v>
      </c>
    </row>
    <row r="39" spans="1:2">
      <c r="A39" s="12" t="s">
        <v>405</v>
      </c>
      <c r="B39" s="12" t="s">
        <v>28</v>
      </c>
    </row>
    <row r="40" spans="1:2">
      <c r="A40" s="12" t="s">
        <v>31</v>
      </c>
      <c r="B40" s="12" t="s">
        <v>28</v>
      </c>
    </row>
  </sheetData>
  <pageMargins left="0.7" right="0.7" top="0.75" bottom="0.75" header="0.3" footer="0.3"/>
  <pageSetup orientation="portrait"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V108"/>
  <sheetViews>
    <sheetView tabSelected="1" zoomScale="55" zoomScaleNormal="55" workbookViewId="0">
      <selection activeCell="D8" sqref="D8"/>
    </sheetView>
  </sheetViews>
  <sheetFormatPr defaultColWidth="9" defaultRowHeight="15.75"/>
  <cols>
    <col min="1" max="1" width="2.5703125" style="9" customWidth="1"/>
    <col min="2" max="2" width="33.5703125" style="9" customWidth="1"/>
    <col min="3" max="4" width="29.5703125" style="9" customWidth="1"/>
    <col min="5" max="5" width="24.42578125" style="17" customWidth="1"/>
    <col min="6" max="6" width="34.42578125" style="9" customWidth="1"/>
    <col min="7" max="7" width="27.5703125" style="9" customWidth="1"/>
    <col min="8" max="8" width="29" style="9" customWidth="1"/>
    <col min="9" max="9" width="23" style="9" customWidth="1"/>
    <col min="10" max="10" width="22" style="9" customWidth="1"/>
    <col min="11" max="11" width="19.5703125" style="9" customWidth="1"/>
    <col min="12" max="12" width="21.5703125" style="9" customWidth="1"/>
    <col min="13" max="14" width="24" style="9" hidden="1" customWidth="1"/>
    <col min="15" max="15" width="21.42578125" style="9" hidden="1" customWidth="1"/>
    <col min="16" max="16" width="22" style="9" hidden="1" customWidth="1"/>
    <col min="17" max="17" width="16.42578125" style="9" hidden="1" customWidth="1"/>
    <col min="18" max="18" width="25.140625" style="9" customWidth="1"/>
    <col min="19" max="19" width="17" style="9" customWidth="1"/>
    <col min="20" max="20" width="13.5703125" style="8" customWidth="1"/>
    <col min="21" max="21" width="6.28515625" style="8" customWidth="1"/>
    <col min="22" max="22" width="13.5703125" style="9" customWidth="1"/>
    <col min="23" max="23" width="15.285156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3" t="s">
        <v>171</v>
      </c>
      <c r="C4" s="126" t="s">
        <v>175</v>
      </c>
      <c r="E4" s="9"/>
      <c r="T4" s="9"/>
      <c r="V4" s="8"/>
    </row>
    <row r="5" spans="2:22" ht="26.25" customHeight="1" thickBot="1">
      <c r="C5" s="129" t="s">
        <v>172</v>
      </c>
      <c r="E5" s="9"/>
      <c r="T5" s="9"/>
      <c r="V5" s="8"/>
    </row>
    <row r="6" spans="2:22" ht="27" customHeight="1" thickBot="1">
      <c r="B6" s="83"/>
      <c r="C6" s="568" t="s">
        <v>550</v>
      </c>
      <c r="D6" s="17"/>
      <c r="E6" s="9"/>
      <c r="T6" s="9"/>
      <c r="V6" s="8"/>
    </row>
    <row r="7" spans="2:22" ht="21" customHeight="1">
      <c r="B7" s="536"/>
      <c r="C7" s="17"/>
      <c r="D7" s="17"/>
      <c r="E7" s="9"/>
      <c r="T7" s="9"/>
      <c r="V7" s="8"/>
    </row>
    <row r="8" spans="2:22" ht="24.75" customHeight="1">
      <c r="B8" s="117" t="s">
        <v>239</v>
      </c>
      <c r="C8" s="189" t="s">
        <v>768</v>
      </c>
      <c r="D8" s="600"/>
      <c r="E8" s="9"/>
      <c r="T8" s="9"/>
      <c r="V8" s="8"/>
    </row>
    <row r="9" spans="2:22" ht="41.25" customHeight="1">
      <c r="B9" s="550" t="s">
        <v>519</v>
      </c>
      <c r="C9" s="546"/>
      <c r="D9" s="544"/>
      <c r="E9" s="544"/>
      <c r="F9" s="544"/>
      <c r="G9" s="544"/>
      <c r="H9" s="544"/>
      <c r="I9" s="544"/>
      <c r="J9" s="545"/>
      <c r="K9" s="545"/>
      <c r="L9" s="545"/>
      <c r="M9" s="18"/>
      <c r="T9" s="9"/>
      <c r="V9" s="8"/>
    </row>
    <row r="10" spans="2:22" ht="10.5" customHeight="1">
      <c r="B10" s="550"/>
      <c r="C10" s="546"/>
      <c r="D10" s="544"/>
      <c r="E10" s="544"/>
      <c r="F10" s="544"/>
      <c r="G10" s="544"/>
      <c r="H10" s="544"/>
      <c r="I10" s="544"/>
      <c r="J10" s="545"/>
      <c r="K10" s="545"/>
      <c r="L10" s="545"/>
      <c r="M10" s="18"/>
      <c r="T10" s="9"/>
      <c r="V10" s="8"/>
    </row>
    <row r="11" spans="2:22" s="548" customFormat="1" ht="26.25" customHeight="1">
      <c r="B11" s="567" t="s">
        <v>555</v>
      </c>
      <c r="C11" s="566"/>
      <c r="D11" s="566"/>
      <c r="E11" s="566"/>
      <c r="F11" s="566"/>
      <c r="G11" s="566"/>
      <c r="H11" s="566"/>
      <c r="T11" s="549"/>
      <c r="U11" s="549"/>
    </row>
    <row r="12" spans="2:22" s="32" customFormat="1" ht="18.75" customHeight="1">
      <c r="B12" s="543"/>
      <c r="T12" s="186"/>
      <c r="U12" s="186"/>
    </row>
    <row r="13" spans="2:22" s="32" customFormat="1" ht="22.5" customHeight="1" thickBot="1">
      <c r="B13" s="185" t="s">
        <v>507</v>
      </c>
      <c r="C13" s="17"/>
      <c r="F13" s="185" t="s">
        <v>508</v>
      </c>
      <c r="G13" s="36"/>
      <c r="H13" s="31"/>
      <c r="I13" s="9"/>
      <c r="J13" s="184" t="s">
        <v>505</v>
      </c>
      <c r="N13" s="103"/>
      <c r="P13" s="9"/>
      <c r="Q13" s="187"/>
      <c r="R13" s="42"/>
      <c r="T13" s="186"/>
      <c r="U13" s="186"/>
    </row>
    <row r="14" spans="2:22" ht="29.25" customHeight="1" thickBot="1">
      <c r="B14" s="124" t="s">
        <v>546</v>
      </c>
      <c r="D14" s="541" t="s">
        <v>749</v>
      </c>
      <c r="E14" s="130"/>
      <c r="F14" s="124" t="s">
        <v>547</v>
      </c>
      <c r="H14" s="541" t="s">
        <v>751</v>
      </c>
      <c r="J14" s="124" t="s">
        <v>514</v>
      </c>
      <c r="L14" s="132"/>
      <c r="N14" s="103"/>
      <c r="Q14" s="99"/>
      <c r="R14" s="96"/>
    </row>
    <row r="15" spans="2:22" ht="26.25" customHeight="1" thickBot="1">
      <c r="B15" s="124" t="s">
        <v>423</v>
      </c>
      <c r="C15" s="106"/>
      <c r="D15" s="541" t="s">
        <v>750</v>
      </c>
      <c r="F15" s="124" t="s">
        <v>413</v>
      </c>
      <c r="G15" s="127"/>
      <c r="H15" s="541" t="s">
        <v>752</v>
      </c>
      <c r="I15" s="17"/>
      <c r="J15" s="124" t="s">
        <v>515</v>
      </c>
      <c r="L15" s="132"/>
      <c r="M15" s="103"/>
      <c r="Q15" s="108"/>
      <c r="R15" s="96"/>
    </row>
    <row r="16" spans="2:22" ht="28.5" customHeight="1" thickBot="1">
      <c r="B16" s="124" t="s">
        <v>453</v>
      </c>
      <c r="C16" s="106"/>
      <c r="D16" s="542">
        <v>2017</v>
      </c>
      <c r="E16" s="103"/>
      <c r="F16" s="124" t="s">
        <v>433</v>
      </c>
      <c r="G16" s="125"/>
      <c r="H16" s="542" t="s">
        <v>2568</v>
      </c>
      <c r="I16" s="103"/>
      <c r="K16" s="195"/>
      <c r="L16" s="195"/>
      <c r="M16" s="195"/>
      <c r="N16" s="195"/>
      <c r="Q16" s="115"/>
      <c r="R16" s="96"/>
    </row>
    <row r="17" spans="1:21" ht="29.25" customHeight="1">
      <c r="B17" s="124" t="s">
        <v>420</v>
      </c>
      <c r="C17" s="106"/>
      <c r="D17" s="732">
        <v>905044.55</v>
      </c>
      <c r="E17" s="121"/>
      <c r="F17" s="739" t="s">
        <v>665</v>
      </c>
      <c r="G17" s="195"/>
      <c r="H17" s="733">
        <v>1</v>
      </c>
      <c r="I17" s="17"/>
      <c r="M17" s="195"/>
      <c r="N17" s="195"/>
      <c r="P17" s="99"/>
      <c r="Q17" s="99"/>
      <c r="R17" s="96"/>
    </row>
    <row r="18" spans="1:21" s="28" customFormat="1" ht="29.25" customHeight="1">
      <c r="B18" s="124"/>
      <c r="C18" s="734"/>
      <c r="D18" s="731"/>
      <c r="E18" s="735"/>
      <c r="F18" s="730"/>
      <c r="G18" s="736"/>
      <c r="H18" s="737"/>
      <c r="I18" s="163"/>
      <c r="M18" s="736"/>
      <c r="N18" s="736"/>
      <c r="P18" s="736"/>
      <c r="Q18" s="736"/>
      <c r="R18" s="738"/>
      <c r="T18" s="37"/>
      <c r="U18" s="37"/>
    </row>
    <row r="19" spans="1:21" ht="27.75" customHeight="1" thickBot="1">
      <c r="E19" s="9"/>
      <c r="F19" s="124" t="s">
        <v>434</v>
      </c>
      <c r="G19" s="602" t="s">
        <v>363</v>
      </c>
      <c r="H19" s="242">
        <f>SUM(R54,R57,R60,R63,R66,R69,R72,R75,R78,R81)</f>
        <v>2673202.3221513643</v>
      </c>
      <c r="I19" s="17"/>
      <c r="J19" s="115"/>
      <c r="K19" s="115"/>
      <c r="L19" s="115"/>
      <c r="M19" s="115"/>
      <c r="N19" s="115"/>
      <c r="P19" s="115"/>
      <c r="Q19" s="115"/>
      <c r="R19" s="96"/>
    </row>
    <row r="20" spans="1:21" ht="27.75" customHeight="1" thickBot="1">
      <c r="E20" s="9"/>
      <c r="F20" s="124" t="s">
        <v>435</v>
      </c>
      <c r="G20" s="602" t="s">
        <v>364</v>
      </c>
      <c r="H20" s="131">
        <f>-SUM(R55,R58,R61,R64,R67,R70,R73,R76,R79,R82)</f>
        <v>1199896.9156490001</v>
      </c>
      <c r="I20" s="17"/>
      <c r="J20" s="115"/>
      <c r="P20" s="115"/>
      <c r="Q20" s="115"/>
      <c r="R20" s="96"/>
    </row>
    <row r="21" spans="1:21" ht="27.75" customHeight="1" thickBot="1">
      <c r="C21" s="32"/>
      <c r="D21" s="32"/>
      <c r="E21" s="32"/>
      <c r="F21" s="124" t="s">
        <v>408</v>
      </c>
      <c r="G21" s="602" t="s">
        <v>365</v>
      </c>
      <c r="H21" s="188">
        <f>R84</f>
        <v>63930.32821875449</v>
      </c>
      <c r="I21" s="103"/>
      <c r="P21" s="115"/>
      <c r="Q21" s="115"/>
      <c r="R21" s="96"/>
    </row>
    <row r="22" spans="1:21" ht="27.75" customHeight="1">
      <c r="C22" s="32"/>
      <c r="D22" s="32"/>
      <c r="E22" s="32"/>
      <c r="F22" s="124" t="s">
        <v>509</v>
      </c>
      <c r="G22" s="602" t="s">
        <v>448</v>
      </c>
      <c r="H22" s="188">
        <f>H19-H20+H21</f>
        <v>1537235.7347211186</v>
      </c>
      <c r="I22" s="103"/>
      <c r="P22" s="195"/>
      <c r="Q22" s="195"/>
      <c r="R22" s="96"/>
    </row>
    <row r="23" spans="1:21" ht="22.5" customHeight="1">
      <c r="A23" s="28"/>
      <c r="E23" s="9"/>
    </row>
    <row r="24" spans="1:21" ht="13.5" customHeight="1">
      <c r="A24" s="28"/>
      <c r="B24" s="118" t="s">
        <v>418</v>
      </c>
      <c r="C24" s="35"/>
      <c r="E24" s="9"/>
    </row>
    <row r="25" spans="1:21" ht="13.5" customHeight="1">
      <c r="A25" s="28"/>
      <c r="B25" s="118"/>
      <c r="C25" s="35"/>
      <c r="E25" s="9"/>
    </row>
    <row r="26" spans="1:21" ht="108" customHeight="1">
      <c r="A26" s="28"/>
      <c r="B26" s="1144" t="s">
        <v>672</v>
      </c>
      <c r="C26" s="1144"/>
      <c r="D26" s="1144"/>
      <c r="E26" s="1144"/>
      <c r="F26" s="1144"/>
      <c r="G26" s="1144"/>
    </row>
    <row r="27" spans="1:21" ht="14.25" customHeight="1">
      <c r="A27" s="28"/>
      <c r="B27" s="547"/>
      <c r="C27" s="547"/>
      <c r="D27" s="537"/>
      <c r="E27" s="537"/>
      <c r="F27" s="537"/>
      <c r="G27" s="547"/>
    </row>
    <row r="28" spans="1:21" s="17" customFormat="1" ht="27" customHeight="1">
      <c r="B28" s="1147" t="s">
        <v>506</v>
      </c>
      <c r="C28" s="1148"/>
      <c r="D28" s="133" t="s">
        <v>41</v>
      </c>
      <c r="E28" s="134" t="s">
        <v>663</v>
      </c>
      <c r="F28" s="134" t="s">
        <v>408</v>
      </c>
      <c r="G28" s="135" t="s">
        <v>409</v>
      </c>
      <c r="T28" s="136"/>
      <c r="U28" s="136"/>
    </row>
    <row r="29" spans="1:21" ht="20.25" customHeight="1">
      <c r="B29" s="1142" t="s">
        <v>29</v>
      </c>
      <c r="C29" s="1143"/>
      <c r="D29" s="637" t="s">
        <v>27</v>
      </c>
      <c r="E29" s="138">
        <f>SUM(D54:D82)</f>
        <v>371648.19432972616</v>
      </c>
      <c r="F29" s="139">
        <f>D84</f>
        <v>18107.604882488315</v>
      </c>
      <c r="G29" s="138">
        <f>E29+F29</f>
        <v>389755.79921221448</v>
      </c>
    </row>
    <row r="30" spans="1:21" ht="20.25" customHeight="1">
      <c r="B30" s="1142" t="s">
        <v>371</v>
      </c>
      <c r="C30" s="1143"/>
      <c r="D30" s="637" t="s">
        <v>27</v>
      </c>
      <c r="E30" s="140">
        <f>SUM(E54:E82)</f>
        <v>285302.30696952692</v>
      </c>
      <c r="F30" s="141">
        <f>E84</f>
        <v>11846.697742418937</v>
      </c>
      <c r="G30" s="140">
        <f>E30+F30</f>
        <v>297149.00471194583</v>
      </c>
    </row>
    <row r="31" spans="1:21" ht="20.25" customHeight="1">
      <c r="B31" s="1142" t="s">
        <v>753</v>
      </c>
      <c r="C31" s="1143"/>
      <c r="D31" s="637" t="s">
        <v>28</v>
      </c>
      <c r="E31" s="140">
        <f>SUM(F54:F82)</f>
        <v>1176217.7684967227</v>
      </c>
      <c r="F31" s="141">
        <f>F84</f>
        <v>49155.60573277744</v>
      </c>
      <c r="G31" s="140">
        <f>E31+F31</f>
        <v>1225373.3742295001</v>
      </c>
    </row>
    <row r="32" spans="1:21" ht="20.25" customHeight="1">
      <c r="B32" s="1142" t="s">
        <v>754</v>
      </c>
      <c r="C32" s="1143"/>
      <c r="D32" s="637" t="s">
        <v>28</v>
      </c>
      <c r="E32" s="140">
        <f>SUM(G54:G82)</f>
        <v>54796.094107661163</v>
      </c>
      <c r="F32" s="141">
        <f>G84</f>
        <v>2299.3862708032134</v>
      </c>
      <c r="G32" s="140">
        <f>E32+F32</f>
        <v>57095.480378464374</v>
      </c>
    </row>
    <row r="33" spans="2:22" ht="20.25" customHeight="1">
      <c r="B33" s="1142" t="s">
        <v>755</v>
      </c>
      <c r="C33" s="1143"/>
      <c r="D33" s="637" t="s">
        <v>28</v>
      </c>
      <c r="E33" s="140">
        <f>SUM(H54:H82)</f>
        <v>-151247.50140127295</v>
      </c>
      <c r="F33" s="141">
        <f>H84</f>
        <v>-6386.655514800078</v>
      </c>
      <c r="G33" s="140">
        <f>E33+F33</f>
        <v>-157634.15691607303</v>
      </c>
    </row>
    <row r="34" spans="2:22" ht="20.25" customHeight="1">
      <c r="B34" s="1142" t="s">
        <v>31</v>
      </c>
      <c r="C34" s="1143"/>
      <c r="D34" s="637" t="s">
        <v>28</v>
      </c>
      <c r="E34" s="140">
        <f>SUM(I54:I82)</f>
        <v>-263411.45600000001</v>
      </c>
      <c r="F34" s="141">
        <f>I84</f>
        <v>-11092.310894933335</v>
      </c>
      <c r="G34" s="140">
        <f t="shared" ref="G34" si="0">E34+F34</f>
        <v>-274503.76689493336</v>
      </c>
    </row>
    <row r="35" spans="2:22" ht="20.25" customHeight="1">
      <c r="B35" s="1142" t="s">
        <v>30</v>
      </c>
      <c r="C35" s="1143"/>
      <c r="D35" s="637" t="s">
        <v>28</v>
      </c>
      <c r="E35" s="140">
        <f>SUM(J54:J82)</f>
        <v>0</v>
      </c>
      <c r="F35" s="141">
        <f>J84</f>
        <v>0</v>
      </c>
      <c r="G35" s="140">
        <f>E35+F35</f>
        <v>0</v>
      </c>
    </row>
    <row r="36" spans="2:22" ht="20.25" customHeight="1">
      <c r="B36" s="1142" t="s">
        <v>32</v>
      </c>
      <c r="C36" s="1143"/>
      <c r="D36" s="637" t="s">
        <v>27</v>
      </c>
      <c r="E36" s="140">
        <f>SUM(K54:K82)</f>
        <v>0</v>
      </c>
      <c r="F36" s="141">
        <f>K84</f>
        <v>0</v>
      </c>
      <c r="G36" s="140">
        <f t="shared" ref="G36:G39" si="1">E36+F36</f>
        <v>0</v>
      </c>
    </row>
    <row r="37" spans="2:22" ht="20.25" customHeight="1">
      <c r="B37" s="1142"/>
      <c r="C37" s="1143"/>
      <c r="D37" s="637"/>
      <c r="E37" s="140">
        <f>SUM(L54:L82)</f>
        <v>0</v>
      </c>
      <c r="F37" s="141">
        <f>L84</f>
        <v>0</v>
      </c>
      <c r="G37" s="140">
        <f t="shared" si="1"/>
        <v>0</v>
      </c>
    </row>
    <row r="38" spans="2:22" ht="20.25" customHeight="1">
      <c r="B38" s="1142"/>
      <c r="C38" s="1143"/>
      <c r="D38" s="637"/>
      <c r="E38" s="140">
        <f>SUM(M54:M82)</f>
        <v>0</v>
      </c>
      <c r="F38" s="141">
        <f>M84</f>
        <v>0</v>
      </c>
      <c r="G38" s="140">
        <f t="shared" si="1"/>
        <v>0</v>
      </c>
    </row>
    <row r="39" spans="2:22" ht="20.25" customHeight="1">
      <c r="B39" s="1142"/>
      <c r="C39" s="1143"/>
      <c r="D39" s="637"/>
      <c r="E39" s="140">
        <f>SUM(N54:N82)</f>
        <v>0</v>
      </c>
      <c r="F39" s="141">
        <f>N84</f>
        <v>0</v>
      </c>
      <c r="G39" s="140">
        <f t="shared" si="1"/>
        <v>0</v>
      </c>
    </row>
    <row r="40" spans="2:22" ht="20.25" customHeight="1">
      <c r="B40" s="1142"/>
      <c r="C40" s="1143"/>
      <c r="D40" s="637"/>
      <c r="E40" s="140">
        <f>SUM(O54:O82)</f>
        <v>0</v>
      </c>
      <c r="F40" s="141">
        <f>O84</f>
        <v>0</v>
      </c>
      <c r="G40" s="140">
        <f>E40+F40</f>
        <v>0</v>
      </c>
    </row>
    <row r="41" spans="2:22" ht="20.25" customHeight="1">
      <c r="B41" s="1142"/>
      <c r="C41" s="1143"/>
      <c r="D41" s="637"/>
      <c r="E41" s="140">
        <f>SUM(P54:P82)</f>
        <v>0</v>
      </c>
      <c r="F41" s="141">
        <f>P84</f>
        <v>0</v>
      </c>
      <c r="G41" s="140">
        <f>E41+F41</f>
        <v>0</v>
      </c>
    </row>
    <row r="42" spans="2:22" ht="20.25" customHeight="1">
      <c r="B42" s="1142"/>
      <c r="C42" s="1143"/>
      <c r="D42" s="638"/>
      <c r="E42" s="142">
        <f>SUM(Q54:Q82)</f>
        <v>0</v>
      </c>
      <c r="F42" s="143">
        <f>Q84</f>
        <v>0</v>
      </c>
      <c r="G42" s="142">
        <f>E42+F42</f>
        <v>0</v>
      </c>
    </row>
    <row r="43" spans="2:22" s="8" customFormat="1" ht="21" customHeight="1">
      <c r="B43" s="1145" t="s">
        <v>26</v>
      </c>
      <c r="C43" s="1146"/>
      <c r="D43" s="137"/>
      <c r="E43" s="144">
        <f>SUM(E29:E42)</f>
        <v>1473305.406502364</v>
      </c>
      <c r="F43" s="144">
        <f>SUM(F29:F42)</f>
        <v>63930.32821875449</v>
      </c>
      <c r="G43" s="144">
        <f>SUM(G29:G42)</f>
        <v>1537235.7347211184</v>
      </c>
      <c r="H43" s="200"/>
    </row>
    <row r="44" spans="2:22" ht="18" customHeight="1">
      <c r="D44" s="94"/>
      <c r="E44" s="9"/>
      <c r="F44" s="17"/>
    </row>
    <row r="45" spans="2:22" s="28" customFormat="1" ht="21">
      <c r="C45" s="35"/>
      <c r="D45" s="36"/>
      <c r="E45" s="36"/>
      <c r="F45" s="36"/>
      <c r="G45" s="36"/>
      <c r="H45" s="36"/>
      <c r="I45" s="36"/>
      <c r="J45" s="36"/>
      <c r="K45" s="36"/>
      <c r="L45" s="36"/>
      <c r="M45" s="107"/>
      <c r="N45" s="36"/>
      <c r="O45" s="36"/>
      <c r="P45" s="36"/>
      <c r="Q45" s="36"/>
      <c r="R45" s="36"/>
      <c r="T45" s="37"/>
      <c r="U45" s="19"/>
      <c r="V45" s="38"/>
    </row>
    <row r="46" spans="2:22" ht="12" customHeight="1">
      <c r="B46" s="118" t="s">
        <v>459</v>
      </c>
      <c r="C46" s="31"/>
      <c r="D46" s="31"/>
      <c r="E46" s="596"/>
      <c r="F46" s="31"/>
      <c r="G46" s="31"/>
      <c r="H46" s="31"/>
      <c r="I46" s="31"/>
      <c r="J46" s="31"/>
      <c r="K46" s="31"/>
      <c r="L46" s="31"/>
      <c r="M46" s="31"/>
      <c r="N46" s="31"/>
      <c r="O46" s="31"/>
      <c r="P46" s="31"/>
      <c r="Q46" s="31"/>
      <c r="R46" s="31"/>
      <c r="U46" s="19"/>
      <c r="V46" s="13"/>
    </row>
    <row r="47" spans="2:22" ht="12" customHeight="1">
      <c r="B47" s="118"/>
      <c r="C47" s="31"/>
      <c r="D47" s="31"/>
      <c r="E47" s="31"/>
      <c r="F47" s="31"/>
      <c r="G47" s="31"/>
      <c r="H47" s="31"/>
      <c r="I47" s="31"/>
      <c r="J47" s="31"/>
      <c r="K47" s="31"/>
      <c r="L47" s="31"/>
      <c r="M47" s="31"/>
      <c r="N47" s="31"/>
      <c r="O47" s="31"/>
      <c r="P47" s="31"/>
      <c r="Q47" s="31"/>
      <c r="R47" s="31"/>
      <c r="U47" s="19"/>
      <c r="V47" s="13"/>
    </row>
    <row r="48" spans="2:22" s="28" customFormat="1" ht="41.25" customHeight="1">
      <c r="B48" s="1144" t="s">
        <v>606</v>
      </c>
      <c r="C48" s="1144"/>
      <c r="D48" s="1144"/>
      <c r="E48" s="1144"/>
      <c r="F48" s="1144"/>
      <c r="G48" s="1144"/>
      <c r="H48" s="1144"/>
      <c r="I48" s="1144"/>
      <c r="J48" s="1144"/>
      <c r="K48" s="1144"/>
      <c r="L48" s="1144"/>
      <c r="M48" s="616"/>
      <c r="N48" s="105"/>
      <c r="O48" s="105"/>
      <c r="P48" s="105"/>
      <c r="Q48" s="105"/>
      <c r="R48" s="105"/>
      <c r="T48" s="37"/>
      <c r="U48" s="19"/>
      <c r="V48" s="38"/>
    </row>
    <row r="49" spans="2:22" s="28" customFormat="1" ht="41.1" customHeight="1">
      <c r="B49" s="1144" t="s">
        <v>561</v>
      </c>
      <c r="C49" s="1144"/>
      <c r="D49" s="1144"/>
      <c r="E49" s="1144"/>
      <c r="F49" s="1144"/>
      <c r="G49" s="1144"/>
      <c r="H49" s="1144"/>
      <c r="I49" s="1144"/>
      <c r="J49" s="1144"/>
      <c r="K49" s="1144"/>
      <c r="L49" s="1144"/>
      <c r="M49" s="616"/>
      <c r="N49" s="105"/>
      <c r="O49" s="105"/>
      <c r="P49" s="105"/>
      <c r="Q49" s="105"/>
      <c r="R49" s="105"/>
      <c r="T49" s="37"/>
      <c r="U49" s="19"/>
      <c r="V49" s="38"/>
    </row>
    <row r="50" spans="2:22" s="28" customFormat="1" ht="18" customHeight="1">
      <c r="B50" s="1144" t="s">
        <v>671</v>
      </c>
      <c r="C50" s="1144"/>
      <c r="D50" s="1144"/>
      <c r="E50" s="1144"/>
      <c r="F50" s="1144"/>
      <c r="G50" s="1144"/>
      <c r="H50" s="1144"/>
      <c r="I50" s="1144"/>
      <c r="J50" s="1144"/>
      <c r="K50" s="1144"/>
      <c r="L50" s="1144"/>
      <c r="M50" s="616"/>
      <c r="N50" s="105"/>
      <c r="O50" s="105"/>
      <c r="P50" s="105"/>
      <c r="Q50" s="105"/>
      <c r="R50" s="105"/>
      <c r="T50" s="37"/>
      <c r="U50" s="19"/>
      <c r="V50" s="38"/>
    </row>
    <row r="51" spans="2:22" ht="15" customHeight="1">
      <c r="B51" s="612"/>
      <c r="C51" s="31"/>
      <c r="D51" s="31"/>
      <c r="E51" s="31"/>
      <c r="F51" s="31"/>
      <c r="G51" s="31"/>
      <c r="H51" s="31"/>
      <c r="I51" s="31"/>
      <c r="J51" s="31"/>
      <c r="K51" s="31"/>
      <c r="L51" s="31"/>
      <c r="M51" s="31"/>
      <c r="N51" s="31"/>
      <c r="O51" s="31"/>
      <c r="P51" s="31"/>
      <c r="Q51" s="31"/>
      <c r="R51" s="31"/>
      <c r="U51" s="19"/>
      <c r="V51" s="13"/>
    </row>
    <row r="52" spans="2:22" s="17" customFormat="1" ht="63" customHeight="1">
      <c r="B52" s="243" t="s">
        <v>34</v>
      </c>
      <c r="C52" s="243" t="s">
        <v>516</v>
      </c>
      <c r="D52" s="135" t="str">
        <f>IF($B29&lt;&gt;"",$B29,"")</f>
        <v>Residential</v>
      </c>
      <c r="E52" s="135" t="str">
        <f>IF($B30&lt;&gt;"",$B30,"")</f>
        <v>GS&lt;50 kW</v>
      </c>
      <c r="F52" s="135" t="str">
        <f>IF($B31&lt;&gt;"",$B31,"")</f>
        <v>General Service 50 - 4,999 kW</v>
      </c>
      <c r="G52" s="135" t="str">
        <f>IF($B32&lt;&gt;"",$B32,"")</f>
        <v>Co-Generation 1,000 - 4,999 kW</v>
      </c>
      <c r="H52" s="135" t="str">
        <f>IF($B33&lt;&gt;"",$B33,"")</f>
        <v>Large User</v>
      </c>
      <c r="I52" s="135" t="str">
        <f>IF($B34&lt;&gt;"",$B34,"")</f>
        <v>Street Lighting</v>
      </c>
      <c r="J52" s="135" t="str">
        <f>IF($B35&lt;&gt;"",$B35,"")</f>
        <v>Sentinel Lighting</v>
      </c>
      <c r="K52" s="135" t="str">
        <f>IF($B36&lt;&gt;"",$B36,"")</f>
        <v>Unmetered Scattered Load</v>
      </c>
      <c r="L52" s="135" t="str">
        <f>IF($B37&lt;&gt;"",$B37,"")</f>
        <v/>
      </c>
      <c r="M52" s="135" t="str">
        <f>IF($B38&lt;&gt;"",$B38,"")</f>
        <v/>
      </c>
      <c r="N52" s="135" t="str">
        <f>IF($B39&lt;&gt;"",$B39,"")</f>
        <v/>
      </c>
      <c r="O52" s="135" t="str">
        <f>IF($B40&lt;&gt;"",$B40,"")</f>
        <v/>
      </c>
      <c r="P52" s="135" t="str">
        <f>IF($B41&lt;&gt;"",$B41,"")</f>
        <v/>
      </c>
      <c r="Q52" s="135" t="str">
        <f>IF($B42&lt;&gt;"",$B42,"")</f>
        <v/>
      </c>
      <c r="R52" s="243" t="s">
        <v>26</v>
      </c>
      <c r="T52" s="136"/>
      <c r="U52" s="145"/>
    </row>
    <row r="53" spans="2:22" s="146" customFormat="1" ht="15.75" customHeight="1">
      <c r="B53" s="574"/>
      <c r="C53" s="575"/>
      <c r="D53" s="575" t="str">
        <f>D29</f>
        <v>kWh</v>
      </c>
      <c r="E53" s="575" t="str">
        <f>D30</f>
        <v>kWh</v>
      </c>
      <c r="F53" s="575" t="str">
        <f>D31</f>
        <v>kW</v>
      </c>
      <c r="G53" s="575" t="str">
        <f>D32</f>
        <v>kW</v>
      </c>
      <c r="H53" s="575" t="str">
        <f>D33</f>
        <v>kW</v>
      </c>
      <c r="I53" s="575" t="str">
        <f>D34</f>
        <v>kW</v>
      </c>
      <c r="J53" s="575" t="str">
        <f>D35</f>
        <v>kW</v>
      </c>
      <c r="K53" s="575" t="str">
        <f>D36</f>
        <v>kWh</v>
      </c>
      <c r="L53" s="575">
        <f>D37</f>
        <v>0</v>
      </c>
      <c r="M53" s="575">
        <f>D38</f>
        <v>0</v>
      </c>
      <c r="N53" s="575">
        <f>D39</f>
        <v>0</v>
      </c>
      <c r="O53" s="575">
        <f>D40</f>
        <v>0</v>
      </c>
      <c r="P53" s="575">
        <f>D41</f>
        <v>0</v>
      </c>
      <c r="Q53" s="575">
        <f>D42</f>
        <v>0</v>
      </c>
      <c r="R53" s="576"/>
      <c r="U53" s="147"/>
    </row>
    <row r="54" spans="2:22" s="17" customFormat="1">
      <c r="B54" s="148" t="s">
        <v>142</v>
      </c>
      <c r="C54" s="149"/>
      <c r="D54" s="150">
        <f>'4.  2011-2014 LRAM'!Y131</f>
        <v>0</v>
      </c>
      <c r="E54" s="150">
        <f>'4.  2011-2014 LRAM'!Z131</f>
        <v>0</v>
      </c>
      <c r="F54" s="150">
        <f>'4.  2011-2014 LRAM'!AA131</f>
        <v>0</v>
      </c>
      <c r="G54" s="150">
        <f>'4.  2011-2014 LRAM'!AB131</f>
        <v>0</v>
      </c>
      <c r="H54" s="150">
        <f>'4.  2011-2014 LRAM'!AC131</f>
        <v>0</v>
      </c>
      <c r="I54" s="150">
        <f>'4.  2011-2014 LRAM'!AD131</f>
        <v>0</v>
      </c>
      <c r="J54" s="150">
        <f>'4.  2011-2014 LRAM'!AE131</f>
        <v>0</v>
      </c>
      <c r="K54" s="150">
        <f>'4.  2011-2014 LRAM'!AF131</f>
        <v>0</v>
      </c>
      <c r="L54" s="150">
        <f>'4.  2011-2014 LRAM'!AG131</f>
        <v>0</v>
      </c>
      <c r="M54" s="150">
        <f>'4.  2011-2014 LRAM'!AH131</f>
        <v>0</v>
      </c>
      <c r="N54" s="150">
        <f>'4.  2011-2014 LRAM'!AI131</f>
        <v>0</v>
      </c>
      <c r="O54" s="150">
        <f>'4.  2011-2014 LRAM'!AJ131</f>
        <v>0</v>
      </c>
      <c r="P54" s="150">
        <f>'4.  2011-2014 LRAM'!AK131</f>
        <v>0</v>
      </c>
      <c r="Q54" s="150">
        <f>'4.  2011-2014 LRAM'!AL131</f>
        <v>0</v>
      </c>
      <c r="R54" s="151">
        <f>SUM(D54:Q54)</f>
        <v>0</v>
      </c>
      <c r="U54" s="152"/>
      <c r="V54" s="153"/>
    </row>
    <row r="55" spans="2:22" s="17" customFormat="1">
      <c r="B55" s="154" t="s">
        <v>35</v>
      </c>
      <c r="C55" s="155"/>
      <c r="D55" s="156">
        <f>-'4.  2011-2014 LRAM'!Y132</f>
        <v>0</v>
      </c>
      <c r="E55" s="156">
        <f>-'4.  2011-2014 LRAM'!Z132</f>
        <v>0</v>
      </c>
      <c r="F55" s="156">
        <f>-'4.  2011-2014 LRAM'!AA132</f>
        <v>0</v>
      </c>
      <c r="G55" s="156">
        <f>-'4.  2011-2014 LRAM'!AB132</f>
        <v>0</v>
      </c>
      <c r="H55" s="156">
        <f>-'4.  2011-2014 LRAM'!AC132</f>
        <v>0</v>
      </c>
      <c r="I55" s="156">
        <f>-'4.  2011-2014 LRAM'!AD132</f>
        <v>0</v>
      </c>
      <c r="J55" s="156">
        <f>-'4.  2011-2014 LRAM'!AE132</f>
        <v>0</v>
      </c>
      <c r="K55" s="156">
        <f>-'4.  2011-2014 LRAM'!AF132</f>
        <v>0</v>
      </c>
      <c r="L55" s="156">
        <f>-'4.  2011-2014 LRAM'!AG132</f>
        <v>0</v>
      </c>
      <c r="M55" s="156">
        <f>-'4.  2011-2014 LRAM'!AH132</f>
        <v>0</v>
      </c>
      <c r="N55" s="156">
        <f>-'4.  2011-2014 LRAM'!AI132</f>
        <v>0</v>
      </c>
      <c r="O55" s="156">
        <f>-'4.  2011-2014 LRAM'!AJ132</f>
        <v>0</v>
      </c>
      <c r="P55" s="156">
        <f>-'4.  2011-2014 LRAM'!AK132</f>
        <v>0</v>
      </c>
      <c r="Q55" s="156">
        <f>-'4.  2011-2014 LRAM'!AL132</f>
        <v>0</v>
      </c>
      <c r="R55" s="157">
        <f>SUM(D55:Q55)</f>
        <v>0</v>
      </c>
      <c r="S55" s="158"/>
      <c r="T55" s="136"/>
      <c r="U55" s="159"/>
      <c r="V55" s="153"/>
    </row>
    <row r="56" spans="2:22" s="136" customFormat="1">
      <c r="B56" s="624" t="s">
        <v>67</v>
      </c>
      <c r="C56" s="620"/>
      <c r="D56" s="160"/>
      <c r="E56" s="160"/>
      <c r="F56" s="160"/>
      <c r="G56" s="160"/>
      <c r="H56" s="160"/>
      <c r="I56" s="160"/>
      <c r="J56" s="160"/>
      <c r="K56" s="161"/>
      <c r="L56" s="161"/>
      <c r="M56" s="161"/>
      <c r="N56" s="161"/>
      <c r="O56" s="161"/>
      <c r="P56" s="161"/>
      <c r="Q56" s="161"/>
      <c r="R56" s="162"/>
      <c r="U56" s="159"/>
      <c r="V56" s="153"/>
    </row>
    <row r="57" spans="2:22" s="17" customFormat="1">
      <c r="B57" s="154" t="s">
        <v>143</v>
      </c>
      <c r="C57" s="155"/>
      <c r="D57" s="156">
        <f>'4.  2011-2014 LRAM'!Y261</f>
        <v>0</v>
      </c>
      <c r="E57" s="156">
        <f>'4.  2011-2014 LRAM'!Z261</f>
        <v>0</v>
      </c>
      <c r="F57" s="156">
        <f>'4.  2011-2014 LRAM'!AA261</f>
        <v>0</v>
      </c>
      <c r="G57" s="156">
        <f>'4.  2011-2014 LRAM'!AB261</f>
        <v>0</v>
      </c>
      <c r="H57" s="156">
        <f>'4.  2011-2014 LRAM'!AC261</f>
        <v>0</v>
      </c>
      <c r="I57" s="156">
        <f>'4.  2011-2014 LRAM'!AD261</f>
        <v>0</v>
      </c>
      <c r="J57" s="156">
        <f>'4.  2011-2014 LRAM'!AE261</f>
        <v>0</v>
      </c>
      <c r="K57" s="156">
        <f>'4.  2011-2014 LRAM'!AF261</f>
        <v>0</v>
      </c>
      <c r="L57" s="156">
        <f>'4.  2011-2014 LRAM'!AG261</f>
        <v>0</v>
      </c>
      <c r="M57" s="156">
        <f>'4.  2011-2014 LRAM'!AH261</f>
        <v>0</v>
      </c>
      <c r="N57" s="156">
        <f>'4.  2011-2014 LRAM'!AI261</f>
        <v>0</v>
      </c>
      <c r="O57" s="156">
        <f>'4.  2011-2014 LRAM'!AJ261</f>
        <v>0</v>
      </c>
      <c r="P57" s="156">
        <f>'4.  2011-2014 LRAM'!AK261</f>
        <v>0</v>
      </c>
      <c r="Q57" s="156">
        <f>'4.  2011-2014 LRAM'!AL261</f>
        <v>0</v>
      </c>
      <c r="R57" s="157">
        <f>SUM(D57:Q57)</f>
        <v>0</v>
      </c>
      <c r="U57" s="152"/>
      <c r="V57" s="153"/>
    </row>
    <row r="58" spans="2:22" s="17" customFormat="1">
      <c r="B58" s="154" t="s">
        <v>36</v>
      </c>
      <c r="C58" s="155"/>
      <c r="D58" s="156">
        <f>-'4.  2011-2014 LRAM'!Y262</f>
        <v>0</v>
      </c>
      <c r="E58" s="156">
        <f>-'4.  2011-2014 LRAM'!Z262</f>
        <v>0</v>
      </c>
      <c r="F58" s="156">
        <f>-'4.  2011-2014 LRAM'!AA262</f>
        <v>0</v>
      </c>
      <c r="G58" s="156">
        <f>-'4.  2011-2014 LRAM'!AB262</f>
        <v>0</v>
      </c>
      <c r="H58" s="156">
        <f>-'4.  2011-2014 LRAM'!AC262</f>
        <v>0</v>
      </c>
      <c r="I58" s="156">
        <f>-'4.  2011-2014 LRAM'!AD262</f>
        <v>0</v>
      </c>
      <c r="J58" s="156">
        <f>-'4.  2011-2014 LRAM'!AE262</f>
        <v>0</v>
      </c>
      <c r="K58" s="156">
        <f>-'4.  2011-2014 LRAM'!AF262</f>
        <v>0</v>
      </c>
      <c r="L58" s="156">
        <f>-'4.  2011-2014 LRAM'!AG262</f>
        <v>0</v>
      </c>
      <c r="M58" s="156">
        <f>-'4.  2011-2014 LRAM'!AH262</f>
        <v>0</v>
      </c>
      <c r="N58" s="156">
        <f>-'4.  2011-2014 LRAM'!AI262</f>
        <v>0</v>
      </c>
      <c r="O58" s="156">
        <f>-'4.  2011-2014 LRAM'!AJ262</f>
        <v>0</v>
      </c>
      <c r="P58" s="156">
        <f>-'4.  2011-2014 LRAM'!AK262</f>
        <v>0</v>
      </c>
      <c r="Q58" s="156">
        <f>-'4.  2011-2014 LRAM'!AL262</f>
        <v>0</v>
      </c>
      <c r="R58" s="157">
        <f>SUM(D58:Q58)</f>
        <v>0</v>
      </c>
      <c r="S58" s="158"/>
      <c r="U58" s="152"/>
      <c r="V58" s="153"/>
    </row>
    <row r="59" spans="2:22" s="136" customFormat="1">
      <c r="B59" s="624" t="s">
        <v>67</v>
      </c>
      <c r="C59" s="620"/>
      <c r="D59" s="160"/>
      <c r="E59" s="160"/>
      <c r="F59" s="160"/>
      <c r="G59" s="160"/>
      <c r="H59" s="160"/>
      <c r="I59" s="160"/>
      <c r="J59" s="160"/>
      <c r="K59" s="161"/>
      <c r="L59" s="161"/>
      <c r="M59" s="161"/>
      <c r="N59" s="161"/>
      <c r="O59" s="161"/>
      <c r="P59" s="161"/>
      <c r="Q59" s="161"/>
      <c r="R59" s="162"/>
      <c r="U59" s="159"/>
      <c r="V59" s="153"/>
    </row>
    <row r="60" spans="2:22" s="163" customFormat="1">
      <c r="B60" s="154" t="s">
        <v>38</v>
      </c>
      <c r="C60" s="155"/>
      <c r="D60" s="156">
        <f>'4.  2011-2014 LRAM'!Y391</f>
        <v>0</v>
      </c>
      <c r="E60" s="156">
        <f>'4.  2011-2014 LRAM'!Z391</f>
        <v>0</v>
      </c>
      <c r="F60" s="156">
        <f>'4.  2011-2014 LRAM'!AA391</f>
        <v>0</v>
      </c>
      <c r="G60" s="156">
        <f>'4.  2011-2014 LRAM'!AB391</f>
        <v>0</v>
      </c>
      <c r="H60" s="156">
        <f>'4.  2011-2014 LRAM'!AC391</f>
        <v>0</v>
      </c>
      <c r="I60" s="156">
        <f>'4.  2011-2014 LRAM'!AD391</f>
        <v>0</v>
      </c>
      <c r="J60" s="156">
        <f>'4.  2011-2014 LRAM'!AE391</f>
        <v>0</v>
      </c>
      <c r="K60" s="156">
        <f>'4.  2011-2014 LRAM'!AF391</f>
        <v>0</v>
      </c>
      <c r="L60" s="156">
        <f>'4.  2011-2014 LRAM'!AG391</f>
        <v>0</v>
      </c>
      <c r="M60" s="156">
        <f>'4.  2011-2014 LRAM'!AH391</f>
        <v>0</v>
      </c>
      <c r="N60" s="156">
        <f>'4.  2011-2014 LRAM'!AI391</f>
        <v>0</v>
      </c>
      <c r="O60" s="156">
        <f>'4.  2011-2014 LRAM'!AJ391</f>
        <v>0</v>
      </c>
      <c r="P60" s="156">
        <f>'4.  2011-2014 LRAM'!AK391</f>
        <v>0</v>
      </c>
      <c r="Q60" s="156">
        <f>'4.  2011-2014 LRAM'!AL391</f>
        <v>0</v>
      </c>
      <c r="R60" s="157">
        <f>SUM(D60:Q60)</f>
        <v>0</v>
      </c>
      <c r="U60" s="152"/>
      <c r="V60" s="153"/>
    </row>
    <row r="61" spans="2:22" s="163" customFormat="1">
      <c r="B61" s="154" t="s">
        <v>37</v>
      </c>
      <c r="C61" s="155"/>
      <c r="D61" s="156">
        <f>-'4.  2011-2014 LRAM'!Y392</f>
        <v>0</v>
      </c>
      <c r="E61" s="156">
        <f>-'4.  2011-2014 LRAM'!Z392</f>
        <v>0</v>
      </c>
      <c r="F61" s="156">
        <f>-'4.  2011-2014 LRAM'!AA392</f>
        <v>0</v>
      </c>
      <c r="G61" s="156">
        <f>-'4.  2011-2014 LRAM'!AB392</f>
        <v>0</v>
      </c>
      <c r="H61" s="156">
        <f>-'4.  2011-2014 LRAM'!AC392</f>
        <v>0</v>
      </c>
      <c r="I61" s="156">
        <f>-'4.  2011-2014 LRAM'!AD392</f>
        <v>0</v>
      </c>
      <c r="J61" s="156">
        <f>-'4.  2011-2014 LRAM'!AE392</f>
        <v>0</v>
      </c>
      <c r="K61" s="156">
        <f>-'4.  2011-2014 LRAM'!AF392</f>
        <v>0</v>
      </c>
      <c r="L61" s="156">
        <f>-'4.  2011-2014 LRAM'!AG392</f>
        <v>0</v>
      </c>
      <c r="M61" s="156">
        <f>-'4.  2011-2014 LRAM'!AH392</f>
        <v>0</v>
      </c>
      <c r="N61" s="156">
        <f>-'4.  2011-2014 LRAM'!AI392</f>
        <v>0</v>
      </c>
      <c r="O61" s="156">
        <f>-'4.  2011-2014 LRAM'!AJ392</f>
        <v>0</v>
      </c>
      <c r="P61" s="156">
        <f>-'4.  2011-2014 LRAM'!AK392</f>
        <v>0</v>
      </c>
      <c r="Q61" s="156">
        <f>-'4.  2011-2014 LRAM'!AL392</f>
        <v>0</v>
      </c>
      <c r="R61" s="157">
        <f>SUM(D61:Q61)</f>
        <v>0</v>
      </c>
      <c r="S61" s="158"/>
      <c r="U61" s="152"/>
      <c r="V61" s="153"/>
    </row>
    <row r="62" spans="2:22" s="136" customFormat="1">
      <c r="B62" s="624" t="s">
        <v>67</v>
      </c>
      <c r="C62" s="620"/>
      <c r="D62" s="160"/>
      <c r="E62" s="160"/>
      <c r="F62" s="160"/>
      <c r="G62" s="160"/>
      <c r="H62" s="160"/>
      <c r="I62" s="160"/>
      <c r="J62" s="160"/>
      <c r="K62" s="161"/>
      <c r="L62" s="161"/>
      <c r="M62" s="161"/>
      <c r="N62" s="161"/>
      <c r="O62" s="161"/>
      <c r="P62" s="161"/>
      <c r="Q62" s="161"/>
      <c r="R62" s="162"/>
      <c r="U62" s="159"/>
      <c r="V62" s="153"/>
    </row>
    <row r="63" spans="2:22" s="163" customFormat="1">
      <c r="B63" s="154" t="s">
        <v>40</v>
      </c>
      <c r="C63" s="155"/>
      <c r="D63" s="156">
        <f>'4.  2011-2014 LRAM'!Y521*0</f>
        <v>0</v>
      </c>
      <c r="E63" s="156">
        <f>'4.  2011-2014 LRAM'!Z521*0</f>
        <v>0</v>
      </c>
      <c r="F63" s="156">
        <f>'4.  2011-2014 LRAM'!AA521*0</f>
        <v>0</v>
      </c>
      <c r="G63" s="156">
        <f>'4.  2011-2014 LRAM'!AB521*0</f>
        <v>0</v>
      </c>
      <c r="H63" s="156">
        <f>'4.  2011-2014 LRAM'!AC521*0</f>
        <v>0</v>
      </c>
      <c r="I63" s="156">
        <f>'4.  2011-2014 LRAM'!AD521*0</f>
        <v>0</v>
      </c>
      <c r="J63" s="156">
        <f>'4.  2011-2014 LRAM'!AE521*0</f>
        <v>0</v>
      </c>
      <c r="K63" s="156">
        <f>'4.  2011-2014 LRAM'!AF521*0</f>
        <v>0</v>
      </c>
      <c r="L63" s="156">
        <f>'4.  2011-2014 LRAM'!AG521</f>
        <v>0</v>
      </c>
      <c r="M63" s="156">
        <f>'4.  2011-2014 LRAM'!AH521</f>
        <v>0</v>
      </c>
      <c r="N63" s="156">
        <f>'4.  2011-2014 LRAM'!AI521</f>
        <v>0</v>
      </c>
      <c r="O63" s="156">
        <f>'4.  2011-2014 LRAM'!AJ521</f>
        <v>0</v>
      </c>
      <c r="P63" s="156">
        <f>'4.  2011-2014 LRAM'!AK521</f>
        <v>0</v>
      </c>
      <c r="Q63" s="156">
        <f>'4.  2011-2014 LRAM'!AL521</f>
        <v>0</v>
      </c>
      <c r="R63" s="157">
        <f>SUM(D63:Q63)</f>
        <v>0</v>
      </c>
      <c r="U63" s="152"/>
      <c r="V63" s="153"/>
    </row>
    <row r="64" spans="2:22" s="163" customFormat="1">
      <c r="B64" s="154" t="s">
        <v>39</v>
      </c>
      <c r="C64" s="155"/>
      <c r="D64" s="156">
        <f>-'4.  2011-2014 LRAM'!Y522*0</f>
        <v>0</v>
      </c>
      <c r="E64" s="156">
        <f>-'4.  2011-2014 LRAM'!Z522*0</f>
        <v>0</v>
      </c>
      <c r="F64" s="156">
        <f>-'4.  2011-2014 LRAM'!AA522*0</f>
        <v>0</v>
      </c>
      <c r="G64" s="156">
        <f>-'4.  2011-2014 LRAM'!AB522*0</f>
        <v>0</v>
      </c>
      <c r="H64" s="156">
        <f>-'4.  2011-2014 LRAM'!AC522*0</f>
        <v>0</v>
      </c>
      <c r="I64" s="156">
        <f>-'4.  2011-2014 LRAM'!AD522*0</f>
        <v>0</v>
      </c>
      <c r="J64" s="156">
        <f>-'4.  2011-2014 LRAM'!AE522*0</f>
        <v>0</v>
      </c>
      <c r="K64" s="156">
        <f>-'4.  2011-2014 LRAM'!AF522*0</f>
        <v>0</v>
      </c>
      <c r="L64" s="156">
        <f>-'4.  2011-2014 LRAM'!AG522</f>
        <v>0</v>
      </c>
      <c r="M64" s="156">
        <f>-'4.  2011-2014 LRAM'!AH522</f>
        <v>0</v>
      </c>
      <c r="N64" s="156">
        <f>-'4.  2011-2014 LRAM'!AI522</f>
        <v>0</v>
      </c>
      <c r="O64" s="156">
        <f>-'4.  2011-2014 LRAM'!AJ522</f>
        <v>0</v>
      </c>
      <c r="P64" s="156">
        <f>-'4.  2011-2014 LRAM'!AK522</f>
        <v>0</v>
      </c>
      <c r="Q64" s="156">
        <f>-'4.  2011-2014 LRAM'!AL522</f>
        <v>0</v>
      </c>
      <c r="R64" s="157">
        <f>SUM(D64:Q64)</f>
        <v>0</v>
      </c>
      <c r="S64" s="158"/>
      <c r="U64" s="152"/>
      <c r="V64" s="153"/>
    </row>
    <row r="65" spans="2:22" s="136" customFormat="1">
      <c r="B65" s="624" t="s">
        <v>67</v>
      </c>
      <c r="C65" s="620"/>
      <c r="D65" s="160"/>
      <c r="E65" s="160"/>
      <c r="F65" s="160"/>
      <c r="G65" s="160"/>
      <c r="H65" s="160"/>
      <c r="I65" s="160"/>
      <c r="J65" s="160"/>
      <c r="K65" s="161"/>
      <c r="L65" s="161"/>
      <c r="M65" s="161"/>
      <c r="N65" s="161"/>
      <c r="O65" s="161"/>
      <c r="P65" s="161"/>
      <c r="Q65" s="161"/>
      <c r="R65" s="162"/>
      <c r="U65" s="159"/>
      <c r="V65" s="153"/>
    </row>
    <row r="66" spans="2:22" s="163" customFormat="1">
      <c r="B66" s="154" t="s">
        <v>94</v>
      </c>
      <c r="C66" s="534"/>
      <c r="D66" s="164">
        <f>'5.  2015-2020 LRAM'!Y205*0</f>
        <v>0</v>
      </c>
      <c r="E66" s="164">
        <f>'5.  2015-2020 LRAM'!Z205*0</f>
        <v>0</v>
      </c>
      <c r="F66" s="164">
        <f>'5.  2015-2020 LRAM'!AA205*0</f>
        <v>0</v>
      </c>
      <c r="G66" s="164">
        <f>'5.  2015-2020 LRAM'!AB205*0</f>
        <v>0</v>
      </c>
      <c r="H66" s="164">
        <f>'5.  2015-2020 LRAM'!AC205*0</f>
        <v>0</v>
      </c>
      <c r="I66" s="164">
        <f>'5.  2015-2020 LRAM'!AD205*0</f>
        <v>0</v>
      </c>
      <c r="J66" s="164">
        <f>'5.  2015-2020 LRAM'!AE205*0</f>
        <v>0</v>
      </c>
      <c r="K66" s="164">
        <f>'5.  2015-2020 LRAM'!AF205*0</f>
        <v>0</v>
      </c>
      <c r="L66" s="164">
        <f>'5.  2015-2020 LRAM'!AG205</f>
        <v>0</v>
      </c>
      <c r="M66" s="164">
        <f>'5.  2015-2020 LRAM'!AH205</f>
        <v>0</v>
      </c>
      <c r="N66" s="164">
        <f>'5.  2015-2020 LRAM'!AI205</f>
        <v>0</v>
      </c>
      <c r="O66" s="164">
        <f>'5.  2015-2020 LRAM'!AJ205</f>
        <v>0</v>
      </c>
      <c r="P66" s="164">
        <f>'5.  2015-2020 LRAM'!AK205</f>
        <v>0</v>
      </c>
      <c r="Q66" s="164">
        <f>'5.  2015-2020 LRAM'!AL205</f>
        <v>0</v>
      </c>
      <c r="R66" s="157">
        <f>SUM(D66:Q66)</f>
        <v>0</v>
      </c>
      <c r="U66" s="152"/>
      <c r="V66" s="153"/>
    </row>
    <row r="67" spans="2:22" s="163" customFormat="1">
      <c r="B67" s="154" t="s">
        <v>93</v>
      </c>
      <c r="C67" s="155"/>
      <c r="D67" s="164">
        <f>-'5.  2015-2020 LRAM'!Y206*0</f>
        <v>0</v>
      </c>
      <c r="E67" s="164">
        <f>-'5.  2015-2020 LRAM'!Z206*0</f>
        <v>0</v>
      </c>
      <c r="F67" s="164">
        <f>-'5.  2015-2020 LRAM'!AA206*0</f>
        <v>0</v>
      </c>
      <c r="G67" s="164">
        <f>-'5.  2015-2020 LRAM'!AB206*0</f>
        <v>0</v>
      </c>
      <c r="H67" s="164">
        <f>-'5.  2015-2020 LRAM'!AC206*0</f>
        <v>0</v>
      </c>
      <c r="I67" s="164">
        <f>-'5.  2015-2020 LRAM'!AD206*0</f>
        <v>0</v>
      </c>
      <c r="J67" s="164">
        <f>-'5.  2015-2020 LRAM'!AE206*0</f>
        <v>0</v>
      </c>
      <c r="K67" s="164">
        <f>-'5.  2015-2020 LRAM'!AF206*0</f>
        <v>0</v>
      </c>
      <c r="L67" s="164">
        <f>-'5.  2015-2020 LRAM'!AG206</f>
        <v>0</v>
      </c>
      <c r="M67" s="164">
        <f>-'5.  2015-2020 LRAM'!AH206</f>
        <v>0</v>
      </c>
      <c r="N67" s="164">
        <f>-'5.  2015-2020 LRAM'!AI206</f>
        <v>0</v>
      </c>
      <c r="O67" s="164">
        <f>-'5.  2015-2020 LRAM'!AJ206</f>
        <v>0</v>
      </c>
      <c r="P67" s="164">
        <f>-'5.  2015-2020 LRAM'!AK206</f>
        <v>0</v>
      </c>
      <c r="Q67" s="164">
        <f>-'5.  2015-2020 LRAM'!AL206</f>
        <v>0</v>
      </c>
      <c r="R67" s="157">
        <f>SUM(D67:Q67)</f>
        <v>0</v>
      </c>
      <c r="S67" s="158"/>
      <c r="U67" s="152"/>
      <c r="V67" s="153"/>
    </row>
    <row r="68" spans="2:22" s="136" customFormat="1">
      <c r="B68" s="624" t="s">
        <v>67</v>
      </c>
      <c r="C68" s="620"/>
      <c r="D68" s="160"/>
      <c r="E68" s="160"/>
      <c r="F68" s="160"/>
      <c r="G68" s="160"/>
      <c r="H68" s="160"/>
      <c r="I68" s="160"/>
      <c r="J68" s="160"/>
      <c r="K68" s="161"/>
      <c r="L68" s="161"/>
      <c r="M68" s="161"/>
      <c r="N68" s="161"/>
      <c r="O68" s="161"/>
      <c r="P68" s="161"/>
      <c r="Q68" s="161"/>
      <c r="R68" s="162"/>
      <c r="U68" s="159"/>
      <c r="V68" s="153"/>
    </row>
    <row r="69" spans="2:22" s="163" customFormat="1">
      <c r="B69" s="154" t="s">
        <v>225</v>
      </c>
      <c r="C69" s="534"/>
      <c r="D69" s="156">
        <f>'5.  2015-2020 LRAM'!Y395*0</f>
        <v>0</v>
      </c>
      <c r="E69" s="156">
        <f>'5.  2015-2020 LRAM'!Z395*0</f>
        <v>0</v>
      </c>
      <c r="F69" s="156">
        <f>'5.  2015-2020 LRAM'!AA395*0</f>
        <v>0</v>
      </c>
      <c r="G69" s="156">
        <f>'5.  2015-2020 LRAM'!AB395*0</f>
        <v>0</v>
      </c>
      <c r="H69" s="156">
        <f>'5.  2015-2020 LRAM'!AC395*0</f>
        <v>0</v>
      </c>
      <c r="I69" s="156">
        <f>'5.  2015-2020 LRAM'!AD395*0</f>
        <v>0</v>
      </c>
      <c r="J69" s="156">
        <f>'5.  2015-2020 LRAM'!AE395*0</f>
        <v>0</v>
      </c>
      <c r="K69" s="156">
        <f>'5.  2015-2020 LRAM'!AF395*0</f>
        <v>0</v>
      </c>
      <c r="L69" s="156">
        <f>'5.  2015-2020 LRAM'!AG395</f>
        <v>0</v>
      </c>
      <c r="M69" s="156">
        <f>'5.  2015-2020 LRAM'!AH395</f>
        <v>0</v>
      </c>
      <c r="N69" s="156">
        <f>'5.  2015-2020 LRAM'!AI395</f>
        <v>0</v>
      </c>
      <c r="O69" s="156">
        <f>'5.  2015-2020 LRAM'!AJ395</f>
        <v>0</v>
      </c>
      <c r="P69" s="156">
        <f>'5.  2015-2020 LRAM'!AK395</f>
        <v>0</v>
      </c>
      <c r="Q69" s="156">
        <f>'5.  2015-2020 LRAM'!AL395</f>
        <v>0</v>
      </c>
      <c r="R69" s="157">
        <f>SUM(D69:Q69)</f>
        <v>0</v>
      </c>
      <c r="U69" s="152"/>
      <c r="V69" s="153"/>
    </row>
    <row r="70" spans="2:22" s="163" customFormat="1">
      <c r="B70" s="154" t="s">
        <v>224</v>
      </c>
      <c r="C70" s="155"/>
      <c r="D70" s="156">
        <f>-'5.  2015-2020 LRAM'!Y396*0</f>
        <v>0</v>
      </c>
      <c r="E70" s="156">
        <f>-'5.  2015-2020 LRAM'!Z396*0</f>
        <v>0</v>
      </c>
      <c r="F70" s="156">
        <f>-'5.  2015-2020 LRAM'!AA396*0</f>
        <v>0</v>
      </c>
      <c r="G70" s="156">
        <f>-'5.  2015-2020 LRAM'!AB396*0</f>
        <v>0</v>
      </c>
      <c r="H70" s="156">
        <f>-'5.  2015-2020 LRAM'!AC396*0</f>
        <v>0</v>
      </c>
      <c r="I70" s="156">
        <f>-'5.  2015-2020 LRAM'!AD396*0</f>
        <v>0</v>
      </c>
      <c r="J70" s="156">
        <f>-'5.  2015-2020 LRAM'!AE396*0</f>
        <v>0</v>
      </c>
      <c r="K70" s="156">
        <f>-'5.  2015-2020 LRAM'!AF396*0</f>
        <v>0</v>
      </c>
      <c r="L70" s="156">
        <f>-'5.  2015-2020 LRAM'!AG396</f>
        <v>0</v>
      </c>
      <c r="M70" s="156">
        <f>-'5.  2015-2020 LRAM'!AH396</f>
        <v>0</v>
      </c>
      <c r="N70" s="156">
        <f>-'5.  2015-2020 LRAM'!AI396</f>
        <v>0</v>
      </c>
      <c r="O70" s="156">
        <f>-'5.  2015-2020 LRAM'!AJ396</f>
        <v>0</v>
      </c>
      <c r="P70" s="156">
        <f>-'5.  2015-2020 LRAM'!AK396</f>
        <v>0</v>
      </c>
      <c r="Q70" s="156">
        <f>-'5.  2015-2020 LRAM'!AL396</f>
        <v>0</v>
      </c>
      <c r="R70" s="157">
        <f>SUM(D70:Q70)</f>
        <v>0</v>
      </c>
      <c r="S70" s="158"/>
      <c r="U70" s="152"/>
      <c r="V70" s="153"/>
    </row>
    <row r="71" spans="2:22" s="136" customFormat="1">
      <c r="B71" s="624" t="s">
        <v>67</v>
      </c>
      <c r="C71" s="620"/>
      <c r="D71" s="160"/>
      <c r="E71" s="160"/>
      <c r="F71" s="160"/>
      <c r="G71" s="160"/>
      <c r="H71" s="160"/>
      <c r="I71" s="160"/>
      <c r="J71" s="160"/>
      <c r="K71" s="161"/>
      <c r="L71" s="161"/>
      <c r="M71" s="161"/>
      <c r="N71" s="161"/>
      <c r="O71" s="161"/>
      <c r="P71" s="161"/>
      <c r="Q71" s="161"/>
      <c r="R71" s="162"/>
      <c r="U71" s="159"/>
      <c r="V71" s="153"/>
    </row>
    <row r="72" spans="2:22" s="163" customFormat="1">
      <c r="B72" s="154" t="s">
        <v>227</v>
      </c>
      <c r="C72" s="534"/>
      <c r="D72" s="156">
        <f>'5.  2015-2020 LRAM'!Y593*0</f>
        <v>0</v>
      </c>
      <c r="E72" s="156">
        <f>'5.  2015-2020 LRAM'!Z593*0</f>
        <v>0</v>
      </c>
      <c r="F72" s="156">
        <f>'5.  2015-2020 LRAM'!AA593*0</f>
        <v>0</v>
      </c>
      <c r="G72" s="156">
        <f>'5.  2015-2020 LRAM'!AB593*0</f>
        <v>0</v>
      </c>
      <c r="H72" s="156">
        <f>'5.  2015-2020 LRAM'!AC593*0</f>
        <v>0</v>
      </c>
      <c r="I72" s="156">
        <f>'5.  2015-2020 LRAM'!AD593*0</f>
        <v>0</v>
      </c>
      <c r="J72" s="156">
        <f>'5.  2015-2020 LRAM'!AE593*0</f>
        <v>0</v>
      </c>
      <c r="K72" s="156">
        <f>'5.  2015-2020 LRAM'!AF593*0</f>
        <v>0</v>
      </c>
      <c r="L72" s="156">
        <f>'5.  2015-2020 LRAM'!AG593</f>
        <v>0</v>
      </c>
      <c r="M72" s="156">
        <f>'5.  2015-2020 LRAM'!AH593</f>
        <v>0</v>
      </c>
      <c r="N72" s="156">
        <f>'5.  2015-2020 LRAM'!AI593</f>
        <v>0</v>
      </c>
      <c r="O72" s="156">
        <f>'5.  2015-2020 LRAM'!AJ593</f>
        <v>0</v>
      </c>
      <c r="P72" s="156">
        <f>'5.  2015-2020 LRAM'!AK593</f>
        <v>0</v>
      </c>
      <c r="Q72" s="156">
        <f>'5.  2015-2020 LRAM'!AL593</f>
        <v>0</v>
      </c>
      <c r="R72" s="157">
        <f>SUM(D72:Q72)</f>
        <v>0</v>
      </c>
      <c r="U72" s="152"/>
      <c r="V72" s="153"/>
    </row>
    <row r="73" spans="2:22" s="163" customFormat="1">
      <c r="B73" s="154" t="s">
        <v>226</v>
      </c>
      <c r="C73" s="155"/>
      <c r="D73" s="156">
        <f>-'5.  2015-2020 LRAM'!Y594*0</f>
        <v>0</v>
      </c>
      <c r="E73" s="156">
        <f>-'5.  2015-2020 LRAM'!Z594*0</f>
        <v>0</v>
      </c>
      <c r="F73" s="156">
        <f>-'5.  2015-2020 LRAM'!AA594*0</f>
        <v>0</v>
      </c>
      <c r="G73" s="156">
        <f>-'5.  2015-2020 LRAM'!AB594*0</f>
        <v>0</v>
      </c>
      <c r="H73" s="156">
        <f>-'5.  2015-2020 LRAM'!AC594*0</f>
        <v>0</v>
      </c>
      <c r="I73" s="156">
        <f>-'5.  2015-2020 LRAM'!AD594*0</f>
        <v>0</v>
      </c>
      <c r="J73" s="156">
        <f>-'5.  2015-2020 LRAM'!AE594*0</f>
        <v>0</v>
      </c>
      <c r="K73" s="156">
        <f>-'5.  2015-2020 LRAM'!AF594*0</f>
        <v>0</v>
      </c>
      <c r="L73" s="156">
        <f>-'5.  2015-2020 LRAM'!AG594</f>
        <v>0</v>
      </c>
      <c r="M73" s="156">
        <f>-'5.  2015-2020 LRAM'!AH594</f>
        <v>0</v>
      </c>
      <c r="N73" s="156">
        <f>-'5.  2015-2020 LRAM'!AI594</f>
        <v>0</v>
      </c>
      <c r="O73" s="156">
        <f>-'5.  2015-2020 LRAM'!AJ594</f>
        <v>0</v>
      </c>
      <c r="P73" s="156">
        <f>-'5.  2015-2020 LRAM'!AK594</f>
        <v>0</v>
      </c>
      <c r="Q73" s="156">
        <f>-'5.  2015-2020 LRAM'!AL594</f>
        <v>0</v>
      </c>
      <c r="R73" s="157">
        <f>SUM(D73:Q73)</f>
        <v>0</v>
      </c>
      <c r="S73" s="158"/>
      <c r="U73" s="152"/>
      <c r="V73" s="153"/>
    </row>
    <row r="74" spans="2:22" s="136" customFormat="1">
      <c r="B74" s="624" t="s">
        <v>67</v>
      </c>
      <c r="C74" s="620"/>
      <c r="D74" s="160"/>
      <c r="E74" s="160"/>
      <c r="F74" s="160"/>
      <c r="G74" s="160"/>
      <c r="H74" s="160"/>
      <c r="I74" s="160"/>
      <c r="J74" s="160"/>
      <c r="K74" s="161"/>
      <c r="L74" s="161"/>
      <c r="M74" s="161"/>
      <c r="N74" s="161"/>
      <c r="O74" s="161"/>
      <c r="P74" s="161"/>
      <c r="Q74" s="161"/>
      <c r="R74" s="162"/>
      <c r="U74" s="159"/>
      <c r="V74" s="153"/>
    </row>
    <row r="75" spans="2:22" s="163" customFormat="1">
      <c r="B75" s="154" t="s">
        <v>229</v>
      </c>
      <c r="C75" s="534"/>
      <c r="D75" s="156">
        <f>'5.  2015-2020 LRAM'!Y781</f>
        <v>351226.09361454035</v>
      </c>
      <c r="E75" s="156">
        <f>'5.  2015-2020 LRAM'!Z781</f>
        <v>432815.67319897277</v>
      </c>
      <c r="F75" s="156">
        <f>'5.  2015-2020 LRAM'!AA781</f>
        <v>595105.3993598196</v>
      </c>
      <c r="G75" s="156">
        <f>'5.  2015-2020 LRAM'!AB781</f>
        <v>26811.412166053735</v>
      </c>
      <c r="H75" s="156">
        <f>'5.  2015-2020 LRAM'!AC781</f>
        <v>27405.637266873633</v>
      </c>
      <c r="I75" s="156">
        <f>'5.  2015-2020 LRAM'!AD781</f>
        <v>0</v>
      </c>
      <c r="J75" s="156">
        <f>'5.  2015-2020 LRAM'!AE781</f>
        <v>0</v>
      </c>
      <c r="K75" s="156">
        <f>'5.  2015-2020 LRAM'!AF781</f>
        <v>0</v>
      </c>
      <c r="L75" s="156">
        <f>'5.  2015-2020 LRAM'!AG781</f>
        <v>0</v>
      </c>
      <c r="M75" s="156">
        <f>'5.  2015-2020 LRAM'!AH781</f>
        <v>0</v>
      </c>
      <c r="N75" s="156">
        <f>'5.  2015-2020 LRAM'!AI781</f>
        <v>0</v>
      </c>
      <c r="O75" s="156">
        <f>'5.  2015-2020 LRAM'!AJ781</f>
        <v>0</v>
      </c>
      <c r="P75" s="156">
        <f>'5.  2015-2020 LRAM'!AK781</f>
        <v>0</v>
      </c>
      <c r="Q75" s="156">
        <f>'5.  2015-2020 LRAM'!AL781</f>
        <v>0</v>
      </c>
      <c r="R75" s="157">
        <f>SUM(D75:Q75)</f>
        <v>1433364.2156062601</v>
      </c>
      <c r="U75" s="152"/>
      <c r="V75" s="153"/>
    </row>
    <row r="76" spans="2:22" s="163" customFormat="1" ht="16.5" customHeight="1">
      <c r="B76" s="154" t="s">
        <v>228</v>
      </c>
      <c r="C76" s="155"/>
      <c r="D76" s="156">
        <f>-'5.  2015-2020 LRAM'!Y782</f>
        <v>-53026.517499999994</v>
      </c>
      <c r="E76" s="156">
        <f>-'5.  2015-2020 LRAM'!Z782</f>
        <v>-299023.3297</v>
      </c>
      <c r="F76" s="156">
        <f>-'5.  2015-2020 LRAM'!AA782</f>
        <v>-28923.156719999999</v>
      </c>
      <c r="G76" s="156">
        <f>-'5.  2015-2020 LRAM'!AB782</f>
        <v>0</v>
      </c>
      <c r="H76" s="156">
        <f>-'5.  2015-2020 LRAM'!AC782</f>
        <v>-103258.932663</v>
      </c>
      <c r="I76" s="156">
        <f>-'5.  2015-2020 LRAM'!AD782</f>
        <v>-130686.52800000001</v>
      </c>
      <c r="J76" s="156">
        <f>-'5.  2015-2020 LRAM'!AE782</f>
        <v>0</v>
      </c>
      <c r="K76" s="156">
        <f>-'5.  2015-2020 LRAM'!AF782</f>
        <v>0</v>
      </c>
      <c r="L76" s="156">
        <f>-'5.  2015-2020 LRAM'!AG782</f>
        <v>0</v>
      </c>
      <c r="M76" s="156">
        <f>-'5.  2015-2020 LRAM'!AH782</f>
        <v>0</v>
      </c>
      <c r="N76" s="156">
        <f>-'5.  2015-2020 LRAM'!AI782</f>
        <v>0</v>
      </c>
      <c r="O76" s="156">
        <f>-'5.  2015-2020 LRAM'!AJ782</f>
        <v>0</v>
      </c>
      <c r="P76" s="156">
        <f>-'5.  2015-2020 LRAM'!AK782</f>
        <v>0</v>
      </c>
      <c r="Q76" s="156">
        <f>-'5.  2015-2020 LRAM'!AL782</f>
        <v>0</v>
      </c>
      <c r="R76" s="157">
        <f>SUM(D76:Q76)</f>
        <v>-614918.46458300005</v>
      </c>
      <c r="S76" s="158"/>
      <c r="U76" s="152"/>
      <c r="V76" s="153"/>
    </row>
    <row r="77" spans="2:22" s="136" customFormat="1">
      <c r="B77" s="624" t="s">
        <v>67</v>
      </c>
      <c r="C77" s="620"/>
      <c r="D77" s="160"/>
      <c r="E77" s="160"/>
      <c r="F77" s="160"/>
      <c r="G77" s="160"/>
      <c r="H77" s="160"/>
      <c r="I77" s="160"/>
      <c r="J77" s="160"/>
      <c r="K77" s="161"/>
      <c r="L77" s="161"/>
      <c r="M77" s="161"/>
      <c r="N77" s="161"/>
      <c r="O77" s="161"/>
      <c r="P77" s="161"/>
      <c r="Q77" s="161"/>
      <c r="R77" s="162"/>
      <c r="U77" s="159"/>
      <c r="V77" s="153"/>
    </row>
    <row r="78" spans="2:22" s="163" customFormat="1">
      <c r="B78" s="154" t="s">
        <v>231</v>
      </c>
      <c r="C78" s="155"/>
      <c r="D78" s="156">
        <f>'5.  2015-2020 LRAM'!Y965</f>
        <v>86946.277215185793</v>
      </c>
      <c r="E78" s="156">
        <f>'5.  2015-2020 LRAM'!Z965</f>
        <v>456019.95977055421</v>
      </c>
      <c r="F78" s="156">
        <f>'5.  2015-2020 LRAM'!AA965</f>
        <v>639409.95250690321</v>
      </c>
      <c r="G78" s="156">
        <f>'5.  2015-2020 LRAM'!AB965</f>
        <v>27984.681941607429</v>
      </c>
      <c r="H78" s="156">
        <f>'5.  2015-2020 LRAM'!AC965</f>
        <v>29477.235110853428</v>
      </c>
      <c r="I78" s="156">
        <f>'5.  2015-2020 LRAM'!AD965</f>
        <v>0</v>
      </c>
      <c r="J78" s="156">
        <f>'5.  2015-2020 LRAM'!AE965</f>
        <v>0</v>
      </c>
      <c r="K78" s="156">
        <f>'5.  2015-2020 LRAM'!AF965</f>
        <v>0</v>
      </c>
      <c r="L78" s="156">
        <f>'5.  2015-2020 LRAM'!AG965</f>
        <v>0</v>
      </c>
      <c r="M78" s="156">
        <f>'5.  2015-2020 LRAM'!AH965</f>
        <v>0</v>
      </c>
      <c r="N78" s="156">
        <f>'5.  2015-2020 LRAM'!AI965</f>
        <v>0</v>
      </c>
      <c r="O78" s="156">
        <f>'5.  2015-2020 LRAM'!AJ965</f>
        <v>0</v>
      </c>
      <c r="P78" s="156">
        <f>'5.  2015-2020 LRAM'!AK965</f>
        <v>0</v>
      </c>
      <c r="Q78" s="156">
        <f>'5.  2015-2020 LRAM'!AL965</f>
        <v>0</v>
      </c>
      <c r="R78" s="157">
        <f>SUM(D78:Q78)</f>
        <v>1239838.1065451042</v>
      </c>
      <c r="U78" s="152"/>
      <c r="V78" s="153"/>
    </row>
    <row r="79" spans="2:22" s="163" customFormat="1">
      <c r="B79" s="154" t="s">
        <v>230</v>
      </c>
      <c r="C79" s="155"/>
      <c r="D79" s="156">
        <f>-'5.  2015-2020 LRAM'!Y966</f>
        <v>-13497.659</v>
      </c>
      <c r="E79" s="156">
        <f>-'5.  2015-2020 LRAM'!Z966</f>
        <v>-304509.9963</v>
      </c>
      <c r="F79" s="156">
        <f>-'5.  2015-2020 LRAM'!AA966</f>
        <v>-29374.426649999998</v>
      </c>
      <c r="G79" s="156">
        <f>-'5.  2015-2020 LRAM'!AB966</f>
        <v>0</v>
      </c>
      <c r="H79" s="156">
        <f>-'5.  2015-2020 LRAM'!AC966</f>
        <v>-104871.441116</v>
      </c>
      <c r="I79" s="156">
        <f>-'5.  2015-2020 LRAM'!AD966</f>
        <v>-132724.92800000001</v>
      </c>
      <c r="J79" s="156">
        <f>-'5.  2015-2020 LRAM'!AE966</f>
        <v>0</v>
      </c>
      <c r="K79" s="156">
        <f>-'5.  2015-2020 LRAM'!AF966</f>
        <v>0</v>
      </c>
      <c r="L79" s="156">
        <f>-'5.  2015-2020 LRAM'!AG966</f>
        <v>0</v>
      </c>
      <c r="M79" s="156">
        <f>-'5.  2015-2020 LRAM'!AH966</f>
        <v>0</v>
      </c>
      <c r="N79" s="156">
        <f>-'5.  2015-2020 LRAM'!AI966</f>
        <v>0</v>
      </c>
      <c r="O79" s="156">
        <f>-'5.  2015-2020 LRAM'!AJ966</f>
        <v>0</v>
      </c>
      <c r="P79" s="156">
        <f>-'5.  2015-2020 LRAM'!AK966</f>
        <v>0</v>
      </c>
      <c r="Q79" s="156">
        <f>-'5.  2015-2020 LRAM'!AL966</f>
        <v>0</v>
      </c>
      <c r="R79" s="157">
        <f>SUM(D79:Q79)</f>
        <v>-584978.45106599992</v>
      </c>
      <c r="S79" s="158"/>
      <c r="U79" s="152"/>
      <c r="V79" s="153"/>
    </row>
    <row r="80" spans="2:22" s="136" customFormat="1">
      <c r="B80" s="624" t="s">
        <v>67</v>
      </c>
      <c r="C80" s="620"/>
      <c r="D80" s="160"/>
      <c r="E80" s="160"/>
      <c r="F80" s="160"/>
      <c r="G80" s="160"/>
      <c r="H80" s="160"/>
      <c r="I80" s="160"/>
      <c r="J80" s="160"/>
      <c r="K80" s="161"/>
      <c r="L80" s="161"/>
      <c r="M80" s="161"/>
      <c r="N80" s="161"/>
      <c r="O80" s="161"/>
      <c r="P80" s="161"/>
      <c r="Q80" s="161"/>
      <c r="R80" s="162"/>
      <c r="U80" s="159"/>
      <c r="V80" s="153"/>
    </row>
    <row r="81" spans="2:22" s="163" customFormat="1">
      <c r="B81" s="154" t="s">
        <v>233</v>
      </c>
      <c r="C81" s="534"/>
      <c r="D81" s="156">
        <f>'5.  2015-2020 LRAM'!Y1149*0</f>
        <v>0</v>
      </c>
      <c r="E81" s="156">
        <f>'5.  2015-2020 LRAM'!Z1149*0</f>
        <v>0</v>
      </c>
      <c r="F81" s="156">
        <f>'5.  2015-2020 LRAM'!AA1149*0</f>
        <v>0</v>
      </c>
      <c r="G81" s="156">
        <f>'5.  2015-2020 LRAM'!AB1149*0</f>
        <v>0</v>
      </c>
      <c r="H81" s="156">
        <f>'5.  2015-2020 LRAM'!AC1149*0</f>
        <v>0</v>
      </c>
      <c r="I81" s="156">
        <f>'5.  2015-2020 LRAM'!AD1149*0</f>
        <v>0</v>
      </c>
      <c r="J81" s="156">
        <f>'5.  2015-2020 LRAM'!AE1149*0</f>
        <v>0</v>
      </c>
      <c r="K81" s="156">
        <f>'5.  2015-2020 LRAM'!AF1149*0</f>
        <v>0</v>
      </c>
      <c r="L81" s="156">
        <f>'5.  2015-2020 LRAM'!AG1149</f>
        <v>0</v>
      </c>
      <c r="M81" s="156">
        <f>'5.  2015-2020 LRAM'!AH1149</f>
        <v>0</v>
      </c>
      <c r="N81" s="156">
        <f>'5.  2015-2020 LRAM'!AI1149</f>
        <v>0</v>
      </c>
      <c r="O81" s="156">
        <f>'5.  2015-2020 LRAM'!AJ1149</f>
        <v>0</v>
      </c>
      <c r="P81" s="156">
        <f>'5.  2015-2020 LRAM'!AK1149</f>
        <v>0</v>
      </c>
      <c r="Q81" s="156">
        <f>'5.  2015-2020 LRAM'!AL1149</f>
        <v>0</v>
      </c>
      <c r="R81" s="157">
        <f>SUM(D81:Q81)</f>
        <v>0</v>
      </c>
      <c r="U81" s="152"/>
      <c r="V81" s="153"/>
    </row>
    <row r="82" spans="2:22" s="163" customFormat="1">
      <c r="B82" s="154" t="s">
        <v>232</v>
      </c>
      <c r="C82" s="155"/>
      <c r="D82" s="156">
        <f>-'5.  2015-2020 LRAM'!Y1150*0</f>
        <v>0</v>
      </c>
      <c r="E82" s="156">
        <f>-'5.  2015-2020 LRAM'!Z1150*0</f>
        <v>0</v>
      </c>
      <c r="F82" s="156">
        <f>-'5.  2015-2020 LRAM'!AA1150*0</f>
        <v>0</v>
      </c>
      <c r="G82" s="156">
        <f>-'5.  2015-2020 LRAM'!AB1150*0</f>
        <v>0</v>
      </c>
      <c r="H82" s="156">
        <f>-'5.  2015-2020 LRAM'!AC1150*0</f>
        <v>0</v>
      </c>
      <c r="I82" s="156">
        <f>-'5.  2015-2020 LRAM'!AD1150*0</f>
        <v>0</v>
      </c>
      <c r="J82" s="156">
        <f>-'5.  2015-2020 LRAM'!AE1150*0</f>
        <v>0</v>
      </c>
      <c r="K82" s="156">
        <f>-'5.  2015-2020 LRAM'!AF1150*0</f>
        <v>0</v>
      </c>
      <c r="L82" s="156">
        <f>-'5.  2015-2020 LRAM'!AG1150</f>
        <v>0</v>
      </c>
      <c r="M82" s="156">
        <f>-'5.  2015-2020 LRAM'!AH1150</f>
        <v>0</v>
      </c>
      <c r="N82" s="156">
        <f>-'5.  2015-2020 LRAM'!AI1150</f>
        <v>0</v>
      </c>
      <c r="O82" s="156">
        <f>-'5.  2015-2020 LRAM'!AJ1150</f>
        <v>0</v>
      </c>
      <c r="P82" s="156">
        <f>-'5.  2015-2020 LRAM'!AK1150</f>
        <v>0</v>
      </c>
      <c r="Q82" s="156">
        <f>-'5.  2015-2020 LRAM'!AL1150</f>
        <v>0</v>
      </c>
      <c r="R82" s="157">
        <f>SUM(D82:Q82)</f>
        <v>0</v>
      </c>
      <c r="S82" s="158"/>
      <c r="U82" s="152"/>
      <c r="V82" s="153"/>
    </row>
    <row r="83" spans="2:22" s="136" customFormat="1">
      <c r="B83" s="624" t="s">
        <v>67</v>
      </c>
      <c r="C83" s="620"/>
      <c r="D83" s="160"/>
      <c r="E83" s="160"/>
      <c r="F83" s="160"/>
      <c r="G83" s="160"/>
      <c r="H83" s="160"/>
      <c r="I83" s="160"/>
      <c r="J83" s="160"/>
      <c r="K83" s="161"/>
      <c r="L83" s="161"/>
      <c r="M83" s="161"/>
      <c r="N83" s="161"/>
      <c r="O83" s="161"/>
      <c r="P83" s="161"/>
      <c r="Q83" s="161"/>
      <c r="R83" s="162"/>
      <c r="U83" s="159"/>
      <c r="V83" s="153"/>
    </row>
    <row r="84" spans="2:22" s="17" customFormat="1" ht="20.25" customHeight="1">
      <c r="B84" s="621" t="s">
        <v>43</v>
      </c>
      <c r="C84" s="620"/>
      <c r="D84" s="678">
        <f>'6.  Carrying Charges'!I237</f>
        <v>18107.604882488315</v>
      </c>
      <c r="E84" s="678">
        <f>'6.  Carrying Charges'!J237</f>
        <v>11846.697742418937</v>
      </c>
      <c r="F84" s="678">
        <f>'6.  Carrying Charges'!K237</f>
        <v>49155.60573277744</v>
      </c>
      <c r="G84" s="678">
        <f>'6.  Carrying Charges'!L237</f>
        <v>2299.3862708032134</v>
      </c>
      <c r="H84" s="678">
        <f>'6.  Carrying Charges'!M237</f>
        <v>-6386.655514800078</v>
      </c>
      <c r="I84" s="678">
        <f>'6.  Carrying Charges'!N237</f>
        <v>-11092.310894933335</v>
      </c>
      <c r="J84" s="678">
        <f>'6.  Carrying Charges'!O237</f>
        <v>0</v>
      </c>
      <c r="K84" s="678">
        <f>'6.  Carrying Charges'!P237</f>
        <v>0</v>
      </c>
      <c r="L84" s="678">
        <f>'6.  Carrying Charges'!Q237</f>
        <v>0</v>
      </c>
      <c r="M84" s="678">
        <f>'6.  Carrying Charges'!R237</f>
        <v>0</v>
      </c>
      <c r="N84" s="678">
        <f>'6.  Carrying Charges'!S237</f>
        <v>0</v>
      </c>
      <c r="O84" s="678">
        <f>'6.  Carrying Charges'!T237</f>
        <v>0</v>
      </c>
      <c r="P84" s="678">
        <f>'6.  Carrying Charges'!U237</f>
        <v>0</v>
      </c>
      <c r="Q84" s="678">
        <f>'6.  Carrying Charges'!V237</f>
        <v>0</v>
      </c>
      <c r="R84" s="679">
        <f>SUM(D84:Q84)</f>
        <v>63930.32821875449</v>
      </c>
      <c r="U84" s="152"/>
      <c r="V84" s="153"/>
    </row>
    <row r="85" spans="2:22" s="163" customFormat="1" ht="21.75" customHeight="1">
      <c r="B85" s="622" t="s">
        <v>240</v>
      </c>
      <c r="C85" s="623"/>
      <c r="D85" s="622">
        <f t="shared" ref="D85:L85" si="2">SUM(D54:D83)+D84</f>
        <v>389755.79921221448</v>
      </c>
      <c r="E85" s="622">
        <f t="shared" si="2"/>
        <v>297149.00471194583</v>
      </c>
      <c r="F85" s="622">
        <f t="shared" si="2"/>
        <v>1225373.3742295001</v>
      </c>
      <c r="G85" s="622">
        <f t="shared" si="2"/>
        <v>57095.480378464374</v>
      </c>
      <c r="H85" s="622">
        <f t="shared" si="2"/>
        <v>-157634.15691607303</v>
      </c>
      <c r="I85" s="622">
        <f t="shared" si="2"/>
        <v>-274503.76689493336</v>
      </c>
      <c r="J85" s="622">
        <f t="shared" si="2"/>
        <v>0</v>
      </c>
      <c r="K85" s="622">
        <f t="shared" si="2"/>
        <v>0</v>
      </c>
      <c r="L85" s="622">
        <f t="shared" si="2"/>
        <v>0</v>
      </c>
      <c r="M85" s="622">
        <f>SUM(M54:M82)+M84</f>
        <v>0</v>
      </c>
      <c r="N85" s="622">
        <f>SUM(N54:N82)+N84</f>
        <v>0</v>
      </c>
      <c r="O85" s="622">
        <f>SUM(O54:O82)+O84</f>
        <v>0</v>
      </c>
      <c r="P85" s="622">
        <f>SUM(P54:P82)+P84</f>
        <v>0</v>
      </c>
      <c r="Q85" s="622">
        <f>SUM(Q54:Q82)+Q84</f>
        <v>0</v>
      </c>
      <c r="R85" s="622">
        <f>SUM(R54:R83)+R84</f>
        <v>1537235.7347211186</v>
      </c>
      <c r="U85" s="152"/>
      <c r="V85" s="153"/>
    </row>
    <row r="86" spans="2:22" ht="20.25" customHeight="1">
      <c r="B86" s="452" t="s">
        <v>535</v>
      </c>
      <c r="C86" s="601"/>
      <c r="D86" s="600"/>
      <c r="E86" s="600"/>
      <c r="F86" s="600"/>
      <c r="G86" s="600"/>
      <c r="H86" s="600"/>
      <c r="I86" s="600"/>
      <c r="J86" s="600"/>
      <c r="K86" s="600"/>
      <c r="L86" s="600"/>
      <c r="M86" s="600"/>
      <c r="N86" s="600"/>
      <c r="O86" s="600"/>
      <c r="P86" s="600"/>
      <c r="Q86" s="600"/>
      <c r="R86" s="600"/>
      <c r="V86" s="13"/>
    </row>
    <row r="87" spans="2:22" ht="20.25" customHeight="1">
      <c r="B87" s="619"/>
      <c r="C87" s="66"/>
      <c r="E87" s="9"/>
      <c r="R87" s="13"/>
      <c r="V87" s="13"/>
    </row>
    <row r="88" spans="2:22" ht="15">
      <c r="E88" s="9"/>
      <c r="R88" s="1104"/>
    </row>
    <row r="89" spans="2:22" ht="21" hidden="1" customHeight="1">
      <c r="B89" s="118" t="s">
        <v>536</v>
      </c>
      <c r="F89" s="588"/>
    </row>
    <row r="90" spans="2:22" s="548" customFormat="1" ht="27.75" hidden="1" customHeight="1">
      <c r="B90" s="569" t="s">
        <v>556</v>
      </c>
      <c r="C90" s="565"/>
      <c r="D90" s="565"/>
      <c r="E90" s="572"/>
      <c r="F90" s="565"/>
      <c r="G90" s="565"/>
      <c r="H90" s="565"/>
      <c r="I90" s="565"/>
      <c r="J90" s="565"/>
      <c r="T90" s="549"/>
      <c r="U90" s="549"/>
    </row>
    <row r="91" spans="2:22" ht="11.25" hidden="1" customHeight="1">
      <c r="B91" s="110"/>
    </row>
    <row r="92" spans="2:22" s="561" customFormat="1" ht="25.5" hidden="1" customHeight="1">
      <c r="B92" s="563"/>
      <c r="C92" s="559">
        <v>2011</v>
      </c>
      <c r="D92" s="559">
        <v>2012</v>
      </c>
      <c r="E92" s="559">
        <v>2013</v>
      </c>
      <c r="F92" s="559">
        <v>2014</v>
      </c>
      <c r="G92" s="559">
        <v>2015</v>
      </c>
      <c r="H92" s="559">
        <v>2016</v>
      </c>
      <c r="I92" s="559">
        <v>2017</v>
      </c>
      <c r="J92" s="559">
        <v>2018</v>
      </c>
      <c r="K92" s="559">
        <v>2019</v>
      </c>
      <c r="L92" s="559">
        <v>2020</v>
      </c>
      <c r="M92" s="560" t="s">
        <v>26</v>
      </c>
      <c r="T92" s="562"/>
      <c r="U92" s="562"/>
    </row>
    <row r="93" spans="2:22" s="90" customFormat="1" ht="23.25" hidden="1" customHeight="1">
      <c r="B93" s="198">
        <v>2011</v>
      </c>
      <c r="C93" s="554">
        <f>'4.  2011-2014 LRAM'!AM131</f>
        <v>0</v>
      </c>
      <c r="D93" s="555">
        <f>SUM('4.  2011-2014 LRAM'!Y259:AL259)</f>
        <v>0</v>
      </c>
      <c r="E93" s="555">
        <f>SUM('4.  2011-2014 LRAM'!Y388:AL388)</f>
        <v>0</v>
      </c>
      <c r="F93" s="556">
        <f>SUM('4.  2011-2014 LRAM'!Y517:AL517)</f>
        <v>105163.37474363571</v>
      </c>
      <c r="G93" s="556">
        <f>SUM('5.  2015-2020 LRAM'!Y200:AL200)</f>
        <v>145898.32518143364</v>
      </c>
      <c r="H93" s="555">
        <f>SUM('5.  2015-2020 LRAM'!Y389:AL389)</f>
        <v>123014.3261662251</v>
      </c>
      <c r="I93" s="556">
        <f>SUM('5.  2015-2020 LRAM'!Y586:AL586)</f>
        <v>105920.82798133377</v>
      </c>
      <c r="J93" s="555">
        <f>SUM('5.  2015-2020 LRAM'!Y773:AL773)</f>
        <v>95712.915059154213</v>
      </c>
      <c r="K93" s="555">
        <f>SUM('5.  2015-2020 LRAM'!Y956:AL956)</f>
        <v>83332.66694968121</v>
      </c>
      <c r="L93" s="555">
        <f>SUM('5.  2015-2020 LRAM'!Y1139:AL1139)</f>
        <v>80239.330190515553</v>
      </c>
      <c r="M93" s="555">
        <f>SUM(C93:L93)</f>
        <v>739281.76627197932</v>
      </c>
      <c r="T93" s="197"/>
      <c r="U93" s="197"/>
    </row>
    <row r="94" spans="2:22" s="90" customFormat="1" ht="23.25" hidden="1" customHeight="1">
      <c r="B94" s="198">
        <v>2012</v>
      </c>
      <c r="C94" s="557"/>
      <c r="D94" s="556">
        <f>SUM('4.  2011-2014 LRAM'!Y260:AL260)</f>
        <v>0</v>
      </c>
      <c r="E94" s="555">
        <f>SUM('4.  2011-2014 LRAM'!Y389:AL389)</f>
        <v>0</v>
      </c>
      <c r="F94" s="556">
        <f>SUM('4.  2011-2014 LRAM'!Y518:AL518)</f>
        <v>88378.419315556835</v>
      </c>
      <c r="G94" s="556">
        <f>SUM('5.  2015-2020 LRAM'!Y201:AL201)</f>
        <v>125652.59628652265</v>
      </c>
      <c r="H94" s="555">
        <f>SUM('5.  2015-2020 LRAM'!Y390:AL390)</f>
        <v>112983.46857663993</v>
      </c>
      <c r="I94" s="556">
        <f>SUM('5.  2015-2020 LRAM'!Y587:AL587)</f>
        <v>88220.989062574023</v>
      </c>
      <c r="J94" s="555">
        <f>SUM('5.  2015-2020 LRAM'!Y774:AL774)</f>
        <v>79856.161258294247</v>
      </c>
      <c r="K94" s="555">
        <f>SUM('5.  2015-2020 LRAM'!Y957:AL957)</f>
        <v>73551.590275524199</v>
      </c>
      <c r="L94" s="555">
        <f>SUM('5.  2015-2020 LRAM'!Y1140:AL1140)</f>
        <v>70216.429062148585</v>
      </c>
      <c r="M94" s="555">
        <f>SUM(D94:L94)</f>
        <v>638859.65383726044</v>
      </c>
      <c r="T94" s="197"/>
      <c r="U94" s="197"/>
    </row>
    <row r="95" spans="2:22" s="90" customFormat="1" ht="23.25" hidden="1" customHeight="1">
      <c r="B95" s="198">
        <v>2013</v>
      </c>
      <c r="C95" s="558"/>
      <c r="D95" s="558"/>
      <c r="E95" s="556">
        <f>SUM('4.  2011-2014 LRAM'!Y390:AL390)</f>
        <v>0</v>
      </c>
      <c r="F95" s="556">
        <f>SUM('4.  2011-2014 LRAM'!Y519:AL519)</f>
        <v>105556.51393967609</v>
      </c>
      <c r="G95" s="556">
        <f>SUM('5.  2015-2020 LRAM'!Y202:AL202)</f>
        <v>154640.56665279833</v>
      </c>
      <c r="H95" s="555">
        <f>SUM('5.  2015-2020 LRAM'!Y391:AL391)</f>
        <v>140878.75712103385</v>
      </c>
      <c r="I95" s="556">
        <f>SUM('5.  2015-2020 LRAM'!Y588:AL588)</f>
        <v>94341.856543070258</v>
      </c>
      <c r="J95" s="555">
        <f>SUM('5.  2015-2020 LRAM'!Y775:AL775)</f>
        <v>83368.582862756681</v>
      </c>
      <c r="K95" s="555">
        <f>SUM('5.  2015-2020 LRAM'!Y958:AL958)</f>
        <v>76374.355734018653</v>
      </c>
      <c r="L95" s="555">
        <f>SUM('5.  2015-2020 LRAM'!Y1141:AL1141)</f>
        <v>74405.741433328862</v>
      </c>
      <c r="M95" s="555">
        <f>SUM(C95:L95)</f>
        <v>729566.37428668269</v>
      </c>
      <c r="T95" s="197"/>
      <c r="U95" s="197"/>
    </row>
    <row r="96" spans="2:22" s="90" customFormat="1" ht="23.25" hidden="1" customHeight="1">
      <c r="B96" s="198">
        <v>2014</v>
      </c>
      <c r="C96" s="558"/>
      <c r="D96" s="558"/>
      <c r="E96" s="558"/>
      <c r="F96" s="556">
        <f>SUM('4.  2011-2014 LRAM'!Y520:AL520)</f>
        <v>128296.80602120355</v>
      </c>
      <c r="G96" s="556">
        <f>SUM('5.  2015-2020 LRAM'!Y203:AL203)</f>
        <v>184055.4183484627</v>
      </c>
      <c r="H96" s="555">
        <f>SUM('5.  2015-2020 LRAM'!Y392:AL392)</f>
        <v>164218.91380319561</v>
      </c>
      <c r="I96" s="556">
        <f>SUM('5.  2015-2020 LRAM'!Y589:AL589)</f>
        <v>135926.81421159639</v>
      </c>
      <c r="J96" s="555">
        <f>SUM('5.  2015-2020 LRAM'!Y776:AL776)</f>
        <v>107037.29950114776</v>
      </c>
      <c r="K96" s="555">
        <f>SUM('5.  2015-2020 LRAM'!Y959:AL959)</f>
        <v>84765.845018640859</v>
      </c>
      <c r="L96" s="555">
        <f>SUM('5.  2015-2020 LRAM'!Y1142:AL1142)</f>
        <v>76301.429430008662</v>
      </c>
      <c r="M96" s="555">
        <f>SUM(F96:L96)</f>
        <v>880602.52633425547</v>
      </c>
      <c r="T96" s="197"/>
      <c r="U96" s="197"/>
    </row>
    <row r="97" spans="2:21" s="90" customFormat="1" ht="23.25" hidden="1" customHeight="1">
      <c r="B97" s="198">
        <v>2015</v>
      </c>
      <c r="C97" s="558"/>
      <c r="D97" s="558"/>
      <c r="E97" s="558"/>
      <c r="F97" s="558"/>
      <c r="G97" s="556">
        <f>SUM('5.  2015-2020 LRAM'!Y204:AL204)</f>
        <v>361180.67981022387</v>
      </c>
      <c r="H97" s="555">
        <f>SUM('5.  2015-2020 LRAM'!Y393:AL393)</f>
        <v>341384.73740520718</v>
      </c>
      <c r="I97" s="556">
        <f>SUM('5.  2015-2020 LRAM'!Y590:AL590)</f>
        <v>320199.19829876913</v>
      </c>
      <c r="J97" s="555">
        <f>SUM('5.  2015-2020 LRAM'!Y777:AL777)</f>
        <v>294405.20225880382</v>
      </c>
      <c r="K97" s="555">
        <f>SUM('5.  2015-2020 LRAM'!Y960:AL960)</f>
        <v>267652.57166541053</v>
      </c>
      <c r="L97" s="555">
        <f>SUM('5.  2015-2020 LRAM'!Y1143:AL1143)</f>
        <v>259777.22356467866</v>
      </c>
      <c r="M97" s="555">
        <f>SUM(G97:L97)</f>
        <v>1844599.6130030931</v>
      </c>
      <c r="T97" s="197"/>
      <c r="U97" s="197"/>
    </row>
    <row r="98" spans="2:21" s="90" customFormat="1" ht="23.25" hidden="1" customHeight="1">
      <c r="B98" s="198">
        <v>2016</v>
      </c>
      <c r="C98" s="558"/>
      <c r="D98" s="558"/>
      <c r="E98" s="558"/>
      <c r="F98" s="558"/>
      <c r="G98" s="558"/>
      <c r="H98" s="555">
        <f>SUM('5.  2015-2020 LRAM'!Y394:AL394)</f>
        <v>372438.80812472728</v>
      </c>
      <c r="I98" s="556">
        <f>SUM('5.  2015-2020 LRAM'!Y591:AL591)</f>
        <v>306803.56466138986</v>
      </c>
      <c r="J98" s="555">
        <f>SUM('5.  2015-2020 LRAM'!Y778:AL778)</f>
        <v>252002.53631054042</v>
      </c>
      <c r="K98" s="555">
        <f>SUM('5.  2015-2020 LRAM'!Y961:AL961)</f>
        <v>183750.70907549228</v>
      </c>
      <c r="L98" s="555">
        <f>SUM('5.  2015-2020 LRAM'!Y1144:AL1144)</f>
        <v>161039.2769946098</v>
      </c>
      <c r="M98" s="555">
        <f>SUM(H98:L98)</f>
        <v>1276034.8951667596</v>
      </c>
      <c r="T98" s="197"/>
      <c r="U98" s="197"/>
    </row>
    <row r="99" spans="2:21" s="90" customFormat="1" ht="23.25" hidden="1" customHeight="1">
      <c r="B99" s="198">
        <v>2017</v>
      </c>
      <c r="C99" s="558"/>
      <c r="D99" s="558"/>
      <c r="E99" s="558"/>
      <c r="F99" s="558"/>
      <c r="G99" s="558"/>
      <c r="H99" s="558"/>
      <c r="I99" s="555">
        <f>SUM('5.  2015-2020 LRAM'!Y592:AL592)</f>
        <v>488749.02391864266</v>
      </c>
      <c r="J99" s="555">
        <f>SUM('5.  2015-2020 LRAM'!Y779:AL779)</f>
        <v>368580.65255488385</v>
      </c>
      <c r="K99" s="555">
        <f>SUM('5.  2015-2020 LRAM'!Y962:AL962)</f>
        <v>283595.59610039776</v>
      </c>
      <c r="L99" s="555">
        <f>SUM('5.  2015-2020 LRAM'!Y1145:AL1145)</f>
        <v>252099.91993352186</v>
      </c>
      <c r="M99" s="555">
        <f>SUM(I99:L99)</f>
        <v>1393025.192507446</v>
      </c>
      <c r="T99" s="197"/>
      <c r="U99" s="197"/>
    </row>
    <row r="100" spans="2:21" s="90" customFormat="1" ht="23.25" hidden="1" customHeight="1">
      <c r="B100" s="198">
        <v>2018</v>
      </c>
      <c r="C100" s="558"/>
      <c r="D100" s="558"/>
      <c r="E100" s="558"/>
      <c r="F100" s="558"/>
      <c r="G100" s="558"/>
      <c r="H100" s="558"/>
      <c r="I100" s="558"/>
      <c r="J100" s="555">
        <f>SUM('5.  2015-2020 LRAM'!Y780:AL780)</f>
        <v>152400.86580067902</v>
      </c>
      <c r="K100" s="555">
        <f>SUM('5.  2015-2020 LRAM'!Y963:AL963)</f>
        <v>127930.45647671765</v>
      </c>
      <c r="L100" s="555">
        <f>SUM('5.  2015-2020 LRAM'!Y1146:AL1146)</f>
        <v>119703.02313917172</v>
      </c>
      <c r="M100" s="555">
        <f>SUM(J100:L100)</f>
        <v>400034.34541656839</v>
      </c>
      <c r="T100" s="197"/>
      <c r="U100" s="197"/>
    </row>
    <row r="101" spans="2:21" s="90" customFormat="1" ht="23.25" hidden="1" customHeight="1">
      <c r="B101" s="198">
        <v>2019</v>
      </c>
      <c r="C101" s="558"/>
      <c r="D101" s="558"/>
      <c r="E101" s="558"/>
      <c r="F101" s="558"/>
      <c r="G101" s="558"/>
      <c r="H101" s="558"/>
      <c r="I101" s="558"/>
      <c r="J101" s="558"/>
      <c r="K101" s="555">
        <f>SUM('5.  2015-2020 LRAM'!Y964:AL964)</f>
        <v>58884.315249220883</v>
      </c>
      <c r="L101" s="555">
        <f>SUM('5.  2015-2020 LRAM'!Y1147:AL1147)</f>
        <v>57118.911941342063</v>
      </c>
      <c r="M101" s="555">
        <f>SUM(K101:L101)</f>
        <v>116003.22719056295</v>
      </c>
      <c r="T101" s="197"/>
      <c r="U101" s="197"/>
    </row>
    <row r="102" spans="2:21" s="90" customFormat="1" ht="23.25" hidden="1" customHeight="1">
      <c r="B102" s="198">
        <v>2020</v>
      </c>
      <c r="C102" s="558"/>
      <c r="D102" s="558"/>
      <c r="E102" s="558"/>
      <c r="F102" s="558"/>
      <c r="G102" s="558"/>
      <c r="H102" s="558"/>
      <c r="I102" s="558"/>
      <c r="J102" s="558"/>
      <c r="K102" s="558"/>
      <c r="L102" s="557">
        <f>SUM('5.  2015-2020 LRAM'!Y1148:AL1148)</f>
        <v>0</v>
      </c>
      <c r="M102" s="557">
        <f>L102</f>
        <v>0</v>
      </c>
      <c r="T102" s="197"/>
      <c r="U102" s="197"/>
    </row>
    <row r="103" spans="2:21" s="196" customFormat="1" ht="24" hidden="1" customHeight="1">
      <c r="B103" s="570" t="s">
        <v>518</v>
      </c>
      <c r="C103" s="554">
        <f>C93</f>
        <v>0</v>
      </c>
      <c r="D103" s="555">
        <f>D93+D94</f>
        <v>0</v>
      </c>
      <c r="E103" s="555">
        <f>E93+E94+E95</f>
        <v>0</v>
      </c>
      <c r="F103" s="555">
        <f>F93+F94+F95+F96</f>
        <v>427395.11402007216</v>
      </c>
      <c r="G103" s="555">
        <f>G93+G94+G95+G96+G97</f>
        <v>971427.58627944114</v>
      </c>
      <c r="H103" s="555">
        <f>H93+H94+H95+H96+H97+H98</f>
        <v>1254919.0111970289</v>
      </c>
      <c r="I103" s="555">
        <f>I93+I94+I95+I96+I97+I98+I99</f>
        <v>1540162.274677376</v>
      </c>
      <c r="J103" s="555">
        <f>J93+J94+J95+J96+J97+J98+J99+J100</f>
        <v>1433364.2156062599</v>
      </c>
      <c r="K103" s="555">
        <f>K93+K94+K95+K96+K97+K98+K99+K100+K101</f>
        <v>1239838.1065451042</v>
      </c>
      <c r="L103" s="555">
        <f>SUM(L93:L102)</f>
        <v>1150901.2856893258</v>
      </c>
      <c r="M103" s="555">
        <f>SUM(M93:M102)</f>
        <v>8018007.5940146074</v>
      </c>
      <c r="T103" s="199"/>
      <c r="U103" s="199"/>
    </row>
    <row r="104" spans="2:21" s="27" customFormat="1" ht="24.75" hidden="1" customHeight="1">
      <c r="B104" s="571" t="s">
        <v>517</v>
      </c>
      <c r="C104" s="553">
        <f>'4.  2011-2014 LRAM'!AM132</f>
        <v>0</v>
      </c>
      <c r="D104" s="553">
        <f>'4.  2011-2014 LRAM'!AM262</f>
        <v>0</v>
      </c>
      <c r="E104" s="553">
        <f>'4.  2011-2014 LRAM'!AM392</f>
        <v>0</v>
      </c>
      <c r="F104" s="553">
        <f>'4.  2011-2014 LRAM'!AM522</f>
        <v>304169.58930000005</v>
      </c>
      <c r="G104" s="553">
        <f>'5.  2015-2020 LRAM'!AM206</f>
        <v>459427.82750000007</v>
      </c>
      <c r="H104" s="553">
        <f>'5.  2015-2020 LRAM'!AM396</f>
        <v>427297.37920000002</v>
      </c>
      <c r="I104" s="553">
        <f>'5.  2015-2020 LRAM'!AM594</f>
        <v>644390.11192399997</v>
      </c>
      <c r="J104" s="553">
        <f>'5.  2015-2020 LRAM'!AM782</f>
        <v>614918.46458300005</v>
      </c>
      <c r="K104" s="553">
        <f>'5.  2015-2020 LRAM'!AM966</f>
        <v>584978.45106599992</v>
      </c>
      <c r="L104" s="553">
        <f>'5.  2015-2020 LRAM'!AM1150</f>
        <v>0</v>
      </c>
      <c r="M104" s="555">
        <f>SUM(C104:L104)</f>
        <v>3035181.8235730003</v>
      </c>
      <c r="T104" s="89"/>
      <c r="U104" s="89"/>
    </row>
    <row r="105" spans="2:21" ht="24.75" hidden="1" customHeight="1">
      <c r="B105" s="571" t="s">
        <v>43</v>
      </c>
      <c r="C105" s="553">
        <f>'6.  Carrying Charges'!W27</f>
        <v>0</v>
      </c>
      <c r="D105" s="553">
        <f>'6.  Carrying Charges'!W42</f>
        <v>0</v>
      </c>
      <c r="E105" s="553">
        <f>'6.  Carrying Charges'!W57</f>
        <v>0</v>
      </c>
      <c r="F105" s="553">
        <f>'6.  Carrying Charges'!W72</f>
        <v>0</v>
      </c>
      <c r="G105" s="553">
        <f>'6.  Carrying Charges'!W87</f>
        <v>0</v>
      </c>
      <c r="H105" s="553">
        <f>'6.  Carrying Charges'!W102</f>
        <v>0</v>
      </c>
      <c r="I105" s="553">
        <f>'6.  Carrying Charges'!W117</f>
        <v>0</v>
      </c>
      <c r="J105" s="553">
        <f>'6.  Carrying Charges'!W132</f>
        <v>7500.714289065254</v>
      </c>
      <c r="K105" s="553">
        <f>'6.  Carrying Charges'!W147</f>
        <v>32475.257789929106</v>
      </c>
      <c r="L105" s="553">
        <f>'6.  Carrying Charges'!W162</f>
        <v>52733.207129336588</v>
      </c>
      <c r="M105" s="555">
        <f>SUM(C105:L105)</f>
        <v>92709.179208330956</v>
      </c>
    </row>
    <row r="106" spans="2:21" ht="23.25" hidden="1" customHeight="1">
      <c r="B106" s="570" t="s">
        <v>26</v>
      </c>
      <c r="C106" s="553">
        <f>C103-C104+C105</f>
        <v>0</v>
      </c>
      <c r="D106" s="553">
        <f t="shared" ref="D106:J106" si="3">D103-D104+D105</f>
        <v>0</v>
      </c>
      <c r="E106" s="553">
        <f t="shared" si="3"/>
        <v>0</v>
      </c>
      <c r="F106" s="553">
        <f t="shared" si="3"/>
        <v>123225.52472007211</v>
      </c>
      <c r="G106" s="553">
        <f t="shared" si="3"/>
        <v>511999.75877944106</v>
      </c>
      <c r="H106" s="553">
        <f t="shared" si="3"/>
        <v>827621.63199702883</v>
      </c>
      <c r="I106" s="553">
        <f t="shared" si="3"/>
        <v>895772.16275337606</v>
      </c>
      <c r="J106" s="553">
        <f t="shared" si="3"/>
        <v>825946.46531232505</v>
      </c>
      <c r="K106" s="553">
        <f>K103-K104+K105</f>
        <v>687334.91326903342</v>
      </c>
      <c r="L106" s="553">
        <f>L103-L104+L105</f>
        <v>1203634.4928186624</v>
      </c>
      <c r="M106" s="553">
        <f>M103-M104+M105</f>
        <v>5075534.9496499375</v>
      </c>
    </row>
    <row r="107" spans="2:21" ht="15.6" hidden="1" customHeight="1"/>
    <row r="108" spans="2:21">
      <c r="B108" s="588" t="s">
        <v>525</v>
      </c>
    </row>
  </sheetData>
  <mergeCells count="20">
    <mergeCell ref="B37:C37"/>
    <mergeCell ref="B38:C38"/>
    <mergeCell ref="B32:C32"/>
    <mergeCell ref="B33:C33"/>
    <mergeCell ref="B34:C34"/>
    <mergeCell ref="B35:C35"/>
    <mergeCell ref="B36:C36"/>
    <mergeCell ref="B26:G26"/>
    <mergeCell ref="B28:C28"/>
    <mergeCell ref="B29:C29"/>
    <mergeCell ref="B30:C30"/>
    <mergeCell ref="B31:C31"/>
    <mergeCell ref="B39:C39"/>
    <mergeCell ref="B40:C40"/>
    <mergeCell ref="B48:L48"/>
    <mergeCell ref="B49:L49"/>
    <mergeCell ref="B50:L50"/>
    <mergeCell ref="B41:C41"/>
    <mergeCell ref="B42:C42"/>
    <mergeCell ref="B43:C43"/>
  </mergeCells>
  <hyperlinks>
    <hyperlink ref="B84"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paperSize="5" scale="50"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53</xdr:row>
                    <xdr:rowOff>28575</xdr:rowOff>
                  </from>
                  <to>
                    <xdr:col>2</xdr:col>
                    <xdr:colOff>1381125</xdr:colOff>
                    <xdr:row>54</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56</xdr:row>
                    <xdr:rowOff>28575</xdr:rowOff>
                  </from>
                  <to>
                    <xdr:col>2</xdr:col>
                    <xdr:colOff>1381125</xdr:colOff>
                    <xdr:row>57</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59</xdr:row>
                    <xdr:rowOff>28575</xdr:rowOff>
                  </from>
                  <to>
                    <xdr:col>2</xdr:col>
                    <xdr:colOff>1381125</xdr:colOff>
                    <xdr:row>60</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62</xdr:row>
                    <xdr:rowOff>28575</xdr:rowOff>
                  </from>
                  <to>
                    <xdr:col>2</xdr:col>
                    <xdr:colOff>1381125</xdr:colOff>
                    <xdr:row>63</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65</xdr:row>
                    <xdr:rowOff>28575</xdr:rowOff>
                  </from>
                  <to>
                    <xdr:col>2</xdr:col>
                    <xdr:colOff>1381125</xdr:colOff>
                    <xdr:row>66</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68</xdr:row>
                    <xdr:rowOff>38100</xdr:rowOff>
                  </from>
                  <to>
                    <xdr:col>2</xdr:col>
                    <xdr:colOff>1381125</xdr:colOff>
                    <xdr:row>69</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71</xdr:row>
                    <xdr:rowOff>38100</xdr:rowOff>
                  </from>
                  <to>
                    <xdr:col>2</xdr:col>
                    <xdr:colOff>1381125</xdr:colOff>
                    <xdr:row>72</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74</xdr:row>
                    <xdr:rowOff>38100</xdr:rowOff>
                  </from>
                  <to>
                    <xdr:col>2</xdr:col>
                    <xdr:colOff>1371600</xdr:colOff>
                    <xdr:row>75</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77</xdr:row>
                    <xdr:rowOff>76200</xdr:rowOff>
                  </from>
                  <to>
                    <xdr:col>2</xdr:col>
                    <xdr:colOff>1381125</xdr:colOff>
                    <xdr:row>79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3:H50"/>
  <sheetViews>
    <sheetView zoomScale="70" zoomScaleNormal="70" workbookViewId="0">
      <selection activeCell="D34" sqref="D34"/>
    </sheetView>
  </sheetViews>
  <sheetFormatPr defaultColWidth="9" defaultRowHeight="15"/>
  <cols>
    <col min="1" max="1" width="5.42578125" style="12" customWidth="1"/>
    <col min="2" max="2" width="27" style="12" customWidth="1"/>
    <col min="3" max="3" width="24.28515625" style="12" customWidth="1"/>
    <col min="4" max="4" width="23.42578125" style="12" customWidth="1"/>
    <col min="5" max="5" width="28.5703125" style="12" customWidth="1"/>
    <col min="6" max="6" width="44" style="12" customWidth="1"/>
    <col min="7" max="7" width="72.5703125" style="12" customWidth="1"/>
    <col min="8" max="16384" width="9" style="12"/>
  </cols>
  <sheetData>
    <row r="13" spans="2:3" ht="15.75" thickBot="1"/>
    <row r="14" spans="2:3" ht="26.25" customHeight="1" thickBot="1">
      <c r="B14" s="536" t="s">
        <v>171</v>
      </c>
      <c r="C14" s="126" t="s">
        <v>175</v>
      </c>
    </row>
    <row r="15" spans="2:3" ht="26.25" customHeight="1" thickBot="1">
      <c r="C15" s="128" t="s">
        <v>406</v>
      </c>
    </row>
    <row r="16" spans="2:3" ht="27" customHeight="1" thickBot="1">
      <c r="C16" s="568" t="s">
        <v>550</v>
      </c>
    </row>
    <row r="19" spans="2:8" ht="15.75">
      <c r="B19" s="536" t="s">
        <v>611</v>
      </c>
    </row>
    <row r="20" spans="2:8" ht="13.5" customHeight="1"/>
    <row r="21" spans="2:8" ht="41.1" customHeight="1">
      <c r="B21" s="1144" t="s">
        <v>670</v>
      </c>
      <c r="C21" s="1144"/>
      <c r="D21" s="1144"/>
      <c r="E21" s="1144"/>
      <c r="F21" s="1144"/>
      <c r="G21" s="1144"/>
      <c r="H21" s="1144"/>
    </row>
    <row r="23" spans="2:8" s="608" customFormat="1" ht="15.75">
      <c r="B23" s="618" t="s">
        <v>545</v>
      </c>
      <c r="C23" s="618" t="s">
        <v>560</v>
      </c>
      <c r="D23" s="618" t="s">
        <v>544</v>
      </c>
      <c r="E23" s="1153" t="s">
        <v>34</v>
      </c>
      <c r="F23" s="1154"/>
      <c r="G23" s="1153" t="s">
        <v>543</v>
      </c>
      <c r="H23" s="1154"/>
    </row>
    <row r="24" spans="2:8" ht="33" customHeight="1">
      <c r="B24" s="607">
        <v>1</v>
      </c>
      <c r="C24" s="643" t="s">
        <v>369</v>
      </c>
      <c r="D24" s="606" t="s">
        <v>2546</v>
      </c>
      <c r="E24" s="1149" t="s">
        <v>2547</v>
      </c>
      <c r="F24" s="1150"/>
      <c r="G24" s="1149" t="s">
        <v>2548</v>
      </c>
      <c r="H24" s="1150"/>
    </row>
    <row r="25" spans="2:8" ht="35.1" customHeight="1">
      <c r="B25" s="607">
        <v>2</v>
      </c>
      <c r="C25" s="643" t="s">
        <v>369</v>
      </c>
      <c r="D25" s="606" t="s">
        <v>2569</v>
      </c>
      <c r="E25" s="1149" t="s">
        <v>2549</v>
      </c>
      <c r="F25" s="1150"/>
      <c r="G25" s="1149" t="s">
        <v>2550</v>
      </c>
      <c r="H25" s="1150"/>
    </row>
    <row r="26" spans="2:8" ht="35.1" customHeight="1">
      <c r="B26" s="607">
        <v>3</v>
      </c>
      <c r="C26" s="643" t="s">
        <v>369</v>
      </c>
      <c r="D26" s="606" t="s">
        <v>2570</v>
      </c>
      <c r="E26" s="1149" t="s">
        <v>2551</v>
      </c>
      <c r="F26" s="1150"/>
      <c r="G26" s="1149" t="s">
        <v>2552</v>
      </c>
      <c r="H26" s="1150"/>
    </row>
    <row r="27" spans="2:8" ht="35.1" customHeight="1">
      <c r="B27" s="607">
        <v>4</v>
      </c>
      <c r="C27" s="643" t="s">
        <v>369</v>
      </c>
      <c r="D27" s="606" t="s">
        <v>2571</v>
      </c>
      <c r="E27" s="1149" t="s">
        <v>2553</v>
      </c>
      <c r="F27" s="1150"/>
      <c r="G27" s="1149" t="s">
        <v>2554</v>
      </c>
      <c r="H27" s="1150"/>
    </row>
    <row r="28" spans="2:8" ht="35.1" customHeight="1">
      <c r="B28" s="607">
        <v>5</v>
      </c>
      <c r="C28" s="643" t="s">
        <v>369</v>
      </c>
      <c r="D28" s="606" t="s">
        <v>2572</v>
      </c>
      <c r="E28" s="1149" t="s">
        <v>2555</v>
      </c>
      <c r="F28" s="1150"/>
      <c r="G28" s="1149" t="s">
        <v>2556</v>
      </c>
      <c r="H28" s="1150"/>
    </row>
    <row r="29" spans="2:8" ht="35.1" customHeight="1">
      <c r="B29" s="607">
        <v>6</v>
      </c>
      <c r="C29" s="643" t="s">
        <v>369</v>
      </c>
      <c r="D29" s="606" t="s">
        <v>2573</v>
      </c>
      <c r="E29" s="1149" t="s">
        <v>2551</v>
      </c>
      <c r="F29" s="1150"/>
      <c r="G29" s="1149" t="s">
        <v>2557</v>
      </c>
      <c r="H29" s="1150"/>
    </row>
    <row r="30" spans="2:8" ht="35.1" customHeight="1">
      <c r="B30" s="607">
        <v>7</v>
      </c>
      <c r="C30" s="643" t="s">
        <v>369</v>
      </c>
      <c r="D30" s="606" t="s">
        <v>2574</v>
      </c>
      <c r="E30" s="1149" t="s">
        <v>2558</v>
      </c>
      <c r="F30" s="1150"/>
      <c r="G30" s="1149" t="s">
        <v>2559</v>
      </c>
      <c r="H30" s="1150"/>
    </row>
    <row r="31" spans="2:8" ht="35.1" customHeight="1">
      <c r="B31" s="607">
        <v>8</v>
      </c>
      <c r="C31" s="643" t="s">
        <v>369</v>
      </c>
      <c r="D31" s="606" t="s">
        <v>2575</v>
      </c>
      <c r="E31" s="1149" t="s">
        <v>2560</v>
      </c>
      <c r="F31" s="1150"/>
      <c r="G31" s="1149" t="s">
        <v>2556</v>
      </c>
      <c r="H31" s="1150"/>
    </row>
    <row r="32" spans="2:8" ht="27.95" customHeight="1">
      <c r="B32" s="607">
        <v>9</v>
      </c>
      <c r="C32" s="643" t="s">
        <v>369</v>
      </c>
      <c r="D32" s="606" t="s">
        <v>2576</v>
      </c>
      <c r="E32" s="1149" t="s">
        <v>2551</v>
      </c>
      <c r="F32" s="1150"/>
      <c r="G32" s="1149" t="s">
        <v>2561</v>
      </c>
      <c r="H32" s="1150"/>
    </row>
    <row r="33" spans="2:8" ht="27.95" customHeight="1">
      <c r="B33" s="607">
        <v>10</v>
      </c>
      <c r="C33" s="643"/>
      <c r="D33" s="606" t="s">
        <v>2565</v>
      </c>
      <c r="E33" s="1149" t="s">
        <v>2566</v>
      </c>
      <c r="F33" s="1150"/>
      <c r="G33" s="1149" t="s">
        <v>2567</v>
      </c>
      <c r="H33" s="1150"/>
    </row>
    <row r="34" spans="2:8">
      <c r="B34" s="607" t="s">
        <v>479</v>
      </c>
      <c r="C34" s="643"/>
      <c r="D34" s="606"/>
      <c r="E34" s="1149"/>
      <c r="F34" s="1150"/>
      <c r="G34" s="1151"/>
      <c r="H34" s="1152"/>
    </row>
    <row r="36" spans="2:8" ht="30.75" customHeight="1">
      <c r="B36" s="536" t="s">
        <v>607</v>
      </c>
    </row>
    <row r="37" spans="2:8" ht="23.25" customHeight="1">
      <c r="B37" s="567" t="s">
        <v>612</v>
      </c>
      <c r="C37" s="604"/>
      <c r="D37" s="604"/>
      <c r="E37" s="604"/>
      <c r="F37" s="604"/>
      <c r="G37" s="604"/>
      <c r="H37" s="604"/>
    </row>
    <row r="39" spans="2:8" s="90" customFormat="1" ht="15.75">
      <c r="B39" s="618" t="s">
        <v>545</v>
      </c>
      <c r="C39" s="618" t="s">
        <v>560</v>
      </c>
      <c r="D39" s="618" t="s">
        <v>544</v>
      </c>
      <c r="E39" s="1153" t="s">
        <v>34</v>
      </c>
      <c r="F39" s="1154"/>
      <c r="G39" s="1153" t="s">
        <v>543</v>
      </c>
      <c r="H39" s="1154"/>
    </row>
    <row r="40" spans="2:8">
      <c r="B40" s="607">
        <v>1</v>
      </c>
      <c r="C40" s="643"/>
      <c r="D40" s="606"/>
      <c r="E40" s="1149"/>
      <c r="F40" s="1150"/>
      <c r="G40" s="1151"/>
      <c r="H40" s="1152"/>
    </row>
    <row r="41" spans="2:8">
      <c r="B41" s="607">
        <v>2</v>
      </c>
      <c r="C41" s="643"/>
      <c r="D41" s="606"/>
      <c r="E41" s="1149"/>
      <c r="F41" s="1150"/>
      <c r="G41" s="1151"/>
      <c r="H41" s="1152"/>
    </row>
    <row r="42" spans="2:8">
      <c r="B42" s="607">
        <v>3</v>
      </c>
      <c r="C42" s="643"/>
      <c r="D42" s="606"/>
      <c r="E42" s="1149"/>
      <c r="F42" s="1150"/>
      <c r="G42" s="1151"/>
      <c r="H42" s="1152"/>
    </row>
    <row r="43" spans="2:8">
      <c r="B43" s="607">
        <v>4</v>
      </c>
      <c r="C43" s="643"/>
      <c r="D43" s="606"/>
      <c r="E43" s="1149"/>
      <c r="F43" s="1150"/>
      <c r="G43" s="1151"/>
      <c r="H43" s="1152"/>
    </row>
    <row r="44" spans="2:8">
      <c r="B44" s="607">
        <v>5</v>
      </c>
      <c r="C44" s="643"/>
      <c r="D44" s="606"/>
      <c r="E44" s="1149"/>
      <c r="F44" s="1150"/>
      <c r="G44" s="1151"/>
      <c r="H44" s="1152"/>
    </row>
    <row r="45" spans="2:8">
      <c r="B45" s="607">
        <v>6</v>
      </c>
      <c r="C45" s="643"/>
      <c r="D45" s="606"/>
      <c r="E45" s="1149"/>
      <c r="F45" s="1150"/>
      <c r="G45" s="1151"/>
      <c r="H45" s="1152"/>
    </row>
    <row r="46" spans="2:8">
      <c r="B46" s="607">
        <v>7</v>
      </c>
      <c r="C46" s="643"/>
      <c r="D46" s="606"/>
      <c r="E46" s="1149"/>
      <c r="F46" s="1150"/>
      <c r="G46" s="1151"/>
      <c r="H46" s="1152"/>
    </row>
    <row r="47" spans="2:8">
      <c r="B47" s="607">
        <v>8</v>
      </c>
      <c r="C47" s="643"/>
      <c r="D47" s="606"/>
      <c r="E47" s="1149"/>
      <c r="F47" s="1150"/>
      <c r="G47" s="1151"/>
      <c r="H47" s="1152"/>
    </row>
    <row r="48" spans="2:8">
      <c r="B48" s="607">
        <v>9</v>
      </c>
      <c r="C48" s="643"/>
      <c r="D48" s="606"/>
      <c r="E48" s="1149"/>
      <c r="F48" s="1150"/>
      <c r="G48" s="1151"/>
      <c r="H48" s="1152"/>
    </row>
    <row r="49" spans="2:8">
      <c r="B49" s="607">
        <v>10</v>
      </c>
      <c r="C49" s="643"/>
      <c r="D49" s="606"/>
      <c r="E49" s="1149"/>
      <c r="F49" s="1150"/>
      <c r="G49" s="1151"/>
      <c r="H49" s="1152"/>
    </row>
    <row r="50" spans="2:8">
      <c r="B50" s="607" t="s">
        <v>479</v>
      </c>
      <c r="C50" s="643"/>
      <c r="D50" s="606"/>
      <c r="E50" s="1149"/>
      <c r="F50" s="1150"/>
      <c r="G50" s="1151"/>
      <c r="H50" s="1152"/>
    </row>
  </sheetData>
  <mergeCells count="49">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29:H29"/>
    <mergeCell ref="G30:H30"/>
    <mergeCell ref="G31:H31"/>
    <mergeCell ref="G32:H32"/>
    <mergeCell ref="G33:H33"/>
    <mergeCell ref="G34:H34"/>
    <mergeCell ref="E39:F39"/>
    <mergeCell ref="G39:H39"/>
    <mergeCell ref="E34:F34"/>
    <mergeCell ref="E40:F40"/>
    <mergeCell ref="G40:H40"/>
    <mergeCell ref="E41:F41"/>
    <mergeCell ref="G41:H41"/>
    <mergeCell ref="E42:F42"/>
    <mergeCell ref="G42:H42"/>
    <mergeCell ref="E43:F43"/>
    <mergeCell ref="G43:H43"/>
    <mergeCell ref="E44:F44"/>
    <mergeCell ref="G44:H44"/>
    <mergeCell ref="E45:F45"/>
    <mergeCell ref="G45:H45"/>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paperSize="17" scale="8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C40:C50 C24:C34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F96"/>
  <sheetViews>
    <sheetView zoomScale="55" zoomScaleNormal="55" workbookViewId="0">
      <selection activeCell="A53" sqref="A53"/>
    </sheetView>
  </sheetViews>
  <sheetFormatPr defaultColWidth="9"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 style="12" customWidth="1"/>
    <col min="9" max="13" width="22" style="12" customWidth="1"/>
    <col min="14" max="14" width="26" style="12" customWidth="1"/>
    <col min="15" max="16" width="22" style="12" customWidth="1"/>
    <col min="17" max="17" width="16.28515625" style="12" customWidth="1"/>
    <col min="18" max="18" width="13.5703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2"/>
      <c r="C2" s="92"/>
      <c r="D2" s="92"/>
      <c r="E2" s="92"/>
      <c r="F2" s="92"/>
      <c r="G2" s="92"/>
      <c r="H2" s="92"/>
      <c r="I2" s="92"/>
      <c r="J2" s="100"/>
      <c r="K2" s="100"/>
      <c r="L2" s="100"/>
      <c r="M2" s="100"/>
      <c r="N2" s="100"/>
      <c r="O2" s="100"/>
      <c r="P2" s="100"/>
      <c r="Q2" s="92"/>
    </row>
    <row r="3" spans="2:17" ht="22.5" customHeight="1" thickBot="1">
      <c r="B3" s="49"/>
      <c r="C3" s="29"/>
      <c r="D3" s="17"/>
      <c r="E3" s="165"/>
      <c r="F3" s="17"/>
      <c r="G3" s="17"/>
      <c r="H3" s="67"/>
      <c r="I3" s="165"/>
      <c r="J3" s="165"/>
      <c r="K3" s="165"/>
      <c r="L3" s="165"/>
      <c r="M3" s="165"/>
      <c r="N3" s="165"/>
      <c r="O3" s="165"/>
      <c r="P3" s="165"/>
      <c r="Q3" s="165"/>
    </row>
    <row r="4" spans="2:17" s="2" customFormat="1" ht="27" customHeight="1" thickBot="1">
      <c r="B4" s="272" t="s">
        <v>171</v>
      </c>
      <c r="C4" s="455"/>
      <c r="D4" s="256" t="s">
        <v>175</v>
      </c>
      <c r="E4" s="437"/>
      <c r="F4" s="437"/>
      <c r="G4" s="437"/>
      <c r="H4" s="437"/>
      <c r="I4" s="437"/>
      <c r="J4" s="437"/>
      <c r="K4" s="437"/>
      <c r="L4" s="437"/>
      <c r="M4" s="437"/>
      <c r="N4" s="437"/>
      <c r="O4" s="437"/>
      <c r="P4" s="437"/>
      <c r="Q4" s="456"/>
    </row>
    <row r="5" spans="2:17" s="2" customFormat="1" ht="24" customHeight="1" thickBot="1">
      <c r="B5" s="457"/>
      <c r="C5" s="455"/>
      <c r="D5" s="458" t="s">
        <v>406</v>
      </c>
      <c r="F5" s="437"/>
      <c r="G5" s="437"/>
      <c r="H5" s="437"/>
      <c r="I5" s="437"/>
      <c r="J5" s="437"/>
      <c r="K5" s="437"/>
      <c r="L5" s="437"/>
      <c r="M5" s="437"/>
      <c r="N5" s="437"/>
      <c r="O5" s="437"/>
      <c r="P5" s="437"/>
      <c r="Q5" s="456"/>
    </row>
    <row r="6" spans="2:17" s="2" customFormat="1" ht="28.5" customHeight="1" thickBot="1">
      <c r="B6" s="457"/>
      <c r="C6" s="455"/>
      <c r="D6" s="260" t="s">
        <v>172</v>
      </c>
      <c r="E6" s="437"/>
      <c r="F6" s="437"/>
      <c r="G6" s="437"/>
      <c r="H6" s="437"/>
      <c r="I6" s="437"/>
      <c r="J6" s="437"/>
      <c r="K6" s="437"/>
      <c r="L6" s="437"/>
      <c r="M6" s="437"/>
      <c r="N6" s="437"/>
      <c r="O6" s="437"/>
      <c r="P6" s="437"/>
      <c r="Q6" s="456"/>
    </row>
    <row r="7" spans="2:17" s="104" customFormat="1" ht="29.25" customHeight="1" thickBot="1">
      <c r="D7" s="568" t="s">
        <v>550</v>
      </c>
      <c r="P7" s="105"/>
      <c r="Q7" s="105"/>
    </row>
    <row r="8" spans="2:17" s="104" customFormat="1" ht="30" customHeight="1">
      <c r="D8" s="573"/>
      <c r="P8" s="105"/>
      <c r="Q8" s="105"/>
    </row>
    <row r="9" spans="2:17" s="2" customFormat="1" ht="24.75" customHeight="1">
      <c r="B9" s="118" t="s">
        <v>411</v>
      </c>
      <c r="C9" s="17"/>
      <c r="D9" s="454">
        <v>2013</v>
      </c>
    </row>
    <row r="10" spans="2:17" s="17" customFormat="1" ht="16.5" customHeight="1"/>
    <row r="11" spans="2:17" s="17" customFormat="1" ht="36.75" customHeight="1">
      <c r="B11" s="1155" t="s">
        <v>748</v>
      </c>
      <c r="C11" s="1155"/>
      <c r="D11" s="1155"/>
      <c r="E11" s="1155"/>
      <c r="F11" s="1155"/>
      <c r="G11" s="1155"/>
      <c r="H11" s="1155"/>
      <c r="I11" s="1155"/>
      <c r="J11" s="1155"/>
      <c r="K11" s="1155"/>
      <c r="L11" s="1155"/>
      <c r="M11" s="1155"/>
      <c r="N11" s="613"/>
      <c r="O11" s="613"/>
      <c r="P11" s="613"/>
      <c r="Q11" s="613"/>
    </row>
    <row r="12" spans="2:17" s="2" customFormat="1" ht="15.75" customHeight="1">
      <c r="D12" s="20"/>
    </row>
    <row r="13" spans="2:17" s="17" customFormat="1" ht="48" customHeight="1">
      <c r="C13" s="243" t="str">
        <f>'1.  LRAMVA Summary'!R52</f>
        <v>Total</v>
      </c>
      <c r="D13" s="243" t="str">
        <f>'1.  LRAMVA Summary'!D52</f>
        <v>Residential</v>
      </c>
      <c r="E13" s="243" t="str">
        <f>'1.  LRAMVA Summary'!E52</f>
        <v>GS&lt;50 kW</v>
      </c>
      <c r="F13" s="243" t="str">
        <f>'1.  LRAMVA Summary'!F52</f>
        <v>General Service 50 - 4,999 kW</v>
      </c>
      <c r="G13" s="243" t="str">
        <f>'1.  LRAMVA Summary'!G52</f>
        <v>Co-Generation 1,000 - 4,999 kW</v>
      </c>
      <c r="H13" s="243" t="str">
        <f>'1.  LRAMVA Summary'!H52</f>
        <v>Large User</v>
      </c>
      <c r="I13" s="243" t="str">
        <f>'1.  LRAMVA Summary'!I52</f>
        <v>Street Lighting</v>
      </c>
      <c r="J13" s="243" t="str">
        <f>'1.  LRAMVA Summary'!J52</f>
        <v>Sentinel Lighting</v>
      </c>
      <c r="K13" s="243" t="str">
        <f>'1.  LRAMVA Summary'!K52</f>
        <v>Unmetered Scattered Load</v>
      </c>
      <c r="L13" s="243" t="str">
        <f>'1.  LRAMVA Summary'!L52</f>
        <v/>
      </c>
      <c r="M13" s="243" t="str">
        <f>'1.  LRAMVA Summary'!M52</f>
        <v/>
      </c>
      <c r="N13" s="243" t="str">
        <f>'1.  LRAMVA Summary'!N52</f>
        <v/>
      </c>
      <c r="O13" s="243" t="str">
        <f>'1.  LRAMVA Summary'!O52</f>
        <v/>
      </c>
      <c r="P13" s="243" t="str">
        <f>'1.  LRAMVA Summary'!P52</f>
        <v/>
      </c>
      <c r="Q13" s="243" t="str">
        <f>'1.  LRAMVA Summary'!Q52</f>
        <v/>
      </c>
    </row>
    <row r="14" spans="2:17" s="2" customFormat="1" ht="15.75" customHeight="1">
      <c r="B14" s="82"/>
      <c r="C14" s="577"/>
      <c r="D14" s="578" t="str">
        <f>'1.  LRAMVA Summary'!D53</f>
        <v>kWh</v>
      </c>
      <c r="E14" s="578" t="str">
        <f>'1.  LRAMVA Summary'!E53</f>
        <v>kWh</v>
      </c>
      <c r="F14" s="578" t="str">
        <f>'1.  LRAMVA Summary'!F53</f>
        <v>kW</v>
      </c>
      <c r="G14" s="578" t="str">
        <f>'1.  LRAMVA Summary'!G53</f>
        <v>kW</v>
      </c>
      <c r="H14" s="578" t="str">
        <f>'1.  LRAMVA Summary'!H53</f>
        <v>kW</v>
      </c>
      <c r="I14" s="578" t="str">
        <f>'1.  LRAMVA Summary'!I53</f>
        <v>kW</v>
      </c>
      <c r="J14" s="578" t="str">
        <f>'1.  LRAMVA Summary'!J53</f>
        <v>kW</v>
      </c>
      <c r="K14" s="578" t="str">
        <f>'1.  LRAMVA Summary'!K53</f>
        <v>kWh</v>
      </c>
      <c r="L14" s="578">
        <f>'1.  LRAMVA Summary'!L53</f>
        <v>0</v>
      </c>
      <c r="M14" s="578">
        <f>'1.  LRAMVA Summary'!M53</f>
        <v>0</v>
      </c>
      <c r="N14" s="578">
        <f>'1.  LRAMVA Summary'!N53</f>
        <v>0</v>
      </c>
      <c r="O14" s="578">
        <f>'1.  LRAMVA Summary'!O53</f>
        <v>0</v>
      </c>
      <c r="P14" s="578">
        <f>'1.  LRAMVA Summary'!P53</f>
        <v>0</v>
      </c>
      <c r="Q14" s="579">
        <f>'1.  LRAMVA Summary'!Q53</f>
        <v>0</v>
      </c>
    </row>
    <row r="15" spans="2:17" s="455" customFormat="1" ht="15.75" customHeight="1">
      <c r="B15" s="460" t="s">
        <v>27</v>
      </c>
      <c r="C15" s="625">
        <f>SUM(D15:Q15)</f>
        <v>45191286</v>
      </c>
      <c r="D15" s="450">
        <v>14896090</v>
      </c>
      <c r="E15" s="450">
        <v>5412016</v>
      </c>
      <c r="F15" s="450">
        <v>21361865</v>
      </c>
      <c r="G15" s="450">
        <v>552808</v>
      </c>
      <c r="H15" s="450">
        <v>2576753</v>
      </c>
      <c r="I15" s="450">
        <v>315677</v>
      </c>
      <c r="J15" s="450">
        <v>10286</v>
      </c>
      <c r="K15" s="450">
        <v>65791</v>
      </c>
      <c r="L15" s="450"/>
      <c r="M15" s="450"/>
      <c r="N15" s="450"/>
      <c r="O15" s="450"/>
      <c r="P15" s="451"/>
      <c r="Q15" s="451"/>
    </row>
    <row r="16" spans="2:17" s="455" customFormat="1" ht="15.75" customHeight="1">
      <c r="B16" s="460" t="s">
        <v>28</v>
      </c>
      <c r="C16" s="625">
        <f>SUM(D16:Q16)</f>
        <v>62262</v>
      </c>
      <c r="D16" s="449"/>
      <c r="E16" s="449"/>
      <c r="F16" s="449">
        <v>53512</v>
      </c>
      <c r="G16" s="449">
        <v>2704</v>
      </c>
      <c r="H16" s="449">
        <v>5133</v>
      </c>
      <c r="I16" s="449">
        <v>885</v>
      </c>
      <c r="J16" s="449">
        <v>28</v>
      </c>
      <c r="K16" s="451"/>
      <c r="L16" s="451"/>
      <c r="M16" s="451"/>
      <c r="N16" s="451"/>
      <c r="O16" s="451"/>
      <c r="P16" s="451"/>
      <c r="Q16" s="451"/>
    </row>
    <row r="17" spans="2:17" s="17" customFormat="1" ht="15.75" customHeight="1"/>
    <row r="18" spans="2:17" s="25" customFormat="1" ht="15.75" customHeight="1">
      <c r="B18" s="191" t="s">
        <v>450</v>
      </c>
      <c r="C18" s="192"/>
      <c r="D18" s="192">
        <f t="shared" ref="D18:E18" si="0">IF(D14="kw",HLOOKUP(D14,D14:D16,3,FALSE),HLOOKUP(D14,D14:D16,2,FALSE))</f>
        <v>14896090</v>
      </c>
      <c r="E18" s="192">
        <f t="shared" si="0"/>
        <v>5412016</v>
      </c>
      <c r="F18" s="192">
        <f>IF(F14="kw",HLOOKUP(F14,F14:F16,3,FALSE),HLOOKUP(F14,F14:F16,2,FALSE))</f>
        <v>53512</v>
      </c>
      <c r="G18" s="192">
        <f t="shared" ref="G18:Q18" si="1">IF(G14="kw",HLOOKUP(G14,G14:G16,3,FALSE),HLOOKUP(G14,G14:G16,2,FALSE))</f>
        <v>2704</v>
      </c>
      <c r="H18" s="192">
        <f t="shared" si="1"/>
        <v>5133</v>
      </c>
      <c r="I18" s="192">
        <f t="shared" si="1"/>
        <v>885</v>
      </c>
      <c r="J18" s="192">
        <f t="shared" si="1"/>
        <v>28</v>
      </c>
      <c r="K18" s="192">
        <f t="shared" si="1"/>
        <v>65791</v>
      </c>
      <c r="L18" s="192">
        <f t="shared" si="1"/>
        <v>0</v>
      </c>
      <c r="M18" s="192">
        <f t="shared" si="1"/>
        <v>0</v>
      </c>
      <c r="N18" s="192">
        <f t="shared" si="1"/>
        <v>0</v>
      </c>
      <c r="O18" s="192">
        <f t="shared" si="1"/>
        <v>0</v>
      </c>
      <c r="P18" s="192">
        <f t="shared" si="1"/>
        <v>0</v>
      </c>
      <c r="Q18" s="192">
        <f t="shared" si="1"/>
        <v>0</v>
      </c>
    </row>
    <row r="19" spans="2:17" s="2" customFormat="1" ht="15.75" customHeight="1">
      <c r="B19" s="95"/>
      <c r="C19" s="93"/>
      <c r="D19" s="93"/>
      <c r="E19" s="93"/>
      <c r="F19" s="93"/>
      <c r="G19" s="93"/>
      <c r="H19" s="93"/>
      <c r="I19" s="93"/>
      <c r="J19" s="93"/>
      <c r="K19" s="93"/>
      <c r="L19" s="93"/>
      <c r="M19" s="93"/>
      <c r="N19" s="93"/>
      <c r="O19" s="93"/>
      <c r="P19" s="93"/>
      <c r="Q19" s="93"/>
    </row>
    <row r="20" spans="2:17" s="437" customFormat="1" ht="21" customHeight="1">
      <c r="B20" s="459" t="s">
        <v>664</v>
      </c>
      <c r="C20" s="452"/>
      <c r="D20" s="453"/>
    </row>
    <row r="21" spans="2:17" s="437" customFormat="1" ht="21" customHeight="1">
      <c r="B21" s="459" t="s">
        <v>366</v>
      </c>
      <c r="C21" s="452" t="s">
        <v>756</v>
      </c>
      <c r="D21" s="453"/>
    </row>
    <row r="22" spans="2:17" s="17" customFormat="1" ht="15.75" customHeight="1">
      <c r="B22" s="166"/>
      <c r="C22" s="167"/>
      <c r="D22" s="163"/>
    </row>
    <row r="23" spans="2:17" s="17" customFormat="1" ht="23.25" customHeight="1">
      <c r="B23" s="168"/>
      <c r="C23" s="168"/>
      <c r="D23" s="163"/>
    </row>
    <row r="24" spans="2:17" s="17" customFormat="1" ht="22.5" customHeight="1">
      <c r="B24" s="118" t="s">
        <v>412</v>
      </c>
      <c r="C24" s="118"/>
      <c r="D24" s="454">
        <v>2017</v>
      </c>
    </row>
    <row r="25" spans="2:17" s="2" customFormat="1" ht="15.75" customHeight="1">
      <c r="D25" s="20"/>
    </row>
    <row r="26" spans="2:17" s="2" customFormat="1" ht="42" customHeight="1">
      <c r="B26" s="1155" t="s">
        <v>748</v>
      </c>
      <c r="C26" s="1155"/>
      <c r="D26" s="1155"/>
      <c r="E26" s="1155"/>
      <c r="F26" s="1155"/>
      <c r="G26" s="1155"/>
      <c r="H26" s="1155"/>
      <c r="I26" s="1155"/>
      <c r="J26" s="1155"/>
      <c r="K26" s="1155"/>
      <c r="L26" s="1155"/>
      <c r="M26" s="1155"/>
      <c r="N26" s="613"/>
      <c r="O26" s="613"/>
      <c r="P26" s="613"/>
      <c r="Q26" s="613"/>
    </row>
    <row r="27" spans="2:17" s="2" customFormat="1" ht="15.75" customHeight="1">
      <c r="D27" s="20"/>
    </row>
    <row r="28" spans="2:17" s="17" customFormat="1" ht="44.25" customHeight="1">
      <c r="C28" s="243" t="str">
        <f>'1.  LRAMVA Summary'!R52</f>
        <v>Total</v>
      </c>
      <c r="D28" s="243" t="str">
        <f>'1.  LRAMVA Summary'!D52</f>
        <v>Residential</v>
      </c>
      <c r="E28" s="243" t="str">
        <f>'1.  LRAMVA Summary'!E52</f>
        <v>GS&lt;50 kW</v>
      </c>
      <c r="F28" s="243" t="str">
        <f>'1.  LRAMVA Summary'!F52</f>
        <v>General Service 50 - 4,999 kW</v>
      </c>
      <c r="G28" s="243" t="str">
        <f>'1.  LRAMVA Summary'!G52</f>
        <v>Co-Generation 1,000 - 4,999 kW</v>
      </c>
      <c r="H28" s="243" t="str">
        <f>'1.  LRAMVA Summary'!H52</f>
        <v>Large User</v>
      </c>
      <c r="I28" s="243" t="str">
        <f>'1.  LRAMVA Summary'!I52</f>
        <v>Street Lighting</v>
      </c>
      <c r="J28" s="243" t="str">
        <f>'1.  LRAMVA Summary'!J52</f>
        <v>Sentinel Lighting</v>
      </c>
      <c r="K28" s="243" t="str">
        <f>'1.  LRAMVA Summary'!K52</f>
        <v>Unmetered Scattered Load</v>
      </c>
      <c r="L28" s="243" t="str">
        <f>'1.  LRAMVA Summary'!L52</f>
        <v/>
      </c>
      <c r="M28" s="243" t="str">
        <f>'1.  LRAMVA Summary'!M52</f>
        <v/>
      </c>
      <c r="N28" s="243" t="str">
        <f>'1.  LRAMVA Summary'!N52</f>
        <v/>
      </c>
      <c r="O28" s="243" t="str">
        <f>'1.  LRAMVA Summary'!O52</f>
        <v/>
      </c>
      <c r="P28" s="243" t="str">
        <f>'1.  LRAMVA Summary'!P52</f>
        <v/>
      </c>
      <c r="Q28" s="243" t="str">
        <f>'1.  LRAMVA Summary'!Q52</f>
        <v/>
      </c>
    </row>
    <row r="29" spans="2:17" s="2" customFormat="1" ht="15.75" customHeight="1">
      <c r="B29" s="82"/>
      <c r="C29" s="577"/>
      <c r="D29" s="578" t="str">
        <f>'1.  LRAMVA Summary'!D53</f>
        <v>kWh</v>
      </c>
      <c r="E29" s="578" t="str">
        <f>'1.  LRAMVA Summary'!E53</f>
        <v>kWh</v>
      </c>
      <c r="F29" s="578" t="str">
        <f>'1.  LRAMVA Summary'!F53</f>
        <v>kW</v>
      </c>
      <c r="G29" s="578" t="str">
        <f>'1.  LRAMVA Summary'!G53</f>
        <v>kW</v>
      </c>
      <c r="H29" s="578" t="str">
        <f>'1.  LRAMVA Summary'!H53</f>
        <v>kW</v>
      </c>
      <c r="I29" s="578" t="str">
        <f>'1.  LRAMVA Summary'!I53</f>
        <v>kW</v>
      </c>
      <c r="J29" s="578" t="str">
        <f>'1.  LRAMVA Summary'!J53</f>
        <v>kW</v>
      </c>
      <c r="K29" s="578" t="str">
        <f>'1.  LRAMVA Summary'!K53</f>
        <v>kWh</v>
      </c>
      <c r="L29" s="578">
        <f>'1.  LRAMVA Summary'!L53</f>
        <v>0</v>
      </c>
      <c r="M29" s="578">
        <f>'1.  LRAMVA Summary'!M53</f>
        <v>0</v>
      </c>
      <c r="N29" s="578">
        <f>'1.  LRAMVA Summary'!N53</f>
        <v>0</v>
      </c>
      <c r="O29" s="578">
        <f>'1.  LRAMVA Summary'!O53</f>
        <v>0</v>
      </c>
      <c r="P29" s="578">
        <f>'1.  LRAMVA Summary'!P53</f>
        <v>0</v>
      </c>
      <c r="Q29" s="579">
        <f>'1.  LRAMVA Summary'!Q53</f>
        <v>0</v>
      </c>
    </row>
    <row r="30" spans="2:17" s="455" customFormat="1" ht="15.75" customHeight="1">
      <c r="B30" s="460" t="s">
        <v>27</v>
      </c>
      <c r="C30" s="625">
        <f>SUM(D30:Q30)</f>
        <v>70113851</v>
      </c>
      <c r="D30" s="461">
        <v>9641185</v>
      </c>
      <c r="E30" s="461">
        <v>27433333</v>
      </c>
      <c r="F30" s="461">
        <v>4106000</v>
      </c>
      <c r="G30" s="461"/>
      <c r="H30" s="461">
        <v>23333333</v>
      </c>
      <c r="I30" s="461">
        <v>5600000</v>
      </c>
      <c r="J30" s="461"/>
      <c r="K30" s="461"/>
      <c r="L30" s="461"/>
      <c r="M30" s="461"/>
      <c r="N30" s="461"/>
      <c r="O30" s="461"/>
      <c r="P30" s="461"/>
      <c r="Q30" s="451"/>
    </row>
    <row r="31" spans="2:17" s="462" customFormat="1" ht="15" customHeight="1">
      <c r="B31" s="460" t="s">
        <v>28</v>
      </c>
      <c r="C31" s="625">
        <f>SUM(D31:Q31)</f>
        <v>71066.97</v>
      </c>
      <c r="D31" s="449"/>
      <c r="E31" s="449"/>
      <c r="F31" s="449">
        <v>10470.299999999999</v>
      </c>
      <c r="G31" s="449"/>
      <c r="H31" s="449">
        <v>44916.67</v>
      </c>
      <c r="I31" s="449">
        <v>15680</v>
      </c>
      <c r="J31" s="449"/>
      <c r="K31" s="451"/>
      <c r="L31" s="451"/>
      <c r="M31" s="451"/>
      <c r="N31" s="451"/>
      <c r="O31" s="451"/>
      <c r="P31" s="451"/>
      <c r="Q31" s="451"/>
    </row>
    <row r="32" spans="2:17" s="17" customFormat="1" ht="15.75" customHeight="1"/>
    <row r="33" spans="2:32" s="25" customFormat="1" ht="15.75" customHeight="1">
      <c r="B33" s="191" t="s">
        <v>450</v>
      </c>
      <c r="C33" s="192"/>
      <c r="D33" s="192">
        <f>IF(D29="kw",HLOOKUP(D29,D29:D31,3,FALSE),HLOOKUP(D29,D29:D31,2,FALSE))</f>
        <v>9641185</v>
      </c>
      <c r="E33" s="192">
        <f>IF(E29="kw",HLOOKUP(E29,E29:E31,3,FALSE),HLOOKUP(E29,E29:E31,2,FALSE))</f>
        <v>27433333</v>
      </c>
      <c r="F33" s="192">
        <f>IF(F29="kw",HLOOKUP(F29,F29:F31,3,FALSE),HLOOKUP(F29,F29:F31,2,FALSE))</f>
        <v>10470.299999999999</v>
      </c>
      <c r="G33" s="192">
        <f>IF(G29="kw",HLOOKUP(G29,G29:G31,3,FALSE),HLOOKUP(G29,G29:G31,2,FALSE))</f>
        <v>0</v>
      </c>
      <c r="H33" s="192">
        <f t="shared" ref="H33:Q33" si="2">IF(H29="kw",HLOOKUP(H29,H29:H31,3,FALSE),HLOOKUP(H29,H29:H31,2,FALSE))</f>
        <v>44916.67</v>
      </c>
      <c r="I33" s="192">
        <f t="shared" si="2"/>
        <v>15680</v>
      </c>
      <c r="J33" s="192">
        <f t="shared" si="2"/>
        <v>0</v>
      </c>
      <c r="K33" s="192">
        <f t="shared" si="2"/>
        <v>0</v>
      </c>
      <c r="L33" s="192">
        <f t="shared" si="2"/>
        <v>0</v>
      </c>
      <c r="M33" s="192">
        <f t="shared" si="2"/>
        <v>0</v>
      </c>
      <c r="N33" s="192">
        <f t="shared" si="2"/>
        <v>0</v>
      </c>
      <c r="O33" s="192">
        <f t="shared" si="2"/>
        <v>0</v>
      </c>
      <c r="P33" s="192">
        <f t="shared" si="2"/>
        <v>0</v>
      </c>
      <c r="Q33" s="192">
        <f t="shared" si="2"/>
        <v>0</v>
      </c>
    </row>
    <row r="34" spans="2:32" s="20" customFormat="1" ht="15.75" customHeight="1">
      <c r="B34" s="93"/>
      <c r="C34" s="93"/>
      <c r="D34" s="93"/>
      <c r="E34" s="93"/>
      <c r="F34" s="93"/>
      <c r="G34" s="93"/>
      <c r="H34" s="93"/>
      <c r="I34" s="93"/>
      <c r="J34" s="93"/>
      <c r="K34" s="93"/>
      <c r="L34" s="93"/>
      <c r="M34" s="93"/>
      <c r="N34" s="93"/>
      <c r="O34" s="93"/>
      <c r="P34" s="93"/>
      <c r="Q34" s="93"/>
    </row>
    <row r="35" spans="2:32" s="20" customFormat="1" ht="15.75" customHeight="1">
      <c r="B35" s="459" t="s">
        <v>664</v>
      </c>
      <c r="C35" s="452"/>
      <c r="D35" s="453"/>
      <c r="E35" s="93"/>
      <c r="F35" s="93"/>
      <c r="G35" s="93"/>
      <c r="H35" s="93"/>
      <c r="I35" s="93"/>
      <c r="J35" s="93"/>
      <c r="K35" s="93"/>
      <c r="L35" s="93"/>
      <c r="M35" s="93"/>
      <c r="N35" s="93"/>
      <c r="O35" s="93"/>
      <c r="P35" s="93"/>
      <c r="Q35" s="93"/>
    </row>
    <row r="36" spans="2:32" s="437" customFormat="1" ht="21" customHeight="1">
      <c r="B36" s="459" t="s">
        <v>366</v>
      </c>
      <c r="C36" s="452" t="s">
        <v>757</v>
      </c>
      <c r="D36" s="453"/>
    </row>
    <row r="37" spans="2:32" s="17" customFormat="1" ht="15.75" customHeight="1">
      <c r="B37" s="166"/>
      <c r="C37" s="167"/>
      <c r="D37" s="163"/>
      <c r="R37" s="163"/>
    </row>
    <row r="38" spans="2:32" s="17" customFormat="1" ht="15.75" customHeight="1">
      <c r="B38" s="166"/>
      <c r="C38" s="166"/>
      <c r="D38" s="163"/>
      <c r="R38" s="163"/>
    </row>
    <row r="39" spans="2:32" s="20" customFormat="1" ht="15.75">
      <c r="B39" s="118" t="s">
        <v>452</v>
      </c>
      <c r="C39" s="35"/>
      <c r="D39" s="34"/>
      <c r="E39" s="39"/>
      <c r="F39" s="40"/>
    </row>
    <row r="40" spans="2:32" s="70" customFormat="1" ht="39" customHeight="1">
      <c r="B40" s="1155" t="s">
        <v>605</v>
      </c>
      <c r="C40" s="1155"/>
      <c r="D40" s="1155"/>
      <c r="E40" s="1155"/>
      <c r="F40" s="1155"/>
      <c r="G40" s="1155"/>
      <c r="H40" s="1155"/>
      <c r="I40" s="1155"/>
      <c r="J40" s="1155"/>
      <c r="K40" s="1155"/>
      <c r="L40" s="1155"/>
      <c r="M40" s="1155"/>
      <c r="N40" s="613"/>
      <c r="O40" s="613"/>
      <c r="P40" s="613"/>
      <c r="Q40" s="613"/>
    </row>
    <row r="41" spans="2:32" s="2" customFormat="1" ht="16.5" customHeight="1">
      <c r="B41" s="10"/>
      <c r="C41" s="10"/>
      <c r="D41" s="22"/>
      <c r="E41" s="20"/>
      <c r="F41" s="20"/>
      <c r="G41" s="20"/>
      <c r="R41" s="20"/>
    </row>
    <row r="42" spans="2:32" s="17" customFormat="1" ht="56.25" customHeight="1">
      <c r="B42" s="243" t="s">
        <v>234</v>
      </c>
      <c r="C42" s="243" t="s">
        <v>602</v>
      </c>
      <c r="D42" s="243" t="str">
        <f>'1.  LRAMVA Summary'!D52</f>
        <v>Residential</v>
      </c>
      <c r="E42" s="243" t="str">
        <f>'1.  LRAMVA Summary'!E52</f>
        <v>GS&lt;50 kW</v>
      </c>
      <c r="F42" s="243" t="str">
        <f>'1.  LRAMVA Summary'!F52</f>
        <v>General Service 50 - 4,999 kW</v>
      </c>
      <c r="G42" s="243" t="str">
        <f>'1.  LRAMVA Summary'!G52</f>
        <v>Co-Generation 1,000 - 4,999 kW</v>
      </c>
      <c r="H42" s="243" t="str">
        <f>'1.  LRAMVA Summary'!H52</f>
        <v>Large User</v>
      </c>
      <c r="I42" s="243" t="str">
        <f>'1.  LRAMVA Summary'!I52</f>
        <v>Street Lighting</v>
      </c>
      <c r="J42" s="243" t="str">
        <f>'1.  LRAMVA Summary'!J52</f>
        <v>Sentinel Lighting</v>
      </c>
      <c r="K42" s="243" t="str">
        <f>'1.  LRAMVA Summary'!K52</f>
        <v>Unmetered Scattered Load</v>
      </c>
      <c r="L42" s="243" t="str">
        <f>'1.  LRAMVA Summary'!L52</f>
        <v/>
      </c>
      <c r="M42" s="243" t="str">
        <f>'1.  LRAMVA Summary'!M52</f>
        <v/>
      </c>
      <c r="N42" s="243" t="str">
        <f>'1.  LRAMVA Summary'!N52</f>
        <v/>
      </c>
      <c r="O42" s="243" t="str">
        <f>'1.  LRAMVA Summary'!O52</f>
        <v/>
      </c>
      <c r="P42" s="243" t="str">
        <f>'1.  LRAMVA Summary'!P52</f>
        <v/>
      </c>
      <c r="Q42" s="243" t="str">
        <f>'1.  LRAMVA Summary'!Q52</f>
        <v/>
      </c>
      <c r="R42" s="193"/>
    </row>
    <row r="43" spans="2:32" s="146" customFormat="1" ht="18" customHeight="1">
      <c r="B43" s="580"/>
      <c r="C43" s="581"/>
      <c r="D43" s="582" t="str">
        <f>'1.  LRAMVA Summary'!D53</f>
        <v>kWh</v>
      </c>
      <c r="E43" s="582" t="str">
        <f>'1.  LRAMVA Summary'!E53</f>
        <v>kWh</v>
      </c>
      <c r="F43" s="582" t="str">
        <f>'1.  LRAMVA Summary'!F53</f>
        <v>kW</v>
      </c>
      <c r="G43" s="582" t="str">
        <f>'1.  LRAMVA Summary'!G53</f>
        <v>kW</v>
      </c>
      <c r="H43" s="582" t="str">
        <f>'1.  LRAMVA Summary'!H53</f>
        <v>kW</v>
      </c>
      <c r="I43" s="582" t="str">
        <f>'1.  LRAMVA Summary'!I53</f>
        <v>kW</v>
      </c>
      <c r="J43" s="582" t="str">
        <f>'1.  LRAMVA Summary'!J53</f>
        <v>kW</v>
      </c>
      <c r="K43" s="582" t="str">
        <f>'1.  LRAMVA Summary'!K53</f>
        <v>kWh</v>
      </c>
      <c r="L43" s="582">
        <f>'1.  LRAMVA Summary'!L53</f>
        <v>0</v>
      </c>
      <c r="M43" s="582">
        <f>'1.  LRAMVA Summary'!M53</f>
        <v>0</v>
      </c>
      <c r="N43" s="582">
        <f>'1.  LRAMVA Summary'!N53</f>
        <v>0</v>
      </c>
      <c r="O43" s="582">
        <f>'1.  LRAMVA Summary'!O53</f>
        <v>0</v>
      </c>
      <c r="P43" s="582">
        <f>'1.  LRAMVA Summary'!P53</f>
        <v>0</v>
      </c>
      <c r="Q43" s="583">
        <f>'1.  LRAMVA Summary'!Q53</f>
        <v>0</v>
      </c>
      <c r="R43" s="169"/>
    </row>
    <row r="44" spans="2:32" s="17" customFormat="1" ht="15.75">
      <c r="B44" s="170">
        <v>2011</v>
      </c>
      <c r="C44" s="533"/>
      <c r="D44" s="190">
        <f t="shared" ref="D44:Q44" si="3">IF(ISBLANK($C$44),0,IF($C44=$D$9,HLOOKUP(D43,D14:D18,5,FALSE),HLOOKUP(D43,D29:D33,5,FALSE)))</f>
        <v>0</v>
      </c>
      <c r="E44" s="190">
        <f>IF(ISBLANK($C$44),0,IF($C44=$D$9,HLOOKUP(E43,E14:E18,5,FALSE),HLOOKUP(E43,E29:E33,5,FALSE)))</f>
        <v>0</v>
      </c>
      <c r="F44" s="190">
        <f t="shared" si="3"/>
        <v>0</v>
      </c>
      <c r="G44" s="190">
        <f t="shared" si="3"/>
        <v>0</v>
      </c>
      <c r="H44" s="190">
        <f t="shared" si="3"/>
        <v>0</v>
      </c>
      <c r="I44" s="190">
        <f t="shared" si="3"/>
        <v>0</v>
      </c>
      <c r="J44" s="190">
        <f t="shared" si="3"/>
        <v>0</v>
      </c>
      <c r="K44" s="190">
        <f t="shared" si="3"/>
        <v>0</v>
      </c>
      <c r="L44" s="190">
        <f t="shared" si="3"/>
        <v>0</v>
      </c>
      <c r="M44" s="190">
        <f t="shared" si="3"/>
        <v>0</v>
      </c>
      <c r="N44" s="190">
        <f t="shared" si="3"/>
        <v>0</v>
      </c>
      <c r="O44" s="190">
        <f t="shared" si="3"/>
        <v>0</v>
      </c>
      <c r="P44" s="190">
        <f t="shared" si="3"/>
        <v>0</v>
      </c>
      <c r="Q44" s="190">
        <f t="shared" si="3"/>
        <v>0</v>
      </c>
      <c r="R44" s="194"/>
    </row>
    <row r="45" spans="2:32" s="17" customFormat="1" ht="15.75">
      <c r="B45" s="170">
        <v>2012</v>
      </c>
      <c r="C45" s="533"/>
      <c r="D45" s="190">
        <f t="shared" ref="D45:Q45" si="4">IF(ISBLANK($C$45),0,IF($C$45=$D$9,HLOOKUP(D43,D14:D18,5,FALSE),HLOOKUP(D43,D29:D33,5,FALSE)))</f>
        <v>0</v>
      </c>
      <c r="E45" s="190">
        <f t="shared" si="4"/>
        <v>0</v>
      </c>
      <c r="F45" s="190">
        <f t="shared" si="4"/>
        <v>0</v>
      </c>
      <c r="G45" s="190">
        <f t="shared" si="4"/>
        <v>0</v>
      </c>
      <c r="H45" s="190">
        <f t="shared" si="4"/>
        <v>0</v>
      </c>
      <c r="I45" s="190">
        <f t="shared" si="4"/>
        <v>0</v>
      </c>
      <c r="J45" s="190">
        <f t="shared" si="4"/>
        <v>0</v>
      </c>
      <c r="K45" s="190">
        <f t="shared" si="4"/>
        <v>0</v>
      </c>
      <c r="L45" s="190">
        <f t="shared" si="4"/>
        <v>0</v>
      </c>
      <c r="M45" s="190">
        <f t="shared" si="4"/>
        <v>0</v>
      </c>
      <c r="N45" s="190">
        <f t="shared" si="4"/>
        <v>0</v>
      </c>
      <c r="O45" s="190">
        <f t="shared" si="4"/>
        <v>0</v>
      </c>
      <c r="P45" s="190">
        <f t="shared" si="4"/>
        <v>0</v>
      </c>
      <c r="Q45" s="190">
        <f t="shared" si="4"/>
        <v>0</v>
      </c>
      <c r="R45" s="163"/>
    </row>
    <row r="46" spans="2:32" s="17" customFormat="1" ht="15.75">
      <c r="B46" s="171">
        <v>2013</v>
      </c>
      <c r="C46" s="533">
        <v>2013</v>
      </c>
      <c r="D46" s="190">
        <f t="shared" ref="D46:Q46" si="5">IF(ISBLANK($C$46),0,IF($C$46=$D$9,HLOOKUP(D43,D14:D18,5,FALSE),HLOOKUP(D43,D29:D33,5,FALSE)))</f>
        <v>14896090</v>
      </c>
      <c r="E46" s="190">
        <f t="shared" si="5"/>
        <v>5412016</v>
      </c>
      <c r="F46" s="190">
        <f t="shared" si="5"/>
        <v>53512</v>
      </c>
      <c r="G46" s="190">
        <f t="shared" si="5"/>
        <v>2704</v>
      </c>
      <c r="H46" s="190">
        <f t="shared" si="5"/>
        <v>5133</v>
      </c>
      <c r="I46" s="190">
        <f t="shared" si="5"/>
        <v>885</v>
      </c>
      <c r="J46" s="190">
        <f t="shared" si="5"/>
        <v>28</v>
      </c>
      <c r="K46" s="190">
        <f t="shared" si="5"/>
        <v>65791</v>
      </c>
      <c r="L46" s="190">
        <f t="shared" si="5"/>
        <v>0</v>
      </c>
      <c r="M46" s="190">
        <f t="shared" si="5"/>
        <v>0</v>
      </c>
      <c r="N46" s="190">
        <f t="shared" si="5"/>
        <v>0</v>
      </c>
      <c r="O46" s="190">
        <f t="shared" si="5"/>
        <v>0</v>
      </c>
      <c r="P46" s="190">
        <f t="shared" si="5"/>
        <v>0</v>
      </c>
      <c r="Q46" s="190">
        <f t="shared" si="5"/>
        <v>0</v>
      </c>
      <c r="R46" s="163"/>
    </row>
    <row r="47" spans="2:32" s="17" customFormat="1" ht="15.75">
      <c r="B47" s="171">
        <v>2014</v>
      </c>
      <c r="C47" s="533">
        <v>2013</v>
      </c>
      <c r="D47" s="190">
        <f t="shared" ref="D47:Q47" si="6">IF(ISBLANK($C$47),0,IF($C$47=$D$9,HLOOKUP(D43,D14:D18,5,FALSE),HLOOKUP(D43,D29:D33,5,FALSE)))</f>
        <v>14896090</v>
      </c>
      <c r="E47" s="190">
        <f t="shared" si="6"/>
        <v>5412016</v>
      </c>
      <c r="F47" s="190">
        <f t="shared" si="6"/>
        <v>53512</v>
      </c>
      <c r="G47" s="190">
        <f t="shared" si="6"/>
        <v>2704</v>
      </c>
      <c r="H47" s="190">
        <f t="shared" si="6"/>
        <v>5133</v>
      </c>
      <c r="I47" s="190">
        <f t="shared" si="6"/>
        <v>885</v>
      </c>
      <c r="J47" s="190">
        <f t="shared" si="6"/>
        <v>28</v>
      </c>
      <c r="K47" s="190">
        <f t="shared" si="6"/>
        <v>65791</v>
      </c>
      <c r="L47" s="190">
        <f t="shared" si="6"/>
        <v>0</v>
      </c>
      <c r="M47" s="190">
        <f t="shared" si="6"/>
        <v>0</v>
      </c>
      <c r="N47" s="190">
        <f t="shared" si="6"/>
        <v>0</v>
      </c>
      <c r="O47" s="190">
        <f t="shared" si="6"/>
        <v>0</v>
      </c>
      <c r="P47" s="190">
        <f t="shared" si="6"/>
        <v>0</v>
      </c>
      <c r="Q47" s="190">
        <f t="shared" si="6"/>
        <v>0</v>
      </c>
      <c r="R47" s="163"/>
    </row>
    <row r="48" spans="2:32" s="17" customFormat="1" ht="15.75">
      <c r="B48" s="171">
        <v>2015</v>
      </c>
      <c r="C48" s="533">
        <v>2013</v>
      </c>
      <c r="D48" s="190">
        <f t="shared" ref="D48:Q48" si="7">IF(ISBLANK($C$48),0,IF($C$48=$D$9,HLOOKUP(D43,D14:D18,5,FALSE),HLOOKUP(D43,D29:D33,5,FALSE)))</f>
        <v>14896090</v>
      </c>
      <c r="E48" s="190">
        <f t="shared" si="7"/>
        <v>5412016</v>
      </c>
      <c r="F48" s="190">
        <f t="shared" si="7"/>
        <v>53512</v>
      </c>
      <c r="G48" s="190">
        <f t="shared" si="7"/>
        <v>2704</v>
      </c>
      <c r="H48" s="190">
        <f t="shared" si="7"/>
        <v>5133</v>
      </c>
      <c r="I48" s="190">
        <f t="shared" si="7"/>
        <v>885</v>
      </c>
      <c r="J48" s="190">
        <f t="shared" si="7"/>
        <v>28</v>
      </c>
      <c r="K48" s="190">
        <f t="shared" si="7"/>
        <v>65791</v>
      </c>
      <c r="L48" s="190">
        <f t="shared" si="7"/>
        <v>0</v>
      </c>
      <c r="M48" s="190">
        <f t="shared" si="7"/>
        <v>0</v>
      </c>
      <c r="N48" s="190">
        <f t="shared" si="7"/>
        <v>0</v>
      </c>
      <c r="O48" s="190">
        <f t="shared" si="7"/>
        <v>0</v>
      </c>
      <c r="P48" s="190">
        <f t="shared" si="7"/>
        <v>0</v>
      </c>
      <c r="Q48" s="190">
        <f t="shared" si="7"/>
        <v>0</v>
      </c>
      <c r="R48" s="163"/>
      <c r="AF48" s="163"/>
    </row>
    <row r="49" spans="2:32" s="17" customFormat="1" ht="15.75">
      <c r="B49" s="171">
        <v>2016</v>
      </c>
      <c r="C49" s="533">
        <v>2013</v>
      </c>
      <c r="D49" s="190">
        <f t="shared" ref="D49:Q49" si="8">IF(ISBLANK($C$49),0,IF($C$49=$D$9,HLOOKUP(D43,D14:D18,5,FALSE),HLOOKUP(D43,D29:D33,5,FALSE)))</f>
        <v>14896090</v>
      </c>
      <c r="E49" s="190">
        <f t="shared" si="8"/>
        <v>5412016</v>
      </c>
      <c r="F49" s="190">
        <f t="shared" si="8"/>
        <v>53512</v>
      </c>
      <c r="G49" s="190">
        <f t="shared" si="8"/>
        <v>2704</v>
      </c>
      <c r="H49" s="190">
        <f t="shared" si="8"/>
        <v>5133</v>
      </c>
      <c r="I49" s="190">
        <f t="shared" si="8"/>
        <v>885</v>
      </c>
      <c r="J49" s="190">
        <f t="shared" si="8"/>
        <v>28</v>
      </c>
      <c r="K49" s="190">
        <f t="shared" si="8"/>
        <v>65791</v>
      </c>
      <c r="L49" s="190">
        <f t="shared" si="8"/>
        <v>0</v>
      </c>
      <c r="M49" s="190">
        <f t="shared" si="8"/>
        <v>0</v>
      </c>
      <c r="N49" s="190">
        <f t="shared" si="8"/>
        <v>0</v>
      </c>
      <c r="O49" s="190">
        <f t="shared" si="8"/>
        <v>0</v>
      </c>
      <c r="P49" s="190">
        <f t="shared" si="8"/>
        <v>0</v>
      </c>
      <c r="Q49" s="190">
        <f t="shared" si="8"/>
        <v>0</v>
      </c>
      <c r="R49" s="163"/>
      <c r="AF49" s="163"/>
    </row>
    <row r="50" spans="2:32" s="17" customFormat="1" ht="15.75">
      <c r="B50" s="171">
        <v>2017</v>
      </c>
      <c r="C50" s="533">
        <v>2017</v>
      </c>
      <c r="D50" s="190">
        <f t="shared" ref="D50:I50" si="9">IF(ISBLANK($C$50),0,IF($C$50=$D$9,HLOOKUP(D43,D14:D18,5,FALSE),HLOOKUP(D43,D29:D33,5,FALSE)))</f>
        <v>9641185</v>
      </c>
      <c r="E50" s="190">
        <f t="shared" si="9"/>
        <v>27433333</v>
      </c>
      <c r="F50" s="190">
        <f t="shared" si="9"/>
        <v>10470.299999999999</v>
      </c>
      <c r="G50" s="190">
        <f t="shared" si="9"/>
        <v>0</v>
      </c>
      <c r="H50" s="190">
        <f t="shared" si="9"/>
        <v>44916.67</v>
      </c>
      <c r="I50" s="190">
        <f t="shared" si="9"/>
        <v>15680</v>
      </c>
      <c r="J50" s="190">
        <f t="shared" ref="J50:Q50" si="10">IF(ISBLANK($C$50),0,IF($C$50=$D$9,HLOOKUP(J43,J14:J18,5,FALSE),HLOOKUP(J43,J29:J33,5,FALSE)))</f>
        <v>0</v>
      </c>
      <c r="K50" s="190">
        <f t="shared" si="10"/>
        <v>0</v>
      </c>
      <c r="L50" s="190">
        <f t="shared" si="10"/>
        <v>0</v>
      </c>
      <c r="M50" s="190">
        <f t="shared" si="10"/>
        <v>0</v>
      </c>
      <c r="N50" s="190">
        <f t="shared" si="10"/>
        <v>0</v>
      </c>
      <c r="O50" s="190">
        <f t="shared" si="10"/>
        <v>0</v>
      </c>
      <c r="P50" s="190">
        <f t="shared" si="10"/>
        <v>0</v>
      </c>
      <c r="Q50" s="190">
        <f t="shared" si="10"/>
        <v>0</v>
      </c>
      <c r="R50" s="163"/>
      <c r="AF50" s="163"/>
    </row>
    <row r="51" spans="2:32" s="17" customFormat="1" ht="15.75">
      <c r="B51" s="171">
        <v>2018</v>
      </c>
      <c r="C51" s="533">
        <v>2017</v>
      </c>
      <c r="D51" s="190">
        <f t="shared" ref="D51:Q51" si="11">IF(ISBLANK($C$51),0,IF($C$51=$D$9,HLOOKUP(D43,D14:D18,5,FALSE),HLOOKUP(D43,D29:D33,5,FALSE)))</f>
        <v>9641185</v>
      </c>
      <c r="E51" s="190">
        <f t="shared" si="11"/>
        <v>27433333</v>
      </c>
      <c r="F51" s="190">
        <f t="shared" si="11"/>
        <v>10470.299999999999</v>
      </c>
      <c r="G51" s="190">
        <f t="shared" si="11"/>
        <v>0</v>
      </c>
      <c r="H51" s="190">
        <f t="shared" si="11"/>
        <v>44916.67</v>
      </c>
      <c r="I51" s="190">
        <f t="shared" si="11"/>
        <v>15680</v>
      </c>
      <c r="J51" s="190">
        <f t="shared" si="11"/>
        <v>0</v>
      </c>
      <c r="K51" s="190">
        <f t="shared" si="11"/>
        <v>0</v>
      </c>
      <c r="L51" s="190">
        <f t="shared" si="11"/>
        <v>0</v>
      </c>
      <c r="M51" s="190">
        <f t="shared" si="11"/>
        <v>0</v>
      </c>
      <c r="N51" s="190">
        <f t="shared" si="11"/>
        <v>0</v>
      </c>
      <c r="O51" s="190">
        <f t="shared" si="11"/>
        <v>0</v>
      </c>
      <c r="P51" s="190">
        <f t="shared" si="11"/>
        <v>0</v>
      </c>
      <c r="Q51" s="190">
        <f t="shared" si="11"/>
        <v>0</v>
      </c>
      <c r="R51" s="163"/>
      <c r="AF51" s="163"/>
    </row>
    <row r="52" spans="2:32" s="17" customFormat="1" ht="15.75">
      <c r="B52" s="171">
        <v>2019</v>
      </c>
      <c r="C52" s="533">
        <v>2017</v>
      </c>
      <c r="D52" s="190">
        <f t="shared" ref="D52:Q52" si="12">IF(ISBLANK($C$52),0,IF($C$52=$D$9,HLOOKUP(D43,D14:D18,5,FALSE),HLOOKUP(D43,D29:D33,5,FALSE)))</f>
        <v>9641185</v>
      </c>
      <c r="E52" s="190">
        <f t="shared" si="12"/>
        <v>27433333</v>
      </c>
      <c r="F52" s="190">
        <f t="shared" si="12"/>
        <v>10470.299999999999</v>
      </c>
      <c r="G52" s="190">
        <f t="shared" si="12"/>
        <v>0</v>
      </c>
      <c r="H52" s="190">
        <f t="shared" si="12"/>
        <v>44916.67</v>
      </c>
      <c r="I52" s="190">
        <f t="shared" si="12"/>
        <v>15680</v>
      </c>
      <c r="J52" s="190">
        <f t="shared" si="12"/>
        <v>0</v>
      </c>
      <c r="K52" s="190">
        <f t="shared" si="12"/>
        <v>0</v>
      </c>
      <c r="L52" s="190">
        <f t="shared" si="12"/>
        <v>0</v>
      </c>
      <c r="M52" s="190">
        <f t="shared" si="12"/>
        <v>0</v>
      </c>
      <c r="N52" s="190">
        <f t="shared" si="12"/>
        <v>0</v>
      </c>
      <c r="O52" s="190">
        <f t="shared" si="12"/>
        <v>0</v>
      </c>
      <c r="P52" s="190">
        <f t="shared" si="12"/>
        <v>0</v>
      </c>
      <c r="Q52" s="190">
        <f t="shared" si="12"/>
        <v>0</v>
      </c>
      <c r="R52" s="163"/>
      <c r="AF52" s="163"/>
    </row>
    <row r="53" spans="2:32" s="17" customFormat="1" ht="15.75">
      <c r="B53" s="171">
        <v>2020</v>
      </c>
      <c r="C53" s="533"/>
      <c r="D53" s="190">
        <f t="shared" ref="D53:Q53" si="13">IF(ISBLANK($C$53),0,IF($C$53=$D$9,HLOOKUP(D43,D14:D18,5,FALSE),HLOOKUP(D43,D29:D33,5,FALSE)))</f>
        <v>0</v>
      </c>
      <c r="E53" s="190">
        <f t="shared" si="13"/>
        <v>0</v>
      </c>
      <c r="F53" s="190">
        <f t="shared" si="13"/>
        <v>0</v>
      </c>
      <c r="G53" s="190">
        <f t="shared" si="13"/>
        <v>0</v>
      </c>
      <c r="H53" s="190">
        <f t="shared" si="13"/>
        <v>0</v>
      </c>
      <c r="I53" s="190">
        <f t="shared" si="13"/>
        <v>0</v>
      </c>
      <c r="J53" s="190">
        <f t="shared" si="13"/>
        <v>0</v>
      </c>
      <c r="K53" s="190">
        <f t="shared" si="13"/>
        <v>0</v>
      </c>
      <c r="L53" s="190">
        <f t="shared" si="13"/>
        <v>0</v>
      </c>
      <c r="M53" s="190">
        <f t="shared" si="13"/>
        <v>0</v>
      </c>
      <c r="N53" s="190">
        <f t="shared" si="13"/>
        <v>0</v>
      </c>
      <c r="O53" s="190">
        <f t="shared" si="13"/>
        <v>0</v>
      </c>
      <c r="P53" s="190">
        <f t="shared" si="13"/>
        <v>0</v>
      </c>
      <c r="Q53" s="190">
        <f t="shared" si="13"/>
        <v>0</v>
      </c>
      <c r="R53" s="163"/>
      <c r="AF53" s="163"/>
    </row>
    <row r="54" spans="2:32" s="437" customFormat="1" ht="21" customHeight="1">
      <c r="B54" s="452" t="s">
        <v>535</v>
      </c>
      <c r="C54" s="463"/>
      <c r="D54" s="464"/>
      <c r="E54" s="465"/>
      <c r="F54" s="465"/>
      <c r="G54" s="465"/>
      <c r="H54" s="465"/>
      <c r="I54" s="465"/>
      <c r="J54" s="465"/>
      <c r="K54" s="465"/>
      <c r="L54" s="465"/>
      <c r="M54" s="465"/>
      <c r="N54" s="465"/>
      <c r="O54" s="465"/>
      <c r="P54" s="465"/>
      <c r="Q54" s="464"/>
      <c r="R54" s="456"/>
    </row>
    <row r="55" spans="2:32" s="17" customFormat="1" ht="15.75" customHeight="1">
      <c r="B55" s="168"/>
      <c r="C55" s="168"/>
      <c r="D55" s="163"/>
    </row>
    <row r="56" spans="2:32" s="17" customFormat="1" ht="15.75" customHeight="1">
      <c r="B56" s="168"/>
      <c r="C56" s="168"/>
      <c r="D56" s="163"/>
    </row>
    <row r="57" spans="2:32" s="2" customFormat="1" ht="15.75" customHeight="1">
      <c r="B57" s="82"/>
      <c r="C57" s="82"/>
      <c r="D57" s="20"/>
    </row>
    <row r="58" spans="2:32" s="2" customFormat="1" ht="15.75" customHeight="1">
      <c r="B58" s="82"/>
      <c r="C58" s="82"/>
      <c r="D58" s="20"/>
    </row>
    <row r="59" spans="2:32" s="2" customFormat="1" ht="15.75" customHeight="1">
      <c r="B59" s="82"/>
      <c r="C59" s="82"/>
      <c r="D59" s="20"/>
    </row>
    <row r="60" spans="2:32" s="2" customFormat="1" ht="15.75" customHeight="1">
      <c r="B60" s="82"/>
      <c r="C60" s="82"/>
      <c r="D60" s="20"/>
    </row>
    <row r="61" spans="2:32" s="2" customFormat="1" ht="15.75" customHeight="1">
      <c r="B61" s="82"/>
      <c r="C61" s="82"/>
      <c r="D61" s="20"/>
    </row>
    <row r="62" spans="2:32" s="2" customFormat="1" ht="15.75" customHeight="1">
      <c r="B62" s="82"/>
      <c r="C62" s="82"/>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xm:sqref>
        </x14:dataValidation>
        <x14:dataValidation type="list" allowBlank="1" showInputMessage="1" showErrorMessage="1">
          <x14:formula1>
            <xm:f>DropDownList!$E$2:$E$4</xm:f>
          </x14:formula1>
          <xm:sqref>C44:C53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136"/>
  <sheetViews>
    <sheetView zoomScale="55" zoomScaleNormal="55" workbookViewId="0">
      <pane ySplit="14" topLeftCell="A15" activePane="bottomLeft" state="frozen"/>
      <selection pane="bottomLeft" activeCell="A139" sqref="A139"/>
    </sheetView>
  </sheetViews>
  <sheetFormatPr defaultColWidth="9" defaultRowHeight="15" outlineLevelRow="1"/>
  <cols>
    <col min="1" max="1" width="6.5703125" style="4" customWidth="1"/>
    <col min="2" max="2" width="36.5703125" style="5" customWidth="1"/>
    <col min="3" max="3" width="17" style="78" customWidth="1"/>
    <col min="4" max="5" width="18" style="5" customWidth="1"/>
    <col min="6" max="6" width="18.5703125" style="5" customWidth="1"/>
    <col min="7" max="8" width="15.42578125" style="5" customWidth="1"/>
    <col min="9" max="9" width="17.28515625" style="5" customWidth="1"/>
    <col min="10" max="13" width="16" style="5" customWidth="1"/>
    <col min="14" max="14" width="19" style="5" customWidth="1"/>
    <col min="15" max="15" width="16.5703125" style="5" customWidth="1"/>
    <col min="16" max="16" width="17" style="5" customWidth="1"/>
    <col min="17" max="16384" width="9" style="5"/>
  </cols>
  <sheetData>
    <row r="1" spans="1:26" ht="143.25" customHeight="1">
      <c r="B1" s="18"/>
    </row>
    <row r="2" spans="1:26" s="18" customFormat="1" ht="14.25" customHeight="1">
      <c r="A2" s="4"/>
      <c r="B2" s="84"/>
      <c r="C2" s="84"/>
      <c r="D2" s="84"/>
      <c r="E2" s="84"/>
      <c r="F2" s="84"/>
      <c r="G2" s="84"/>
      <c r="H2" s="84"/>
      <c r="I2" s="84"/>
      <c r="J2" s="84"/>
      <c r="K2" s="84"/>
      <c r="L2" s="84"/>
      <c r="M2" s="84"/>
      <c r="N2" s="84"/>
      <c r="O2" s="84"/>
    </row>
    <row r="3" spans="1:26" s="18" customFormat="1" ht="16.5" hidden="1" customHeight="1" outlineLevel="1" thickBot="1">
      <c r="A3" s="4"/>
      <c r="B3" s="47"/>
      <c r="C3" s="79"/>
      <c r="D3" s="47"/>
      <c r="E3" s="47"/>
      <c r="F3" s="47"/>
      <c r="G3" s="47"/>
      <c r="H3" s="47"/>
      <c r="I3" s="47"/>
      <c r="J3" s="47"/>
      <c r="K3" s="47"/>
    </row>
    <row r="4" spans="1:26" s="18" customFormat="1" ht="26.25" hidden="1" customHeight="1" outlineLevel="1" thickBot="1">
      <c r="A4" s="4"/>
      <c r="B4" s="1161" t="s">
        <v>171</v>
      </c>
      <c r="C4" s="85" t="s">
        <v>175</v>
      </c>
      <c r="D4" s="85"/>
      <c r="E4" s="49"/>
    </row>
    <row r="5" spans="1:26" s="18" customFormat="1" ht="26.25" hidden="1" customHeight="1" outlineLevel="1" thickBot="1">
      <c r="A5" s="4"/>
      <c r="B5" s="1161"/>
      <c r="C5" s="86" t="s">
        <v>172</v>
      </c>
      <c r="D5" s="86"/>
      <c r="E5" s="49"/>
    </row>
    <row r="6" spans="1:26" ht="26.25" hidden="1" customHeight="1" outlineLevel="1" thickBot="1">
      <c r="B6" s="1161"/>
      <c r="C6" s="1164" t="s">
        <v>550</v>
      </c>
      <c r="D6" s="1165"/>
      <c r="F6" s="18"/>
      <c r="M6" s="6"/>
      <c r="N6" s="6"/>
      <c r="O6" s="6"/>
      <c r="P6" s="6"/>
      <c r="Q6" s="6"/>
      <c r="R6" s="6"/>
      <c r="S6" s="6"/>
      <c r="T6" s="6"/>
      <c r="U6" s="6"/>
      <c r="V6" s="6"/>
      <c r="W6" s="6"/>
      <c r="X6" s="6"/>
      <c r="Y6" s="6"/>
      <c r="Z6" s="6"/>
    </row>
    <row r="7" spans="1:26" s="18" customFormat="1" ht="26.25" hidden="1" customHeight="1" outlineLevel="1">
      <c r="A7" s="4"/>
      <c r="B7" s="539"/>
      <c r="M7" s="6"/>
      <c r="N7" s="6"/>
      <c r="O7" s="6"/>
      <c r="P7" s="6"/>
      <c r="Q7" s="6"/>
      <c r="R7" s="6"/>
      <c r="S7" s="6"/>
      <c r="T7" s="6"/>
      <c r="U7" s="6"/>
      <c r="V7" s="6"/>
      <c r="W7" s="6"/>
      <c r="X7" s="6"/>
      <c r="Y7" s="6"/>
      <c r="Z7" s="6"/>
    </row>
    <row r="8" spans="1:26" s="18" customFormat="1" ht="19.5" hidden="1" customHeight="1" outlineLevel="1">
      <c r="A8" s="4"/>
      <c r="B8" s="539" t="s">
        <v>526</v>
      </c>
      <c r="C8" s="593" t="s">
        <v>481</v>
      </c>
      <c r="D8" s="592"/>
      <c r="M8" s="6"/>
      <c r="N8" s="6"/>
      <c r="O8" s="6"/>
      <c r="P8" s="6"/>
      <c r="Q8" s="6"/>
      <c r="R8" s="6"/>
      <c r="S8" s="6"/>
      <c r="T8" s="6"/>
      <c r="U8" s="6"/>
      <c r="V8" s="6"/>
      <c r="W8" s="6"/>
      <c r="X8" s="6"/>
      <c r="Y8" s="6"/>
      <c r="Z8" s="6"/>
    </row>
    <row r="9" spans="1:26" s="18" customFormat="1" ht="19.5" hidden="1" customHeight="1" outlineLevel="1">
      <c r="A9" s="4"/>
      <c r="B9" s="539"/>
      <c r="C9" s="593" t="s">
        <v>527</v>
      </c>
      <c r="D9" s="592"/>
      <c r="M9" s="6"/>
      <c r="N9" s="6"/>
      <c r="O9" s="6"/>
      <c r="P9" s="6"/>
      <c r="Q9" s="6"/>
      <c r="R9" s="6"/>
      <c r="S9" s="6"/>
      <c r="T9" s="6"/>
      <c r="U9" s="6"/>
      <c r="V9" s="6"/>
      <c r="W9" s="6"/>
      <c r="X9" s="6"/>
      <c r="Y9" s="6"/>
      <c r="Z9" s="6"/>
    </row>
    <row r="10" spans="1:26" s="18" customFormat="1" hidden="1" outlineLevel="1">
      <c r="A10" s="4"/>
      <c r="B10" s="101"/>
      <c r="C10" s="87"/>
      <c r="D10" s="87"/>
      <c r="E10" s="87"/>
      <c r="M10" s="6"/>
      <c r="N10" s="6"/>
      <c r="O10" s="6"/>
      <c r="P10" s="6"/>
      <c r="Q10" s="6"/>
      <c r="R10" s="6"/>
      <c r="S10" s="6"/>
      <c r="T10" s="6"/>
      <c r="U10" s="6"/>
      <c r="V10" s="6"/>
      <c r="W10" s="6"/>
      <c r="X10" s="6"/>
      <c r="Y10" s="6"/>
      <c r="Z10" s="6"/>
    </row>
    <row r="11" spans="1:26" s="18" customFormat="1" ht="32.25" customHeight="1" collapsed="1">
      <c r="A11" s="15"/>
      <c r="B11" s="118" t="s">
        <v>482</v>
      </c>
      <c r="O11" s="551"/>
    </row>
    <row r="12" spans="1:26" ht="58.5" customHeight="1">
      <c r="B12" s="1159" t="s">
        <v>613</v>
      </c>
      <c r="C12" s="1159"/>
      <c r="D12" s="1159"/>
      <c r="E12" s="1159"/>
      <c r="F12" s="1159"/>
      <c r="G12" s="1159"/>
      <c r="H12" s="1159"/>
      <c r="I12" s="1159"/>
      <c r="J12" s="1159"/>
      <c r="K12" s="1159"/>
      <c r="L12" s="1159"/>
      <c r="M12" s="1159"/>
      <c r="N12" s="1159"/>
      <c r="O12" s="1159"/>
    </row>
    <row r="13" spans="1:26" s="14" customFormat="1" ht="15.75" customHeight="1">
      <c r="A13" s="41"/>
      <c r="O13" s="18"/>
      <c r="P13" s="7"/>
      <c r="Q13" s="41"/>
      <c r="R13" s="41"/>
      <c r="S13" s="41"/>
      <c r="T13" s="41"/>
      <c r="U13" s="41"/>
      <c r="V13" s="41"/>
      <c r="W13" s="41"/>
      <c r="X13" s="41"/>
      <c r="Y13" s="41"/>
      <c r="Z13" s="41"/>
    </row>
    <row r="14" spans="1:26" s="54" customFormat="1" ht="46.5" customHeight="1">
      <c r="A14" s="53"/>
      <c r="B14" s="552"/>
      <c r="C14" s="470" t="s">
        <v>41</v>
      </c>
      <c r="D14" s="471" t="s">
        <v>562</v>
      </c>
      <c r="E14" s="471" t="s">
        <v>563</v>
      </c>
      <c r="F14" s="471" t="s">
        <v>564</v>
      </c>
      <c r="G14" s="471" t="s">
        <v>565</v>
      </c>
      <c r="H14" s="471" t="s">
        <v>758</v>
      </c>
      <c r="I14" s="471" t="s">
        <v>759</v>
      </c>
      <c r="J14" s="471" t="s">
        <v>760</v>
      </c>
      <c r="K14" s="471" t="s">
        <v>761</v>
      </c>
      <c r="L14" s="471" t="s">
        <v>762</v>
      </c>
      <c r="M14" s="471" t="s">
        <v>763</v>
      </c>
      <c r="N14" s="471" t="s">
        <v>764</v>
      </c>
      <c r="O14" s="471" t="s">
        <v>749</v>
      </c>
      <c r="P14" s="7"/>
    </row>
    <row r="15" spans="1:26" s="7" customFormat="1" ht="18.75" customHeight="1">
      <c r="B15" s="472" t="s">
        <v>188</v>
      </c>
      <c r="C15" s="1162"/>
      <c r="D15" s="473">
        <v>2010</v>
      </c>
      <c r="E15" s="473">
        <v>2011</v>
      </c>
      <c r="F15" s="473">
        <v>2012</v>
      </c>
      <c r="G15" s="473">
        <v>2013</v>
      </c>
      <c r="H15" s="473">
        <v>2014</v>
      </c>
      <c r="I15" s="473">
        <v>2015</v>
      </c>
      <c r="J15" s="473">
        <v>2016</v>
      </c>
      <c r="K15" s="473">
        <v>2017</v>
      </c>
      <c r="L15" s="473">
        <v>2018</v>
      </c>
      <c r="M15" s="473">
        <v>2019</v>
      </c>
      <c r="N15" s="473">
        <v>2020</v>
      </c>
      <c r="O15" s="474">
        <v>2021</v>
      </c>
    </row>
    <row r="16" spans="1:26" s="111" customFormat="1" ht="18" customHeight="1">
      <c r="B16" s="475" t="s">
        <v>558</v>
      </c>
      <c r="C16" s="1157"/>
      <c r="D16" s="476">
        <v>4</v>
      </c>
      <c r="E16" s="476">
        <v>4</v>
      </c>
      <c r="F16" s="476">
        <v>4</v>
      </c>
      <c r="G16" s="476">
        <v>4</v>
      </c>
      <c r="H16" s="476">
        <v>4</v>
      </c>
      <c r="I16" s="476">
        <v>4</v>
      </c>
      <c r="J16" s="476">
        <v>4</v>
      </c>
      <c r="K16" s="476">
        <v>4</v>
      </c>
      <c r="L16" s="476">
        <v>4</v>
      </c>
      <c r="M16" s="476">
        <v>4</v>
      </c>
      <c r="N16" s="476">
        <v>10</v>
      </c>
      <c r="O16" s="477">
        <v>4</v>
      </c>
    </row>
    <row r="17" spans="1:15" s="111" customFormat="1" ht="17.25" customHeight="1">
      <c r="B17" s="478" t="s">
        <v>559</v>
      </c>
      <c r="C17" s="1163"/>
      <c r="D17" s="112">
        <f>12-D16</f>
        <v>8</v>
      </c>
      <c r="E17" s="112">
        <f>12-E16</f>
        <v>8</v>
      </c>
      <c r="F17" s="112">
        <f t="shared" ref="F17:K17" si="0">12-F16</f>
        <v>8</v>
      </c>
      <c r="G17" s="112">
        <f t="shared" si="0"/>
        <v>8</v>
      </c>
      <c r="H17" s="112">
        <f t="shared" si="0"/>
        <v>8</v>
      </c>
      <c r="I17" s="112">
        <f t="shared" si="0"/>
        <v>8</v>
      </c>
      <c r="J17" s="112">
        <f t="shared" si="0"/>
        <v>8</v>
      </c>
      <c r="K17" s="112">
        <f t="shared" si="0"/>
        <v>8</v>
      </c>
      <c r="L17" s="112">
        <f t="shared" ref="L17:O17" si="1">12-L16</f>
        <v>8</v>
      </c>
      <c r="M17" s="112">
        <f t="shared" si="1"/>
        <v>8</v>
      </c>
      <c r="N17" s="112">
        <f t="shared" si="1"/>
        <v>2</v>
      </c>
      <c r="O17" s="113">
        <f t="shared" si="1"/>
        <v>8</v>
      </c>
    </row>
    <row r="18" spans="1:15" s="7" customFormat="1" ht="17.25" customHeight="1">
      <c r="B18" s="479" t="str">
        <f>'1.  LRAMVA Summary'!B29</f>
        <v>Residential</v>
      </c>
      <c r="C18" s="1156" t="str">
        <f>'2. LRAMVA Threshold'!D43</f>
        <v>kWh</v>
      </c>
      <c r="D18" s="46"/>
      <c r="E18" s="46"/>
      <c r="F18" s="46"/>
      <c r="G18" s="46"/>
      <c r="H18" s="46">
        <v>1.5699999999999999E-2</v>
      </c>
      <c r="I18" s="46">
        <v>1.5900000000000001E-2</v>
      </c>
      <c r="J18" s="46">
        <v>1.21E-2</v>
      </c>
      <c r="K18" s="46">
        <v>8.2000000000000007E-3</v>
      </c>
      <c r="L18" s="46">
        <v>4.1000000000000003E-3</v>
      </c>
      <c r="M18" s="46">
        <v>0</v>
      </c>
      <c r="N18" s="46">
        <v>0</v>
      </c>
      <c r="O18" s="69"/>
    </row>
    <row r="19" spans="1:15" s="7" customFormat="1" ht="15" customHeight="1" outlineLevel="1">
      <c r="B19" s="535" t="s">
        <v>510</v>
      </c>
      <c r="C19" s="1157"/>
      <c r="D19" s="46"/>
      <c r="E19" s="46"/>
      <c r="F19" s="46"/>
      <c r="G19" s="46"/>
      <c r="H19" s="46"/>
      <c r="I19" s="46"/>
      <c r="J19" s="46"/>
      <c r="K19" s="46"/>
      <c r="L19" s="46"/>
      <c r="M19" s="46"/>
      <c r="N19" s="46"/>
      <c r="O19" s="69"/>
    </row>
    <row r="20" spans="1:15" s="7" customFormat="1" ht="15" customHeight="1" outlineLevel="1">
      <c r="B20" s="535" t="s">
        <v>511</v>
      </c>
      <c r="C20" s="1157"/>
      <c r="D20" s="46"/>
      <c r="E20" s="46"/>
      <c r="F20" s="46"/>
      <c r="G20" s="46"/>
      <c r="H20" s="46"/>
      <c r="I20" s="46"/>
      <c r="J20" s="46"/>
      <c r="K20" s="46"/>
      <c r="L20" s="46"/>
      <c r="M20" s="46"/>
      <c r="N20" s="46"/>
      <c r="O20" s="69"/>
    </row>
    <row r="21" spans="1:15" s="7" customFormat="1" ht="15" customHeight="1" outlineLevel="1">
      <c r="B21" s="535" t="s">
        <v>489</v>
      </c>
      <c r="C21" s="1157"/>
      <c r="D21" s="46"/>
      <c r="E21" s="46"/>
      <c r="F21" s="46"/>
      <c r="G21" s="46"/>
      <c r="H21" s="46"/>
      <c r="I21" s="46"/>
      <c r="J21" s="46"/>
      <c r="K21" s="46"/>
      <c r="L21" s="46"/>
      <c r="M21" s="46"/>
      <c r="N21" s="46"/>
      <c r="O21" s="69"/>
    </row>
    <row r="22" spans="1:15" s="7" customFormat="1" ht="14.25" customHeight="1">
      <c r="B22" s="535" t="s">
        <v>512</v>
      </c>
      <c r="C22" s="1158"/>
      <c r="D22" s="65">
        <f>SUM(D18:D21)</f>
        <v>0</v>
      </c>
      <c r="E22" s="65">
        <f>SUM(E18:E21)</f>
        <v>0</v>
      </c>
      <c r="F22" s="65">
        <f>SUM(F18:F21)</f>
        <v>0</v>
      </c>
      <c r="G22" s="65">
        <f t="shared" ref="G22:N22" si="2">SUM(G18:G21)</f>
        <v>0</v>
      </c>
      <c r="H22" s="65">
        <f t="shared" si="2"/>
        <v>1.5699999999999999E-2</v>
      </c>
      <c r="I22" s="65">
        <f t="shared" si="2"/>
        <v>1.5900000000000001E-2</v>
      </c>
      <c r="J22" s="65">
        <f t="shared" si="2"/>
        <v>1.21E-2</v>
      </c>
      <c r="K22" s="65">
        <f t="shared" si="2"/>
        <v>8.2000000000000007E-3</v>
      </c>
      <c r="L22" s="65">
        <f t="shared" si="2"/>
        <v>4.1000000000000003E-3</v>
      </c>
      <c r="M22" s="65">
        <f t="shared" si="2"/>
        <v>0</v>
      </c>
      <c r="N22" s="65">
        <f t="shared" si="2"/>
        <v>0</v>
      </c>
      <c r="O22" s="76">
        <f t="shared" ref="O22" si="3">SUM(O18:O21)</f>
        <v>0</v>
      </c>
    </row>
    <row r="23" spans="1:15" s="63" customFormat="1">
      <c r="A23" s="62"/>
      <c r="B23" s="491" t="s">
        <v>513</v>
      </c>
      <c r="C23" s="481"/>
      <c r="D23" s="482"/>
      <c r="E23" s="483">
        <f>ROUND(SUM(D22*E16+E22*E17)/12,4)</f>
        <v>0</v>
      </c>
      <c r="F23" s="483">
        <f>ROUND(SUM(E22*F16+F22*F17)/12,4)</f>
        <v>0</v>
      </c>
      <c r="G23" s="483">
        <f>ROUND(SUM(F22*G16+G22*G17)/12,4)</f>
        <v>0</v>
      </c>
      <c r="H23" s="483">
        <f>ROUND(SUM(G22*H16+H22*H17)/12,4)</f>
        <v>1.0500000000000001E-2</v>
      </c>
      <c r="I23" s="483">
        <f>ROUND(SUM(H22*I16+I22*I17)/12,4)</f>
        <v>1.5800000000000002E-2</v>
      </c>
      <c r="J23" s="483">
        <f t="shared" ref="J23:O23" si="4">ROUND(SUM(I22*J16+J22*J17)/12,4)</f>
        <v>1.34E-2</v>
      </c>
      <c r="K23" s="483">
        <f t="shared" si="4"/>
        <v>9.4999999999999998E-3</v>
      </c>
      <c r="L23" s="483">
        <f t="shared" si="4"/>
        <v>5.4999999999999997E-3</v>
      </c>
      <c r="M23" s="483">
        <f>ROUND(SUM(L22*M16+M22*M17)/12,4)</f>
        <v>1.4E-3</v>
      </c>
      <c r="N23" s="483">
        <f t="shared" si="4"/>
        <v>0</v>
      </c>
      <c r="O23" s="756">
        <f t="shared" si="4"/>
        <v>0</v>
      </c>
    </row>
    <row r="24" spans="1:15" s="63" customFormat="1">
      <c r="A24" s="62"/>
      <c r="B24" s="480"/>
      <c r="C24" s="485"/>
      <c r="D24" s="482"/>
      <c r="E24" s="483"/>
      <c r="F24" s="483"/>
      <c r="G24" s="483"/>
      <c r="H24" s="483"/>
      <c r="I24" s="483"/>
      <c r="J24" s="483"/>
      <c r="K24" s="483"/>
      <c r="L24" s="486"/>
      <c r="M24" s="486"/>
      <c r="N24" s="486"/>
      <c r="O24" s="484"/>
    </row>
    <row r="25" spans="1:15" s="63" customFormat="1" ht="15.75" customHeight="1">
      <c r="A25" s="62"/>
      <c r="B25" s="603" t="str">
        <f>'1.  LRAMVA Summary'!B30</f>
        <v>GS&lt;50 kW</v>
      </c>
      <c r="C25" s="1156" t="str">
        <f>'2. LRAMVA Threshold'!E43</f>
        <v>kWh</v>
      </c>
      <c r="D25" s="46"/>
      <c r="E25" s="46"/>
      <c r="F25" s="46"/>
      <c r="G25" s="46"/>
      <c r="H25" s="46">
        <v>1.01E-2</v>
      </c>
      <c r="I25" s="46">
        <v>1.0200000000000001E-2</v>
      </c>
      <c r="J25" s="46">
        <v>1.04E-2</v>
      </c>
      <c r="K25" s="46">
        <v>1.0800000000000001E-2</v>
      </c>
      <c r="L25" s="46">
        <v>1.09E-2</v>
      </c>
      <c r="M25" s="46">
        <v>1.0999999999999999E-2</v>
      </c>
      <c r="N25" s="46">
        <v>1.12E-2</v>
      </c>
      <c r="O25" s="69">
        <v>1.14E-2</v>
      </c>
    </row>
    <row r="26" spans="1:15" s="18" customFormat="1" outlineLevel="1">
      <c r="A26" s="4"/>
      <c r="B26" s="535" t="s">
        <v>510</v>
      </c>
      <c r="C26" s="1157"/>
      <c r="D26" s="46"/>
      <c r="E26" s="46"/>
      <c r="F26" s="46"/>
      <c r="G26" s="46"/>
      <c r="H26" s="46"/>
      <c r="I26" s="46"/>
      <c r="J26" s="46"/>
      <c r="K26" s="46"/>
      <c r="L26" s="46"/>
      <c r="M26" s="46"/>
      <c r="N26" s="46"/>
      <c r="O26" s="69"/>
    </row>
    <row r="27" spans="1:15" s="18" customFormat="1" outlineLevel="1">
      <c r="A27" s="4"/>
      <c r="B27" s="535" t="s">
        <v>511</v>
      </c>
      <c r="C27" s="1157"/>
      <c r="D27" s="46"/>
      <c r="E27" s="46"/>
      <c r="F27" s="46"/>
      <c r="G27" s="46"/>
      <c r="H27" s="46"/>
      <c r="I27" s="46"/>
      <c r="J27" s="46"/>
      <c r="K27" s="46"/>
      <c r="L27" s="46"/>
      <c r="M27" s="46"/>
      <c r="N27" s="46">
        <v>2.0000000000000001E-4</v>
      </c>
      <c r="O27" s="69"/>
    </row>
    <row r="28" spans="1:15" s="18" customFormat="1" outlineLevel="1">
      <c r="A28" s="4"/>
      <c r="B28" s="535" t="s">
        <v>765</v>
      </c>
      <c r="C28" s="1157"/>
      <c r="D28" s="46"/>
      <c r="E28" s="46"/>
      <c r="F28" s="46"/>
      <c r="G28" s="46"/>
      <c r="H28" s="46"/>
      <c r="I28" s="46"/>
      <c r="J28" s="46"/>
      <c r="K28" s="46"/>
      <c r="L28" s="46">
        <v>1E-4</v>
      </c>
      <c r="M28" s="46">
        <v>1E-4</v>
      </c>
      <c r="N28" s="46">
        <v>1E-4</v>
      </c>
      <c r="O28" s="69">
        <v>1E-4</v>
      </c>
    </row>
    <row r="29" spans="1:15" s="18" customFormat="1">
      <c r="A29" s="4"/>
      <c r="B29" s="535" t="s">
        <v>512</v>
      </c>
      <c r="C29" s="1158"/>
      <c r="D29" s="65">
        <f>SUM(D25:D28)</f>
        <v>0</v>
      </c>
      <c r="E29" s="65">
        <f t="shared" ref="E29:N29" si="5">SUM(E25:E28)</f>
        <v>0</v>
      </c>
      <c r="F29" s="65">
        <f t="shared" si="5"/>
        <v>0</v>
      </c>
      <c r="G29" s="65">
        <f t="shared" si="5"/>
        <v>0</v>
      </c>
      <c r="H29" s="65">
        <f t="shared" si="5"/>
        <v>1.01E-2</v>
      </c>
      <c r="I29" s="65">
        <f t="shared" si="5"/>
        <v>1.0200000000000001E-2</v>
      </c>
      <c r="J29" s="65">
        <f t="shared" si="5"/>
        <v>1.04E-2</v>
      </c>
      <c r="K29" s="65">
        <f t="shared" si="5"/>
        <v>1.0800000000000001E-2</v>
      </c>
      <c r="L29" s="65">
        <f t="shared" si="5"/>
        <v>1.0999999999999999E-2</v>
      </c>
      <c r="M29" s="65">
        <f t="shared" si="5"/>
        <v>1.1099999999999999E-2</v>
      </c>
      <c r="N29" s="65">
        <f t="shared" si="5"/>
        <v>1.15E-2</v>
      </c>
      <c r="O29" s="76">
        <f t="shared" ref="O29" si="6">SUM(O25:O28)</f>
        <v>1.15E-2</v>
      </c>
    </row>
    <row r="30" spans="1:15" s="18" customFormat="1">
      <c r="A30" s="4"/>
      <c r="B30" s="491" t="s">
        <v>513</v>
      </c>
      <c r="C30" s="487"/>
      <c r="D30" s="71"/>
      <c r="E30" s="483">
        <f>ROUND(SUM(D29*E16+E29*E17)/12,4)</f>
        <v>0</v>
      </c>
      <c r="F30" s="483">
        <f t="shared" ref="F30:M30" si="7">ROUND(SUM(E29*F16+F29*F17)/12,4)</f>
        <v>0</v>
      </c>
      <c r="G30" s="483">
        <f t="shared" si="7"/>
        <v>0</v>
      </c>
      <c r="H30" s="483">
        <f t="shared" si="7"/>
        <v>6.7000000000000002E-3</v>
      </c>
      <c r="I30" s="483">
        <f t="shared" si="7"/>
        <v>1.0200000000000001E-2</v>
      </c>
      <c r="J30" s="483">
        <f>ROUND(SUM(I29*J16+J29*J17)/12,4)</f>
        <v>1.03E-2</v>
      </c>
      <c r="K30" s="483">
        <f t="shared" si="7"/>
        <v>1.0699999999999999E-2</v>
      </c>
      <c r="L30" s="483">
        <f t="shared" si="7"/>
        <v>1.09E-2</v>
      </c>
      <c r="M30" s="483">
        <f t="shared" si="7"/>
        <v>1.11E-2</v>
      </c>
      <c r="N30" s="483">
        <f>ROUND(SUM(M29*N16+N29*N17)/12,4)</f>
        <v>1.12E-2</v>
      </c>
      <c r="O30" s="756">
        <f>ROUND(SUM(N29*O16+O29*O17)/12,4)</f>
        <v>1.15E-2</v>
      </c>
    </row>
    <row r="31" spans="1:15" s="18" customFormat="1">
      <c r="A31" s="4"/>
      <c r="B31" s="480"/>
      <c r="C31" s="489"/>
      <c r="D31" s="490"/>
      <c r="E31" s="490"/>
      <c r="F31" s="490"/>
      <c r="G31" s="490"/>
      <c r="H31" s="490"/>
      <c r="I31" s="490"/>
      <c r="J31" s="490"/>
      <c r="K31" s="490"/>
      <c r="L31" s="490"/>
      <c r="M31" s="490"/>
      <c r="N31" s="486"/>
      <c r="O31" s="488"/>
    </row>
    <row r="32" spans="1:15" s="64" customFormat="1">
      <c r="B32" s="603" t="str">
        <f>'1.  LRAMVA Summary'!B31</f>
        <v>General Service 50 - 4,999 kW</v>
      </c>
      <c r="C32" s="1156" t="str">
        <f>'2. LRAMVA Threshold'!F43</f>
        <v>kW</v>
      </c>
      <c r="D32" s="46"/>
      <c r="E32" s="46"/>
      <c r="F32" s="46"/>
      <c r="G32" s="46"/>
      <c r="H32" s="46">
        <v>2.5426000000000002</v>
      </c>
      <c r="I32" s="46">
        <v>2.5794999999999999</v>
      </c>
      <c r="J32" s="46">
        <v>2.6297999999999999</v>
      </c>
      <c r="K32" s="46">
        <v>2.7202000000000002</v>
      </c>
      <c r="L32" s="46">
        <v>2.7488000000000001</v>
      </c>
      <c r="M32" s="46">
        <v>2.7818000000000001</v>
      </c>
      <c r="N32" s="46">
        <v>2.8290999999999999</v>
      </c>
      <c r="O32" s="69">
        <v>2.8828999999999998</v>
      </c>
    </row>
    <row r="33" spans="1:15" s="18" customFormat="1" outlineLevel="1">
      <c r="A33" s="4"/>
      <c r="B33" s="535" t="s">
        <v>510</v>
      </c>
      <c r="C33" s="1157"/>
      <c r="D33" s="46"/>
      <c r="E33" s="46"/>
      <c r="F33" s="46"/>
      <c r="G33" s="46"/>
      <c r="H33" s="46"/>
      <c r="I33" s="46"/>
      <c r="J33" s="46">
        <v>1.5E-3</v>
      </c>
      <c r="K33" s="46"/>
      <c r="L33" s="46"/>
      <c r="M33" s="46"/>
      <c r="N33" s="46"/>
      <c r="O33" s="69"/>
    </row>
    <row r="34" spans="1:15" s="18" customFormat="1" outlineLevel="1">
      <c r="A34" s="4"/>
      <c r="B34" s="535" t="s">
        <v>511</v>
      </c>
      <c r="C34" s="1157"/>
      <c r="D34" s="46"/>
      <c r="E34" s="46"/>
      <c r="F34" s="46"/>
      <c r="G34" s="46"/>
      <c r="H34" s="46"/>
      <c r="I34" s="46"/>
      <c r="J34" s="46"/>
      <c r="K34" s="46"/>
      <c r="L34" s="46"/>
      <c r="M34" s="46"/>
      <c r="N34" s="46">
        <v>4.7300000000000002E-2</v>
      </c>
      <c r="O34" s="69"/>
    </row>
    <row r="35" spans="1:15" s="18" customFormat="1" outlineLevel="1">
      <c r="A35" s="4"/>
      <c r="B35" s="535" t="s">
        <v>765</v>
      </c>
      <c r="C35" s="1157"/>
      <c r="D35" s="46"/>
      <c r="E35" s="46"/>
      <c r="F35" s="46"/>
      <c r="G35" s="46"/>
      <c r="H35" s="46"/>
      <c r="I35" s="46"/>
      <c r="J35" s="46"/>
      <c r="K35" s="46"/>
      <c r="L35" s="46">
        <v>3.4700000000000002E-2</v>
      </c>
      <c r="M35" s="46">
        <v>3.4700000000000002E-2</v>
      </c>
      <c r="N35" s="46">
        <v>3.4700000000000002E-2</v>
      </c>
      <c r="O35" s="69">
        <v>3.4700000000000002E-2</v>
      </c>
    </row>
    <row r="36" spans="1:15" s="18" customFormat="1">
      <c r="A36" s="4"/>
      <c r="B36" s="535" t="s">
        <v>512</v>
      </c>
      <c r="C36" s="1158"/>
      <c r="D36" s="65">
        <f>SUM(D32:D35)</f>
        <v>0</v>
      </c>
      <c r="E36" s="65">
        <f>SUM(E32:E35)</f>
        <v>0</v>
      </c>
      <c r="F36" s="65">
        <f t="shared" ref="F36:M36" si="8">SUM(F32:F35)</f>
        <v>0</v>
      </c>
      <c r="G36" s="65">
        <f t="shared" si="8"/>
        <v>0</v>
      </c>
      <c r="H36" s="65">
        <f t="shared" si="8"/>
        <v>2.5426000000000002</v>
      </c>
      <c r="I36" s="65">
        <f t="shared" si="8"/>
        <v>2.5794999999999999</v>
      </c>
      <c r="J36" s="65">
        <f t="shared" si="8"/>
        <v>2.6313</v>
      </c>
      <c r="K36" s="65">
        <f t="shared" si="8"/>
        <v>2.7202000000000002</v>
      </c>
      <c r="L36" s="65">
        <f t="shared" si="8"/>
        <v>2.7835000000000001</v>
      </c>
      <c r="M36" s="65">
        <f t="shared" si="8"/>
        <v>2.8165</v>
      </c>
      <c r="N36" s="65">
        <f>SUM(N32:N35)</f>
        <v>2.9110999999999998</v>
      </c>
      <c r="O36" s="76">
        <f>SUM(O32:O35)</f>
        <v>2.9175999999999997</v>
      </c>
    </row>
    <row r="37" spans="1:15" s="18" customFormat="1">
      <c r="A37" s="4"/>
      <c r="B37" s="491" t="s">
        <v>513</v>
      </c>
      <c r="C37" s="487"/>
      <c r="D37" s="71"/>
      <c r="E37" s="483">
        <f t="shared" ref="E37:M37" si="9">ROUND(SUM(D36*E16+E36*E17)/12,4)</f>
        <v>0</v>
      </c>
      <c r="F37" s="483">
        <f t="shared" si="9"/>
        <v>0</v>
      </c>
      <c r="G37" s="483">
        <f t="shared" si="9"/>
        <v>0</v>
      </c>
      <c r="H37" s="483">
        <f t="shared" si="9"/>
        <v>1.6951000000000001</v>
      </c>
      <c r="I37" s="483">
        <f t="shared" si="9"/>
        <v>2.5672000000000001</v>
      </c>
      <c r="J37" s="483">
        <f t="shared" si="9"/>
        <v>2.6139999999999999</v>
      </c>
      <c r="K37" s="483">
        <f t="shared" si="9"/>
        <v>2.6905999999999999</v>
      </c>
      <c r="L37" s="483">
        <f t="shared" si="9"/>
        <v>2.7624</v>
      </c>
      <c r="M37" s="483">
        <f t="shared" si="9"/>
        <v>2.8054999999999999</v>
      </c>
      <c r="N37" s="483">
        <f>ROUND(SUM(M36*N16+N36*N17)/12,4)</f>
        <v>2.8323</v>
      </c>
      <c r="O37" s="756">
        <f>ROUND(SUM(N36*O16+O36*O17)/12,4)</f>
        <v>2.9154</v>
      </c>
    </row>
    <row r="38" spans="1:15" s="70" customFormat="1" ht="15.75" customHeight="1">
      <c r="B38" s="491"/>
      <c r="C38" s="487"/>
      <c r="D38" s="71"/>
      <c r="E38" s="71"/>
      <c r="F38" s="71"/>
      <c r="G38" s="71"/>
      <c r="H38" s="71"/>
      <c r="I38" s="71"/>
      <c r="J38" s="71"/>
      <c r="K38" s="71"/>
      <c r="L38" s="486"/>
      <c r="M38" s="486"/>
      <c r="N38" s="486"/>
      <c r="O38" s="492"/>
    </row>
    <row r="39" spans="1:15" s="64" customFormat="1">
      <c r="A39" s="62"/>
      <c r="B39" s="603" t="str">
        <f>'1.  LRAMVA Summary'!B32</f>
        <v>Co-Generation 1,000 - 4,999 kW</v>
      </c>
      <c r="C39" s="1156" t="str">
        <f>'2. LRAMVA Threshold'!G43</f>
        <v>kW</v>
      </c>
      <c r="D39" s="46"/>
      <c r="E39" s="46"/>
      <c r="F39" s="46"/>
      <c r="G39" s="46"/>
      <c r="H39" s="46">
        <v>4.2629000000000001</v>
      </c>
      <c r="I39" s="46">
        <v>4.3247</v>
      </c>
      <c r="J39" s="46">
        <v>4.4089999999999998</v>
      </c>
      <c r="K39" s="46">
        <v>3.7572999999999999</v>
      </c>
      <c r="L39" s="46">
        <v>3.7968000000000002</v>
      </c>
      <c r="M39" s="46">
        <v>3.8424</v>
      </c>
      <c r="N39" s="46">
        <v>3.9077000000000002</v>
      </c>
      <c r="O39" s="69">
        <v>3.9819</v>
      </c>
    </row>
    <row r="40" spans="1:15" s="18" customFormat="1" outlineLevel="1">
      <c r="A40" s="4"/>
      <c r="B40" s="535" t="s">
        <v>510</v>
      </c>
      <c r="C40" s="1157"/>
      <c r="D40" s="46"/>
      <c r="E40" s="46"/>
      <c r="F40" s="46"/>
      <c r="G40" s="46"/>
      <c r="H40" s="46"/>
      <c r="I40" s="46"/>
      <c r="J40" s="46">
        <v>1.6000000000000001E-3</v>
      </c>
      <c r="K40" s="46"/>
      <c r="L40" s="46"/>
      <c r="M40" s="46"/>
      <c r="N40" s="46"/>
      <c r="O40" s="69"/>
    </row>
    <row r="41" spans="1:15" s="18" customFormat="1" outlineLevel="1">
      <c r="A41" s="4"/>
      <c r="B41" s="535" t="s">
        <v>511</v>
      </c>
      <c r="C41" s="1157"/>
      <c r="D41" s="46"/>
      <c r="E41" s="46"/>
      <c r="F41" s="46"/>
      <c r="G41" s="46"/>
      <c r="H41" s="46"/>
      <c r="I41" s="46"/>
      <c r="J41" s="46"/>
      <c r="K41" s="46"/>
      <c r="L41" s="46"/>
      <c r="M41" s="46"/>
      <c r="N41" s="46">
        <v>6.5299999999999997E-2</v>
      </c>
      <c r="O41" s="69"/>
    </row>
    <row r="42" spans="1:15" s="18" customFormat="1" outlineLevel="1">
      <c r="A42" s="4"/>
      <c r="B42" s="535" t="s">
        <v>765</v>
      </c>
      <c r="C42" s="1157"/>
      <c r="D42" s="46"/>
      <c r="E42" s="46"/>
      <c r="F42" s="46"/>
      <c r="G42" s="46"/>
      <c r="H42" s="46"/>
      <c r="I42" s="46"/>
      <c r="J42" s="46"/>
      <c r="K42" s="46"/>
      <c r="L42" s="46">
        <v>4.8000000000000001E-2</v>
      </c>
      <c r="M42" s="46">
        <v>4.8000000000000001E-2</v>
      </c>
      <c r="N42" s="46">
        <v>4.8000000000000001E-2</v>
      </c>
      <c r="O42" s="69">
        <v>4.8000000000000001E-2</v>
      </c>
    </row>
    <row r="43" spans="1:15" s="18" customFormat="1">
      <c r="A43" s="4"/>
      <c r="B43" s="535" t="s">
        <v>512</v>
      </c>
      <c r="C43" s="1158"/>
      <c r="D43" s="65">
        <f>SUM(D39:D42)</f>
        <v>0</v>
      </c>
      <c r="E43" s="65">
        <f t="shared" ref="E43:N43" si="10">SUM(E39:E42)</f>
        <v>0</v>
      </c>
      <c r="F43" s="65">
        <f t="shared" si="10"/>
        <v>0</v>
      </c>
      <c r="G43" s="65">
        <f t="shared" si="10"/>
        <v>0</v>
      </c>
      <c r="H43" s="65">
        <f t="shared" si="10"/>
        <v>4.2629000000000001</v>
      </c>
      <c r="I43" s="65">
        <f t="shared" si="10"/>
        <v>4.3247</v>
      </c>
      <c r="J43" s="65">
        <f t="shared" si="10"/>
        <v>4.4105999999999996</v>
      </c>
      <c r="K43" s="65">
        <f t="shared" si="10"/>
        <v>3.7572999999999999</v>
      </c>
      <c r="L43" s="65">
        <f t="shared" si="10"/>
        <v>3.8448000000000002</v>
      </c>
      <c r="M43" s="65">
        <f t="shared" si="10"/>
        <v>3.8904000000000001</v>
      </c>
      <c r="N43" s="65">
        <f t="shared" si="10"/>
        <v>4.0209999999999999</v>
      </c>
      <c r="O43" s="76">
        <f t="shared" ref="O43" si="11">SUM(O39:O42)</f>
        <v>4.0298999999999996</v>
      </c>
    </row>
    <row r="44" spans="1:15" s="14" customFormat="1">
      <c r="A44" s="72"/>
      <c r="B44" s="491" t="s">
        <v>513</v>
      </c>
      <c r="C44" s="487"/>
      <c r="D44" s="71"/>
      <c r="E44" s="483">
        <f t="shared" ref="E44:M44" si="12">ROUND(SUM(D43*E16+E43*E17)/12,4)</f>
        <v>0</v>
      </c>
      <c r="F44" s="483">
        <f t="shared" si="12"/>
        <v>0</v>
      </c>
      <c r="G44" s="483">
        <f t="shared" si="12"/>
        <v>0</v>
      </c>
      <c r="H44" s="483">
        <f t="shared" si="12"/>
        <v>2.8418999999999999</v>
      </c>
      <c r="I44" s="483">
        <f t="shared" si="12"/>
        <v>4.3041</v>
      </c>
      <c r="J44" s="483">
        <f t="shared" si="12"/>
        <v>4.3819999999999997</v>
      </c>
      <c r="K44" s="483">
        <f t="shared" si="12"/>
        <v>3.9750999999999999</v>
      </c>
      <c r="L44" s="483">
        <f t="shared" si="12"/>
        <v>3.8155999999999999</v>
      </c>
      <c r="M44" s="483">
        <f t="shared" si="12"/>
        <v>3.8752</v>
      </c>
      <c r="N44" s="483">
        <f>ROUND(SUM(M43*N16+N43*N17)/12,4)</f>
        <v>3.9121999999999999</v>
      </c>
      <c r="O44" s="756">
        <f>ROUND(SUM(N43*O16+O43*O17)/12,4)</f>
        <v>4.0269000000000004</v>
      </c>
    </row>
    <row r="45" spans="1:15" s="70" customFormat="1" ht="14.25">
      <c r="A45" s="72"/>
      <c r="B45" s="491"/>
      <c r="C45" s="487"/>
      <c r="D45" s="71"/>
      <c r="E45" s="71"/>
      <c r="F45" s="71"/>
      <c r="G45" s="71"/>
      <c r="H45" s="71"/>
      <c r="I45" s="71"/>
      <c r="J45" s="71"/>
      <c r="K45" s="71"/>
      <c r="L45" s="486"/>
      <c r="M45" s="486"/>
      <c r="N45" s="486"/>
      <c r="O45" s="492"/>
    </row>
    <row r="46" spans="1:15" s="64" customFormat="1">
      <c r="A46" s="62"/>
      <c r="B46" s="603" t="str">
        <f>'1.  LRAMVA Summary'!B33</f>
        <v>Large User</v>
      </c>
      <c r="C46" s="1156" t="str">
        <f>'2. LRAMVA Threshold'!H43</f>
        <v>kW</v>
      </c>
      <c r="D46" s="46"/>
      <c r="E46" s="46"/>
      <c r="F46" s="46"/>
      <c r="G46" s="46"/>
      <c r="H46" s="46">
        <v>2.1274000000000002</v>
      </c>
      <c r="I46" s="46">
        <v>2.1581999999999999</v>
      </c>
      <c r="J46" s="46">
        <v>2.2002999999999999</v>
      </c>
      <c r="K46" s="46">
        <v>2.2637999999999998</v>
      </c>
      <c r="L46" s="46">
        <v>2.2875999999999999</v>
      </c>
      <c r="M46" s="46">
        <v>2.3151000000000002</v>
      </c>
      <c r="N46" s="46">
        <v>2.3544999999999998</v>
      </c>
      <c r="O46" s="69">
        <v>2.3992</v>
      </c>
    </row>
    <row r="47" spans="1:15" s="18" customFormat="1" outlineLevel="1">
      <c r="A47" s="4"/>
      <c r="B47" s="535" t="s">
        <v>510</v>
      </c>
      <c r="C47" s="1157"/>
      <c r="D47" s="46"/>
      <c r="E47" s="46"/>
      <c r="F47" s="46"/>
      <c r="G47" s="46"/>
      <c r="H47" s="46"/>
      <c r="I47" s="46"/>
      <c r="J47" s="46">
        <v>1.6999999999999999E-3</v>
      </c>
      <c r="K47" s="46"/>
      <c r="L47" s="46"/>
      <c r="M47" s="46"/>
      <c r="N47" s="46"/>
      <c r="O47" s="69"/>
    </row>
    <row r="48" spans="1:15" s="18" customFormat="1" outlineLevel="1">
      <c r="A48" s="4"/>
      <c r="B48" s="535" t="s">
        <v>511</v>
      </c>
      <c r="C48" s="1157"/>
      <c r="D48" s="46"/>
      <c r="E48" s="46"/>
      <c r="F48" s="46"/>
      <c r="G48" s="46"/>
      <c r="H48" s="46"/>
      <c r="I48" s="46"/>
      <c r="J48" s="46"/>
      <c r="K48" s="46"/>
      <c r="L48" s="46"/>
      <c r="M48" s="46"/>
      <c r="N48" s="46">
        <v>3.9399999999999998E-2</v>
      </c>
      <c r="O48" s="69"/>
    </row>
    <row r="49" spans="1:15" s="18" customFormat="1" outlineLevel="1">
      <c r="A49" s="4"/>
      <c r="B49" s="535" t="s">
        <v>765</v>
      </c>
      <c r="C49" s="1157"/>
      <c r="D49" s="46"/>
      <c r="E49" s="46"/>
      <c r="F49" s="46"/>
      <c r="G49" s="46"/>
      <c r="H49" s="46"/>
      <c r="I49" s="46"/>
      <c r="J49" s="46"/>
      <c r="K49" s="46"/>
      <c r="L49" s="46">
        <v>2.8899999999999999E-2</v>
      </c>
      <c r="M49" s="46">
        <v>2.8899999999999999E-2</v>
      </c>
      <c r="N49" s="46">
        <v>2.8899999999999999E-2</v>
      </c>
      <c r="O49" s="69">
        <v>2.8899999999999999E-2</v>
      </c>
    </row>
    <row r="50" spans="1:15" s="18" customFormat="1">
      <c r="A50" s="4"/>
      <c r="B50" s="535" t="s">
        <v>512</v>
      </c>
      <c r="C50" s="1158"/>
      <c r="D50" s="65">
        <f>SUM(D46:D49)</f>
        <v>0</v>
      </c>
      <c r="E50" s="65">
        <f t="shared" ref="E50:N50" si="13">SUM(E46:E49)</f>
        <v>0</v>
      </c>
      <c r="F50" s="65">
        <f t="shared" si="13"/>
        <v>0</v>
      </c>
      <c r="G50" s="65">
        <f t="shared" si="13"/>
        <v>0</v>
      </c>
      <c r="H50" s="65">
        <f t="shared" si="13"/>
        <v>2.1274000000000002</v>
      </c>
      <c r="I50" s="65">
        <f t="shared" si="13"/>
        <v>2.1581999999999999</v>
      </c>
      <c r="J50" s="65">
        <f t="shared" si="13"/>
        <v>2.202</v>
      </c>
      <c r="K50" s="65">
        <f t="shared" si="13"/>
        <v>2.2637999999999998</v>
      </c>
      <c r="L50" s="65">
        <f t="shared" si="13"/>
        <v>2.3165</v>
      </c>
      <c r="M50" s="65">
        <f t="shared" si="13"/>
        <v>2.3440000000000003</v>
      </c>
      <c r="N50" s="65">
        <f t="shared" si="13"/>
        <v>2.4228000000000001</v>
      </c>
      <c r="O50" s="76">
        <f t="shared" ref="O50" si="14">SUM(O46:O49)</f>
        <v>2.4281000000000001</v>
      </c>
    </row>
    <row r="51" spans="1:15" s="14" customFormat="1">
      <c r="A51" s="72"/>
      <c r="B51" s="491" t="s">
        <v>513</v>
      </c>
      <c r="C51" s="487"/>
      <c r="D51" s="71"/>
      <c r="E51" s="483">
        <f t="shared" ref="E51:M51" si="15">ROUND(SUM(D50*E16+E50*E17)/12,4)</f>
        <v>0</v>
      </c>
      <c r="F51" s="483">
        <f t="shared" si="15"/>
        <v>0</v>
      </c>
      <c r="G51" s="483">
        <f t="shared" si="15"/>
        <v>0</v>
      </c>
      <c r="H51" s="483">
        <f t="shared" si="15"/>
        <v>1.4182999999999999</v>
      </c>
      <c r="I51" s="483">
        <f t="shared" si="15"/>
        <v>2.1478999999999999</v>
      </c>
      <c r="J51" s="483">
        <f t="shared" si="15"/>
        <v>2.1873999999999998</v>
      </c>
      <c r="K51" s="483">
        <f t="shared" si="15"/>
        <v>2.2431999999999999</v>
      </c>
      <c r="L51" s="483">
        <f t="shared" si="15"/>
        <v>2.2989000000000002</v>
      </c>
      <c r="M51" s="483">
        <f t="shared" si="15"/>
        <v>2.3348</v>
      </c>
      <c r="N51" s="483">
        <f>ROUND(SUM(M50*N16+N50*N17)/12,4)</f>
        <v>2.3571</v>
      </c>
      <c r="O51" s="756">
        <f>ROUND(SUM(N50*O16+O50*O17)/12,4)</f>
        <v>2.4262999999999999</v>
      </c>
    </row>
    <row r="52" spans="1:15" s="70" customFormat="1" ht="14.25">
      <c r="A52" s="72"/>
      <c r="B52" s="491"/>
      <c r="C52" s="487"/>
      <c r="D52" s="71"/>
      <c r="E52" s="71"/>
      <c r="F52" s="71"/>
      <c r="G52" s="71"/>
      <c r="H52" s="71"/>
      <c r="I52" s="71"/>
      <c r="J52" s="71"/>
      <c r="K52" s="71"/>
      <c r="L52" s="493"/>
      <c r="M52" s="493"/>
      <c r="N52" s="493"/>
      <c r="O52" s="492"/>
    </row>
    <row r="53" spans="1:15" s="64" customFormat="1">
      <c r="A53" s="62"/>
      <c r="B53" s="603" t="str">
        <f>'1.  LRAMVA Summary'!B34</f>
        <v>Street Lighting</v>
      </c>
      <c r="C53" s="1156" t="str">
        <f>'2. LRAMVA Threshold'!I43</f>
        <v>kW</v>
      </c>
      <c r="D53" s="46"/>
      <c r="E53" s="46"/>
      <c r="F53" s="46"/>
      <c r="G53" s="46"/>
      <c r="H53" s="46">
        <v>8.2319999999999993</v>
      </c>
      <c r="I53" s="46">
        <v>8.3513999999999999</v>
      </c>
      <c r="J53" s="46">
        <v>8.5143000000000004</v>
      </c>
      <c r="K53" s="46">
        <v>8.2073</v>
      </c>
      <c r="L53" s="46">
        <v>8.2934999999999999</v>
      </c>
      <c r="M53" s="46">
        <v>8.3930000000000007</v>
      </c>
      <c r="N53" s="46">
        <v>8.5357000000000003</v>
      </c>
      <c r="O53" s="69">
        <v>8.6979000000000006</v>
      </c>
    </row>
    <row r="54" spans="1:15" s="18" customFormat="1" outlineLevel="1">
      <c r="A54" s="4"/>
      <c r="B54" s="535" t="s">
        <v>510</v>
      </c>
      <c r="C54" s="1157"/>
      <c r="D54" s="46"/>
      <c r="E54" s="46"/>
      <c r="F54" s="46"/>
      <c r="G54" s="46"/>
      <c r="H54" s="46"/>
      <c r="I54" s="46"/>
      <c r="J54" s="46">
        <v>7.4000000000000003E-3</v>
      </c>
      <c r="K54" s="46"/>
      <c r="L54" s="46"/>
      <c r="M54" s="46"/>
      <c r="N54" s="46"/>
      <c r="O54" s="69"/>
    </row>
    <row r="55" spans="1:15" s="18" customFormat="1" outlineLevel="1">
      <c r="A55" s="4"/>
      <c r="B55" s="535" t="s">
        <v>511</v>
      </c>
      <c r="C55" s="1157"/>
      <c r="D55" s="46"/>
      <c r="E55" s="46"/>
      <c r="F55" s="46"/>
      <c r="G55" s="46"/>
      <c r="H55" s="46"/>
      <c r="I55" s="46"/>
      <c r="J55" s="46"/>
      <c r="K55" s="46"/>
      <c r="L55" s="46"/>
      <c r="M55" s="46"/>
      <c r="N55" s="46">
        <v>0.14269999999999999</v>
      </c>
      <c r="O55" s="69"/>
    </row>
    <row r="56" spans="1:15" s="18" customFormat="1" outlineLevel="1">
      <c r="A56" s="4"/>
      <c r="B56" s="535" t="s">
        <v>765</v>
      </c>
      <c r="C56" s="1157"/>
      <c r="D56" s="46"/>
      <c r="E56" s="46"/>
      <c r="F56" s="46"/>
      <c r="G56" s="46"/>
      <c r="H56" s="46"/>
      <c r="I56" s="46"/>
      <c r="J56" s="46"/>
      <c r="K56" s="46"/>
      <c r="L56" s="46">
        <v>0.1048</v>
      </c>
      <c r="M56" s="46">
        <v>0.1048</v>
      </c>
      <c r="N56" s="46">
        <v>0.1048</v>
      </c>
      <c r="O56" s="69">
        <v>0.1048</v>
      </c>
    </row>
    <row r="57" spans="1:15" s="18" customFormat="1">
      <c r="A57" s="4"/>
      <c r="B57" s="535" t="s">
        <v>512</v>
      </c>
      <c r="C57" s="1158"/>
      <c r="D57" s="65">
        <f>SUM(D53:D56)</f>
        <v>0</v>
      </c>
      <c r="E57" s="65">
        <f t="shared" ref="E57:N57" si="16">SUM(E53:E56)</f>
        <v>0</v>
      </c>
      <c r="F57" s="65">
        <f t="shared" si="16"/>
        <v>0</v>
      </c>
      <c r="G57" s="65">
        <f t="shared" si="16"/>
        <v>0</v>
      </c>
      <c r="H57" s="65">
        <f t="shared" si="16"/>
        <v>8.2319999999999993</v>
      </c>
      <c r="I57" s="65">
        <f t="shared" si="16"/>
        <v>8.3513999999999999</v>
      </c>
      <c r="J57" s="65">
        <f t="shared" si="16"/>
        <v>8.5217000000000009</v>
      </c>
      <c r="K57" s="65">
        <f t="shared" si="16"/>
        <v>8.2073</v>
      </c>
      <c r="L57" s="65">
        <f t="shared" si="16"/>
        <v>8.398299999999999</v>
      </c>
      <c r="M57" s="65">
        <f t="shared" si="16"/>
        <v>8.4978000000000016</v>
      </c>
      <c r="N57" s="65">
        <f t="shared" si="16"/>
        <v>8.7832000000000008</v>
      </c>
      <c r="O57" s="76">
        <f t="shared" ref="O57" si="17">SUM(O53:O56)</f>
        <v>8.8027000000000015</v>
      </c>
    </row>
    <row r="58" spans="1:15" s="14" customFormat="1">
      <c r="A58" s="72"/>
      <c r="B58" s="491" t="s">
        <v>513</v>
      </c>
      <c r="C58" s="487"/>
      <c r="D58" s="71"/>
      <c r="E58" s="483">
        <f t="shared" ref="E58:M58" si="18">ROUND(SUM(D57*E16+E57*E17)/12,4)</f>
        <v>0</v>
      </c>
      <c r="F58" s="483">
        <f t="shared" si="18"/>
        <v>0</v>
      </c>
      <c r="G58" s="483">
        <f t="shared" si="18"/>
        <v>0</v>
      </c>
      <c r="H58" s="483">
        <f t="shared" si="18"/>
        <v>5.4880000000000004</v>
      </c>
      <c r="I58" s="483">
        <f t="shared" si="18"/>
        <v>8.3116000000000003</v>
      </c>
      <c r="J58" s="483">
        <f t="shared" si="18"/>
        <v>8.4649000000000001</v>
      </c>
      <c r="K58" s="483">
        <f t="shared" si="18"/>
        <v>8.3120999999999992</v>
      </c>
      <c r="L58" s="483">
        <f t="shared" si="18"/>
        <v>8.3346</v>
      </c>
      <c r="M58" s="483">
        <f t="shared" si="18"/>
        <v>8.4646000000000008</v>
      </c>
      <c r="N58" s="483">
        <f>ROUND(SUM(M57*N16+N57*N17)/12,4)</f>
        <v>8.5454000000000008</v>
      </c>
      <c r="O58" s="756">
        <f>ROUND(SUM(N57*O16+O57*O17)/12,4)</f>
        <v>8.7962000000000007</v>
      </c>
    </row>
    <row r="59" spans="1:15" s="70" customFormat="1" ht="14.25">
      <c r="A59" s="72"/>
      <c r="B59" s="491"/>
      <c r="C59" s="487"/>
      <c r="D59" s="71"/>
      <c r="E59" s="71"/>
      <c r="F59" s="71"/>
      <c r="G59" s="71"/>
      <c r="H59" s="71"/>
      <c r="I59" s="71"/>
      <c r="J59" s="71"/>
      <c r="K59" s="71"/>
      <c r="L59" s="493"/>
      <c r="M59" s="493"/>
      <c r="N59" s="493"/>
      <c r="O59" s="492"/>
    </row>
    <row r="60" spans="1:15" s="64" customFormat="1">
      <c r="A60" s="62"/>
      <c r="B60" s="603" t="str">
        <f>'1.  LRAMVA Summary'!B35</f>
        <v>Sentinel Lighting</v>
      </c>
      <c r="C60" s="1156" t="str">
        <f>'2. LRAMVA Threshold'!J43</f>
        <v>kW</v>
      </c>
      <c r="D60" s="46"/>
      <c r="E60" s="46"/>
      <c r="F60" s="46"/>
      <c r="G60" s="46"/>
      <c r="H60" s="46">
        <v>11.1031</v>
      </c>
      <c r="I60" s="46">
        <v>11.264099999999999</v>
      </c>
      <c r="J60" s="46">
        <v>11.483700000000001</v>
      </c>
      <c r="K60" s="46">
        <v>15.217599999999999</v>
      </c>
      <c r="L60" s="46">
        <v>15.3774</v>
      </c>
      <c r="M60" s="46">
        <v>15.5619</v>
      </c>
      <c r="N60" s="46">
        <v>15.826499999999999</v>
      </c>
      <c r="O60" s="69">
        <v>16.127199999999998</v>
      </c>
    </row>
    <row r="61" spans="1:15" s="18" customFormat="1" outlineLevel="1">
      <c r="A61" s="4"/>
      <c r="B61" s="535" t="s">
        <v>510</v>
      </c>
      <c r="C61" s="1157"/>
      <c r="D61" s="46"/>
      <c r="E61" s="46"/>
      <c r="F61" s="46"/>
      <c r="G61" s="46"/>
      <c r="H61" s="46"/>
      <c r="I61" s="46"/>
      <c r="J61" s="46">
        <v>1.06E-2</v>
      </c>
      <c r="K61" s="46"/>
      <c r="L61" s="46"/>
      <c r="M61" s="46"/>
      <c r="N61" s="46"/>
      <c r="O61" s="69"/>
    </row>
    <row r="62" spans="1:15" s="18" customFormat="1" outlineLevel="1">
      <c r="A62" s="4"/>
      <c r="B62" s="535" t="s">
        <v>511</v>
      </c>
      <c r="C62" s="1157"/>
      <c r="D62" s="46"/>
      <c r="E62" s="46"/>
      <c r="F62" s="46"/>
      <c r="G62" s="46"/>
      <c r="H62" s="46"/>
      <c r="I62" s="46"/>
      <c r="J62" s="46"/>
      <c r="K62" s="46"/>
      <c r="L62" s="46"/>
      <c r="M62" s="46"/>
      <c r="N62" s="46">
        <v>0.2646</v>
      </c>
      <c r="O62" s="69"/>
    </row>
    <row r="63" spans="1:15" s="18" customFormat="1" outlineLevel="1">
      <c r="A63" s="4"/>
      <c r="B63" s="535" t="s">
        <v>765</v>
      </c>
      <c r="C63" s="1157"/>
      <c r="D63" s="46"/>
      <c r="E63" s="46"/>
      <c r="F63" s="46"/>
      <c r="G63" s="46"/>
      <c r="H63" s="46"/>
      <c r="I63" s="46"/>
      <c r="J63" s="46"/>
      <c r="K63" s="46"/>
      <c r="L63" s="46">
        <v>0.1943</v>
      </c>
      <c r="M63" s="46">
        <v>0.1943</v>
      </c>
      <c r="N63" s="46">
        <v>0.1943</v>
      </c>
      <c r="O63" s="69">
        <v>0.1943</v>
      </c>
    </row>
    <row r="64" spans="1:15" s="18" customFormat="1">
      <c r="A64" s="4"/>
      <c r="B64" s="535" t="s">
        <v>512</v>
      </c>
      <c r="C64" s="1158"/>
      <c r="D64" s="65">
        <f>SUM(D60:D63)</f>
        <v>0</v>
      </c>
      <c r="E64" s="65">
        <f t="shared" ref="E64:N64" si="19">SUM(E60:E63)</f>
        <v>0</v>
      </c>
      <c r="F64" s="65">
        <f t="shared" si="19"/>
        <v>0</v>
      </c>
      <c r="G64" s="65">
        <f t="shared" si="19"/>
        <v>0</v>
      </c>
      <c r="H64" s="65">
        <f t="shared" si="19"/>
        <v>11.1031</v>
      </c>
      <c r="I64" s="65">
        <f t="shared" si="19"/>
        <v>11.264099999999999</v>
      </c>
      <c r="J64" s="65">
        <f t="shared" si="19"/>
        <v>11.494300000000001</v>
      </c>
      <c r="K64" s="65">
        <f t="shared" si="19"/>
        <v>15.217599999999999</v>
      </c>
      <c r="L64" s="65">
        <f t="shared" si="19"/>
        <v>15.5717</v>
      </c>
      <c r="M64" s="65">
        <f t="shared" si="19"/>
        <v>15.7562</v>
      </c>
      <c r="N64" s="65">
        <f t="shared" si="19"/>
        <v>16.285399999999999</v>
      </c>
      <c r="O64" s="76">
        <f t="shared" ref="O64" si="20">SUM(O60:O63)</f>
        <v>16.321499999999997</v>
      </c>
    </row>
    <row r="65" spans="1:15" s="14" customFormat="1">
      <c r="A65" s="72"/>
      <c r="B65" s="491" t="s">
        <v>513</v>
      </c>
      <c r="C65" s="487"/>
      <c r="D65" s="71"/>
      <c r="E65" s="483">
        <f t="shared" ref="E65:M65" si="21">ROUND(SUM(D64*E16+E64*E17)/12,4)</f>
        <v>0</v>
      </c>
      <c r="F65" s="483">
        <f t="shared" si="21"/>
        <v>0</v>
      </c>
      <c r="G65" s="483">
        <f t="shared" si="21"/>
        <v>0</v>
      </c>
      <c r="H65" s="483">
        <f t="shared" si="21"/>
        <v>7.4020999999999999</v>
      </c>
      <c r="I65" s="483">
        <f>ROUND(SUM(H64*I16+I64*I17)/12,4)</f>
        <v>11.2104</v>
      </c>
      <c r="J65" s="483">
        <f t="shared" si="21"/>
        <v>11.4176</v>
      </c>
      <c r="K65" s="483">
        <f t="shared" si="21"/>
        <v>13.9765</v>
      </c>
      <c r="L65" s="483">
        <f t="shared" si="21"/>
        <v>15.4537</v>
      </c>
      <c r="M65" s="483">
        <f t="shared" si="21"/>
        <v>15.694699999999999</v>
      </c>
      <c r="N65" s="483">
        <f>ROUND(SUM(M64*N16+N64*N17)/12,4)</f>
        <v>15.8444</v>
      </c>
      <c r="O65" s="756">
        <f>ROUND(SUM(N64*O16+O64*O17)/12,4)</f>
        <v>16.3095</v>
      </c>
    </row>
    <row r="66" spans="1:15" s="14" customFormat="1">
      <c r="A66" s="72"/>
      <c r="B66" s="73"/>
      <c r="C66" s="80"/>
      <c r="D66" s="71"/>
      <c r="E66" s="71"/>
      <c r="F66" s="71"/>
      <c r="G66" s="71"/>
      <c r="H66" s="71"/>
      <c r="I66" s="71"/>
      <c r="J66" s="71"/>
      <c r="K66" s="71"/>
      <c r="L66" s="486"/>
      <c r="M66" s="486"/>
      <c r="N66" s="486"/>
      <c r="O66" s="488"/>
    </row>
    <row r="67" spans="1:15" s="64" customFormat="1">
      <c r="A67" s="62"/>
      <c r="B67" s="603" t="str">
        <f>'1.  LRAMVA Summary'!B36</f>
        <v>Unmetered Scattered Load</v>
      </c>
      <c r="C67" s="1156" t="str">
        <f>'2. LRAMVA Threshold'!K43</f>
        <v>kWh</v>
      </c>
      <c r="D67" s="46"/>
      <c r="E67" s="46"/>
      <c r="F67" s="46"/>
      <c r="G67" s="46"/>
      <c r="H67" s="46">
        <v>1.7399999999999999E-2</v>
      </c>
      <c r="I67" s="46">
        <v>1.77E-2</v>
      </c>
      <c r="J67" s="46">
        <v>1.7999999999999999E-2</v>
      </c>
      <c r="K67" s="46">
        <v>0.02</v>
      </c>
      <c r="L67" s="46">
        <v>2.0199999999999999E-2</v>
      </c>
      <c r="M67" s="46">
        <v>2.0400000000000001E-2</v>
      </c>
      <c r="N67" s="46">
        <v>2.07E-2</v>
      </c>
      <c r="O67" s="69">
        <v>2.1100000000000001E-2</v>
      </c>
    </row>
    <row r="68" spans="1:15" s="18" customFormat="1" outlineLevel="1">
      <c r="A68" s="4"/>
      <c r="B68" s="535" t="s">
        <v>510</v>
      </c>
      <c r="C68" s="1157"/>
      <c r="D68" s="46"/>
      <c r="E68" s="46"/>
      <c r="F68" s="46"/>
      <c r="G68" s="46"/>
      <c r="H68" s="46"/>
      <c r="I68" s="46"/>
      <c r="J68" s="46"/>
      <c r="K68" s="46"/>
      <c r="L68" s="46"/>
      <c r="M68" s="46"/>
      <c r="N68" s="46"/>
      <c r="O68" s="69"/>
    </row>
    <row r="69" spans="1:15" s="18" customFormat="1" outlineLevel="1">
      <c r="A69" s="4"/>
      <c r="B69" s="535" t="s">
        <v>511</v>
      </c>
      <c r="C69" s="1157"/>
      <c r="D69" s="46"/>
      <c r="E69" s="46"/>
      <c r="F69" s="46"/>
      <c r="G69" s="46"/>
      <c r="H69" s="46"/>
      <c r="I69" s="46"/>
      <c r="J69" s="46"/>
      <c r="K69" s="46"/>
      <c r="L69" s="46"/>
      <c r="M69" s="46"/>
      <c r="N69" s="46">
        <v>2.9999999999999997E-4</v>
      </c>
      <c r="O69" s="69"/>
    </row>
    <row r="70" spans="1:15" s="18" customFormat="1" outlineLevel="1">
      <c r="A70" s="4"/>
      <c r="B70" s="535" t="s">
        <v>765</v>
      </c>
      <c r="C70" s="1157"/>
      <c r="D70" s="46"/>
      <c r="E70" s="46"/>
      <c r="F70" s="46"/>
      <c r="G70" s="46"/>
      <c r="H70" s="46"/>
      <c r="I70" s="46"/>
      <c r="J70" s="46"/>
      <c r="K70" s="46"/>
      <c r="L70" s="46">
        <v>2.9999999999999997E-4</v>
      </c>
      <c r="M70" s="46">
        <v>2.9999999999999997E-4</v>
      </c>
      <c r="N70" s="46">
        <v>2.9999999999999997E-4</v>
      </c>
      <c r="O70" s="69">
        <v>2.9999999999999997E-4</v>
      </c>
    </row>
    <row r="71" spans="1:15" s="18" customFormat="1">
      <c r="A71" s="4"/>
      <c r="B71" s="535" t="s">
        <v>512</v>
      </c>
      <c r="C71" s="1158"/>
      <c r="D71" s="65">
        <f>SUM(D67:D70)</f>
        <v>0</v>
      </c>
      <c r="E71" s="65">
        <f t="shared" ref="E71:N71" si="22">SUM(E67:E70)</f>
        <v>0</v>
      </c>
      <c r="F71" s="65">
        <f>SUM(F67:F70)</f>
        <v>0</v>
      </c>
      <c r="G71" s="65">
        <f t="shared" si="22"/>
        <v>0</v>
      </c>
      <c r="H71" s="65">
        <f t="shared" si="22"/>
        <v>1.7399999999999999E-2</v>
      </c>
      <c r="I71" s="65">
        <f t="shared" si="22"/>
        <v>1.77E-2</v>
      </c>
      <c r="J71" s="65">
        <f t="shared" si="22"/>
        <v>1.7999999999999999E-2</v>
      </c>
      <c r="K71" s="65">
        <f t="shared" si="22"/>
        <v>0.02</v>
      </c>
      <c r="L71" s="65">
        <f t="shared" si="22"/>
        <v>2.0500000000000001E-2</v>
      </c>
      <c r="M71" s="65">
        <f t="shared" si="22"/>
        <v>2.0700000000000003E-2</v>
      </c>
      <c r="N71" s="65">
        <f t="shared" si="22"/>
        <v>2.1300000000000003E-2</v>
      </c>
      <c r="O71" s="76">
        <f t="shared" ref="O71" si="23">SUM(O67:O70)</f>
        <v>2.1400000000000002E-2</v>
      </c>
    </row>
    <row r="72" spans="1:15" s="14" customFormat="1">
      <c r="A72" s="72"/>
      <c r="B72" s="491" t="s">
        <v>513</v>
      </c>
      <c r="C72" s="487"/>
      <c r="D72" s="71"/>
      <c r="E72" s="483">
        <f t="shared" ref="E72:O72" si="24">ROUND(SUM(D71*E16+E71*E17)/12,4)</f>
        <v>0</v>
      </c>
      <c r="F72" s="483">
        <f t="shared" si="24"/>
        <v>0</v>
      </c>
      <c r="G72" s="483">
        <f t="shared" si="24"/>
        <v>0</v>
      </c>
      <c r="H72" s="483">
        <f t="shared" si="24"/>
        <v>1.1599999999999999E-2</v>
      </c>
      <c r="I72" s="483">
        <f t="shared" si="24"/>
        <v>1.7600000000000001E-2</v>
      </c>
      <c r="J72" s="483">
        <f t="shared" si="24"/>
        <v>1.7899999999999999E-2</v>
      </c>
      <c r="K72" s="483">
        <f t="shared" si="24"/>
        <v>1.9300000000000001E-2</v>
      </c>
      <c r="L72" s="483">
        <f t="shared" si="24"/>
        <v>2.0299999999999999E-2</v>
      </c>
      <c r="M72" s="483">
        <f t="shared" si="24"/>
        <v>2.06E-2</v>
      </c>
      <c r="N72" s="483">
        <f t="shared" si="24"/>
        <v>2.0799999999999999E-2</v>
      </c>
      <c r="O72" s="756">
        <f t="shared" si="24"/>
        <v>2.1399999999999999E-2</v>
      </c>
    </row>
    <row r="73" spans="1:15" s="14" customFormat="1">
      <c r="A73" s="72"/>
      <c r="B73" s="480"/>
      <c r="C73" s="487"/>
      <c r="D73" s="71"/>
      <c r="E73" s="483"/>
      <c r="F73" s="483"/>
      <c r="G73" s="483"/>
      <c r="H73" s="483"/>
      <c r="I73" s="483"/>
      <c r="J73" s="483"/>
      <c r="K73" s="483"/>
      <c r="L73" s="483"/>
      <c r="M73" s="483"/>
      <c r="N73" s="483"/>
      <c r="O73" s="488"/>
    </row>
    <row r="74" spans="1:15" s="64" customFormat="1">
      <c r="A74" s="62"/>
      <c r="B74" s="603">
        <f>'1.  LRAMVA Summary'!B37</f>
        <v>0</v>
      </c>
      <c r="C74" s="1156">
        <f>'2. LRAMVA Threshold'!L43</f>
        <v>0</v>
      </c>
      <c r="D74" s="46"/>
      <c r="E74" s="46"/>
      <c r="F74" s="46"/>
      <c r="G74" s="46"/>
      <c r="H74" s="46"/>
      <c r="I74" s="46"/>
      <c r="J74" s="46"/>
      <c r="K74" s="46"/>
      <c r="L74" s="46"/>
      <c r="M74" s="46"/>
      <c r="N74" s="46"/>
      <c r="O74" s="69"/>
    </row>
    <row r="75" spans="1:15" s="18" customFormat="1" outlineLevel="1">
      <c r="A75" s="4"/>
      <c r="B75" s="535" t="s">
        <v>510</v>
      </c>
      <c r="C75" s="1157"/>
      <c r="D75" s="46"/>
      <c r="E75" s="46"/>
      <c r="F75" s="46"/>
      <c r="G75" s="46"/>
      <c r="H75" s="46"/>
      <c r="I75" s="46"/>
      <c r="J75" s="46"/>
      <c r="K75" s="46"/>
      <c r="L75" s="46"/>
      <c r="M75" s="46"/>
      <c r="N75" s="46"/>
      <c r="O75" s="69"/>
    </row>
    <row r="76" spans="1:15" s="18" customFormat="1" outlineLevel="1">
      <c r="A76" s="4"/>
      <c r="B76" s="535" t="s">
        <v>511</v>
      </c>
      <c r="C76" s="1157"/>
      <c r="D76" s="46"/>
      <c r="E76" s="46"/>
      <c r="F76" s="46"/>
      <c r="G76" s="46"/>
      <c r="H76" s="46"/>
      <c r="I76" s="46"/>
      <c r="J76" s="46"/>
      <c r="K76" s="46"/>
      <c r="L76" s="46"/>
      <c r="M76" s="46"/>
      <c r="N76" s="46"/>
      <c r="O76" s="69"/>
    </row>
    <row r="77" spans="1:15" s="18" customFormat="1" outlineLevel="1">
      <c r="A77" s="4"/>
      <c r="B77" s="535" t="s">
        <v>489</v>
      </c>
      <c r="C77" s="1157"/>
      <c r="D77" s="46"/>
      <c r="E77" s="46"/>
      <c r="F77" s="46"/>
      <c r="G77" s="46"/>
      <c r="H77" s="46"/>
      <c r="I77" s="46"/>
      <c r="J77" s="46"/>
      <c r="K77" s="46"/>
      <c r="L77" s="46"/>
      <c r="M77" s="46"/>
      <c r="N77" s="46"/>
      <c r="O77" s="69"/>
    </row>
    <row r="78" spans="1:15" s="18" customFormat="1">
      <c r="A78" s="4"/>
      <c r="B78" s="535" t="s">
        <v>512</v>
      </c>
      <c r="C78" s="1158"/>
      <c r="D78" s="65">
        <f>SUM(D74:D77)</f>
        <v>0</v>
      </c>
      <c r="E78" s="65">
        <f>SUM(E74:E77)</f>
        <v>0</v>
      </c>
      <c r="F78" s="65">
        <f t="shared" ref="F78:N78" si="25">SUM(F74:F77)</f>
        <v>0</v>
      </c>
      <c r="G78" s="65">
        <f t="shared" si="25"/>
        <v>0</v>
      </c>
      <c r="H78" s="65">
        <f t="shared" si="25"/>
        <v>0</v>
      </c>
      <c r="I78" s="65">
        <f t="shared" si="25"/>
        <v>0</v>
      </c>
      <c r="J78" s="65">
        <f t="shared" si="25"/>
        <v>0</v>
      </c>
      <c r="K78" s="65">
        <f t="shared" si="25"/>
        <v>0</v>
      </c>
      <c r="L78" s="65">
        <f t="shared" si="25"/>
        <v>0</v>
      </c>
      <c r="M78" s="65">
        <f t="shared" si="25"/>
        <v>0</v>
      </c>
      <c r="N78" s="65">
        <f t="shared" si="25"/>
        <v>0</v>
      </c>
      <c r="O78" s="77"/>
    </row>
    <row r="79" spans="1:15" s="14" customFormat="1">
      <c r="A79" s="72"/>
      <c r="B79" s="491" t="s">
        <v>513</v>
      </c>
      <c r="C79" s="487"/>
      <c r="D79" s="71"/>
      <c r="E79" s="483">
        <f t="shared" ref="E79:M79" si="26">ROUND(SUM(D78*E16+E78*E17)/12,4)</f>
        <v>0</v>
      </c>
      <c r="F79" s="483">
        <f t="shared" si="26"/>
        <v>0</v>
      </c>
      <c r="G79" s="483">
        <f t="shared" si="26"/>
        <v>0</v>
      </c>
      <c r="H79" s="483">
        <f t="shared" si="26"/>
        <v>0</v>
      </c>
      <c r="I79" s="483">
        <f t="shared" si="26"/>
        <v>0</v>
      </c>
      <c r="J79" s="483">
        <f t="shared" si="26"/>
        <v>0</v>
      </c>
      <c r="K79" s="483">
        <f t="shared" si="26"/>
        <v>0</v>
      </c>
      <c r="L79" s="483">
        <f t="shared" si="26"/>
        <v>0</v>
      </c>
      <c r="M79" s="483">
        <f t="shared" si="26"/>
        <v>0</v>
      </c>
      <c r="N79" s="483">
        <f>ROUND(SUM(M78*N16+N78*N17)/12,4)</f>
        <v>0</v>
      </c>
      <c r="O79" s="488"/>
    </row>
    <row r="80" spans="1:15" s="14" customFormat="1">
      <c r="A80" s="72"/>
      <c r="B80" s="480"/>
      <c r="C80" s="487"/>
      <c r="D80" s="71"/>
      <c r="E80" s="483"/>
      <c r="F80" s="483"/>
      <c r="G80" s="483"/>
      <c r="H80" s="483"/>
      <c r="I80" s="483"/>
      <c r="J80" s="483"/>
      <c r="K80" s="483"/>
      <c r="L80" s="483"/>
      <c r="M80" s="483"/>
      <c r="N80" s="483"/>
      <c r="O80" s="488"/>
    </row>
    <row r="81" spans="1:15" s="64" customFormat="1">
      <c r="A81" s="62"/>
      <c r="B81" s="603">
        <f>'1.  LRAMVA Summary'!B38</f>
        <v>0</v>
      </c>
      <c r="C81" s="1156">
        <f>'2. LRAMVA Threshold'!M43</f>
        <v>0</v>
      </c>
      <c r="D81" s="46"/>
      <c r="E81" s="46"/>
      <c r="F81" s="46"/>
      <c r="G81" s="46"/>
      <c r="H81" s="46"/>
      <c r="I81" s="46"/>
      <c r="J81" s="46"/>
      <c r="K81" s="46"/>
      <c r="L81" s="46"/>
      <c r="M81" s="46"/>
      <c r="N81" s="46"/>
      <c r="O81" s="69"/>
    </row>
    <row r="82" spans="1:15" s="18" customFormat="1" outlineLevel="1">
      <c r="A82" s="4"/>
      <c r="B82" s="535" t="s">
        <v>510</v>
      </c>
      <c r="C82" s="1157"/>
      <c r="D82" s="46"/>
      <c r="E82" s="46"/>
      <c r="F82" s="46"/>
      <c r="G82" s="46"/>
      <c r="H82" s="46"/>
      <c r="I82" s="46"/>
      <c r="J82" s="46"/>
      <c r="K82" s="46"/>
      <c r="L82" s="46"/>
      <c r="M82" s="46"/>
      <c r="N82" s="46"/>
      <c r="O82" s="69"/>
    </row>
    <row r="83" spans="1:15" s="18" customFormat="1" outlineLevel="1">
      <c r="A83" s="4"/>
      <c r="B83" s="535" t="s">
        <v>511</v>
      </c>
      <c r="C83" s="1157"/>
      <c r="D83" s="46"/>
      <c r="E83" s="46"/>
      <c r="F83" s="46"/>
      <c r="G83" s="46"/>
      <c r="H83" s="46"/>
      <c r="I83" s="46"/>
      <c r="J83" s="46"/>
      <c r="K83" s="46"/>
      <c r="L83" s="46"/>
      <c r="M83" s="46"/>
      <c r="N83" s="46"/>
      <c r="O83" s="69"/>
    </row>
    <row r="84" spans="1:15" s="18" customFormat="1" outlineLevel="1">
      <c r="A84" s="4"/>
      <c r="B84" s="535" t="s">
        <v>489</v>
      </c>
      <c r="C84" s="1157"/>
      <c r="D84" s="46"/>
      <c r="E84" s="46"/>
      <c r="F84" s="46"/>
      <c r="G84" s="46"/>
      <c r="H84" s="46"/>
      <c r="I84" s="46"/>
      <c r="J84" s="46"/>
      <c r="K84" s="46"/>
      <c r="L84" s="46"/>
      <c r="M84" s="46"/>
      <c r="N84" s="46"/>
      <c r="O84" s="69"/>
    </row>
    <row r="85" spans="1:15" s="18" customFormat="1">
      <c r="A85" s="4"/>
      <c r="B85" s="535" t="s">
        <v>512</v>
      </c>
      <c r="C85" s="1158"/>
      <c r="D85" s="65">
        <f>SUM(D81:D84)</f>
        <v>0</v>
      </c>
      <c r="E85" s="65">
        <f>SUM(E81:E84)</f>
        <v>0</v>
      </c>
      <c r="F85" s="65">
        <f t="shared" ref="F85:N85" si="27">SUM(F81:F84)</f>
        <v>0</v>
      </c>
      <c r="G85" s="65">
        <f t="shared" si="27"/>
        <v>0</v>
      </c>
      <c r="H85" s="65">
        <f t="shared" si="27"/>
        <v>0</v>
      </c>
      <c r="I85" s="65">
        <f t="shared" si="27"/>
        <v>0</v>
      </c>
      <c r="J85" s="65">
        <f t="shared" si="27"/>
        <v>0</v>
      </c>
      <c r="K85" s="65">
        <f t="shared" si="27"/>
        <v>0</v>
      </c>
      <c r="L85" s="65">
        <f t="shared" si="27"/>
        <v>0</v>
      </c>
      <c r="M85" s="65">
        <f t="shared" si="27"/>
        <v>0</v>
      </c>
      <c r="N85" s="65">
        <f t="shared" si="27"/>
        <v>0</v>
      </c>
      <c r="O85" s="77"/>
    </row>
    <row r="86" spans="1:15" s="14" customFormat="1">
      <c r="A86" s="72"/>
      <c r="B86" s="491" t="s">
        <v>513</v>
      </c>
      <c r="C86" s="487"/>
      <c r="D86" s="71"/>
      <c r="E86" s="483">
        <f t="shared" ref="E86:N86" si="28">ROUND(SUM(D85*E16+E85*E17)/12,4)</f>
        <v>0</v>
      </c>
      <c r="F86" s="483">
        <f t="shared" si="28"/>
        <v>0</v>
      </c>
      <c r="G86" s="483">
        <f t="shared" si="28"/>
        <v>0</v>
      </c>
      <c r="H86" s="483">
        <f t="shared" si="28"/>
        <v>0</v>
      </c>
      <c r="I86" s="483">
        <f t="shared" si="28"/>
        <v>0</v>
      </c>
      <c r="J86" s="483">
        <f t="shared" si="28"/>
        <v>0</v>
      </c>
      <c r="K86" s="483">
        <f t="shared" si="28"/>
        <v>0</v>
      </c>
      <c r="L86" s="483">
        <f t="shared" si="28"/>
        <v>0</v>
      </c>
      <c r="M86" s="483">
        <f t="shared" si="28"/>
        <v>0</v>
      </c>
      <c r="N86" s="483">
        <f t="shared" si="28"/>
        <v>0</v>
      </c>
      <c r="O86" s="488"/>
    </row>
    <row r="87" spans="1:15" s="14" customFormat="1">
      <c r="A87" s="72"/>
      <c r="B87" s="480"/>
      <c r="C87" s="487"/>
      <c r="D87" s="71"/>
      <c r="E87" s="483"/>
      <c r="F87" s="483"/>
      <c r="G87" s="483"/>
      <c r="H87" s="483"/>
      <c r="I87" s="483"/>
      <c r="J87" s="483"/>
      <c r="K87" s="483"/>
      <c r="L87" s="483"/>
      <c r="M87" s="483"/>
      <c r="N87" s="483"/>
      <c r="O87" s="488"/>
    </row>
    <row r="88" spans="1:15" s="64" customFormat="1">
      <c r="A88" s="62"/>
      <c r="B88" s="603">
        <f>'1.  LRAMVA Summary'!B39</f>
        <v>0</v>
      </c>
      <c r="C88" s="1156">
        <f>'2. LRAMVA Threshold'!N43</f>
        <v>0</v>
      </c>
      <c r="D88" s="46"/>
      <c r="E88" s="46"/>
      <c r="F88" s="46"/>
      <c r="G88" s="46"/>
      <c r="H88" s="46"/>
      <c r="I88" s="46"/>
      <c r="J88" s="46"/>
      <c r="K88" s="46"/>
      <c r="L88" s="46"/>
      <c r="M88" s="46"/>
      <c r="N88" s="46"/>
      <c r="O88" s="69"/>
    </row>
    <row r="89" spans="1:15" s="18" customFormat="1" outlineLevel="1">
      <c r="A89" s="4"/>
      <c r="B89" s="535" t="s">
        <v>510</v>
      </c>
      <c r="C89" s="1157"/>
      <c r="D89" s="46"/>
      <c r="E89" s="46"/>
      <c r="F89" s="46"/>
      <c r="G89" s="46"/>
      <c r="H89" s="46"/>
      <c r="I89" s="46"/>
      <c r="J89" s="46"/>
      <c r="K89" s="46"/>
      <c r="L89" s="46"/>
      <c r="M89" s="46"/>
      <c r="N89" s="46"/>
      <c r="O89" s="69"/>
    </row>
    <row r="90" spans="1:15" s="18" customFormat="1" outlineLevel="1">
      <c r="A90" s="4"/>
      <c r="B90" s="535" t="s">
        <v>511</v>
      </c>
      <c r="C90" s="1157"/>
      <c r="D90" s="46"/>
      <c r="E90" s="46"/>
      <c r="F90" s="46"/>
      <c r="G90" s="46"/>
      <c r="H90" s="46"/>
      <c r="I90" s="46"/>
      <c r="J90" s="46"/>
      <c r="K90" s="46"/>
      <c r="L90" s="46"/>
      <c r="M90" s="46"/>
      <c r="N90" s="46"/>
      <c r="O90" s="69"/>
    </row>
    <row r="91" spans="1:15" s="18" customFormat="1" outlineLevel="1">
      <c r="A91" s="4"/>
      <c r="B91" s="535" t="s">
        <v>489</v>
      </c>
      <c r="C91" s="1157"/>
      <c r="D91" s="46"/>
      <c r="E91" s="46"/>
      <c r="F91" s="46"/>
      <c r="G91" s="46"/>
      <c r="H91" s="46"/>
      <c r="I91" s="46"/>
      <c r="J91" s="46"/>
      <c r="K91" s="46"/>
      <c r="L91" s="46"/>
      <c r="M91" s="46"/>
      <c r="N91" s="46"/>
      <c r="O91" s="69"/>
    </row>
    <row r="92" spans="1:15" s="18" customFormat="1">
      <c r="A92" s="4"/>
      <c r="B92" s="535" t="s">
        <v>512</v>
      </c>
      <c r="C92" s="1158"/>
      <c r="D92" s="65">
        <f>SUM(D88:D91)</f>
        <v>0</v>
      </c>
      <c r="E92" s="65">
        <f>SUM(E88:E91)</f>
        <v>0</v>
      </c>
      <c r="F92" s="65">
        <f t="shared" ref="F92:N92" si="29">SUM(F88:F91)</f>
        <v>0</v>
      </c>
      <c r="G92" s="65">
        <f t="shared" si="29"/>
        <v>0</v>
      </c>
      <c r="H92" s="65">
        <f t="shared" si="29"/>
        <v>0</v>
      </c>
      <c r="I92" s="65">
        <f t="shared" si="29"/>
        <v>0</v>
      </c>
      <c r="J92" s="65">
        <f t="shared" si="29"/>
        <v>0</v>
      </c>
      <c r="K92" s="65">
        <f t="shared" si="29"/>
        <v>0</v>
      </c>
      <c r="L92" s="65">
        <f t="shared" si="29"/>
        <v>0</v>
      </c>
      <c r="M92" s="65">
        <f t="shared" si="29"/>
        <v>0</v>
      </c>
      <c r="N92" s="65">
        <f t="shared" si="29"/>
        <v>0</v>
      </c>
      <c r="O92" s="77"/>
    </row>
    <row r="93" spans="1:15" s="14" customFormat="1">
      <c r="A93" s="72"/>
      <c r="B93" s="491" t="s">
        <v>513</v>
      </c>
      <c r="C93" s="487"/>
      <c r="D93" s="71"/>
      <c r="E93" s="483">
        <f t="shared" ref="E93:M93" si="30">ROUND(SUM(D92*E16+E92*E17)/12,4)</f>
        <v>0</v>
      </c>
      <c r="F93" s="483">
        <f t="shared" si="30"/>
        <v>0</v>
      </c>
      <c r="G93" s="483">
        <f t="shared" si="30"/>
        <v>0</v>
      </c>
      <c r="H93" s="483">
        <f t="shared" si="30"/>
        <v>0</v>
      </c>
      <c r="I93" s="483">
        <f t="shared" si="30"/>
        <v>0</v>
      </c>
      <c r="J93" s="483">
        <f t="shared" si="30"/>
        <v>0</v>
      </c>
      <c r="K93" s="483">
        <f t="shared" si="30"/>
        <v>0</v>
      </c>
      <c r="L93" s="483">
        <f t="shared" si="30"/>
        <v>0</v>
      </c>
      <c r="M93" s="483">
        <f t="shared" si="30"/>
        <v>0</v>
      </c>
      <c r="N93" s="483">
        <f>ROUND(SUM(M92*N16+N92*N17)/12,4)</f>
        <v>0</v>
      </c>
      <c r="O93" s="488"/>
    </row>
    <row r="94" spans="1:15" s="14" customFormat="1">
      <c r="A94" s="72"/>
      <c r="B94" s="480"/>
      <c r="C94" s="487"/>
      <c r="D94" s="71"/>
      <c r="E94" s="483"/>
      <c r="F94" s="483"/>
      <c r="G94" s="483"/>
      <c r="H94" s="483"/>
      <c r="I94" s="483"/>
      <c r="J94" s="483"/>
      <c r="K94" s="483"/>
      <c r="L94" s="483"/>
      <c r="M94" s="483"/>
      <c r="N94" s="483"/>
      <c r="O94" s="488"/>
    </row>
    <row r="95" spans="1:15" s="64" customFormat="1">
      <c r="A95" s="62"/>
      <c r="B95" s="603">
        <f>'1.  LRAMVA Summary'!B40</f>
        <v>0</v>
      </c>
      <c r="C95" s="1156">
        <f>'2. LRAMVA Threshold'!O43</f>
        <v>0</v>
      </c>
      <c r="D95" s="46"/>
      <c r="E95" s="46"/>
      <c r="F95" s="46"/>
      <c r="G95" s="46"/>
      <c r="H95" s="46"/>
      <c r="I95" s="46"/>
      <c r="J95" s="46"/>
      <c r="K95" s="46"/>
      <c r="L95" s="46"/>
      <c r="M95" s="46"/>
      <c r="N95" s="46"/>
      <c r="O95" s="69"/>
    </row>
    <row r="96" spans="1:15" s="18" customFormat="1" outlineLevel="1">
      <c r="A96" s="4"/>
      <c r="B96" s="535" t="s">
        <v>510</v>
      </c>
      <c r="C96" s="1157"/>
      <c r="D96" s="46"/>
      <c r="E96" s="46"/>
      <c r="F96" s="46"/>
      <c r="G96" s="46"/>
      <c r="H96" s="46"/>
      <c r="I96" s="46"/>
      <c r="J96" s="46"/>
      <c r="K96" s="46"/>
      <c r="L96" s="46"/>
      <c r="M96" s="46"/>
      <c r="N96" s="46"/>
      <c r="O96" s="69"/>
    </row>
    <row r="97" spans="1:15" s="18" customFormat="1" outlineLevel="1">
      <c r="A97" s="4"/>
      <c r="B97" s="535" t="s">
        <v>511</v>
      </c>
      <c r="C97" s="1157"/>
      <c r="D97" s="46"/>
      <c r="E97" s="46"/>
      <c r="F97" s="46"/>
      <c r="G97" s="46"/>
      <c r="H97" s="46"/>
      <c r="I97" s="46"/>
      <c r="J97" s="46"/>
      <c r="K97" s="46"/>
      <c r="L97" s="46"/>
      <c r="M97" s="46"/>
      <c r="N97" s="46"/>
      <c r="O97" s="69"/>
    </row>
    <row r="98" spans="1:15" s="18" customFormat="1" outlineLevel="1">
      <c r="A98" s="4"/>
      <c r="B98" s="535" t="s">
        <v>489</v>
      </c>
      <c r="C98" s="1157"/>
      <c r="D98" s="46"/>
      <c r="E98" s="46"/>
      <c r="F98" s="46"/>
      <c r="G98" s="46"/>
      <c r="H98" s="46"/>
      <c r="I98" s="46"/>
      <c r="J98" s="46"/>
      <c r="K98" s="46"/>
      <c r="L98" s="46"/>
      <c r="M98" s="46"/>
      <c r="N98" s="46"/>
      <c r="O98" s="69"/>
    </row>
    <row r="99" spans="1:15" s="18" customFormat="1">
      <c r="A99" s="4"/>
      <c r="B99" s="535" t="s">
        <v>512</v>
      </c>
      <c r="C99" s="1158"/>
      <c r="D99" s="65">
        <f>SUM(D95:D98)</f>
        <v>0</v>
      </c>
      <c r="E99" s="65">
        <f>SUM(E95:E98)</f>
        <v>0</v>
      </c>
      <c r="F99" s="65">
        <f t="shared" ref="F99:N99" si="31">SUM(F95:F98)</f>
        <v>0</v>
      </c>
      <c r="G99" s="65">
        <f t="shared" si="31"/>
        <v>0</v>
      </c>
      <c r="H99" s="65">
        <f t="shared" si="31"/>
        <v>0</v>
      </c>
      <c r="I99" s="65">
        <f t="shared" si="31"/>
        <v>0</v>
      </c>
      <c r="J99" s="65">
        <f t="shared" si="31"/>
        <v>0</v>
      </c>
      <c r="K99" s="65">
        <f t="shared" si="31"/>
        <v>0</v>
      </c>
      <c r="L99" s="65">
        <f t="shared" si="31"/>
        <v>0</v>
      </c>
      <c r="M99" s="65">
        <f t="shared" si="31"/>
        <v>0</v>
      </c>
      <c r="N99" s="65">
        <f t="shared" si="31"/>
        <v>0</v>
      </c>
      <c r="O99" s="77"/>
    </row>
    <row r="100" spans="1:15" s="14" customFormat="1">
      <c r="A100" s="72"/>
      <c r="B100" s="491" t="s">
        <v>513</v>
      </c>
      <c r="C100" s="487"/>
      <c r="D100" s="71"/>
      <c r="E100" s="483">
        <f t="shared" ref="E100:M100" si="32">ROUND(SUM(D99*E16+E99*E17)/12,4)</f>
        <v>0</v>
      </c>
      <c r="F100" s="483">
        <f t="shared" si="32"/>
        <v>0</v>
      </c>
      <c r="G100" s="483">
        <f t="shared" si="32"/>
        <v>0</v>
      </c>
      <c r="H100" s="483">
        <f t="shared" si="32"/>
        <v>0</v>
      </c>
      <c r="I100" s="483">
        <f t="shared" si="32"/>
        <v>0</v>
      </c>
      <c r="J100" s="483">
        <f t="shared" si="32"/>
        <v>0</v>
      </c>
      <c r="K100" s="483">
        <f t="shared" si="32"/>
        <v>0</v>
      </c>
      <c r="L100" s="483">
        <f t="shared" si="32"/>
        <v>0</v>
      </c>
      <c r="M100" s="483">
        <f t="shared" si="32"/>
        <v>0</v>
      </c>
      <c r="N100" s="483">
        <f>ROUND(SUM(M99*N16+N99*N17)/12,4)</f>
        <v>0</v>
      </c>
      <c r="O100" s="488"/>
    </row>
    <row r="101" spans="1:15" s="14" customFormat="1">
      <c r="A101" s="72"/>
      <c r="B101" s="480"/>
      <c r="C101" s="487"/>
      <c r="D101" s="71"/>
      <c r="E101" s="483"/>
      <c r="F101" s="483"/>
      <c r="G101" s="483"/>
      <c r="H101" s="483"/>
      <c r="I101" s="483"/>
      <c r="J101" s="483"/>
      <c r="K101" s="483"/>
      <c r="L101" s="483"/>
      <c r="M101" s="483"/>
      <c r="N101" s="483"/>
      <c r="O101" s="488"/>
    </row>
    <row r="102" spans="1:15" s="64" customFormat="1">
      <c r="A102" s="62"/>
      <c r="B102" s="603">
        <f>'1.  LRAMVA Summary'!B41</f>
        <v>0</v>
      </c>
      <c r="C102" s="1156">
        <f>'2. LRAMVA Threshold'!P43</f>
        <v>0</v>
      </c>
      <c r="D102" s="46"/>
      <c r="E102" s="46"/>
      <c r="F102" s="46"/>
      <c r="G102" s="46"/>
      <c r="H102" s="46"/>
      <c r="I102" s="46"/>
      <c r="J102" s="46"/>
      <c r="K102" s="46"/>
      <c r="L102" s="46"/>
      <c r="M102" s="46"/>
      <c r="N102" s="46"/>
      <c r="O102" s="69"/>
    </row>
    <row r="103" spans="1:15" s="18" customFormat="1" outlineLevel="1">
      <c r="A103" s="4"/>
      <c r="B103" s="535" t="s">
        <v>510</v>
      </c>
      <c r="C103" s="1157"/>
      <c r="D103" s="46"/>
      <c r="E103" s="46"/>
      <c r="F103" s="46"/>
      <c r="G103" s="46"/>
      <c r="H103" s="46"/>
      <c r="I103" s="46"/>
      <c r="J103" s="46"/>
      <c r="K103" s="46"/>
      <c r="L103" s="46"/>
      <c r="M103" s="46"/>
      <c r="N103" s="46"/>
      <c r="O103" s="69"/>
    </row>
    <row r="104" spans="1:15" s="18" customFormat="1" outlineLevel="1">
      <c r="A104" s="4"/>
      <c r="B104" s="535" t="s">
        <v>511</v>
      </c>
      <c r="C104" s="1157"/>
      <c r="D104" s="46"/>
      <c r="E104" s="46"/>
      <c r="F104" s="46"/>
      <c r="G104" s="46"/>
      <c r="H104" s="46"/>
      <c r="I104" s="46"/>
      <c r="J104" s="46"/>
      <c r="K104" s="46"/>
      <c r="L104" s="46"/>
      <c r="M104" s="46"/>
      <c r="N104" s="46"/>
      <c r="O104" s="69"/>
    </row>
    <row r="105" spans="1:15" s="18" customFormat="1" outlineLevel="1">
      <c r="A105" s="4"/>
      <c r="B105" s="535" t="s">
        <v>489</v>
      </c>
      <c r="C105" s="1157"/>
      <c r="D105" s="46"/>
      <c r="E105" s="46"/>
      <c r="F105" s="46"/>
      <c r="G105" s="46"/>
      <c r="H105" s="46"/>
      <c r="I105" s="46"/>
      <c r="J105" s="46"/>
      <c r="K105" s="46"/>
      <c r="L105" s="46"/>
      <c r="M105" s="46"/>
      <c r="N105" s="46"/>
      <c r="O105" s="69"/>
    </row>
    <row r="106" spans="1:15" s="18" customFormat="1">
      <c r="A106" s="4"/>
      <c r="B106" s="535" t="s">
        <v>512</v>
      </c>
      <c r="C106" s="1158"/>
      <c r="D106" s="65">
        <f>SUM(D102:D105)</f>
        <v>0</v>
      </c>
      <c r="E106" s="65">
        <f>SUM(E102:E105)</f>
        <v>0</v>
      </c>
      <c r="F106" s="65">
        <f>SUM(F102:F105)</f>
        <v>0</v>
      </c>
      <c r="G106" s="65">
        <f t="shared" ref="G106:N106" si="33">SUM(G102:G105)</f>
        <v>0</v>
      </c>
      <c r="H106" s="65">
        <f t="shared" si="33"/>
        <v>0</v>
      </c>
      <c r="I106" s="65">
        <f t="shared" si="33"/>
        <v>0</v>
      </c>
      <c r="J106" s="65">
        <f t="shared" si="33"/>
        <v>0</v>
      </c>
      <c r="K106" s="65">
        <f t="shared" si="33"/>
        <v>0</v>
      </c>
      <c r="L106" s="65">
        <f t="shared" si="33"/>
        <v>0</v>
      </c>
      <c r="M106" s="65">
        <f t="shared" si="33"/>
        <v>0</v>
      </c>
      <c r="N106" s="65">
        <f t="shared" si="33"/>
        <v>0</v>
      </c>
      <c r="O106" s="77"/>
    </row>
    <row r="107" spans="1:15" s="14" customFormat="1">
      <c r="A107" s="72"/>
      <c r="B107" s="491" t="s">
        <v>513</v>
      </c>
      <c r="C107" s="487"/>
      <c r="D107" s="71"/>
      <c r="E107" s="483">
        <f t="shared" ref="E107:M107" si="34">ROUND(SUM(D106*E16+E106*E17)/12,4)</f>
        <v>0</v>
      </c>
      <c r="F107" s="483">
        <f t="shared" si="34"/>
        <v>0</v>
      </c>
      <c r="G107" s="483">
        <f t="shared" si="34"/>
        <v>0</v>
      </c>
      <c r="H107" s="483">
        <f t="shared" si="34"/>
        <v>0</v>
      </c>
      <c r="I107" s="483">
        <f t="shared" si="34"/>
        <v>0</v>
      </c>
      <c r="J107" s="483">
        <f t="shared" si="34"/>
        <v>0</v>
      </c>
      <c r="K107" s="483">
        <f t="shared" si="34"/>
        <v>0</v>
      </c>
      <c r="L107" s="483">
        <f t="shared" si="34"/>
        <v>0</v>
      </c>
      <c r="M107" s="483">
        <f t="shared" si="34"/>
        <v>0</v>
      </c>
      <c r="N107" s="483">
        <f>ROUND(SUM(M106*N16+N106*N17)/12,4)</f>
        <v>0</v>
      </c>
      <c r="O107" s="488"/>
    </row>
    <row r="108" spans="1:15" s="14" customFormat="1">
      <c r="A108" s="72"/>
      <c r="B108" s="480"/>
      <c r="C108" s="487"/>
      <c r="D108" s="71"/>
      <c r="E108" s="483"/>
      <c r="F108" s="483"/>
      <c r="G108" s="483"/>
      <c r="H108" s="483"/>
      <c r="I108" s="483"/>
      <c r="J108" s="483"/>
      <c r="K108" s="483"/>
      <c r="L108" s="483"/>
      <c r="M108" s="483"/>
      <c r="N108" s="483"/>
      <c r="O108" s="488"/>
    </row>
    <row r="109" spans="1:15" s="64" customFormat="1">
      <c r="A109" s="62"/>
      <c r="B109" s="603">
        <f>'1.  LRAMVA Summary'!B42</f>
        <v>0</v>
      </c>
      <c r="C109" s="1156">
        <f>'2. LRAMVA Threshold'!Q43</f>
        <v>0</v>
      </c>
      <c r="D109" s="46"/>
      <c r="E109" s="46"/>
      <c r="F109" s="46"/>
      <c r="G109" s="46"/>
      <c r="H109" s="46"/>
      <c r="I109" s="46"/>
      <c r="J109" s="46"/>
      <c r="K109" s="46"/>
      <c r="L109" s="46"/>
      <c r="M109" s="46"/>
      <c r="N109" s="46"/>
      <c r="O109" s="69"/>
    </row>
    <row r="110" spans="1:15" s="18" customFormat="1" outlineLevel="1">
      <c r="A110" s="4"/>
      <c r="B110" s="535" t="s">
        <v>510</v>
      </c>
      <c r="C110" s="1157"/>
      <c r="D110" s="46"/>
      <c r="E110" s="46"/>
      <c r="F110" s="46"/>
      <c r="G110" s="46"/>
      <c r="H110" s="46"/>
      <c r="I110" s="46"/>
      <c r="J110" s="46"/>
      <c r="K110" s="46"/>
      <c r="L110" s="46"/>
      <c r="M110" s="46"/>
      <c r="N110" s="46"/>
      <c r="O110" s="69"/>
    </row>
    <row r="111" spans="1:15" s="18" customFormat="1" outlineLevel="1">
      <c r="A111" s="4"/>
      <c r="B111" s="535" t="s">
        <v>511</v>
      </c>
      <c r="C111" s="1157"/>
      <c r="D111" s="46"/>
      <c r="E111" s="46"/>
      <c r="F111" s="46"/>
      <c r="G111" s="46"/>
      <c r="H111" s="46"/>
      <c r="I111" s="46"/>
      <c r="J111" s="46"/>
      <c r="K111" s="46"/>
      <c r="L111" s="46"/>
      <c r="M111" s="46"/>
      <c r="N111" s="46"/>
      <c r="O111" s="69"/>
    </row>
    <row r="112" spans="1:15" s="18" customFormat="1" outlineLevel="1">
      <c r="A112" s="4"/>
      <c r="B112" s="535" t="s">
        <v>489</v>
      </c>
      <c r="C112" s="1157"/>
      <c r="D112" s="46"/>
      <c r="E112" s="46"/>
      <c r="F112" s="46"/>
      <c r="G112" s="46"/>
      <c r="H112" s="46"/>
      <c r="I112" s="46"/>
      <c r="J112" s="46"/>
      <c r="K112" s="46"/>
      <c r="L112" s="46"/>
      <c r="M112" s="46"/>
      <c r="N112" s="46"/>
      <c r="O112" s="69"/>
    </row>
    <row r="113" spans="1:17" s="18" customFormat="1">
      <c r="A113" s="4"/>
      <c r="B113" s="535" t="s">
        <v>512</v>
      </c>
      <c r="C113" s="1158"/>
      <c r="D113" s="65">
        <f>SUM(D109:D112)</f>
        <v>0</v>
      </c>
      <c r="E113" s="65">
        <f>SUM(E109:E112)</f>
        <v>0</v>
      </c>
      <c r="F113" s="65">
        <f>SUM(F109:F112)</f>
        <v>0</v>
      </c>
      <c r="G113" s="65">
        <f>SUM(G109:G112)</f>
        <v>0</v>
      </c>
      <c r="H113" s="65">
        <f t="shared" ref="H113:N113" si="35">SUM(H109:H112)</f>
        <v>0</v>
      </c>
      <c r="I113" s="65">
        <f t="shared" si="35"/>
        <v>0</v>
      </c>
      <c r="J113" s="65">
        <f t="shared" si="35"/>
        <v>0</v>
      </c>
      <c r="K113" s="65">
        <f t="shared" si="35"/>
        <v>0</v>
      </c>
      <c r="L113" s="65">
        <f t="shared" si="35"/>
        <v>0</v>
      </c>
      <c r="M113" s="65">
        <f t="shared" si="35"/>
        <v>0</v>
      </c>
      <c r="N113" s="65">
        <f t="shared" si="35"/>
        <v>0</v>
      </c>
      <c r="O113" s="77"/>
    </row>
    <row r="114" spans="1:17" s="14" customFormat="1">
      <c r="A114" s="72"/>
      <c r="B114" s="491" t="s">
        <v>513</v>
      </c>
      <c r="C114" s="487"/>
      <c r="D114" s="71"/>
      <c r="E114" s="483">
        <f t="shared" ref="E114:M114" si="36">ROUND(SUM(D113*E16+E113*E17)/12,4)</f>
        <v>0</v>
      </c>
      <c r="F114" s="483">
        <f t="shared" si="36"/>
        <v>0</v>
      </c>
      <c r="G114" s="483">
        <f t="shared" si="36"/>
        <v>0</v>
      </c>
      <c r="H114" s="483">
        <f t="shared" si="36"/>
        <v>0</v>
      </c>
      <c r="I114" s="483">
        <f t="shared" si="36"/>
        <v>0</v>
      </c>
      <c r="J114" s="483">
        <f t="shared" si="36"/>
        <v>0</v>
      </c>
      <c r="K114" s="483">
        <f t="shared" si="36"/>
        <v>0</v>
      </c>
      <c r="L114" s="483">
        <f t="shared" si="36"/>
        <v>0</v>
      </c>
      <c r="M114" s="483">
        <f t="shared" si="36"/>
        <v>0</v>
      </c>
      <c r="N114" s="483">
        <f>ROUND(SUM(M113*N16+N113*N17)/12,4)</f>
        <v>0</v>
      </c>
      <c r="O114" s="488"/>
    </row>
    <row r="115" spans="1:17" s="70" customFormat="1" ht="14.25">
      <c r="A115" s="72"/>
      <c r="B115" s="74"/>
      <c r="C115" s="81"/>
      <c r="D115" s="75"/>
      <c r="E115" s="75"/>
      <c r="F115" s="75"/>
      <c r="G115" s="75"/>
      <c r="H115" s="75"/>
      <c r="I115" s="75"/>
      <c r="J115" s="75"/>
      <c r="K115" s="494"/>
      <c r="L115" s="495"/>
      <c r="M115" s="495"/>
      <c r="N115" s="495"/>
      <c r="O115" s="496"/>
    </row>
    <row r="116" spans="1:17" s="3" customFormat="1" ht="21" customHeight="1">
      <c r="A116" s="4"/>
      <c r="B116" s="497" t="s">
        <v>609</v>
      </c>
      <c r="C116" s="98"/>
      <c r="D116" s="498"/>
      <c r="E116" s="498"/>
      <c r="F116" s="498"/>
      <c r="G116" s="498"/>
      <c r="H116" s="498"/>
      <c r="I116" s="498"/>
      <c r="J116" s="498"/>
      <c r="K116" s="498"/>
      <c r="L116" s="498"/>
      <c r="M116" s="498"/>
      <c r="N116" s="498"/>
      <c r="O116" s="498"/>
    </row>
    <row r="119" spans="1:17" ht="15.75">
      <c r="B119" s="118" t="s">
        <v>483</v>
      </c>
      <c r="J119" s="18"/>
    </row>
    <row r="120" spans="1:17" s="14" customFormat="1" ht="75.75" customHeight="1">
      <c r="A120" s="72"/>
      <c r="B120" s="1160" t="s">
        <v>666</v>
      </c>
      <c r="C120" s="1160"/>
      <c r="D120" s="1160"/>
      <c r="E120" s="1160"/>
      <c r="F120" s="1160"/>
      <c r="G120" s="1160"/>
      <c r="H120" s="1160"/>
      <c r="I120" s="1160"/>
      <c r="J120" s="1160"/>
      <c r="K120" s="1160"/>
      <c r="L120" s="1160"/>
      <c r="M120" s="1160"/>
      <c r="N120" s="1160"/>
      <c r="O120" s="1160"/>
      <c r="P120" s="1160"/>
    </row>
    <row r="121" spans="1:17" s="18" customFormat="1" ht="9" customHeight="1">
      <c r="A121" s="4"/>
      <c r="B121" s="118"/>
      <c r="C121" s="78"/>
    </row>
    <row r="122" spans="1:17" ht="63.75" customHeight="1">
      <c r="B122" s="244" t="s">
        <v>234</v>
      </c>
      <c r="C122" s="244" t="str">
        <f>'1.  LRAMVA Summary'!D52</f>
        <v>Residential</v>
      </c>
      <c r="D122" s="244" t="str">
        <f>'1.  LRAMVA Summary'!E52</f>
        <v>GS&lt;50 kW</v>
      </c>
      <c r="E122" s="244" t="str">
        <f>'1.  LRAMVA Summary'!F52</f>
        <v>General Service 50 - 4,999 kW</v>
      </c>
      <c r="F122" s="244" t="str">
        <f>'1.  LRAMVA Summary'!G52</f>
        <v>Co-Generation 1,000 - 4,999 kW</v>
      </c>
      <c r="G122" s="244" t="str">
        <f>'1.  LRAMVA Summary'!H52</f>
        <v>Large User</v>
      </c>
      <c r="H122" s="244" t="str">
        <f>'1.  LRAMVA Summary'!I52</f>
        <v>Street Lighting</v>
      </c>
      <c r="I122" s="244" t="str">
        <f>'1.  LRAMVA Summary'!J52</f>
        <v>Sentinel Lighting</v>
      </c>
      <c r="J122" s="244" t="str">
        <f>'1.  LRAMVA Summary'!K52</f>
        <v>Unmetered Scattered Load</v>
      </c>
      <c r="K122" s="244" t="str">
        <f>'1.  LRAMVA Summary'!L52</f>
        <v/>
      </c>
      <c r="L122" s="244" t="str">
        <f>'1.  LRAMVA Summary'!M52</f>
        <v/>
      </c>
      <c r="M122" s="244" t="str">
        <f>'1.  LRAMVA Summary'!N52</f>
        <v/>
      </c>
      <c r="N122" s="244" t="str">
        <f>'1.  LRAMVA Summary'!O52</f>
        <v/>
      </c>
      <c r="O122" s="244" t="str">
        <f>'1.  LRAMVA Summary'!P52</f>
        <v/>
      </c>
      <c r="P122" s="244" t="str">
        <f>'1.  LRAMVA Summary'!Q52</f>
        <v/>
      </c>
      <c r="Q122" s="18"/>
    </row>
    <row r="123" spans="1:17" s="18" customFormat="1">
      <c r="A123" s="91"/>
      <c r="B123" s="584"/>
      <c r="C123" s="585" t="str">
        <f>'1.  LRAMVA Summary'!D53</f>
        <v>kWh</v>
      </c>
      <c r="D123" s="585" t="str">
        <f>'1.  LRAMVA Summary'!E53</f>
        <v>kWh</v>
      </c>
      <c r="E123" s="585" t="str">
        <f>'1.  LRAMVA Summary'!F53</f>
        <v>kW</v>
      </c>
      <c r="F123" s="585" t="str">
        <f>'1.  LRAMVA Summary'!G53</f>
        <v>kW</v>
      </c>
      <c r="G123" s="585" t="str">
        <f>'1.  LRAMVA Summary'!H53</f>
        <v>kW</v>
      </c>
      <c r="H123" s="585" t="str">
        <f>'1.  LRAMVA Summary'!I53</f>
        <v>kW</v>
      </c>
      <c r="I123" s="585" t="str">
        <f>'1.  LRAMVA Summary'!J53</f>
        <v>kW</v>
      </c>
      <c r="J123" s="585" t="str">
        <f>'1.  LRAMVA Summary'!K53</f>
        <v>kWh</v>
      </c>
      <c r="K123" s="585">
        <f>'1.  LRAMVA Summary'!L53</f>
        <v>0</v>
      </c>
      <c r="L123" s="585">
        <f>'1.  LRAMVA Summary'!M53</f>
        <v>0</v>
      </c>
      <c r="M123" s="585">
        <f>'1.  LRAMVA Summary'!N53</f>
        <v>0</v>
      </c>
      <c r="N123" s="585">
        <f>'1.  LRAMVA Summary'!O53</f>
        <v>0</v>
      </c>
      <c r="O123" s="585">
        <f>'1.  LRAMVA Summary'!P53</f>
        <v>0</v>
      </c>
      <c r="P123" s="586">
        <f>'1.  LRAMVA Summary'!Q53</f>
        <v>0</v>
      </c>
    </row>
    <row r="124" spans="1:17">
      <c r="B124" s="499">
        <v>2011</v>
      </c>
      <c r="C124" s="680">
        <f t="shared" ref="C124:C129" si="37">HLOOKUP(B124,$E$15:$O$114,9,FALSE)</f>
        <v>0</v>
      </c>
      <c r="D124" s="681">
        <f>HLOOKUP(B124,$E$15:$O$114,16,FALSE)</f>
        <v>0</v>
      </c>
      <c r="E124" s="682">
        <f>HLOOKUP(B124,$E$15:$O$114,23,FALSE)</f>
        <v>0</v>
      </c>
      <c r="F124" s="681">
        <f>HLOOKUP(B124,$E$15:$O$114,30,FALSE)</f>
        <v>0</v>
      </c>
      <c r="G124" s="682">
        <f>HLOOKUP(B124,$E$15:$O$114,37,FALSE)</f>
        <v>0</v>
      </c>
      <c r="H124" s="681">
        <f>HLOOKUP(B124,$E$15:$O$114,44,FALSE)</f>
        <v>0</v>
      </c>
      <c r="I124" s="682">
        <f>HLOOKUP(B124,$E$15:$O$114,51,FALSE)</f>
        <v>0</v>
      </c>
      <c r="J124" s="682">
        <f>HLOOKUP(B124,$E$15:$O$114,58,FALSE)</f>
        <v>0</v>
      </c>
      <c r="K124" s="682">
        <f>HLOOKUP(B124,$E$15:$O$114,65,FALSE)</f>
        <v>0</v>
      </c>
      <c r="L124" s="682">
        <f>HLOOKUP(B124,$E$15:$O$114,72,FALSE)</f>
        <v>0</v>
      </c>
      <c r="M124" s="682">
        <f>HLOOKUP(B124,$E$15:$O$114,79,FALSE)</f>
        <v>0</v>
      </c>
      <c r="N124" s="682">
        <f>HLOOKUP(B124,$E$15:$O$114,86,FALSE)</f>
        <v>0</v>
      </c>
      <c r="O124" s="682">
        <f>HLOOKUP(B124,$E$15:$O$114,93,FALSE)</f>
        <v>0</v>
      </c>
      <c r="P124" s="682">
        <f>HLOOKUP(B124,$E$15:$O$114,100,FALSE)</f>
        <v>0</v>
      </c>
    </row>
    <row r="125" spans="1:17">
      <c r="B125" s="500">
        <v>2012</v>
      </c>
      <c r="C125" s="683">
        <f t="shared" si="37"/>
        <v>0</v>
      </c>
      <c r="D125" s="684">
        <f>HLOOKUP(B125,$E$15:$O$114,16,FALSE)</f>
        <v>0</v>
      </c>
      <c r="E125" s="685">
        <f>HLOOKUP(B125,$E$15:$O$114,23,FALSE)</f>
        <v>0</v>
      </c>
      <c r="F125" s="684">
        <f>HLOOKUP(B125,$E$15:$O$114,30,FALSE)</f>
        <v>0</v>
      </c>
      <c r="G125" s="685">
        <f>HLOOKUP(B125,$E$15:$O$114,37,FALSE)</f>
        <v>0</v>
      </c>
      <c r="H125" s="684">
        <f>HLOOKUP(B125,$E$15:$O$114,44,FALSE)</f>
        <v>0</v>
      </c>
      <c r="I125" s="685">
        <f>HLOOKUP(B125,$E$15:$O$114,51,FALSE)</f>
        <v>0</v>
      </c>
      <c r="J125" s="685">
        <f>HLOOKUP(B125,$E$15:$O$114,58,FALSE)</f>
        <v>0</v>
      </c>
      <c r="K125" s="685">
        <f>HLOOKUP(B125,$E$15:$O$114,65,FALSE)</f>
        <v>0</v>
      </c>
      <c r="L125" s="685">
        <f>HLOOKUP(B125,$E$15:$O$114,72,FALSE)</f>
        <v>0</v>
      </c>
      <c r="M125" s="685">
        <f>HLOOKUP(B125,$E$15:$O$114,79,FALSE)</f>
        <v>0</v>
      </c>
      <c r="N125" s="685">
        <f>HLOOKUP(B125,$E$15:$O$114,86,FALSE)</f>
        <v>0</v>
      </c>
      <c r="O125" s="685">
        <f>HLOOKUP(B125,$E$15:$O$114,93,FALSE)</f>
        <v>0</v>
      </c>
      <c r="P125" s="685">
        <f t="shared" ref="P125:P133" si="38">HLOOKUP(B125,$E$15:$O$114,100,FALSE)</f>
        <v>0</v>
      </c>
    </row>
    <row r="126" spans="1:17">
      <c r="B126" s="500">
        <v>2013</v>
      </c>
      <c r="C126" s="683">
        <f t="shared" si="37"/>
        <v>0</v>
      </c>
      <c r="D126" s="684">
        <f t="shared" ref="D126:D133" si="39">HLOOKUP(B126,$E$15:$O$114,16,FALSE)</f>
        <v>0</v>
      </c>
      <c r="E126" s="685">
        <f t="shared" ref="E126:E133" si="40">HLOOKUP(B126,$E$15:$O$114,23,FALSE)</f>
        <v>0</v>
      </c>
      <c r="F126" s="684">
        <f t="shared" ref="F126:F133" si="41">HLOOKUP(B126,$E$15:$O$114,30,FALSE)</f>
        <v>0</v>
      </c>
      <c r="G126" s="685">
        <f t="shared" ref="G126:G132" si="42">HLOOKUP(B126,$E$15:$O$114,37,FALSE)</f>
        <v>0</v>
      </c>
      <c r="H126" s="684">
        <f t="shared" ref="H126:H133" si="43">HLOOKUP(B126,$E$15:$O$114,44,FALSE)</f>
        <v>0</v>
      </c>
      <c r="I126" s="685">
        <f t="shared" ref="I126:I133" si="44">HLOOKUP(B126,$E$15:$O$114,51,FALSE)</f>
        <v>0</v>
      </c>
      <c r="J126" s="685">
        <f t="shared" ref="J126:J133" si="45">HLOOKUP(B126,$E$15:$O$114,58,FALSE)</f>
        <v>0</v>
      </c>
      <c r="K126" s="685">
        <f t="shared" ref="K126:K133" si="46">HLOOKUP(B126,$E$15:$O$114,65,FALSE)</f>
        <v>0</v>
      </c>
      <c r="L126" s="685">
        <f>HLOOKUP(B126,$E$15:$O$114,72,FALSE)</f>
        <v>0</v>
      </c>
      <c r="M126" s="685">
        <f t="shared" ref="M126:M133" si="47">HLOOKUP(B126,$E$15:$O$114,79,FALSE)</f>
        <v>0</v>
      </c>
      <c r="N126" s="685">
        <f t="shared" ref="N126:N133" si="48">HLOOKUP(B126,$E$15:$O$114,86,FALSE)</f>
        <v>0</v>
      </c>
      <c r="O126" s="685">
        <f t="shared" ref="O126:O133" si="49">HLOOKUP(B126,$E$15:$O$114,93,FALSE)</f>
        <v>0</v>
      </c>
      <c r="P126" s="685">
        <f t="shared" si="38"/>
        <v>0</v>
      </c>
    </row>
    <row r="127" spans="1:17">
      <c r="B127" s="500">
        <v>2014</v>
      </c>
      <c r="C127" s="683">
        <f t="shared" si="37"/>
        <v>1.0500000000000001E-2</v>
      </c>
      <c r="D127" s="684">
        <f>HLOOKUP(B127,$E$15:$O$114,16,FALSE)</f>
        <v>6.7000000000000002E-3</v>
      </c>
      <c r="E127" s="685">
        <f>HLOOKUP(B127,$E$15:$O$114,23,FALSE)</f>
        <v>1.6951000000000001</v>
      </c>
      <c r="F127" s="684">
        <f>HLOOKUP(B127,$E$15:$O$114,30,FALSE)</f>
        <v>2.8418999999999999</v>
      </c>
      <c r="G127" s="685">
        <f>HLOOKUP(B127,$E$15:$O$114,37,FALSE)</f>
        <v>1.4182999999999999</v>
      </c>
      <c r="H127" s="684">
        <f>HLOOKUP(B127,$E$15:$O$114,44,FALSE)</f>
        <v>5.4880000000000004</v>
      </c>
      <c r="I127" s="685">
        <f>HLOOKUP(B127,$E$15:$O$114,51,FALSE)</f>
        <v>7.4020999999999999</v>
      </c>
      <c r="J127" s="685">
        <f>HLOOKUP(B127,$E$15:$O$114,58,FALSE)</f>
        <v>1.1599999999999999E-2</v>
      </c>
      <c r="K127" s="685">
        <f>HLOOKUP(B127,$E$15:$O$114,65,FALSE)</f>
        <v>0</v>
      </c>
      <c r="L127" s="685">
        <f>HLOOKUP(B127,$E$15:$O$114,72,FALSE)</f>
        <v>0</v>
      </c>
      <c r="M127" s="685">
        <f>HLOOKUP(B127,$E$15:$O$114,79,FALSE)</f>
        <v>0</v>
      </c>
      <c r="N127" s="685">
        <f>HLOOKUP(B127,$E$15:$O$114,86,FALSE)</f>
        <v>0</v>
      </c>
      <c r="O127" s="685">
        <f>HLOOKUP(B127,$E$15:$O$114,93,FALSE)</f>
        <v>0</v>
      </c>
      <c r="P127" s="685">
        <f>HLOOKUP(B127,$E$15:$O$114,100,FALSE)</f>
        <v>0</v>
      </c>
    </row>
    <row r="128" spans="1:17">
      <c r="B128" s="500">
        <v>2015</v>
      </c>
      <c r="C128" s="683">
        <f t="shared" si="37"/>
        <v>1.5800000000000002E-2</v>
      </c>
      <c r="D128" s="684">
        <f t="shared" si="39"/>
        <v>1.0200000000000001E-2</v>
      </c>
      <c r="E128" s="685">
        <f t="shared" si="40"/>
        <v>2.5672000000000001</v>
      </c>
      <c r="F128" s="684">
        <f t="shared" si="41"/>
        <v>4.3041</v>
      </c>
      <c r="G128" s="685">
        <f t="shared" si="42"/>
        <v>2.1478999999999999</v>
      </c>
      <c r="H128" s="684">
        <f t="shared" si="43"/>
        <v>8.3116000000000003</v>
      </c>
      <c r="I128" s="685">
        <f t="shared" si="44"/>
        <v>11.2104</v>
      </c>
      <c r="J128" s="685">
        <f t="shared" si="45"/>
        <v>1.7600000000000001E-2</v>
      </c>
      <c r="K128" s="685">
        <f t="shared" si="46"/>
        <v>0</v>
      </c>
      <c r="L128" s="685">
        <f t="shared" ref="L128:L133" si="50">HLOOKUP(B128,$E$15:$O$114,72,FALSE)</f>
        <v>0</v>
      </c>
      <c r="M128" s="685">
        <f t="shared" si="47"/>
        <v>0</v>
      </c>
      <c r="N128" s="685">
        <f t="shared" si="48"/>
        <v>0</v>
      </c>
      <c r="O128" s="685">
        <f t="shared" si="49"/>
        <v>0</v>
      </c>
      <c r="P128" s="685">
        <f t="shared" si="38"/>
        <v>0</v>
      </c>
    </row>
    <row r="129" spans="2:16">
      <c r="B129" s="500">
        <v>2016</v>
      </c>
      <c r="C129" s="683">
        <f t="shared" si="37"/>
        <v>1.34E-2</v>
      </c>
      <c r="D129" s="684">
        <f t="shared" si="39"/>
        <v>1.03E-2</v>
      </c>
      <c r="E129" s="685">
        <f t="shared" si="40"/>
        <v>2.6139999999999999</v>
      </c>
      <c r="F129" s="684">
        <f t="shared" si="41"/>
        <v>4.3819999999999997</v>
      </c>
      <c r="G129" s="685">
        <f t="shared" si="42"/>
        <v>2.1873999999999998</v>
      </c>
      <c r="H129" s="684">
        <f t="shared" si="43"/>
        <v>8.4649000000000001</v>
      </c>
      <c r="I129" s="685">
        <f t="shared" si="44"/>
        <v>11.4176</v>
      </c>
      <c r="J129" s="685">
        <f t="shared" si="45"/>
        <v>1.7899999999999999E-2</v>
      </c>
      <c r="K129" s="685">
        <f t="shared" si="46"/>
        <v>0</v>
      </c>
      <c r="L129" s="685">
        <f t="shared" si="50"/>
        <v>0</v>
      </c>
      <c r="M129" s="685">
        <f t="shared" si="47"/>
        <v>0</v>
      </c>
      <c r="N129" s="685">
        <f t="shared" si="48"/>
        <v>0</v>
      </c>
      <c r="O129" s="685">
        <f t="shared" si="49"/>
        <v>0</v>
      </c>
      <c r="P129" s="685">
        <f t="shared" si="38"/>
        <v>0</v>
      </c>
    </row>
    <row r="130" spans="2:16">
      <c r="B130" s="500">
        <v>2017</v>
      </c>
      <c r="C130" s="683">
        <f>HLOOKUP(B130,$E$15:$O$114,9,FALSE)</f>
        <v>9.4999999999999998E-3</v>
      </c>
      <c r="D130" s="684">
        <f t="shared" si="39"/>
        <v>1.0699999999999999E-2</v>
      </c>
      <c r="E130" s="685">
        <f t="shared" si="40"/>
        <v>2.6905999999999999</v>
      </c>
      <c r="F130" s="684">
        <f t="shared" si="41"/>
        <v>3.9750999999999999</v>
      </c>
      <c r="G130" s="685">
        <f t="shared" si="42"/>
        <v>2.2431999999999999</v>
      </c>
      <c r="H130" s="684">
        <f t="shared" si="43"/>
        <v>8.3120999999999992</v>
      </c>
      <c r="I130" s="685">
        <f t="shared" si="44"/>
        <v>13.9765</v>
      </c>
      <c r="J130" s="685">
        <f t="shared" si="45"/>
        <v>1.9300000000000001E-2</v>
      </c>
      <c r="K130" s="685">
        <f t="shared" si="46"/>
        <v>0</v>
      </c>
      <c r="L130" s="685">
        <f t="shared" si="50"/>
        <v>0</v>
      </c>
      <c r="M130" s="685">
        <f t="shared" si="47"/>
        <v>0</v>
      </c>
      <c r="N130" s="685">
        <f t="shared" si="48"/>
        <v>0</v>
      </c>
      <c r="O130" s="685">
        <f t="shared" si="49"/>
        <v>0</v>
      </c>
      <c r="P130" s="685">
        <f t="shared" si="38"/>
        <v>0</v>
      </c>
    </row>
    <row r="131" spans="2:16">
      <c r="B131" s="500">
        <v>2018</v>
      </c>
      <c r="C131" s="683">
        <f t="shared" ref="C131:C132" si="51">HLOOKUP(B131,$E$15:$O$114,9,FALSE)</f>
        <v>5.4999999999999997E-3</v>
      </c>
      <c r="D131" s="684">
        <f t="shared" si="39"/>
        <v>1.09E-2</v>
      </c>
      <c r="E131" s="685">
        <f t="shared" si="40"/>
        <v>2.7624</v>
      </c>
      <c r="F131" s="684">
        <f t="shared" si="41"/>
        <v>3.8155999999999999</v>
      </c>
      <c r="G131" s="685">
        <f t="shared" si="42"/>
        <v>2.2989000000000002</v>
      </c>
      <c r="H131" s="684">
        <f t="shared" si="43"/>
        <v>8.3346</v>
      </c>
      <c r="I131" s="685">
        <f t="shared" si="44"/>
        <v>15.4537</v>
      </c>
      <c r="J131" s="685">
        <f t="shared" si="45"/>
        <v>2.0299999999999999E-2</v>
      </c>
      <c r="K131" s="685">
        <f t="shared" si="46"/>
        <v>0</v>
      </c>
      <c r="L131" s="685">
        <f t="shared" si="50"/>
        <v>0</v>
      </c>
      <c r="M131" s="685">
        <f t="shared" si="47"/>
        <v>0</v>
      </c>
      <c r="N131" s="685">
        <f t="shared" si="48"/>
        <v>0</v>
      </c>
      <c r="O131" s="685">
        <f t="shared" si="49"/>
        <v>0</v>
      </c>
      <c r="P131" s="685">
        <f t="shared" si="38"/>
        <v>0</v>
      </c>
    </row>
    <row r="132" spans="2:16">
      <c r="B132" s="500">
        <v>2019</v>
      </c>
      <c r="C132" s="683">
        <f t="shared" si="51"/>
        <v>1.4E-3</v>
      </c>
      <c r="D132" s="684">
        <f t="shared" si="39"/>
        <v>1.11E-2</v>
      </c>
      <c r="E132" s="685">
        <f t="shared" si="40"/>
        <v>2.8054999999999999</v>
      </c>
      <c r="F132" s="684">
        <f t="shared" si="41"/>
        <v>3.8752</v>
      </c>
      <c r="G132" s="685">
        <f t="shared" si="42"/>
        <v>2.3348</v>
      </c>
      <c r="H132" s="684">
        <f t="shared" si="43"/>
        <v>8.4646000000000008</v>
      </c>
      <c r="I132" s="685">
        <f t="shared" si="44"/>
        <v>15.694699999999999</v>
      </c>
      <c r="J132" s="685">
        <f t="shared" si="45"/>
        <v>2.06E-2</v>
      </c>
      <c r="K132" s="685">
        <f t="shared" si="46"/>
        <v>0</v>
      </c>
      <c r="L132" s="685">
        <f t="shared" si="50"/>
        <v>0</v>
      </c>
      <c r="M132" s="685">
        <f t="shared" si="47"/>
        <v>0</v>
      </c>
      <c r="N132" s="685">
        <f t="shared" si="48"/>
        <v>0</v>
      </c>
      <c r="O132" s="685">
        <f t="shared" si="49"/>
        <v>0</v>
      </c>
      <c r="P132" s="685">
        <f t="shared" si="38"/>
        <v>0</v>
      </c>
    </row>
    <row r="133" spans="2:16">
      <c r="B133" s="501">
        <v>2020</v>
      </c>
      <c r="C133" s="686">
        <f>HLOOKUP(B133,$E$15:$O$114,9,FALSE)</f>
        <v>0</v>
      </c>
      <c r="D133" s="687">
        <f t="shared" si="39"/>
        <v>1.12E-2</v>
      </c>
      <c r="E133" s="688">
        <f t="shared" si="40"/>
        <v>2.8323</v>
      </c>
      <c r="F133" s="687">
        <f t="shared" si="41"/>
        <v>3.9121999999999999</v>
      </c>
      <c r="G133" s="688">
        <f>HLOOKUP(B133,$E$15:$O$114,37,FALSE)</f>
        <v>2.3571</v>
      </c>
      <c r="H133" s="687">
        <f t="shared" si="43"/>
        <v>8.5454000000000008</v>
      </c>
      <c r="I133" s="688">
        <f t="shared" si="44"/>
        <v>15.8444</v>
      </c>
      <c r="J133" s="688">
        <f t="shared" si="45"/>
        <v>2.0799999999999999E-2</v>
      </c>
      <c r="K133" s="688">
        <f t="shared" si="46"/>
        <v>0</v>
      </c>
      <c r="L133" s="688">
        <f t="shared" si="50"/>
        <v>0</v>
      </c>
      <c r="M133" s="688">
        <f t="shared" si="47"/>
        <v>0</v>
      </c>
      <c r="N133" s="688">
        <f t="shared" si="48"/>
        <v>0</v>
      </c>
      <c r="O133" s="688">
        <f t="shared" si="49"/>
        <v>0</v>
      </c>
      <c r="P133" s="688">
        <f t="shared" si="38"/>
        <v>0</v>
      </c>
    </row>
    <row r="134" spans="2:16" ht="18.75" customHeight="1">
      <c r="B134" s="497" t="s">
        <v>625</v>
      </c>
      <c r="C134" s="597"/>
      <c r="D134" s="598"/>
      <c r="E134" s="599"/>
      <c r="F134" s="598"/>
      <c r="G134" s="598"/>
      <c r="H134" s="598"/>
      <c r="I134" s="598"/>
      <c r="J134" s="598"/>
      <c r="K134" s="598"/>
      <c r="L134" s="598"/>
      <c r="M134" s="598"/>
      <c r="N134" s="598"/>
      <c r="O134" s="598"/>
      <c r="P134" s="598"/>
    </row>
    <row r="136" spans="2:16">
      <c r="B136" s="591" t="s">
        <v>525</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 right="0.7" top="0.75" bottom="0.75" header="0.3" footer="0.3"/>
  <pageSetup paperSize="17" scale="3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P534"/>
  <sheetViews>
    <sheetView zoomScale="40" zoomScaleNormal="40" zoomScaleSheetLayoutView="80" zoomScalePageLayoutView="85" workbookViewId="0">
      <selection activeCell="Y1" sqref="Y1"/>
    </sheetView>
  </sheetViews>
  <sheetFormatPr defaultColWidth="9" defaultRowHeight="14.25" outlineLevelRow="1" outlineLevelCol="1"/>
  <cols>
    <col min="1" max="1" width="4.5703125" style="508" customWidth="1"/>
    <col min="2" max="2" width="43.5703125" style="253" customWidth="1"/>
    <col min="3" max="3" width="14" style="253" customWidth="1"/>
    <col min="4" max="4" width="18" style="252" customWidth="1"/>
    <col min="5" max="8" width="10.42578125" style="252" customWidth="1" outlineLevel="1"/>
    <col min="9" max="13" width="9" style="252" customWidth="1" outlineLevel="1"/>
    <col min="14" max="14" width="12.42578125" style="252" customWidth="1" outlineLevel="1"/>
    <col min="15" max="15" width="17.5703125" style="252" customWidth="1"/>
    <col min="16" max="24" width="9.42578125" style="252" customWidth="1" outlineLevel="1"/>
    <col min="25" max="25" width="14" style="254" customWidth="1"/>
    <col min="26" max="26" width="14.5703125" style="254" customWidth="1"/>
    <col min="27" max="27" width="17" style="254" customWidth="1"/>
    <col min="28" max="28" width="17.5703125" style="254" customWidth="1"/>
    <col min="29" max="35" width="14.5703125" style="254" customWidth="1"/>
    <col min="36" max="38" width="15" style="254" customWidth="1"/>
    <col min="39" max="39" width="14.28515625" style="255" customWidth="1"/>
    <col min="40" max="40" width="14.5703125" style="252" customWidth="1"/>
    <col min="41" max="41" width="15" style="252" customWidth="1"/>
    <col min="42" max="42" width="14" style="252" customWidth="1"/>
    <col min="43" max="43" width="9.5703125" style="252" customWidth="1"/>
    <col min="44" max="44" width="11" style="252" customWidth="1"/>
    <col min="45" max="45" width="12" style="252" customWidth="1"/>
    <col min="46" max="46" width="6.42578125" style="252" bestFit="1" customWidth="1"/>
    <col min="47" max="51" width="9" style="252"/>
    <col min="52" max="52" width="6.42578125" style="252" bestFit="1" customWidth="1"/>
    <col min="53" max="16384" width="9" style="252"/>
  </cols>
  <sheetData>
    <row r="1" spans="1:39" ht="164.25" customHeight="1"/>
    <row r="2" spans="1:39" ht="23.25" customHeight="1" thickBot="1"/>
    <row r="3" spans="1:39" ht="25.5" customHeight="1" thickBot="1">
      <c r="B3" s="1166" t="s">
        <v>171</v>
      </c>
      <c r="C3" s="256" t="s">
        <v>175</v>
      </c>
      <c r="D3" s="506"/>
      <c r="E3" s="257"/>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9"/>
    </row>
    <row r="4" spans="1:39" ht="24" customHeight="1" thickBot="1">
      <c r="B4" s="1166"/>
      <c r="C4" s="260" t="s">
        <v>172</v>
      </c>
      <c r="D4" s="261"/>
      <c r="E4" s="262"/>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9"/>
    </row>
    <row r="5" spans="1:39" ht="29.25" customHeight="1" thickBot="1">
      <c r="B5" s="564"/>
      <c r="C5" s="1164" t="s">
        <v>550</v>
      </c>
      <c r="D5" s="1165"/>
      <c r="E5" s="262"/>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9"/>
    </row>
    <row r="6" spans="1:39" ht="20.25" customHeight="1">
      <c r="B6" s="263"/>
      <c r="C6" s="264"/>
      <c r="D6" s="265"/>
      <c r="E6" s="265"/>
      <c r="F6" s="265"/>
      <c r="G6" s="265"/>
      <c r="H6" s="265"/>
      <c r="I6" s="265"/>
      <c r="J6" s="265"/>
      <c r="K6" s="265"/>
      <c r="L6" s="265"/>
      <c r="M6" s="265"/>
      <c r="N6" s="265"/>
      <c r="O6" s="265"/>
      <c r="P6" s="265"/>
      <c r="Q6" s="265"/>
      <c r="R6" s="265"/>
      <c r="S6" s="265"/>
      <c r="T6" s="265"/>
      <c r="U6" s="265"/>
      <c r="V6" s="265"/>
      <c r="W6" s="265"/>
      <c r="X6" s="265"/>
      <c r="Y6" s="266"/>
      <c r="Z6" s="266"/>
      <c r="AA6" s="266"/>
      <c r="AB6" s="266"/>
      <c r="AC6" s="266"/>
      <c r="AD6" s="266"/>
      <c r="AE6" s="266"/>
      <c r="AF6" s="267"/>
      <c r="AG6" s="267"/>
      <c r="AH6" s="267"/>
      <c r="AI6" s="267"/>
      <c r="AJ6" s="267"/>
      <c r="AK6" s="267"/>
      <c r="AL6" s="267"/>
      <c r="AM6" s="268"/>
    </row>
    <row r="7" spans="1:39" ht="70.5" customHeight="1">
      <c r="B7" s="1166" t="s">
        <v>504</v>
      </c>
      <c r="C7" s="1167" t="s">
        <v>626</v>
      </c>
      <c r="D7" s="1167"/>
      <c r="E7" s="1167"/>
      <c r="F7" s="1167"/>
      <c r="G7" s="1167"/>
      <c r="H7" s="1167"/>
      <c r="I7" s="1167"/>
      <c r="J7" s="1167"/>
      <c r="K7" s="1167"/>
      <c r="L7" s="1167"/>
      <c r="M7" s="1167"/>
      <c r="N7" s="1167"/>
      <c r="O7" s="1167"/>
      <c r="P7" s="1167"/>
      <c r="Q7" s="1167"/>
      <c r="R7" s="1167"/>
      <c r="S7" s="1167"/>
      <c r="T7" s="1167"/>
      <c r="U7" s="1167"/>
      <c r="V7" s="1167"/>
      <c r="W7" s="1167"/>
      <c r="X7" s="1167"/>
      <c r="Y7" s="605"/>
      <c r="Z7" s="605"/>
      <c r="AA7" s="605"/>
      <c r="AB7" s="605"/>
      <c r="AC7" s="605"/>
      <c r="AD7" s="605"/>
      <c r="AE7" s="269"/>
      <c r="AF7" s="269"/>
      <c r="AG7" s="269"/>
      <c r="AH7" s="269"/>
      <c r="AI7" s="269"/>
      <c r="AJ7" s="269"/>
      <c r="AK7" s="269"/>
      <c r="AL7" s="269"/>
    </row>
    <row r="8" spans="1:39" s="270" customFormat="1" ht="58.5" customHeight="1">
      <c r="A8" s="508"/>
      <c r="B8" s="1166"/>
      <c r="C8" s="1167" t="s">
        <v>567</v>
      </c>
      <c r="D8" s="1167"/>
      <c r="E8" s="1167"/>
      <c r="F8" s="1167"/>
      <c r="G8" s="1167"/>
      <c r="H8" s="1167"/>
      <c r="I8" s="1167"/>
      <c r="J8" s="1167"/>
      <c r="K8" s="1167"/>
      <c r="L8" s="1167"/>
      <c r="M8" s="1167"/>
      <c r="N8" s="1167"/>
      <c r="O8" s="1167"/>
      <c r="P8" s="1167"/>
      <c r="Q8" s="1167"/>
      <c r="R8" s="1167"/>
      <c r="S8" s="1167"/>
      <c r="T8" s="1167"/>
      <c r="U8" s="1167"/>
      <c r="V8" s="1167"/>
      <c r="W8" s="1167"/>
      <c r="X8" s="1167"/>
      <c r="Y8" s="605"/>
      <c r="Z8" s="605"/>
      <c r="AA8" s="605"/>
      <c r="AB8" s="605"/>
      <c r="AC8" s="605"/>
      <c r="AD8" s="605"/>
      <c r="AE8" s="271"/>
      <c r="AF8" s="254"/>
      <c r="AG8" s="254"/>
      <c r="AH8" s="254"/>
      <c r="AI8" s="254"/>
      <c r="AJ8" s="254"/>
      <c r="AK8" s="254"/>
      <c r="AL8" s="254"/>
      <c r="AM8" s="255"/>
    </row>
    <row r="9" spans="1:39" s="270" customFormat="1" ht="57.75" customHeight="1">
      <c r="A9" s="508"/>
      <c r="B9" s="272"/>
      <c r="C9" s="1167" t="s">
        <v>566</v>
      </c>
      <c r="D9" s="1167"/>
      <c r="E9" s="1167"/>
      <c r="F9" s="1167"/>
      <c r="G9" s="1167"/>
      <c r="H9" s="1167"/>
      <c r="I9" s="1167"/>
      <c r="J9" s="1167"/>
      <c r="K9" s="1167"/>
      <c r="L9" s="1167"/>
      <c r="M9" s="1167"/>
      <c r="N9" s="1167"/>
      <c r="O9" s="1167"/>
      <c r="P9" s="1167"/>
      <c r="Q9" s="1167"/>
      <c r="R9" s="1167"/>
      <c r="S9" s="1167"/>
      <c r="T9" s="1167"/>
      <c r="U9" s="1167"/>
      <c r="V9" s="1167"/>
      <c r="W9" s="1167"/>
      <c r="X9" s="1167"/>
      <c r="Y9" s="605"/>
      <c r="Z9" s="605"/>
      <c r="AA9" s="605"/>
      <c r="AB9" s="605"/>
      <c r="AC9" s="605"/>
      <c r="AD9" s="605"/>
      <c r="AE9" s="271"/>
      <c r="AF9" s="254"/>
      <c r="AG9" s="254"/>
      <c r="AH9" s="254"/>
      <c r="AI9" s="254"/>
      <c r="AJ9" s="254"/>
      <c r="AK9" s="254"/>
      <c r="AL9" s="254"/>
      <c r="AM9" s="255"/>
    </row>
    <row r="10" spans="1:39" ht="41.25" customHeight="1">
      <c r="B10" s="274"/>
      <c r="C10" s="1167" t="s">
        <v>628</v>
      </c>
      <c r="D10" s="1167"/>
      <c r="E10" s="1167"/>
      <c r="F10" s="1167"/>
      <c r="G10" s="1167"/>
      <c r="H10" s="1167"/>
      <c r="I10" s="1167"/>
      <c r="J10" s="1167"/>
      <c r="K10" s="1167"/>
      <c r="L10" s="1167"/>
      <c r="M10" s="1167"/>
      <c r="N10" s="1167"/>
      <c r="O10" s="1167"/>
      <c r="P10" s="1167"/>
      <c r="Q10" s="1167"/>
      <c r="R10" s="1167"/>
      <c r="S10" s="1167"/>
      <c r="T10" s="1167"/>
      <c r="U10" s="1167"/>
      <c r="V10" s="1167"/>
      <c r="W10" s="1167"/>
      <c r="X10" s="1167"/>
      <c r="Y10" s="605"/>
      <c r="Z10" s="605"/>
      <c r="AA10" s="605"/>
      <c r="AB10" s="605"/>
      <c r="AC10" s="605"/>
      <c r="AD10" s="605"/>
      <c r="AE10" s="271"/>
      <c r="AF10" s="275"/>
      <c r="AG10" s="275"/>
      <c r="AH10" s="275"/>
      <c r="AI10" s="275"/>
      <c r="AJ10" s="275"/>
      <c r="AK10" s="275"/>
      <c r="AL10" s="275"/>
    </row>
    <row r="11" spans="1:39" ht="53.25" customHeight="1">
      <c r="C11" s="1167" t="s">
        <v>615</v>
      </c>
      <c r="D11" s="1167"/>
      <c r="E11" s="1167"/>
      <c r="F11" s="1167"/>
      <c r="G11" s="1167"/>
      <c r="H11" s="1167"/>
      <c r="I11" s="1167"/>
      <c r="J11" s="1167"/>
      <c r="K11" s="1167"/>
      <c r="L11" s="1167"/>
      <c r="M11" s="1167"/>
      <c r="N11" s="1167"/>
      <c r="O11" s="1167"/>
      <c r="P11" s="1167"/>
      <c r="Q11" s="1167"/>
      <c r="R11" s="1167"/>
      <c r="S11" s="1167"/>
      <c r="T11" s="1167"/>
      <c r="U11" s="1167"/>
      <c r="V11" s="1167"/>
      <c r="W11" s="1167"/>
      <c r="X11" s="1167"/>
      <c r="Y11" s="605"/>
      <c r="Z11" s="605"/>
      <c r="AA11" s="605"/>
      <c r="AB11" s="605"/>
      <c r="AC11" s="605"/>
      <c r="AD11" s="605"/>
      <c r="AE11" s="271"/>
      <c r="AF11" s="275"/>
      <c r="AG11" s="275"/>
      <c r="AH11" s="275"/>
      <c r="AI11" s="275"/>
      <c r="AJ11" s="275"/>
      <c r="AK11" s="275"/>
      <c r="AL11" s="275"/>
      <c r="AM11" s="252"/>
    </row>
    <row r="12" spans="1:39" ht="20.25" customHeight="1">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1"/>
      <c r="AF12" s="275"/>
      <c r="AG12" s="275"/>
      <c r="AH12" s="275"/>
      <c r="AI12" s="275"/>
      <c r="AJ12" s="275"/>
      <c r="AK12" s="275"/>
      <c r="AL12" s="275"/>
      <c r="AM12" s="252"/>
    </row>
    <row r="13" spans="1:39" ht="20.25" customHeight="1">
      <c r="B13" s="1166" t="s">
        <v>526</v>
      </c>
      <c r="C13" s="590" t="s">
        <v>521</v>
      </c>
      <c r="D13" s="540"/>
      <c r="E13" s="540"/>
      <c r="F13" s="540"/>
      <c r="G13" s="540"/>
      <c r="H13" s="540"/>
      <c r="I13" s="540"/>
      <c r="J13" s="540"/>
      <c r="K13" s="540"/>
      <c r="L13" s="540"/>
      <c r="M13" s="540"/>
      <c r="N13" s="540"/>
      <c r="O13" s="540"/>
      <c r="P13" s="540"/>
      <c r="Q13" s="540"/>
      <c r="R13" s="540"/>
      <c r="S13" s="540"/>
      <c r="T13" s="540"/>
      <c r="U13" s="540"/>
      <c r="V13" s="540"/>
      <c r="W13" s="540"/>
      <c r="X13" s="540"/>
      <c r="Y13" s="540"/>
      <c r="Z13" s="540"/>
      <c r="AA13" s="540"/>
      <c r="AB13" s="540"/>
      <c r="AC13" s="540"/>
      <c r="AD13" s="540"/>
      <c r="AE13" s="271"/>
      <c r="AF13" s="275"/>
      <c r="AG13" s="275"/>
      <c r="AH13" s="275"/>
      <c r="AI13" s="275"/>
      <c r="AJ13" s="275"/>
      <c r="AK13" s="275"/>
      <c r="AL13" s="275"/>
      <c r="AM13" s="252"/>
    </row>
    <row r="14" spans="1:39" ht="20.25" customHeight="1">
      <c r="B14" s="1166"/>
      <c r="C14" s="590" t="s">
        <v>522</v>
      </c>
      <c r="D14" s="540"/>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271"/>
      <c r="AF14" s="275"/>
      <c r="AG14" s="275"/>
      <c r="AH14" s="275"/>
      <c r="AI14" s="275"/>
      <c r="AJ14" s="275"/>
      <c r="AK14" s="275"/>
      <c r="AL14" s="275"/>
      <c r="AM14" s="252"/>
    </row>
    <row r="15" spans="1:39" ht="20.25" customHeight="1">
      <c r="C15" s="590" t="s">
        <v>523</v>
      </c>
      <c r="D15" s="54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271"/>
      <c r="AF15" s="275"/>
      <c r="AG15" s="275"/>
      <c r="AH15" s="275"/>
      <c r="AI15" s="275"/>
      <c r="AJ15" s="275"/>
      <c r="AK15" s="275"/>
      <c r="AL15" s="275"/>
      <c r="AM15" s="252"/>
    </row>
    <row r="16" spans="1:39" ht="20.25" customHeight="1">
      <c r="C16" s="590" t="s">
        <v>524</v>
      </c>
      <c r="D16" s="540"/>
      <c r="E16" s="540"/>
      <c r="F16" s="540"/>
      <c r="G16" s="540"/>
      <c r="H16" s="540"/>
      <c r="I16" s="540"/>
      <c r="J16" s="540"/>
      <c r="K16" s="540"/>
      <c r="L16" s="540"/>
      <c r="M16" s="540"/>
      <c r="N16" s="540"/>
      <c r="O16" s="540"/>
      <c r="P16" s="540"/>
      <c r="Q16" s="540"/>
      <c r="R16" s="540"/>
      <c r="S16" s="540"/>
      <c r="T16" s="540"/>
      <c r="U16" s="540"/>
      <c r="V16" s="540"/>
      <c r="W16" s="540"/>
      <c r="X16" s="540"/>
      <c r="Y16" s="540"/>
      <c r="Z16" s="540"/>
      <c r="AA16" s="540"/>
      <c r="AB16" s="540"/>
      <c r="AC16" s="540"/>
      <c r="AD16" s="540"/>
      <c r="AE16" s="271"/>
      <c r="AF16" s="275"/>
      <c r="AG16" s="275"/>
      <c r="AH16" s="275"/>
      <c r="AI16" s="275"/>
      <c r="AJ16" s="275"/>
      <c r="AK16" s="275"/>
      <c r="AL16" s="275"/>
      <c r="AM16" s="252"/>
    </row>
    <row r="17" spans="1:39" ht="23.25" customHeight="1">
      <c r="B17" s="276"/>
      <c r="C17" s="277"/>
      <c r="D17" s="278"/>
      <c r="E17" s="278"/>
      <c r="F17" s="278"/>
      <c r="G17" s="278"/>
      <c r="H17" s="278"/>
      <c r="I17" s="278"/>
      <c r="J17" s="278"/>
      <c r="K17" s="278"/>
      <c r="L17" s="278"/>
      <c r="M17" s="278"/>
      <c r="N17" s="278"/>
      <c r="P17" s="278"/>
      <c r="Q17" s="278"/>
      <c r="R17" s="278"/>
      <c r="S17" s="278"/>
      <c r="T17" s="278"/>
      <c r="U17" s="278"/>
      <c r="V17" s="278"/>
      <c r="W17" s="278"/>
      <c r="X17" s="278"/>
      <c r="Y17" s="269"/>
    </row>
    <row r="18" spans="1:39" ht="15.75">
      <c r="B18" s="279" t="s">
        <v>241</v>
      </c>
      <c r="C18" s="280"/>
      <c r="E18" s="589"/>
      <c r="O18" s="280"/>
      <c r="Y18" s="269"/>
      <c r="Z18" s="266"/>
      <c r="AA18" s="266"/>
      <c r="AB18" s="266"/>
      <c r="AC18" s="266"/>
      <c r="AD18" s="266"/>
      <c r="AE18" s="266"/>
      <c r="AF18" s="266"/>
      <c r="AG18" s="266"/>
      <c r="AH18" s="266"/>
      <c r="AI18" s="266"/>
      <c r="AJ18" s="266"/>
      <c r="AK18" s="266"/>
      <c r="AL18" s="266"/>
      <c r="AM18" s="281"/>
    </row>
    <row r="19" spans="1:39" s="282" customFormat="1" ht="36" customHeight="1">
      <c r="A19" s="508"/>
      <c r="B19" s="1168" t="s">
        <v>211</v>
      </c>
      <c r="C19" s="1170" t="s">
        <v>33</v>
      </c>
      <c r="D19" s="283" t="s">
        <v>421</v>
      </c>
      <c r="E19" s="1172" t="s">
        <v>209</v>
      </c>
      <c r="F19" s="1173"/>
      <c r="G19" s="1173"/>
      <c r="H19" s="1173"/>
      <c r="I19" s="1173"/>
      <c r="J19" s="1173"/>
      <c r="K19" s="1173"/>
      <c r="L19" s="1173"/>
      <c r="M19" s="1174"/>
      <c r="N19" s="1178" t="s">
        <v>213</v>
      </c>
      <c r="O19" s="283" t="s">
        <v>422</v>
      </c>
      <c r="P19" s="1172" t="s">
        <v>212</v>
      </c>
      <c r="Q19" s="1173"/>
      <c r="R19" s="1173"/>
      <c r="S19" s="1173"/>
      <c r="T19" s="1173"/>
      <c r="U19" s="1173"/>
      <c r="V19" s="1173"/>
      <c r="W19" s="1173"/>
      <c r="X19" s="1174"/>
      <c r="Y19" s="1175" t="s">
        <v>243</v>
      </c>
      <c r="Z19" s="1176"/>
      <c r="AA19" s="1176"/>
      <c r="AB19" s="1176"/>
      <c r="AC19" s="1176"/>
      <c r="AD19" s="1176"/>
      <c r="AE19" s="1176"/>
      <c r="AF19" s="1176"/>
      <c r="AG19" s="1176"/>
      <c r="AH19" s="1176"/>
      <c r="AI19" s="1176"/>
      <c r="AJ19" s="1176"/>
      <c r="AK19" s="1176"/>
      <c r="AL19" s="1176"/>
      <c r="AM19" s="1177"/>
    </row>
    <row r="20" spans="1:39" s="282" customFormat="1" ht="59.25" customHeight="1">
      <c r="A20" s="508"/>
      <c r="B20" s="1169"/>
      <c r="C20" s="1171"/>
      <c r="D20" s="284">
        <v>2011</v>
      </c>
      <c r="E20" s="284">
        <v>2012</v>
      </c>
      <c r="F20" s="284">
        <v>2013</v>
      </c>
      <c r="G20" s="284">
        <v>2014</v>
      </c>
      <c r="H20" s="284">
        <v>2015</v>
      </c>
      <c r="I20" s="284">
        <v>2016</v>
      </c>
      <c r="J20" s="284">
        <v>2017</v>
      </c>
      <c r="K20" s="284">
        <v>2018</v>
      </c>
      <c r="L20" s="284">
        <v>2019</v>
      </c>
      <c r="M20" s="284">
        <v>2020</v>
      </c>
      <c r="N20" s="1179"/>
      <c r="O20" s="284">
        <v>2011</v>
      </c>
      <c r="P20" s="284">
        <v>2012</v>
      </c>
      <c r="Q20" s="284">
        <v>2013</v>
      </c>
      <c r="R20" s="284">
        <v>2014</v>
      </c>
      <c r="S20" s="284">
        <v>2015</v>
      </c>
      <c r="T20" s="284">
        <v>2016</v>
      </c>
      <c r="U20" s="284">
        <v>2017</v>
      </c>
      <c r="V20" s="284">
        <v>2018</v>
      </c>
      <c r="W20" s="284">
        <v>2019</v>
      </c>
      <c r="X20" s="284">
        <v>2020</v>
      </c>
      <c r="Y20" s="284" t="str">
        <f>'1.  LRAMVA Summary'!D52</f>
        <v>Residential</v>
      </c>
      <c r="Z20" s="285" t="str">
        <f>'1.  LRAMVA Summary'!E52</f>
        <v>GS&lt;50 kW</v>
      </c>
      <c r="AA20" s="285" t="str">
        <f>'1.  LRAMVA Summary'!F52</f>
        <v>General Service 50 - 4,999 kW</v>
      </c>
      <c r="AB20" s="285" t="str">
        <f>'1.  LRAMVA Summary'!G52</f>
        <v>Co-Generation 1,000 - 4,999 kW</v>
      </c>
      <c r="AC20" s="285" t="str">
        <f>'1.  LRAMVA Summary'!H52</f>
        <v>Large User</v>
      </c>
      <c r="AD20" s="285" t="str">
        <f>'1.  LRAMVA Summary'!I52</f>
        <v>Street Lighting</v>
      </c>
      <c r="AE20" s="285" t="str">
        <f>'1.  LRAMVA Summary'!J52</f>
        <v>Sentinel Lighting</v>
      </c>
      <c r="AF20" s="285" t="str">
        <f>'1.  LRAMVA Summary'!K52</f>
        <v>Unmetered Scattered Load</v>
      </c>
      <c r="AG20" s="285" t="str">
        <f>'1.  LRAMVA Summary'!L52</f>
        <v/>
      </c>
      <c r="AH20" s="285" t="str">
        <f>'1.  LRAMVA Summary'!M52</f>
        <v/>
      </c>
      <c r="AI20" s="285" t="str">
        <f>'1.  LRAMVA Summary'!N52</f>
        <v/>
      </c>
      <c r="AJ20" s="285" t="str">
        <f>'1.  LRAMVA Summary'!O52</f>
        <v/>
      </c>
      <c r="AK20" s="285" t="str">
        <f>'1.  LRAMVA Summary'!P52</f>
        <v/>
      </c>
      <c r="AL20" s="285" t="str">
        <f>'1.  LRAMVA Summary'!Q52</f>
        <v/>
      </c>
      <c r="AM20" s="286" t="str">
        <f>'1.  LRAMVA Summary'!R52</f>
        <v>Total</v>
      </c>
    </row>
    <row r="21" spans="1:39" s="292" customFormat="1" ht="15.75" customHeight="1">
      <c r="A21" s="509"/>
      <c r="B21" s="287" t="s">
        <v>0</v>
      </c>
      <c r="C21" s="288"/>
      <c r="D21" s="288"/>
      <c r="E21" s="288"/>
      <c r="F21" s="288"/>
      <c r="G21" s="288"/>
      <c r="H21" s="288"/>
      <c r="I21" s="288"/>
      <c r="J21" s="288"/>
      <c r="K21" s="288"/>
      <c r="L21" s="288"/>
      <c r="M21" s="288"/>
      <c r="N21" s="289"/>
      <c r="O21" s="288"/>
      <c r="P21" s="288"/>
      <c r="Q21" s="288"/>
      <c r="R21" s="288"/>
      <c r="S21" s="288"/>
      <c r="T21" s="288"/>
      <c r="U21" s="288"/>
      <c r="V21" s="288"/>
      <c r="W21" s="288"/>
      <c r="X21" s="288"/>
      <c r="Y21" s="290" t="str">
        <f>'1.  LRAMVA Summary'!D53</f>
        <v>kWh</v>
      </c>
      <c r="Z21" s="290" t="str">
        <f>'1.  LRAMVA Summary'!E53</f>
        <v>kWh</v>
      </c>
      <c r="AA21" s="290" t="str">
        <f>'1.  LRAMVA Summary'!F53</f>
        <v>kW</v>
      </c>
      <c r="AB21" s="290" t="str">
        <f>'1.  LRAMVA Summary'!G53</f>
        <v>kW</v>
      </c>
      <c r="AC21" s="290" t="str">
        <f>'1.  LRAMVA Summary'!H53</f>
        <v>kW</v>
      </c>
      <c r="AD21" s="290" t="str">
        <f>'1.  LRAMVA Summary'!I53</f>
        <v>kW</v>
      </c>
      <c r="AE21" s="290" t="str">
        <f>'1.  LRAMVA Summary'!J53</f>
        <v>kW</v>
      </c>
      <c r="AF21" s="290" t="str">
        <f>'1.  LRAMVA Summary'!K53</f>
        <v>kWh</v>
      </c>
      <c r="AG21" s="290">
        <f>'1.  LRAMVA Summary'!L53</f>
        <v>0</v>
      </c>
      <c r="AH21" s="290">
        <f>'1.  LRAMVA Summary'!M53</f>
        <v>0</v>
      </c>
      <c r="AI21" s="290">
        <f>'1.  LRAMVA Summary'!N53</f>
        <v>0</v>
      </c>
      <c r="AJ21" s="290">
        <f>'1.  LRAMVA Summary'!O53</f>
        <v>0</v>
      </c>
      <c r="AK21" s="290">
        <f>'1.  LRAMVA Summary'!P53</f>
        <v>0</v>
      </c>
      <c r="AL21" s="290">
        <f>'1.  LRAMVA Summary'!Q53</f>
        <v>0</v>
      </c>
      <c r="AM21" s="291"/>
    </row>
    <row r="22" spans="1:39" s="282" customFormat="1" ht="15" customHeight="1" outlineLevel="1">
      <c r="A22" s="508">
        <v>1</v>
      </c>
      <c r="B22" s="293" t="s">
        <v>1</v>
      </c>
      <c r="C22" s="290" t="s">
        <v>25</v>
      </c>
      <c r="D22" s="294">
        <f>'7. Persistence Report'!AQ28</f>
        <v>1002610.1028071475</v>
      </c>
      <c r="E22" s="294">
        <f>'7. Persistence Report'!AR28</f>
        <v>1002610.1028071475</v>
      </c>
      <c r="F22" s="294">
        <f>'7. Persistence Report'!AS28</f>
        <v>1002610.1028071475</v>
      </c>
      <c r="G22" s="294">
        <f>'7. Persistence Report'!AT28</f>
        <v>990700.80680557282</v>
      </c>
      <c r="H22" s="294">
        <f>'7. Persistence Report'!AU28</f>
        <v>640759.69350864447</v>
      </c>
      <c r="I22" s="294">
        <f>'7. Persistence Report'!AV28</f>
        <v>0</v>
      </c>
      <c r="J22" s="294">
        <f>'7. Persistence Report'!AW28</f>
        <v>0</v>
      </c>
      <c r="K22" s="294">
        <f>'7. Persistence Report'!AX28</f>
        <v>0</v>
      </c>
      <c r="L22" s="294">
        <f>'7. Persistence Report'!AY28</f>
        <v>0</v>
      </c>
      <c r="M22" s="294">
        <f>'7. Persistence Report'!AZ28</f>
        <v>0</v>
      </c>
      <c r="N22" s="290"/>
      <c r="O22" s="294">
        <f>'7. Persistence Report'!L28</f>
        <v>166.58710682609188</v>
      </c>
      <c r="P22" s="294">
        <f>'7. Persistence Report'!M28</f>
        <v>166.58710682609188</v>
      </c>
      <c r="Q22" s="294">
        <f>'7. Persistence Report'!N28</f>
        <v>166.58710682609188</v>
      </c>
      <c r="R22" s="294">
        <f>'7. Persistence Report'!O28</f>
        <v>153.26953664588436</v>
      </c>
      <c r="S22" s="294">
        <f>'7. Persistence Report'!P28</f>
        <v>84.246907234997494</v>
      </c>
      <c r="T22" s="294">
        <f>'7. Persistence Report'!Q28</f>
        <v>0</v>
      </c>
      <c r="U22" s="294">
        <f>'7. Persistence Report'!R28</f>
        <v>0</v>
      </c>
      <c r="V22" s="294">
        <f>'7. Persistence Report'!S28</f>
        <v>0</v>
      </c>
      <c r="W22" s="294">
        <f>'7. Persistence Report'!T28</f>
        <v>0</v>
      </c>
      <c r="X22" s="294">
        <f>'7. Persistence Report'!U28</f>
        <v>0</v>
      </c>
      <c r="Y22" s="409">
        <f>'A. Rate Class Allocations'!D7</f>
        <v>1</v>
      </c>
      <c r="Z22" s="409"/>
      <c r="AA22" s="409"/>
      <c r="AB22" s="409"/>
      <c r="AC22" s="409"/>
      <c r="AD22" s="409"/>
      <c r="AE22" s="409"/>
      <c r="AF22" s="409"/>
      <c r="AG22" s="409"/>
      <c r="AH22" s="409"/>
      <c r="AI22" s="409"/>
      <c r="AJ22" s="409"/>
      <c r="AK22" s="409"/>
      <c r="AL22" s="409"/>
      <c r="AM22" s="295">
        <f>SUM(Y22:AL22)</f>
        <v>1</v>
      </c>
    </row>
    <row r="23" spans="1:39" s="282" customFormat="1" ht="15" outlineLevel="1">
      <c r="A23" s="508"/>
      <c r="B23" s="293" t="s">
        <v>214</v>
      </c>
      <c r="C23" s="290" t="s">
        <v>163</v>
      </c>
      <c r="D23" s="294"/>
      <c r="E23" s="294"/>
      <c r="F23" s="294"/>
      <c r="G23" s="294"/>
      <c r="H23" s="294"/>
      <c r="I23" s="294"/>
      <c r="J23" s="294"/>
      <c r="K23" s="294"/>
      <c r="L23" s="294"/>
      <c r="M23" s="294"/>
      <c r="N23" s="467"/>
      <c r="O23" s="294"/>
      <c r="P23" s="294"/>
      <c r="Q23" s="294"/>
      <c r="R23" s="294"/>
      <c r="S23" s="294"/>
      <c r="T23" s="294"/>
      <c r="U23" s="294"/>
      <c r="V23" s="294"/>
      <c r="W23" s="294"/>
      <c r="X23" s="294"/>
      <c r="Y23" s="410">
        <f>Y22</f>
        <v>1</v>
      </c>
      <c r="Z23" s="410">
        <f>Z22</f>
        <v>0</v>
      </c>
      <c r="AA23" s="410">
        <f t="shared" ref="AA23:AL23" si="0">AA22</f>
        <v>0</v>
      </c>
      <c r="AB23" s="410">
        <f t="shared" si="0"/>
        <v>0</v>
      </c>
      <c r="AC23" s="410">
        <f t="shared" si="0"/>
        <v>0</v>
      </c>
      <c r="AD23" s="410">
        <f t="shared" si="0"/>
        <v>0</v>
      </c>
      <c r="AE23" s="410">
        <f t="shared" si="0"/>
        <v>0</v>
      </c>
      <c r="AF23" s="410">
        <f t="shared" si="0"/>
        <v>0</v>
      </c>
      <c r="AG23" s="410">
        <f t="shared" si="0"/>
        <v>0</v>
      </c>
      <c r="AH23" s="410">
        <f t="shared" si="0"/>
        <v>0</v>
      </c>
      <c r="AI23" s="410">
        <f t="shared" si="0"/>
        <v>0</v>
      </c>
      <c r="AJ23" s="410">
        <f t="shared" si="0"/>
        <v>0</v>
      </c>
      <c r="AK23" s="410">
        <f t="shared" si="0"/>
        <v>0</v>
      </c>
      <c r="AL23" s="410">
        <f t="shared" si="0"/>
        <v>0</v>
      </c>
      <c r="AM23" s="296"/>
    </row>
    <row r="24" spans="1:39" s="302" customFormat="1" ht="15.75" outlineLevel="1">
      <c r="A24" s="510"/>
      <c r="B24" s="297"/>
      <c r="C24" s="298"/>
      <c r="D24" s="298"/>
      <c r="E24" s="298"/>
      <c r="F24" s="298"/>
      <c r="G24" s="298"/>
      <c r="H24" s="298"/>
      <c r="I24" s="298"/>
      <c r="J24" s="298"/>
      <c r="K24" s="298"/>
      <c r="L24" s="298"/>
      <c r="M24" s="298"/>
      <c r="O24" s="298"/>
      <c r="P24" s="298"/>
      <c r="Q24" s="298"/>
      <c r="R24" s="298"/>
      <c r="S24" s="298"/>
      <c r="T24" s="298"/>
      <c r="U24" s="298"/>
      <c r="V24" s="298"/>
      <c r="W24" s="298"/>
      <c r="X24" s="298"/>
      <c r="Y24" s="411"/>
      <c r="Z24" s="412"/>
      <c r="AA24" s="412"/>
      <c r="AB24" s="412"/>
      <c r="AC24" s="412"/>
      <c r="AD24" s="412"/>
      <c r="AE24" s="412"/>
      <c r="AF24" s="412"/>
      <c r="AG24" s="412"/>
      <c r="AH24" s="412"/>
      <c r="AI24" s="412"/>
      <c r="AJ24" s="412"/>
      <c r="AK24" s="412"/>
      <c r="AL24" s="412"/>
      <c r="AM24" s="301"/>
    </row>
    <row r="25" spans="1:39" s="282" customFormat="1" ht="15" outlineLevel="1">
      <c r="A25" s="508">
        <v>2</v>
      </c>
      <c r="B25" s="293" t="s">
        <v>2</v>
      </c>
      <c r="C25" s="290" t="s">
        <v>25</v>
      </c>
      <c r="D25" s="294">
        <f>'7. Persistence Report'!AQ27</f>
        <v>15909.726688812758</v>
      </c>
      <c r="E25" s="294">
        <f>'7. Persistence Report'!AR27</f>
        <v>15909.726688812758</v>
      </c>
      <c r="F25" s="294">
        <f>'7. Persistence Report'!AS27</f>
        <v>15909.726688812758</v>
      </c>
      <c r="G25" s="294">
        <f>'7. Persistence Report'!AT27</f>
        <v>9765.405008980455</v>
      </c>
      <c r="H25" s="294">
        <f>'7. Persistence Report'!AU27</f>
        <v>0</v>
      </c>
      <c r="I25" s="294">
        <f>'7. Persistence Report'!AV27</f>
        <v>0</v>
      </c>
      <c r="J25" s="294">
        <f>'7. Persistence Report'!AW27</f>
        <v>0</v>
      </c>
      <c r="K25" s="294">
        <f>'7. Persistence Report'!AX27</f>
        <v>0</v>
      </c>
      <c r="L25" s="294">
        <f>'7. Persistence Report'!AY27</f>
        <v>0</v>
      </c>
      <c r="M25" s="294">
        <f>'7. Persistence Report'!AZ27</f>
        <v>0</v>
      </c>
      <c r="N25" s="290"/>
      <c r="O25" s="294">
        <f>'7. Persistence Report'!L27</f>
        <v>12.347649701395289</v>
      </c>
      <c r="P25" s="294">
        <f>'7. Persistence Report'!M27</f>
        <v>12.347649701395289</v>
      </c>
      <c r="Q25" s="294">
        <f>'7. Persistence Report'!N27</f>
        <v>12.347649701395289</v>
      </c>
      <c r="R25" s="294">
        <f>'7. Persistence Report'!O27</f>
        <v>5.4767620208709475</v>
      </c>
      <c r="S25" s="294">
        <f>'7. Persistence Report'!P27</f>
        <v>0</v>
      </c>
      <c r="T25" s="294">
        <f>'7. Persistence Report'!Q27</f>
        <v>0</v>
      </c>
      <c r="U25" s="294">
        <f>'7. Persistence Report'!R27</f>
        <v>0</v>
      </c>
      <c r="V25" s="294">
        <f>'7. Persistence Report'!S27</f>
        <v>0</v>
      </c>
      <c r="W25" s="294">
        <f>'7. Persistence Report'!T27</f>
        <v>0</v>
      </c>
      <c r="X25" s="294">
        <f>'7. Persistence Report'!U27</f>
        <v>0</v>
      </c>
      <c r="Y25" s="409">
        <f>'A. Rate Class Allocations'!D8</f>
        <v>1</v>
      </c>
      <c r="Z25" s="409"/>
      <c r="AA25" s="409"/>
      <c r="AB25" s="409"/>
      <c r="AC25" s="409"/>
      <c r="AD25" s="409"/>
      <c r="AE25" s="409"/>
      <c r="AF25" s="409"/>
      <c r="AG25" s="409"/>
      <c r="AH25" s="409"/>
      <c r="AI25" s="409"/>
      <c r="AJ25" s="409"/>
      <c r="AK25" s="409"/>
      <c r="AL25" s="409"/>
      <c r="AM25" s="295">
        <f>SUM(Y25:AL25)</f>
        <v>1</v>
      </c>
    </row>
    <row r="26" spans="1:39" s="282" customFormat="1" ht="15" outlineLevel="1">
      <c r="A26" s="508"/>
      <c r="B26" s="293" t="s">
        <v>214</v>
      </c>
      <c r="C26" s="290" t="s">
        <v>163</v>
      </c>
      <c r="D26" s="294"/>
      <c r="E26" s="294"/>
      <c r="F26" s="294"/>
      <c r="G26" s="294"/>
      <c r="H26" s="294"/>
      <c r="I26" s="294"/>
      <c r="J26" s="294"/>
      <c r="K26" s="294"/>
      <c r="L26" s="294"/>
      <c r="M26" s="294"/>
      <c r="N26" s="467"/>
      <c r="O26" s="294"/>
      <c r="P26" s="294"/>
      <c r="Q26" s="294"/>
      <c r="R26" s="294"/>
      <c r="S26" s="294"/>
      <c r="T26" s="294"/>
      <c r="U26" s="294"/>
      <c r="V26" s="294"/>
      <c r="W26" s="294"/>
      <c r="X26" s="294"/>
      <c r="Y26" s="410">
        <f>Y25</f>
        <v>1</v>
      </c>
      <c r="Z26" s="410">
        <f>Z25</f>
        <v>0</v>
      </c>
      <c r="AA26" s="410">
        <f t="shared" ref="AA26:AL26" si="1">AA25</f>
        <v>0</v>
      </c>
      <c r="AB26" s="410">
        <f t="shared" si="1"/>
        <v>0</v>
      </c>
      <c r="AC26" s="410">
        <f t="shared" si="1"/>
        <v>0</v>
      </c>
      <c r="AD26" s="410">
        <f t="shared" si="1"/>
        <v>0</v>
      </c>
      <c r="AE26" s="410">
        <f t="shared" si="1"/>
        <v>0</v>
      </c>
      <c r="AF26" s="410">
        <f t="shared" si="1"/>
        <v>0</v>
      </c>
      <c r="AG26" s="410">
        <f t="shared" si="1"/>
        <v>0</v>
      </c>
      <c r="AH26" s="410">
        <f t="shared" si="1"/>
        <v>0</v>
      </c>
      <c r="AI26" s="410">
        <f t="shared" si="1"/>
        <v>0</v>
      </c>
      <c r="AJ26" s="410">
        <f t="shared" si="1"/>
        <v>0</v>
      </c>
      <c r="AK26" s="410">
        <f t="shared" si="1"/>
        <v>0</v>
      </c>
      <c r="AL26" s="410">
        <f t="shared" si="1"/>
        <v>0</v>
      </c>
      <c r="AM26" s="296"/>
    </row>
    <row r="27" spans="1:39" s="302" customFormat="1" ht="15.75" outlineLevel="1">
      <c r="A27" s="510"/>
      <c r="B27" s="297"/>
      <c r="C27" s="298"/>
      <c r="D27" s="303"/>
      <c r="E27" s="303"/>
      <c r="F27" s="303"/>
      <c r="G27" s="303"/>
      <c r="H27" s="303"/>
      <c r="I27" s="303"/>
      <c r="J27" s="303"/>
      <c r="K27" s="303"/>
      <c r="L27" s="303"/>
      <c r="M27" s="303"/>
      <c r="O27" s="303"/>
      <c r="P27" s="303"/>
      <c r="Q27" s="303"/>
      <c r="R27" s="303"/>
      <c r="S27" s="303"/>
      <c r="T27" s="303"/>
      <c r="U27" s="303"/>
      <c r="V27" s="303"/>
      <c r="W27" s="303"/>
      <c r="X27" s="303"/>
      <c r="Y27" s="411"/>
      <c r="Z27" s="412"/>
      <c r="AA27" s="412"/>
      <c r="AB27" s="412"/>
      <c r="AC27" s="412"/>
      <c r="AD27" s="412"/>
      <c r="AE27" s="412"/>
      <c r="AF27" s="412"/>
      <c r="AG27" s="412"/>
      <c r="AH27" s="412"/>
      <c r="AI27" s="412"/>
      <c r="AJ27" s="412"/>
      <c r="AK27" s="412"/>
      <c r="AL27" s="412"/>
      <c r="AM27" s="301"/>
    </row>
    <row r="28" spans="1:39" s="282" customFormat="1" ht="15" outlineLevel="1">
      <c r="A28" s="508">
        <v>3</v>
      </c>
      <c r="B28" s="293" t="s">
        <v>3</v>
      </c>
      <c r="C28" s="290" t="s">
        <v>25</v>
      </c>
      <c r="D28" s="294">
        <f>'7. Persistence Report'!AQ31</f>
        <v>1901868.190360378</v>
      </c>
      <c r="E28" s="294">
        <f>'7. Persistence Report'!AR31</f>
        <v>1901868.190360378</v>
      </c>
      <c r="F28" s="294">
        <f>'7. Persistence Report'!AS31</f>
        <v>1901868.190360378</v>
      </c>
      <c r="G28" s="294">
        <f>'7. Persistence Report'!AT31</f>
        <v>1901868.190360378</v>
      </c>
      <c r="H28" s="294">
        <f>'7. Persistence Report'!AU31</f>
        <v>1901868.190360378</v>
      </c>
      <c r="I28" s="294">
        <f>'7. Persistence Report'!AV31</f>
        <v>1901868.190360378</v>
      </c>
      <c r="J28" s="294">
        <f>'7. Persistence Report'!AW31</f>
        <v>1901868.190360378</v>
      </c>
      <c r="K28" s="294">
        <f>'7. Persistence Report'!AX31</f>
        <v>1901868.190360378</v>
      </c>
      <c r="L28" s="294">
        <f>'7. Persistence Report'!AY31</f>
        <v>1901868.190360378</v>
      </c>
      <c r="M28" s="294">
        <f>'7. Persistence Report'!AZ31</f>
        <v>1901868.190360378</v>
      </c>
      <c r="N28" s="290"/>
      <c r="O28" s="294">
        <f>'7. Persistence Report'!L31</f>
        <v>1052.0535760732341</v>
      </c>
      <c r="P28" s="294">
        <f>'7. Persistence Report'!M31</f>
        <v>1052.0535760732341</v>
      </c>
      <c r="Q28" s="294">
        <f>'7. Persistence Report'!N31</f>
        <v>1052.0535760732341</v>
      </c>
      <c r="R28" s="294">
        <f>'7. Persistence Report'!O31</f>
        <v>1052.0535760732341</v>
      </c>
      <c r="S28" s="294">
        <f>'7. Persistence Report'!P31</f>
        <v>1052.0535760732341</v>
      </c>
      <c r="T28" s="294">
        <f>'7. Persistence Report'!Q31</f>
        <v>1052.0535760732341</v>
      </c>
      <c r="U28" s="294">
        <f>'7. Persistence Report'!R31</f>
        <v>1052.0535760732341</v>
      </c>
      <c r="V28" s="294">
        <f>'7. Persistence Report'!S31</f>
        <v>1052.0535760732341</v>
      </c>
      <c r="W28" s="294">
        <f>'7. Persistence Report'!T31</f>
        <v>1052.0535760732341</v>
      </c>
      <c r="X28" s="294">
        <f>'7. Persistence Report'!U31</f>
        <v>1052.0535760732341</v>
      </c>
      <c r="Y28" s="409">
        <f>'A. Rate Class Allocations'!D9</f>
        <v>1</v>
      </c>
      <c r="Z28" s="409"/>
      <c r="AA28" s="409"/>
      <c r="AB28" s="409"/>
      <c r="AC28" s="409"/>
      <c r="AD28" s="409"/>
      <c r="AE28" s="409"/>
      <c r="AF28" s="409"/>
      <c r="AG28" s="409"/>
      <c r="AH28" s="409"/>
      <c r="AI28" s="409"/>
      <c r="AJ28" s="409"/>
      <c r="AK28" s="409"/>
      <c r="AL28" s="409"/>
      <c r="AM28" s="295">
        <f>SUM(Y28:AL28)</f>
        <v>1</v>
      </c>
    </row>
    <row r="29" spans="1:39" s="282" customFormat="1" ht="15" outlineLevel="1">
      <c r="A29" s="508"/>
      <c r="B29" s="293" t="s">
        <v>214</v>
      </c>
      <c r="C29" s="290" t="s">
        <v>163</v>
      </c>
      <c r="D29" s="294">
        <f>'7. Persistence Report'!AQ59</f>
        <v>-245123.94888494851</v>
      </c>
      <c r="E29" s="294">
        <f>'7. Persistence Report'!AR59</f>
        <v>-245123.94888494851</v>
      </c>
      <c r="F29" s="294">
        <f>'7. Persistence Report'!AS59</f>
        <v>-245123.94888494851</v>
      </c>
      <c r="G29" s="294">
        <f>'7. Persistence Report'!AT59</f>
        <v>-245123.94888494851</v>
      </c>
      <c r="H29" s="294">
        <f>'7. Persistence Report'!AU59</f>
        <v>-245123.94888494851</v>
      </c>
      <c r="I29" s="294">
        <f>'7. Persistence Report'!AV59</f>
        <v>-245123.94888494851</v>
      </c>
      <c r="J29" s="294">
        <f>'7. Persistence Report'!AW59</f>
        <v>-245123.94888494851</v>
      </c>
      <c r="K29" s="294">
        <f>'7. Persistence Report'!AX59</f>
        <v>-245123.94888494851</v>
      </c>
      <c r="L29" s="294">
        <f>'7. Persistence Report'!AY59</f>
        <v>-245123.94888494851</v>
      </c>
      <c r="M29" s="294">
        <f>'7. Persistence Report'!AZ59</f>
        <v>-245123.94888494851</v>
      </c>
      <c r="N29" s="467"/>
      <c r="O29" s="294">
        <f>'7. Persistence Report'!L59</f>
        <v>-136.99677966259429</v>
      </c>
      <c r="P29" s="294">
        <f>'7. Persistence Report'!M59</f>
        <v>-136.99677966259429</v>
      </c>
      <c r="Q29" s="294">
        <f>'7. Persistence Report'!N59</f>
        <v>-136.99677966259429</v>
      </c>
      <c r="R29" s="294">
        <f>'7. Persistence Report'!O59</f>
        <v>-136.99677966259429</v>
      </c>
      <c r="S29" s="294">
        <f>'7. Persistence Report'!P59</f>
        <v>-136.99677966259429</v>
      </c>
      <c r="T29" s="294">
        <f>'7. Persistence Report'!Q59</f>
        <v>-136.99677966259429</v>
      </c>
      <c r="U29" s="294">
        <f>'7. Persistence Report'!R59</f>
        <v>-136.99677966259429</v>
      </c>
      <c r="V29" s="294">
        <f>'7. Persistence Report'!S59</f>
        <v>-136.99677966259429</v>
      </c>
      <c r="W29" s="294">
        <f>'7. Persistence Report'!T59</f>
        <v>-136.99677966259429</v>
      </c>
      <c r="X29" s="294">
        <f>'7. Persistence Report'!U59</f>
        <v>-136.99677966259429</v>
      </c>
      <c r="Y29" s="410">
        <f>Y28</f>
        <v>1</v>
      </c>
      <c r="Z29" s="410">
        <f>Z28</f>
        <v>0</v>
      </c>
      <c r="AA29" s="410">
        <f t="shared" ref="AA29:AL29" si="2">AA28</f>
        <v>0</v>
      </c>
      <c r="AB29" s="410">
        <f t="shared" si="2"/>
        <v>0</v>
      </c>
      <c r="AC29" s="410">
        <f t="shared" si="2"/>
        <v>0</v>
      </c>
      <c r="AD29" s="410">
        <f t="shared" si="2"/>
        <v>0</v>
      </c>
      <c r="AE29" s="410">
        <f t="shared" si="2"/>
        <v>0</v>
      </c>
      <c r="AF29" s="410">
        <f t="shared" si="2"/>
        <v>0</v>
      </c>
      <c r="AG29" s="410">
        <f t="shared" si="2"/>
        <v>0</v>
      </c>
      <c r="AH29" s="410">
        <f t="shared" si="2"/>
        <v>0</v>
      </c>
      <c r="AI29" s="410">
        <f t="shared" si="2"/>
        <v>0</v>
      </c>
      <c r="AJ29" s="410">
        <f t="shared" si="2"/>
        <v>0</v>
      </c>
      <c r="AK29" s="410">
        <f t="shared" si="2"/>
        <v>0</v>
      </c>
      <c r="AL29" s="410">
        <f t="shared" si="2"/>
        <v>0</v>
      </c>
      <c r="AM29" s="296"/>
    </row>
    <row r="30" spans="1:39" s="282" customFormat="1" ht="15" outlineLevel="1">
      <c r="A30" s="508"/>
      <c r="B30" s="293"/>
      <c r="C30" s="304"/>
      <c r="D30" s="290"/>
      <c r="E30" s="290"/>
      <c r="F30" s="290"/>
      <c r="G30" s="290"/>
      <c r="H30" s="290"/>
      <c r="I30" s="290"/>
      <c r="J30" s="290"/>
      <c r="K30" s="290"/>
      <c r="L30" s="290"/>
      <c r="M30" s="290"/>
      <c r="O30" s="290"/>
      <c r="P30" s="290"/>
      <c r="Q30" s="290"/>
      <c r="R30" s="290"/>
      <c r="S30" s="290"/>
      <c r="T30" s="290"/>
      <c r="U30" s="290"/>
      <c r="V30" s="290"/>
      <c r="W30" s="290"/>
      <c r="X30" s="290"/>
      <c r="Y30" s="411"/>
      <c r="Z30" s="411"/>
      <c r="AA30" s="411"/>
      <c r="AB30" s="411"/>
      <c r="AC30" s="411"/>
      <c r="AD30" s="411"/>
      <c r="AE30" s="411"/>
      <c r="AF30" s="411"/>
      <c r="AG30" s="411"/>
      <c r="AH30" s="411"/>
      <c r="AI30" s="411"/>
      <c r="AJ30" s="411"/>
      <c r="AK30" s="411"/>
      <c r="AL30" s="411"/>
      <c r="AM30" s="305"/>
    </row>
    <row r="31" spans="1:39" s="282" customFormat="1" ht="15" outlineLevel="1">
      <c r="A31" s="508">
        <v>4</v>
      </c>
      <c r="B31" s="293" t="s">
        <v>4</v>
      </c>
      <c r="C31" s="290" t="s">
        <v>25</v>
      </c>
      <c r="D31" s="294">
        <f>'7. Persistence Report'!AQ30</f>
        <v>512644.05706321611</v>
      </c>
      <c r="E31" s="294">
        <f>'7. Persistence Report'!AR30</f>
        <v>512644.05706321611</v>
      </c>
      <c r="F31" s="294">
        <f>'7. Persistence Report'!AS30</f>
        <v>512644.05706321611</v>
      </c>
      <c r="G31" s="294">
        <f>'7. Persistence Report'!AT30</f>
        <v>512644.05706321611</v>
      </c>
      <c r="H31" s="294">
        <f>'7. Persistence Report'!AU30</f>
        <v>471653.68536461063</v>
      </c>
      <c r="I31" s="294">
        <f>'7. Persistence Report'!AV30</f>
        <v>426873.43091912864</v>
      </c>
      <c r="J31" s="294">
        <f>'7. Persistence Report'!AW30</f>
        <v>334116.50178385893</v>
      </c>
      <c r="K31" s="294">
        <f>'7. Persistence Report'!AX30</f>
        <v>331973.62450160919</v>
      </c>
      <c r="L31" s="294">
        <f>'7. Persistence Report'!AY30</f>
        <v>417744.25064569671</v>
      </c>
      <c r="M31" s="294">
        <f>'7. Persistence Report'!AZ30</f>
        <v>160311.77964261107</v>
      </c>
      <c r="N31" s="290"/>
      <c r="O31" s="294">
        <f>'7. Persistence Report'!L30</f>
        <v>31.770678402816777</v>
      </c>
      <c r="P31" s="294">
        <f>'7. Persistence Report'!M30</f>
        <v>31.770678402816777</v>
      </c>
      <c r="Q31" s="294">
        <f>'7. Persistence Report'!N30</f>
        <v>31.770678402816777</v>
      </c>
      <c r="R31" s="294">
        <f>'7. Persistence Report'!O30</f>
        <v>31.770678402816777</v>
      </c>
      <c r="S31" s="294">
        <f>'7. Persistence Report'!P30</f>
        <v>29.872703267353447</v>
      </c>
      <c r="T31" s="294">
        <f>'7. Persistence Report'!Q30</f>
        <v>27.799245380165342</v>
      </c>
      <c r="U31" s="294">
        <f>'7. Persistence Report'!R30</f>
        <v>23.504325918708858</v>
      </c>
      <c r="V31" s="294">
        <f>'7. Persistence Report'!S30</f>
        <v>23.259705224388114</v>
      </c>
      <c r="W31" s="294">
        <f>'7. Persistence Report'!T30</f>
        <v>27.231138247039549</v>
      </c>
      <c r="X31" s="294">
        <f>'7. Persistence Report'!U30</f>
        <v>15.311255387295622</v>
      </c>
      <c r="Y31" s="409">
        <f>'A. Rate Class Allocations'!D10</f>
        <v>1</v>
      </c>
      <c r="Z31" s="409"/>
      <c r="AA31" s="409"/>
      <c r="AB31" s="409"/>
      <c r="AC31" s="409"/>
      <c r="AD31" s="409"/>
      <c r="AE31" s="409"/>
      <c r="AF31" s="409"/>
      <c r="AG31" s="409"/>
      <c r="AH31" s="409"/>
      <c r="AI31" s="409"/>
      <c r="AJ31" s="409"/>
      <c r="AK31" s="409"/>
      <c r="AL31" s="409"/>
      <c r="AM31" s="295">
        <f>SUM(Y31:AL31)</f>
        <v>1</v>
      </c>
    </row>
    <row r="32" spans="1:39" s="282" customFormat="1" ht="15" outlineLevel="1">
      <c r="A32" s="508"/>
      <c r="B32" s="293" t="s">
        <v>214</v>
      </c>
      <c r="C32" s="290" t="s">
        <v>163</v>
      </c>
      <c r="D32" s="294">
        <f>'7. Persistence Report'!AQ61</f>
        <v>7527.6647101171238</v>
      </c>
      <c r="E32" s="294">
        <f>'7. Persistence Report'!AR61</f>
        <v>7527.6647101171238</v>
      </c>
      <c r="F32" s="294">
        <f>'7. Persistence Report'!AS61</f>
        <v>7527.6647101171238</v>
      </c>
      <c r="G32" s="294">
        <f>'7. Persistence Report'!AT61</f>
        <v>7527.6647101171238</v>
      </c>
      <c r="H32" s="294">
        <f>'7. Persistence Report'!AU61</f>
        <v>7527.6647101171238</v>
      </c>
      <c r="I32" s="294">
        <f>'7. Persistence Report'!AV61</f>
        <v>6877.882555975164</v>
      </c>
      <c r="J32" s="294">
        <f>'7. Persistence Report'!AW61</f>
        <v>4219.521490463766</v>
      </c>
      <c r="K32" s="294">
        <f>'7. Persistence Report'!AX61</f>
        <v>4213.7765111547851</v>
      </c>
      <c r="L32" s="294">
        <f>'7. Persistence Report'!AY61</f>
        <v>4213.7765111547851</v>
      </c>
      <c r="M32" s="294">
        <f>'7. Persistence Report'!AZ61</f>
        <v>1492.5812959316615</v>
      </c>
      <c r="N32" s="467"/>
      <c r="O32" s="294">
        <f>'7. Persistence Report'!L61</f>
        <v>0.43963560258204665</v>
      </c>
      <c r="P32" s="294">
        <f>'7. Persistence Report'!M61</f>
        <v>0.43963560258204665</v>
      </c>
      <c r="Q32" s="294">
        <f>'7. Persistence Report'!N61</f>
        <v>0.43963560258204665</v>
      </c>
      <c r="R32" s="294">
        <f>'7. Persistence Report'!O61</f>
        <v>0.43963560258204665</v>
      </c>
      <c r="S32" s="294">
        <f>'7. Persistence Report'!P61</f>
        <v>0.43963560258204665</v>
      </c>
      <c r="T32" s="294">
        <f>'7. Persistence Report'!Q61</f>
        <v>0.40954877192100159</v>
      </c>
      <c r="U32" s="294">
        <f>'7. Persistence Report'!R61</f>
        <v>0.28645881214891011</v>
      </c>
      <c r="V32" s="294">
        <f>'7. Persistence Report'!S61</f>
        <v>0.28580299259309039</v>
      </c>
      <c r="W32" s="294">
        <f>'7. Persistence Report'!T61</f>
        <v>0.28580299259309039</v>
      </c>
      <c r="X32" s="294">
        <f>'7. Persistence Report'!U61</f>
        <v>0.15980362632213338</v>
      </c>
      <c r="Y32" s="410">
        <f>Y31</f>
        <v>1</v>
      </c>
      <c r="Z32" s="410">
        <f>Z31</f>
        <v>0</v>
      </c>
      <c r="AA32" s="410">
        <f t="shared" ref="AA32:AL32" si="3">AA31</f>
        <v>0</v>
      </c>
      <c r="AB32" s="410">
        <f t="shared" si="3"/>
        <v>0</v>
      </c>
      <c r="AC32" s="410">
        <f t="shared" si="3"/>
        <v>0</v>
      </c>
      <c r="AD32" s="410">
        <f t="shared" si="3"/>
        <v>0</v>
      </c>
      <c r="AE32" s="410">
        <f t="shared" si="3"/>
        <v>0</v>
      </c>
      <c r="AF32" s="410">
        <f t="shared" si="3"/>
        <v>0</v>
      </c>
      <c r="AG32" s="410">
        <f t="shared" si="3"/>
        <v>0</v>
      </c>
      <c r="AH32" s="410">
        <f t="shared" si="3"/>
        <v>0</v>
      </c>
      <c r="AI32" s="410">
        <f t="shared" si="3"/>
        <v>0</v>
      </c>
      <c r="AJ32" s="410">
        <f t="shared" si="3"/>
        <v>0</v>
      </c>
      <c r="AK32" s="410">
        <f t="shared" si="3"/>
        <v>0</v>
      </c>
      <c r="AL32" s="410">
        <f t="shared" si="3"/>
        <v>0</v>
      </c>
      <c r="AM32" s="296"/>
    </row>
    <row r="33" spans="1:39" s="282" customFormat="1" ht="15" outlineLevel="1">
      <c r="A33" s="508"/>
      <c r="B33" s="293"/>
      <c r="C33" s="304"/>
      <c r="D33" s="303"/>
      <c r="E33" s="303"/>
      <c r="F33" s="303"/>
      <c r="G33" s="303"/>
      <c r="H33" s="303"/>
      <c r="I33" s="303"/>
      <c r="J33" s="303"/>
      <c r="K33" s="303"/>
      <c r="L33" s="303"/>
      <c r="M33" s="303"/>
      <c r="N33" s="290"/>
      <c r="O33" s="303"/>
      <c r="P33" s="303"/>
      <c r="Q33" s="303"/>
      <c r="R33" s="303"/>
      <c r="S33" s="303"/>
      <c r="T33" s="303"/>
      <c r="U33" s="303"/>
      <c r="V33" s="303"/>
      <c r="W33" s="303"/>
      <c r="X33" s="303"/>
      <c r="Y33" s="411"/>
      <c r="Z33" s="411"/>
      <c r="AA33" s="411"/>
      <c r="AB33" s="411"/>
      <c r="AC33" s="411"/>
      <c r="AD33" s="411"/>
      <c r="AE33" s="411"/>
      <c r="AF33" s="411"/>
      <c r="AG33" s="411"/>
      <c r="AH33" s="411"/>
      <c r="AI33" s="411"/>
      <c r="AJ33" s="411"/>
      <c r="AK33" s="411"/>
      <c r="AL33" s="411"/>
      <c r="AM33" s="305"/>
    </row>
    <row r="34" spans="1:39" s="282" customFormat="1" ht="15" outlineLevel="1">
      <c r="A34" s="508">
        <v>5</v>
      </c>
      <c r="B34" s="293" t="s">
        <v>5</v>
      </c>
      <c r="C34" s="290" t="s">
        <v>25</v>
      </c>
      <c r="D34" s="294">
        <f>'7. Persistence Report'!AQ29</f>
        <v>802520.90508921072</v>
      </c>
      <c r="E34" s="294">
        <f>'7. Persistence Report'!AR29</f>
        <v>802520.90508921072</v>
      </c>
      <c r="F34" s="294">
        <f>'7. Persistence Report'!AS29</f>
        <v>802520.90508921072</v>
      </c>
      <c r="G34" s="294">
        <f>'7. Persistence Report'!AT29</f>
        <v>802520.90508921072</v>
      </c>
      <c r="H34" s="294">
        <f>'7. Persistence Report'!AU29</f>
        <v>733445.00574889511</v>
      </c>
      <c r="I34" s="294">
        <f>'7. Persistence Report'!AV29</f>
        <v>657982.49540003017</v>
      </c>
      <c r="J34" s="294">
        <f>'7. Persistence Report'!AW29</f>
        <v>496076.85619454773</v>
      </c>
      <c r="K34" s="294">
        <f>'7. Persistence Report'!AX29</f>
        <v>494267.18771221885</v>
      </c>
      <c r="L34" s="294">
        <f>'7. Persistence Report'!AY29</f>
        <v>638805.59740139928</v>
      </c>
      <c r="M34" s="294">
        <f>'7. Persistence Report'!AZ29</f>
        <v>204987.14889626345</v>
      </c>
      <c r="N34" s="290"/>
      <c r="O34" s="294">
        <f>'7. Persistence Report'!L29</f>
        <v>45.918256791882662</v>
      </c>
      <c r="P34" s="294">
        <f>'7. Persistence Report'!M29</f>
        <v>45.918256791882662</v>
      </c>
      <c r="Q34" s="294">
        <f>'7. Persistence Report'!N29</f>
        <v>45.918256791882662</v>
      </c>
      <c r="R34" s="294">
        <f>'7. Persistence Report'!O29</f>
        <v>45.918256791882662</v>
      </c>
      <c r="S34" s="294">
        <f>'7. Persistence Report'!P29</f>
        <v>42.71983887140923</v>
      </c>
      <c r="T34" s="294">
        <f>'7. Persistence Report'!Q29</f>
        <v>39.225702020079787</v>
      </c>
      <c r="U34" s="294">
        <f>'7. Persistence Report'!R29</f>
        <v>31.728993286556491</v>
      </c>
      <c r="V34" s="294">
        <f>'7. Persistence Report'!S29</f>
        <v>31.522410126473282</v>
      </c>
      <c r="W34" s="294">
        <f>'7. Persistence Report'!T29</f>
        <v>38.214964898276165</v>
      </c>
      <c r="X34" s="294">
        <f>'7. Persistence Report'!U29</f>
        <v>18.127890923388634</v>
      </c>
      <c r="Y34" s="409">
        <f>'A. Rate Class Allocations'!D11</f>
        <v>1</v>
      </c>
      <c r="Z34" s="409"/>
      <c r="AA34" s="409"/>
      <c r="AB34" s="409"/>
      <c r="AC34" s="409"/>
      <c r="AD34" s="409"/>
      <c r="AE34" s="409"/>
      <c r="AF34" s="409"/>
      <c r="AG34" s="409"/>
      <c r="AH34" s="409"/>
      <c r="AI34" s="409"/>
      <c r="AJ34" s="409"/>
      <c r="AK34" s="409"/>
      <c r="AL34" s="409"/>
      <c r="AM34" s="295">
        <f>SUM(Y34:AL34)</f>
        <v>1</v>
      </c>
    </row>
    <row r="35" spans="1:39" s="282" customFormat="1" ht="15" outlineLevel="1">
      <c r="A35" s="508"/>
      <c r="B35" s="293" t="s">
        <v>214</v>
      </c>
      <c r="C35" s="290" t="s">
        <v>163</v>
      </c>
      <c r="D35" s="294">
        <f>'7. Persistence Report'!AQ60</f>
        <v>59624.623371841466</v>
      </c>
      <c r="E35" s="294">
        <f>'7. Persistence Report'!AR60</f>
        <v>59624.623371841466</v>
      </c>
      <c r="F35" s="294">
        <f>'7. Persistence Report'!AS60</f>
        <v>59624.623371841466</v>
      </c>
      <c r="G35" s="294">
        <f>'7. Persistence Report'!AT60</f>
        <v>59624.623371841466</v>
      </c>
      <c r="H35" s="294">
        <f>'7. Persistence Report'!AU60</f>
        <v>59624.623371841466</v>
      </c>
      <c r="I35" s="294">
        <f>'7. Persistence Report'!AV60</f>
        <v>54181.692081116591</v>
      </c>
      <c r="J35" s="294">
        <f>'7. Persistence Report'!AW60</f>
        <v>29252.107976573792</v>
      </c>
      <c r="K35" s="294">
        <f>'7. Persistence Report'!AX60</f>
        <v>29246.148598924308</v>
      </c>
      <c r="L35" s="294">
        <f>'7. Persistence Report'!AY60</f>
        <v>29246.148598924308</v>
      </c>
      <c r="M35" s="294">
        <f>'7. Persistence Report'!AZ60</f>
        <v>6451.9267344178397</v>
      </c>
      <c r="N35" s="467"/>
      <c r="O35" s="294">
        <f>'7. Persistence Report'!L60</f>
        <v>2.9455811146351376</v>
      </c>
      <c r="P35" s="294">
        <f>'7. Persistence Report'!M60</f>
        <v>2.9455811146351376</v>
      </c>
      <c r="Q35" s="294">
        <f>'7. Persistence Report'!N60</f>
        <v>2.9455811146351376</v>
      </c>
      <c r="R35" s="294">
        <f>'7. Persistence Report'!O60</f>
        <v>2.9455811146351376</v>
      </c>
      <c r="S35" s="294">
        <f>'7. Persistence Report'!P60</f>
        <v>2.9455811146351376</v>
      </c>
      <c r="T35" s="294">
        <f>'7. Persistence Report'!Q60</f>
        <v>2.6935573386667295</v>
      </c>
      <c r="U35" s="294">
        <f>'7. Persistence Report'!R60</f>
        <v>1.5392440497859243</v>
      </c>
      <c r="V35" s="294">
        <f>'7. Persistence Report'!S60</f>
        <v>1.5385637555337</v>
      </c>
      <c r="W35" s="294">
        <f>'7. Persistence Report'!T60</f>
        <v>1.5385637555337</v>
      </c>
      <c r="X35" s="294">
        <f>'7. Persistence Report'!U60</f>
        <v>0.48312403790509451</v>
      </c>
      <c r="Y35" s="410">
        <f>Y34</f>
        <v>1</v>
      </c>
      <c r="Z35" s="410">
        <f>Z34</f>
        <v>0</v>
      </c>
      <c r="AA35" s="410">
        <f t="shared" ref="AA35:AL35" si="4">AA34</f>
        <v>0</v>
      </c>
      <c r="AB35" s="410">
        <f t="shared" si="4"/>
        <v>0</v>
      </c>
      <c r="AC35" s="410">
        <f t="shared" si="4"/>
        <v>0</v>
      </c>
      <c r="AD35" s="410">
        <f t="shared" si="4"/>
        <v>0</v>
      </c>
      <c r="AE35" s="410">
        <f t="shared" si="4"/>
        <v>0</v>
      </c>
      <c r="AF35" s="410">
        <f t="shared" si="4"/>
        <v>0</v>
      </c>
      <c r="AG35" s="410">
        <f t="shared" si="4"/>
        <v>0</v>
      </c>
      <c r="AH35" s="410">
        <f t="shared" si="4"/>
        <v>0</v>
      </c>
      <c r="AI35" s="410">
        <f t="shared" si="4"/>
        <v>0</v>
      </c>
      <c r="AJ35" s="410">
        <f t="shared" si="4"/>
        <v>0</v>
      </c>
      <c r="AK35" s="410">
        <f t="shared" si="4"/>
        <v>0</v>
      </c>
      <c r="AL35" s="410">
        <f t="shared" si="4"/>
        <v>0</v>
      </c>
      <c r="AM35" s="296"/>
    </row>
    <row r="36" spans="1:39" s="282" customFormat="1" ht="15" outlineLevel="1">
      <c r="A36" s="508"/>
      <c r="B36" s="293"/>
      <c r="C36" s="304"/>
      <c r="D36" s="303"/>
      <c r="E36" s="303"/>
      <c r="F36" s="303"/>
      <c r="G36" s="303"/>
      <c r="H36" s="303"/>
      <c r="I36" s="303"/>
      <c r="J36" s="303"/>
      <c r="K36" s="303"/>
      <c r="L36" s="303"/>
      <c r="M36" s="303"/>
      <c r="N36" s="290"/>
      <c r="O36" s="303"/>
      <c r="P36" s="303"/>
      <c r="Q36" s="303"/>
      <c r="R36" s="303"/>
      <c r="S36" s="303"/>
      <c r="T36" s="303"/>
      <c r="U36" s="303"/>
      <c r="V36" s="303"/>
      <c r="W36" s="303"/>
      <c r="X36" s="303"/>
      <c r="Y36" s="411"/>
      <c r="Z36" s="411"/>
      <c r="AA36" s="411"/>
      <c r="AB36" s="411"/>
      <c r="AC36" s="411"/>
      <c r="AD36" s="411"/>
      <c r="AE36" s="411"/>
      <c r="AF36" s="411"/>
      <c r="AG36" s="411"/>
      <c r="AH36" s="411"/>
      <c r="AI36" s="411"/>
      <c r="AJ36" s="411"/>
      <c r="AK36" s="411"/>
      <c r="AL36" s="411"/>
      <c r="AM36" s="305"/>
    </row>
    <row r="37" spans="1:39" s="282" customFormat="1" ht="15" outlineLevel="1">
      <c r="A37" s="508">
        <v>6</v>
      </c>
      <c r="B37" s="293" t="s">
        <v>6</v>
      </c>
      <c r="C37" s="290" t="s">
        <v>25</v>
      </c>
      <c r="D37" s="294"/>
      <c r="E37" s="294"/>
      <c r="F37" s="294"/>
      <c r="G37" s="294"/>
      <c r="H37" s="294"/>
      <c r="I37" s="294"/>
      <c r="J37" s="294"/>
      <c r="K37" s="294"/>
      <c r="L37" s="294"/>
      <c r="M37" s="294"/>
      <c r="N37" s="290"/>
      <c r="O37" s="294"/>
      <c r="P37" s="294"/>
      <c r="Q37" s="294"/>
      <c r="R37" s="294"/>
      <c r="S37" s="294"/>
      <c r="T37" s="294"/>
      <c r="U37" s="294"/>
      <c r="V37" s="294"/>
      <c r="W37" s="294"/>
      <c r="X37" s="294"/>
      <c r="Y37" s="409"/>
      <c r="Z37" s="409"/>
      <c r="AA37" s="409"/>
      <c r="AB37" s="409"/>
      <c r="AC37" s="409"/>
      <c r="AD37" s="409"/>
      <c r="AE37" s="409"/>
      <c r="AF37" s="409"/>
      <c r="AG37" s="409"/>
      <c r="AH37" s="409"/>
      <c r="AI37" s="409"/>
      <c r="AJ37" s="409"/>
      <c r="AK37" s="409"/>
      <c r="AL37" s="409"/>
      <c r="AM37" s="295">
        <f>SUM(Y37:AL37)</f>
        <v>0</v>
      </c>
    </row>
    <row r="38" spans="1:39" s="282" customFormat="1" ht="15" outlineLevel="1">
      <c r="A38" s="508"/>
      <c r="B38" s="293" t="s">
        <v>214</v>
      </c>
      <c r="C38" s="290" t="s">
        <v>163</v>
      </c>
      <c r="D38" s="294"/>
      <c r="E38" s="294"/>
      <c r="F38" s="294"/>
      <c r="G38" s="294"/>
      <c r="H38" s="294"/>
      <c r="I38" s="294"/>
      <c r="J38" s="294"/>
      <c r="K38" s="294"/>
      <c r="L38" s="294"/>
      <c r="M38" s="294"/>
      <c r="N38" s="467"/>
      <c r="O38" s="294"/>
      <c r="P38" s="294"/>
      <c r="Q38" s="294"/>
      <c r="R38" s="294"/>
      <c r="S38" s="294"/>
      <c r="T38" s="294"/>
      <c r="U38" s="294"/>
      <c r="V38" s="294"/>
      <c r="W38" s="294"/>
      <c r="X38" s="294"/>
      <c r="Y38" s="410">
        <f>Y37</f>
        <v>0</v>
      </c>
      <c r="Z38" s="410">
        <f>Z37</f>
        <v>0</v>
      </c>
      <c r="AA38" s="410">
        <f t="shared" ref="AA38:AL38" si="5">AA37</f>
        <v>0</v>
      </c>
      <c r="AB38" s="410">
        <f t="shared" si="5"/>
        <v>0</v>
      </c>
      <c r="AC38" s="410">
        <f t="shared" si="5"/>
        <v>0</v>
      </c>
      <c r="AD38" s="410">
        <f t="shared" si="5"/>
        <v>0</v>
      </c>
      <c r="AE38" s="410">
        <f t="shared" si="5"/>
        <v>0</v>
      </c>
      <c r="AF38" s="410">
        <f t="shared" si="5"/>
        <v>0</v>
      </c>
      <c r="AG38" s="410">
        <f t="shared" si="5"/>
        <v>0</v>
      </c>
      <c r="AH38" s="410">
        <f t="shared" si="5"/>
        <v>0</v>
      </c>
      <c r="AI38" s="410">
        <f t="shared" si="5"/>
        <v>0</v>
      </c>
      <c r="AJ38" s="410">
        <f t="shared" si="5"/>
        <v>0</v>
      </c>
      <c r="AK38" s="410">
        <f t="shared" si="5"/>
        <v>0</v>
      </c>
      <c r="AL38" s="410">
        <f t="shared" si="5"/>
        <v>0</v>
      </c>
      <c r="AM38" s="296"/>
    </row>
    <row r="39" spans="1:39" s="282" customFormat="1" ht="15" outlineLevel="1">
      <c r="A39" s="508"/>
      <c r="B39" s="293"/>
      <c r="C39" s="304"/>
      <c r="D39" s="303"/>
      <c r="E39" s="303"/>
      <c r="F39" s="303"/>
      <c r="G39" s="303"/>
      <c r="H39" s="303"/>
      <c r="I39" s="303"/>
      <c r="J39" s="303"/>
      <c r="K39" s="303"/>
      <c r="L39" s="303"/>
      <c r="M39" s="303"/>
      <c r="N39" s="290"/>
      <c r="O39" s="303"/>
      <c r="P39" s="303"/>
      <c r="Q39" s="303"/>
      <c r="R39" s="303"/>
      <c r="S39" s="303"/>
      <c r="T39" s="303"/>
      <c r="U39" s="303"/>
      <c r="V39" s="303"/>
      <c r="W39" s="303"/>
      <c r="X39" s="303"/>
      <c r="Y39" s="411"/>
      <c r="Z39" s="411"/>
      <c r="AA39" s="411"/>
      <c r="AB39" s="411"/>
      <c r="AC39" s="411"/>
      <c r="AD39" s="411"/>
      <c r="AE39" s="411"/>
      <c r="AF39" s="411"/>
      <c r="AG39" s="411"/>
      <c r="AH39" s="411"/>
      <c r="AI39" s="411"/>
      <c r="AJ39" s="411"/>
      <c r="AK39" s="411"/>
      <c r="AL39" s="411"/>
      <c r="AM39" s="305"/>
    </row>
    <row r="40" spans="1:39" s="282" customFormat="1" ht="15" outlineLevel="1">
      <c r="A40" s="508">
        <v>7</v>
      </c>
      <c r="B40" s="293" t="s">
        <v>42</v>
      </c>
      <c r="C40" s="290" t="s">
        <v>25</v>
      </c>
      <c r="D40" s="294"/>
      <c r="E40" s="294"/>
      <c r="F40" s="294"/>
      <c r="G40" s="294"/>
      <c r="H40" s="294"/>
      <c r="I40" s="294"/>
      <c r="J40" s="294"/>
      <c r="K40" s="294"/>
      <c r="L40" s="294"/>
      <c r="M40" s="294"/>
      <c r="N40" s="290"/>
      <c r="O40" s="294"/>
      <c r="P40" s="294"/>
      <c r="Q40" s="294"/>
      <c r="R40" s="294"/>
      <c r="S40" s="294"/>
      <c r="T40" s="294"/>
      <c r="U40" s="294"/>
      <c r="V40" s="294"/>
      <c r="W40" s="294"/>
      <c r="X40" s="294"/>
      <c r="Y40" s="409"/>
      <c r="Z40" s="409"/>
      <c r="AA40" s="409"/>
      <c r="AB40" s="409"/>
      <c r="AC40" s="409"/>
      <c r="AD40" s="409"/>
      <c r="AE40" s="409"/>
      <c r="AF40" s="409"/>
      <c r="AG40" s="409"/>
      <c r="AH40" s="409"/>
      <c r="AI40" s="409"/>
      <c r="AJ40" s="409"/>
      <c r="AK40" s="409"/>
      <c r="AL40" s="409"/>
      <c r="AM40" s="295">
        <f>SUM(Y40:AL40)</f>
        <v>0</v>
      </c>
    </row>
    <row r="41" spans="1:39" s="282" customFormat="1" ht="15" outlineLevel="1">
      <c r="A41" s="508"/>
      <c r="B41" s="293" t="s">
        <v>214</v>
      </c>
      <c r="C41" s="290" t="s">
        <v>163</v>
      </c>
      <c r="D41" s="294"/>
      <c r="E41" s="294"/>
      <c r="F41" s="294"/>
      <c r="G41" s="294"/>
      <c r="H41" s="294"/>
      <c r="I41" s="294"/>
      <c r="J41" s="294"/>
      <c r="K41" s="294"/>
      <c r="L41" s="294"/>
      <c r="M41" s="294"/>
      <c r="N41" s="290"/>
      <c r="O41" s="294"/>
      <c r="P41" s="294"/>
      <c r="Q41" s="294"/>
      <c r="R41" s="294"/>
      <c r="S41" s="294"/>
      <c r="T41" s="294"/>
      <c r="U41" s="294"/>
      <c r="V41" s="294"/>
      <c r="W41" s="294"/>
      <c r="X41" s="294"/>
      <c r="Y41" s="410">
        <f>Y40</f>
        <v>0</v>
      </c>
      <c r="Z41" s="410">
        <f>Z40</f>
        <v>0</v>
      </c>
      <c r="AA41" s="410">
        <f t="shared" ref="AA41:AL41" si="6">AA40</f>
        <v>0</v>
      </c>
      <c r="AB41" s="410">
        <f t="shared" si="6"/>
        <v>0</v>
      </c>
      <c r="AC41" s="410">
        <f t="shared" si="6"/>
        <v>0</v>
      </c>
      <c r="AD41" s="410">
        <f t="shared" si="6"/>
        <v>0</v>
      </c>
      <c r="AE41" s="410">
        <f t="shared" si="6"/>
        <v>0</v>
      </c>
      <c r="AF41" s="410">
        <f t="shared" si="6"/>
        <v>0</v>
      </c>
      <c r="AG41" s="410">
        <f t="shared" si="6"/>
        <v>0</v>
      </c>
      <c r="AH41" s="410">
        <f t="shared" si="6"/>
        <v>0</v>
      </c>
      <c r="AI41" s="410">
        <f t="shared" si="6"/>
        <v>0</v>
      </c>
      <c r="AJ41" s="410">
        <f t="shared" si="6"/>
        <v>0</v>
      </c>
      <c r="AK41" s="410">
        <f t="shared" si="6"/>
        <v>0</v>
      </c>
      <c r="AL41" s="410">
        <f t="shared" si="6"/>
        <v>0</v>
      </c>
      <c r="AM41" s="296"/>
    </row>
    <row r="42" spans="1:39" s="282" customFormat="1" ht="15" outlineLevel="1">
      <c r="A42" s="508"/>
      <c r="B42" s="293"/>
      <c r="C42" s="304"/>
      <c r="D42" s="303"/>
      <c r="E42" s="303"/>
      <c r="F42" s="303"/>
      <c r="G42" s="303"/>
      <c r="H42" s="303"/>
      <c r="I42" s="303"/>
      <c r="J42" s="303"/>
      <c r="K42" s="303"/>
      <c r="L42" s="303"/>
      <c r="M42" s="303"/>
      <c r="N42" s="290"/>
      <c r="O42" s="303"/>
      <c r="P42" s="303"/>
      <c r="Q42" s="303"/>
      <c r="R42" s="303"/>
      <c r="S42" s="303"/>
      <c r="T42" s="303"/>
      <c r="U42" s="303"/>
      <c r="V42" s="303"/>
      <c r="W42" s="303"/>
      <c r="X42" s="303"/>
      <c r="Y42" s="411"/>
      <c r="Z42" s="411"/>
      <c r="AA42" s="411"/>
      <c r="AB42" s="411"/>
      <c r="AC42" s="411"/>
      <c r="AD42" s="411"/>
      <c r="AE42" s="411"/>
      <c r="AF42" s="411"/>
      <c r="AG42" s="411"/>
      <c r="AH42" s="411"/>
      <c r="AI42" s="411"/>
      <c r="AJ42" s="411"/>
      <c r="AK42" s="411"/>
      <c r="AL42" s="411"/>
      <c r="AM42" s="305"/>
    </row>
    <row r="43" spans="1:39" s="282" customFormat="1" ht="15" outlineLevel="1">
      <c r="A43" s="508">
        <v>8</v>
      </c>
      <c r="B43" s="293" t="s">
        <v>484</v>
      </c>
      <c r="C43" s="290" t="s">
        <v>25</v>
      </c>
      <c r="D43" s="294"/>
      <c r="E43" s="294"/>
      <c r="F43" s="294"/>
      <c r="G43" s="294"/>
      <c r="H43" s="294"/>
      <c r="I43" s="294"/>
      <c r="J43" s="294"/>
      <c r="K43" s="294"/>
      <c r="L43" s="294"/>
      <c r="M43" s="294"/>
      <c r="N43" s="290"/>
      <c r="O43" s="294"/>
      <c r="P43" s="294"/>
      <c r="Q43" s="294"/>
      <c r="R43" s="294"/>
      <c r="S43" s="294"/>
      <c r="T43" s="294"/>
      <c r="U43" s="294"/>
      <c r="V43" s="294"/>
      <c r="W43" s="294"/>
      <c r="X43" s="294"/>
      <c r="Y43" s="409"/>
      <c r="Z43" s="409"/>
      <c r="AA43" s="409"/>
      <c r="AB43" s="409"/>
      <c r="AC43" s="409"/>
      <c r="AD43" s="409"/>
      <c r="AE43" s="409"/>
      <c r="AF43" s="409"/>
      <c r="AG43" s="409"/>
      <c r="AH43" s="409"/>
      <c r="AI43" s="409"/>
      <c r="AJ43" s="409"/>
      <c r="AK43" s="409"/>
      <c r="AL43" s="409"/>
      <c r="AM43" s="295">
        <f>SUM(Y43:AL43)</f>
        <v>0</v>
      </c>
    </row>
    <row r="44" spans="1:39" s="282" customFormat="1" ht="15" outlineLevel="1">
      <c r="A44" s="508"/>
      <c r="B44" s="293" t="s">
        <v>214</v>
      </c>
      <c r="C44" s="290" t="s">
        <v>163</v>
      </c>
      <c r="D44" s="294"/>
      <c r="E44" s="294"/>
      <c r="F44" s="294"/>
      <c r="G44" s="294"/>
      <c r="H44" s="294"/>
      <c r="I44" s="294"/>
      <c r="J44" s="294"/>
      <c r="K44" s="294"/>
      <c r="L44" s="294"/>
      <c r="M44" s="294"/>
      <c r="N44" s="290"/>
      <c r="O44" s="294"/>
      <c r="P44" s="294"/>
      <c r="Q44" s="294"/>
      <c r="R44" s="294"/>
      <c r="S44" s="294"/>
      <c r="T44" s="294"/>
      <c r="U44" s="294"/>
      <c r="V44" s="294"/>
      <c r="W44" s="294"/>
      <c r="X44" s="294"/>
      <c r="Y44" s="410">
        <f>Y43</f>
        <v>0</v>
      </c>
      <c r="Z44" s="410">
        <f>Z43</f>
        <v>0</v>
      </c>
      <c r="AA44" s="410">
        <f t="shared" ref="AA44:AL44" si="7">AA43</f>
        <v>0</v>
      </c>
      <c r="AB44" s="410">
        <f t="shared" si="7"/>
        <v>0</v>
      </c>
      <c r="AC44" s="410">
        <f t="shared" si="7"/>
        <v>0</v>
      </c>
      <c r="AD44" s="410">
        <f t="shared" si="7"/>
        <v>0</v>
      </c>
      <c r="AE44" s="410">
        <f t="shared" si="7"/>
        <v>0</v>
      </c>
      <c r="AF44" s="410">
        <f t="shared" si="7"/>
        <v>0</v>
      </c>
      <c r="AG44" s="410">
        <f t="shared" si="7"/>
        <v>0</v>
      </c>
      <c r="AH44" s="410">
        <f t="shared" si="7"/>
        <v>0</v>
      </c>
      <c r="AI44" s="410">
        <f t="shared" si="7"/>
        <v>0</v>
      </c>
      <c r="AJ44" s="410">
        <f t="shared" si="7"/>
        <v>0</v>
      </c>
      <c r="AK44" s="410">
        <f t="shared" si="7"/>
        <v>0</v>
      </c>
      <c r="AL44" s="410">
        <f t="shared" si="7"/>
        <v>0</v>
      </c>
      <c r="AM44" s="296"/>
    </row>
    <row r="45" spans="1:39" s="282" customFormat="1" ht="15" outlineLevel="1">
      <c r="A45" s="508"/>
      <c r="B45" s="293"/>
      <c r="C45" s="304"/>
      <c r="D45" s="303"/>
      <c r="E45" s="303"/>
      <c r="F45" s="303"/>
      <c r="G45" s="303"/>
      <c r="H45" s="303"/>
      <c r="I45" s="303"/>
      <c r="J45" s="303"/>
      <c r="K45" s="303"/>
      <c r="L45" s="303"/>
      <c r="M45" s="303"/>
      <c r="N45" s="290"/>
      <c r="O45" s="303"/>
      <c r="P45" s="303"/>
      <c r="Q45" s="303"/>
      <c r="R45" s="303"/>
      <c r="S45" s="303"/>
      <c r="T45" s="303"/>
      <c r="U45" s="303"/>
      <c r="V45" s="303"/>
      <c r="W45" s="303"/>
      <c r="X45" s="303"/>
      <c r="Y45" s="411"/>
      <c r="Z45" s="411"/>
      <c r="AA45" s="411"/>
      <c r="AB45" s="411"/>
      <c r="AC45" s="411"/>
      <c r="AD45" s="411"/>
      <c r="AE45" s="411"/>
      <c r="AF45" s="411"/>
      <c r="AG45" s="411"/>
      <c r="AH45" s="411"/>
      <c r="AI45" s="411"/>
      <c r="AJ45" s="411"/>
      <c r="AK45" s="411"/>
      <c r="AL45" s="411"/>
      <c r="AM45" s="305"/>
    </row>
    <row r="46" spans="1:39" s="282" customFormat="1" ht="15" outlineLevel="1">
      <c r="A46" s="508">
        <v>9</v>
      </c>
      <c r="B46" s="293" t="s">
        <v>7</v>
      </c>
      <c r="C46" s="290" t="s">
        <v>25</v>
      </c>
      <c r="D46" s="294"/>
      <c r="E46" s="294"/>
      <c r="F46" s="294"/>
      <c r="G46" s="294"/>
      <c r="H46" s="294"/>
      <c r="I46" s="294"/>
      <c r="J46" s="294"/>
      <c r="K46" s="294"/>
      <c r="L46" s="294"/>
      <c r="M46" s="294"/>
      <c r="N46" s="290"/>
      <c r="O46" s="294"/>
      <c r="P46" s="294"/>
      <c r="Q46" s="294"/>
      <c r="R46" s="294"/>
      <c r="S46" s="294"/>
      <c r="T46" s="294"/>
      <c r="U46" s="294"/>
      <c r="V46" s="294"/>
      <c r="W46" s="294"/>
      <c r="X46" s="294"/>
      <c r="Y46" s="409"/>
      <c r="Z46" s="409"/>
      <c r="AA46" s="409"/>
      <c r="AB46" s="409"/>
      <c r="AC46" s="409"/>
      <c r="AD46" s="409"/>
      <c r="AE46" s="409"/>
      <c r="AF46" s="409"/>
      <c r="AG46" s="409"/>
      <c r="AH46" s="409"/>
      <c r="AI46" s="409"/>
      <c r="AJ46" s="409"/>
      <c r="AK46" s="409"/>
      <c r="AL46" s="409"/>
      <c r="AM46" s="295">
        <f>SUM(Y46:AL46)</f>
        <v>0</v>
      </c>
    </row>
    <row r="47" spans="1:39" s="282" customFormat="1" ht="15" outlineLevel="1">
      <c r="A47" s="508"/>
      <c r="B47" s="293" t="s">
        <v>214</v>
      </c>
      <c r="C47" s="290" t="s">
        <v>163</v>
      </c>
      <c r="D47" s="294"/>
      <c r="E47" s="294"/>
      <c r="F47" s="294"/>
      <c r="G47" s="294"/>
      <c r="H47" s="294"/>
      <c r="I47" s="294"/>
      <c r="J47" s="294"/>
      <c r="K47" s="294"/>
      <c r="L47" s="294"/>
      <c r="M47" s="294"/>
      <c r="N47" s="290"/>
      <c r="O47" s="294"/>
      <c r="P47" s="294"/>
      <c r="Q47" s="294"/>
      <c r="R47" s="294"/>
      <c r="S47" s="294"/>
      <c r="T47" s="294"/>
      <c r="U47" s="294"/>
      <c r="V47" s="294"/>
      <c r="W47" s="294"/>
      <c r="X47" s="294"/>
      <c r="Y47" s="410">
        <f>Y46</f>
        <v>0</v>
      </c>
      <c r="Z47" s="410">
        <f>Z46</f>
        <v>0</v>
      </c>
      <c r="AA47" s="410">
        <f t="shared" ref="AA47:AL47" si="8">AA46</f>
        <v>0</v>
      </c>
      <c r="AB47" s="410">
        <f t="shared" si="8"/>
        <v>0</v>
      </c>
      <c r="AC47" s="410">
        <f t="shared" si="8"/>
        <v>0</v>
      </c>
      <c r="AD47" s="410">
        <f t="shared" si="8"/>
        <v>0</v>
      </c>
      <c r="AE47" s="410">
        <f t="shared" si="8"/>
        <v>0</v>
      </c>
      <c r="AF47" s="410">
        <f t="shared" si="8"/>
        <v>0</v>
      </c>
      <c r="AG47" s="410">
        <f t="shared" si="8"/>
        <v>0</v>
      </c>
      <c r="AH47" s="410">
        <f t="shared" si="8"/>
        <v>0</v>
      </c>
      <c r="AI47" s="410">
        <f t="shared" si="8"/>
        <v>0</v>
      </c>
      <c r="AJ47" s="410">
        <f t="shared" si="8"/>
        <v>0</v>
      </c>
      <c r="AK47" s="410">
        <f t="shared" si="8"/>
        <v>0</v>
      </c>
      <c r="AL47" s="410">
        <f t="shared" si="8"/>
        <v>0</v>
      </c>
      <c r="AM47" s="296"/>
    </row>
    <row r="48" spans="1:39" s="282" customFormat="1" ht="15" outlineLevel="1">
      <c r="A48" s="508"/>
      <c r="B48" s="306"/>
      <c r="C48" s="307"/>
      <c r="D48" s="290"/>
      <c r="E48" s="290"/>
      <c r="F48" s="290"/>
      <c r="G48" s="290"/>
      <c r="H48" s="290"/>
      <c r="I48" s="290"/>
      <c r="J48" s="290"/>
      <c r="K48" s="290"/>
      <c r="L48" s="290"/>
      <c r="M48" s="290"/>
      <c r="N48" s="290"/>
      <c r="O48" s="290"/>
      <c r="P48" s="290"/>
      <c r="Q48" s="290"/>
      <c r="R48" s="290"/>
      <c r="S48" s="290"/>
      <c r="T48" s="290"/>
      <c r="U48" s="290"/>
      <c r="V48" s="290"/>
      <c r="W48" s="290"/>
      <c r="X48" s="290"/>
      <c r="Y48" s="411"/>
      <c r="Z48" s="411"/>
      <c r="AA48" s="411"/>
      <c r="AB48" s="411"/>
      <c r="AC48" s="411"/>
      <c r="AD48" s="411"/>
      <c r="AE48" s="411"/>
      <c r="AF48" s="411"/>
      <c r="AG48" s="411"/>
      <c r="AH48" s="411"/>
      <c r="AI48" s="411"/>
      <c r="AJ48" s="411"/>
      <c r="AK48" s="411"/>
      <c r="AL48" s="411"/>
      <c r="AM48" s="305"/>
    </row>
    <row r="49" spans="1:42" s="292" customFormat="1" ht="15.75" outlineLevel="1">
      <c r="A49" s="509"/>
      <c r="B49" s="287" t="s">
        <v>8</v>
      </c>
      <c r="C49" s="288"/>
      <c r="D49" s="288"/>
      <c r="E49" s="288"/>
      <c r="F49" s="288"/>
      <c r="G49" s="288"/>
      <c r="H49" s="288"/>
      <c r="I49" s="288"/>
      <c r="J49" s="288"/>
      <c r="K49" s="288"/>
      <c r="L49" s="288"/>
      <c r="M49" s="288"/>
      <c r="N49" s="290"/>
      <c r="O49" s="288"/>
      <c r="P49" s="288"/>
      <c r="Q49" s="288"/>
      <c r="R49" s="288"/>
      <c r="S49" s="288"/>
      <c r="T49" s="288"/>
      <c r="U49" s="288"/>
      <c r="V49" s="288"/>
      <c r="W49" s="288"/>
      <c r="X49" s="288"/>
      <c r="Y49" s="413"/>
      <c r="Z49" s="413"/>
      <c r="AA49" s="413"/>
      <c r="AB49" s="413"/>
      <c r="AC49" s="413"/>
      <c r="AD49" s="413"/>
      <c r="AE49" s="413"/>
      <c r="AF49" s="413"/>
      <c r="AG49" s="413"/>
      <c r="AH49" s="413"/>
      <c r="AI49" s="413"/>
      <c r="AJ49" s="413"/>
      <c r="AK49" s="413"/>
      <c r="AL49" s="413"/>
      <c r="AM49" s="291"/>
      <c r="AO49" s="308"/>
      <c r="AP49" s="308"/>
    </row>
    <row r="50" spans="1:42" s="282" customFormat="1" ht="15" outlineLevel="1">
      <c r="A50" s="508">
        <v>10</v>
      </c>
      <c r="B50" s="309" t="s">
        <v>22</v>
      </c>
      <c r="C50" s="290" t="s">
        <v>25</v>
      </c>
      <c r="D50" s="294">
        <f>'7. Persistence Report'!AQ35</f>
        <v>5260353.2070921771</v>
      </c>
      <c r="E50" s="294">
        <f>'7. Persistence Report'!AR35</f>
        <v>5260353.2070921771</v>
      </c>
      <c r="F50" s="294">
        <f>'7. Persistence Report'!AS35</f>
        <v>5260353.2070921771</v>
      </c>
      <c r="G50" s="294">
        <f>'7. Persistence Report'!AT35</f>
        <v>5224701.1992085502</v>
      </c>
      <c r="H50" s="294">
        <f>'7. Persistence Report'!AU35</f>
        <v>4362380.7742387922</v>
      </c>
      <c r="I50" s="294">
        <f>'7. Persistence Report'!AV35</f>
        <v>3995992.8917881618</v>
      </c>
      <c r="J50" s="294">
        <f>'7. Persistence Report'!AW35</f>
        <v>3496930.6005774019</v>
      </c>
      <c r="K50" s="294">
        <f>'7. Persistence Report'!AX35</f>
        <v>3223770.0424540779</v>
      </c>
      <c r="L50" s="294">
        <f>'7. Persistence Report'!AY35</f>
        <v>2853944.9025876089</v>
      </c>
      <c r="M50" s="294">
        <f>'7. Persistence Report'!AZ35</f>
        <v>2853944.9025876089</v>
      </c>
      <c r="N50" s="294">
        <v>12</v>
      </c>
      <c r="O50" s="294">
        <f>'7. Persistence Report'!L35</f>
        <v>1033.790126365408</v>
      </c>
      <c r="P50" s="294">
        <f>'7. Persistence Report'!M35</f>
        <v>1033.790126365408</v>
      </c>
      <c r="Q50" s="294">
        <f>'7. Persistence Report'!N35</f>
        <v>1033.790126365408</v>
      </c>
      <c r="R50" s="294">
        <f>'7. Persistence Report'!O35</f>
        <v>1024.4983947403766</v>
      </c>
      <c r="S50" s="294">
        <f>'7. Persistence Report'!P35</f>
        <v>860.51588354302521</v>
      </c>
      <c r="T50" s="294">
        <f>'7. Persistence Report'!Q35</f>
        <v>765.02679116126899</v>
      </c>
      <c r="U50" s="294">
        <f>'7. Persistence Report'!R35</f>
        <v>639.73889490811018</v>
      </c>
      <c r="V50" s="294">
        <f>'7. Persistence Report'!S35</f>
        <v>583.51773106103292</v>
      </c>
      <c r="W50" s="294">
        <f>'7. Persistence Report'!T35</f>
        <v>500.18507117671152</v>
      </c>
      <c r="X50" s="294">
        <f>'7. Persistence Report'!U35</f>
        <v>500.18507117671152</v>
      </c>
      <c r="Y50" s="414"/>
      <c r="Z50" s="414">
        <f>'A. Rate Class Allocations'!E14</f>
        <v>8.2000000000000003E-2</v>
      </c>
      <c r="AA50" s="414">
        <f>'A. Rate Class Allocations'!F14</f>
        <v>0.91800000000000004</v>
      </c>
      <c r="AB50" s="414"/>
      <c r="AC50" s="414"/>
      <c r="AD50" s="414"/>
      <c r="AE50" s="414"/>
      <c r="AF50" s="414"/>
      <c r="AG50" s="414"/>
      <c r="AH50" s="414"/>
      <c r="AI50" s="414"/>
      <c r="AJ50" s="414"/>
      <c r="AK50" s="414"/>
      <c r="AL50" s="414"/>
      <c r="AM50" s="295">
        <f>SUM(Y50:AL50)</f>
        <v>1</v>
      </c>
    </row>
    <row r="51" spans="1:42" s="282" customFormat="1" ht="15" outlineLevel="1">
      <c r="A51" s="508"/>
      <c r="B51" s="293" t="s">
        <v>214</v>
      </c>
      <c r="C51" s="290" t="s">
        <v>163</v>
      </c>
      <c r="D51" s="294">
        <f>'7. Persistence Report'!AQ55</f>
        <v>297630.48032766144</v>
      </c>
      <c r="E51" s="294">
        <f>'7. Persistence Report'!AR55</f>
        <v>297630.48032766144</v>
      </c>
      <c r="F51" s="294">
        <f>'7. Persistence Report'!AS55</f>
        <v>297630.48032766144</v>
      </c>
      <c r="G51" s="294">
        <f>'7. Persistence Report'!AT55</f>
        <v>282788.57278358418</v>
      </c>
      <c r="H51" s="294">
        <f>'7. Persistence Report'!AU55</f>
        <v>263665.20897658088</v>
      </c>
      <c r="I51" s="294">
        <f>'7. Persistence Report'!AV55</f>
        <v>247873.22034083944</v>
      </c>
      <c r="J51" s="294">
        <f>'7. Persistence Report'!AW55</f>
        <v>220043.23454668917</v>
      </c>
      <c r="K51" s="294">
        <f>'7. Persistence Report'!AX55</f>
        <v>220043.23454668917</v>
      </c>
      <c r="L51" s="294">
        <f>'7. Persistence Report'!AY55</f>
        <v>200292.1445136347</v>
      </c>
      <c r="M51" s="294">
        <f>'7. Persistence Report'!AZ55</f>
        <v>200292.1445136347</v>
      </c>
      <c r="N51" s="294">
        <f>N50</f>
        <v>12</v>
      </c>
      <c r="O51" s="294">
        <f>'7. Persistence Report'!L55</f>
        <v>56.32952183393251</v>
      </c>
      <c r="P51" s="294">
        <f>'7. Persistence Report'!M55</f>
        <v>56.32952183393251</v>
      </c>
      <c r="Q51" s="294">
        <f>'7. Persistence Report'!N55</f>
        <v>56.32952183393251</v>
      </c>
      <c r="R51" s="294">
        <f>'7. Persistence Report'!O55</f>
        <v>52.45339069324676</v>
      </c>
      <c r="S51" s="294">
        <f>'7. Persistence Report'!P55</f>
        <v>47.460492873925205</v>
      </c>
      <c r="T51" s="294">
        <f>'7. Persistence Report'!Q55</f>
        <v>43.340641711909164</v>
      </c>
      <c r="U51" s="294">
        <f>'7. Persistence Report'!R55</f>
        <v>36.686503080336692</v>
      </c>
      <c r="V51" s="294">
        <f>'7. Persistence Report'!S55</f>
        <v>36.686503080336692</v>
      </c>
      <c r="W51" s="294">
        <f>'7. Persistence Report'!T55</f>
        <v>31.556597346582762</v>
      </c>
      <c r="X51" s="294">
        <f>'7. Persistence Report'!U55</f>
        <v>31.556597346582762</v>
      </c>
      <c r="Y51" s="410">
        <f>Y50</f>
        <v>0</v>
      </c>
      <c r="Z51" s="410">
        <f>Z50</f>
        <v>8.2000000000000003E-2</v>
      </c>
      <c r="AA51" s="410">
        <f t="shared" ref="AA51:AL51" si="9">AA50</f>
        <v>0.91800000000000004</v>
      </c>
      <c r="AB51" s="410">
        <f t="shared" si="9"/>
        <v>0</v>
      </c>
      <c r="AC51" s="410">
        <f t="shared" si="9"/>
        <v>0</v>
      </c>
      <c r="AD51" s="410">
        <f t="shared" si="9"/>
        <v>0</v>
      </c>
      <c r="AE51" s="410">
        <f t="shared" si="9"/>
        <v>0</v>
      </c>
      <c r="AF51" s="410">
        <f t="shared" si="9"/>
        <v>0</v>
      </c>
      <c r="AG51" s="410">
        <f t="shared" si="9"/>
        <v>0</v>
      </c>
      <c r="AH51" s="410">
        <f t="shared" si="9"/>
        <v>0</v>
      </c>
      <c r="AI51" s="410">
        <f t="shared" si="9"/>
        <v>0</v>
      </c>
      <c r="AJ51" s="410">
        <f t="shared" si="9"/>
        <v>0</v>
      </c>
      <c r="AK51" s="410">
        <f t="shared" si="9"/>
        <v>0</v>
      </c>
      <c r="AL51" s="410">
        <f t="shared" si="9"/>
        <v>0</v>
      </c>
      <c r="AM51" s="310"/>
    </row>
    <row r="52" spans="1:42" s="282" customFormat="1" ht="15" outlineLevel="1">
      <c r="A52" s="508"/>
      <c r="B52" s="309"/>
      <c r="C52" s="311"/>
      <c r="D52" s="290"/>
      <c r="E52" s="290"/>
      <c r="F52" s="290"/>
      <c r="G52" s="290"/>
      <c r="H52" s="290"/>
      <c r="I52" s="290"/>
      <c r="J52" s="290"/>
      <c r="K52" s="290"/>
      <c r="L52" s="290"/>
      <c r="M52" s="290"/>
      <c r="N52" s="290"/>
      <c r="O52" s="290"/>
      <c r="P52" s="290"/>
      <c r="Q52" s="290"/>
      <c r="R52" s="290"/>
      <c r="S52" s="290"/>
      <c r="T52" s="290"/>
      <c r="U52" s="290"/>
      <c r="V52" s="290"/>
      <c r="W52" s="290"/>
      <c r="X52" s="290"/>
      <c r="Y52" s="415"/>
      <c r="Z52" s="415"/>
      <c r="AA52" s="415"/>
      <c r="AB52" s="415"/>
      <c r="AC52" s="415"/>
      <c r="AD52" s="415"/>
      <c r="AE52" s="415"/>
      <c r="AF52" s="415"/>
      <c r="AG52" s="415"/>
      <c r="AH52" s="415"/>
      <c r="AI52" s="415"/>
      <c r="AJ52" s="415"/>
      <c r="AK52" s="415"/>
      <c r="AL52" s="415"/>
      <c r="AM52" s="312"/>
    </row>
    <row r="53" spans="1:42" s="282" customFormat="1" ht="15" outlineLevel="1">
      <c r="A53" s="508">
        <v>11</v>
      </c>
      <c r="B53" s="313" t="s">
        <v>21</v>
      </c>
      <c r="C53" s="290" t="s">
        <v>25</v>
      </c>
      <c r="D53" s="294">
        <f>'7. Persistence Report'!AQ34</f>
        <v>145929.31798808309</v>
      </c>
      <c r="E53" s="294">
        <f>'7. Persistence Report'!AR34</f>
        <v>145808.63898511758</v>
      </c>
      <c r="F53" s="294">
        <f>'7. Persistence Report'!AS34</f>
        <v>145808.63898511758</v>
      </c>
      <c r="G53" s="294">
        <f>'7. Persistence Report'!AT34</f>
        <v>133724.13097455451</v>
      </c>
      <c r="H53" s="294">
        <f>'7. Persistence Report'!AU34</f>
        <v>133724.13097455451</v>
      </c>
      <c r="I53" s="294">
        <f>'7. Persistence Report'!AV34</f>
        <v>133694.72607550709</v>
      </c>
      <c r="J53" s="294">
        <f>'7. Persistence Report'!AW34</f>
        <v>25775.032905748096</v>
      </c>
      <c r="K53" s="294">
        <f>'7. Persistence Report'!AX34</f>
        <v>25775.032905748096</v>
      </c>
      <c r="L53" s="294">
        <f>'7. Persistence Report'!AY34</f>
        <v>25775.032905748096</v>
      </c>
      <c r="M53" s="294">
        <f>'7. Persistence Report'!AZ34</f>
        <v>25775.032905748096</v>
      </c>
      <c r="N53" s="294">
        <v>12</v>
      </c>
      <c r="O53" s="294">
        <f>'7. Persistence Report'!L34</f>
        <v>55.929686802310655</v>
      </c>
      <c r="P53" s="294">
        <f>'7. Persistence Report'!M34</f>
        <v>55.886480950753047</v>
      </c>
      <c r="Q53" s="294">
        <f>'7. Persistence Report'!N34</f>
        <v>55.886480950753047</v>
      </c>
      <c r="R53" s="294">
        <f>'7. Persistence Report'!O34</f>
        <v>51.523266021455612</v>
      </c>
      <c r="S53" s="294">
        <f>'7. Persistence Report'!P34</f>
        <v>51.523266021455612</v>
      </c>
      <c r="T53" s="294">
        <f>'7. Persistence Report'!Q34</f>
        <v>51.484092716043385</v>
      </c>
      <c r="U53" s="294">
        <f>'7. Persistence Report'!R34</f>
        <v>9.1757707147939929</v>
      </c>
      <c r="V53" s="294">
        <f>'7. Persistence Report'!S34</f>
        <v>9.1757707147939929</v>
      </c>
      <c r="W53" s="294">
        <f>'7. Persistence Report'!T34</f>
        <v>9.1757707147939929</v>
      </c>
      <c r="X53" s="294">
        <f>'7. Persistence Report'!U34</f>
        <v>9.1757707147939929</v>
      </c>
      <c r="Y53" s="414"/>
      <c r="Z53" s="414">
        <f>'A. Rate Class Allocations'!E15</f>
        <v>1</v>
      </c>
      <c r="AA53" s="414"/>
      <c r="AB53" s="414"/>
      <c r="AC53" s="414"/>
      <c r="AD53" s="414"/>
      <c r="AE53" s="414"/>
      <c r="AF53" s="414"/>
      <c r="AG53" s="414"/>
      <c r="AH53" s="414"/>
      <c r="AI53" s="414"/>
      <c r="AJ53" s="414"/>
      <c r="AK53" s="414"/>
      <c r="AL53" s="414"/>
      <c r="AM53" s="295">
        <f>SUM(Y53:AL53)</f>
        <v>1</v>
      </c>
    </row>
    <row r="54" spans="1:42" s="282" customFormat="1" ht="15" outlineLevel="1">
      <c r="A54" s="508"/>
      <c r="B54" s="314" t="s">
        <v>214</v>
      </c>
      <c r="C54" s="290" t="s">
        <v>163</v>
      </c>
      <c r="D54" s="294">
        <f>'7. Persistence Report'!AQ56</f>
        <v>23307.595179282634</v>
      </c>
      <c r="E54" s="294">
        <f>'7. Persistence Report'!AR56</f>
        <v>23307.595179282634</v>
      </c>
      <c r="F54" s="294">
        <f>'7. Persistence Report'!AS56</f>
        <v>23307.595179282634</v>
      </c>
      <c r="G54" s="294">
        <f>'7. Persistence Report'!AT56</f>
        <v>5599.4728733007951</v>
      </c>
      <c r="H54" s="294">
        <f>'7. Persistence Report'!AU56</f>
        <v>5599.4728733007951</v>
      </c>
      <c r="I54" s="294">
        <f>'7. Persistence Report'!AV56</f>
        <v>5599.4728733007951</v>
      </c>
      <c r="J54" s="294">
        <f>'7. Persistence Report'!AW56</f>
        <v>669.42414806349291</v>
      </c>
      <c r="K54" s="294">
        <f>'7. Persistence Report'!AX56</f>
        <v>669.42414806349291</v>
      </c>
      <c r="L54" s="294">
        <f>'7. Persistence Report'!AY56</f>
        <v>669.42414806349291</v>
      </c>
      <c r="M54" s="294">
        <f>'7. Persistence Report'!AZ56</f>
        <v>669.42414806349291</v>
      </c>
      <c r="N54" s="294">
        <f>N53</f>
        <v>12</v>
      </c>
      <c r="O54" s="294">
        <f>'7. Persistence Report'!L56</f>
        <v>9.1319887852156345</v>
      </c>
      <c r="P54" s="294">
        <f>'7. Persistence Report'!M56</f>
        <v>9.1319887852156345</v>
      </c>
      <c r="Q54" s="294">
        <f>'7. Persistence Report'!N56</f>
        <v>9.1319887852156345</v>
      </c>
      <c r="R54" s="294">
        <f>'7. Persistence Report'!O56</f>
        <v>2.4160712191013354</v>
      </c>
      <c r="S54" s="294">
        <f>'7. Persistence Report'!P56</f>
        <v>2.4160712191013354</v>
      </c>
      <c r="T54" s="294">
        <f>'7. Persistence Report'!Q56</f>
        <v>2.4160712191013354</v>
      </c>
      <c r="U54" s="294">
        <f>'7. Persistence Report'!R56</f>
        <v>0.28688685434250483</v>
      </c>
      <c r="V54" s="294">
        <f>'7. Persistence Report'!S56</f>
        <v>0.28688685434250483</v>
      </c>
      <c r="W54" s="294">
        <f>'7. Persistence Report'!T56</f>
        <v>0.28688685434250483</v>
      </c>
      <c r="X54" s="294">
        <f>'7. Persistence Report'!U56</f>
        <v>0.28688685434250483</v>
      </c>
      <c r="Y54" s="410">
        <f>Y53</f>
        <v>0</v>
      </c>
      <c r="Z54" s="410">
        <f>Z53</f>
        <v>1</v>
      </c>
      <c r="AA54" s="410">
        <f t="shared" ref="AA54:AL54" si="10">AA53</f>
        <v>0</v>
      </c>
      <c r="AB54" s="410">
        <f t="shared" si="10"/>
        <v>0</v>
      </c>
      <c r="AC54" s="410">
        <f t="shared" si="10"/>
        <v>0</v>
      </c>
      <c r="AD54" s="410">
        <f t="shared" si="10"/>
        <v>0</v>
      </c>
      <c r="AE54" s="410">
        <f t="shared" si="10"/>
        <v>0</v>
      </c>
      <c r="AF54" s="410">
        <f t="shared" si="10"/>
        <v>0</v>
      </c>
      <c r="AG54" s="410">
        <f t="shared" si="10"/>
        <v>0</v>
      </c>
      <c r="AH54" s="410">
        <f t="shared" si="10"/>
        <v>0</v>
      </c>
      <c r="AI54" s="410">
        <f t="shared" si="10"/>
        <v>0</v>
      </c>
      <c r="AJ54" s="410">
        <f t="shared" si="10"/>
        <v>0</v>
      </c>
      <c r="AK54" s="410">
        <f t="shared" si="10"/>
        <v>0</v>
      </c>
      <c r="AL54" s="410">
        <f t="shared" si="10"/>
        <v>0</v>
      </c>
      <c r="AM54" s="310"/>
    </row>
    <row r="55" spans="1:42" s="282" customFormat="1" ht="15" outlineLevel="1">
      <c r="A55" s="508"/>
      <c r="B55" s="313"/>
      <c r="C55" s="311"/>
      <c r="D55" s="290"/>
      <c r="E55" s="290"/>
      <c r="F55" s="290"/>
      <c r="G55" s="290"/>
      <c r="H55" s="290"/>
      <c r="I55" s="290"/>
      <c r="J55" s="290"/>
      <c r="K55" s="290"/>
      <c r="L55" s="290"/>
      <c r="M55" s="290"/>
      <c r="N55" s="290"/>
      <c r="O55" s="290"/>
      <c r="P55" s="290"/>
      <c r="Q55" s="290"/>
      <c r="R55" s="290"/>
      <c r="S55" s="290"/>
      <c r="T55" s="290"/>
      <c r="U55" s="290"/>
      <c r="V55" s="290"/>
      <c r="W55" s="290"/>
      <c r="X55" s="290"/>
      <c r="Y55" s="415"/>
      <c r="Z55" s="416"/>
      <c r="AA55" s="415"/>
      <c r="AB55" s="415"/>
      <c r="AC55" s="415"/>
      <c r="AD55" s="415"/>
      <c r="AE55" s="415"/>
      <c r="AF55" s="415"/>
      <c r="AG55" s="415"/>
      <c r="AH55" s="415"/>
      <c r="AI55" s="415"/>
      <c r="AJ55" s="415"/>
      <c r="AK55" s="415"/>
      <c r="AL55" s="415"/>
      <c r="AM55" s="312"/>
    </row>
    <row r="56" spans="1:42" s="282" customFormat="1" ht="15" outlineLevel="1">
      <c r="A56" s="508">
        <v>12</v>
      </c>
      <c r="B56" s="313" t="s">
        <v>23</v>
      </c>
      <c r="C56" s="290" t="s">
        <v>25</v>
      </c>
      <c r="D56" s="294"/>
      <c r="E56" s="294"/>
      <c r="F56" s="294"/>
      <c r="G56" s="294"/>
      <c r="H56" s="294"/>
      <c r="I56" s="294"/>
      <c r="J56" s="294"/>
      <c r="K56" s="294"/>
      <c r="L56" s="294"/>
      <c r="M56" s="294"/>
      <c r="N56" s="294">
        <v>3</v>
      </c>
      <c r="O56" s="294"/>
      <c r="P56" s="294"/>
      <c r="Q56" s="294"/>
      <c r="R56" s="294"/>
      <c r="S56" s="294"/>
      <c r="T56" s="294"/>
      <c r="U56" s="294"/>
      <c r="V56" s="294"/>
      <c r="W56" s="294"/>
      <c r="X56" s="294"/>
      <c r="Y56" s="414"/>
      <c r="Z56" s="414"/>
      <c r="AA56" s="414"/>
      <c r="AB56" s="414"/>
      <c r="AC56" s="414"/>
      <c r="AD56" s="414"/>
      <c r="AE56" s="414"/>
      <c r="AF56" s="414"/>
      <c r="AG56" s="414"/>
      <c r="AH56" s="414"/>
      <c r="AI56" s="414"/>
      <c r="AJ56" s="414"/>
      <c r="AK56" s="414"/>
      <c r="AL56" s="414"/>
      <c r="AM56" s="295">
        <f>SUM(Y56:AL56)</f>
        <v>0</v>
      </c>
    </row>
    <row r="57" spans="1:42" s="282" customFormat="1" ht="15" outlineLevel="1">
      <c r="A57" s="508"/>
      <c r="B57" s="314" t="s">
        <v>214</v>
      </c>
      <c r="C57" s="290" t="s">
        <v>163</v>
      </c>
      <c r="D57" s="294"/>
      <c r="E57" s="294"/>
      <c r="F57" s="294"/>
      <c r="G57" s="294"/>
      <c r="H57" s="294"/>
      <c r="I57" s="294"/>
      <c r="J57" s="294"/>
      <c r="K57" s="294"/>
      <c r="L57" s="294"/>
      <c r="M57" s="294"/>
      <c r="N57" s="294">
        <f>N56</f>
        <v>3</v>
      </c>
      <c r="O57" s="294"/>
      <c r="P57" s="294"/>
      <c r="Q57" s="294"/>
      <c r="R57" s="294"/>
      <c r="S57" s="294"/>
      <c r="T57" s="294"/>
      <c r="U57" s="294"/>
      <c r="V57" s="294"/>
      <c r="W57" s="294"/>
      <c r="X57" s="294"/>
      <c r="Y57" s="410">
        <f>Y56</f>
        <v>0</v>
      </c>
      <c r="Z57" s="410">
        <f>Z56</f>
        <v>0</v>
      </c>
      <c r="AA57" s="410">
        <f t="shared" ref="AA57:AL57" si="11">AA56</f>
        <v>0</v>
      </c>
      <c r="AB57" s="410">
        <f t="shared" si="11"/>
        <v>0</v>
      </c>
      <c r="AC57" s="410">
        <f t="shared" si="11"/>
        <v>0</v>
      </c>
      <c r="AD57" s="410">
        <f t="shared" si="11"/>
        <v>0</v>
      </c>
      <c r="AE57" s="410">
        <f t="shared" si="11"/>
        <v>0</v>
      </c>
      <c r="AF57" s="410">
        <f t="shared" si="11"/>
        <v>0</v>
      </c>
      <c r="AG57" s="410">
        <f t="shared" si="11"/>
        <v>0</v>
      </c>
      <c r="AH57" s="410">
        <f t="shared" si="11"/>
        <v>0</v>
      </c>
      <c r="AI57" s="410">
        <f t="shared" si="11"/>
        <v>0</v>
      </c>
      <c r="AJ57" s="410">
        <f t="shared" si="11"/>
        <v>0</v>
      </c>
      <c r="AK57" s="410">
        <f t="shared" si="11"/>
        <v>0</v>
      </c>
      <c r="AL57" s="410">
        <f t="shared" si="11"/>
        <v>0</v>
      </c>
      <c r="AM57" s="310"/>
    </row>
    <row r="58" spans="1:42" s="282" customFormat="1" ht="15" outlineLevel="1">
      <c r="A58" s="508"/>
      <c r="B58" s="313"/>
      <c r="C58" s="311"/>
      <c r="D58" s="315"/>
      <c r="E58" s="315"/>
      <c r="F58" s="315"/>
      <c r="G58" s="315"/>
      <c r="H58" s="315"/>
      <c r="I58" s="315"/>
      <c r="J58" s="315"/>
      <c r="K58" s="315"/>
      <c r="L58" s="315"/>
      <c r="M58" s="315"/>
      <c r="N58" s="290"/>
      <c r="O58" s="315"/>
      <c r="P58" s="315"/>
      <c r="Q58" s="315"/>
      <c r="R58" s="315"/>
      <c r="S58" s="315"/>
      <c r="T58" s="315"/>
      <c r="U58" s="315"/>
      <c r="V58" s="315"/>
      <c r="W58" s="315"/>
      <c r="X58" s="315"/>
      <c r="Y58" s="415"/>
      <c r="Z58" s="416"/>
      <c r="AA58" s="415"/>
      <c r="AB58" s="415"/>
      <c r="AC58" s="415"/>
      <c r="AD58" s="415"/>
      <c r="AE58" s="415"/>
      <c r="AF58" s="415"/>
      <c r="AG58" s="415"/>
      <c r="AH58" s="415"/>
      <c r="AI58" s="415"/>
      <c r="AJ58" s="415"/>
      <c r="AK58" s="415"/>
      <c r="AL58" s="415"/>
      <c r="AM58" s="312"/>
    </row>
    <row r="59" spans="1:42" s="282" customFormat="1" ht="15" outlineLevel="1">
      <c r="A59" s="508">
        <v>13</v>
      </c>
      <c r="B59" s="313" t="s">
        <v>24</v>
      </c>
      <c r="C59" s="290" t="s">
        <v>25</v>
      </c>
      <c r="D59" s="294"/>
      <c r="E59" s="294"/>
      <c r="F59" s="294"/>
      <c r="G59" s="294"/>
      <c r="H59" s="294"/>
      <c r="I59" s="294"/>
      <c r="J59" s="294"/>
      <c r="K59" s="294"/>
      <c r="L59" s="294"/>
      <c r="M59" s="294"/>
      <c r="N59" s="294">
        <v>12</v>
      </c>
      <c r="O59" s="294"/>
      <c r="P59" s="294"/>
      <c r="Q59" s="294"/>
      <c r="R59" s="294"/>
      <c r="S59" s="294"/>
      <c r="T59" s="294"/>
      <c r="U59" s="294"/>
      <c r="V59" s="294"/>
      <c r="W59" s="294"/>
      <c r="X59" s="294"/>
      <c r="Y59" s="414"/>
      <c r="Z59" s="414"/>
      <c r="AA59" s="414"/>
      <c r="AB59" s="414"/>
      <c r="AC59" s="414"/>
      <c r="AD59" s="414"/>
      <c r="AE59" s="414"/>
      <c r="AF59" s="414"/>
      <c r="AG59" s="414"/>
      <c r="AH59" s="414"/>
      <c r="AI59" s="414"/>
      <c r="AJ59" s="414"/>
      <c r="AK59" s="414"/>
      <c r="AL59" s="414"/>
      <c r="AM59" s="295">
        <f>SUM(Y59:AL59)</f>
        <v>0</v>
      </c>
    </row>
    <row r="60" spans="1:42" s="282" customFormat="1" ht="15" outlineLevel="1">
      <c r="A60" s="508"/>
      <c r="B60" s="314" t="s">
        <v>214</v>
      </c>
      <c r="C60" s="290" t="s">
        <v>163</v>
      </c>
      <c r="D60" s="294"/>
      <c r="E60" s="294"/>
      <c r="F60" s="294"/>
      <c r="G60" s="294"/>
      <c r="H60" s="294"/>
      <c r="I60" s="294"/>
      <c r="J60" s="294"/>
      <c r="K60" s="294"/>
      <c r="L60" s="294"/>
      <c r="M60" s="294"/>
      <c r="N60" s="294">
        <f>N59</f>
        <v>12</v>
      </c>
      <c r="O60" s="294"/>
      <c r="P60" s="294"/>
      <c r="Q60" s="294"/>
      <c r="R60" s="294"/>
      <c r="S60" s="294"/>
      <c r="T60" s="294"/>
      <c r="U60" s="294"/>
      <c r="V60" s="294"/>
      <c r="W60" s="294"/>
      <c r="X60" s="294"/>
      <c r="Y60" s="410">
        <f>Y59</f>
        <v>0</v>
      </c>
      <c r="Z60" s="410">
        <f>Z59</f>
        <v>0</v>
      </c>
      <c r="AA60" s="410">
        <f t="shared" ref="AA60:AL60" si="12">AA59</f>
        <v>0</v>
      </c>
      <c r="AB60" s="410">
        <f t="shared" si="12"/>
        <v>0</v>
      </c>
      <c r="AC60" s="410">
        <f t="shared" si="12"/>
        <v>0</v>
      </c>
      <c r="AD60" s="410">
        <f t="shared" si="12"/>
        <v>0</v>
      </c>
      <c r="AE60" s="410">
        <f t="shared" si="12"/>
        <v>0</v>
      </c>
      <c r="AF60" s="410">
        <f t="shared" si="12"/>
        <v>0</v>
      </c>
      <c r="AG60" s="410">
        <f t="shared" si="12"/>
        <v>0</v>
      </c>
      <c r="AH60" s="410">
        <f t="shared" si="12"/>
        <v>0</v>
      </c>
      <c r="AI60" s="410">
        <f t="shared" si="12"/>
        <v>0</v>
      </c>
      <c r="AJ60" s="410">
        <f t="shared" si="12"/>
        <v>0</v>
      </c>
      <c r="AK60" s="410">
        <f t="shared" si="12"/>
        <v>0</v>
      </c>
      <c r="AL60" s="410">
        <f t="shared" si="12"/>
        <v>0</v>
      </c>
      <c r="AM60" s="310"/>
    </row>
    <row r="61" spans="1:42" s="282" customFormat="1" ht="15" outlineLevel="1">
      <c r="A61" s="508"/>
      <c r="B61" s="313"/>
      <c r="C61" s="311"/>
      <c r="D61" s="315"/>
      <c r="E61" s="315"/>
      <c r="F61" s="315"/>
      <c r="G61" s="315"/>
      <c r="H61" s="315"/>
      <c r="I61" s="315"/>
      <c r="J61" s="315"/>
      <c r="K61" s="315"/>
      <c r="L61" s="315"/>
      <c r="M61" s="315"/>
      <c r="N61" s="290"/>
      <c r="O61" s="315"/>
      <c r="P61" s="315"/>
      <c r="Q61" s="315"/>
      <c r="R61" s="315"/>
      <c r="S61" s="315"/>
      <c r="T61" s="315"/>
      <c r="U61" s="315"/>
      <c r="V61" s="315"/>
      <c r="W61" s="315"/>
      <c r="X61" s="315"/>
      <c r="Y61" s="415"/>
      <c r="Z61" s="415"/>
      <c r="AA61" s="415"/>
      <c r="AB61" s="415"/>
      <c r="AC61" s="415"/>
      <c r="AD61" s="415"/>
      <c r="AE61" s="415"/>
      <c r="AF61" s="415"/>
      <c r="AG61" s="415"/>
      <c r="AH61" s="415"/>
      <c r="AI61" s="415"/>
      <c r="AJ61" s="415"/>
      <c r="AK61" s="415"/>
      <c r="AL61" s="415"/>
      <c r="AM61" s="312"/>
    </row>
    <row r="62" spans="1:42" s="282" customFormat="1" ht="15" outlineLevel="1">
      <c r="A62" s="508">
        <v>14</v>
      </c>
      <c r="B62" s="313" t="s">
        <v>20</v>
      </c>
      <c r="C62" s="290" t="s">
        <v>25</v>
      </c>
      <c r="D62" s="294"/>
      <c r="E62" s="294"/>
      <c r="F62" s="294"/>
      <c r="G62" s="294"/>
      <c r="H62" s="294"/>
      <c r="I62" s="294"/>
      <c r="J62" s="294"/>
      <c r="K62" s="294"/>
      <c r="L62" s="294"/>
      <c r="M62" s="294"/>
      <c r="N62" s="294">
        <v>12</v>
      </c>
      <c r="O62" s="294"/>
      <c r="P62" s="294"/>
      <c r="Q62" s="294"/>
      <c r="R62" s="294"/>
      <c r="S62" s="294"/>
      <c r="T62" s="294"/>
      <c r="U62" s="294"/>
      <c r="V62" s="294"/>
      <c r="W62" s="294"/>
      <c r="X62" s="294"/>
      <c r="Y62" s="414"/>
      <c r="Z62" s="414">
        <f>'A. Rate Class Allocations'!E17</f>
        <v>1</v>
      </c>
      <c r="AA62" s="414"/>
      <c r="AB62" s="414"/>
      <c r="AC62" s="414"/>
      <c r="AD62" s="414"/>
      <c r="AE62" s="414"/>
      <c r="AF62" s="414"/>
      <c r="AG62" s="414"/>
      <c r="AH62" s="414"/>
      <c r="AI62" s="414"/>
      <c r="AJ62" s="414"/>
      <c r="AK62" s="414"/>
      <c r="AL62" s="414"/>
      <c r="AM62" s="295">
        <f>SUM(Y62:AL62)</f>
        <v>1</v>
      </c>
    </row>
    <row r="63" spans="1:42" s="282" customFormat="1" ht="15" outlineLevel="1">
      <c r="A63" s="508"/>
      <c r="B63" s="314" t="s">
        <v>214</v>
      </c>
      <c r="C63" s="290" t="s">
        <v>163</v>
      </c>
      <c r="D63" s="294">
        <f>'7. Persistence Report'!AQ57+'7. Persistence Report'!AQ86</f>
        <v>237584.65573306772</v>
      </c>
      <c r="E63" s="294">
        <f>'7. Persistence Report'!AR57+'7. Persistence Report'!AR86</f>
        <v>237584.65573306772</v>
      </c>
      <c r="F63" s="294">
        <f>'7. Persistence Report'!AS57+'7. Persistence Report'!AS86</f>
        <v>237584.65573306772</v>
      </c>
      <c r="G63" s="294">
        <f>'7. Persistence Report'!AT57+'7. Persistence Report'!AT86</f>
        <v>237584.65573306772</v>
      </c>
      <c r="H63" s="294">
        <f>'7. Persistence Report'!AU57+'7. Persistence Report'!AU86</f>
        <v>226586.29016306772</v>
      </c>
      <c r="I63" s="294">
        <f>'7. Persistence Report'!AV57+'7. Persistence Report'!AV86</f>
        <v>0</v>
      </c>
      <c r="J63" s="294">
        <f>'7. Persistence Report'!AW57+'7. Persistence Report'!AW86</f>
        <v>0</v>
      </c>
      <c r="K63" s="294">
        <f>'7. Persistence Report'!AX57+'7. Persistence Report'!AX86</f>
        <v>0</v>
      </c>
      <c r="L63" s="294">
        <f>'7. Persistence Report'!AY57+'7. Persistence Report'!AY86</f>
        <v>0</v>
      </c>
      <c r="M63" s="294">
        <f>'7. Persistence Report'!AZ57+'7. Persistence Report'!AZ86</f>
        <v>0</v>
      </c>
      <c r="N63" s="294">
        <f>N62</f>
        <v>12</v>
      </c>
      <c r="O63" s="294">
        <f>'7. Persistence Report'!L57+'7. Persistence Report'!L86</f>
        <v>48.815548695083038</v>
      </c>
      <c r="P63" s="294">
        <f>'7. Persistence Report'!M57+'7. Persistence Report'!M86</f>
        <v>48.815548695083038</v>
      </c>
      <c r="Q63" s="294">
        <f>'7. Persistence Report'!N57+'7. Persistence Report'!N86</f>
        <v>48.815548695083038</v>
      </c>
      <c r="R63" s="294">
        <f>'7. Persistence Report'!O57+'7. Persistence Report'!O86</f>
        <v>48.815548695083038</v>
      </c>
      <c r="S63" s="294">
        <f>'7. Persistence Report'!P57+'7. Persistence Report'!P86</f>
        <v>46.594571666083041</v>
      </c>
      <c r="T63" s="294">
        <f>'7. Persistence Report'!Q57+'7. Persistence Report'!Q86</f>
        <v>0</v>
      </c>
      <c r="U63" s="294">
        <f>'7. Persistence Report'!R57+'7. Persistence Report'!R86</f>
        <v>0</v>
      </c>
      <c r="V63" s="294">
        <f>'7. Persistence Report'!S57+'7. Persistence Report'!S86</f>
        <v>0</v>
      </c>
      <c r="W63" s="294">
        <f>'7. Persistence Report'!T57+'7. Persistence Report'!T86</f>
        <v>0</v>
      </c>
      <c r="X63" s="294">
        <f>'7. Persistence Report'!U57+'7. Persistence Report'!U86</f>
        <v>0</v>
      </c>
      <c r="Y63" s="410">
        <f>Y62</f>
        <v>0</v>
      </c>
      <c r="Z63" s="410">
        <f>Z62</f>
        <v>1</v>
      </c>
      <c r="AA63" s="410">
        <f t="shared" ref="AA63:AL63" si="13">AA62</f>
        <v>0</v>
      </c>
      <c r="AB63" s="410">
        <f t="shared" si="13"/>
        <v>0</v>
      </c>
      <c r="AC63" s="410">
        <f t="shared" si="13"/>
        <v>0</v>
      </c>
      <c r="AD63" s="410">
        <f t="shared" si="13"/>
        <v>0</v>
      </c>
      <c r="AE63" s="410">
        <f t="shared" si="13"/>
        <v>0</v>
      </c>
      <c r="AF63" s="410">
        <f t="shared" si="13"/>
        <v>0</v>
      </c>
      <c r="AG63" s="410">
        <f t="shared" si="13"/>
        <v>0</v>
      </c>
      <c r="AH63" s="410">
        <f t="shared" si="13"/>
        <v>0</v>
      </c>
      <c r="AI63" s="410">
        <f t="shared" si="13"/>
        <v>0</v>
      </c>
      <c r="AJ63" s="410">
        <f t="shared" si="13"/>
        <v>0</v>
      </c>
      <c r="AK63" s="410">
        <f t="shared" si="13"/>
        <v>0</v>
      </c>
      <c r="AL63" s="410">
        <f t="shared" si="13"/>
        <v>0</v>
      </c>
      <c r="AM63" s="310"/>
    </row>
    <row r="64" spans="1:42" s="282" customFormat="1" ht="15" outlineLevel="1">
      <c r="A64" s="508"/>
      <c r="B64" s="313"/>
      <c r="C64" s="311"/>
      <c r="D64" s="315"/>
      <c r="E64" s="315"/>
      <c r="F64" s="315"/>
      <c r="G64" s="315"/>
      <c r="H64" s="315"/>
      <c r="I64" s="315"/>
      <c r="J64" s="315"/>
      <c r="K64" s="315"/>
      <c r="L64" s="315"/>
      <c r="M64" s="315"/>
      <c r="N64" s="290"/>
      <c r="O64" s="315"/>
      <c r="P64" s="315"/>
      <c r="Q64" s="315"/>
      <c r="R64" s="315"/>
      <c r="S64" s="315"/>
      <c r="T64" s="315"/>
      <c r="U64" s="315"/>
      <c r="V64" s="315"/>
      <c r="W64" s="315"/>
      <c r="X64" s="315"/>
      <c r="Y64" s="415"/>
      <c r="Z64" s="416"/>
      <c r="AA64" s="415"/>
      <c r="AB64" s="415"/>
      <c r="AC64" s="415"/>
      <c r="AD64" s="415"/>
      <c r="AE64" s="415"/>
      <c r="AF64" s="415"/>
      <c r="AG64" s="415"/>
      <c r="AH64" s="415"/>
      <c r="AI64" s="415"/>
      <c r="AJ64" s="415"/>
      <c r="AK64" s="415"/>
      <c r="AL64" s="415"/>
      <c r="AM64" s="312"/>
    </row>
    <row r="65" spans="1:39" s="282" customFormat="1" ht="15" outlineLevel="1">
      <c r="A65" s="508">
        <v>15</v>
      </c>
      <c r="B65" s="313" t="s">
        <v>485</v>
      </c>
      <c r="C65" s="290" t="s">
        <v>25</v>
      </c>
      <c r="D65" s="294"/>
      <c r="E65" s="294"/>
      <c r="F65" s="294"/>
      <c r="G65" s="294"/>
      <c r="H65" s="294"/>
      <c r="I65" s="294"/>
      <c r="J65" s="294"/>
      <c r="K65" s="294"/>
      <c r="L65" s="294"/>
      <c r="M65" s="294"/>
      <c r="N65" s="290"/>
      <c r="O65" s="294"/>
      <c r="P65" s="294"/>
      <c r="Q65" s="294"/>
      <c r="R65" s="294"/>
      <c r="S65" s="294"/>
      <c r="T65" s="294"/>
      <c r="U65" s="294"/>
      <c r="V65" s="294"/>
      <c r="W65" s="294"/>
      <c r="X65" s="294"/>
      <c r="Y65" s="414"/>
      <c r="Z65" s="414"/>
      <c r="AA65" s="414"/>
      <c r="AB65" s="414"/>
      <c r="AC65" s="414"/>
      <c r="AD65" s="414"/>
      <c r="AE65" s="414"/>
      <c r="AF65" s="414"/>
      <c r="AG65" s="414"/>
      <c r="AH65" s="414"/>
      <c r="AI65" s="414"/>
      <c r="AJ65" s="414"/>
      <c r="AK65" s="414"/>
      <c r="AL65" s="414"/>
      <c r="AM65" s="295">
        <f>SUM(Y65:AL65)</f>
        <v>0</v>
      </c>
    </row>
    <row r="66" spans="1:39" s="282" customFormat="1" ht="15" outlineLevel="1">
      <c r="A66" s="508"/>
      <c r="B66" s="314" t="s">
        <v>214</v>
      </c>
      <c r="C66" s="290" t="s">
        <v>163</v>
      </c>
      <c r="D66" s="294"/>
      <c r="E66" s="294"/>
      <c r="F66" s="294"/>
      <c r="G66" s="294"/>
      <c r="H66" s="294"/>
      <c r="I66" s="294"/>
      <c r="J66" s="294"/>
      <c r="K66" s="294"/>
      <c r="L66" s="294"/>
      <c r="M66" s="294"/>
      <c r="N66" s="290"/>
      <c r="O66" s="294"/>
      <c r="P66" s="294"/>
      <c r="Q66" s="294"/>
      <c r="R66" s="294"/>
      <c r="S66" s="294"/>
      <c r="T66" s="294"/>
      <c r="U66" s="294"/>
      <c r="V66" s="294"/>
      <c r="W66" s="294"/>
      <c r="X66" s="294"/>
      <c r="Y66" s="410">
        <f>Y65</f>
        <v>0</v>
      </c>
      <c r="Z66" s="410">
        <f>Z65</f>
        <v>0</v>
      </c>
      <c r="AA66" s="410">
        <f t="shared" ref="AA66:AL66" si="14">AA65</f>
        <v>0</v>
      </c>
      <c r="AB66" s="410">
        <f t="shared" si="14"/>
        <v>0</v>
      </c>
      <c r="AC66" s="410">
        <f t="shared" si="14"/>
        <v>0</v>
      </c>
      <c r="AD66" s="410">
        <f t="shared" si="14"/>
        <v>0</v>
      </c>
      <c r="AE66" s="410">
        <f t="shared" si="14"/>
        <v>0</v>
      </c>
      <c r="AF66" s="410">
        <f t="shared" si="14"/>
        <v>0</v>
      </c>
      <c r="AG66" s="410">
        <f t="shared" si="14"/>
        <v>0</v>
      </c>
      <c r="AH66" s="410">
        <f t="shared" si="14"/>
        <v>0</v>
      </c>
      <c r="AI66" s="410">
        <f t="shared" si="14"/>
        <v>0</v>
      </c>
      <c r="AJ66" s="410">
        <f t="shared" si="14"/>
        <v>0</v>
      </c>
      <c r="AK66" s="410">
        <f t="shared" si="14"/>
        <v>0</v>
      </c>
      <c r="AL66" s="410">
        <f t="shared" si="14"/>
        <v>0</v>
      </c>
      <c r="AM66" s="310"/>
    </row>
    <row r="67" spans="1:39" s="282" customFormat="1" ht="15" outlineLevel="1">
      <c r="A67" s="508"/>
      <c r="B67" s="313"/>
      <c r="C67" s="311"/>
      <c r="D67" s="315"/>
      <c r="E67" s="315"/>
      <c r="F67" s="315"/>
      <c r="G67" s="315"/>
      <c r="H67" s="315"/>
      <c r="I67" s="315"/>
      <c r="J67" s="315"/>
      <c r="K67" s="315"/>
      <c r="L67" s="315"/>
      <c r="M67" s="315"/>
      <c r="N67" s="290"/>
      <c r="O67" s="315"/>
      <c r="P67" s="315"/>
      <c r="Q67" s="315"/>
      <c r="R67" s="315"/>
      <c r="S67" s="315"/>
      <c r="T67" s="315"/>
      <c r="U67" s="315"/>
      <c r="V67" s="315"/>
      <c r="W67" s="315"/>
      <c r="X67" s="315"/>
      <c r="Y67" s="417"/>
      <c r="Z67" s="415"/>
      <c r="AA67" s="415"/>
      <c r="AB67" s="415"/>
      <c r="AC67" s="415"/>
      <c r="AD67" s="415"/>
      <c r="AE67" s="415"/>
      <c r="AF67" s="415"/>
      <c r="AG67" s="415"/>
      <c r="AH67" s="415"/>
      <c r="AI67" s="415"/>
      <c r="AJ67" s="415"/>
      <c r="AK67" s="415"/>
      <c r="AL67" s="415"/>
      <c r="AM67" s="312"/>
    </row>
    <row r="68" spans="1:39" s="282" customFormat="1" ht="30" outlineLevel="1">
      <c r="A68" s="508">
        <v>16</v>
      </c>
      <c r="B68" s="313" t="s">
        <v>486</v>
      </c>
      <c r="C68" s="290" t="s">
        <v>25</v>
      </c>
      <c r="D68" s="294"/>
      <c r="E68" s="294"/>
      <c r="F68" s="294"/>
      <c r="G68" s="294"/>
      <c r="H68" s="294"/>
      <c r="I68" s="294"/>
      <c r="J68" s="294"/>
      <c r="K68" s="294"/>
      <c r="L68" s="294"/>
      <c r="M68" s="294"/>
      <c r="N68" s="290"/>
      <c r="O68" s="294"/>
      <c r="P68" s="294"/>
      <c r="Q68" s="294"/>
      <c r="R68" s="294"/>
      <c r="S68" s="294"/>
      <c r="T68" s="294"/>
      <c r="U68" s="294"/>
      <c r="V68" s="294"/>
      <c r="W68" s="294"/>
      <c r="X68" s="294"/>
      <c r="Y68" s="414"/>
      <c r="Z68" s="414"/>
      <c r="AA68" s="414"/>
      <c r="AB68" s="414"/>
      <c r="AC68" s="414"/>
      <c r="AD68" s="414"/>
      <c r="AE68" s="414"/>
      <c r="AF68" s="414"/>
      <c r="AG68" s="414"/>
      <c r="AH68" s="414"/>
      <c r="AI68" s="414"/>
      <c r="AJ68" s="414"/>
      <c r="AK68" s="414"/>
      <c r="AL68" s="414"/>
      <c r="AM68" s="295">
        <f>SUM(Y68:AL68)</f>
        <v>0</v>
      </c>
    </row>
    <row r="69" spans="1:39" s="282" customFormat="1" ht="15" outlineLevel="1">
      <c r="A69" s="508"/>
      <c r="B69" s="314" t="s">
        <v>214</v>
      </c>
      <c r="C69" s="290" t="s">
        <v>163</v>
      </c>
      <c r="D69" s="294"/>
      <c r="E69" s="294"/>
      <c r="F69" s="294"/>
      <c r="G69" s="294"/>
      <c r="H69" s="294"/>
      <c r="I69" s="294"/>
      <c r="J69" s="294"/>
      <c r="K69" s="294"/>
      <c r="L69" s="294"/>
      <c r="M69" s="294"/>
      <c r="N69" s="290"/>
      <c r="O69" s="294"/>
      <c r="P69" s="294"/>
      <c r="Q69" s="294"/>
      <c r="R69" s="294"/>
      <c r="S69" s="294"/>
      <c r="T69" s="294"/>
      <c r="U69" s="294"/>
      <c r="V69" s="294"/>
      <c r="W69" s="294"/>
      <c r="X69" s="294"/>
      <c r="Y69" s="410">
        <f>Y68</f>
        <v>0</v>
      </c>
      <c r="Z69" s="410">
        <f>Z68</f>
        <v>0</v>
      </c>
      <c r="AA69" s="410">
        <f t="shared" ref="AA69:AL69" si="15">AA68</f>
        <v>0</v>
      </c>
      <c r="AB69" s="410">
        <f t="shared" si="15"/>
        <v>0</v>
      </c>
      <c r="AC69" s="410">
        <f t="shared" si="15"/>
        <v>0</v>
      </c>
      <c r="AD69" s="410">
        <f t="shared" si="15"/>
        <v>0</v>
      </c>
      <c r="AE69" s="410">
        <f t="shared" si="15"/>
        <v>0</v>
      </c>
      <c r="AF69" s="410">
        <f t="shared" si="15"/>
        <v>0</v>
      </c>
      <c r="AG69" s="410">
        <f t="shared" si="15"/>
        <v>0</v>
      </c>
      <c r="AH69" s="410">
        <f t="shared" si="15"/>
        <v>0</v>
      </c>
      <c r="AI69" s="410">
        <f t="shared" si="15"/>
        <v>0</v>
      </c>
      <c r="AJ69" s="410">
        <f t="shared" si="15"/>
        <v>0</v>
      </c>
      <c r="AK69" s="410">
        <f t="shared" si="15"/>
        <v>0</v>
      </c>
      <c r="AL69" s="410">
        <f t="shared" si="15"/>
        <v>0</v>
      </c>
      <c r="AM69" s="310"/>
    </row>
    <row r="70" spans="1:39" s="282" customFormat="1" ht="15" outlineLevel="1">
      <c r="A70" s="508"/>
      <c r="B70" s="313"/>
      <c r="C70" s="311"/>
      <c r="D70" s="315"/>
      <c r="E70" s="315"/>
      <c r="F70" s="315"/>
      <c r="G70" s="315"/>
      <c r="H70" s="315"/>
      <c r="I70" s="315"/>
      <c r="J70" s="315"/>
      <c r="K70" s="315"/>
      <c r="L70" s="315"/>
      <c r="M70" s="315"/>
      <c r="N70" s="290"/>
      <c r="O70" s="315"/>
      <c r="P70" s="315"/>
      <c r="Q70" s="315"/>
      <c r="R70" s="315"/>
      <c r="S70" s="315"/>
      <c r="T70" s="315"/>
      <c r="U70" s="315"/>
      <c r="V70" s="315"/>
      <c r="W70" s="315"/>
      <c r="X70" s="315"/>
      <c r="Y70" s="417"/>
      <c r="Z70" s="415"/>
      <c r="AA70" s="415"/>
      <c r="AB70" s="415"/>
      <c r="AC70" s="415"/>
      <c r="AD70" s="415"/>
      <c r="AE70" s="415"/>
      <c r="AF70" s="415"/>
      <c r="AG70" s="415"/>
      <c r="AH70" s="415"/>
      <c r="AI70" s="415"/>
      <c r="AJ70" s="415"/>
      <c r="AK70" s="415"/>
      <c r="AL70" s="415"/>
      <c r="AM70" s="312"/>
    </row>
    <row r="71" spans="1:39" s="282" customFormat="1" ht="15" outlineLevel="1">
      <c r="A71" s="508">
        <v>17</v>
      </c>
      <c r="B71" s="313" t="s">
        <v>9</v>
      </c>
      <c r="C71" s="290" t="s">
        <v>25</v>
      </c>
      <c r="D71" s="294">
        <f>'7. Persistence Report'!AQ33</f>
        <v>19011.5</v>
      </c>
      <c r="E71" s="294">
        <f>'7. Persistence Report'!AR33</f>
        <v>0</v>
      </c>
      <c r="F71" s="294">
        <f>'7. Persistence Report'!AS33</f>
        <v>0</v>
      </c>
      <c r="G71" s="294">
        <f>'7. Persistence Report'!AT33</f>
        <v>0</v>
      </c>
      <c r="H71" s="294">
        <f>'7. Persistence Report'!AU33</f>
        <v>0</v>
      </c>
      <c r="I71" s="294">
        <f>'7. Persistence Report'!AV33</f>
        <v>0</v>
      </c>
      <c r="J71" s="294">
        <f>'7. Persistence Report'!AW33</f>
        <v>0</v>
      </c>
      <c r="K71" s="294">
        <f>'7. Persistence Report'!AX33</f>
        <v>0</v>
      </c>
      <c r="L71" s="294">
        <f>'7. Persistence Report'!AY33</f>
        <v>0</v>
      </c>
      <c r="M71" s="294">
        <f>'7. Persistence Report'!AZ33</f>
        <v>0</v>
      </c>
      <c r="N71" s="290"/>
      <c r="O71" s="294">
        <f>'7. Persistence Report'!L33</f>
        <v>486.93769999999995</v>
      </c>
      <c r="P71" s="294">
        <f>'7. Persistence Report'!M33</f>
        <v>0</v>
      </c>
      <c r="Q71" s="294">
        <f>'7. Persistence Report'!N33</f>
        <v>0</v>
      </c>
      <c r="R71" s="294">
        <f>'7. Persistence Report'!O33</f>
        <v>0</v>
      </c>
      <c r="S71" s="294">
        <f>'7. Persistence Report'!P33</f>
        <v>0</v>
      </c>
      <c r="T71" s="294">
        <f>'7. Persistence Report'!Q33</f>
        <v>0</v>
      </c>
      <c r="U71" s="294">
        <f>'7. Persistence Report'!R33</f>
        <v>0</v>
      </c>
      <c r="V71" s="294">
        <f>'7. Persistence Report'!S33</f>
        <v>0</v>
      </c>
      <c r="W71" s="294">
        <f>'7. Persistence Report'!T33</f>
        <v>0</v>
      </c>
      <c r="X71" s="294">
        <f>'7. Persistence Report'!U33</f>
        <v>0</v>
      </c>
      <c r="Y71" s="414"/>
      <c r="Z71" s="414">
        <f>'A. Rate Class Allocations'!E18</f>
        <v>1</v>
      </c>
      <c r="AA71" s="414"/>
      <c r="AB71" s="414"/>
      <c r="AC71" s="414"/>
      <c r="AD71" s="414"/>
      <c r="AE71" s="414"/>
      <c r="AF71" s="414"/>
      <c r="AG71" s="414"/>
      <c r="AH71" s="414"/>
      <c r="AI71" s="414"/>
      <c r="AJ71" s="414"/>
      <c r="AK71" s="414"/>
      <c r="AL71" s="414"/>
      <c r="AM71" s="295">
        <f>SUM(Y71:AL71)</f>
        <v>1</v>
      </c>
    </row>
    <row r="72" spans="1:39" s="282" customFormat="1" ht="15" outlineLevel="1">
      <c r="A72" s="508"/>
      <c r="B72" s="314" t="s">
        <v>214</v>
      </c>
      <c r="C72" s="290" t="s">
        <v>163</v>
      </c>
      <c r="D72" s="294"/>
      <c r="E72" s="294"/>
      <c r="F72" s="294"/>
      <c r="G72" s="294"/>
      <c r="H72" s="294"/>
      <c r="I72" s="294"/>
      <c r="J72" s="294"/>
      <c r="K72" s="294"/>
      <c r="L72" s="294"/>
      <c r="M72" s="294"/>
      <c r="N72" s="290"/>
      <c r="O72" s="294"/>
      <c r="P72" s="294"/>
      <c r="Q72" s="294"/>
      <c r="R72" s="294"/>
      <c r="S72" s="294"/>
      <c r="T72" s="294"/>
      <c r="U72" s="294"/>
      <c r="V72" s="294"/>
      <c r="W72" s="294"/>
      <c r="X72" s="294"/>
      <c r="Y72" s="410">
        <f>Y71</f>
        <v>0</v>
      </c>
      <c r="Z72" s="410">
        <f>Z71</f>
        <v>1</v>
      </c>
      <c r="AA72" s="410">
        <f t="shared" ref="AA72:AL72" si="16">AA71</f>
        <v>0</v>
      </c>
      <c r="AB72" s="410">
        <f t="shared" si="16"/>
        <v>0</v>
      </c>
      <c r="AC72" s="410">
        <f t="shared" si="16"/>
        <v>0</v>
      </c>
      <c r="AD72" s="410">
        <f t="shared" si="16"/>
        <v>0</v>
      </c>
      <c r="AE72" s="410">
        <f t="shared" si="16"/>
        <v>0</v>
      </c>
      <c r="AF72" s="410">
        <f t="shared" si="16"/>
        <v>0</v>
      </c>
      <c r="AG72" s="410">
        <f t="shared" si="16"/>
        <v>0</v>
      </c>
      <c r="AH72" s="410">
        <f t="shared" si="16"/>
        <v>0</v>
      </c>
      <c r="AI72" s="410">
        <f t="shared" si="16"/>
        <v>0</v>
      </c>
      <c r="AJ72" s="410">
        <f t="shared" si="16"/>
        <v>0</v>
      </c>
      <c r="AK72" s="410">
        <f t="shared" si="16"/>
        <v>0</v>
      </c>
      <c r="AL72" s="410">
        <f t="shared" si="16"/>
        <v>0</v>
      </c>
      <c r="AM72" s="310"/>
    </row>
    <row r="73" spans="1:39" s="282" customFormat="1" ht="15" outlineLevel="1">
      <c r="A73" s="508"/>
      <c r="B73" s="314"/>
      <c r="C73" s="304"/>
      <c r="D73" s="290"/>
      <c r="E73" s="290"/>
      <c r="F73" s="290"/>
      <c r="G73" s="290"/>
      <c r="H73" s="290"/>
      <c r="I73" s="290"/>
      <c r="J73" s="290"/>
      <c r="K73" s="290"/>
      <c r="L73" s="290"/>
      <c r="M73" s="290"/>
      <c r="N73" s="290"/>
      <c r="O73" s="290"/>
      <c r="P73" s="290"/>
      <c r="Q73" s="290"/>
      <c r="R73" s="290"/>
      <c r="S73" s="290"/>
      <c r="T73" s="290"/>
      <c r="U73" s="290"/>
      <c r="V73" s="290"/>
      <c r="W73" s="290"/>
      <c r="X73" s="290"/>
      <c r="Y73" s="418"/>
      <c r="Z73" s="419"/>
      <c r="AA73" s="419"/>
      <c r="AB73" s="419"/>
      <c r="AC73" s="419"/>
      <c r="AD73" s="419"/>
      <c r="AE73" s="419"/>
      <c r="AF73" s="419"/>
      <c r="AG73" s="419"/>
      <c r="AH73" s="419"/>
      <c r="AI73" s="419"/>
      <c r="AJ73" s="419"/>
      <c r="AK73" s="419"/>
      <c r="AL73" s="419"/>
      <c r="AM73" s="316"/>
    </row>
    <row r="74" spans="1:39" s="292" customFormat="1" ht="15.75" outlineLevel="1">
      <c r="A74" s="509"/>
      <c r="B74" s="287" t="s">
        <v>10</v>
      </c>
      <c r="C74" s="288"/>
      <c r="D74" s="288"/>
      <c r="E74" s="288"/>
      <c r="F74" s="288"/>
      <c r="G74" s="288"/>
      <c r="H74" s="288"/>
      <c r="I74" s="288"/>
      <c r="J74" s="288"/>
      <c r="K74" s="288"/>
      <c r="L74" s="288"/>
      <c r="M74" s="288"/>
      <c r="N74" s="289"/>
      <c r="O74" s="288"/>
      <c r="P74" s="288"/>
      <c r="Q74" s="288"/>
      <c r="R74" s="288"/>
      <c r="S74" s="288"/>
      <c r="T74" s="288"/>
      <c r="U74" s="288"/>
      <c r="V74" s="288"/>
      <c r="W74" s="288"/>
      <c r="X74" s="288"/>
      <c r="Y74" s="413"/>
      <c r="Z74" s="413"/>
      <c r="AA74" s="413"/>
      <c r="AB74" s="413"/>
      <c r="AC74" s="413"/>
      <c r="AD74" s="413"/>
      <c r="AE74" s="413"/>
      <c r="AF74" s="413"/>
      <c r="AG74" s="413"/>
      <c r="AH74" s="413"/>
      <c r="AI74" s="413"/>
      <c r="AJ74" s="413"/>
      <c r="AK74" s="413"/>
      <c r="AL74" s="413"/>
      <c r="AM74" s="291"/>
    </row>
    <row r="75" spans="1:39" s="282" customFormat="1" ht="15" outlineLevel="1">
      <c r="A75" s="508">
        <v>18</v>
      </c>
      <c r="B75" s="314" t="s">
        <v>11</v>
      </c>
      <c r="C75" s="290" t="s">
        <v>25</v>
      </c>
      <c r="D75" s="294"/>
      <c r="E75" s="294"/>
      <c r="F75" s="294"/>
      <c r="G75" s="294"/>
      <c r="H75" s="294"/>
      <c r="I75" s="294"/>
      <c r="J75" s="294"/>
      <c r="K75" s="294"/>
      <c r="L75" s="294"/>
      <c r="M75" s="294"/>
      <c r="N75" s="294">
        <v>12</v>
      </c>
      <c r="O75" s="294"/>
      <c r="P75" s="294"/>
      <c r="Q75" s="294"/>
      <c r="R75" s="294"/>
      <c r="S75" s="294"/>
      <c r="T75" s="294"/>
      <c r="U75" s="294"/>
      <c r="V75" s="294"/>
      <c r="W75" s="294"/>
      <c r="X75" s="294"/>
      <c r="Y75" s="414"/>
      <c r="Z75" s="414"/>
      <c r="AA75" s="414"/>
      <c r="AB75" s="414"/>
      <c r="AC75" s="414"/>
      <c r="AD75" s="414"/>
      <c r="AE75" s="414"/>
      <c r="AF75" s="414"/>
      <c r="AG75" s="414"/>
      <c r="AH75" s="414"/>
      <c r="AI75" s="414"/>
      <c r="AJ75" s="414"/>
      <c r="AK75" s="414"/>
      <c r="AL75" s="414"/>
      <c r="AM75" s="295">
        <f>SUM(Y75:AL75)</f>
        <v>0</v>
      </c>
    </row>
    <row r="76" spans="1:39" s="282" customFormat="1" ht="15" outlineLevel="1">
      <c r="A76" s="508"/>
      <c r="B76" s="314" t="s">
        <v>214</v>
      </c>
      <c r="C76" s="290" t="s">
        <v>163</v>
      </c>
      <c r="D76" s="294"/>
      <c r="E76" s="294"/>
      <c r="F76" s="294"/>
      <c r="G76" s="294"/>
      <c r="H76" s="294"/>
      <c r="I76" s="294"/>
      <c r="J76" s="294"/>
      <c r="K76" s="294"/>
      <c r="L76" s="294"/>
      <c r="M76" s="294"/>
      <c r="N76" s="294">
        <f>N75</f>
        <v>12</v>
      </c>
      <c r="O76" s="294"/>
      <c r="P76" s="294"/>
      <c r="Q76" s="294"/>
      <c r="R76" s="294"/>
      <c r="S76" s="294"/>
      <c r="T76" s="294"/>
      <c r="U76" s="294"/>
      <c r="V76" s="294"/>
      <c r="W76" s="294"/>
      <c r="X76" s="294"/>
      <c r="Y76" s="410">
        <f>Y75</f>
        <v>0</v>
      </c>
      <c r="Z76" s="410">
        <f>Z75</f>
        <v>0</v>
      </c>
      <c r="AA76" s="410">
        <f t="shared" ref="AA76:AL76" si="17">AA75</f>
        <v>0</v>
      </c>
      <c r="AB76" s="410">
        <f t="shared" si="17"/>
        <v>0</v>
      </c>
      <c r="AC76" s="410">
        <f t="shared" si="17"/>
        <v>0</v>
      </c>
      <c r="AD76" s="410">
        <f t="shared" si="17"/>
        <v>0</v>
      </c>
      <c r="AE76" s="410">
        <f t="shared" si="17"/>
        <v>0</v>
      </c>
      <c r="AF76" s="410">
        <f t="shared" si="17"/>
        <v>0</v>
      </c>
      <c r="AG76" s="410">
        <f t="shared" si="17"/>
        <v>0</v>
      </c>
      <c r="AH76" s="410">
        <f t="shared" si="17"/>
        <v>0</v>
      </c>
      <c r="AI76" s="410">
        <f t="shared" si="17"/>
        <v>0</v>
      </c>
      <c r="AJ76" s="410">
        <f t="shared" si="17"/>
        <v>0</v>
      </c>
      <c r="AK76" s="410">
        <f t="shared" si="17"/>
        <v>0</v>
      </c>
      <c r="AL76" s="410">
        <f t="shared" si="17"/>
        <v>0</v>
      </c>
      <c r="AM76" s="296"/>
    </row>
    <row r="77" spans="1:39" s="308" customFormat="1" ht="15" outlineLevel="1">
      <c r="A77" s="511"/>
      <c r="B77" s="314"/>
      <c r="C77" s="304"/>
      <c r="D77" s="290"/>
      <c r="E77" s="290"/>
      <c r="F77" s="290"/>
      <c r="G77" s="290"/>
      <c r="H77" s="290"/>
      <c r="I77" s="290"/>
      <c r="J77" s="290"/>
      <c r="K77" s="290"/>
      <c r="L77" s="290"/>
      <c r="M77" s="290"/>
      <c r="N77" s="290"/>
      <c r="O77" s="290"/>
      <c r="P77" s="290"/>
      <c r="Q77" s="290"/>
      <c r="R77" s="290"/>
      <c r="S77" s="290"/>
      <c r="T77" s="290"/>
      <c r="U77" s="290"/>
      <c r="V77" s="290"/>
      <c r="W77" s="290"/>
      <c r="X77" s="290"/>
      <c r="Y77" s="411"/>
      <c r="Z77" s="420"/>
      <c r="AA77" s="420"/>
      <c r="AB77" s="420"/>
      <c r="AC77" s="420"/>
      <c r="AD77" s="420"/>
      <c r="AE77" s="420"/>
      <c r="AF77" s="420"/>
      <c r="AG77" s="420"/>
      <c r="AH77" s="420"/>
      <c r="AI77" s="420"/>
      <c r="AJ77" s="420"/>
      <c r="AK77" s="420"/>
      <c r="AL77" s="420"/>
      <c r="AM77" s="305"/>
    </row>
    <row r="78" spans="1:39" s="282" customFormat="1" ht="15" outlineLevel="1">
      <c r="A78" s="508">
        <v>19</v>
      </c>
      <c r="B78" s="314" t="s">
        <v>12</v>
      </c>
      <c r="C78" s="290" t="s">
        <v>25</v>
      </c>
      <c r="D78" s="294"/>
      <c r="E78" s="294"/>
      <c r="F78" s="294"/>
      <c r="G78" s="294"/>
      <c r="H78" s="294"/>
      <c r="I78" s="294"/>
      <c r="J78" s="294"/>
      <c r="K78" s="294"/>
      <c r="L78" s="294"/>
      <c r="M78" s="294"/>
      <c r="N78" s="294">
        <v>12</v>
      </c>
      <c r="O78" s="294"/>
      <c r="P78" s="294"/>
      <c r="Q78" s="294"/>
      <c r="R78" s="294"/>
      <c r="S78" s="294"/>
      <c r="T78" s="294"/>
      <c r="U78" s="294"/>
      <c r="V78" s="294"/>
      <c r="W78" s="294"/>
      <c r="X78" s="294"/>
      <c r="Y78" s="409"/>
      <c r="Z78" s="414"/>
      <c r="AA78" s="414"/>
      <c r="AB78" s="414"/>
      <c r="AC78" s="414"/>
      <c r="AD78" s="414"/>
      <c r="AE78" s="414"/>
      <c r="AF78" s="414"/>
      <c r="AG78" s="414"/>
      <c r="AH78" s="414"/>
      <c r="AI78" s="414"/>
      <c r="AJ78" s="414"/>
      <c r="AK78" s="414"/>
      <c r="AL78" s="414"/>
      <c r="AM78" s="295">
        <f>SUM(Y78:AL78)</f>
        <v>0</v>
      </c>
    </row>
    <row r="79" spans="1:39" s="282" customFormat="1" ht="15" outlineLevel="1">
      <c r="A79" s="508"/>
      <c r="B79" s="314" t="s">
        <v>214</v>
      </c>
      <c r="C79" s="290" t="s">
        <v>163</v>
      </c>
      <c r="D79" s="294"/>
      <c r="E79" s="294"/>
      <c r="F79" s="294"/>
      <c r="G79" s="294"/>
      <c r="H79" s="294"/>
      <c r="I79" s="294"/>
      <c r="J79" s="294"/>
      <c r="K79" s="294"/>
      <c r="L79" s="294"/>
      <c r="M79" s="294"/>
      <c r="N79" s="294">
        <f>N78</f>
        <v>12</v>
      </c>
      <c r="O79" s="294"/>
      <c r="P79" s="294"/>
      <c r="Q79" s="294"/>
      <c r="R79" s="294"/>
      <c r="S79" s="294"/>
      <c r="T79" s="294"/>
      <c r="U79" s="294"/>
      <c r="V79" s="294"/>
      <c r="W79" s="294"/>
      <c r="X79" s="294"/>
      <c r="Y79" s="410">
        <f>Y78</f>
        <v>0</v>
      </c>
      <c r="Z79" s="410">
        <f>Z78</f>
        <v>0</v>
      </c>
      <c r="AA79" s="410">
        <f t="shared" ref="AA79:AL79" si="18">AA78</f>
        <v>0</v>
      </c>
      <c r="AB79" s="410">
        <f t="shared" si="18"/>
        <v>0</v>
      </c>
      <c r="AC79" s="410">
        <f t="shared" si="18"/>
        <v>0</v>
      </c>
      <c r="AD79" s="410">
        <f t="shared" si="18"/>
        <v>0</v>
      </c>
      <c r="AE79" s="410">
        <f t="shared" si="18"/>
        <v>0</v>
      </c>
      <c r="AF79" s="410">
        <f t="shared" si="18"/>
        <v>0</v>
      </c>
      <c r="AG79" s="410">
        <f t="shared" si="18"/>
        <v>0</v>
      </c>
      <c r="AH79" s="410">
        <f t="shared" si="18"/>
        <v>0</v>
      </c>
      <c r="AI79" s="410">
        <f t="shared" si="18"/>
        <v>0</v>
      </c>
      <c r="AJ79" s="410">
        <f t="shared" si="18"/>
        <v>0</v>
      </c>
      <c r="AK79" s="410">
        <f t="shared" si="18"/>
        <v>0</v>
      </c>
      <c r="AL79" s="410">
        <f t="shared" si="18"/>
        <v>0</v>
      </c>
      <c r="AM79" s="296"/>
    </row>
    <row r="80" spans="1:39" s="282" customFormat="1" ht="15" outlineLevel="1">
      <c r="A80" s="508"/>
      <c r="B80" s="314"/>
      <c r="C80" s="304"/>
      <c r="D80" s="290"/>
      <c r="E80" s="290"/>
      <c r="F80" s="290"/>
      <c r="G80" s="290"/>
      <c r="H80" s="290"/>
      <c r="I80" s="290"/>
      <c r="J80" s="290"/>
      <c r="K80" s="290"/>
      <c r="L80" s="290"/>
      <c r="M80" s="290"/>
      <c r="N80" s="290"/>
      <c r="O80" s="290"/>
      <c r="P80" s="290"/>
      <c r="Q80" s="290"/>
      <c r="R80" s="290"/>
      <c r="S80" s="290"/>
      <c r="T80" s="290"/>
      <c r="U80" s="290"/>
      <c r="V80" s="290"/>
      <c r="W80" s="290"/>
      <c r="X80" s="290"/>
      <c r="Y80" s="421"/>
      <c r="Z80" s="421"/>
      <c r="AA80" s="411"/>
      <c r="AB80" s="411"/>
      <c r="AC80" s="411"/>
      <c r="AD80" s="411"/>
      <c r="AE80" s="411"/>
      <c r="AF80" s="411"/>
      <c r="AG80" s="411"/>
      <c r="AH80" s="411"/>
      <c r="AI80" s="411"/>
      <c r="AJ80" s="411"/>
      <c r="AK80" s="411"/>
      <c r="AL80" s="411"/>
      <c r="AM80" s="305"/>
    </row>
    <row r="81" spans="1:39" s="282" customFormat="1" ht="15" outlineLevel="1">
      <c r="A81" s="508">
        <v>20</v>
      </c>
      <c r="B81" s="314" t="s">
        <v>13</v>
      </c>
      <c r="C81" s="290" t="s">
        <v>25</v>
      </c>
      <c r="D81" s="294"/>
      <c r="E81" s="294"/>
      <c r="F81" s="294"/>
      <c r="G81" s="294"/>
      <c r="H81" s="294"/>
      <c r="I81" s="294"/>
      <c r="J81" s="294"/>
      <c r="K81" s="294"/>
      <c r="L81" s="294"/>
      <c r="M81" s="294"/>
      <c r="N81" s="294">
        <v>12</v>
      </c>
      <c r="O81" s="294"/>
      <c r="P81" s="294"/>
      <c r="Q81" s="294"/>
      <c r="R81" s="294"/>
      <c r="S81" s="294"/>
      <c r="T81" s="294"/>
      <c r="U81" s="294"/>
      <c r="V81" s="294"/>
      <c r="W81" s="294"/>
      <c r="X81" s="294"/>
      <c r="Y81" s="409"/>
      <c r="Z81" s="414"/>
      <c r="AA81" s="414"/>
      <c r="AB81" s="414"/>
      <c r="AC81" s="414"/>
      <c r="AD81" s="414"/>
      <c r="AE81" s="414"/>
      <c r="AF81" s="414"/>
      <c r="AG81" s="414"/>
      <c r="AH81" s="414"/>
      <c r="AI81" s="414"/>
      <c r="AJ81" s="414"/>
      <c r="AK81" s="414"/>
      <c r="AL81" s="414"/>
      <c r="AM81" s="295">
        <f>SUM(Y81:AL81)</f>
        <v>0</v>
      </c>
    </row>
    <row r="82" spans="1:39" s="282" customFormat="1" ht="15" outlineLevel="1">
      <c r="A82" s="508"/>
      <c r="B82" s="314" t="s">
        <v>214</v>
      </c>
      <c r="C82" s="290" t="s">
        <v>163</v>
      </c>
      <c r="D82" s="294"/>
      <c r="E82" s="294"/>
      <c r="F82" s="294"/>
      <c r="G82" s="294"/>
      <c r="H82" s="294"/>
      <c r="I82" s="294"/>
      <c r="J82" s="294"/>
      <c r="K82" s="294"/>
      <c r="L82" s="294"/>
      <c r="M82" s="294"/>
      <c r="N82" s="294">
        <f>N81</f>
        <v>12</v>
      </c>
      <c r="O82" s="294"/>
      <c r="P82" s="294"/>
      <c r="Q82" s="294"/>
      <c r="R82" s="294"/>
      <c r="S82" s="294"/>
      <c r="T82" s="294"/>
      <c r="U82" s="294"/>
      <c r="V82" s="294"/>
      <c r="W82" s="294"/>
      <c r="X82" s="294"/>
      <c r="Y82" s="410">
        <f>Y81</f>
        <v>0</v>
      </c>
      <c r="Z82" s="410">
        <f>Z81</f>
        <v>0</v>
      </c>
      <c r="AA82" s="410">
        <f t="shared" ref="AA82:AL82" si="19">AA81</f>
        <v>0</v>
      </c>
      <c r="AB82" s="410">
        <f t="shared" si="19"/>
        <v>0</v>
      </c>
      <c r="AC82" s="410">
        <f t="shared" si="19"/>
        <v>0</v>
      </c>
      <c r="AD82" s="410">
        <f t="shared" si="19"/>
        <v>0</v>
      </c>
      <c r="AE82" s="410">
        <f t="shared" si="19"/>
        <v>0</v>
      </c>
      <c r="AF82" s="410">
        <f t="shared" si="19"/>
        <v>0</v>
      </c>
      <c r="AG82" s="410">
        <f t="shared" si="19"/>
        <v>0</v>
      </c>
      <c r="AH82" s="410">
        <f t="shared" si="19"/>
        <v>0</v>
      </c>
      <c r="AI82" s="410">
        <f t="shared" si="19"/>
        <v>0</v>
      </c>
      <c r="AJ82" s="410">
        <f t="shared" si="19"/>
        <v>0</v>
      </c>
      <c r="AK82" s="410">
        <f t="shared" si="19"/>
        <v>0</v>
      </c>
      <c r="AL82" s="410">
        <f t="shared" si="19"/>
        <v>0</v>
      </c>
      <c r="AM82" s="305"/>
    </row>
    <row r="83" spans="1:39" s="282" customFormat="1" ht="15" outlineLevel="1">
      <c r="A83" s="508"/>
      <c r="B83" s="314"/>
      <c r="C83" s="304"/>
      <c r="D83" s="290"/>
      <c r="E83" s="290"/>
      <c r="F83" s="290"/>
      <c r="G83" s="290"/>
      <c r="H83" s="290"/>
      <c r="I83" s="290"/>
      <c r="J83" s="290"/>
      <c r="K83" s="290"/>
      <c r="L83" s="290"/>
      <c r="M83" s="290"/>
      <c r="N83" s="317"/>
      <c r="O83" s="290"/>
      <c r="P83" s="290"/>
      <c r="Q83" s="290"/>
      <c r="R83" s="290"/>
      <c r="S83" s="290"/>
      <c r="T83" s="290"/>
      <c r="U83" s="290"/>
      <c r="V83" s="290"/>
      <c r="W83" s="290"/>
      <c r="X83" s="290"/>
      <c r="Y83" s="411"/>
      <c r="Z83" s="411"/>
      <c r="AA83" s="411"/>
      <c r="AB83" s="411"/>
      <c r="AC83" s="411"/>
      <c r="AD83" s="411"/>
      <c r="AE83" s="411"/>
      <c r="AF83" s="411"/>
      <c r="AG83" s="411"/>
      <c r="AH83" s="411"/>
      <c r="AI83" s="411"/>
      <c r="AJ83" s="411"/>
      <c r="AK83" s="411"/>
      <c r="AL83" s="411"/>
      <c r="AM83" s="305"/>
    </row>
    <row r="84" spans="1:39" s="282" customFormat="1" ht="15" outlineLevel="1">
      <c r="A84" s="508">
        <v>21</v>
      </c>
      <c r="B84" s="314" t="s">
        <v>22</v>
      </c>
      <c r="C84" s="290" t="s">
        <v>25</v>
      </c>
      <c r="D84" s="294">
        <f>'7. Persistence Report'!AQ37</f>
        <v>756174.20009140868</v>
      </c>
      <c r="E84" s="294">
        <f>'7. Persistence Report'!AR37</f>
        <v>756174.20009140868</v>
      </c>
      <c r="F84" s="294">
        <f>'7. Persistence Report'!AS37</f>
        <v>756174.20009140868</v>
      </c>
      <c r="G84" s="294">
        <f>'7. Persistence Report'!AT37</f>
        <v>753196.49288668134</v>
      </c>
      <c r="H84" s="294">
        <f>'7. Persistence Report'!AU37</f>
        <v>753196.49288668134</v>
      </c>
      <c r="I84" s="294">
        <f>'7. Persistence Report'!AV37</f>
        <v>753196.49288668134</v>
      </c>
      <c r="J84" s="294">
        <f>'7. Persistence Report'!AW37</f>
        <v>691185.78818136337</v>
      </c>
      <c r="K84" s="294">
        <f>'7. Persistence Report'!AX37</f>
        <v>669580.58272756718</v>
      </c>
      <c r="L84" s="294">
        <f>'7. Persistence Report'!AY37</f>
        <v>606177.72785132204</v>
      </c>
      <c r="M84" s="294">
        <f>'7. Persistence Report'!AZ37</f>
        <v>606177.72785132204</v>
      </c>
      <c r="N84" s="294">
        <v>12</v>
      </c>
      <c r="O84" s="294">
        <f>'7. Persistence Report'!L37</f>
        <v>128.07239331829879</v>
      </c>
      <c r="P84" s="294">
        <f>'7. Persistence Report'!M37</f>
        <v>128.07239331829879</v>
      </c>
      <c r="Q84" s="294">
        <f>'7. Persistence Report'!N37</f>
        <v>128.07239331829879</v>
      </c>
      <c r="R84" s="294">
        <f>'7. Persistence Report'!O37</f>
        <v>127.29633446925551</v>
      </c>
      <c r="S84" s="294">
        <f>'7. Persistence Report'!P37</f>
        <v>127.29633446925551</v>
      </c>
      <c r="T84" s="294">
        <f>'7. Persistence Report'!Q37</f>
        <v>127.29633446925551</v>
      </c>
      <c r="U84" s="294">
        <f>'7. Persistence Report'!R37</f>
        <v>110.7646020326866</v>
      </c>
      <c r="V84" s="294">
        <f>'7. Persistence Report'!S37</f>
        <v>103.8464296206716</v>
      </c>
      <c r="W84" s="294">
        <f>'7. Persistence Report'!T37</f>
        <v>85.946769651251671</v>
      </c>
      <c r="X84" s="294">
        <f>'7. Persistence Report'!U37</f>
        <v>85.946769651251671</v>
      </c>
      <c r="Y84" s="409"/>
      <c r="Z84" s="414">
        <f>'A. Rate Class Allocations'!E23</f>
        <v>8.2000000000000003E-2</v>
      </c>
      <c r="AA84" s="414">
        <f>'A. Rate Class Allocations'!F23</f>
        <v>0.91800000000000004</v>
      </c>
      <c r="AB84" s="414"/>
      <c r="AC84" s="414"/>
      <c r="AD84" s="414"/>
      <c r="AE84" s="414"/>
      <c r="AF84" s="414"/>
      <c r="AG84" s="414"/>
      <c r="AH84" s="414"/>
      <c r="AI84" s="414"/>
      <c r="AJ84" s="414"/>
      <c r="AK84" s="414"/>
      <c r="AL84" s="414"/>
      <c r="AM84" s="295">
        <f>SUM(Y84:AL84)</f>
        <v>1</v>
      </c>
    </row>
    <row r="85" spans="1:39" s="282" customFormat="1" ht="15" outlineLevel="1">
      <c r="A85" s="508"/>
      <c r="B85" s="314" t="s">
        <v>214</v>
      </c>
      <c r="C85" s="290" t="s">
        <v>163</v>
      </c>
      <c r="D85" s="294"/>
      <c r="E85" s="294"/>
      <c r="F85" s="294"/>
      <c r="G85" s="294"/>
      <c r="H85" s="294"/>
      <c r="I85" s="294"/>
      <c r="J85" s="294"/>
      <c r="K85" s="294"/>
      <c r="L85" s="294"/>
      <c r="M85" s="294"/>
      <c r="N85" s="294">
        <f>N84</f>
        <v>12</v>
      </c>
      <c r="O85" s="294"/>
      <c r="P85" s="294"/>
      <c r="Q85" s="294"/>
      <c r="R85" s="294"/>
      <c r="S85" s="294"/>
      <c r="T85" s="294"/>
      <c r="U85" s="294"/>
      <c r="V85" s="294"/>
      <c r="W85" s="294"/>
      <c r="X85" s="294"/>
      <c r="Y85" s="410">
        <f>Y84</f>
        <v>0</v>
      </c>
      <c r="Z85" s="410">
        <f>Z84</f>
        <v>8.2000000000000003E-2</v>
      </c>
      <c r="AA85" s="410">
        <f t="shared" ref="AA85:AL85" si="20">AA84</f>
        <v>0.91800000000000004</v>
      </c>
      <c r="AB85" s="410">
        <f t="shared" si="20"/>
        <v>0</v>
      </c>
      <c r="AC85" s="410">
        <f t="shared" si="20"/>
        <v>0</v>
      </c>
      <c r="AD85" s="410">
        <f t="shared" si="20"/>
        <v>0</v>
      </c>
      <c r="AE85" s="410">
        <f t="shared" si="20"/>
        <v>0</v>
      </c>
      <c r="AF85" s="410">
        <f t="shared" si="20"/>
        <v>0</v>
      </c>
      <c r="AG85" s="410">
        <f t="shared" si="20"/>
        <v>0</v>
      </c>
      <c r="AH85" s="410">
        <f t="shared" si="20"/>
        <v>0</v>
      </c>
      <c r="AI85" s="410">
        <f t="shared" si="20"/>
        <v>0</v>
      </c>
      <c r="AJ85" s="410">
        <f t="shared" si="20"/>
        <v>0</v>
      </c>
      <c r="AK85" s="410">
        <f t="shared" si="20"/>
        <v>0</v>
      </c>
      <c r="AL85" s="410">
        <f t="shared" si="20"/>
        <v>0</v>
      </c>
      <c r="AM85" s="296"/>
    </row>
    <row r="86" spans="1:39" s="282" customFormat="1" ht="15" outlineLevel="1">
      <c r="A86" s="508"/>
      <c r="B86" s="314"/>
      <c r="C86" s="304"/>
      <c r="D86" s="290"/>
      <c r="E86" s="290"/>
      <c r="F86" s="290"/>
      <c r="G86" s="290"/>
      <c r="H86" s="290"/>
      <c r="I86" s="290"/>
      <c r="J86" s="290"/>
      <c r="K86" s="290"/>
      <c r="L86" s="290"/>
      <c r="M86" s="290"/>
      <c r="N86" s="290"/>
      <c r="O86" s="290"/>
      <c r="P86" s="290"/>
      <c r="Q86" s="290"/>
      <c r="R86" s="290"/>
      <c r="S86" s="290"/>
      <c r="T86" s="290"/>
      <c r="U86" s="290"/>
      <c r="V86" s="290"/>
      <c r="W86" s="290"/>
      <c r="X86" s="290"/>
      <c r="Y86" s="421"/>
      <c r="Z86" s="411"/>
      <c r="AA86" s="411"/>
      <c r="AB86" s="411"/>
      <c r="AC86" s="411"/>
      <c r="AD86" s="411"/>
      <c r="AE86" s="411"/>
      <c r="AF86" s="411"/>
      <c r="AG86" s="411"/>
      <c r="AH86" s="411"/>
      <c r="AI86" s="411"/>
      <c r="AJ86" s="411"/>
      <c r="AK86" s="411"/>
      <c r="AL86" s="411"/>
      <c r="AM86" s="305"/>
    </row>
    <row r="87" spans="1:39" s="282" customFormat="1" ht="15" outlineLevel="1">
      <c r="A87" s="508">
        <v>22</v>
      </c>
      <c r="B87" s="314" t="s">
        <v>9</v>
      </c>
      <c r="C87" s="290" t="s">
        <v>25</v>
      </c>
      <c r="D87" s="294">
        <f>'7. Persistence Report'!AQ36</f>
        <v>125453.59999999999</v>
      </c>
      <c r="E87" s="294">
        <f>'7. Persistence Report'!AR36</f>
        <v>0</v>
      </c>
      <c r="F87" s="294">
        <f>'7. Persistence Report'!AS36</f>
        <v>0</v>
      </c>
      <c r="G87" s="294">
        <f>'7. Persistence Report'!AT36</f>
        <v>0</v>
      </c>
      <c r="H87" s="294">
        <f>'7. Persistence Report'!AU36</f>
        <v>0</v>
      </c>
      <c r="I87" s="294">
        <f>'7. Persistence Report'!AV36</f>
        <v>0</v>
      </c>
      <c r="J87" s="294">
        <f>'7. Persistence Report'!AW36</f>
        <v>0</v>
      </c>
      <c r="K87" s="294">
        <f>'7. Persistence Report'!AX36</f>
        <v>0</v>
      </c>
      <c r="L87" s="294">
        <f>'7. Persistence Report'!AY36</f>
        <v>0</v>
      </c>
      <c r="M87" s="294">
        <f>'7. Persistence Report'!AZ36</f>
        <v>0</v>
      </c>
      <c r="N87" s="290"/>
      <c r="O87" s="294">
        <f>'7. Persistence Report'!L36</f>
        <v>2137.239</v>
      </c>
      <c r="P87" s="294">
        <f>'7. Persistence Report'!M36</f>
        <v>0</v>
      </c>
      <c r="Q87" s="294">
        <f>'7. Persistence Report'!N36</f>
        <v>0</v>
      </c>
      <c r="R87" s="294">
        <f>'7. Persistence Report'!O36</f>
        <v>0</v>
      </c>
      <c r="S87" s="294">
        <f>'7. Persistence Report'!P36</f>
        <v>0</v>
      </c>
      <c r="T87" s="294">
        <f>'7. Persistence Report'!Q36</f>
        <v>0</v>
      </c>
      <c r="U87" s="294">
        <f>'7. Persistence Report'!R36</f>
        <v>0</v>
      </c>
      <c r="V87" s="294">
        <f>'7. Persistence Report'!S36</f>
        <v>0</v>
      </c>
      <c r="W87" s="294">
        <f>'7. Persistence Report'!T36</f>
        <v>0</v>
      </c>
      <c r="X87" s="294">
        <f>'7. Persistence Report'!U36</f>
        <v>0</v>
      </c>
      <c r="Y87" s="409"/>
      <c r="Z87" s="414"/>
      <c r="AA87" s="414">
        <f>'A. Rate Class Allocations'!F24</f>
        <v>1</v>
      </c>
      <c r="AB87" s="414"/>
      <c r="AC87" s="414"/>
      <c r="AD87" s="414"/>
      <c r="AE87" s="414"/>
      <c r="AF87" s="414"/>
      <c r="AG87" s="414"/>
      <c r="AH87" s="414"/>
      <c r="AI87" s="414"/>
      <c r="AJ87" s="414"/>
      <c r="AK87" s="414"/>
      <c r="AL87" s="414"/>
      <c r="AM87" s="295">
        <f>SUM(Y87:AL87)</f>
        <v>1</v>
      </c>
    </row>
    <row r="88" spans="1:39" s="282" customFormat="1" ht="15" outlineLevel="1">
      <c r="A88" s="508"/>
      <c r="B88" s="314" t="s">
        <v>214</v>
      </c>
      <c r="C88" s="290" t="s">
        <v>163</v>
      </c>
      <c r="D88" s="294"/>
      <c r="E88" s="294"/>
      <c r="F88" s="294"/>
      <c r="G88" s="294"/>
      <c r="H88" s="294"/>
      <c r="I88" s="294"/>
      <c r="J88" s="294"/>
      <c r="K88" s="294"/>
      <c r="L88" s="294"/>
      <c r="M88" s="294"/>
      <c r="N88" s="290"/>
      <c r="O88" s="294"/>
      <c r="P88" s="294"/>
      <c r="Q88" s="294"/>
      <c r="R88" s="294"/>
      <c r="S88" s="294"/>
      <c r="T88" s="294"/>
      <c r="U88" s="294"/>
      <c r="V88" s="294"/>
      <c r="W88" s="294"/>
      <c r="X88" s="294"/>
      <c r="Y88" s="410">
        <f>Y87</f>
        <v>0</v>
      </c>
      <c r="Z88" s="410">
        <f>Z87</f>
        <v>0</v>
      </c>
      <c r="AA88" s="410">
        <f t="shared" ref="AA88:AL88" si="21">AA87</f>
        <v>1</v>
      </c>
      <c r="AB88" s="410">
        <f t="shared" si="21"/>
        <v>0</v>
      </c>
      <c r="AC88" s="410">
        <f t="shared" si="21"/>
        <v>0</v>
      </c>
      <c r="AD88" s="410">
        <f t="shared" si="21"/>
        <v>0</v>
      </c>
      <c r="AE88" s="410">
        <f t="shared" si="21"/>
        <v>0</v>
      </c>
      <c r="AF88" s="410">
        <f t="shared" si="21"/>
        <v>0</v>
      </c>
      <c r="AG88" s="410">
        <f t="shared" si="21"/>
        <v>0</v>
      </c>
      <c r="AH88" s="410">
        <f t="shared" si="21"/>
        <v>0</v>
      </c>
      <c r="AI88" s="410">
        <f t="shared" si="21"/>
        <v>0</v>
      </c>
      <c r="AJ88" s="410">
        <f t="shared" si="21"/>
        <v>0</v>
      </c>
      <c r="AK88" s="410">
        <f t="shared" si="21"/>
        <v>0</v>
      </c>
      <c r="AL88" s="410">
        <f t="shared" si="21"/>
        <v>0</v>
      </c>
      <c r="AM88" s="305"/>
    </row>
    <row r="89" spans="1:39" s="282" customFormat="1" ht="15" outlineLevel="1">
      <c r="A89" s="508"/>
      <c r="B89" s="314"/>
      <c r="C89" s="304"/>
      <c r="D89" s="290"/>
      <c r="E89" s="290"/>
      <c r="F89" s="290"/>
      <c r="G89" s="290"/>
      <c r="H89" s="290"/>
      <c r="I89" s="290"/>
      <c r="J89" s="290"/>
      <c r="K89" s="290"/>
      <c r="L89" s="290"/>
      <c r="M89" s="290"/>
      <c r="N89" s="290"/>
      <c r="O89" s="290"/>
      <c r="P89" s="290"/>
      <c r="Q89" s="290"/>
      <c r="R89" s="290"/>
      <c r="S89" s="290"/>
      <c r="T89" s="290"/>
      <c r="U89" s="290"/>
      <c r="V89" s="290"/>
      <c r="W89" s="290"/>
      <c r="X89" s="290"/>
      <c r="Y89" s="411"/>
      <c r="Z89" s="411"/>
      <c r="AA89" s="411"/>
      <c r="AB89" s="411"/>
      <c r="AC89" s="411"/>
      <c r="AD89" s="411"/>
      <c r="AE89" s="411"/>
      <c r="AF89" s="411"/>
      <c r="AG89" s="411"/>
      <c r="AH89" s="411"/>
      <c r="AI89" s="411"/>
      <c r="AJ89" s="411"/>
      <c r="AK89" s="411"/>
      <c r="AL89" s="411"/>
      <c r="AM89" s="305"/>
    </row>
    <row r="90" spans="1:39" s="292" customFormat="1" ht="15.75" outlineLevel="1">
      <c r="A90" s="509"/>
      <c r="B90" s="287" t="s">
        <v>14</v>
      </c>
      <c r="C90" s="288"/>
      <c r="D90" s="289"/>
      <c r="E90" s="289"/>
      <c r="F90" s="289"/>
      <c r="G90" s="289"/>
      <c r="H90" s="289"/>
      <c r="I90" s="289"/>
      <c r="J90" s="289"/>
      <c r="K90" s="289"/>
      <c r="L90" s="289"/>
      <c r="M90" s="289"/>
      <c r="N90" s="289"/>
      <c r="O90" s="289"/>
      <c r="P90" s="288"/>
      <c r="Q90" s="288"/>
      <c r="R90" s="288"/>
      <c r="S90" s="288"/>
      <c r="T90" s="288"/>
      <c r="U90" s="288"/>
      <c r="V90" s="288"/>
      <c r="W90" s="288"/>
      <c r="X90" s="288"/>
      <c r="Y90" s="413"/>
      <c r="Z90" s="413"/>
      <c r="AA90" s="413"/>
      <c r="AB90" s="413"/>
      <c r="AC90" s="413"/>
      <c r="AD90" s="413"/>
      <c r="AE90" s="413"/>
      <c r="AF90" s="413"/>
      <c r="AG90" s="413"/>
      <c r="AH90" s="413"/>
      <c r="AI90" s="413"/>
      <c r="AJ90" s="413"/>
      <c r="AK90" s="413"/>
      <c r="AL90" s="413"/>
      <c r="AM90" s="291"/>
    </row>
    <row r="91" spans="1:39" s="282" customFormat="1" ht="15" outlineLevel="1">
      <c r="A91" s="508">
        <v>23</v>
      </c>
      <c r="B91" s="314" t="s">
        <v>14</v>
      </c>
      <c r="C91" s="290" t="s">
        <v>25</v>
      </c>
      <c r="D91" s="294"/>
      <c r="E91" s="294"/>
      <c r="F91" s="294"/>
      <c r="G91" s="294"/>
      <c r="H91" s="294"/>
      <c r="I91" s="294"/>
      <c r="J91" s="294"/>
      <c r="K91" s="294"/>
      <c r="L91" s="294"/>
      <c r="M91" s="294"/>
      <c r="N91" s="290"/>
      <c r="O91" s="294"/>
      <c r="P91" s="294"/>
      <c r="Q91" s="294"/>
      <c r="R91" s="294"/>
      <c r="S91" s="294"/>
      <c r="T91" s="294"/>
      <c r="U91" s="294"/>
      <c r="V91" s="294"/>
      <c r="W91" s="294"/>
      <c r="X91" s="294"/>
      <c r="Y91" s="409"/>
      <c r="Z91" s="409"/>
      <c r="AA91" s="409"/>
      <c r="AB91" s="409"/>
      <c r="AC91" s="409"/>
      <c r="AD91" s="409"/>
      <c r="AE91" s="409"/>
      <c r="AF91" s="409"/>
      <c r="AG91" s="409"/>
      <c r="AH91" s="409"/>
      <c r="AI91" s="409"/>
      <c r="AJ91" s="409"/>
      <c r="AK91" s="409"/>
      <c r="AL91" s="409"/>
      <c r="AM91" s="295">
        <f>SUM(Y91:AL91)</f>
        <v>0</v>
      </c>
    </row>
    <row r="92" spans="1:39" s="282" customFormat="1" ht="15" outlineLevel="1">
      <c r="A92" s="508"/>
      <c r="B92" s="314" t="s">
        <v>214</v>
      </c>
      <c r="C92" s="290" t="s">
        <v>163</v>
      </c>
      <c r="D92" s="294"/>
      <c r="E92" s="294"/>
      <c r="F92" s="294"/>
      <c r="G92" s="294"/>
      <c r="H92" s="294"/>
      <c r="I92" s="294"/>
      <c r="J92" s="294"/>
      <c r="K92" s="294"/>
      <c r="L92" s="294"/>
      <c r="M92" s="294"/>
      <c r="N92" s="467"/>
      <c r="O92" s="294"/>
      <c r="P92" s="294"/>
      <c r="Q92" s="294"/>
      <c r="R92" s="294"/>
      <c r="S92" s="294"/>
      <c r="T92" s="294"/>
      <c r="U92" s="294"/>
      <c r="V92" s="294"/>
      <c r="W92" s="294"/>
      <c r="X92" s="294"/>
      <c r="Y92" s="410">
        <f>Y91</f>
        <v>0</v>
      </c>
      <c r="Z92" s="410">
        <f>Z91</f>
        <v>0</v>
      </c>
      <c r="AA92" s="410">
        <f t="shared" ref="AA92:AL92" si="22">AA91</f>
        <v>0</v>
      </c>
      <c r="AB92" s="410">
        <f t="shared" si="22"/>
        <v>0</v>
      </c>
      <c r="AC92" s="410">
        <f t="shared" si="22"/>
        <v>0</v>
      </c>
      <c r="AD92" s="410">
        <f t="shared" si="22"/>
        <v>0</v>
      </c>
      <c r="AE92" s="410">
        <f t="shared" si="22"/>
        <v>0</v>
      </c>
      <c r="AF92" s="410">
        <f t="shared" si="22"/>
        <v>0</v>
      </c>
      <c r="AG92" s="410">
        <f t="shared" si="22"/>
        <v>0</v>
      </c>
      <c r="AH92" s="410">
        <f t="shared" si="22"/>
        <v>0</v>
      </c>
      <c r="AI92" s="410">
        <f t="shared" si="22"/>
        <v>0</v>
      </c>
      <c r="AJ92" s="410">
        <f t="shared" si="22"/>
        <v>0</v>
      </c>
      <c r="AK92" s="410">
        <f t="shared" si="22"/>
        <v>0</v>
      </c>
      <c r="AL92" s="410">
        <f t="shared" si="22"/>
        <v>0</v>
      </c>
      <c r="AM92" s="296"/>
    </row>
    <row r="93" spans="1:39" s="282" customFormat="1" ht="15" outlineLevel="1">
      <c r="A93" s="508"/>
      <c r="B93" s="314"/>
      <c r="C93" s="304"/>
      <c r="D93" s="290"/>
      <c r="E93" s="290"/>
      <c r="F93" s="290"/>
      <c r="G93" s="290"/>
      <c r="H93" s="290"/>
      <c r="I93" s="290"/>
      <c r="J93" s="290"/>
      <c r="K93" s="290"/>
      <c r="L93" s="290"/>
      <c r="M93" s="290"/>
      <c r="N93" s="290"/>
      <c r="O93" s="290"/>
      <c r="P93" s="290"/>
      <c r="Q93" s="290"/>
      <c r="R93" s="290"/>
      <c r="S93" s="290"/>
      <c r="T93" s="290"/>
      <c r="U93" s="290"/>
      <c r="V93" s="290"/>
      <c r="W93" s="290"/>
      <c r="X93" s="290"/>
      <c r="Y93" s="411"/>
      <c r="Z93" s="411"/>
      <c r="AA93" s="411"/>
      <c r="AB93" s="411"/>
      <c r="AC93" s="411"/>
      <c r="AD93" s="411"/>
      <c r="AE93" s="411"/>
      <c r="AF93" s="411"/>
      <c r="AG93" s="411"/>
      <c r="AH93" s="411"/>
      <c r="AI93" s="411"/>
      <c r="AJ93" s="411"/>
      <c r="AK93" s="411"/>
      <c r="AL93" s="411"/>
      <c r="AM93" s="305"/>
    </row>
    <row r="94" spans="1:39" s="292" customFormat="1" ht="15.75" outlineLevel="1">
      <c r="A94" s="509"/>
      <c r="B94" s="287" t="s">
        <v>487</v>
      </c>
      <c r="C94" s="288"/>
      <c r="D94" s="289"/>
      <c r="E94" s="289"/>
      <c r="F94" s="289"/>
      <c r="G94" s="289"/>
      <c r="H94" s="289"/>
      <c r="I94" s="289"/>
      <c r="J94" s="289"/>
      <c r="K94" s="289"/>
      <c r="L94" s="289"/>
      <c r="M94" s="289"/>
      <c r="N94" s="289"/>
      <c r="O94" s="289"/>
      <c r="P94" s="288"/>
      <c r="Q94" s="288"/>
      <c r="R94" s="288"/>
      <c r="S94" s="288"/>
      <c r="T94" s="288"/>
      <c r="U94" s="288"/>
      <c r="V94" s="288"/>
      <c r="W94" s="288"/>
      <c r="X94" s="288"/>
      <c r="Y94" s="413"/>
      <c r="Z94" s="413"/>
      <c r="AA94" s="413"/>
      <c r="AB94" s="413"/>
      <c r="AC94" s="413"/>
      <c r="AD94" s="413"/>
      <c r="AE94" s="413"/>
      <c r="AF94" s="413"/>
      <c r="AG94" s="413"/>
      <c r="AH94" s="413"/>
      <c r="AI94" s="413"/>
      <c r="AJ94" s="413"/>
      <c r="AK94" s="413"/>
      <c r="AL94" s="413"/>
      <c r="AM94" s="291"/>
    </row>
    <row r="95" spans="1:39" s="282" customFormat="1" ht="15" outlineLevel="1">
      <c r="A95" s="508">
        <v>24</v>
      </c>
      <c r="B95" s="314" t="s">
        <v>14</v>
      </c>
      <c r="C95" s="290" t="s">
        <v>25</v>
      </c>
      <c r="D95" s="294"/>
      <c r="E95" s="294"/>
      <c r="F95" s="294"/>
      <c r="G95" s="294"/>
      <c r="H95" s="294"/>
      <c r="I95" s="294"/>
      <c r="J95" s="294"/>
      <c r="K95" s="294"/>
      <c r="L95" s="294"/>
      <c r="M95" s="294"/>
      <c r="N95" s="290"/>
      <c r="O95" s="294"/>
      <c r="P95" s="294"/>
      <c r="Q95" s="294"/>
      <c r="R95" s="294"/>
      <c r="S95" s="294"/>
      <c r="T95" s="294"/>
      <c r="U95" s="294"/>
      <c r="V95" s="294"/>
      <c r="W95" s="294"/>
      <c r="X95" s="294"/>
      <c r="Y95" s="409"/>
      <c r="Z95" s="409"/>
      <c r="AA95" s="409"/>
      <c r="AB95" s="409"/>
      <c r="AC95" s="409"/>
      <c r="AD95" s="409"/>
      <c r="AE95" s="409"/>
      <c r="AF95" s="409"/>
      <c r="AG95" s="409"/>
      <c r="AH95" s="409"/>
      <c r="AI95" s="409"/>
      <c r="AJ95" s="409"/>
      <c r="AK95" s="409"/>
      <c r="AL95" s="409"/>
      <c r="AM95" s="295">
        <f>SUM(Y95:AL95)</f>
        <v>0</v>
      </c>
    </row>
    <row r="96" spans="1:39" s="282" customFormat="1" ht="15" outlineLevel="1">
      <c r="A96" s="508"/>
      <c r="B96" s="314" t="s">
        <v>214</v>
      </c>
      <c r="C96" s="290" t="s">
        <v>163</v>
      </c>
      <c r="D96" s="294"/>
      <c r="E96" s="294"/>
      <c r="F96" s="294"/>
      <c r="G96" s="294"/>
      <c r="H96" s="294"/>
      <c r="I96" s="294"/>
      <c r="J96" s="294"/>
      <c r="K96" s="294"/>
      <c r="L96" s="294"/>
      <c r="M96" s="294"/>
      <c r="N96" s="467"/>
      <c r="O96" s="294"/>
      <c r="P96" s="294"/>
      <c r="Q96" s="294"/>
      <c r="R96" s="294"/>
      <c r="S96" s="294"/>
      <c r="T96" s="294"/>
      <c r="U96" s="294"/>
      <c r="V96" s="294"/>
      <c r="W96" s="294"/>
      <c r="X96" s="294"/>
      <c r="Y96" s="410">
        <f>Y95</f>
        <v>0</v>
      </c>
      <c r="Z96" s="410">
        <f>Z95</f>
        <v>0</v>
      </c>
      <c r="AA96" s="410">
        <f t="shared" ref="AA96:AL96" si="23">AA95</f>
        <v>0</v>
      </c>
      <c r="AB96" s="410">
        <f t="shared" si="23"/>
        <v>0</v>
      </c>
      <c r="AC96" s="410">
        <f t="shared" si="23"/>
        <v>0</v>
      </c>
      <c r="AD96" s="410">
        <f t="shared" si="23"/>
        <v>0</v>
      </c>
      <c r="AE96" s="410">
        <f t="shared" si="23"/>
        <v>0</v>
      </c>
      <c r="AF96" s="410">
        <f t="shared" si="23"/>
        <v>0</v>
      </c>
      <c r="AG96" s="410">
        <f t="shared" si="23"/>
        <v>0</v>
      </c>
      <c r="AH96" s="410">
        <f t="shared" si="23"/>
        <v>0</v>
      </c>
      <c r="AI96" s="410">
        <f t="shared" si="23"/>
        <v>0</v>
      </c>
      <c r="AJ96" s="410">
        <f t="shared" si="23"/>
        <v>0</v>
      </c>
      <c r="AK96" s="410">
        <f t="shared" si="23"/>
        <v>0</v>
      </c>
      <c r="AL96" s="410">
        <f t="shared" si="23"/>
        <v>0</v>
      </c>
      <c r="AM96" s="296"/>
    </row>
    <row r="97" spans="1:39" s="282" customFormat="1" ht="15" outlineLevel="1">
      <c r="A97" s="508"/>
      <c r="B97" s="314"/>
      <c r="C97" s="304"/>
      <c r="D97" s="290"/>
      <c r="E97" s="290"/>
      <c r="F97" s="290"/>
      <c r="G97" s="290"/>
      <c r="H97" s="290"/>
      <c r="I97" s="290"/>
      <c r="J97" s="290"/>
      <c r="K97" s="290"/>
      <c r="L97" s="290"/>
      <c r="M97" s="290"/>
      <c r="N97" s="290"/>
      <c r="O97" s="290"/>
      <c r="P97" s="290"/>
      <c r="Q97" s="290"/>
      <c r="R97" s="290"/>
      <c r="S97" s="290"/>
      <c r="T97" s="290"/>
      <c r="U97" s="290"/>
      <c r="V97" s="290"/>
      <c r="W97" s="290"/>
      <c r="X97" s="290"/>
      <c r="Y97" s="411"/>
      <c r="Z97" s="411"/>
      <c r="AA97" s="411"/>
      <c r="AB97" s="411"/>
      <c r="AC97" s="411"/>
      <c r="AD97" s="411"/>
      <c r="AE97" s="411"/>
      <c r="AF97" s="411"/>
      <c r="AG97" s="411"/>
      <c r="AH97" s="411"/>
      <c r="AI97" s="411"/>
      <c r="AJ97" s="411"/>
      <c r="AK97" s="411"/>
      <c r="AL97" s="411"/>
      <c r="AM97" s="305"/>
    </row>
    <row r="98" spans="1:39" s="282" customFormat="1" ht="15" outlineLevel="1">
      <c r="A98" s="508">
        <v>25</v>
      </c>
      <c r="B98" s="313" t="s">
        <v>21</v>
      </c>
      <c r="C98" s="290" t="s">
        <v>25</v>
      </c>
      <c r="D98" s="294"/>
      <c r="E98" s="294"/>
      <c r="F98" s="294"/>
      <c r="G98" s="294"/>
      <c r="H98" s="294"/>
      <c r="I98" s="294"/>
      <c r="J98" s="294"/>
      <c r="K98" s="294"/>
      <c r="L98" s="294"/>
      <c r="M98" s="294"/>
      <c r="N98" s="294">
        <v>0</v>
      </c>
      <c r="O98" s="294"/>
      <c r="P98" s="294"/>
      <c r="Q98" s="294"/>
      <c r="R98" s="294"/>
      <c r="S98" s="294"/>
      <c r="T98" s="294"/>
      <c r="U98" s="294"/>
      <c r="V98" s="294"/>
      <c r="W98" s="294"/>
      <c r="X98" s="294"/>
      <c r="Y98" s="414"/>
      <c r="Z98" s="414"/>
      <c r="AA98" s="414"/>
      <c r="AB98" s="414"/>
      <c r="AC98" s="414"/>
      <c r="AD98" s="414"/>
      <c r="AE98" s="414"/>
      <c r="AF98" s="414"/>
      <c r="AG98" s="414"/>
      <c r="AH98" s="414"/>
      <c r="AI98" s="414"/>
      <c r="AJ98" s="414"/>
      <c r="AK98" s="414"/>
      <c r="AL98" s="414"/>
      <c r="AM98" s="295">
        <f>SUM(Y98:AL98)</f>
        <v>0</v>
      </c>
    </row>
    <row r="99" spans="1:39" s="282" customFormat="1" ht="15" outlineLevel="1">
      <c r="A99" s="508"/>
      <c r="B99" s="314" t="s">
        <v>214</v>
      </c>
      <c r="C99" s="290" t="s">
        <v>163</v>
      </c>
      <c r="D99" s="294"/>
      <c r="E99" s="294"/>
      <c r="F99" s="294"/>
      <c r="G99" s="294"/>
      <c r="H99" s="294"/>
      <c r="I99" s="294"/>
      <c r="J99" s="294"/>
      <c r="K99" s="294"/>
      <c r="L99" s="294"/>
      <c r="M99" s="294"/>
      <c r="N99" s="294">
        <f>N98</f>
        <v>0</v>
      </c>
      <c r="O99" s="294"/>
      <c r="P99" s="294"/>
      <c r="Q99" s="294"/>
      <c r="R99" s="294"/>
      <c r="S99" s="294"/>
      <c r="T99" s="294"/>
      <c r="U99" s="294"/>
      <c r="V99" s="294"/>
      <c r="W99" s="294"/>
      <c r="X99" s="294"/>
      <c r="Y99" s="410">
        <f>Y98</f>
        <v>0</v>
      </c>
      <c r="Z99" s="410">
        <f>Z98</f>
        <v>0</v>
      </c>
      <c r="AA99" s="410">
        <f t="shared" ref="AA99:AL99" si="24">AA98</f>
        <v>0</v>
      </c>
      <c r="AB99" s="410">
        <f t="shared" si="24"/>
        <v>0</v>
      </c>
      <c r="AC99" s="410">
        <f t="shared" si="24"/>
        <v>0</v>
      </c>
      <c r="AD99" s="410">
        <f t="shared" si="24"/>
        <v>0</v>
      </c>
      <c r="AE99" s="410">
        <f t="shared" si="24"/>
        <v>0</v>
      </c>
      <c r="AF99" s="410">
        <f t="shared" si="24"/>
        <v>0</v>
      </c>
      <c r="AG99" s="410">
        <f t="shared" si="24"/>
        <v>0</v>
      </c>
      <c r="AH99" s="410">
        <f t="shared" si="24"/>
        <v>0</v>
      </c>
      <c r="AI99" s="410">
        <f t="shared" si="24"/>
        <v>0</v>
      </c>
      <c r="AJ99" s="410">
        <f t="shared" si="24"/>
        <v>0</v>
      </c>
      <c r="AK99" s="410">
        <f t="shared" si="24"/>
        <v>0</v>
      </c>
      <c r="AL99" s="410">
        <f t="shared" si="24"/>
        <v>0</v>
      </c>
      <c r="AM99" s="310"/>
    </row>
    <row r="100" spans="1:39" s="282" customFormat="1" ht="15" outlineLevel="1">
      <c r="A100" s="508"/>
      <c r="B100" s="313"/>
      <c r="C100" s="311"/>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415"/>
      <c r="Z100" s="416"/>
      <c r="AA100" s="415"/>
      <c r="AB100" s="415"/>
      <c r="AC100" s="415"/>
      <c r="AD100" s="415"/>
      <c r="AE100" s="415"/>
      <c r="AF100" s="415"/>
      <c r="AG100" s="415"/>
      <c r="AH100" s="415"/>
      <c r="AI100" s="415"/>
      <c r="AJ100" s="415"/>
      <c r="AK100" s="415"/>
      <c r="AL100" s="415"/>
      <c r="AM100" s="312"/>
    </row>
    <row r="101" spans="1:39" s="292" customFormat="1" ht="15.75" outlineLevel="1">
      <c r="A101" s="509"/>
      <c r="B101" s="287" t="s">
        <v>15</v>
      </c>
      <c r="C101" s="319"/>
      <c r="D101" s="289"/>
      <c r="E101" s="288"/>
      <c r="F101" s="288"/>
      <c r="G101" s="288"/>
      <c r="H101" s="288"/>
      <c r="I101" s="288"/>
      <c r="J101" s="288"/>
      <c r="K101" s="288"/>
      <c r="L101" s="288"/>
      <c r="M101" s="288"/>
      <c r="N101" s="290"/>
      <c r="O101" s="288"/>
      <c r="P101" s="288"/>
      <c r="Q101" s="288"/>
      <c r="R101" s="288"/>
      <c r="S101" s="288"/>
      <c r="T101" s="288"/>
      <c r="U101" s="288"/>
      <c r="V101" s="288"/>
      <c r="W101" s="288"/>
      <c r="X101" s="288"/>
      <c r="Y101" s="413"/>
      <c r="Z101" s="413"/>
      <c r="AA101" s="413"/>
      <c r="AB101" s="413"/>
      <c r="AC101" s="413"/>
      <c r="AD101" s="413"/>
      <c r="AE101" s="413"/>
      <c r="AF101" s="413"/>
      <c r="AG101" s="413"/>
      <c r="AH101" s="413"/>
      <c r="AI101" s="413"/>
      <c r="AJ101" s="413"/>
      <c r="AK101" s="413"/>
      <c r="AL101" s="413"/>
      <c r="AM101" s="291"/>
    </row>
    <row r="102" spans="1:39" s="282" customFormat="1" ht="15" outlineLevel="1">
      <c r="A102" s="508">
        <v>26</v>
      </c>
      <c r="B102" s="320" t="s">
        <v>16</v>
      </c>
      <c r="C102" s="290" t="s">
        <v>25</v>
      </c>
      <c r="D102" s="294">
        <f>'7. Persistence Report'!AQ38</f>
        <v>9726531.2293120399</v>
      </c>
      <c r="E102" s="294">
        <f>'7. Persistence Report'!AR38</f>
        <v>9726531.2293120399</v>
      </c>
      <c r="F102" s="294">
        <f>'7. Persistence Report'!AS38</f>
        <v>9726531.2293120399</v>
      </c>
      <c r="G102" s="294">
        <f>'7. Persistence Report'!AT38</f>
        <v>9726531.2293120399</v>
      </c>
      <c r="H102" s="294">
        <f>'7. Persistence Report'!AU38</f>
        <v>9726531.2293120399</v>
      </c>
      <c r="I102" s="294">
        <f>'7. Persistence Report'!AV38</f>
        <v>9726531.2293120399</v>
      </c>
      <c r="J102" s="294">
        <f>'7. Persistence Report'!AW38</f>
        <v>9726531.2293120399</v>
      </c>
      <c r="K102" s="294">
        <f>'7. Persistence Report'!AX38</f>
        <v>9726531.2293120399</v>
      </c>
      <c r="L102" s="294">
        <f>'7. Persistence Report'!AY38</f>
        <v>9726531.2293120399</v>
      </c>
      <c r="M102" s="294">
        <f>'7. Persistence Report'!AZ38</f>
        <v>9726531.2293120399</v>
      </c>
      <c r="N102" s="294">
        <v>12</v>
      </c>
      <c r="O102" s="294">
        <f>'7. Persistence Report'!L38</f>
        <v>1359.1766759999996</v>
      </c>
      <c r="P102" s="294">
        <f>'7. Persistence Report'!M38</f>
        <v>1359.1766759999996</v>
      </c>
      <c r="Q102" s="294">
        <f>'7. Persistence Report'!N38</f>
        <v>1359.1766759999996</v>
      </c>
      <c r="R102" s="294">
        <f>'7. Persistence Report'!O38</f>
        <v>1359.1766759999996</v>
      </c>
      <c r="S102" s="294">
        <f>'7. Persistence Report'!P38</f>
        <v>1359.1766759999996</v>
      </c>
      <c r="T102" s="294">
        <f>'7. Persistence Report'!Q38</f>
        <v>1359.1766759999996</v>
      </c>
      <c r="U102" s="294">
        <f>'7. Persistence Report'!R38</f>
        <v>1359.1766759999996</v>
      </c>
      <c r="V102" s="294">
        <f>'7. Persistence Report'!S38</f>
        <v>1359.1766759999996</v>
      </c>
      <c r="W102" s="294">
        <f>'7. Persistence Report'!T38</f>
        <v>1359.1766759999996</v>
      </c>
      <c r="X102" s="294">
        <f>'7. Persistence Report'!U38</f>
        <v>1359.1766759999996</v>
      </c>
      <c r="Y102" s="409"/>
      <c r="Z102" s="409">
        <f>'A. Rate Class Allocations'!E28</f>
        <v>8.2000000000000003E-2</v>
      </c>
      <c r="AA102" s="409">
        <f>'A. Rate Class Allocations'!F28</f>
        <v>0.91800000000000004</v>
      </c>
      <c r="AB102" s="409"/>
      <c r="AC102" s="409"/>
      <c r="AD102" s="409"/>
      <c r="AE102" s="414"/>
      <c r="AF102" s="414"/>
      <c r="AG102" s="414"/>
      <c r="AH102" s="414"/>
      <c r="AI102" s="414"/>
      <c r="AJ102" s="414"/>
      <c r="AK102" s="414"/>
      <c r="AL102" s="414"/>
      <c r="AM102" s="295">
        <f>SUM(Y102:AL102)</f>
        <v>1</v>
      </c>
    </row>
    <row r="103" spans="1:39" s="282" customFormat="1" ht="15" outlineLevel="1">
      <c r="A103" s="508"/>
      <c r="B103" s="314" t="s">
        <v>214</v>
      </c>
      <c r="C103" s="290" t="s">
        <v>163</v>
      </c>
      <c r="D103" s="294"/>
      <c r="E103" s="294"/>
      <c r="F103" s="294"/>
      <c r="G103" s="294"/>
      <c r="H103" s="294"/>
      <c r="I103" s="294"/>
      <c r="J103" s="294"/>
      <c r="K103" s="294"/>
      <c r="L103" s="294"/>
      <c r="M103" s="294"/>
      <c r="N103" s="294">
        <f>N102</f>
        <v>12</v>
      </c>
      <c r="O103" s="294"/>
      <c r="P103" s="294"/>
      <c r="Q103" s="294"/>
      <c r="R103" s="294"/>
      <c r="S103" s="294"/>
      <c r="T103" s="294"/>
      <c r="U103" s="294"/>
      <c r="V103" s="294"/>
      <c r="W103" s="294"/>
      <c r="X103" s="294"/>
      <c r="Y103" s="410">
        <f>Y102</f>
        <v>0</v>
      </c>
      <c r="Z103" s="410">
        <f>Z102</f>
        <v>8.2000000000000003E-2</v>
      </c>
      <c r="AA103" s="410">
        <f t="shared" ref="AA103:AL103" si="25">AA102</f>
        <v>0.91800000000000004</v>
      </c>
      <c r="AB103" s="410">
        <f t="shared" si="25"/>
        <v>0</v>
      </c>
      <c r="AC103" s="410">
        <f t="shared" si="25"/>
        <v>0</v>
      </c>
      <c r="AD103" s="410">
        <f t="shared" si="25"/>
        <v>0</v>
      </c>
      <c r="AE103" s="410">
        <f t="shared" si="25"/>
        <v>0</v>
      </c>
      <c r="AF103" s="410">
        <f t="shared" si="25"/>
        <v>0</v>
      </c>
      <c r="AG103" s="410">
        <f t="shared" si="25"/>
        <v>0</v>
      </c>
      <c r="AH103" s="410">
        <f t="shared" si="25"/>
        <v>0</v>
      </c>
      <c r="AI103" s="410">
        <f t="shared" si="25"/>
        <v>0</v>
      </c>
      <c r="AJ103" s="410">
        <f t="shared" si="25"/>
        <v>0</v>
      </c>
      <c r="AK103" s="410">
        <f t="shared" si="25"/>
        <v>0</v>
      </c>
      <c r="AL103" s="410">
        <f t="shared" si="25"/>
        <v>0</v>
      </c>
      <c r="AM103" s="305"/>
    </row>
    <row r="104" spans="1:39" s="308" customFormat="1" ht="15" outlineLevel="1">
      <c r="A104" s="511"/>
      <c r="B104" s="321"/>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422"/>
      <c r="Z104" s="423"/>
      <c r="AA104" s="423"/>
      <c r="AB104" s="423"/>
      <c r="AC104" s="423"/>
      <c r="AD104" s="423"/>
      <c r="AE104" s="423"/>
      <c r="AF104" s="423"/>
      <c r="AG104" s="423"/>
      <c r="AH104" s="423"/>
      <c r="AI104" s="423"/>
      <c r="AJ104" s="423"/>
      <c r="AK104" s="423"/>
      <c r="AL104" s="423"/>
      <c r="AM104" s="296"/>
    </row>
    <row r="105" spans="1:39" s="282" customFormat="1" ht="15" outlineLevel="1">
      <c r="A105" s="508">
        <v>27</v>
      </c>
      <c r="B105" s="320" t="s">
        <v>17</v>
      </c>
      <c r="C105" s="290" t="s">
        <v>25</v>
      </c>
      <c r="D105" s="294">
        <f>'7. Persistence Report'!AQ39</f>
        <v>865904.53436369542</v>
      </c>
      <c r="E105" s="294">
        <f>'7. Persistence Report'!AR39</f>
        <v>865904.53436369542</v>
      </c>
      <c r="F105" s="294">
        <f>'7. Persistence Report'!AS39</f>
        <v>865904.53436369542</v>
      </c>
      <c r="G105" s="294">
        <f>'7. Persistence Report'!AT39</f>
        <v>865904.53436369542</v>
      </c>
      <c r="H105" s="294">
        <f>'7. Persistence Report'!AU39</f>
        <v>865904.53436369542</v>
      </c>
      <c r="I105" s="294">
        <f>'7. Persistence Report'!AV39</f>
        <v>865904.53436369542</v>
      </c>
      <c r="J105" s="294">
        <f>'7. Persistence Report'!AW39</f>
        <v>865904.53436369542</v>
      </c>
      <c r="K105" s="294">
        <f>'7. Persistence Report'!AX39</f>
        <v>865904.53436369542</v>
      </c>
      <c r="L105" s="294">
        <f>'7. Persistence Report'!AY39</f>
        <v>865904.53436369542</v>
      </c>
      <c r="M105" s="294">
        <f>'7. Persistence Report'!AZ39</f>
        <v>865904.53436369542</v>
      </c>
      <c r="N105" s="294">
        <v>12</v>
      </c>
      <c r="O105" s="294">
        <f>'7. Persistence Report'!L39</f>
        <v>168.59511961909956</v>
      </c>
      <c r="P105" s="294">
        <f>'7. Persistence Report'!M39</f>
        <v>168.59511961909956</v>
      </c>
      <c r="Q105" s="294">
        <f>'7. Persistence Report'!N39</f>
        <v>168.59511961909956</v>
      </c>
      <c r="R105" s="294">
        <f>'7. Persistence Report'!O39</f>
        <v>168.59511961909956</v>
      </c>
      <c r="S105" s="294">
        <f>'7. Persistence Report'!P39</f>
        <v>168.59511961909956</v>
      </c>
      <c r="T105" s="294">
        <f>'7. Persistence Report'!Q39</f>
        <v>168.59511961909956</v>
      </c>
      <c r="U105" s="294">
        <f>'7. Persistence Report'!R39</f>
        <v>168.59511961909956</v>
      </c>
      <c r="V105" s="294">
        <f>'7. Persistence Report'!S39</f>
        <v>168.59511961909956</v>
      </c>
      <c r="W105" s="294">
        <f>'7. Persistence Report'!T39</f>
        <v>168.59511961909956</v>
      </c>
      <c r="X105" s="294">
        <f>'7. Persistence Report'!U39</f>
        <v>168.59511961909956</v>
      </c>
      <c r="Y105" s="409"/>
      <c r="Z105" s="409">
        <f>'A. Rate Class Allocations'!E29</f>
        <v>8.2000000000000003E-2</v>
      </c>
      <c r="AA105" s="409">
        <f>'A. Rate Class Allocations'!F29</f>
        <v>0.91800000000000004</v>
      </c>
      <c r="AB105" s="409"/>
      <c r="AC105" s="409"/>
      <c r="AD105" s="409"/>
      <c r="AE105" s="414"/>
      <c r="AF105" s="414"/>
      <c r="AG105" s="414"/>
      <c r="AH105" s="414"/>
      <c r="AI105" s="414"/>
      <c r="AJ105" s="414"/>
      <c r="AK105" s="414"/>
      <c r="AL105" s="414"/>
      <c r="AM105" s="295">
        <f>SUM(Y105:AL105)</f>
        <v>1</v>
      </c>
    </row>
    <row r="106" spans="1:39" s="282" customFormat="1" ht="15" outlineLevel="1">
      <c r="A106" s="508"/>
      <c r="B106" s="314" t="s">
        <v>214</v>
      </c>
      <c r="C106" s="290" t="s">
        <v>163</v>
      </c>
      <c r="D106" s="294">
        <f>'7. Persistence Report'!AQ58</f>
        <v>-33544.694363695387</v>
      </c>
      <c r="E106" s="294">
        <f>'7. Persistence Report'!AR58</f>
        <v>-33544.694363695387</v>
      </c>
      <c r="F106" s="294">
        <f>'7. Persistence Report'!AS58</f>
        <v>-33544.694363695387</v>
      </c>
      <c r="G106" s="294">
        <f>'7. Persistence Report'!AT58</f>
        <v>-33544.694363695387</v>
      </c>
      <c r="H106" s="294">
        <f>'7. Persistence Report'!AU58</f>
        <v>-33544.694363695402</v>
      </c>
      <c r="I106" s="294">
        <f>'7. Persistence Report'!AV58</f>
        <v>-33544.694363695402</v>
      </c>
      <c r="J106" s="294">
        <f>'7. Persistence Report'!AW58</f>
        <v>-33544.694363695402</v>
      </c>
      <c r="K106" s="294">
        <f>'7. Persistence Report'!AX58</f>
        <v>-33544.694363695402</v>
      </c>
      <c r="L106" s="294">
        <f>'7. Persistence Report'!AY58</f>
        <v>-33544.694363695402</v>
      </c>
      <c r="M106" s="294">
        <f>'7. Persistence Report'!AZ58</f>
        <v>-33544.694363695402</v>
      </c>
      <c r="N106" s="294">
        <f>N105</f>
        <v>12</v>
      </c>
      <c r="O106" s="294">
        <f>'7. Persistence Report'!L58</f>
        <v>-1.7801196190995738</v>
      </c>
      <c r="P106" s="294">
        <f>'7. Persistence Report'!M58</f>
        <v>-1.7801196190995738</v>
      </c>
      <c r="Q106" s="294">
        <f>'7. Persistence Report'!N58</f>
        <v>-1.7801196190995738</v>
      </c>
      <c r="R106" s="294">
        <f>'7. Persistence Report'!O58</f>
        <v>-1.7801196190995738</v>
      </c>
      <c r="S106" s="294">
        <f>'7. Persistence Report'!P58</f>
        <v>-1.7801196190995698</v>
      </c>
      <c r="T106" s="294">
        <f>'7. Persistence Report'!Q58</f>
        <v>-1.7801196190995698</v>
      </c>
      <c r="U106" s="294">
        <f>'7. Persistence Report'!R58</f>
        <v>-1.7801196190995698</v>
      </c>
      <c r="V106" s="294">
        <f>'7. Persistence Report'!S58</f>
        <v>-1.7801196190995698</v>
      </c>
      <c r="W106" s="294">
        <f>'7. Persistence Report'!T58</f>
        <v>-1.7801196190995698</v>
      </c>
      <c r="X106" s="294">
        <f>'7. Persistence Report'!U58</f>
        <v>-1.7801196190995698</v>
      </c>
      <c r="Y106" s="410">
        <f>Y105</f>
        <v>0</v>
      </c>
      <c r="Z106" s="410">
        <f>Z105</f>
        <v>8.2000000000000003E-2</v>
      </c>
      <c r="AA106" s="410">
        <f>AA105</f>
        <v>0.91800000000000004</v>
      </c>
      <c r="AB106" s="410">
        <f>AB105</f>
        <v>0</v>
      </c>
      <c r="AC106" s="410">
        <f t="shared" ref="AC106:AL106" si="26">AC105</f>
        <v>0</v>
      </c>
      <c r="AD106" s="410">
        <f t="shared" si="26"/>
        <v>0</v>
      </c>
      <c r="AE106" s="410">
        <f t="shared" si="26"/>
        <v>0</v>
      </c>
      <c r="AF106" s="410">
        <f t="shared" si="26"/>
        <v>0</v>
      </c>
      <c r="AG106" s="410">
        <f t="shared" si="26"/>
        <v>0</v>
      </c>
      <c r="AH106" s="410">
        <f t="shared" si="26"/>
        <v>0</v>
      </c>
      <c r="AI106" s="410">
        <f t="shared" si="26"/>
        <v>0</v>
      </c>
      <c r="AJ106" s="410">
        <f t="shared" si="26"/>
        <v>0</v>
      </c>
      <c r="AK106" s="410">
        <f t="shared" si="26"/>
        <v>0</v>
      </c>
      <c r="AL106" s="410">
        <f t="shared" si="26"/>
        <v>0</v>
      </c>
      <c r="AM106" s="305"/>
    </row>
    <row r="107" spans="1:39" s="308" customFormat="1" ht="15.75" outlineLevel="1">
      <c r="A107" s="511"/>
      <c r="B107" s="322"/>
      <c r="C107" s="299"/>
      <c r="D107" s="290"/>
      <c r="E107" s="290"/>
      <c r="F107" s="290"/>
      <c r="G107" s="290"/>
      <c r="H107" s="290"/>
      <c r="I107" s="290"/>
      <c r="J107" s="290"/>
      <c r="K107" s="290"/>
      <c r="L107" s="290"/>
      <c r="M107" s="290"/>
      <c r="N107" s="299"/>
      <c r="O107" s="290"/>
      <c r="P107" s="290"/>
      <c r="Q107" s="290"/>
      <c r="R107" s="290"/>
      <c r="S107" s="290"/>
      <c r="T107" s="290"/>
      <c r="U107" s="290"/>
      <c r="V107" s="290"/>
      <c r="W107" s="290"/>
      <c r="X107" s="290"/>
      <c r="Y107" s="411"/>
      <c r="Z107" s="411"/>
      <c r="AA107" s="411"/>
      <c r="AB107" s="411"/>
      <c r="AC107" s="411"/>
      <c r="AD107" s="411"/>
      <c r="AE107" s="411"/>
      <c r="AF107" s="411"/>
      <c r="AG107" s="411"/>
      <c r="AH107" s="411"/>
      <c r="AI107" s="411"/>
      <c r="AJ107" s="411"/>
      <c r="AK107" s="411"/>
      <c r="AL107" s="411"/>
      <c r="AM107" s="305"/>
    </row>
    <row r="108" spans="1:39" s="282" customFormat="1" ht="15" outlineLevel="1">
      <c r="A108" s="508">
        <v>28</v>
      </c>
      <c r="B108" s="320" t="s">
        <v>18</v>
      </c>
      <c r="C108" s="290" t="s">
        <v>25</v>
      </c>
      <c r="D108" s="294"/>
      <c r="E108" s="294"/>
      <c r="F108" s="294"/>
      <c r="G108" s="294"/>
      <c r="H108" s="294"/>
      <c r="I108" s="294"/>
      <c r="J108" s="294"/>
      <c r="K108" s="294"/>
      <c r="L108" s="294"/>
      <c r="M108" s="294"/>
      <c r="N108" s="294">
        <v>0</v>
      </c>
      <c r="O108" s="294"/>
      <c r="P108" s="294"/>
      <c r="Q108" s="294"/>
      <c r="R108" s="294"/>
      <c r="S108" s="294"/>
      <c r="T108" s="294"/>
      <c r="U108" s="294"/>
      <c r="V108" s="294"/>
      <c r="W108" s="294"/>
      <c r="X108" s="294"/>
      <c r="Y108" s="409"/>
      <c r="Z108" s="409"/>
      <c r="AA108" s="409"/>
      <c r="AB108" s="409"/>
      <c r="AC108" s="409"/>
      <c r="AD108" s="409"/>
      <c r="AE108" s="414"/>
      <c r="AF108" s="414"/>
      <c r="AG108" s="414"/>
      <c r="AH108" s="414"/>
      <c r="AI108" s="414"/>
      <c r="AJ108" s="414"/>
      <c r="AK108" s="414"/>
      <c r="AL108" s="414"/>
      <c r="AM108" s="295">
        <f>SUM(Y108:AL108)</f>
        <v>0</v>
      </c>
    </row>
    <row r="109" spans="1:39" s="282" customFormat="1" ht="15" outlineLevel="1">
      <c r="A109" s="508"/>
      <c r="B109" s="314" t="s">
        <v>214</v>
      </c>
      <c r="C109" s="290" t="s">
        <v>163</v>
      </c>
      <c r="D109" s="294"/>
      <c r="E109" s="294"/>
      <c r="F109" s="294"/>
      <c r="G109" s="294"/>
      <c r="H109" s="294"/>
      <c r="I109" s="294"/>
      <c r="J109" s="294"/>
      <c r="K109" s="294"/>
      <c r="L109" s="294"/>
      <c r="M109" s="294"/>
      <c r="N109" s="294">
        <f>N108</f>
        <v>0</v>
      </c>
      <c r="O109" s="294"/>
      <c r="P109" s="294"/>
      <c r="Q109" s="294"/>
      <c r="R109" s="294"/>
      <c r="S109" s="294"/>
      <c r="T109" s="294"/>
      <c r="U109" s="294"/>
      <c r="V109" s="294"/>
      <c r="W109" s="294"/>
      <c r="X109" s="294"/>
      <c r="Y109" s="410">
        <f>Y108</f>
        <v>0</v>
      </c>
      <c r="Z109" s="410">
        <f>Z108</f>
        <v>0</v>
      </c>
      <c r="AA109" s="410">
        <f t="shared" ref="AA109:AK109" si="27">AA108</f>
        <v>0</v>
      </c>
      <c r="AB109" s="410">
        <f t="shared" si="27"/>
        <v>0</v>
      </c>
      <c r="AC109" s="410">
        <f t="shared" si="27"/>
        <v>0</v>
      </c>
      <c r="AD109" s="410">
        <f t="shared" si="27"/>
        <v>0</v>
      </c>
      <c r="AE109" s="410">
        <f t="shared" si="27"/>
        <v>0</v>
      </c>
      <c r="AF109" s="410">
        <f t="shared" si="27"/>
        <v>0</v>
      </c>
      <c r="AG109" s="410">
        <f t="shared" si="27"/>
        <v>0</v>
      </c>
      <c r="AH109" s="410">
        <f t="shared" si="27"/>
        <v>0</v>
      </c>
      <c r="AI109" s="410">
        <f t="shared" si="27"/>
        <v>0</v>
      </c>
      <c r="AJ109" s="410">
        <f t="shared" si="27"/>
        <v>0</v>
      </c>
      <c r="AK109" s="410">
        <f t="shared" si="27"/>
        <v>0</v>
      </c>
      <c r="AL109" s="410">
        <f>AL108</f>
        <v>0</v>
      </c>
      <c r="AM109" s="296"/>
    </row>
    <row r="110" spans="1:39" s="308" customFormat="1" ht="15" outlineLevel="1">
      <c r="A110" s="511"/>
      <c r="B110" s="321"/>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411"/>
      <c r="Z110" s="411"/>
      <c r="AA110" s="411"/>
      <c r="AB110" s="411"/>
      <c r="AC110" s="411"/>
      <c r="AD110" s="411"/>
      <c r="AE110" s="411"/>
      <c r="AF110" s="411"/>
      <c r="AG110" s="411"/>
      <c r="AH110" s="411"/>
      <c r="AI110" s="411"/>
      <c r="AJ110" s="411"/>
      <c r="AK110" s="411"/>
      <c r="AL110" s="411"/>
      <c r="AM110" s="305"/>
    </row>
    <row r="111" spans="1:39" s="282" customFormat="1" ht="15" outlineLevel="1">
      <c r="A111" s="508">
        <v>29</v>
      </c>
      <c r="B111" s="323" t="s">
        <v>19</v>
      </c>
      <c r="C111" s="290" t="s">
        <v>25</v>
      </c>
      <c r="D111" s="294"/>
      <c r="E111" s="294"/>
      <c r="F111" s="294"/>
      <c r="G111" s="294"/>
      <c r="H111" s="294"/>
      <c r="I111" s="294"/>
      <c r="J111" s="294"/>
      <c r="K111" s="294"/>
      <c r="L111" s="294"/>
      <c r="M111" s="294"/>
      <c r="N111" s="294">
        <v>0</v>
      </c>
      <c r="O111" s="294"/>
      <c r="P111" s="294"/>
      <c r="Q111" s="294"/>
      <c r="R111" s="294"/>
      <c r="S111" s="294"/>
      <c r="T111" s="294"/>
      <c r="U111" s="294"/>
      <c r="V111" s="294"/>
      <c r="W111" s="294"/>
      <c r="X111" s="294"/>
      <c r="Y111" s="409"/>
      <c r="Z111" s="409"/>
      <c r="AA111" s="409"/>
      <c r="AB111" s="409"/>
      <c r="AC111" s="409"/>
      <c r="AD111" s="409"/>
      <c r="AE111" s="414"/>
      <c r="AF111" s="414"/>
      <c r="AG111" s="414"/>
      <c r="AH111" s="414"/>
      <c r="AI111" s="414"/>
      <c r="AJ111" s="414"/>
      <c r="AK111" s="414"/>
      <c r="AL111" s="414"/>
      <c r="AM111" s="295">
        <f>SUM(Y111:AL111)</f>
        <v>0</v>
      </c>
    </row>
    <row r="112" spans="1:39" s="282" customFormat="1" ht="15" outlineLevel="1">
      <c r="A112" s="508"/>
      <c r="B112" s="323" t="s">
        <v>214</v>
      </c>
      <c r="C112" s="290" t="s">
        <v>163</v>
      </c>
      <c r="D112" s="294"/>
      <c r="E112" s="294"/>
      <c r="F112" s="294"/>
      <c r="G112" s="294"/>
      <c r="H112" s="294"/>
      <c r="I112" s="294"/>
      <c r="J112" s="294"/>
      <c r="K112" s="294"/>
      <c r="L112" s="294"/>
      <c r="M112" s="294"/>
      <c r="N112" s="294">
        <f>N111</f>
        <v>0</v>
      </c>
      <c r="O112" s="294"/>
      <c r="P112" s="294"/>
      <c r="Q112" s="294"/>
      <c r="R112" s="294"/>
      <c r="S112" s="294"/>
      <c r="T112" s="294"/>
      <c r="U112" s="294"/>
      <c r="V112" s="294"/>
      <c r="W112" s="294"/>
      <c r="X112" s="294"/>
      <c r="Y112" s="410">
        <f>Y111</f>
        <v>0</v>
      </c>
      <c r="Z112" s="410">
        <f t="shared" ref="Z112:AK112" si="28">Z111</f>
        <v>0</v>
      </c>
      <c r="AA112" s="410">
        <f t="shared" si="28"/>
        <v>0</v>
      </c>
      <c r="AB112" s="410">
        <f t="shared" si="28"/>
        <v>0</v>
      </c>
      <c r="AC112" s="410">
        <f t="shared" si="28"/>
        <v>0</v>
      </c>
      <c r="AD112" s="410">
        <f t="shared" si="28"/>
        <v>0</v>
      </c>
      <c r="AE112" s="410">
        <f t="shared" si="28"/>
        <v>0</v>
      </c>
      <c r="AF112" s="410">
        <f t="shared" si="28"/>
        <v>0</v>
      </c>
      <c r="AG112" s="410">
        <f t="shared" si="28"/>
        <v>0</v>
      </c>
      <c r="AH112" s="410">
        <f t="shared" si="28"/>
        <v>0</v>
      </c>
      <c r="AI112" s="410">
        <f t="shared" si="28"/>
        <v>0</v>
      </c>
      <c r="AJ112" s="410">
        <f t="shared" si="28"/>
        <v>0</v>
      </c>
      <c r="AK112" s="410">
        <f t="shared" si="28"/>
        <v>0</v>
      </c>
      <c r="AL112" s="410">
        <f>AL111</f>
        <v>0</v>
      </c>
      <c r="AM112" s="504"/>
    </row>
    <row r="113" spans="1:39" s="282" customFormat="1" ht="15" outlineLevel="1">
      <c r="A113" s="508"/>
      <c r="B113" s="323"/>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411"/>
      <c r="AA113" s="411"/>
      <c r="AB113" s="411"/>
      <c r="AC113" s="411"/>
      <c r="AD113" s="411"/>
      <c r="AE113" s="415"/>
      <c r="AF113" s="415"/>
      <c r="AG113" s="415"/>
      <c r="AH113" s="415"/>
      <c r="AI113" s="415"/>
      <c r="AJ113" s="415"/>
      <c r="AK113" s="415"/>
      <c r="AL113" s="415"/>
      <c r="AM113" s="312"/>
    </row>
    <row r="114" spans="1:39" s="282" customFormat="1" ht="15" outlineLevel="1">
      <c r="A114" s="508">
        <v>30</v>
      </c>
      <c r="B114" s="323" t="s">
        <v>488</v>
      </c>
      <c r="C114" s="290" t="s">
        <v>25</v>
      </c>
      <c r="D114" s="294"/>
      <c r="E114" s="294"/>
      <c r="F114" s="294"/>
      <c r="G114" s="294"/>
      <c r="H114" s="294"/>
      <c r="I114" s="294"/>
      <c r="J114" s="294"/>
      <c r="K114" s="294"/>
      <c r="L114" s="294"/>
      <c r="M114" s="294"/>
      <c r="N114" s="294">
        <v>0</v>
      </c>
      <c r="O114" s="294"/>
      <c r="P114" s="294"/>
      <c r="Q114" s="294"/>
      <c r="R114" s="294"/>
      <c r="S114" s="294"/>
      <c r="T114" s="294"/>
      <c r="U114" s="294"/>
      <c r="V114" s="294"/>
      <c r="W114" s="294"/>
      <c r="X114" s="294"/>
      <c r="Y114" s="409"/>
      <c r="Z114" s="409"/>
      <c r="AA114" s="409"/>
      <c r="AB114" s="409"/>
      <c r="AC114" s="409"/>
      <c r="AD114" s="409"/>
      <c r="AE114" s="414"/>
      <c r="AF114" s="414"/>
      <c r="AG114" s="414"/>
      <c r="AH114" s="414"/>
      <c r="AI114" s="414"/>
      <c r="AJ114" s="414"/>
      <c r="AK114" s="414"/>
      <c r="AL114" s="414"/>
      <c r="AM114" s="295">
        <f>SUM(Y114:AL114)</f>
        <v>0</v>
      </c>
    </row>
    <row r="115" spans="1:39" s="282" customFormat="1" ht="15" outlineLevel="1">
      <c r="A115" s="508"/>
      <c r="B115" s="323" t="s">
        <v>214</v>
      </c>
      <c r="C115" s="290" t="s">
        <v>163</v>
      </c>
      <c r="D115" s="294"/>
      <c r="E115" s="294"/>
      <c r="F115" s="294"/>
      <c r="G115" s="294"/>
      <c r="H115" s="294"/>
      <c r="I115" s="294"/>
      <c r="J115" s="294"/>
      <c r="K115" s="294"/>
      <c r="L115" s="294"/>
      <c r="M115" s="294"/>
      <c r="N115" s="294">
        <f>N114</f>
        <v>0</v>
      </c>
      <c r="O115" s="294"/>
      <c r="P115" s="294"/>
      <c r="Q115" s="294"/>
      <c r="R115" s="294"/>
      <c r="S115" s="294"/>
      <c r="T115" s="294"/>
      <c r="U115" s="294"/>
      <c r="V115" s="294"/>
      <c r="W115" s="294"/>
      <c r="X115" s="294"/>
      <c r="Y115" s="410">
        <f>Y114</f>
        <v>0</v>
      </c>
      <c r="Z115" s="410">
        <f t="shared" ref="Z115:AL115" si="29">Z114</f>
        <v>0</v>
      </c>
      <c r="AA115" s="410">
        <f t="shared" si="29"/>
        <v>0</v>
      </c>
      <c r="AB115" s="410">
        <f t="shared" si="29"/>
        <v>0</v>
      </c>
      <c r="AC115" s="410">
        <f t="shared" si="29"/>
        <v>0</v>
      </c>
      <c r="AD115" s="410">
        <f t="shared" si="29"/>
        <v>0</v>
      </c>
      <c r="AE115" s="410">
        <f t="shared" si="29"/>
        <v>0</v>
      </c>
      <c r="AF115" s="410">
        <f t="shared" si="29"/>
        <v>0</v>
      </c>
      <c r="AG115" s="410">
        <f t="shared" si="29"/>
        <v>0</v>
      </c>
      <c r="AH115" s="410">
        <f t="shared" si="29"/>
        <v>0</v>
      </c>
      <c r="AI115" s="410">
        <f t="shared" si="29"/>
        <v>0</v>
      </c>
      <c r="AJ115" s="410">
        <f t="shared" si="29"/>
        <v>0</v>
      </c>
      <c r="AK115" s="410">
        <f t="shared" si="29"/>
        <v>0</v>
      </c>
      <c r="AL115" s="410">
        <f t="shared" si="29"/>
        <v>0</v>
      </c>
      <c r="AM115" s="504"/>
    </row>
    <row r="116" spans="1:39" s="282" customFormat="1" ht="15" outlineLevel="1">
      <c r="A116" s="508"/>
      <c r="B116" s="323"/>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411"/>
      <c r="AA116" s="411"/>
      <c r="AB116" s="411"/>
      <c r="AC116" s="411"/>
      <c r="AD116" s="411"/>
      <c r="AE116" s="415"/>
      <c r="AF116" s="415"/>
      <c r="AG116" s="415"/>
      <c r="AH116" s="415"/>
      <c r="AI116" s="415"/>
      <c r="AJ116" s="415"/>
      <c r="AK116" s="415"/>
      <c r="AL116" s="415"/>
      <c r="AM116" s="312"/>
    </row>
    <row r="117" spans="1:39" s="282" customFormat="1" ht="15.75" outlineLevel="1">
      <c r="A117" s="508"/>
      <c r="B117" s="287" t="s">
        <v>489</v>
      </c>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411"/>
      <c r="AA117" s="411"/>
      <c r="AB117" s="411"/>
      <c r="AC117" s="411"/>
      <c r="AD117" s="411"/>
      <c r="AE117" s="415"/>
      <c r="AF117" s="415"/>
      <c r="AG117" s="415"/>
      <c r="AH117" s="415"/>
      <c r="AI117" s="415"/>
      <c r="AJ117" s="415"/>
      <c r="AK117" s="415"/>
      <c r="AL117" s="415"/>
      <c r="AM117" s="312"/>
    </row>
    <row r="118" spans="1:39" s="282" customFormat="1" ht="15" outlineLevel="1">
      <c r="A118" s="508">
        <v>31</v>
      </c>
      <c r="B118" s="323" t="s">
        <v>490</v>
      </c>
      <c r="C118" s="290" t="s">
        <v>25</v>
      </c>
      <c r="D118" s="294"/>
      <c r="E118" s="294"/>
      <c r="F118" s="294"/>
      <c r="G118" s="294"/>
      <c r="H118" s="294"/>
      <c r="I118" s="294"/>
      <c r="J118" s="294"/>
      <c r="K118" s="294"/>
      <c r="L118" s="294"/>
      <c r="M118" s="294"/>
      <c r="N118" s="294">
        <v>0</v>
      </c>
      <c r="O118" s="294"/>
      <c r="P118" s="294"/>
      <c r="Q118" s="294"/>
      <c r="R118" s="294"/>
      <c r="S118" s="294"/>
      <c r="T118" s="294"/>
      <c r="U118" s="294"/>
      <c r="V118" s="294"/>
      <c r="W118" s="294"/>
      <c r="X118" s="294"/>
      <c r="Y118" s="409"/>
      <c r="Z118" s="409"/>
      <c r="AA118" s="409"/>
      <c r="AB118" s="409"/>
      <c r="AC118" s="409"/>
      <c r="AD118" s="409"/>
      <c r="AE118" s="414"/>
      <c r="AF118" s="414"/>
      <c r="AG118" s="414"/>
      <c r="AH118" s="414"/>
      <c r="AI118" s="414"/>
      <c r="AJ118" s="414"/>
      <c r="AK118" s="414"/>
      <c r="AL118" s="414"/>
      <c r="AM118" s="295">
        <f>SUM(Y118:AL118)</f>
        <v>0</v>
      </c>
    </row>
    <row r="119" spans="1:39" s="282" customFormat="1" ht="15" outlineLevel="1">
      <c r="A119" s="508"/>
      <c r="B119" s="323" t="s">
        <v>214</v>
      </c>
      <c r="C119" s="290" t="s">
        <v>163</v>
      </c>
      <c r="D119" s="294"/>
      <c r="E119" s="294"/>
      <c r="F119" s="294"/>
      <c r="G119" s="294"/>
      <c r="H119" s="294"/>
      <c r="I119" s="294"/>
      <c r="J119" s="294"/>
      <c r="K119" s="294"/>
      <c r="L119" s="294"/>
      <c r="M119" s="294"/>
      <c r="N119" s="294">
        <f>N118</f>
        <v>0</v>
      </c>
      <c r="O119" s="294"/>
      <c r="P119" s="294"/>
      <c r="Q119" s="294"/>
      <c r="R119" s="294"/>
      <c r="S119" s="294"/>
      <c r="T119" s="294"/>
      <c r="U119" s="294"/>
      <c r="V119" s="294"/>
      <c r="W119" s="294"/>
      <c r="X119" s="294"/>
      <c r="Y119" s="410">
        <f>Y118</f>
        <v>0</v>
      </c>
      <c r="Z119" s="410">
        <f t="shared" ref="Z119:AL119" si="30">Z118</f>
        <v>0</v>
      </c>
      <c r="AA119" s="410">
        <f t="shared" si="30"/>
        <v>0</v>
      </c>
      <c r="AB119" s="410">
        <f t="shared" si="30"/>
        <v>0</v>
      </c>
      <c r="AC119" s="410">
        <f t="shared" si="30"/>
        <v>0</v>
      </c>
      <c r="AD119" s="410">
        <f t="shared" si="30"/>
        <v>0</v>
      </c>
      <c r="AE119" s="410">
        <f t="shared" si="30"/>
        <v>0</v>
      </c>
      <c r="AF119" s="410">
        <f t="shared" si="30"/>
        <v>0</v>
      </c>
      <c r="AG119" s="410">
        <f t="shared" si="30"/>
        <v>0</v>
      </c>
      <c r="AH119" s="410">
        <f t="shared" si="30"/>
        <v>0</v>
      </c>
      <c r="AI119" s="410">
        <f t="shared" si="30"/>
        <v>0</v>
      </c>
      <c r="AJ119" s="410">
        <f t="shared" si="30"/>
        <v>0</v>
      </c>
      <c r="AK119" s="410">
        <f t="shared" si="30"/>
        <v>0</v>
      </c>
      <c r="AL119" s="410">
        <f t="shared" si="30"/>
        <v>0</v>
      </c>
      <c r="AM119" s="504"/>
    </row>
    <row r="120" spans="1:39" s="282" customFormat="1" ht="15" outlineLevel="1">
      <c r="A120" s="508"/>
      <c r="B120" s="323"/>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411"/>
      <c r="Z120" s="411"/>
      <c r="AA120" s="411"/>
      <c r="AB120" s="411"/>
      <c r="AC120" s="411"/>
      <c r="AD120" s="411"/>
      <c r="AE120" s="415"/>
      <c r="AF120" s="415"/>
      <c r="AG120" s="415"/>
      <c r="AH120" s="415"/>
      <c r="AI120" s="415"/>
      <c r="AJ120" s="415"/>
      <c r="AK120" s="415"/>
      <c r="AL120" s="415"/>
      <c r="AM120" s="312"/>
    </row>
    <row r="121" spans="1:39" s="282" customFormat="1" ht="15" outlineLevel="1">
      <c r="A121" s="508">
        <v>32</v>
      </c>
      <c r="B121" s="323" t="s">
        <v>491</v>
      </c>
      <c r="C121" s="290" t="s">
        <v>25</v>
      </c>
      <c r="D121" s="294"/>
      <c r="E121" s="294"/>
      <c r="F121" s="294"/>
      <c r="G121" s="294"/>
      <c r="H121" s="294"/>
      <c r="I121" s="294"/>
      <c r="J121" s="294"/>
      <c r="K121" s="294"/>
      <c r="L121" s="294"/>
      <c r="M121" s="294"/>
      <c r="N121" s="294">
        <v>0</v>
      </c>
      <c r="O121" s="294"/>
      <c r="P121" s="294"/>
      <c r="Q121" s="294"/>
      <c r="R121" s="294"/>
      <c r="S121" s="294"/>
      <c r="T121" s="294"/>
      <c r="U121" s="294"/>
      <c r="V121" s="294"/>
      <c r="W121" s="294"/>
      <c r="X121" s="294"/>
      <c r="Y121" s="409"/>
      <c r="Z121" s="409"/>
      <c r="AA121" s="409"/>
      <c r="AB121" s="409"/>
      <c r="AC121" s="409"/>
      <c r="AD121" s="409"/>
      <c r="AE121" s="414"/>
      <c r="AF121" s="414"/>
      <c r="AG121" s="414"/>
      <c r="AH121" s="414"/>
      <c r="AI121" s="414"/>
      <c r="AJ121" s="414"/>
      <c r="AK121" s="414"/>
      <c r="AL121" s="414"/>
      <c r="AM121" s="295">
        <f>SUM(Y121:AL121)</f>
        <v>0</v>
      </c>
    </row>
    <row r="122" spans="1:39" s="282" customFormat="1" ht="15" outlineLevel="1">
      <c r="A122" s="508"/>
      <c r="B122" s="323" t="s">
        <v>214</v>
      </c>
      <c r="C122" s="290" t="s">
        <v>163</v>
      </c>
      <c r="D122" s="294"/>
      <c r="E122" s="294"/>
      <c r="F122" s="294"/>
      <c r="G122" s="294"/>
      <c r="H122" s="294"/>
      <c r="I122" s="294"/>
      <c r="J122" s="294"/>
      <c r="K122" s="294"/>
      <c r="L122" s="294"/>
      <c r="M122" s="294"/>
      <c r="N122" s="294">
        <f>N121</f>
        <v>0</v>
      </c>
      <c r="O122" s="294"/>
      <c r="P122" s="294"/>
      <c r="Q122" s="294"/>
      <c r="R122" s="294"/>
      <c r="S122" s="294"/>
      <c r="T122" s="294"/>
      <c r="U122" s="294"/>
      <c r="V122" s="294"/>
      <c r="W122" s="294"/>
      <c r="X122" s="294"/>
      <c r="Y122" s="410">
        <f>Y121</f>
        <v>0</v>
      </c>
      <c r="Z122" s="410">
        <f t="shared" ref="Z122:AL122" si="31">Z121</f>
        <v>0</v>
      </c>
      <c r="AA122" s="410">
        <f t="shared" si="31"/>
        <v>0</v>
      </c>
      <c r="AB122" s="410">
        <f t="shared" si="31"/>
        <v>0</v>
      </c>
      <c r="AC122" s="410">
        <f t="shared" si="31"/>
        <v>0</v>
      </c>
      <c r="AD122" s="410">
        <f t="shared" si="31"/>
        <v>0</v>
      </c>
      <c r="AE122" s="410">
        <f t="shared" si="31"/>
        <v>0</v>
      </c>
      <c r="AF122" s="410">
        <f t="shared" si="31"/>
        <v>0</v>
      </c>
      <c r="AG122" s="410">
        <f t="shared" si="31"/>
        <v>0</v>
      </c>
      <c r="AH122" s="410">
        <f t="shared" si="31"/>
        <v>0</v>
      </c>
      <c r="AI122" s="410">
        <f t="shared" si="31"/>
        <v>0</v>
      </c>
      <c r="AJ122" s="410">
        <f t="shared" si="31"/>
        <v>0</v>
      </c>
      <c r="AK122" s="410">
        <f t="shared" si="31"/>
        <v>0</v>
      </c>
      <c r="AL122" s="410">
        <f t="shared" si="31"/>
        <v>0</v>
      </c>
      <c r="AM122" s="504"/>
    </row>
    <row r="123" spans="1:39" s="282" customFormat="1" ht="15" outlineLevel="1">
      <c r="A123" s="508"/>
      <c r="B123" s="323"/>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411"/>
      <c r="Z123" s="411"/>
      <c r="AA123" s="411"/>
      <c r="AB123" s="411"/>
      <c r="AC123" s="411"/>
      <c r="AD123" s="411"/>
      <c r="AE123" s="415"/>
      <c r="AF123" s="415"/>
      <c r="AG123" s="415"/>
      <c r="AH123" s="415"/>
      <c r="AI123" s="415"/>
      <c r="AJ123" s="415"/>
      <c r="AK123" s="415"/>
      <c r="AL123" s="415"/>
      <c r="AM123" s="312"/>
    </row>
    <row r="124" spans="1:39" s="282" customFormat="1" ht="15" outlineLevel="1">
      <c r="A124" s="508">
        <v>33</v>
      </c>
      <c r="B124" s="323" t="s">
        <v>492</v>
      </c>
      <c r="C124" s="290" t="s">
        <v>25</v>
      </c>
      <c r="D124" s="294"/>
      <c r="E124" s="294"/>
      <c r="F124" s="294"/>
      <c r="G124" s="294"/>
      <c r="H124" s="294"/>
      <c r="I124" s="294"/>
      <c r="J124" s="294"/>
      <c r="K124" s="294"/>
      <c r="L124" s="294"/>
      <c r="M124" s="294"/>
      <c r="N124" s="294">
        <v>12</v>
      </c>
      <c r="O124" s="294"/>
      <c r="P124" s="294"/>
      <c r="Q124" s="294"/>
      <c r="R124" s="294"/>
      <c r="S124" s="294"/>
      <c r="T124" s="294"/>
      <c r="U124" s="294"/>
      <c r="V124" s="294"/>
      <c r="W124" s="294"/>
      <c r="X124" s="294"/>
      <c r="Y124" s="409"/>
      <c r="Z124" s="409"/>
      <c r="AA124" s="409"/>
      <c r="AB124" s="409"/>
      <c r="AC124" s="409"/>
      <c r="AD124" s="409"/>
      <c r="AE124" s="414"/>
      <c r="AF124" s="414"/>
      <c r="AG124" s="414"/>
      <c r="AH124" s="414"/>
      <c r="AI124" s="414"/>
      <c r="AJ124" s="414"/>
      <c r="AK124" s="414"/>
      <c r="AL124" s="414"/>
      <c r="AM124" s="295">
        <f>SUM(Y124:AL124)</f>
        <v>0</v>
      </c>
    </row>
    <row r="125" spans="1:39" s="282" customFormat="1" ht="15" outlineLevel="1">
      <c r="A125" s="508"/>
      <c r="B125" s="323" t="s">
        <v>214</v>
      </c>
      <c r="C125" s="290" t="s">
        <v>163</v>
      </c>
      <c r="D125" s="294"/>
      <c r="E125" s="294"/>
      <c r="F125" s="294"/>
      <c r="G125" s="294"/>
      <c r="H125" s="294"/>
      <c r="I125" s="294"/>
      <c r="J125" s="294"/>
      <c r="K125" s="294"/>
      <c r="L125" s="294"/>
      <c r="M125" s="294"/>
      <c r="N125" s="294">
        <f>N124</f>
        <v>12</v>
      </c>
      <c r="O125" s="294"/>
      <c r="P125" s="294"/>
      <c r="Q125" s="294"/>
      <c r="R125" s="294"/>
      <c r="S125" s="294"/>
      <c r="T125" s="294"/>
      <c r="U125" s="294"/>
      <c r="V125" s="294"/>
      <c r="W125" s="294"/>
      <c r="X125" s="294"/>
      <c r="Y125" s="410">
        <f>Y124</f>
        <v>0</v>
      </c>
      <c r="Z125" s="410">
        <f t="shared" ref="Z125:AL125" si="32">Z124</f>
        <v>0</v>
      </c>
      <c r="AA125" s="410">
        <f t="shared" si="32"/>
        <v>0</v>
      </c>
      <c r="AB125" s="410">
        <f t="shared" si="32"/>
        <v>0</v>
      </c>
      <c r="AC125" s="410">
        <f t="shared" si="32"/>
        <v>0</v>
      </c>
      <c r="AD125" s="410">
        <f t="shared" si="32"/>
        <v>0</v>
      </c>
      <c r="AE125" s="410">
        <f t="shared" si="32"/>
        <v>0</v>
      </c>
      <c r="AF125" s="410">
        <f t="shared" si="32"/>
        <v>0</v>
      </c>
      <c r="AG125" s="410">
        <f t="shared" si="32"/>
        <v>0</v>
      </c>
      <c r="AH125" s="410">
        <f t="shared" si="32"/>
        <v>0</v>
      </c>
      <c r="AI125" s="410">
        <f t="shared" si="32"/>
        <v>0</v>
      </c>
      <c r="AJ125" s="410">
        <f t="shared" si="32"/>
        <v>0</v>
      </c>
      <c r="AK125" s="410">
        <f t="shared" si="32"/>
        <v>0</v>
      </c>
      <c r="AL125" s="410">
        <f t="shared" si="32"/>
        <v>0</v>
      </c>
      <c r="AM125" s="504"/>
    </row>
    <row r="126" spans="1:39" s="282" customFormat="1" ht="15" outlineLevel="1">
      <c r="A126" s="508"/>
      <c r="B126" s="314"/>
      <c r="C126" s="324"/>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411"/>
      <c r="Z126" s="411"/>
      <c r="AA126" s="411"/>
      <c r="AB126" s="411"/>
      <c r="AC126" s="411"/>
      <c r="AD126" s="411"/>
      <c r="AE126" s="411"/>
      <c r="AF126" s="411"/>
      <c r="AG126" s="411"/>
      <c r="AH126" s="411"/>
      <c r="AI126" s="411"/>
      <c r="AJ126" s="411"/>
      <c r="AK126" s="411"/>
      <c r="AL126" s="411"/>
      <c r="AM126" s="305"/>
    </row>
    <row r="127" spans="1:39" s="282" customFormat="1" ht="15.75">
      <c r="A127" s="508"/>
      <c r="B127" s="326" t="s">
        <v>237</v>
      </c>
      <c r="C127" s="327"/>
      <c r="D127" s="327">
        <f>SUM(D22:D125)</f>
        <v>21481916.946929496</v>
      </c>
      <c r="E127" s="327">
        <f t="shared" ref="E127:M127" si="33">SUM(E22:E125)</f>
        <v>21337331.167926531</v>
      </c>
      <c r="F127" s="327">
        <f t="shared" si="33"/>
        <v>21337331.167926531</v>
      </c>
      <c r="G127" s="327">
        <f t="shared" si="33"/>
        <v>21236013.297296148</v>
      </c>
      <c r="H127" s="327">
        <f t="shared" si="33"/>
        <v>19873798.353604555</v>
      </c>
      <c r="I127" s="327">
        <f t="shared" si="33"/>
        <v>18497907.61570821</v>
      </c>
      <c r="J127" s="327">
        <f t="shared" si="33"/>
        <v>17513904.378592182</v>
      </c>
      <c r="K127" s="327">
        <f t="shared" si="33"/>
        <v>17215174.364893522</v>
      </c>
      <c r="L127" s="327">
        <f t="shared" si="33"/>
        <v>16992504.315951023</v>
      </c>
      <c r="M127" s="327">
        <f t="shared" si="33"/>
        <v>16275737.979363069</v>
      </c>
      <c r="N127" s="327"/>
      <c r="O127" s="327">
        <f>SUM(O22:O125)</f>
        <v>6657.303346650293</v>
      </c>
      <c r="P127" s="327">
        <f t="shared" ref="P127:X127" si="34">SUM(P22:P125)</f>
        <v>4033.083440798735</v>
      </c>
      <c r="Q127" s="327">
        <f t="shared" si="34"/>
        <v>4033.083440798735</v>
      </c>
      <c r="R127" s="327">
        <f t="shared" si="34"/>
        <v>3987.8719288278307</v>
      </c>
      <c r="S127" s="327">
        <f t="shared" si="34"/>
        <v>3737.0797582944629</v>
      </c>
      <c r="T127" s="327">
        <f t="shared" si="34"/>
        <v>3500.7404571990505</v>
      </c>
      <c r="U127" s="327">
        <f t="shared" si="34"/>
        <v>3294.7601520681096</v>
      </c>
      <c r="V127" s="327">
        <f t="shared" si="34"/>
        <v>3231.1682758408056</v>
      </c>
      <c r="W127" s="327">
        <f t="shared" si="34"/>
        <v>3135.4700380477648</v>
      </c>
      <c r="X127" s="327">
        <f t="shared" si="34"/>
        <v>3102.2816421292337</v>
      </c>
      <c r="Y127" s="328">
        <f>IF(Y21="kWh",SUMPRODUCT(D22:D125,Y22:Y125))</f>
        <v>4057581.3212057748</v>
      </c>
      <c r="Z127" s="328">
        <f>IF(Z21="kWh",SUMPRODUCT(D22:D125,Z22:Z125))</f>
        <v>1809423.083359943</v>
      </c>
      <c r="AA127" s="328">
        <f>IF(AA21="kW",SUMPRODUCT(N22:N125,O22:O125,AA22:AA125),SUMPRODUCT(D22:D125,AA22:AA125))</f>
        <v>30229.927832174311</v>
      </c>
      <c r="AB127" s="328">
        <f>IF(AB21="kW",SUMPRODUCT(N22:N125,O22:O125,AB22:AB125),SUMPRODUCT(D22:D125,AB22:AB125))</f>
        <v>0</v>
      </c>
      <c r="AC127" s="328">
        <f>IF(AC21="kW",SUMPRODUCT(N22:N125,O22:O125,AC22:AC125),SUMPRODUCT(D22:D125,AC22:AC125))</f>
        <v>0</v>
      </c>
      <c r="AD127" s="328">
        <f>IF(AD21="kW",SUMPRODUCT(N22:N125,O22:O125,AD22:AD125),SUMPRODUCT(D22:D125,AD22:AD125))</f>
        <v>0</v>
      </c>
      <c r="AE127" s="328">
        <f>IF(AE21="kW",SUMPRODUCT(N22:N125,O22:O125,AE22:AE125),SUMPRODUCT(D22:D125,AE22:AE125))</f>
        <v>0</v>
      </c>
      <c r="AF127" s="328">
        <f>IF(AF21="kW",SUMPRODUCT(N22:N125,O22:O125,AF22:AF125),SUMPRODUCT(D22:D125,AF22:AF125))</f>
        <v>0</v>
      </c>
      <c r="AG127" s="328">
        <f>IF(AG21="kW",SUMPRODUCT(N22:N125,O22:O125,AG22:AG125),SUMPRODUCT(D22:D125,AG22:AG125))</f>
        <v>0</v>
      </c>
      <c r="AH127" s="328">
        <f>IF(AH21="kW",SUMPRODUCT(N22:N125,O22:O125,AH22:AH125),SUMPRODUCT(D22:D125,AH22:AH125))</f>
        <v>0</v>
      </c>
      <c r="AI127" s="328">
        <f>IF(AI21="kW",SUMPRODUCT(N22:N125,O22:O125,AI22:AI125),SUMPRODUCT(D22:D125,AI22:AI125))</f>
        <v>0</v>
      </c>
      <c r="AJ127" s="328">
        <f>IF(AJ21="kW",SUMPRODUCT(N22:N125,O22:O125,AJ22:AJ125),SUMPRODUCT(D22:D125,AJ22:AJ125))</f>
        <v>0</v>
      </c>
      <c r="AK127" s="328">
        <f>IF(AK21="kW",SUMPRODUCT(N22:N125,O22:O125,AK22:AK125),SUMPRODUCT(D22:D125,AK22:AK125))</f>
        <v>0</v>
      </c>
      <c r="AL127" s="328">
        <f>IF(AL21="kW",SUMPRODUCT(N22:N125,O22:O125,AL22:AL125),SUMPRODUCT(D22:D125,AL22:AL125))</f>
        <v>0</v>
      </c>
      <c r="AM127" s="329"/>
    </row>
    <row r="128" spans="1:39" s="282" customFormat="1" ht="15.75">
      <c r="A128" s="508"/>
      <c r="B128" s="330" t="s">
        <v>238</v>
      </c>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f>HLOOKUP(Y20,'2. LRAMVA Threshold'!$B$42:$Q$53,3,FALSE)</f>
        <v>0</v>
      </c>
      <c r="Z128" s="327">
        <f>HLOOKUP(Z20,'2. LRAMVA Threshold'!$B$42:$Q$53,3,FALSE)</f>
        <v>0</v>
      </c>
      <c r="AA128" s="327">
        <f>HLOOKUP(AA20,'2. LRAMVA Threshold'!$B$42:$Q$53,3,FALSE)</f>
        <v>0</v>
      </c>
      <c r="AB128" s="327">
        <f>HLOOKUP(AB20,'2. LRAMVA Threshold'!$B$42:$Q$53,3,FALSE)</f>
        <v>0</v>
      </c>
      <c r="AC128" s="327">
        <f>HLOOKUP(AC20,'2. LRAMVA Threshold'!$B$42:$Q$53,3,FALSE)</f>
        <v>0</v>
      </c>
      <c r="AD128" s="327">
        <f>HLOOKUP(AD20,'2. LRAMVA Threshold'!$B$42:$Q$53,3,FALSE)</f>
        <v>0</v>
      </c>
      <c r="AE128" s="327">
        <f>HLOOKUP(AE20,'2. LRAMVA Threshold'!$B$42:$Q$53,3,FALSE)</f>
        <v>0</v>
      </c>
      <c r="AF128" s="327">
        <f>HLOOKUP(AF20,'2. LRAMVA Threshold'!$B$42:$Q$53,3,FALSE)</f>
        <v>0</v>
      </c>
      <c r="AG128" s="327">
        <f>HLOOKUP(AG20,'2. LRAMVA Threshold'!$B$42:$Q$53,3,FALSE)</f>
        <v>0</v>
      </c>
      <c r="AH128" s="327">
        <f>HLOOKUP(AH20,'2. LRAMVA Threshold'!$B$42:$Q$53,3,FALSE)</f>
        <v>0</v>
      </c>
      <c r="AI128" s="327">
        <f>HLOOKUP(AI20,'2. LRAMVA Threshold'!$B$42:$Q$53,3,FALSE)</f>
        <v>0</v>
      </c>
      <c r="AJ128" s="327">
        <f>HLOOKUP(AJ20,'2. LRAMVA Threshold'!$B$42:$Q$53,3,FALSE)</f>
        <v>0</v>
      </c>
      <c r="AK128" s="327">
        <f>HLOOKUP(AK20,'2. LRAMVA Threshold'!$B$42:$Q$53,3,FALSE)</f>
        <v>0</v>
      </c>
      <c r="AL128" s="327">
        <f>HLOOKUP(AL20,'2. LRAMVA Threshold'!$B$42:$Q$53,3,FALSE)</f>
        <v>0</v>
      </c>
      <c r="AM128" s="331"/>
    </row>
    <row r="129" spans="1:40" s="302" customFormat="1" ht="15">
      <c r="A129" s="510"/>
      <c r="B129" s="323"/>
      <c r="C129" s="332"/>
      <c r="D129" s="333"/>
      <c r="E129" s="333"/>
      <c r="F129" s="333"/>
      <c r="G129" s="333"/>
      <c r="H129" s="333"/>
      <c r="I129" s="333"/>
      <c r="J129" s="333"/>
      <c r="K129" s="333"/>
      <c r="L129" s="333"/>
      <c r="M129" s="333"/>
      <c r="N129" s="333"/>
      <c r="O129" s="334"/>
      <c r="P129" s="333"/>
      <c r="Q129" s="333"/>
      <c r="R129" s="333"/>
      <c r="S129" s="335"/>
      <c r="T129" s="335"/>
      <c r="U129" s="335"/>
      <c r="V129" s="335"/>
      <c r="W129" s="333"/>
      <c r="X129" s="333"/>
      <c r="Y129" s="299"/>
      <c r="Z129" s="299"/>
      <c r="AA129" s="299"/>
      <c r="AB129" s="299"/>
      <c r="AC129" s="299"/>
      <c r="AD129" s="299"/>
      <c r="AE129" s="299"/>
      <c r="AF129" s="299"/>
      <c r="AG129" s="299"/>
      <c r="AH129" s="299"/>
      <c r="AI129" s="299"/>
      <c r="AJ129" s="299"/>
      <c r="AK129" s="299"/>
      <c r="AL129" s="299"/>
      <c r="AM129" s="336"/>
    </row>
    <row r="130" spans="1:40" s="343" customFormat="1" ht="15">
      <c r="A130" s="507"/>
      <c r="B130" s="323" t="s">
        <v>164</v>
      </c>
      <c r="C130" s="337"/>
      <c r="D130" s="337"/>
      <c r="E130" s="337"/>
      <c r="F130" s="337"/>
      <c r="G130" s="337"/>
      <c r="H130" s="337"/>
      <c r="I130" s="337"/>
      <c r="J130" s="337"/>
      <c r="K130" s="337"/>
      <c r="L130" s="337"/>
      <c r="M130" s="337"/>
      <c r="N130" s="337"/>
      <c r="O130" s="337"/>
      <c r="P130" s="337"/>
      <c r="Q130" s="337"/>
      <c r="R130" s="337"/>
      <c r="S130" s="337"/>
      <c r="T130" s="338"/>
      <c r="U130" s="338"/>
      <c r="V130" s="338"/>
      <c r="W130" s="339"/>
      <c r="X130" s="339"/>
      <c r="Y130" s="340">
        <f>HLOOKUP(Y$20,'3.  Distribution Rates'!$C$122:$P$133,3,FALSE)</f>
        <v>0</v>
      </c>
      <c r="Z130" s="340">
        <f>HLOOKUP(Z$20,'3.  Distribution Rates'!$C$122:$P$133,3,FALSE)</f>
        <v>0</v>
      </c>
      <c r="AA130" s="340">
        <f>HLOOKUP(AA$20,'3.  Distribution Rates'!$C$122:$P$133,3,FALSE)</f>
        <v>0</v>
      </c>
      <c r="AB130" s="340">
        <f>HLOOKUP(AB$20,'3.  Distribution Rates'!$C$122:$P$133,3,FALSE)</f>
        <v>0</v>
      </c>
      <c r="AC130" s="340">
        <f>HLOOKUP(AC$20,'3.  Distribution Rates'!$C$122:$P$133,3,FALSE)</f>
        <v>0</v>
      </c>
      <c r="AD130" s="340">
        <f>HLOOKUP(AD$20,'3.  Distribution Rates'!$C$122:$P$133,3,FALSE)</f>
        <v>0</v>
      </c>
      <c r="AE130" s="340">
        <f>HLOOKUP(AE$20,'3.  Distribution Rates'!$C$122:$P$133,3,FALSE)</f>
        <v>0</v>
      </c>
      <c r="AF130" s="340">
        <f>HLOOKUP(AF$20,'3.  Distribution Rates'!$C$122:$P$133,3,FALSE)</f>
        <v>0</v>
      </c>
      <c r="AG130" s="340">
        <f>HLOOKUP(AG$20,'3.  Distribution Rates'!$C$122:$P$133,3,FALSE)</f>
        <v>0</v>
      </c>
      <c r="AH130" s="340">
        <f>HLOOKUP(AH$20,'3.  Distribution Rates'!$C$122:$P$133,3,FALSE)</f>
        <v>0</v>
      </c>
      <c r="AI130" s="340">
        <f>HLOOKUP(AI$20,'3.  Distribution Rates'!$C$122:$P$133,3,FALSE)</f>
        <v>0</v>
      </c>
      <c r="AJ130" s="340">
        <f>HLOOKUP(AJ$20,'3.  Distribution Rates'!$C$122:$P$133,3,FALSE)</f>
        <v>0</v>
      </c>
      <c r="AK130" s="340">
        <f>HLOOKUP(AK$20,'3.  Distribution Rates'!$C$122:$P$133,3,FALSE)</f>
        <v>0</v>
      </c>
      <c r="AL130" s="340">
        <f>HLOOKUP(AL$20,'3.  Distribution Rates'!$C$122:$P$133,3,FALSE)</f>
        <v>0</v>
      </c>
      <c r="AM130" s="341"/>
      <c r="AN130" s="342"/>
    </row>
    <row r="131" spans="1:40" s="302" customFormat="1" ht="15.75">
      <c r="A131" s="510"/>
      <c r="B131" s="297" t="s">
        <v>253</v>
      </c>
      <c r="C131" s="344"/>
      <c r="D131" s="335"/>
      <c r="E131" s="333"/>
      <c r="F131" s="333"/>
      <c r="G131" s="333"/>
      <c r="H131" s="333"/>
      <c r="I131" s="333"/>
      <c r="J131" s="333"/>
      <c r="K131" s="333"/>
      <c r="L131" s="333"/>
      <c r="M131" s="333"/>
      <c r="N131" s="333"/>
      <c r="O131" s="299"/>
      <c r="P131" s="333"/>
      <c r="Q131" s="333"/>
      <c r="R131" s="333"/>
      <c r="S131" s="335"/>
      <c r="T131" s="335"/>
      <c r="U131" s="335"/>
      <c r="V131" s="335"/>
      <c r="W131" s="333"/>
      <c r="X131" s="333"/>
      <c r="Y131" s="345">
        <f t="shared" ref="Y131:AD131" si="35">Y127*Y130</f>
        <v>0</v>
      </c>
      <c r="Z131" s="345">
        <f t="shared" si="35"/>
        <v>0</v>
      </c>
      <c r="AA131" s="346">
        <f t="shared" si="35"/>
        <v>0</v>
      </c>
      <c r="AB131" s="346">
        <f t="shared" si="35"/>
        <v>0</v>
      </c>
      <c r="AC131" s="346">
        <f t="shared" si="35"/>
        <v>0</v>
      </c>
      <c r="AD131" s="346">
        <f t="shared" si="35"/>
        <v>0</v>
      </c>
      <c r="AE131" s="346">
        <f>AE127*AE130</f>
        <v>0</v>
      </c>
      <c r="AF131" s="346">
        <f t="shared" ref="AF131:AL131" si="36">AF127*AF130</f>
        <v>0</v>
      </c>
      <c r="AG131" s="346">
        <f t="shared" si="36"/>
        <v>0</v>
      </c>
      <c r="AH131" s="346">
        <f t="shared" si="36"/>
        <v>0</v>
      </c>
      <c r="AI131" s="346">
        <f t="shared" si="36"/>
        <v>0</v>
      </c>
      <c r="AJ131" s="346">
        <f t="shared" si="36"/>
        <v>0</v>
      </c>
      <c r="AK131" s="346">
        <f t="shared" si="36"/>
        <v>0</v>
      </c>
      <c r="AL131" s="346">
        <f t="shared" si="36"/>
        <v>0</v>
      </c>
      <c r="AM131" s="406">
        <f>SUM(Y131:AL131)</f>
        <v>0</v>
      </c>
    </row>
    <row r="132" spans="1:40" s="302" customFormat="1" ht="15.75">
      <c r="A132" s="510"/>
      <c r="B132" s="348" t="s">
        <v>210</v>
      </c>
      <c r="C132" s="344"/>
      <c r="D132" s="349"/>
      <c r="E132" s="333"/>
      <c r="F132" s="333"/>
      <c r="G132" s="333"/>
      <c r="H132" s="333"/>
      <c r="I132" s="333"/>
      <c r="J132" s="333"/>
      <c r="K132" s="333"/>
      <c r="L132" s="333"/>
      <c r="M132" s="333"/>
      <c r="N132" s="333"/>
      <c r="O132" s="299"/>
      <c r="P132" s="333"/>
      <c r="Q132" s="333"/>
      <c r="R132" s="333"/>
      <c r="S132" s="335"/>
      <c r="T132" s="335"/>
      <c r="U132" s="335"/>
      <c r="V132" s="335"/>
      <c r="W132" s="333"/>
      <c r="X132" s="333"/>
      <c r="Y132" s="346">
        <f t="shared" ref="Y132:AD132" si="37">Y128*Y130</f>
        <v>0</v>
      </c>
      <c r="Z132" s="346">
        <f t="shared" si="37"/>
        <v>0</v>
      </c>
      <c r="AA132" s="346">
        <f t="shared" si="37"/>
        <v>0</v>
      </c>
      <c r="AB132" s="346">
        <f t="shared" si="37"/>
        <v>0</v>
      </c>
      <c r="AC132" s="346">
        <f t="shared" si="37"/>
        <v>0</v>
      </c>
      <c r="AD132" s="346">
        <f t="shared" si="37"/>
        <v>0</v>
      </c>
      <c r="AE132" s="346">
        <f>AE128*AE130</f>
        <v>0</v>
      </c>
      <c r="AF132" s="346">
        <f t="shared" ref="AF132:AL132" si="38">AF128*AF130</f>
        <v>0</v>
      </c>
      <c r="AG132" s="346">
        <f t="shared" si="38"/>
        <v>0</v>
      </c>
      <c r="AH132" s="346">
        <f t="shared" si="38"/>
        <v>0</v>
      </c>
      <c r="AI132" s="346">
        <f t="shared" si="38"/>
        <v>0</v>
      </c>
      <c r="AJ132" s="346">
        <f t="shared" si="38"/>
        <v>0</v>
      </c>
      <c r="AK132" s="346">
        <f t="shared" si="38"/>
        <v>0</v>
      </c>
      <c r="AL132" s="346">
        <f t="shared" si="38"/>
        <v>0</v>
      </c>
      <c r="AM132" s="406">
        <f>SUM(Y132:AL132)</f>
        <v>0</v>
      </c>
    </row>
    <row r="133" spans="1:40" s="349" customFormat="1" ht="17.25" customHeight="1">
      <c r="A133" s="512"/>
      <c r="B133" s="348" t="s">
        <v>256</v>
      </c>
      <c r="C133" s="344"/>
      <c r="E133" s="333"/>
      <c r="F133" s="333"/>
      <c r="G133" s="333"/>
      <c r="H133" s="333"/>
      <c r="I133" s="333"/>
      <c r="J133" s="333"/>
      <c r="K133" s="333"/>
      <c r="L133" s="333"/>
      <c r="M133" s="333"/>
      <c r="N133" s="333"/>
      <c r="O133" s="299"/>
      <c r="P133" s="333"/>
      <c r="Q133" s="333"/>
      <c r="R133" s="333"/>
      <c r="W133" s="333"/>
      <c r="X133" s="333"/>
      <c r="Y133" s="350"/>
      <c r="Z133" s="350"/>
      <c r="AA133" s="350"/>
      <c r="AB133" s="350"/>
      <c r="AC133" s="350"/>
      <c r="AD133" s="350"/>
      <c r="AE133" s="350"/>
      <c r="AF133" s="350"/>
      <c r="AG133" s="350"/>
      <c r="AH133" s="350"/>
      <c r="AI133" s="350"/>
      <c r="AJ133" s="350"/>
      <c r="AK133" s="350"/>
      <c r="AL133" s="350"/>
      <c r="AM133" s="406">
        <f>AM131-AM132</f>
        <v>0</v>
      </c>
    </row>
    <row r="134" spans="1:40" s="353" customFormat="1" ht="19.5" customHeight="1">
      <c r="A134" s="507"/>
      <c r="B134" s="323"/>
      <c r="C134" s="349"/>
      <c r="D134" s="349"/>
      <c r="E134" s="333"/>
      <c r="F134" s="333"/>
      <c r="G134" s="333"/>
      <c r="H134" s="333"/>
      <c r="I134" s="333"/>
      <c r="J134" s="333"/>
      <c r="K134" s="333"/>
      <c r="L134" s="333"/>
      <c r="M134" s="333"/>
      <c r="N134" s="333"/>
      <c r="O134" s="299"/>
      <c r="P134" s="333"/>
      <c r="Q134" s="333"/>
      <c r="R134" s="333"/>
      <c r="S134" s="349"/>
      <c r="T134" s="344"/>
      <c r="U134" s="349"/>
      <c r="V134" s="349"/>
      <c r="W134" s="333"/>
      <c r="X134" s="333"/>
      <c r="Y134" s="351"/>
      <c r="Z134" s="351"/>
      <c r="AA134" s="351"/>
      <c r="AB134" s="351"/>
      <c r="AC134" s="351"/>
      <c r="AD134" s="351"/>
      <c r="AE134" s="351"/>
      <c r="AF134" s="351"/>
      <c r="AG134" s="351"/>
      <c r="AH134" s="351"/>
      <c r="AI134" s="351"/>
      <c r="AJ134" s="351"/>
      <c r="AK134" s="351"/>
      <c r="AL134" s="351"/>
      <c r="AM134" s="352"/>
    </row>
    <row r="135" spans="1:40" s="282" customFormat="1" ht="15">
      <c r="A135" s="508"/>
      <c r="B135" s="354" t="s">
        <v>215</v>
      </c>
      <c r="C135" s="355"/>
      <c r="D135" s="278"/>
      <c r="E135" s="278"/>
      <c r="F135" s="278"/>
      <c r="G135" s="278"/>
      <c r="H135" s="278"/>
      <c r="I135" s="278"/>
      <c r="J135" s="278"/>
      <c r="K135" s="278"/>
      <c r="L135" s="278"/>
      <c r="M135" s="278"/>
      <c r="N135" s="278"/>
      <c r="O135" s="356"/>
      <c r="P135" s="278"/>
      <c r="Q135" s="278"/>
      <c r="R135" s="278"/>
      <c r="S135" s="303"/>
      <c r="T135" s="308"/>
      <c r="U135" s="308"/>
      <c r="V135" s="278"/>
      <c r="W135" s="278"/>
      <c r="X135" s="308"/>
      <c r="Y135" s="290">
        <f>SUMPRODUCT(E22:E125,Y22:Y125)</f>
        <v>4057581.3212057748</v>
      </c>
      <c r="Z135" s="290">
        <f>SUMPRODUCT(E22:E125,Z22:Z125)</f>
        <v>1790290.9043569774</v>
      </c>
      <c r="AA135" s="290">
        <f>IF(AA21="kW",SUMPRODUCT(N22:N125,P22:P125,AA22:AA125),SUMPRODUCT(E22:E125,AA22:AA125))</f>
        <v>30229.927832174311</v>
      </c>
      <c r="AB135" s="290">
        <f>IF(AB21="kW",SUMPRODUCT(N22:N125,P22:P125,AB22:AB125),SUMPRODUCT(E22:E125,AB22:AB125))</f>
        <v>0</v>
      </c>
      <c r="AC135" s="290">
        <f>IF(AC21="kW",SUMPRODUCT(N22:N125,P22:P125,AC22:AC125),SUMPRODUCT(E22:E125,AC22:AC125))</f>
        <v>0</v>
      </c>
      <c r="AD135" s="290">
        <f>IF(AD21="kW",SUMPRODUCT(N22:N125,P22:P125,AD22:AD125),SUMPRODUCT(E22:E125, AD22:AD125))</f>
        <v>0</v>
      </c>
      <c r="AE135" s="290">
        <f>IF(AE21="kW",SUMPRODUCT(N22:N125,P22:P125,AE22:AE125),SUMPRODUCT(E22:E125,AE22:AE125))</f>
        <v>0</v>
      </c>
      <c r="AF135" s="290">
        <f>IF(AF21="kW",SUMPRODUCT(N22:N125,P22:P125,AF22:AF125),SUMPRODUCT(E22:E125,AF22:AF125))</f>
        <v>0</v>
      </c>
      <c r="AG135" s="290">
        <f>IF(AG21="kW",SUMPRODUCT(N22:N125,P22:P125,AG22:AG125),SUMPRODUCT(E22:E125,AG22:AG125))</f>
        <v>0</v>
      </c>
      <c r="AH135" s="290">
        <f>IF(AH21="kW",SUMPRODUCT(N22:N125,P22:P125,AH22:AH125),SUMPRODUCT(E22:E125,AH22:AH125))</f>
        <v>0</v>
      </c>
      <c r="AI135" s="290">
        <f>IF(AI21="kW",SUMPRODUCT(N22:N125,P22:P125,AI22:AI125),SUMPRODUCT(E22:E125,AI22:AI125))</f>
        <v>0</v>
      </c>
      <c r="AJ135" s="290">
        <f>IF(AJ21="kW",SUMPRODUCT(N22:N125,P22:P125,AJ22:AJ125),SUMPRODUCT(E22:E125,AJ22:AJ125))</f>
        <v>0</v>
      </c>
      <c r="AK135" s="290">
        <f>IF(AK21="kW",SUMPRODUCT(N22:N125,P22:P125,AK22:AK125),SUMPRODUCT(E22:E125,AK22:AK125))</f>
        <v>0</v>
      </c>
      <c r="AL135" s="290">
        <f>IF(AL21="kW",SUMPRODUCT(N22:N125,P22:P125,AL22:AL125),SUMPRODUCT(E22:E125,AL22:AL125))</f>
        <v>0</v>
      </c>
      <c r="AM135" s="336"/>
    </row>
    <row r="136" spans="1:40" s="282" customFormat="1" ht="15">
      <c r="A136" s="508"/>
      <c r="B136" s="354" t="s">
        <v>216</v>
      </c>
      <c r="C136" s="355"/>
      <c r="D136" s="278"/>
      <c r="E136" s="278"/>
      <c r="F136" s="278"/>
      <c r="G136" s="278"/>
      <c r="H136" s="278"/>
      <c r="I136" s="278"/>
      <c r="J136" s="278"/>
      <c r="K136" s="278"/>
      <c r="L136" s="278"/>
      <c r="M136" s="278"/>
      <c r="N136" s="278"/>
      <c r="O136" s="356"/>
      <c r="P136" s="278"/>
      <c r="Q136" s="278"/>
      <c r="R136" s="278"/>
      <c r="S136" s="303"/>
      <c r="T136" s="308"/>
      <c r="U136" s="308"/>
      <c r="V136" s="278"/>
      <c r="W136" s="278"/>
      <c r="X136" s="308"/>
      <c r="Y136" s="290">
        <f>SUMPRODUCT(F22:F125,Y22:Y125)</f>
        <v>4057581.3212057748</v>
      </c>
      <c r="Z136" s="290">
        <f>SUMPRODUCT(F22:F125,Z22:Z125)</f>
        <v>1790290.9043569774</v>
      </c>
      <c r="AA136" s="290">
        <f>IF(AA21="kW",SUMPRODUCT(N22:N125,Q22:Q125,AA22:AA125),SUMPRODUCT(F22:F125,AA22:AA125))</f>
        <v>30229.927832174311</v>
      </c>
      <c r="AB136" s="290">
        <f>IF(AB21="kW",SUMPRODUCT(N22:N125,Q22:Q125,AB22:AB125),SUMPRODUCT(F22:F125,AB22:AB125))</f>
        <v>0</v>
      </c>
      <c r="AC136" s="290">
        <f>IF(AC21="kW",SUMPRODUCT(N22:N125,Q22:Q125,AC22:AC125),SUMPRODUCT(F22:F125, AC22:AC125))</f>
        <v>0</v>
      </c>
      <c r="AD136" s="290">
        <f>IF(AD21="kW",SUMPRODUCT(N22:N125,Q22:Q125,AD22:AD125),SUMPRODUCT(F22:F125, AD22:AD125))</f>
        <v>0</v>
      </c>
      <c r="AE136" s="290">
        <f>IF(AE21="kW",SUMPRODUCT(N22:N125,Q22:Q125,AE22:AE125),SUMPRODUCT(F22:F125,AE22:AE125))</f>
        <v>0</v>
      </c>
      <c r="AF136" s="290">
        <f>IF(AF21="kW",SUMPRODUCT(N22:N125,Q22:Q125,AF22:AF125),SUMPRODUCT(F22:F125,AF22:AF125))</f>
        <v>0</v>
      </c>
      <c r="AG136" s="290">
        <f>IF(AG21="kW",SUMPRODUCT(N22:N125,Q22:Q125,AG22:AG125),SUMPRODUCT(F22:F125,AG22:AG125))</f>
        <v>0</v>
      </c>
      <c r="AH136" s="290">
        <f>IF(AH21="kW",SUMPRODUCT(N22:N125,Q22:Q125,AH22:AH125),SUMPRODUCT(F22:F125,AH22:AH125))</f>
        <v>0</v>
      </c>
      <c r="AI136" s="290">
        <f>IF(AI21="kW",SUMPRODUCT(N22:N125,Q22:Q125,AI22:AI125),SUMPRODUCT(F22:F125,AI22:AI125))</f>
        <v>0</v>
      </c>
      <c r="AJ136" s="290">
        <f>IF(AJ21="kW",SUMPRODUCT(N22:N125,Q22:Q125,AJ22:AJ125),SUMPRODUCT(F22:F125,AJ22:AJ125))</f>
        <v>0</v>
      </c>
      <c r="AK136" s="290">
        <f>IF(AK21="kW",SUMPRODUCT(N22:N125,Q22:Q125,AK22:AK125),SUMPRODUCT(F22:F125,AK22:AK125))</f>
        <v>0</v>
      </c>
      <c r="AL136" s="290">
        <f>IF(AL21="kW",SUMPRODUCT(N22:N125,Q22:Q125,AL22:AL125),SUMPRODUCT(F22:F125,AL22:AL125))</f>
        <v>0</v>
      </c>
      <c r="AM136" s="336"/>
    </row>
    <row r="137" spans="1:40" s="282" customFormat="1" ht="15">
      <c r="A137" s="508"/>
      <c r="B137" s="354" t="s">
        <v>217</v>
      </c>
      <c r="C137" s="355"/>
      <c r="D137" s="278"/>
      <c r="E137" s="278"/>
      <c r="F137" s="278"/>
      <c r="G137" s="278"/>
      <c r="H137" s="278"/>
      <c r="I137" s="278"/>
      <c r="J137" s="278"/>
      <c r="K137" s="278"/>
      <c r="L137" s="278"/>
      <c r="M137" s="278"/>
      <c r="N137" s="278"/>
      <c r="O137" s="356"/>
      <c r="P137" s="278"/>
      <c r="Q137" s="278"/>
      <c r="R137" s="278"/>
      <c r="S137" s="303"/>
      <c r="T137" s="308"/>
      <c r="U137" s="308"/>
      <c r="V137" s="278"/>
      <c r="W137" s="278"/>
      <c r="X137" s="308"/>
      <c r="Y137" s="290">
        <f>SUMPRODUCT(G22:G125,Y22:Y125)</f>
        <v>4039527.7035243674</v>
      </c>
      <c r="Z137" s="290">
        <f>SUMPRODUCT(G22:G125,Z22:Z125)</f>
        <v>1756113.6009845734</v>
      </c>
      <c r="AA137" s="290">
        <f>IF(AA21="kW",SUMPRODUCT(N22:N125,R22:R125,AA22:AA125),SUMPRODUCT(G22:G125,AA22:AA125))</f>
        <v>30076.321591666107</v>
      </c>
      <c r="AB137" s="290">
        <f>IF(AB21="kW",SUMPRODUCT(N22:N125,R22:R125,AB22:AB125),SUMPRODUCT(G22:G125,AB22:AB125))</f>
        <v>0</v>
      </c>
      <c r="AC137" s="290">
        <f>IF(AC21="kW",SUMPRODUCT(N22:N125,R22:R125,AC22:AC125),SUMPRODUCT(G22:G125, AC22:AC125))</f>
        <v>0</v>
      </c>
      <c r="AD137" s="290">
        <f>IF(AD21="kW",SUMPRODUCT(N22:N125,R22:R125,AD22:AD125),SUMPRODUCT(G22:G125, AD22:AD125))</f>
        <v>0</v>
      </c>
      <c r="AE137" s="290">
        <f>IF(AE21="kW",SUMPRODUCT(N22:N125,R22:R125,AE22:AE125),SUMPRODUCT(G22:G125,AE22:AE125))</f>
        <v>0</v>
      </c>
      <c r="AF137" s="290">
        <f>IF(AF21="kW",SUMPRODUCT(N22:N125,R22:R125,AF22:AF125),SUMPRODUCT(G22:G125,AF22:AF125))</f>
        <v>0</v>
      </c>
      <c r="AG137" s="290">
        <f>IF(AG21="kW",SUMPRODUCT(N22:N125,R22:R125,AG22:AG125),SUMPRODUCT(G22:G125,AG22:AG125))</f>
        <v>0</v>
      </c>
      <c r="AH137" s="290">
        <f>IF(AH21="kW",SUMPRODUCT(N22:N125,R22:R125,AH22:AH125),SUMPRODUCT(G22:G125,AH22:AH125))</f>
        <v>0</v>
      </c>
      <c r="AI137" s="290">
        <f>IF(AI21="kW",SUMPRODUCT(N22:N125,R22:R125,AI22:AI125),SUMPRODUCT(G22:G125,AI22:AI125))</f>
        <v>0</v>
      </c>
      <c r="AJ137" s="290">
        <f>IF(AJ21="kW",SUMPRODUCT(N22:N125,R22:R125,AJ22:AJ125),SUMPRODUCT(G22:G125,AJ22:AJ125))</f>
        <v>0</v>
      </c>
      <c r="AK137" s="290">
        <f>IF(AK21="kW",SUMPRODUCT(N22:N125,R22:R125,AK22:AK125),SUMPRODUCT(G22:G125,AK22:AK125))</f>
        <v>0</v>
      </c>
      <c r="AL137" s="290">
        <f>IF(AL21="kW",SUMPRODUCT(N22:N125,R22:R125,AL22:AL125),SUMPRODUCT(G22:G125,AL22:AL125))</f>
        <v>0</v>
      </c>
      <c r="AM137" s="336"/>
    </row>
    <row r="138" spans="1:40" s="282" customFormat="1" ht="15">
      <c r="A138" s="508"/>
      <c r="B138" s="354" t="s">
        <v>218</v>
      </c>
      <c r="C138" s="355"/>
      <c r="D138" s="278"/>
      <c r="E138" s="278"/>
      <c r="F138" s="278"/>
      <c r="G138" s="278"/>
      <c r="H138" s="278"/>
      <c r="I138" s="278"/>
      <c r="J138" s="278"/>
      <c r="K138" s="278"/>
      <c r="L138" s="278"/>
      <c r="M138" s="278"/>
      <c r="N138" s="278"/>
      <c r="O138" s="356"/>
      <c r="P138" s="278"/>
      <c r="Q138" s="278"/>
      <c r="R138" s="278"/>
      <c r="S138" s="303"/>
      <c r="T138" s="308"/>
      <c r="U138" s="308"/>
      <c r="V138" s="278"/>
      <c r="W138" s="278"/>
      <c r="X138" s="308"/>
      <c r="Y138" s="290">
        <f>SUMPRODUCT(H22:H125,Y22:Y125)</f>
        <v>3569754.9141795379</v>
      </c>
      <c r="Z138" s="290">
        <f>SUMPRODUCT(H22:H125,Z22:Z125)</f>
        <v>1672836.844734879</v>
      </c>
      <c r="AA138" s="290">
        <f>IF(AA21="kW",SUMPRODUCT(N22:N125,S22:S125,AA22:AA125),SUMPRODUCT(H22:H125,AA22:AA125))</f>
        <v>28214.888485938442</v>
      </c>
      <c r="AB138" s="290">
        <f>IF(AB21="kW",SUMPRODUCT(N22:N125,S22:S125,AB22:AB125),SUMPRODUCT(H22:H125,AB22:AB125))</f>
        <v>0</v>
      </c>
      <c r="AC138" s="290">
        <f>IF(AC21="kW",SUMPRODUCT(N22:N125,S22:S125,AC22:AC125),SUMPRODUCT(H22:H125, AC22:AC125))</f>
        <v>0</v>
      </c>
      <c r="AD138" s="290">
        <f>IF(AD21="kW",SUMPRODUCT(N22:N125,S22:S125,AD22:AD125),SUMPRODUCT(H22:H125, AD22:AD125))</f>
        <v>0</v>
      </c>
      <c r="AE138" s="290">
        <f>IF(AE21="kW",SUMPRODUCT(N22:N125,S22:S125,AE22:AE125),SUMPRODUCT(H22:H125,AE22:AE125))</f>
        <v>0</v>
      </c>
      <c r="AF138" s="290">
        <f>IF(AF21="kW",SUMPRODUCT(N22:N125,S22:S125,AF22:AF125),SUMPRODUCT(H22:H125,AF22:AF125))</f>
        <v>0</v>
      </c>
      <c r="AG138" s="290">
        <f>IF(AG21="kW",SUMPRODUCT(N22:N125,S22:S125,AG22:AG125),SUMPRODUCT(H22:H125,AG22:AG125))</f>
        <v>0</v>
      </c>
      <c r="AH138" s="290">
        <f>IF(AH21="kW",SUMPRODUCT(N22:N125,S22:S125,AH22:AH125),SUMPRODUCT(H22:H125,AH22:AH125))</f>
        <v>0</v>
      </c>
      <c r="AI138" s="290">
        <f>IF(AI21="kW",SUMPRODUCT(N22:N125,S22:S125,AI22:AI125),SUMPRODUCT(H22:H125,AI22:AI125))</f>
        <v>0</v>
      </c>
      <c r="AJ138" s="290">
        <f>IF(AJ21="kW",SUMPRODUCT(N22:N125,S22:S125,AJ22:AJ125),SUMPRODUCT(H22:H125,AJ22:AJ125))</f>
        <v>0</v>
      </c>
      <c r="AK138" s="290">
        <f>IF(AK21="kW",SUMPRODUCT(N22:N125,S22:S125,AK22:AK125),SUMPRODUCT(H22:H125,AK22:AK125))</f>
        <v>0</v>
      </c>
      <c r="AL138" s="290">
        <f>IF(AL21="kW",SUMPRODUCT(N22:N125,S22:S125,AL22:AL125),SUMPRODUCT(H22:H125,AL22:AL125))</f>
        <v>0</v>
      </c>
      <c r="AM138" s="336"/>
    </row>
    <row r="139" spans="1:40" s="282" customFormat="1" ht="15">
      <c r="A139" s="508"/>
      <c r="B139" s="354" t="s">
        <v>219</v>
      </c>
      <c r="C139" s="355"/>
      <c r="D139" s="278"/>
      <c r="E139" s="278"/>
      <c r="F139" s="278"/>
      <c r="G139" s="278"/>
      <c r="H139" s="278"/>
      <c r="I139" s="278"/>
      <c r="J139" s="278"/>
      <c r="K139" s="278"/>
      <c r="L139" s="278"/>
      <c r="M139" s="278"/>
      <c r="N139" s="278"/>
      <c r="O139" s="356"/>
      <c r="P139" s="278"/>
      <c r="Q139" s="278"/>
      <c r="R139" s="278"/>
      <c r="S139" s="303"/>
      <c r="T139" s="308"/>
      <c r="U139" s="308"/>
      <c r="V139" s="278"/>
      <c r="W139" s="278"/>
      <c r="X139" s="308"/>
      <c r="Y139" s="290">
        <f>SUMPRODUCT(I22:I125,Y22:Y125)</f>
        <v>2802659.7424316802</v>
      </c>
      <c r="Z139" s="290">
        <f>SUMPRODUCT(I22:I125,Z22:Z125)</f>
        <v>1414882.4002436812</v>
      </c>
      <c r="AA139" s="290">
        <f>IF(AA21="kW",SUMPRODUCT(N22:N125,T22:T125,AA22:AA125),SUMPRODUCT(I22:I125,AA22:AA125))</f>
        <v>27117.596363860244</v>
      </c>
      <c r="AB139" s="290">
        <f>IF(AB21="kW",SUMPRODUCT(N22:N125,T22:T125,AB22:AB125),SUMPRODUCT(I22:I125,AB22:AB125))</f>
        <v>0</v>
      </c>
      <c r="AC139" s="290">
        <f>IF(AC21="kW",SUMPRODUCT(N22:N125,T22:T125,AC22:AC125),SUMPRODUCT(I22:I125, AC22:AC125))</f>
        <v>0</v>
      </c>
      <c r="AD139" s="290">
        <f>IF(AD21="kW",SUMPRODUCT(N22:N125,T22:T125,AD22:AD125),SUMPRODUCT(I22:I125, AD22:AD125))</f>
        <v>0</v>
      </c>
      <c r="AE139" s="290">
        <f>IF(AE21="kW",SUMPRODUCT(N22:N125,T22:T125,AE22:AE125),SUMPRODUCT(I22:I125,AE22:AE125))</f>
        <v>0</v>
      </c>
      <c r="AF139" s="290">
        <f>IF(AF21="kW",SUMPRODUCT(N22:N125,T22:T125,AF22:AF125),SUMPRODUCT(I22:I125,AF22:AF125))</f>
        <v>0</v>
      </c>
      <c r="AG139" s="290">
        <f>IF(AG21="kW",SUMPRODUCT(N22:N125,T22:T125,AG22:AG125),SUMPRODUCT(I22:I125,AG22:AG125))</f>
        <v>0</v>
      </c>
      <c r="AH139" s="290">
        <f>IF(AH21="kW",SUMPRODUCT(N22:N125,T22:T125,AH22:AH125),SUMPRODUCT(I22:I125,AH22:AH125))</f>
        <v>0</v>
      </c>
      <c r="AI139" s="290">
        <f>IF(AI21="kW",SUMPRODUCT(N22:N125,T22:T125,AI22:AI125),SUMPRODUCT(I22:I125,AI22:AI125))</f>
        <v>0</v>
      </c>
      <c r="AJ139" s="290">
        <f>IF(AJ21="kW",SUMPRODUCT(N22:N125,T22:T125,AJ22:AJ125),SUMPRODUCT(I22:I125,AJ22:AJ125))</f>
        <v>0</v>
      </c>
      <c r="AK139" s="290">
        <f>IF(AK21="kW",SUMPRODUCT(N22:N125,T22:T125,AK22:AK125),SUMPRODUCT(I22:I125,AK22:AK125))</f>
        <v>0</v>
      </c>
      <c r="AL139" s="290">
        <f>IF(AL21="kW",SUMPRODUCT(N22:N125,T22:T125,AL22:AL125),SUMPRODUCT(I22:I125,AL22:AL125))</f>
        <v>0</v>
      </c>
      <c r="AM139" s="336"/>
    </row>
    <row r="140" spans="1:40" s="282" customFormat="1" ht="15">
      <c r="A140" s="508"/>
      <c r="B140" s="354" t="s">
        <v>220</v>
      </c>
      <c r="C140" s="355"/>
      <c r="D140" s="308"/>
      <c r="E140" s="308"/>
      <c r="F140" s="308"/>
      <c r="G140" s="308"/>
      <c r="H140" s="308"/>
      <c r="I140" s="308"/>
      <c r="J140" s="308"/>
      <c r="K140" s="308"/>
      <c r="L140" s="308"/>
      <c r="M140" s="308"/>
      <c r="N140" s="308"/>
      <c r="O140" s="356"/>
      <c r="P140" s="308"/>
      <c r="Q140" s="308"/>
      <c r="R140" s="308"/>
      <c r="S140" s="303"/>
      <c r="T140" s="308"/>
      <c r="U140" s="308"/>
      <c r="V140" s="308"/>
      <c r="W140" s="308"/>
      <c r="X140" s="308"/>
      <c r="Y140" s="290">
        <f>SUMPRODUCT(J22:J125,Y22:Y125)</f>
        <v>2520409.2289208737</v>
      </c>
      <c r="Z140" s="290">
        <f>SUMPRODUCT(J22:J125,Z22:Z125)</f>
        <v>1253742.6138484462</v>
      </c>
      <c r="AA140" s="290">
        <f>IF(AA21="kW",SUMPRODUCT(N22:N125,U22:U125,AA22:AA125),SUMPRODUCT(J22:J125,AA22:AA125))</f>
        <v>25482.009343048801</v>
      </c>
      <c r="AB140" s="290">
        <f>IF(AB21="kW",SUMPRODUCT(N22:N125,U22:U125,AB22:AB125),SUMPRODUCT(J22:J125,AB22:AB125))</f>
        <v>0</v>
      </c>
      <c r="AC140" s="290">
        <f>IF(AC21="kW",SUMPRODUCT(N22:N125,U22:U125,AC22:AC125),SUMPRODUCT(J22:J125, AC22:AC125))</f>
        <v>0</v>
      </c>
      <c r="AD140" s="290">
        <f>IF(AD21="kW",SUMPRODUCT(N22:N125,U22:U125,AD22:AD125),SUMPRODUCT(J22:J125, AD22:AD125))</f>
        <v>0</v>
      </c>
      <c r="AE140" s="290">
        <f>IF(AE21="kW",SUMPRODUCT(N22:N125,U22:U125,AE22:AE125),SUMPRODUCT(J22:J125,AE22:AE125))</f>
        <v>0</v>
      </c>
      <c r="AF140" s="290">
        <f>IF(AF21="kW",SUMPRODUCT(N22:N125,U22:U125,AF22:AF125),SUMPRODUCT(J22:J125,AF22:AF125))</f>
        <v>0</v>
      </c>
      <c r="AG140" s="290">
        <f>IF(AG21="kW",SUMPRODUCT(N22:N125,U22:U125,AG22:AG125),SUMPRODUCT(J22:J125,AG22:AG125))</f>
        <v>0</v>
      </c>
      <c r="AH140" s="290">
        <f>IF(AH21="kW",SUMPRODUCT(N22:N125,U22:U125,AH22:AH125),SUMPRODUCT(J22:J125,AH22:AH125))</f>
        <v>0</v>
      </c>
      <c r="AI140" s="290">
        <f>IF(AI21="kW",SUMPRODUCT(N22:N125,U22:U125,AI22:AI125),SUMPRODUCT(J22:J125,AI22:AI125))</f>
        <v>0</v>
      </c>
      <c r="AJ140" s="290">
        <f>IF(AJ21="kW",SUMPRODUCT(N22:N125,U22:U125,AJ22:AJ125),SUMPRODUCT(J22:J125,AJ22:AJ125))</f>
        <v>0</v>
      </c>
      <c r="AK140" s="290">
        <f>IF(AK21="kW",SUMPRODUCT(N22:N125,U22:U125,AK22:AK125),SUMPRODUCT(J22:J125,AK22:AK125))</f>
        <v>0</v>
      </c>
      <c r="AL140" s="290">
        <f>IF(AL21="kW",SUMPRODUCT(N22:N125,U22:U125,AL22:AL125),SUMPRODUCT(J22:J125,AL22:AL125))</f>
        <v>0</v>
      </c>
      <c r="AM140" s="336"/>
    </row>
    <row r="141" spans="1:40" s="282" customFormat="1" ht="15">
      <c r="A141" s="508"/>
      <c r="B141" s="354" t="s">
        <v>221</v>
      </c>
      <c r="C141" s="355"/>
      <c r="D141" s="334"/>
      <c r="E141" s="334"/>
      <c r="F141" s="334"/>
      <c r="G141" s="334"/>
      <c r="H141" s="334"/>
      <c r="I141" s="334"/>
      <c r="J141" s="334"/>
      <c r="K141" s="334"/>
      <c r="L141" s="334"/>
      <c r="M141" s="334"/>
      <c r="N141" s="334"/>
      <c r="O141" s="308"/>
      <c r="P141" s="278"/>
      <c r="Q141" s="278"/>
      <c r="R141" s="308"/>
      <c r="S141" s="303"/>
      <c r="T141" s="308"/>
      <c r="U141" s="308"/>
      <c r="V141" s="356"/>
      <c r="W141" s="356"/>
      <c r="X141" s="308"/>
      <c r="Y141" s="290">
        <f>SUMPRODUCT(K22:K125,Y22:Y125)</f>
        <v>2516444.9787993366</v>
      </c>
      <c r="Z141" s="290">
        <f>SUMPRODUCT(K22:K125,Z22:Z125)</f>
        <v>1229571.8212351224</v>
      </c>
      <c r="AA141" s="290">
        <f>IF(AA21="kW",SUMPRODUCT(N22:N125,V22:V125,AA22:AA125),SUMPRODUCT(K22:K125,AA22:AA125))</f>
        <v>24786.466414818642</v>
      </c>
      <c r="AB141" s="290">
        <f>IF(AB21="kW",SUMPRODUCT(N22:N125,V22:V125,AB22:AB125),SUMPRODUCT(K22:K125,AB22:AB125))</f>
        <v>0</v>
      </c>
      <c r="AC141" s="290">
        <f>IF(AC21="kW",SUMPRODUCT(N22:N125,V22:V125,AC22:AC125),SUMPRODUCT(K22:K125, AC22:AC125))</f>
        <v>0</v>
      </c>
      <c r="AD141" s="290">
        <f>IF(AD21="kW",SUMPRODUCT(N22:N125,V22:V125,AD22:AD125),SUMPRODUCT(K22:K125, AD22:AD125))</f>
        <v>0</v>
      </c>
      <c r="AE141" s="290">
        <f>IF(AE21="kW",SUMPRODUCT(N22:N125,V22:V125,AE22:AE125),SUMPRODUCT(K22:K125,AE22:AE125))</f>
        <v>0</v>
      </c>
      <c r="AF141" s="290">
        <f>IF(AF21="kW",SUMPRODUCT(N22:N125,V22:V125,AF22:AF125),SUMPRODUCT(K22:K125,AF22:AF125))</f>
        <v>0</v>
      </c>
      <c r="AG141" s="290">
        <f>IF(AG21="kW",SUMPRODUCT(N22:N125,V22:V125,AG22:AG125),SUMPRODUCT(K22:K125,AG22:AG125))</f>
        <v>0</v>
      </c>
      <c r="AH141" s="290">
        <f>IF(AH21="kW",SUMPRODUCT(N22:N125,V22:V125,AH22:AH125),SUMPRODUCT(K22:K125,AH22:AH125))</f>
        <v>0</v>
      </c>
      <c r="AI141" s="290">
        <f>IF(AI21="kW",SUMPRODUCT(N22:N125,V22:V125,AI22:AI125),SUMPRODUCT(K22:K125,AI22:AI125))</f>
        <v>0</v>
      </c>
      <c r="AJ141" s="290">
        <f>IF(AJ21="kW",SUMPRODUCT(N22:N125,V22:V125,AJ22:AJ125),SUMPRODUCT(K22:K125,AJ22:AJ125))</f>
        <v>0</v>
      </c>
      <c r="AK141" s="290">
        <f>IF(AK21="kW",SUMPRODUCT(N22:N125,V22:V125,AK22:AK125),SUMPRODUCT(K22:K125,AK22:AK125))</f>
        <v>0</v>
      </c>
      <c r="AL141" s="290">
        <f>IF(AL21="kW",SUMPRODUCT(N22:N125,V22:V125,AL22:AL125),SUMPRODUCT(K22:K125,AL22:AL125))</f>
        <v>0</v>
      </c>
      <c r="AM141" s="336"/>
    </row>
    <row r="142" spans="1:40" s="282" customFormat="1" ht="15">
      <c r="A142" s="508"/>
      <c r="B142" s="354" t="s">
        <v>222</v>
      </c>
      <c r="C142" s="355"/>
      <c r="D142" s="334"/>
      <c r="E142" s="334"/>
      <c r="F142" s="334"/>
      <c r="G142" s="334"/>
      <c r="H142" s="334"/>
      <c r="I142" s="334"/>
      <c r="J142" s="334"/>
      <c r="K142" s="334"/>
      <c r="L142" s="334"/>
      <c r="M142" s="334"/>
      <c r="N142" s="334"/>
      <c r="O142" s="356"/>
      <c r="P142" s="278"/>
      <c r="Q142" s="278"/>
      <c r="R142" s="308"/>
      <c r="S142" s="303"/>
      <c r="T142" s="308"/>
      <c r="U142" s="308"/>
      <c r="V142" s="356"/>
      <c r="W142" s="356"/>
      <c r="X142" s="308"/>
      <c r="Y142" s="290">
        <f>SUMPRODUCT(L22:L125,Y22:Y125)</f>
        <v>2746754.0146326046</v>
      </c>
      <c r="Z142" s="290">
        <f>SUMPRODUCT(L22:L125,Z22:Z125)</f>
        <v>1192427.5362835091</v>
      </c>
      <c r="AA142" s="290">
        <f>IF(AA21="kW",SUMPRODUCT(N22:N125,W22:W125,AA22:AA125),SUMPRODUCT(L22:L125,AA22:AA125))</f>
        <v>23614.780137746791</v>
      </c>
      <c r="AB142" s="290">
        <f>IF(AB21="kW",SUMPRODUCT(N22:N125,W22:W125,AB22:AB125),SUMPRODUCT(L22:L125,AB22:AB125))</f>
        <v>0</v>
      </c>
      <c r="AC142" s="290">
        <f>IF(AC21="kW",SUMPRODUCT(N22:N125,W22:W125,AC22:AC125),SUMPRODUCT(L22:L125, AC22:AC125))</f>
        <v>0</v>
      </c>
      <c r="AD142" s="290">
        <f>IF(AD21="kW",SUMPRODUCT(N22:N125,W22:W125,AD22:AD125),SUMPRODUCT(L22:L125, AD22:AD125))</f>
        <v>0</v>
      </c>
      <c r="AE142" s="290">
        <f>IF(AE21="kW",SUMPRODUCT(N22:N125,W22:W125,AE22:AE125),SUMPRODUCT(L22:L125,AE22:AE125))</f>
        <v>0</v>
      </c>
      <c r="AF142" s="290">
        <f>IF(AF21="kW",SUMPRODUCT(N22:N125,W22:W125,AF22:AF125),SUMPRODUCT(L22:L125,AF22:AF125))</f>
        <v>0</v>
      </c>
      <c r="AG142" s="290">
        <f>IF(AG21="kW",SUMPRODUCT(N22:N125,W22:W125,AG22:AG125),SUMPRODUCT(L22:L125,AG22:AG125))</f>
        <v>0</v>
      </c>
      <c r="AH142" s="290">
        <f>IF(AH21="kW",SUMPRODUCT(N22:N125,W22:W125,AH22:AH125),SUMPRODUCT(L22:L125,AH22:AH125))</f>
        <v>0</v>
      </c>
      <c r="AI142" s="290">
        <f>IF(AI21="kW",SUMPRODUCT(N22:N125,W22:W125,AI22:AI125),SUMPRODUCT(L22:L125,AI22:AI125))</f>
        <v>0</v>
      </c>
      <c r="AJ142" s="290">
        <f>IF(AJ21="kW",SUMPRODUCT(N22:N125,W22:W125,AJ22:AJ125),SUMPRODUCT(L22:L125,AJ22:AJ125))</f>
        <v>0</v>
      </c>
      <c r="AK142" s="290">
        <f>IF(AK21="kW",SUMPRODUCT(N22:N125,W22:W125,AK22:AK125),SUMPRODUCT(L22:L125,AK22:AK125))</f>
        <v>0</v>
      </c>
      <c r="AL142" s="290">
        <f>IF(AL21="kW",SUMPRODUCT(N22:N125,W22:W125,AL22:AL125),SUMPRODUCT(L22:L125,AL22:AL125))</f>
        <v>0</v>
      </c>
      <c r="AM142" s="336"/>
    </row>
    <row r="143" spans="1:40" ht="15">
      <c r="B143" s="357" t="s">
        <v>223</v>
      </c>
      <c r="C143" s="358"/>
      <c r="D143" s="359"/>
      <c r="E143" s="359"/>
      <c r="F143" s="359"/>
      <c r="G143" s="359"/>
      <c r="H143" s="359"/>
      <c r="I143" s="359"/>
      <c r="J143" s="359"/>
      <c r="K143" s="359"/>
      <c r="L143" s="359"/>
      <c r="M143" s="359"/>
      <c r="N143" s="359"/>
      <c r="O143" s="360"/>
      <c r="P143" s="361"/>
      <c r="Q143" s="362"/>
      <c r="R143" s="360"/>
      <c r="S143" s="363"/>
      <c r="T143" s="364"/>
      <c r="U143" s="364"/>
      <c r="V143" s="360"/>
      <c r="W143" s="360"/>
      <c r="X143" s="364"/>
      <c r="Y143" s="325">
        <f>SUMPRODUCT(M22:M125,Y22:Y125)</f>
        <v>2029987.6780446535</v>
      </c>
      <c r="Z143" s="325">
        <f>SUMPRODUCT(M22:M125,Z22:Z125)</f>
        <v>1192427.5362835091</v>
      </c>
      <c r="AA143" s="325">
        <f>IF(AA21="kW",SUMPRODUCT(N22:N125,X22:X125,AA22:AA125),SUMPRODUCT(M22:M125,AA22:AA125))</f>
        <v>23614.780137746791</v>
      </c>
      <c r="AB143" s="325">
        <f>IF(AB21="kW",SUMPRODUCT(N22:N125,X22:X125,AB22:AB125),SUMPRODUCT(M22:M125, AB22:AB125))</f>
        <v>0</v>
      </c>
      <c r="AC143" s="325">
        <f>IF(AC21="kW",SUMPRODUCT(N22:N125,X22:X125,AC22:AC125),SUMPRODUCT(M22:M125, AC22:AC125))</f>
        <v>0</v>
      </c>
      <c r="AD143" s="325">
        <f>IF(AD21="kW",SUMPRODUCT(N22:N125,X22:X125,AD22:AD125),SUMPRODUCT(M22:M125, AD22:AD125))</f>
        <v>0</v>
      </c>
      <c r="AE143" s="325">
        <f>IF(AE21="kW",SUMPRODUCT(N22:N125,X22:X125, AE22:AE125),SUMPRODUCT(M22:M125,AE22:AE125))</f>
        <v>0</v>
      </c>
      <c r="AF143" s="325">
        <f>IF(AF21="kW",SUMPRODUCT(N22:N125,X22:X125, AF22:AF125),SUMPRODUCT(M22:M125,AF22:AF125))</f>
        <v>0</v>
      </c>
      <c r="AG143" s="325">
        <f>IF(AG21="kW",SUMPRODUCT(N22:N125,X22:X125, AG22:AG125),SUMPRODUCT(M22:M125,AG22:AG125))</f>
        <v>0</v>
      </c>
      <c r="AH143" s="325">
        <f>IF(AH21="kW",SUMPRODUCT(N22:N125,X22:X125, AH22:AH125),SUMPRODUCT(M22:M125,AH22:AH125))</f>
        <v>0</v>
      </c>
      <c r="AI143" s="325">
        <f>IF(AI21="kW",SUMPRODUCT(N22:N125,X22:X125, AI22:AI125),SUMPRODUCT(M22:M125,AI22:AI125))</f>
        <v>0</v>
      </c>
      <c r="AJ143" s="325">
        <f>IF(AJ21="kW",SUMPRODUCT(N22:N125,X22:X125, AJ22:AJ125),SUMPRODUCT(M22:M125,AJ22:AJ125))</f>
        <v>0</v>
      </c>
      <c r="AK143" s="325">
        <f>IF(AK21="kW",SUMPRODUCT(N22:N125,X22:X125, AK22:AK125),SUMPRODUCT(M22:M125,AK22:AK125))</f>
        <v>0</v>
      </c>
      <c r="AL143" s="325">
        <f>IF(AL21="kW",SUMPRODUCT(N22:N125,X22:X125, AL22:AL125),SUMPRODUCT(M22:M125,AL22:AL125))</f>
        <v>0</v>
      </c>
      <c r="AM143" s="365"/>
      <c r="AN143" s="366"/>
    </row>
    <row r="144" spans="1:40" ht="21.75" customHeight="1">
      <c r="B144" s="367" t="s">
        <v>585</v>
      </c>
      <c r="C144" s="368"/>
      <c r="D144" s="369"/>
      <c r="E144" s="369"/>
      <c r="F144" s="369"/>
      <c r="G144" s="369"/>
      <c r="H144" s="369"/>
      <c r="I144" s="369"/>
      <c r="J144" s="369"/>
      <c r="K144" s="369"/>
      <c r="L144" s="369"/>
      <c r="M144" s="369"/>
      <c r="N144" s="369"/>
      <c r="O144" s="369"/>
      <c r="P144" s="369"/>
      <c r="Q144" s="369"/>
      <c r="R144" s="369"/>
      <c r="S144" s="370"/>
      <c r="T144" s="371"/>
      <c r="U144" s="369"/>
      <c r="V144" s="369"/>
      <c r="W144" s="369"/>
      <c r="X144" s="369"/>
      <c r="Y144" s="372"/>
      <c r="Z144" s="372"/>
      <c r="AA144" s="372"/>
      <c r="AB144" s="372"/>
      <c r="AC144" s="372"/>
      <c r="AD144" s="372"/>
      <c r="AE144" s="372"/>
      <c r="AF144" s="372"/>
      <c r="AG144" s="372"/>
      <c r="AH144" s="372"/>
      <c r="AI144" s="372"/>
      <c r="AJ144" s="372"/>
      <c r="AK144" s="372"/>
      <c r="AL144" s="372"/>
      <c r="AM144" s="373"/>
      <c r="AN144" s="366"/>
    </row>
    <row r="146" spans="1:39" ht="15.75">
      <c r="B146" s="279" t="s">
        <v>242</v>
      </c>
      <c r="C146" s="280"/>
      <c r="D146" s="589" t="s">
        <v>525</v>
      </c>
      <c r="F146" s="589"/>
      <c r="O146" s="280"/>
      <c r="Y146" s="269"/>
      <c r="Z146" s="266"/>
      <c r="AA146" s="266"/>
      <c r="AB146" s="266"/>
      <c r="AC146" s="266"/>
      <c r="AD146" s="266"/>
      <c r="AE146" s="266"/>
      <c r="AF146" s="266"/>
      <c r="AG146" s="266"/>
      <c r="AH146" s="266"/>
      <c r="AI146" s="266"/>
      <c r="AJ146" s="266"/>
      <c r="AK146" s="266"/>
      <c r="AL146" s="266"/>
      <c r="AM146" s="281"/>
    </row>
    <row r="147" spans="1:39" ht="34.5" customHeight="1">
      <c r="B147" s="1168" t="s">
        <v>211</v>
      </c>
      <c r="C147" s="1170" t="s">
        <v>33</v>
      </c>
      <c r="D147" s="283" t="s">
        <v>421</v>
      </c>
      <c r="E147" s="1172" t="s">
        <v>209</v>
      </c>
      <c r="F147" s="1173"/>
      <c r="G147" s="1173"/>
      <c r="H147" s="1173"/>
      <c r="I147" s="1173"/>
      <c r="J147" s="1173"/>
      <c r="K147" s="1173"/>
      <c r="L147" s="1173"/>
      <c r="M147" s="1174"/>
      <c r="N147" s="1178" t="s">
        <v>213</v>
      </c>
      <c r="O147" s="283" t="s">
        <v>422</v>
      </c>
      <c r="P147" s="1172" t="s">
        <v>212</v>
      </c>
      <c r="Q147" s="1173"/>
      <c r="R147" s="1173"/>
      <c r="S147" s="1173"/>
      <c r="T147" s="1173"/>
      <c r="U147" s="1173"/>
      <c r="V147" s="1173"/>
      <c r="W147" s="1173"/>
      <c r="X147" s="1174"/>
      <c r="Y147" s="1175" t="s">
        <v>243</v>
      </c>
      <c r="Z147" s="1176"/>
      <c r="AA147" s="1176"/>
      <c r="AB147" s="1176"/>
      <c r="AC147" s="1176"/>
      <c r="AD147" s="1176"/>
      <c r="AE147" s="1176"/>
      <c r="AF147" s="1176"/>
      <c r="AG147" s="1176"/>
      <c r="AH147" s="1176"/>
      <c r="AI147" s="1176"/>
      <c r="AJ147" s="1176"/>
      <c r="AK147" s="1176"/>
      <c r="AL147" s="1176"/>
      <c r="AM147" s="1177"/>
    </row>
    <row r="148" spans="1:39" ht="60.75" customHeight="1">
      <c r="B148" s="1169"/>
      <c r="C148" s="1171"/>
      <c r="D148" s="284">
        <v>2012</v>
      </c>
      <c r="E148" s="284">
        <v>2013</v>
      </c>
      <c r="F148" s="284">
        <v>2014</v>
      </c>
      <c r="G148" s="284">
        <v>2015</v>
      </c>
      <c r="H148" s="284">
        <v>2016</v>
      </c>
      <c r="I148" s="284">
        <v>2017</v>
      </c>
      <c r="J148" s="284">
        <v>2018</v>
      </c>
      <c r="K148" s="284">
        <v>2019</v>
      </c>
      <c r="L148" s="284">
        <v>2020</v>
      </c>
      <c r="M148" s="284">
        <v>2021</v>
      </c>
      <c r="N148" s="1179"/>
      <c r="O148" s="284">
        <v>2012</v>
      </c>
      <c r="P148" s="284">
        <v>2013</v>
      </c>
      <c r="Q148" s="284">
        <v>2014</v>
      </c>
      <c r="R148" s="284">
        <v>2015</v>
      </c>
      <c r="S148" s="284">
        <v>2016</v>
      </c>
      <c r="T148" s="284">
        <v>2017</v>
      </c>
      <c r="U148" s="284">
        <v>2018</v>
      </c>
      <c r="V148" s="284">
        <v>2019</v>
      </c>
      <c r="W148" s="284">
        <v>2020</v>
      </c>
      <c r="X148" s="284">
        <v>2021</v>
      </c>
      <c r="Y148" s="284" t="str">
        <f>'1.  LRAMVA Summary'!D52</f>
        <v>Residential</v>
      </c>
      <c r="Z148" s="284" t="str">
        <f>'1.  LRAMVA Summary'!E52</f>
        <v>GS&lt;50 kW</v>
      </c>
      <c r="AA148" s="284" t="str">
        <f>'1.  LRAMVA Summary'!F52</f>
        <v>General Service 50 - 4,999 kW</v>
      </c>
      <c r="AB148" s="284" t="str">
        <f>'1.  LRAMVA Summary'!G52</f>
        <v>Co-Generation 1,000 - 4,999 kW</v>
      </c>
      <c r="AC148" s="284" t="str">
        <f>'1.  LRAMVA Summary'!H52</f>
        <v>Large User</v>
      </c>
      <c r="AD148" s="284" t="str">
        <f>'1.  LRAMVA Summary'!I52</f>
        <v>Street Lighting</v>
      </c>
      <c r="AE148" s="284" t="str">
        <f>'1.  LRAMVA Summary'!J52</f>
        <v>Sentinel Lighting</v>
      </c>
      <c r="AF148" s="284" t="str">
        <f>'1.  LRAMVA Summary'!K52</f>
        <v>Unmetered Scattered Load</v>
      </c>
      <c r="AG148" s="284" t="str">
        <f>'1.  LRAMVA Summary'!L52</f>
        <v/>
      </c>
      <c r="AH148" s="284" t="str">
        <f>'1.  LRAMVA Summary'!M52</f>
        <v/>
      </c>
      <c r="AI148" s="284" t="str">
        <f>'1.  LRAMVA Summary'!N52</f>
        <v/>
      </c>
      <c r="AJ148" s="284" t="str">
        <f>'1.  LRAMVA Summary'!O52</f>
        <v/>
      </c>
      <c r="AK148" s="284" t="str">
        <f>'1.  LRAMVA Summary'!P52</f>
        <v/>
      </c>
      <c r="AL148" s="284" t="str">
        <f>'1.  LRAMVA Summary'!Q52</f>
        <v/>
      </c>
      <c r="AM148" s="286" t="str">
        <f>'1.  LRAMVA Summary'!R52</f>
        <v>Total</v>
      </c>
    </row>
    <row r="149" spans="1:39" ht="15.75" customHeight="1">
      <c r="A149" s="509"/>
      <c r="B149" s="287" t="s">
        <v>0</v>
      </c>
      <c r="C149" s="288"/>
      <c r="D149" s="288"/>
      <c r="E149" s="288"/>
      <c r="F149" s="288"/>
      <c r="G149" s="288"/>
      <c r="H149" s="288"/>
      <c r="I149" s="288"/>
      <c r="J149" s="288"/>
      <c r="K149" s="288"/>
      <c r="L149" s="288"/>
      <c r="M149" s="288"/>
      <c r="N149" s="289"/>
      <c r="O149" s="288"/>
      <c r="P149" s="288"/>
      <c r="Q149" s="288"/>
      <c r="R149" s="288"/>
      <c r="S149" s="288"/>
      <c r="T149" s="288"/>
      <c r="U149" s="288"/>
      <c r="V149" s="288"/>
      <c r="W149" s="288"/>
      <c r="X149" s="288"/>
      <c r="Y149" s="290" t="str">
        <f>'1.  LRAMVA Summary'!D53</f>
        <v>kWh</v>
      </c>
      <c r="Z149" s="290" t="str">
        <f>'1.  LRAMVA Summary'!E53</f>
        <v>kWh</v>
      </c>
      <c r="AA149" s="290" t="str">
        <f>'1.  LRAMVA Summary'!F53</f>
        <v>kW</v>
      </c>
      <c r="AB149" s="290" t="str">
        <f>'1.  LRAMVA Summary'!G53</f>
        <v>kW</v>
      </c>
      <c r="AC149" s="290" t="str">
        <f>'1.  LRAMVA Summary'!H53</f>
        <v>kW</v>
      </c>
      <c r="AD149" s="290" t="str">
        <f>'1.  LRAMVA Summary'!I53</f>
        <v>kW</v>
      </c>
      <c r="AE149" s="290" t="str">
        <f>'1.  LRAMVA Summary'!J53</f>
        <v>kW</v>
      </c>
      <c r="AF149" s="290" t="str">
        <f>'1.  LRAMVA Summary'!K53</f>
        <v>kWh</v>
      </c>
      <c r="AG149" s="290">
        <f>'1.  LRAMVA Summary'!L53</f>
        <v>0</v>
      </c>
      <c r="AH149" s="290">
        <f>'1.  LRAMVA Summary'!M53</f>
        <v>0</v>
      </c>
      <c r="AI149" s="290">
        <f>'1.  LRAMVA Summary'!N53</f>
        <v>0</v>
      </c>
      <c r="AJ149" s="290">
        <f>'1.  LRAMVA Summary'!O53</f>
        <v>0</v>
      </c>
      <c r="AK149" s="290">
        <f>'1.  LRAMVA Summary'!P53</f>
        <v>0</v>
      </c>
      <c r="AL149" s="290">
        <f>'1.  LRAMVA Summary'!Q53</f>
        <v>0</v>
      </c>
      <c r="AM149" s="374"/>
    </row>
    <row r="150" spans="1:39" ht="15" outlineLevel="1">
      <c r="A150" s="508">
        <v>1</v>
      </c>
      <c r="B150" s="293" t="s">
        <v>1</v>
      </c>
      <c r="C150" s="290" t="s">
        <v>25</v>
      </c>
      <c r="D150" s="294">
        <f>'7. Persistence Report'!AR44</f>
        <v>855872.57084482047</v>
      </c>
      <c r="E150" s="294">
        <f>'7. Persistence Report'!AS44</f>
        <v>855872.57084482047</v>
      </c>
      <c r="F150" s="294">
        <f>'7. Persistence Report'!AT44</f>
        <v>855872.57084482047</v>
      </c>
      <c r="G150" s="294">
        <f>'7. Persistence Report'!AU44</f>
        <v>833428.34379982296</v>
      </c>
      <c r="H150" s="294">
        <f>'7. Persistence Report'!AV44</f>
        <v>466327.5741558944</v>
      </c>
      <c r="I150" s="294">
        <f>'7. Persistence Report'!AW44</f>
        <v>0</v>
      </c>
      <c r="J150" s="294">
        <f>'7. Persistence Report'!AX44</f>
        <v>0</v>
      </c>
      <c r="K150" s="294">
        <f>'7. Persistence Report'!AY44</f>
        <v>0</v>
      </c>
      <c r="L150" s="294">
        <f>'7. Persistence Report'!AZ44</f>
        <v>0</v>
      </c>
      <c r="M150" s="294">
        <f>'7. Persistence Report'!BA44</f>
        <v>0</v>
      </c>
      <c r="N150" s="290"/>
      <c r="O150" s="294">
        <f>'7. Persistence Report'!M44</f>
        <v>178.8497180755846</v>
      </c>
      <c r="P150" s="294">
        <f>'7. Persistence Report'!N44</f>
        <v>178.8497180755846</v>
      </c>
      <c r="Q150" s="294">
        <f>'7. Persistence Report'!O44</f>
        <v>178.8497180755846</v>
      </c>
      <c r="R150" s="294">
        <f>'7. Persistence Report'!P44</f>
        <v>153.75146132113238</v>
      </c>
      <c r="S150" s="294">
        <f>'7. Persistence Report'!Q44</f>
        <v>61.312620439510439</v>
      </c>
      <c r="T150" s="294">
        <f>'7. Persistence Report'!R44</f>
        <v>0</v>
      </c>
      <c r="U150" s="294">
        <f>'7. Persistence Report'!S44</f>
        <v>0</v>
      </c>
      <c r="V150" s="294">
        <f>'7. Persistence Report'!T44</f>
        <v>0</v>
      </c>
      <c r="W150" s="294">
        <f>'7. Persistence Report'!U44</f>
        <v>0</v>
      </c>
      <c r="X150" s="294">
        <f>'7. Persistence Report'!V44</f>
        <v>0</v>
      </c>
      <c r="Y150" s="409">
        <f>'A. Rate Class Allocations'!G7</f>
        <v>1</v>
      </c>
      <c r="Z150" s="409"/>
      <c r="AA150" s="409"/>
      <c r="AB150" s="409"/>
      <c r="AC150" s="409"/>
      <c r="AD150" s="409"/>
      <c r="AE150" s="409"/>
      <c r="AF150" s="409"/>
      <c r="AG150" s="409"/>
      <c r="AH150" s="409"/>
      <c r="AI150" s="409"/>
      <c r="AJ150" s="409"/>
      <c r="AK150" s="409"/>
      <c r="AL150" s="409"/>
      <c r="AM150" s="295">
        <f>SUM(Y150:AL150)</f>
        <v>1</v>
      </c>
    </row>
    <row r="151" spans="1:39" ht="15" outlineLevel="1">
      <c r="B151" s="293" t="s">
        <v>244</v>
      </c>
      <c r="C151" s="290" t="s">
        <v>163</v>
      </c>
      <c r="D151" s="294"/>
      <c r="E151" s="294"/>
      <c r="F151" s="294"/>
      <c r="G151" s="294"/>
      <c r="H151" s="294"/>
      <c r="I151" s="294"/>
      <c r="J151" s="294"/>
      <c r="K151" s="294"/>
      <c r="L151" s="294"/>
      <c r="M151" s="294"/>
      <c r="N151" s="467"/>
      <c r="O151" s="294"/>
      <c r="P151" s="294"/>
      <c r="Q151" s="294"/>
      <c r="R151" s="294"/>
      <c r="S151" s="294"/>
      <c r="T151" s="294"/>
      <c r="U151" s="294"/>
      <c r="V151" s="294"/>
      <c r="W151" s="294"/>
      <c r="X151" s="294"/>
      <c r="Y151" s="410">
        <f>Y150</f>
        <v>1</v>
      </c>
      <c r="Z151" s="410">
        <f>Z150</f>
        <v>0</v>
      </c>
      <c r="AA151" s="410">
        <f t="shared" ref="AA151:AL151" si="39">AA150</f>
        <v>0</v>
      </c>
      <c r="AB151" s="410">
        <f t="shared" si="39"/>
        <v>0</v>
      </c>
      <c r="AC151" s="410">
        <f t="shared" si="39"/>
        <v>0</v>
      </c>
      <c r="AD151" s="410">
        <f t="shared" si="39"/>
        <v>0</v>
      </c>
      <c r="AE151" s="410">
        <f t="shared" si="39"/>
        <v>0</v>
      </c>
      <c r="AF151" s="410">
        <f t="shared" si="39"/>
        <v>0</v>
      </c>
      <c r="AG151" s="410">
        <f t="shared" si="39"/>
        <v>0</v>
      </c>
      <c r="AH151" s="410">
        <f t="shared" si="39"/>
        <v>0</v>
      </c>
      <c r="AI151" s="410">
        <f t="shared" si="39"/>
        <v>0</v>
      </c>
      <c r="AJ151" s="410">
        <f t="shared" si="39"/>
        <v>0</v>
      </c>
      <c r="AK151" s="410">
        <f t="shared" si="39"/>
        <v>0</v>
      </c>
      <c r="AL151" s="410">
        <f t="shared" si="39"/>
        <v>0</v>
      </c>
      <c r="AM151" s="504"/>
    </row>
    <row r="152" spans="1:39" ht="15.75" outlineLevel="1">
      <c r="A152" s="510"/>
      <c r="B152" s="297"/>
      <c r="C152" s="298"/>
      <c r="D152" s="298"/>
      <c r="E152" s="298"/>
      <c r="F152" s="298"/>
      <c r="G152" s="298"/>
      <c r="H152" s="298"/>
      <c r="I152" s="298"/>
      <c r="J152" s="298"/>
      <c r="K152" s="298"/>
      <c r="L152" s="298"/>
      <c r="M152" s="298"/>
      <c r="N152" s="302"/>
      <c r="O152" s="298"/>
      <c r="P152" s="298"/>
      <c r="Q152" s="298"/>
      <c r="R152" s="298"/>
      <c r="S152" s="298"/>
      <c r="T152" s="298"/>
      <c r="U152" s="298"/>
      <c r="V152" s="298"/>
      <c r="W152" s="298"/>
      <c r="X152" s="298"/>
      <c r="Y152" s="411"/>
      <c r="Z152" s="412"/>
      <c r="AA152" s="412"/>
      <c r="AB152" s="412"/>
      <c r="AC152" s="412"/>
      <c r="AD152" s="412"/>
      <c r="AE152" s="412"/>
      <c r="AF152" s="412"/>
      <c r="AG152" s="412"/>
      <c r="AH152" s="412"/>
      <c r="AI152" s="412"/>
      <c r="AJ152" s="412"/>
      <c r="AK152" s="412"/>
      <c r="AL152" s="412"/>
      <c r="AM152" s="301"/>
    </row>
    <row r="153" spans="1:39" ht="15" outlineLevel="1">
      <c r="A153" s="508">
        <v>2</v>
      </c>
      <c r="B153" s="293" t="s">
        <v>2</v>
      </c>
      <c r="C153" s="290" t="s">
        <v>25</v>
      </c>
      <c r="D153" s="294">
        <f>'7. Persistence Report'!AR43</f>
        <v>17215.249939992696</v>
      </c>
      <c r="E153" s="294">
        <f>'7. Persistence Report'!AS43</f>
        <v>17215.249939992696</v>
      </c>
      <c r="F153" s="294">
        <f>'7. Persistence Report'!AT43</f>
        <v>17215.249939992696</v>
      </c>
      <c r="G153" s="294">
        <f>'7. Persistence Report'!AU43</f>
        <v>17163.334355536423</v>
      </c>
      <c r="H153" s="294">
        <f>'7. Persistence Report'!AV43</f>
        <v>0</v>
      </c>
      <c r="I153" s="294">
        <f>'7. Persistence Report'!AW43</f>
        <v>0</v>
      </c>
      <c r="J153" s="294">
        <f>'7. Persistence Report'!AX43</f>
        <v>0</v>
      </c>
      <c r="K153" s="294">
        <f>'7. Persistence Report'!AY43</f>
        <v>0</v>
      </c>
      <c r="L153" s="294">
        <f>'7. Persistence Report'!AZ43</f>
        <v>0</v>
      </c>
      <c r="M153" s="294">
        <f>'7. Persistence Report'!BA43</f>
        <v>0</v>
      </c>
      <c r="N153" s="290"/>
      <c r="O153" s="294">
        <f>'7. Persistence Report'!M43</f>
        <v>9.6838200119798508</v>
      </c>
      <c r="P153" s="294">
        <f>'7. Persistence Report'!N43</f>
        <v>9.6838200119798508</v>
      </c>
      <c r="Q153" s="294">
        <f>'7. Persistence Report'!O43</f>
        <v>9.6838200119798508</v>
      </c>
      <c r="R153" s="294">
        <f>'7. Persistence Report'!P43</f>
        <v>9.6257654099822609</v>
      </c>
      <c r="S153" s="294">
        <f>'7. Persistence Report'!Q43</f>
        <v>0</v>
      </c>
      <c r="T153" s="294">
        <f>'7. Persistence Report'!R43</f>
        <v>0</v>
      </c>
      <c r="U153" s="294">
        <f>'7. Persistence Report'!S43</f>
        <v>0</v>
      </c>
      <c r="V153" s="294">
        <f>'7. Persistence Report'!T43</f>
        <v>0</v>
      </c>
      <c r="W153" s="294">
        <f>'7. Persistence Report'!U43</f>
        <v>0</v>
      </c>
      <c r="X153" s="294">
        <f>'7. Persistence Report'!V43</f>
        <v>0</v>
      </c>
      <c r="Y153" s="409">
        <f>'A. Rate Class Allocations'!G8</f>
        <v>1</v>
      </c>
      <c r="Z153" s="409"/>
      <c r="AA153" s="409"/>
      <c r="AB153" s="409"/>
      <c r="AC153" s="409"/>
      <c r="AD153" s="409"/>
      <c r="AE153" s="409"/>
      <c r="AF153" s="409"/>
      <c r="AG153" s="409"/>
      <c r="AH153" s="409"/>
      <c r="AI153" s="409"/>
      <c r="AJ153" s="409"/>
      <c r="AK153" s="409"/>
      <c r="AL153" s="409"/>
      <c r="AM153" s="295">
        <f>SUM(Y153:AL153)</f>
        <v>1</v>
      </c>
    </row>
    <row r="154" spans="1:39" ht="15" outlineLevel="1">
      <c r="B154" s="293" t="s">
        <v>244</v>
      </c>
      <c r="C154" s="290" t="s">
        <v>163</v>
      </c>
      <c r="D154" s="294"/>
      <c r="E154" s="294"/>
      <c r="F154" s="294"/>
      <c r="G154" s="294"/>
      <c r="H154" s="294"/>
      <c r="I154" s="294"/>
      <c r="J154" s="294"/>
      <c r="K154" s="294"/>
      <c r="L154" s="294"/>
      <c r="M154" s="294"/>
      <c r="N154" s="467"/>
      <c r="O154" s="294"/>
      <c r="P154" s="294"/>
      <c r="Q154" s="294"/>
      <c r="R154" s="294"/>
      <c r="S154" s="294"/>
      <c r="T154" s="294"/>
      <c r="U154" s="294"/>
      <c r="V154" s="294"/>
      <c r="W154" s="294"/>
      <c r="X154" s="294"/>
      <c r="Y154" s="410">
        <f>Y153</f>
        <v>1</v>
      </c>
      <c r="Z154" s="410">
        <f>Z153</f>
        <v>0</v>
      </c>
      <c r="AA154" s="410">
        <f t="shared" ref="AA154:AL154" si="40">AA153</f>
        <v>0</v>
      </c>
      <c r="AB154" s="410">
        <f t="shared" si="40"/>
        <v>0</v>
      </c>
      <c r="AC154" s="410">
        <f t="shared" si="40"/>
        <v>0</v>
      </c>
      <c r="AD154" s="410">
        <f t="shared" si="40"/>
        <v>0</v>
      </c>
      <c r="AE154" s="410">
        <f t="shared" si="40"/>
        <v>0</v>
      </c>
      <c r="AF154" s="410">
        <f t="shared" si="40"/>
        <v>0</v>
      </c>
      <c r="AG154" s="410">
        <f t="shared" si="40"/>
        <v>0</v>
      </c>
      <c r="AH154" s="410">
        <f t="shared" si="40"/>
        <v>0</v>
      </c>
      <c r="AI154" s="410">
        <f t="shared" si="40"/>
        <v>0</v>
      </c>
      <c r="AJ154" s="410">
        <f t="shared" si="40"/>
        <v>0</v>
      </c>
      <c r="AK154" s="410">
        <f t="shared" si="40"/>
        <v>0</v>
      </c>
      <c r="AL154" s="410">
        <f t="shared" si="40"/>
        <v>0</v>
      </c>
      <c r="AM154" s="504"/>
    </row>
    <row r="155" spans="1:39" ht="15.75" outlineLevel="1">
      <c r="A155" s="510"/>
      <c r="B155" s="297"/>
      <c r="C155" s="298"/>
      <c r="D155" s="303"/>
      <c r="E155" s="303"/>
      <c r="F155" s="303"/>
      <c r="G155" s="303"/>
      <c r="H155" s="303"/>
      <c r="I155" s="303"/>
      <c r="J155" s="303"/>
      <c r="K155" s="303"/>
      <c r="L155" s="303"/>
      <c r="M155" s="303"/>
      <c r="N155" s="302"/>
      <c r="O155" s="303"/>
      <c r="P155" s="303"/>
      <c r="Q155" s="303"/>
      <c r="R155" s="303"/>
      <c r="S155" s="303"/>
      <c r="T155" s="303"/>
      <c r="U155" s="303"/>
      <c r="V155" s="303"/>
      <c r="W155" s="303"/>
      <c r="X155" s="303"/>
      <c r="Y155" s="411"/>
      <c r="Z155" s="412"/>
      <c r="AA155" s="412"/>
      <c r="AB155" s="412"/>
      <c r="AC155" s="412"/>
      <c r="AD155" s="412"/>
      <c r="AE155" s="412"/>
      <c r="AF155" s="412"/>
      <c r="AG155" s="412"/>
      <c r="AH155" s="412"/>
      <c r="AI155" s="412"/>
      <c r="AJ155" s="412"/>
      <c r="AK155" s="412"/>
      <c r="AL155" s="412"/>
      <c r="AM155" s="301"/>
    </row>
    <row r="156" spans="1:39" ht="15" outlineLevel="1">
      <c r="A156" s="508">
        <v>3</v>
      </c>
      <c r="B156" s="293" t="s">
        <v>3</v>
      </c>
      <c r="C156" s="290" t="s">
        <v>25</v>
      </c>
      <c r="D156" s="294">
        <f>'7. Persistence Report'!AR47</f>
        <v>1100981.4338764725</v>
      </c>
      <c r="E156" s="294">
        <f>'7. Persistence Report'!AS47</f>
        <v>1100981.4338764725</v>
      </c>
      <c r="F156" s="294">
        <f>'7. Persistence Report'!AT47</f>
        <v>1100981.4338764725</v>
      </c>
      <c r="G156" s="294">
        <f>'7. Persistence Report'!AU47</f>
        <v>1100981.4338764725</v>
      </c>
      <c r="H156" s="294">
        <f>'7. Persistence Report'!AV47</f>
        <v>1100981.4338764725</v>
      </c>
      <c r="I156" s="294">
        <f>'7. Persistence Report'!AW47</f>
        <v>1100981.4338764725</v>
      </c>
      <c r="J156" s="294">
        <f>'7. Persistence Report'!AX47</f>
        <v>1100981.4338764725</v>
      </c>
      <c r="K156" s="294">
        <f>'7. Persistence Report'!AY47</f>
        <v>1100981.4338764725</v>
      </c>
      <c r="L156" s="294">
        <f>'7. Persistence Report'!AZ47</f>
        <v>1100981.4338764725</v>
      </c>
      <c r="M156" s="294">
        <f>'7. Persistence Report'!BA47</f>
        <v>1100981.4338764725</v>
      </c>
      <c r="N156" s="290"/>
      <c r="O156" s="294">
        <f>'7. Persistence Report'!M47</f>
        <v>651.58252157138111</v>
      </c>
      <c r="P156" s="294">
        <f>'7. Persistence Report'!N47</f>
        <v>651.58252157138111</v>
      </c>
      <c r="Q156" s="294">
        <f>'7. Persistence Report'!O47</f>
        <v>651.58252157138111</v>
      </c>
      <c r="R156" s="294">
        <f>'7. Persistence Report'!P47</f>
        <v>651.58252157138111</v>
      </c>
      <c r="S156" s="294">
        <f>'7. Persistence Report'!Q47</f>
        <v>651.58252157138111</v>
      </c>
      <c r="T156" s="294">
        <f>'7. Persistence Report'!R47</f>
        <v>651.58252157138111</v>
      </c>
      <c r="U156" s="294">
        <f>'7. Persistence Report'!S47</f>
        <v>651.58252157138111</v>
      </c>
      <c r="V156" s="294">
        <f>'7. Persistence Report'!T47</f>
        <v>651.58252157138111</v>
      </c>
      <c r="W156" s="294">
        <f>'7. Persistence Report'!U47</f>
        <v>651.58252157138111</v>
      </c>
      <c r="X156" s="294">
        <f>'7. Persistence Report'!V47</f>
        <v>651.58252157138111</v>
      </c>
      <c r="Y156" s="409">
        <f>'A. Rate Class Allocations'!G9</f>
        <v>1</v>
      </c>
      <c r="Z156" s="409"/>
      <c r="AA156" s="409"/>
      <c r="AB156" s="409"/>
      <c r="AC156" s="409"/>
      <c r="AD156" s="409"/>
      <c r="AE156" s="409"/>
      <c r="AF156" s="409"/>
      <c r="AG156" s="409"/>
      <c r="AH156" s="409"/>
      <c r="AI156" s="409"/>
      <c r="AJ156" s="409"/>
      <c r="AK156" s="409"/>
      <c r="AL156" s="409"/>
      <c r="AM156" s="295">
        <f>SUM(Y156:AL156)</f>
        <v>1</v>
      </c>
    </row>
    <row r="157" spans="1:39" ht="15" outlineLevel="1">
      <c r="B157" s="293" t="s">
        <v>244</v>
      </c>
      <c r="C157" s="290" t="s">
        <v>163</v>
      </c>
      <c r="D157" s="294">
        <f>'7. Persistence Report'!AR76+'7. Persistence Report'!AR83</f>
        <v>13782.709759182977</v>
      </c>
      <c r="E157" s="294">
        <f>'7. Persistence Report'!AS76+'7. Persistence Report'!AS83</f>
        <v>13782.709759182977</v>
      </c>
      <c r="F157" s="294">
        <f>'7. Persistence Report'!AT76+'7. Persistence Report'!AT83</f>
        <v>13782.709759182977</v>
      </c>
      <c r="G157" s="294">
        <f>'7. Persistence Report'!AU76+'7. Persistence Report'!AU83</f>
        <v>13782.709759182977</v>
      </c>
      <c r="H157" s="294">
        <f>'7. Persistence Report'!AV76+'7. Persistence Report'!AV83</f>
        <v>13782.709759182977</v>
      </c>
      <c r="I157" s="294">
        <f>'7. Persistence Report'!AW76+'7. Persistence Report'!AW83</f>
        <v>13782.709759182977</v>
      </c>
      <c r="J157" s="294">
        <f>'7. Persistence Report'!AX76+'7. Persistence Report'!AX83</f>
        <v>13782.709759182977</v>
      </c>
      <c r="K157" s="294">
        <f>'7. Persistence Report'!AY76+'7. Persistence Report'!AY83</f>
        <v>13782.709759182977</v>
      </c>
      <c r="L157" s="294">
        <f>'7. Persistence Report'!AZ76+'7. Persistence Report'!AZ83</f>
        <v>13782.709759182977</v>
      </c>
      <c r="M157" s="294">
        <f>'7. Persistence Report'!BA76+'7. Persistence Report'!BA83</f>
        <v>13782.709759182977</v>
      </c>
      <c r="N157" s="467"/>
      <c r="O157" s="294">
        <f>'7. Persistence Report'!M76+'7. Persistence Report'!M83</f>
        <v>7.0453351146003511</v>
      </c>
      <c r="P157" s="294">
        <f>'7. Persistence Report'!N76+'7. Persistence Report'!N83</f>
        <v>7.0453351146003511</v>
      </c>
      <c r="Q157" s="294">
        <f>'7. Persistence Report'!O76+'7. Persistence Report'!O83</f>
        <v>7.0453351146003511</v>
      </c>
      <c r="R157" s="294">
        <f>'7. Persistence Report'!P76+'7. Persistence Report'!P83</f>
        <v>7.0453351146003511</v>
      </c>
      <c r="S157" s="294">
        <f>'7. Persistence Report'!Q76+'7. Persistence Report'!Q83</f>
        <v>7.0453351146003511</v>
      </c>
      <c r="T157" s="294">
        <f>'7. Persistence Report'!R76+'7. Persistence Report'!R83</f>
        <v>7.0453351146003511</v>
      </c>
      <c r="U157" s="294">
        <f>'7. Persistence Report'!S76+'7. Persistence Report'!S83</f>
        <v>7.0453351146003511</v>
      </c>
      <c r="V157" s="294">
        <f>'7. Persistence Report'!T76+'7. Persistence Report'!T83</f>
        <v>7.0453351146003511</v>
      </c>
      <c r="W157" s="294">
        <f>'7. Persistence Report'!U76+'7. Persistence Report'!U83</f>
        <v>7.0453351146003511</v>
      </c>
      <c r="X157" s="294">
        <f>'7. Persistence Report'!V76+'7. Persistence Report'!V83</f>
        <v>7.0453351146003511</v>
      </c>
      <c r="Y157" s="410">
        <f>Y156</f>
        <v>1</v>
      </c>
      <c r="Z157" s="410">
        <f>Z156</f>
        <v>0</v>
      </c>
      <c r="AA157" s="410">
        <f t="shared" ref="AA157:AL157" si="41">AA156</f>
        <v>0</v>
      </c>
      <c r="AB157" s="410">
        <f t="shared" si="41"/>
        <v>0</v>
      </c>
      <c r="AC157" s="410">
        <f t="shared" si="41"/>
        <v>0</v>
      </c>
      <c r="AD157" s="410">
        <f t="shared" si="41"/>
        <v>0</v>
      </c>
      <c r="AE157" s="410">
        <f t="shared" si="41"/>
        <v>0</v>
      </c>
      <c r="AF157" s="410">
        <f t="shared" si="41"/>
        <v>0</v>
      </c>
      <c r="AG157" s="410">
        <f t="shared" si="41"/>
        <v>0</v>
      </c>
      <c r="AH157" s="410">
        <f t="shared" si="41"/>
        <v>0</v>
      </c>
      <c r="AI157" s="410">
        <f t="shared" si="41"/>
        <v>0</v>
      </c>
      <c r="AJ157" s="410">
        <f t="shared" si="41"/>
        <v>0</v>
      </c>
      <c r="AK157" s="410">
        <f t="shared" si="41"/>
        <v>0</v>
      </c>
      <c r="AL157" s="410">
        <f t="shared" si="41"/>
        <v>0</v>
      </c>
      <c r="AM157" s="504"/>
    </row>
    <row r="158" spans="1:39" ht="15" outlineLevel="1">
      <c r="B158" s="293"/>
      <c r="C158" s="304"/>
      <c r="D158" s="290"/>
      <c r="E158" s="290"/>
      <c r="F158" s="290"/>
      <c r="G158" s="290"/>
      <c r="H158" s="290"/>
      <c r="I158" s="290"/>
      <c r="J158" s="290"/>
      <c r="K158" s="290"/>
      <c r="L158" s="290"/>
      <c r="M158" s="290"/>
      <c r="N158" s="282"/>
      <c r="O158" s="290"/>
      <c r="P158" s="290"/>
      <c r="Q158" s="290"/>
      <c r="R158" s="290"/>
      <c r="S158" s="290"/>
      <c r="T158" s="290"/>
      <c r="U158" s="290"/>
      <c r="V158" s="290"/>
      <c r="W158" s="290"/>
      <c r="X158" s="290"/>
      <c r="Y158" s="411"/>
      <c r="Z158" s="411"/>
      <c r="AA158" s="411"/>
      <c r="AB158" s="411"/>
      <c r="AC158" s="411"/>
      <c r="AD158" s="411"/>
      <c r="AE158" s="411"/>
      <c r="AF158" s="411"/>
      <c r="AG158" s="411"/>
      <c r="AH158" s="411"/>
      <c r="AI158" s="411"/>
      <c r="AJ158" s="411"/>
      <c r="AK158" s="411"/>
      <c r="AL158" s="411"/>
      <c r="AM158" s="305"/>
    </row>
    <row r="159" spans="1:39" ht="15" outlineLevel="1">
      <c r="A159" s="508">
        <v>4</v>
      </c>
      <c r="B159" s="293" t="s">
        <v>4</v>
      </c>
      <c r="C159" s="290" t="s">
        <v>25</v>
      </c>
      <c r="D159" s="294">
        <f>'7. Persistence Report'!AR46</f>
        <v>38182.472865509808</v>
      </c>
      <c r="E159" s="294">
        <f>'7. Persistence Report'!AS46</f>
        <v>38182.472865509808</v>
      </c>
      <c r="F159" s="294">
        <f>'7. Persistence Report'!AT46</f>
        <v>38182.472865509808</v>
      </c>
      <c r="G159" s="294">
        <f>'7. Persistence Report'!AU46</f>
        <v>38182.472865509808</v>
      </c>
      <c r="H159" s="294">
        <f>'7. Persistence Report'!AV46</f>
        <v>37608.838887985548</v>
      </c>
      <c r="I159" s="294">
        <f>'7. Persistence Report'!AW46</f>
        <v>37608.838887985548</v>
      </c>
      <c r="J159" s="294">
        <f>'7. Persistence Report'!AX46</f>
        <v>17709.87438417333</v>
      </c>
      <c r="K159" s="294">
        <f>'7. Persistence Report'!AY46</f>
        <v>17612.1330505894</v>
      </c>
      <c r="L159" s="294">
        <f>'7. Persistence Report'!AZ46</f>
        <v>17612.1330505894</v>
      </c>
      <c r="M159" s="294">
        <f>'7. Persistence Report'!BA46</f>
        <v>17612.1330505894</v>
      </c>
      <c r="N159" s="290"/>
      <c r="O159" s="294">
        <f>'7. Persistence Report'!M46</f>
        <v>6.2922503370783707</v>
      </c>
      <c r="P159" s="294">
        <f>'7. Persistence Report'!N46</f>
        <v>6.2922503370783707</v>
      </c>
      <c r="Q159" s="294">
        <f>'7. Persistence Report'!O46</f>
        <v>6.2922503370783707</v>
      </c>
      <c r="R159" s="294">
        <f>'7. Persistence Report'!P46</f>
        <v>6.2922503370783707</v>
      </c>
      <c r="S159" s="294">
        <f>'7. Persistence Report'!Q46</f>
        <v>6.2656893916396879</v>
      </c>
      <c r="T159" s="294">
        <f>'7. Persistence Report'!R46</f>
        <v>6.2656893916396879</v>
      </c>
      <c r="U159" s="294">
        <f>'7. Persistence Report'!S46</f>
        <v>5.3443086311186079</v>
      </c>
      <c r="V159" s="294">
        <f>'7. Persistence Report'!T46</f>
        <v>5.3331509446364249</v>
      </c>
      <c r="W159" s="294">
        <f>'7. Persistence Report'!U46</f>
        <v>5.3331509446364249</v>
      </c>
      <c r="X159" s="294">
        <f>'7. Persistence Report'!V46</f>
        <v>5.3331509446364249</v>
      </c>
      <c r="Y159" s="409">
        <f>'A. Rate Class Allocations'!G10</f>
        <v>1</v>
      </c>
      <c r="Z159" s="409"/>
      <c r="AA159" s="409"/>
      <c r="AB159" s="409"/>
      <c r="AC159" s="409"/>
      <c r="AD159" s="409"/>
      <c r="AE159" s="409"/>
      <c r="AF159" s="409"/>
      <c r="AG159" s="409"/>
      <c r="AH159" s="409"/>
      <c r="AI159" s="409"/>
      <c r="AJ159" s="409"/>
      <c r="AK159" s="409"/>
      <c r="AL159" s="409"/>
      <c r="AM159" s="295">
        <f>SUM(Y159:AL159)</f>
        <v>1</v>
      </c>
    </row>
    <row r="160" spans="1:39" ht="15" outlineLevel="1">
      <c r="B160" s="293" t="s">
        <v>244</v>
      </c>
      <c r="C160" s="290" t="s">
        <v>163</v>
      </c>
      <c r="D160" s="294"/>
      <c r="E160" s="294"/>
      <c r="F160" s="294"/>
      <c r="G160" s="294"/>
      <c r="H160" s="294"/>
      <c r="I160" s="294"/>
      <c r="J160" s="294"/>
      <c r="K160" s="294"/>
      <c r="L160" s="294"/>
      <c r="M160" s="294"/>
      <c r="N160" s="467"/>
      <c r="O160" s="294"/>
      <c r="P160" s="294"/>
      <c r="Q160" s="294"/>
      <c r="R160" s="294"/>
      <c r="S160" s="294"/>
      <c r="T160" s="294"/>
      <c r="U160" s="294"/>
      <c r="V160" s="294"/>
      <c r="W160" s="294"/>
      <c r="X160" s="294"/>
      <c r="Y160" s="410">
        <f>Y159</f>
        <v>1</v>
      </c>
      <c r="Z160" s="410">
        <f>Z159</f>
        <v>0</v>
      </c>
      <c r="AA160" s="410">
        <f t="shared" ref="AA160:AL160" si="42">AA159</f>
        <v>0</v>
      </c>
      <c r="AB160" s="410">
        <f t="shared" si="42"/>
        <v>0</v>
      </c>
      <c r="AC160" s="410">
        <f t="shared" si="42"/>
        <v>0</v>
      </c>
      <c r="AD160" s="410">
        <f t="shared" si="42"/>
        <v>0</v>
      </c>
      <c r="AE160" s="410">
        <f t="shared" si="42"/>
        <v>0</v>
      </c>
      <c r="AF160" s="410">
        <f t="shared" si="42"/>
        <v>0</v>
      </c>
      <c r="AG160" s="410">
        <f t="shared" si="42"/>
        <v>0</v>
      </c>
      <c r="AH160" s="410">
        <f t="shared" si="42"/>
        <v>0</v>
      </c>
      <c r="AI160" s="410">
        <f t="shared" si="42"/>
        <v>0</v>
      </c>
      <c r="AJ160" s="410">
        <f t="shared" si="42"/>
        <v>0</v>
      </c>
      <c r="AK160" s="410">
        <f t="shared" si="42"/>
        <v>0</v>
      </c>
      <c r="AL160" s="410">
        <f t="shared" si="42"/>
        <v>0</v>
      </c>
      <c r="AM160" s="504"/>
    </row>
    <row r="161" spans="1:39" ht="15" outlineLevel="1">
      <c r="B161" s="293"/>
      <c r="C161" s="304"/>
      <c r="D161" s="303"/>
      <c r="E161" s="303"/>
      <c r="F161" s="303"/>
      <c r="G161" s="303"/>
      <c r="H161" s="303"/>
      <c r="I161" s="303"/>
      <c r="J161" s="303"/>
      <c r="K161" s="303"/>
      <c r="L161" s="303"/>
      <c r="M161" s="303"/>
      <c r="N161" s="290"/>
      <c r="O161" s="303"/>
      <c r="P161" s="303"/>
      <c r="Q161" s="303"/>
      <c r="R161" s="303"/>
      <c r="S161" s="303"/>
      <c r="T161" s="303"/>
      <c r="U161" s="303"/>
      <c r="V161" s="303"/>
      <c r="W161" s="303"/>
      <c r="X161" s="303"/>
      <c r="Y161" s="411"/>
      <c r="Z161" s="411"/>
      <c r="AA161" s="411"/>
      <c r="AB161" s="411"/>
      <c r="AC161" s="411"/>
      <c r="AD161" s="411"/>
      <c r="AE161" s="411"/>
      <c r="AF161" s="411"/>
      <c r="AG161" s="411"/>
      <c r="AH161" s="411"/>
      <c r="AI161" s="411"/>
      <c r="AJ161" s="411"/>
      <c r="AK161" s="411"/>
      <c r="AL161" s="411"/>
      <c r="AM161" s="305"/>
    </row>
    <row r="162" spans="1:39" ht="15" outlineLevel="1">
      <c r="A162" s="508">
        <v>5</v>
      </c>
      <c r="B162" s="293" t="s">
        <v>5</v>
      </c>
      <c r="C162" s="290" t="s">
        <v>25</v>
      </c>
      <c r="D162" s="294">
        <f>'7. Persistence Report'!AR45</f>
        <v>731361.17532777414</v>
      </c>
      <c r="E162" s="294">
        <f>'7. Persistence Report'!AS45</f>
        <v>731361.17532777414</v>
      </c>
      <c r="F162" s="294">
        <f>'7. Persistence Report'!AT45</f>
        <v>731361.17532777414</v>
      </c>
      <c r="G162" s="294">
        <f>'7. Persistence Report'!AU45</f>
        <v>731361.17532777414</v>
      </c>
      <c r="H162" s="294">
        <f>'7. Persistence Report'!AV45</f>
        <v>657447.17067367653</v>
      </c>
      <c r="I162" s="294">
        <f>'7. Persistence Report'!AW45</f>
        <v>534598.4556720769</v>
      </c>
      <c r="J162" s="294">
        <f>'7. Persistence Report'!AX45</f>
        <v>364650.97705116658</v>
      </c>
      <c r="K162" s="294">
        <f>'7. Persistence Report'!AY45</f>
        <v>363892.98303561774</v>
      </c>
      <c r="L162" s="294">
        <f>'7. Persistence Report'!AZ45</f>
        <v>363892.98303561774</v>
      </c>
      <c r="M162" s="294">
        <f>'7. Persistence Report'!BA45</f>
        <v>184829.94424398663</v>
      </c>
      <c r="N162" s="290"/>
      <c r="O162" s="294">
        <f>'7. Persistence Report'!M45</f>
        <v>40.415784665990714</v>
      </c>
      <c r="P162" s="294">
        <f>'7. Persistence Report'!N45</f>
        <v>40.415784665990714</v>
      </c>
      <c r="Q162" s="294">
        <f>'7. Persistence Report'!O45</f>
        <v>40.415784665990714</v>
      </c>
      <c r="R162" s="294">
        <f>'7. Persistence Report'!P45</f>
        <v>40.415784665990714</v>
      </c>
      <c r="S162" s="294">
        <f>'7. Persistence Report'!Q45</f>
        <v>36.99334819658025</v>
      </c>
      <c r="T162" s="294">
        <f>'7. Persistence Report'!R45</f>
        <v>31.305090275645391</v>
      </c>
      <c r="U162" s="294">
        <f>'7. Persistence Report'!S45</f>
        <v>23.436020652933301</v>
      </c>
      <c r="V162" s="294">
        <f>'7. Persistence Report'!T45</f>
        <v>23.349491655724535</v>
      </c>
      <c r="W162" s="294">
        <f>'7. Persistence Report'!U45</f>
        <v>23.349491655724535</v>
      </c>
      <c r="X162" s="294">
        <f>'7. Persistence Report'!V45</f>
        <v>15.05834470526683</v>
      </c>
      <c r="Y162" s="409">
        <f>'A. Rate Class Allocations'!G11</f>
        <v>1</v>
      </c>
      <c r="Z162" s="409"/>
      <c r="AA162" s="409"/>
      <c r="AB162" s="409"/>
      <c r="AC162" s="409"/>
      <c r="AD162" s="409"/>
      <c r="AE162" s="409"/>
      <c r="AF162" s="409"/>
      <c r="AG162" s="409"/>
      <c r="AH162" s="409"/>
      <c r="AI162" s="409"/>
      <c r="AJ162" s="409"/>
      <c r="AK162" s="409"/>
      <c r="AL162" s="409"/>
      <c r="AM162" s="295">
        <f>SUM(Y162:AL162)</f>
        <v>1</v>
      </c>
    </row>
    <row r="163" spans="1:39" ht="15" outlineLevel="1">
      <c r="B163" s="293" t="s">
        <v>244</v>
      </c>
      <c r="C163" s="290" t="s">
        <v>163</v>
      </c>
      <c r="D163" s="294"/>
      <c r="E163" s="294"/>
      <c r="F163" s="294"/>
      <c r="G163" s="294"/>
      <c r="H163" s="294"/>
      <c r="I163" s="294"/>
      <c r="J163" s="294"/>
      <c r="K163" s="294"/>
      <c r="L163" s="294"/>
      <c r="M163" s="294"/>
      <c r="N163" s="467"/>
      <c r="O163" s="294"/>
      <c r="P163" s="294"/>
      <c r="Q163" s="294"/>
      <c r="R163" s="294"/>
      <c r="S163" s="294"/>
      <c r="T163" s="294"/>
      <c r="U163" s="294"/>
      <c r="V163" s="294"/>
      <c r="W163" s="294"/>
      <c r="X163" s="294"/>
      <c r="Y163" s="410">
        <f>Y162</f>
        <v>1</v>
      </c>
      <c r="Z163" s="410">
        <f>Z162</f>
        <v>0</v>
      </c>
      <c r="AA163" s="410">
        <f t="shared" ref="AA163:AL163" si="43">AA162</f>
        <v>0</v>
      </c>
      <c r="AB163" s="410">
        <f t="shared" si="43"/>
        <v>0</v>
      </c>
      <c r="AC163" s="410">
        <f t="shared" si="43"/>
        <v>0</v>
      </c>
      <c r="AD163" s="410">
        <f t="shared" si="43"/>
        <v>0</v>
      </c>
      <c r="AE163" s="410">
        <f t="shared" si="43"/>
        <v>0</v>
      </c>
      <c r="AF163" s="410">
        <f t="shared" si="43"/>
        <v>0</v>
      </c>
      <c r="AG163" s="410">
        <f t="shared" si="43"/>
        <v>0</v>
      </c>
      <c r="AH163" s="410">
        <f t="shared" si="43"/>
        <v>0</v>
      </c>
      <c r="AI163" s="410">
        <f t="shared" si="43"/>
        <v>0</v>
      </c>
      <c r="AJ163" s="410">
        <f t="shared" si="43"/>
        <v>0</v>
      </c>
      <c r="AK163" s="410">
        <f t="shared" si="43"/>
        <v>0</v>
      </c>
      <c r="AL163" s="410">
        <f t="shared" si="43"/>
        <v>0</v>
      </c>
      <c r="AM163" s="504"/>
    </row>
    <row r="164" spans="1:39" ht="15" outlineLevel="1">
      <c r="B164" s="293"/>
      <c r="C164" s="304"/>
      <c r="D164" s="303"/>
      <c r="E164" s="303"/>
      <c r="F164" s="303"/>
      <c r="G164" s="303"/>
      <c r="H164" s="303"/>
      <c r="I164" s="303"/>
      <c r="J164" s="303"/>
      <c r="K164" s="303"/>
      <c r="L164" s="303"/>
      <c r="M164" s="303"/>
      <c r="N164" s="290"/>
      <c r="O164" s="303"/>
      <c r="P164" s="303"/>
      <c r="Q164" s="303"/>
      <c r="R164" s="303"/>
      <c r="S164" s="303"/>
      <c r="T164" s="303"/>
      <c r="U164" s="303"/>
      <c r="V164" s="303"/>
      <c r="W164" s="303"/>
      <c r="X164" s="303"/>
      <c r="Y164" s="411"/>
      <c r="Z164" s="411"/>
      <c r="AA164" s="411"/>
      <c r="AB164" s="411"/>
      <c r="AC164" s="411"/>
      <c r="AD164" s="411"/>
      <c r="AE164" s="411"/>
      <c r="AF164" s="411"/>
      <c r="AG164" s="411"/>
      <c r="AH164" s="411"/>
      <c r="AI164" s="411"/>
      <c r="AJ164" s="411"/>
      <c r="AK164" s="411"/>
      <c r="AL164" s="411"/>
      <c r="AM164" s="305"/>
    </row>
    <row r="165" spans="1:39" ht="15" outlineLevel="1">
      <c r="A165" s="508">
        <v>6</v>
      </c>
      <c r="B165" s="293" t="s">
        <v>6</v>
      </c>
      <c r="C165" s="290" t="s">
        <v>25</v>
      </c>
      <c r="D165" s="294"/>
      <c r="E165" s="294"/>
      <c r="F165" s="294"/>
      <c r="G165" s="294"/>
      <c r="H165" s="294"/>
      <c r="I165" s="294"/>
      <c r="J165" s="294"/>
      <c r="K165" s="294"/>
      <c r="L165" s="294"/>
      <c r="M165" s="294"/>
      <c r="N165" s="290"/>
      <c r="O165" s="294"/>
      <c r="P165" s="294"/>
      <c r="Q165" s="294"/>
      <c r="R165" s="294"/>
      <c r="S165" s="294"/>
      <c r="T165" s="294"/>
      <c r="U165" s="294"/>
      <c r="V165" s="294"/>
      <c r="W165" s="294"/>
      <c r="X165" s="294"/>
      <c r="Y165" s="409"/>
      <c r="Z165" s="409"/>
      <c r="AA165" s="409"/>
      <c r="AB165" s="409"/>
      <c r="AC165" s="409"/>
      <c r="AD165" s="409"/>
      <c r="AE165" s="409"/>
      <c r="AF165" s="409"/>
      <c r="AG165" s="409"/>
      <c r="AH165" s="409"/>
      <c r="AI165" s="409"/>
      <c r="AJ165" s="409"/>
      <c r="AK165" s="409"/>
      <c r="AL165" s="409"/>
      <c r="AM165" s="295">
        <f>SUM(Y165:AL165)</f>
        <v>0</v>
      </c>
    </row>
    <row r="166" spans="1:39" ht="15" outlineLevel="1">
      <c r="B166" s="293" t="s">
        <v>244</v>
      </c>
      <c r="C166" s="290" t="s">
        <v>163</v>
      </c>
      <c r="D166" s="294"/>
      <c r="E166" s="294"/>
      <c r="F166" s="294"/>
      <c r="G166" s="294"/>
      <c r="H166" s="294"/>
      <c r="I166" s="294"/>
      <c r="J166" s="294"/>
      <c r="K166" s="294"/>
      <c r="L166" s="294"/>
      <c r="M166" s="294"/>
      <c r="N166" s="467"/>
      <c r="O166" s="294"/>
      <c r="P166" s="294"/>
      <c r="Q166" s="294"/>
      <c r="R166" s="294"/>
      <c r="S166" s="294"/>
      <c r="T166" s="294"/>
      <c r="U166" s="294"/>
      <c r="V166" s="294"/>
      <c r="W166" s="294"/>
      <c r="X166" s="294"/>
      <c r="Y166" s="410">
        <f>Y165</f>
        <v>0</v>
      </c>
      <c r="Z166" s="410">
        <f>Z165</f>
        <v>0</v>
      </c>
      <c r="AA166" s="410">
        <f t="shared" ref="AA166:AL166" si="44">AA165</f>
        <v>0</v>
      </c>
      <c r="AB166" s="410">
        <f t="shared" si="44"/>
        <v>0</v>
      </c>
      <c r="AC166" s="410">
        <f t="shared" si="44"/>
        <v>0</v>
      </c>
      <c r="AD166" s="410">
        <f t="shared" si="44"/>
        <v>0</v>
      </c>
      <c r="AE166" s="410">
        <f t="shared" si="44"/>
        <v>0</v>
      </c>
      <c r="AF166" s="410">
        <f t="shared" si="44"/>
        <v>0</v>
      </c>
      <c r="AG166" s="410">
        <f t="shared" si="44"/>
        <v>0</v>
      </c>
      <c r="AH166" s="410">
        <f t="shared" si="44"/>
        <v>0</v>
      </c>
      <c r="AI166" s="410">
        <f t="shared" si="44"/>
        <v>0</v>
      </c>
      <c r="AJ166" s="410">
        <f t="shared" si="44"/>
        <v>0</v>
      </c>
      <c r="AK166" s="410">
        <f t="shared" si="44"/>
        <v>0</v>
      </c>
      <c r="AL166" s="410">
        <f t="shared" si="44"/>
        <v>0</v>
      </c>
      <c r="AM166" s="504"/>
    </row>
    <row r="167" spans="1:39" ht="15" outlineLevel="1">
      <c r="B167" s="293"/>
      <c r="C167" s="304"/>
      <c r="D167" s="303"/>
      <c r="E167" s="303"/>
      <c r="F167" s="303"/>
      <c r="G167" s="303"/>
      <c r="H167" s="303"/>
      <c r="I167" s="303"/>
      <c r="J167" s="303"/>
      <c r="K167" s="303"/>
      <c r="L167" s="303"/>
      <c r="M167" s="303"/>
      <c r="N167" s="290"/>
      <c r="O167" s="303"/>
      <c r="P167" s="303"/>
      <c r="Q167" s="303"/>
      <c r="R167" s="303"/>
      <c r="S167" s="303"/>
      <c r="T167" s="303"/>
      <c r="U167" s="303"/>
      <c r="V167" s="303"/>
      <c r="W167" s="303"/>
      <c r="X167" s="303"/>
      <c r="Y167" s="411"/>
      <c r="Z167" s="411"/>
      <c r="AA167" s="411"/>
      <c r="AB167" s="411"/>
      <c r="AC167" s="411"/>
      <c r="AD167" s="411"/>
      <c r="AE167" s="411"/>
      <c r="AF167" s="411"/>
      <c r="AG167" s="411"/>
      <c r="AH167" s="411"/>
      <c r="AI167" s="411"/>
      <c r="AJ167" s="411"/>
      <c r="AK167" s="411"/>
      <c r="AL167" s="411"/>
      <c r="AM167" s="305"/>
    </row>
    <row r="168" spans="1:39" ht="15" outlineLevel="1">
      <c r="A168" s="508">
        <v>7</v>
      </c>
      <c r="B168" s="293" t="s">
        <v>42</v>
      </c>
      <c r="C168" s="290" t="s">
        <v>25</v>
      </c>
      <c r="D168" s="294"/>
      <c r="E168" s="294"/>
      <c r="F168" s="294"/>
      <c r="G168" s="294"/>
      <c r="H168" s="294"/>
      <c r="I168" s="294"/>
      <c r="J168" s="294"/>
      <c r="K168" s="294"/>
      <c r="L168" s="294"/>
      <c r="M168" s="294"/>
      <c r="N168" s="290"/>
      <c r="O168" s="294"/>
      <c r="P168" s="294"/>
      <c r="Q168" s="294"/>
      <c r="R168" s="294"/>
      <c r="S168" s="294"/>
      <c r="T168" s="294"/>
      <c r="U168" s="294"/>
      <c r="V168" s="294"/>
      <c r="W168" s="294"/>
      <c r="X168" s="294"/>
      <c r="Y168" s="409"/>
      <c r="Z168" s="409"/>
      <c r="AA168" s="409"/>
      <c r="AB168" s="409"/>
      <c r="AC168" s="409"/>
      <c r="AD168" s="409"/>
      <c r="AE168" s="409"/>
      <c r="AF168" s="409"/>
      <c r="AG168" s="409"/>
      <c r="AH168" s="409"/>
      <c r="AI168" s="409"/>
      <c r="AJ168" s="409"/>
      <c r="AK168" s="409"/>
      <c r="AL168" s="409"/>
      <c r="AM168" s="295">
        <f>SUM(Y168:AL168)</f>
        <v>0</v>
      </c>
    </row>
    <row r="169" spans="1:39" ht="15" outlineLevel="1">
      <c r="B169" s="293" t="s">
        <v>244</v>
      </c>
      <c r="C169" s="290" t="s">
        <v>163</v>
      </c>
      <c r="D169" s="294"/>
      <c r="E169" s="294"/>
      <c r="F169" s="294"/>
      <c r="G169" s="294"/>
      <c r="H169" s="294"/>
      <c r="I169" s="294"/>
      <c r="J169" s="294"/>
      <c r="K169" s="294"/>
      <c r="L169" s="294"/>
      <c r="M169" s="294"/>
      <c r="N169" s="290"/>
      <c r="O169" s="294"/>
      <c r="P169" s="294"/>
      <c r="Q169" s="294"/>
      <c r="R169" s="294"/>
      <c r="S169" s="294"/>
      <c r="T169" s="294"/>
      <c r="U169" s="294"/>
      <c r="V169" s="294"/>
      <c r="W169" s="294"/>
      <c r="X169" s="294"/>
      <c r="Y169" s="410">
        <f>Y168</f>
        <v>0</v>
      </c>
      <c r="Z169" s="410">
        <f>Z168</f>
        <v>0</v>
      </c>
      <c r="AA169" s="410">
        <f t="shared" ref="AA169:AL169" si="45">AA168</f>
        <v>0</v>
      </c>
      <c r="AB169" s="410">
        <f t="shared" si="45"/>
        <v>0</v>
      </c>
      <c r="AC169" s="410">
        <f t="shared" si="45"/>
        <v>0</v>
      </c>
      <c r="AD169" s="410">
        <f t="shared" si="45"/>
        <v>0</v>
      </c>
      <c r="AE169" s="410">
        <f t="shared" si="45"/>
        <v>0</v>
      </c>
      <c r="AF169" s="410">
        <f t="shared" si="45"/>
        <v>0</v>
      </c>
      <c r="AG169" s="410">
        <f t="shared" si="45"/>
        <v>0</v>
      </c>
      <c r="AH169" s="410">
        <f t="shared" si="45"/>
        <v>0</v>
      </c>
      <c r="AI169" s="410">
        <f t="shared" si="45"/>
        <v>0</v>
      </c>
      <c r="AJ169" s="410">
        <f t="shared" si="45"/>
        <v>0</v>
      </c>
      <c r="AK169" s="410">
        <f t="shared" si="45"/>
        <v>0</v>
      </c>
      <c r="AL169" s="410">
        <f t="shared" si="45"/>
        <v>0</v>
      </c>
      <c r="AM169" s="504"/>
    </row>
    <row r="170" spans="1:39" ht="15" outlineLevel="1">
      <c r="B170" s="293"/>
      <c r="C170" s="304"/>
      <c r="D170" s="303"/>
      <c r="E170" s="303"/>
      <c r="F170" s="303"/>
      <c r="G170" s="303"/>
      <c r="H170" s="303"/>
      <c r="I170" s="303"/>
      <c r="J170" s="303"/>
      <c r="K170" s="303"/>
      <c r="L170" s="303"/>
      <c r="M170" s="303"/>
      <c r="N170" s="290"/>
      <c r="O170" s="303"/>
      <c r="P170" s="303"/>
      <c r="Q170" s="303"/>
      <c r="R170" s="303"/>
      <c r="S170" s="303"/>
      <c r="T170" s="303"/>
      <c r="U170" s="303"/>
      <c r="V170" s="303"/>
      <c r="W170" s="303"/>
      <c r="X170" s="303"/>
      <c r="Y170" s="411"/>
      <c r="Z170" s="411"/>
      <c r="AA170" s="411"/>
      <c r="AB170" s="411"/>
      <c r="AC170" s="411"/>
      <c r="AD170" s="411"/>
      <c r="AE170" s="411"/>
      <c r="AF170" s="411"/>
      <c r="AG170" s="411"/>
      <c r="AH170" s="411"/>
      <c r="AI170" s="411"/>
      <c r="AJ170" s="411"/>
      <c r="AK170" s="411"/>
      <c r="AL170" s="411"/>
      <c r="AM170" s="305"/>
    </row>
    <row r="171" spans="1:39" s="282" customFormat="1" ht="15" outlineLevel="1">
      <c r="A171" s="508">
        <v>8</v>
      </c>
      <c r="B171" s="293" t="s">
        <v>484</v>
      </c>
      <c r="C171" s="290" t="s">
        <v>25</v>
      </c>
      <c r="D171" s="294"/>
      <c r="E171" s="294"/>
      <c r="F171" s="294"/>
      <c r="G171" s="294"/>
      <c r="H171" s="294"/>
      <c r="I171" s="294"/>
      <c r="J171" s="294"/>
      <c r="K171" s="294"/>
      <c r="L171" s="294"/>
      <c r="M171" s="294"/>
      <c r="N171" s="290"/>
      <c r="O171" s="294"/>
      <c r="P171" s="294"/>
      <c r="Q171" s="294"/>
      <c r="R171" s="294"/>
      <c r="S171" s="294"/>
      <c r="T171" s="294"/>
      <c r="U171" s="294"/>
      <c r="V171" s="294"/>
      <c r="W171" s="294"/>
      <c r="X171" s="294"/>
      <c r="Y171" s="409"/>
      <c r="Z171" s="409"/>
      <c r="AA171" s="409"/>
      <c r="AB171" s="409"/>
      <c r="AC171" s="409"/>
      <c r="AD171" s="409"/>
      <c r="AE171" s="409"/>
      <c r="AF171" s="409"/>
      <c r="AG171" s="409"/>
      <c r="AH171" s="409"/>
      <c r="AI171" s="409"/>
      <c r="AJ171" s="409"/>
      <c r="AK171" s="409"/>
      <c r="AL171" s="409"/>
      <c r="AM171" s="295">
        <f>SUM(Y171:AL171)</f>
        <v>0</v>
      </c>
    </row>
    <row r="172" spans="1:39" s="282" customFormat="1" ht="15" outlineLevel="1">
      <c r="A172" s="508"/>
      <c r="B172" s="293" t="s">
        <v>244</v>
      </c>
      <c r="C172" s="290" t="s">
        <v>163</v>
      </c>
      <c r="D172" s="294"/>
      <c r="E172" s="294"/>
      <c r="F172" s="294"/>
      <c r="G172" s="294"/>
      <c r="H172" s="294"/>
      <c r="I172" s="294"/>
      <c r="J172" s="294"/>
      <c r="K172" s="294"/>
      <c r="L172" s="294"/>
      <c r="M172" s="294"/>
      <c r="N172" s="290"/>
      <c r="O172" s="294"/>
      <c r="P172" s="294"/>
      <c r="Q172" s="294"/>
      <c r="R172" s="294"/>
      <c r="S172" s="294"/>
      <c r="T172" s="294"/>
      <c r="U172" s="294"/>
      <c r="V172" s="294"/>
      <c r="W172" s="294"/>
      <c r="X172" s="294"/>
      <c r="Y172" s="410">
        <f>Y171</f>
        <v>0</v>
      </c>
      <c r="Z172" s="410">
        <f>Z171</f>
        <v>0</v>
      </c>
      <c r="AA172" s="410">
        <f t="shared" ref="AA172:AL172" si="46">AA171</f>
        <v>0</v>
      </c>
      <c r="AB172" s="410">
        <f t="shared" si="46"/>
        <v>0</v>
      </c>
      <c r="AC172" s="410">
        <f t="shared" si="46"/>
        <v>0</v>
      </c>
      <c r="AD172" s="410">
        <f t="shared" si="46"/>
        <v>0</v>
      </c>
      <c r="AE172" s="410">
        <f t="shared" si="46"/>
        <v>0</v>
      </c>
      <c r="AF172" s="410">
        <f t="shared" si="46"/>
        <v>0</v>
      </c>
      <c r="AG172" s="410">
        <f t="shared" si="46"/>
        <v>0</v>
      </c>
      <c r="AH172" s="410">
        <f t="shared" si="46"/>
        <v>0</v>
      </c>
      <c r="AI172" s="410">
        <f t="shared" si="46"/>
        <v>0</v>
      </c>
      <c r="AJ172" s="410">
        <f t="shared" si="46"/>
        <v>0</v>
      </c>
      <c r="AK172" s="410">
        <f t="shared" si="46"/>
        <v>0</v>
      </c>
      <c r="AL172" s="410">
        <f t="shared" si="46"/>
        <v>0</v>
      </c>
      <c r="AM172" s="504"/>
    </row>
    <row r="173" spans="1:39" s="282" customFormat="1" ht="15" outlineLevel="1">
      <c r="A173" s="508"/>
      <c r="B173" s="293"/>
      <c r="C173" s="304"/>
      <c r="D173" s="303"/>
      <c r="E173" s="303"/>
      <c r="F173" s="303"/>
      <c r="G173" s="303"/>
      <c r="H173" s="303"/>
      <c r="I173" s="303"/>
      <c r="J173" s="303"/>
      <c r="K173" s="303"/>
      <c r="L173" s="303"/>
      <c r="M173" s="303"/>
      <c r="N173" s="290"/>
      <c r="O173" s="303"/>
      <c r="P173" s="303"/>
      <c r="Q173" s="303"/>
      <c r="R173" s="303"/>
      <c r="S173" s="303"/>
      <c r="T173" s="303"/>
      <c r="U173" s="303"/>
      <c r="V173" s="303"/>
      <c r="W173" s="303"/>
      <c r="X173" s="303"/>
      <c r="Y173" s="411"/>
      <c r="Z173" s="411"/>
      <c r="AA173" s="411"/>
      <c r="AB173" s="411"/>
      <c r="AC173" s="411"/>
      <c r="AD173" s="411"/>
      <c r="AE173" s="411"/>
      <c r="AF173" s="411"/>
      <c r="AG173" s="411"/>
      <c r="AH173" s="411"/>
      <c r="AI173" s="411"/>
      <c r="AJ173" s="411"/>
      <c r="AK173" s="411"/>
      <c r="AL173" s="411"/>
      <c r="AM173" s="305"/>
    </row>
    <row r="174" spans="1:39" ht="15" outlineLevel="1">
      <c r="A174" s="508">
        <v>9</v>
      </c>
      <c r="B174" s="293" t="s">
        <v>7</v>
      </c>
      <c r="C174" s="290" t="s">
        <v>25</v>
      </c>
      <c r="D174" s="294"/>
      <c r="E174" s="294"/>
      <c r="F174" s="294"/>
      <c r="G174" s="294"/>
      <c r="H174" s="294"/>
      <c r="I174" s="294"/>
      <c r="J174" s="294"/>
      <c r="K174" s="294"/>
      <c r="L174" s="294"/>
      <c r="M174" s="294"/>
      <c r="N174" s="290"/>
      <c r="O174" s="294"/>
      <c r="P174" s="294"/>
      <c r="Q174" s="294"/>
      <c r="R174" s="294"/>
      <c r="S174" s="294"/>
      <c r="T174" s="294"/>
      <c r="U174" s="294"/>
      <c r="V174" s="294"/>
      <c r="W174" s="294"/>
      <c r="X174" s="294"/>
      <c r="Y174" s="409"/>
      <c r="Z174" s="409"/>
      <c r="AA174" s="409"/>
      <c r="AB174" s="409"/>
      <c r="AC174" s="409"/>
      <c r="AD174" s="409"/>
      <c r="AE174" s="409"/>
      <c r="AF174" s="409"/>
      <c r="AG174" s="409"/>
      <c r="AH174" s="409"/>
      <c r="AI174" s="409"/>
      <c r="AJ174" s="409"/>
      <c r="AK174" s="409"/>
      <c r="AL174" s="409"/>
      <c r="AM174" s="295">
        <f>SUM(Y174:AL174)</f>
        <v>0</v>
      </c>
    </row>
    <row r="175" spans="1:39" ht="15" outlineLevel="1">
      <c r="B175" s="293" t="s">
        <v>244</v>
      </c>
      <c r="C175" s="290" t="s">
        <v>163</v>
      </c>
      <c r="D175" s="294"/>
      <c r="E175" s="294"/>
      <c r="F175" s="294"/>
      <c r="G175" s="294"/>
      <c r="H175" s="294"/>
      <c r="I175" s="294"/>
      <c r="J175" s="294"/>
      <c r="K175" s="294"/>
      <c r="L175" s="294"/>
      <c r="M175" s="294"/>
      <c r="N175" s="290"/>
      <c r="O175" s="294"/>
      <c r="P175" s="294"/>
      <c r="Q175" s="294"/>
      <c r="R175" s="294"/>
      <c r="S175" s="294"/>
      <c r="T175" s="294"/>
      <c r="U175" s="294"/>
      <c r="V175" s="294"/>
      <c r="W175" s="294"/>
      <c r="X175" s="294"/>
      <c r="Y175" s="410">
        <f>Y174</f>
        <v>0</v>
      </c>
      <c r="Z175" s="410">
        <f>Z174</f>
        <v>0</v>
      </c>
      <c r="AA175" s="410">
        <f t="shared" ref="AA175:AL175" si="47">AA174</f>
        <v>0</v>
      </c>
      <c r="AB175" s="410">
        <f t="shared" si="47"/>
        <v>0</v>
      </c>
      <c r="AC175" s="410">
        <f t="shared" si="47"/>
        <v>0</v>
      </c>
      <c r="AD175" s="410">
        <f t="shared" si="47"/>
        <v>0</v>
      </c>
      <c r="AE175" s="410">
        <f t="shared" si="47"/>
        <v>0</v>
      </c>
      <c r="AF175" s="410">
        <f t="shared" si="47"/>
        <v>0</v>
      </c>
      <c r="AG175" s="410">
        <f t="shared" si="47"/>
        <v>0</v>
      </c>
      <c r="AH175" s="410">
        <f t="shared" si="47"/>
        <v>0</v>
      </c>
      <c r="AI175" s="410">
        <f t="shared" si="47"/>
        <v>0</v>
      </c>
      <c r="AJ175" s="410">
        <f t="shared" si="47"/>
        <v>0</v>
      </c>
      <c r="AK175" s="410">
        <f t="shared" si="47"/>
        <v>0</v>
      </c>
      <c r="AL175" s="410">
        <f t="shared" si="47"/>
        <v>0</v>
      </c>
      <c r="AM175" s="504"/>
    </row>
    <row r="176" spans="1:39" ht="15" outlineLevel="1">
      <c r="B176" s="306"/>
      <c r="C176" s="307"/>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411"/>
      <c r="Z176" s="411"/>
      <c r="AA176" s="411"/>
      <c r="AB176" s="411"/>
      <c r="AC176" s="411"/>
      <c r="AD176" s="411"/>
      <c r="AE176" s="411"/>
      <c r="AF176" s="411"/>
      <c r="AG176" s="411"/>
      <c r="AH176" s="411"/>
      <c r="AI176" s="411"/>
      <c r="AJ176" s="411"/>
      <c r="AK176" s="411"/>
      <c r="AL176" s="411"/>
      <c r="AM176" s="305"/>
    </row>
    <row r="177" spans="1:39" ht="15.75" outlineLevel="1">
      <c r="A177" s="509"/>
      <c r="B177" s="287" t="s">
        <v>8</v>
      </c>
      <c r="C177" s="288"/>
      <c r="D177" s="288"/>
      <c r="E177" s="288"/>
      <c r="F177" s="288"/>
      <c r="G177" s="288"/>
      <c r="H177" s="288"/>
      <c r="I177" s="288"/>
      <c r="J177" s="288"/>
      <c r="K177" s="288"/>
      <c r="L177" s="288"/>
      <c r="M177" s="288"/>
      <c r="N177" s="290"/>
      <c r="O177" s="288"/>
      <c r="P177" s="288"/>
      <c r="Q177" s="288"/>
      <c r="R177" s="288"/>
      <c r="S177" s="288"/>
      <c r="T177" s="288"/>
      <c r="U177" s="288"/>
      <c r="V177" s="288"/>
      <c r="W177" s="288"/>
      <c r="X177" s="288"/>
      <c r="Y177" s="413"/>
      <c r="Z177" s="413"/>
      <c r="AA177" s="413"/>
      <c r="AB177" s="413"/>
      <c r="AC177" s="413"/>
      <c r="AD177" s="413"/>
      <c r="AE177" s="413"/>
      <c r="AF177" s="413"/>
      <c r="AG177" s="413"/>
      <c r="AH177" s="413"/>
      <c r="AI177" s="413"/>
      <c r="AJ177" s="413"/>
      <c r="AK177" s="413"/>
      <c r="AL177" s="413"/>
      <c r="AM177" s="291"/>
    </row>
    <row r="178" spans="1:39" ht="15" outlineLevel="1">
      <c r="A178" s="508">
        <v>10</v>
      </c>
      <c r="B178" s="309" t="s">
        <v>22</v>
      </c>
      <c r="C178" s="290" t="s">
        <v>25</v>
      </c>
      <c r="D178" s="294">
        <f>'7. Persistence Report'!AR41</f>
        <v>10433794.649767514</v>
      </c>
      <c r="E178" s="294">
        <f>'7. Persistence Report'!AS41</f>
        <v>10191231.50266424</v>
      </c>
      <c r="F178" s="294">
        <f>'7. Persistence Report'!AT41</f>
        <v>9970144.801926963</v>
      </c>
      <c r="G178" s="294">
        <f>'7. Persistence Report'!AU41</f>
        <v>9212345.3767926339</v>
      </c>
      <c r="H178" s="294">
        <f>'7. Persistence Report'!AV41</f>
        <v>9212345.3767926339</v>
      </c>
      <c r="I178" s="294">
        <f>'7. Persistence Report'!AW41</f>
        <v>8677299.2204352934</v>
      </c>
      <c r="J178" s="294">
        <f>'7. Persistence Report'!AX41</f>
        <v>8489687.8775433712</v>
      </c>
      <c r="K178" s="294">
        <f>'7. Persistence Report'!AY41</f>
        <v>8489687.8775433712</v>
      </c>
      <c r="L178" s="294">
        <f>'7. Persistence Report'!AZ41</f>
        <v>8313162.262314003</v>
      </c>
      <c r="M178" s="294">
        <f>'7. Persistence Report'!BA41</f>
        <v>6393104.3015342597</v>
      </c>
      <c r="N178" s="294">
        <v>12</v>
      </c>
      <c r="O178" s="294">
        <f>'7. Persistence Report'!M41</f>
        <v>2147.8007640231222</v>
      </c>
      <c r="P178" s="294">
        <f>'7. Persistence Report'!N41</f>
        <v>2077.7601688220866</v>
      </c>
      <c r="Q178" s="294">
        <f>'7. Persistence Report'!O41</f>
        <v>2010.2171528662875</v>
      </c>
      <c r="R178" s="294">
        <f>'7. Persistence Report'!P41</f>
        <v>1777.859409371169</v>
      </c>
      <c r="S178" s="294">
        <f>'7. Persistence Report'!Q41</f>
        <v>1777.859409371169</v>
      </c>
      <c r="T178" s="294">
        <f>'7. Persistence Report'!R41</f>
        <v>1615.4367891983309</v>
      </c>
      <c r="U178" s="294">
        <f>'7. Persistence Report'!S41</f>
        <v>1589.5444163404886</v>
      </c>
      <c r="V178" s="294">
        <f>'7. Persistence Report'!T41</f>
        <v>1589.5444163404886</v>
      </c>
      <c r="W178" s="294">
        <f>'7. Persistence Report'!U41</f>
        <v>1548.1472928915218</v>
      </c>
      <c r="X178" s="294">
        <f>'7. Persistence Report'!V41</f>
        <v>1198.9918104695578</v>
      </c>
      <c r="Y178" s="466"/>
      <c r="Z178" s="468">
        <f>'A. Rate Class Allocations'!H14</f>
        <v>8.2000000000000003E-2</v>
      </c>
      <c r="AA178" s="468">
        <f>'A. Rate Class Allocations'!I14</f>
        <v>0.91800000000000004</v>
      </c>
      <c r="AB178" s="414"/>
      <c r="AC178" s="414"/>
      <c r="AD178" s="414"/>
      <c r="AE178" s="414"/>
      <c r="AF178" s="414"/>
      <c r="AG178" s="414"/>
      <c r="AH178" s="414"/>
      <c r="AI178" s="414"/>
      <c r="AJ178" s="414"/>
      <c r="AK178" s="414"/>
      <c r="AL178" s="414"/>
      <c r="AM178" s="295">
        <f>SUM(Y178:AL178)</f>
        <v>1</v>
      </c>
    </row>
    <row r="179" spans="1:39" ht="15" outlineLevel="1">
      <c r="B179" s="293" t="s">
        <v>244</v>
      </c>
      <c r="C179" s="290" t="s">
        <v>163</v>
      </c>
      <c r="D179" s="294">
        <f>'7. Persistence Report'!AR66+'7. Persistence Report'!AR91</f>
        <v>1433255.5095614311</v>
      </c>
      <c r="E179" s="294">
        <f>'7. Persistence Report'!AS66+'7. Persistence Report'!AS91</f>
        <v>1433255.5095614311</v>
      </c>
      <c r="F179" s="294">
        <f>'7. Persistence Report'!AT66+'7. Persistence Report'!AT91</f>
        <v>1356880.2974256771</v>
      </c>
      <c r="G179" s="294">
        <f>'7. Persistence Report'!AU66+'7. Persistence Report'!AU91</f>
        <v>1348250.6356005</v>
      </c>
      <c r="H179" s="294">
        <f>'7. Persistence Report'!AV66+'7. Persistence Report'!AV91</f>
        <v>1314149.6356005</v>
      </c>
      <c r="I179" s="294">
        <f>'7. Persistence Report'!AW66+'7. Persistence Report'!AW91</f>
        <v>1142341.6599283339</v>
      </c>
      <c r="J179" s="294">
        <f>'7. Persistence Report'!AX66+'7. Persistence Report'!AX91</f>
        <v>1113146.6511175709</v>
      </c>
      <c r="K179" s="294">
        <f>'7. Persistence Report'!AY66+'7. Persistence Report'!AY91</f>
        <v>1113146.6511175709</v>
      </c>
      <c r="L179" s="294">
        <f>'7. Persistence Report'!AZ66+'7. Persistence Report'!AZ91</f>
        <v>1105832.297837565</v>
      </c>
      <c r="M179" s="294">
        <f>'7. Persistence Report'!BA66+'7. Persistence Report'!BA91</f>
        <v>928594.19768731506</v>
      </c>
      <c r="N179" s="294">
        <f>N178</f>
        <v>12</v>
      </c>
      <c r="O179" s="294">
        <f>'7. Persistence Report'!M66+'7. Persistence Report'!M91</f>
        <v>269.361401994</v>
      </c>
      <c r="P179" s="294">
        <f>'7. Persistence Report'!N66+'7. Persistence Report'!N91</f>
        <v>269.361401994</v>
      </c>
      <c r="Q179" s="294">
        <f>'7. Persistence Report'!O66+'7. Persistence Report'!O91</f>
        <v>246.16105342899999</v>
      </c>
      <c r="R179" s="294">
        <f>'7. Persistence Report'!P66+'7. Persistence Report'!P91</f>
        <v>243.77244090599999</v>
      </c>
      <c r="S179" s="294">
        <f>'7. Persistence Report'!Q66+'7. Persistence Report'!Q91</f>
        <v>237.192440906</v>
      </c>
      <c r="T179" s="294">
        <f>'7. Persistence Report'!R66+'7. Persistence Report'!R91</f>
        <v>186.913149081</v>
      </c>
      <c r="U179" s="294">
        <f>'7. Persistence Report'!S66+'7. Persistence Report'!S91</f>
        <v>183.46811994699999</v>
      </c>
      <c r="V179" s="294">
        <f>'7. Persistence Report'!T66+'7. Persistence Report'!T91</f>
        <v>183.46811994699999</v>
      </c>
      <c r="W179" s="294">
        <f>'7. Persistence Report'!U66+'7. Persistence Report'!U91</f>
        <v>182.97392278000001</v>
      </c>
      <c r="X179" s="294">
        <f>'7. Persistence Report'!V66+'7. Persistence Report'!V91</f>
        <v>162.17896809000001</v>
      </c>
      <c r="Y179" s="410">
        <f>Y178</f>
        <v>0</v>
      </c>
      <c r="Z179" s="410">
        <f>Z178</f>
        <v>8.2000000000000003E-2</v>
      </c>
      <c r="AA179" s="410">
        <f t="shared" ref="AA179:AL179" si="48">AA178</f>
        <v>0.91800000000000004</v>
      </c>
      <c r="AB179" s="410">
        <f t="shared" si="48"/>
        <v>0</v>
      </c>
      <c r="AC179" s="410">
        <f t="shared" si="48"/>
        <v>0</v>
      </c>
      <c r="AD179" s="410">
        <f t="shared" si="48"/>
        <v>0</v>
      </c>
      <c r="AE179" s="410">
        <f t="shared" si="48"/>
        <v>0</v>
      </c>
      <c r="AF179" s="410">
        <f t="shared" si="48"/>
        <v>0</v>
      </c>
      <c r="AG179" s="410">
        <f t="shared" si="48"/>
        <v>0</v>
      </c>
      <c r="AH179" s="410">
        <f t="shared" si="48"/>
        <v>0</v>
      </c>
      <c r="AI179" s="410">
        <f t="shared" si="48"/>
        <v>0</v>
      </c>
      <c r="AJ179" s="410">
        <f t="shared" si="48"/>
        <v>0</v>
      </c>
      <c r="AK179" s="410">
        <f t="shared" si="48"/>
        <v>0</v>
      </c>
      <c r="AL179" s="410">
        <f t="shared" si="48"/>
        <v>0</v>
      </c>
      <c r="AM179" s="504"/>
    </row>
    <row r="180" spans="1:39" ht="15" outlineLevel="1">
      <c r="B180" s="309"/>
      <c r="C180" s="311"/>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415"/>
      <c r="Z180" s="415"/>
      <c r="AA180" s="415"/>
      <c r="AB180" s="415"/>
      <c r="AC180" s="415"/>
      <c r="AD180" s="415"/>
      <c r="AE180" s="415"/>
      <c r="AF180" s="415"/>
      <c r="AG180" s="415"/>
      <c r="AH180" s="415"/>
      <c r="AI180" s="415"/>
      <c r="AJ180" s="415"/>
      <c r="AK180" s="415"/>
      <c r="AL180" s="415"/>
      <c r="AM180" s="312"/>
    </row>
    <row r="181" spans="1:39" ht="15" outlineLevel="1">
      <c r="A181" s="508">
        <v>11</v>
      </c>
      <c r="B181" s="313" t="s">
        <v>21</v>
      </c>
      <c r="C181" s="290" t="s">
        <v>25</v>
      </c>
      <c r="D181" s="294">
        <f>'7. Persistence Report'!AR40</f>
        <v>228413.92503895517</v>
      </c>
      <c r="E181" s="294">
        <f>'7. Persistence Report'!AS40</f>
        <v>228413.92503895526</v>
      </c>
      <c r="F181" s="294">
        <f>'7. Persistence Report'!AT40</f>
        <v>217602.94739341774</v>
      </c>
      <c r="G181" s="294">
        <f>'7. Persistence Report'!AU40</f>
        <v>190951.8184831925</v>
      </c>
      <c r="H181" s="294">
        <f>'7. Persistence Report'!AV40</f>
        <v>190007.42819420126</v>
      </c>
      <c r="I181" s="294">
        <f>'7. Persistence Report'!AW40</f>
        <v>53569.059090019931</v>
      </c>
      <c r="J181" s="294">
        <f>'7. Persistence Report'!AX40</f>
        <v>53569.059090019931</v>
      </c>
      <c r="K181" s="294">
        <f>'7. Persistence Report'!AY40</f>
        <v>53569.059090019931</v>
      </c>
      <c r="L181" s="294">
        <f>'7. Persistence Report'!AZ40</f>
        <v>53569.059090019931</v>
      </c>
      <c r="M181" s="294">
        <f>'7. Persistence Report'!BA40</f>
        <v>53569.059090019931</v>
      </c>
      <c r="N181" s="294">
        <v>12</v>
      </c>
      <c r="O181" s="294">
        <f>'7. Persistence Report'!M40</f>
        <v>60.597877903871876</v>
      </c>
      <c r="P181" s="294">
        <f>'7. Persistence Report'!N40</f>
        <v>60.597877903871876</v>
      </c>
      <c r="Q181" s="294">
        <f>'7. Persistence Report'!O40</f>
        <v>58.312486695509399</v>
      </c>
      <c r="R181" s="294">
        <f>'7. Persistence Report'!P40</f>
        <v>51.846945127027354</v>
      </c>
      <c r="S181" s="294">
        <f>'7. Persistence Report'!Q40</f>
        <v>51.671715661284473</v>
      </c>
      <c r="T181" s="294">
        <f>'7. Persistence Report'!R40</f>
        <v>12.506483820348905</v>
      </c>
      <c r="U181" s="294">
        <f>'7. Persistence Report'!S40</f>
        <v>12.506483820348905</v>
      </c>
      <c r="V181" s="294">
        <f>'7. Persistence Report'!T40</f>
        <v>12.506483820348905</v>
      </c>
      <c r="W181" s="294">
        <f>'7. Persistence Report'!U40</f>
        <v>12.506483820348905</v>
      </c>
      <c r="X181" s="294">
        <f>'7. Persistence Report'!V40</f>
        <v>12.506483820348905</v>
      </c>
      <c r="Y181" s="414"/>
      <c r="Z181" s="468">
        <f>'A. Rate Class Allocations'!H15</f>
        <v>1</v>
      </c>
      <c r="AA181" s="414"/>
      <c r="AB181" s="414"/>
      <c r="AC181" s="414"/>
      <c r="AD181" s="414"/>
      <c r="AE181" s="414"/>
      <c r="AF181" s="414"/>
      <c r="AG181" s="414"/>
      <c r="AH181" s="414"/>
      <c r="AI181" s="414"/>
      <c r="AJ181" s="414"/>
      <c r="AK181" s="414"/>
      <c r="AL181" s="414"/>
      <c r="AM181" s="295">
        <f>SUM(Y181:AL181)</f>
        <v>1</v>
      </c>
    </row>
    <row r="182" spans="1:39" ht="15" outlineLevel="1">
      <c r="B182" s="293" t="s">
        <v>244</v>
      </c>
      <c r="C182" s="290" t="s">
        <v>163</v>
      </c>
      <c r="D182" s="294">
        <f>'7. Persistence Report'!AR68</f>
        <v>23807.008547515001</v>
      </c>
      <c r="E182" s="294">
        <f>'7. Persistence Report'!AS68</f>
        <v>23807.008547515001</v>
      </c>
      <c r="F182" s="294">
        <f>'7. Persistence Report'!AT68</f>
        <v>23807.008547515001</v>
      </c>
      <c r="G182" s="294">
        <f>'7. Persistence Report'!AU68</f>
        <v>19986.795814567002</v>
      </c>
      <c r="H182" s="294">
        <f>'7. Persistence Report'!AV68</f>
        <v>19986.795814567002</v>
      </c>
      <c r="I182" s="294">
        <f>'7. Persistence Report'!AW68</f>
        <v>3662.8759933050001</v>
      </c>
      <c r="J182" s="294">
        <f>'7. Persistence Report'!AX68</f>
        <v>3662.8759933050001</v>
      </c>
      <c r="K182" s="294">
        <f>'7. Persistence Report'!AY68</f>
        <v>3662.8759933050001</v>
      </c>
      <c r="L182" s="294">
        <f>'7. Persistence Report'!AZ68</f>
        <v>3662.8759933050001</v>
      </c>
      <c r="M182" s="294">
        <f>'7. Persistence Report'!BA68</f>
        <v>3662.8759933050001</v>
      </c>
      <c r="N182" s="294">
        <f>N181</f>
        <v>12</v>
      </c>
      <c r="O182" s="294">
        <f>'7. Persistence Report'!M68</f>
        <v>6.2334268679999996</v>
      </c>
      <c r="P182" s="294">
        <f>'7. Persistence Report'!N68</f>
        <v>6.2334268679999996</v>
      </c>
      <c r="Q182" s="294">
        <f>'7. Persistence Report'!O68</f>
        <v>6.2334268679999996</v>
      </c>
      <c r="R182" s="294">
        <f>'7. Persistence Report'!P68</f>
        <v>5.1808656629999996</v>
      </c>
      <c r="S182" s="294">
        <f>'7. Persistence Report'!Q68</f>
        <v>5.1808656629999996</v>
      </c>
      <c r="T182" s="294">
        <f>'7. Persistence Report'!R68</f>
        <v>0.75810478699999995</v>
      </c>
      <c r="U182" s="294">
        <f>'7. Persistence Report'!S68</f>
        <v>0.75810478699999995</v>
      </c>
      <c r="V182" s="294">
        <f>'7. Persistence Report'!T68</f>
        <v>0.75810478699999995</v>
      </c>
      <c r="W182" s="294">
        <f>'7. Persistence Report'!U68</f>
        <v>0.75810478699999995</v>
      </c>
      <c r="X182" s="294">
        <f>'7. Persistence Report'!V68</f>
        <v>0.75810478699999995</v>
      </c>
      <c r="Y182" s="410">
        <f>Y181</f>
        <v>0</v>
      </c>
      <c r="Z182" s="410">
        <f>Z181</f>
        <v>1</v>
      </c>
      <c r="AA182" s="410">
        <f t="shared" ref="AA182:AL182" si="49">AA181</f>
        <v>0</v>
      </c>
      <c r="AB182" s="410">
        <f t="shared" si="49"/>
        <v>0</v>
      </c>
      <c r="AC182" s="410">
        <f t="shared" si="49"/>
        <v>0</v>
      </c>
      <c r="AD182" s="410">
        <f t="shared" si="49"/>
        <v>0</v>
      </c>
      <c r="AE182" s="410">
        <f t="shared" si="49"/>
        <v>0</v>
      </c>
      <c r="AF182" s="410">
        <f t="shared" si="49"/>
        <v>0</v>
      </c>
      <c r="AG182" s="410">
        <f t="shared" si="49"/>
        <v>0</v>
      </c>
      <c r="AH182" s="410">
        <f t="shared" si="49"/>
        <v>0</v>
      </c>
      <c r="AI182" s="410">
        <f t="shared" si="49"/>
        <v>0</v>
      </c>
      <c r="AJ182" s="410">
        <f t="shared" si="49"/>
        <v>0</v>
      </c>
      <c r="AK182" s="410">
        <f t="shared" si="49"/>
        <v>0</v>
      </c>
      <c r="AL182" s="410">
        <f t="shared" si="49"/>
        <v>0</v>
      </c>
      <c r="AM182" s="504"/>
    </row>
    <row r="183" spans="1:39" ht="15" outlineLevel="1">
      <c r="B183" s="313"/>
      <c r="C183" s="311"/>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415"/>
      <c r="Z183" s="416"/>
      <c r="AA183" s="415"/>
      <c r="AB183" s="415"/>
      <c r="AC183" s="415"/>
      <c r="AD183" s="415"/>
      <c r="AE183" s="415"/>
      <c r="AF183" s="415"/>
      <c r="AG183" s="415"/>
      <c r="AH183" s="415"/>
      <c r="AI183" s="415"/>
      <c r="AJ183" s="415"/>
      <c r="AK183" s="415"/>
      <c r="AL183" s="415"/>
      <c r="AM183" s="312"/>
    </row>
    <row r="184" spans="1:39" ht="15" outlineLevel="1">
      <c r="A184" s="508">
        <v>12</v>
      </c>
      <c r="B184" s="313" t="s">
        <v>23</v>
      </c>
      <c r="C184" s="290" t="s">
        <v>25</v>
      </c>
      <c r="D184" s="294"/>
      <c r="E184" s="294"/>
      <c r="F184" s="294"/>
      <c r="G184" s="294"/>
      <c r="H184" s="294"/>
      <c r="I184" s="294"/>
      <c r="J184" s="294"/>
      <c r="K184" s="294"/>
      <c r="L184" s="294"/>
      <c r="M184" s="294"/>
      <c r="N184" s="294">
        <v>3</v>
      </c>
      <c r="O184" s="294"/>
      <c r="P184" s="294"/>
      <c r="Q184" s="294"/>
      <c r="R184" s="294"/>
      <c r="S184" s="294"/>
      <c r="T184" s="294"/>
      <c r="U184" s="294"/>
      <c r="V184" s="294"/>
      <c r="W184" s="294"/>
      <c r="X184" s="294"/>
      <c r="Y184" s="414"/>
      <c r="Z184" s="414"/>
      <c r="AA184" s="414"/>
      <c r="AB184" s="414"/>
      <c r="AC184" s="414"/>
      <c r="AD184" s="414"/>
      <c r="AE184" s="414"/>
      <c r="AF184" s="414"/>
      <c r="AG184" s="414"/>
      <c r="AH184" s="414"/>
      <c r="AI184" s="414"/>
      <c r="AJ184" s="414"/>
      <c r="AK184" s="414"/>
      <c r="AL184" s="414"/>
      <c r="AM184" s="295">
        <f>SUM(Y184:AL184)</f>
        <v>0</v>
      </c>
    </row>
    <row r="185" spans="1:39" ht="15" outlineLevel="1">
      <c r="B185" s="293" t="s">
        <v>244</v>
      </c>
      <c r="C185" s="290" t="s">
        <v>163</v>
      </c>
      <c r="D185" s="294"/>
      <c r="E185" s="294"/>
      <c r="F185" s="294"/>
      <c r="G185" s="294"/>
      <c r="H185" s="294"/>
      <c r="I185" s="294"/>
      <c r="J185" s="294"/>
      <c r="K185" s="294"/>
      <c r="L185" s="294"/>
      <c r="M185" s="294"/>
      <c r="N185" s="294">
        <f>N184</f>
        <v>3</v>
      </c>
      <c r="O185" s="294"/>
      <c r="P185" s="294"/>
      <c r="Q185" s="294"/>
      <c r="R185" s="294"/>
      <c r="S185" s="294"/>
      <c r="T185" s="294"/>
      <c r="U185" s="294"/>
      <c r="V185" s="294"/>
      <c r="W185" s="294"/>
      <c r="X185" s="294"/>
      <c r="Y185" s="410">
        <f>Y184</f>
        <v>0</v>
      </c>
      <c r="Z185" s="410">
        <f>Z184</f>
        <v>0</v>
      </c>
      <c r="AA185" s="410">
        <f t="shared" ref="AA185:AL185" si="50">AA184</f>
        <v>0</v>
      </c>
      <c r="AB185" s="410">
        <f t="shared" si="50"/>
        <v>0</v>
      </c>
      <c r="AC185" s="410">
        <f t="shared" si="50"/>
        <v>0</v>
      </c>
      <c r="AD185" s="410">
        <f t="shared" si="50"/>
        <v>0</v>
      </c>
      <c r="AE185" s="410">
        <f t="shared" si="50"/>
        <v>0</v>
      </c>
      <c r="AF185" s="410">
        <f t="shared" si="50"/>
        <v>0</v>
      </c>
      <c r="AG185" s="410">
        <f t="shared" si="50"/>
        <v>0</v>
      </c>
      <c r="AH185" s="410">
        <f t="shared" si="50"/>
        <v>0</v>
      </c>
      <c r="AI185" s="410">
        <f t="shared" si="50"/>
        <v>0</v>
      </c>
      <c r="AJ185" s="410">
        <f t="shared" si="50"/>
        <v>0</v>
      </c>
      <c r="AK185" s="410">
        <f t="shared" si="50"/>
        <v>0</v>
      </c>
      <c r="AL185" s="410">
        <f t="shared" si="50"/>
        <v>0</v>
      </c>
      <c r="AM185" s="504"/>
    </row>
    <row r="186" spans="1:39" ht="15" outlineLevel="1">
      <c r="B186" s="313"/>
      <c r="C186" s="311"/>
      <c r="D186" s="315"/>
      <c r="E186" s="315"/>
      <c r="F186" s="315"/>
      <c r="G186" s="315"/>
      <c r="H186" s="315"/>
      <c r="I186" s="315"/>
      <c r="J186" s="315"/>
      <c r="K186" s="315"/>
      <c r="L186" s="315"/>
      <c r="M186" s="315"/>
      <c r="N186" s="290"/>
      <c r="O186" s="315"/>
      <c r="P186" s="315"/>
      <c r="Q186" s="315"/>
      <c r="R186" s="315"/>
      <c r="S186" s="315"/>
      <c r="T186" s="315"/>
      <c r="U186" s="315"/>
      <c r="V186" s="315"/>
      <c r="W186" s="315"/>
      <c r="X186" s="315"/>
      <c r="Y186" s="415"/>
      <c r="Z186" s="416"/>
      <c r="AA186" s="415"/>
      <c r="AB186" s="415"/>
      <c r="AC186" s="415"/>
      <c r="AD186" s="415"/>
      <c r="AE186" s="415"/>
      <c r="AF186" s="415"/>
      <c r="AG186" s="415"/>
      <c r="AH186" s="415"/>
      <c r="AI186" s="415"/>
      <c r="AJ186" s="415"/>
      <c r="AK186" s="415"/>
      <c r="AL186" s="415"/>
      <c r="AM186" s="312"/>
    </row>
    <row r="187" spans="1:39" ht="15" outlineLevel="1">
      <c r="A187" s="508">
        <v>13</v>
      </c>
      <c r="B187" s="313" t="s">
        <v>24</v>
      </c>
      <c r="C187" s="290" t="s">
        <v>25</v>
      </c>
      <c r="D187" s="294">
        <f>'7. Persistence Report'!AR42</f>
        <v>19535.32</v>
      </c>
      <c r="E187" s="294">
        <f>'7. Persistence Report'!AS42</f>
        <v>19535.32</v>
      </c>
      <c r="F187" s="294">
        <f>'7. Persistence Report'!AT42</f>
        <v>19535.32</v>
      </c>
      <c r="G187" s="294">
        <f>'7. Persistence Report'!AU42</f>
        <v>19535.32</v>
      </c>
      <c r="H187" s="294">
        <f>'7. Persistence Report'!AV42</f>
        <v>19535.32</v>
      </c>
      <c r="I187" s="294">
        <f>'7. Persistence Report'!AW42</f>
        <v>19535.32</v>
      </c>
      <c r="J187" s="294">
        <f>'7. Persistence Report'!AX42</f>
        <v>19535.32</v>
      </c>
      <c r="K187" s="294">
        <f>'7. Persistence Report'!AY42</f>
        <v>19535.32</v>
      </c>
      <c r="L187" s="294">
        <f>'7. Persistence Report'!AZ42</f>
        <v>19535.32</v>
      </c>
      <c r="M187" s="294">
        <f>'7. Persistence Report'!BA42</f>
        <v>120.53999999999999</v>
      </c>
      <c r="N187" s="294">
        <v>12</v>
      </c>
      <c r="O187" s="294">
        <f>'7. Persistence Report'!M42</f>
        <v>4.8441399999999994</v>
      </c>
      <c r="P187" s="294">
        <f>'7. Persistence Report'!N42</f>
        <v>4.8441399999999994</v>
      </c>
      <c r="Q187" s="294">
        <f>'7. Persistence Report'!O42</f>
        <v>4.8441399999999994</v>
      </c>
      <c r="R187" s="294">
        <f>'7. Persistence Report'!P42</f>
        <v>4.8441399999999994</v>
      </c>
      <c r="S187" s="294">
        <f>'7. Persistence Report'!Q42</f>
        <v>4.8441399999999994</v>
      </c>
      <c r="T187" s="294">
        <f>'7. Persistence Report'!R42</f>
        <v>4.8441399999999994</v>
      </c>
      <c r="U187" s="294">
        <f>'7. Persistence Report'!S42</f>
        <v>4.8441399999999994</v>
      </c>
      <c r="V187" s="294">
        <f>'7. Persistence Report'!T42</f>
        <v>4.8441399999999994</v>
      </c>
      <c r="W187" s="294">
        <f>'7. Persistence Report'!U42</f>
        <v>4.8441399999999994</v>
      </c>
      <c r="X187" s="294">
        <f>'7. Persistence Report'!V42</f>
        <v>2.989E-2</v>
      </c>
      <c r="Y187" s="414"/>
      <c r="Z187" s="414">
        <f>'A. Rate Class Allocations'!H16</f>
        <v>8.2000000000000003E-2</v>
      </c>
      <c r="AA187" s="414">
        <f>'A. Rate Class Allocations'!I16</f>
        <v>0.91800000000000004</v>
      </c>
      <c r="AB187" s="414"/>
      <c r="AC187" s="414"/>
      <c r="AD187" s="414"/>
      <c r="AE187" s="414"/>
      <c r="AF187" s="414"/>
      <c r="AG187" s="414"/>
      <c r="AH187" s="414"/>
      <c r="AI187" s="414"/>
      <c r="AJ187" s="414"/>
      <c r="AK187" s="414"/>
      <c r="AL187" s="414"/>
      <c r="AM187" s="295">
        <f>SUM(Y187:AL187)</f>
        <v>1</v>
      </c>
    </row>
    <row r="188" spans="1:39" ht="15" outlineLevel="1">
      <c r="B188" s="293" t="s">
        <v>244</v>
      </c>
      <c r="C188" s="290" t="s">
        <v>163</v>
      </c>
      <c r="D188" s="294"/>
      <c r="E188" s="294"/>
      <c r="F188" s="294"/>
      <c r="G188" s="294"/>
      <c r="H188" s="294"/>
      <c r="I188" s="294"/>
      <c r="J188" s="294"/>
      <c r="K188" s="294"/>
      <c r="L188" s="294"/>
      <c r="M188" s="294"/>
      <c r="N188" s="294">
        <f>N187</f>
        <v>12</v>
      </c>
      <c r="O188" s="294"/>
      <c r="P188" s="294"/>
      <c r="Q188" s="294"/>
      <c r="R188" s="294"/>
      <c r="S188" s="294"/>
      <c r="T188" s="294"/>
      <c r="U188" s="294"/>
      <c r="V188" s="294"/>
      <c r="W188" s="294"/>
      <c r="X188" s="294"/>
      <c r="Y188" s="410">
        <f>Y187</f>
        <v>0</v>
      </c>
      <c r="Z188" s="410">
        <f>Z187</f>
        <v>8.2000000000000003E-2</v>
      </c>
      <c r="AA188" s="410">
        <f t="shared" ref="AA188:AL188" si="51">AA187</f>
        <v>0.91800000000000004</v>
      </c>
      <c r="AB188" s="410">
        <f t="shared" si="51"/>
        <v>0</v>
      </c>
      <c r="AC188" s="410">
        <f t="shared" si="51"/>
        <v>0</v>
      </c>
      <c r="AD188" s="410">
        <f t="shared" si="51"/>
        <v>0</v>
      </c>
      <c r="AE188" s="410">
        <f t="shared" si="51"/>
        <v>0</v>
      </c>
      <c r="AF188" s="410">
        <f t="shared" si="51"/>
        <v>0</v>
      </c>
      <c r="AG188" s="410">
        <f t="shared" si="51"/>
        <v>0</v>
      </c>
      <c r="AH188" s="410">
        <f t="shared" si="51"/>
        <v>0</v>
      </c>
      <c r="AI188" s="410">
        <f t="shared" si="51"/>
        <v>0</v>
      </c>
      <c r="AJ188" s="410">
        <f t="shared" si="51"/>
        <v>0</v>
      </c>
      <c r="AK188" s="410">
        <f t="shared" si="51"/>
        <v>0</v>
      </c>
      <c r="AL188" s="410">
        <f t="shared" si="51"/>
        <v>0</v>
      </c>
      <c r="AM188" s="504"/>
    </row>
    <row r="189" spans="1:39" ht="15" outlineLevel="1">
      <c r="B189" s="313"/>
      <c r="C189" s="311"/>
      <c r="D189" s="315"/>
      <c r="E189" s="315"/>
      <c r="F189" s="315"/>
      <c r="G189" s="315"/>
      <c r="H189" s="315"/>
      <c r="I189" s="315"/>
      <c r="J189" s="315"/>
      <c r="K189" s="315"/>
      <c r="L189" s="315"/>
      <c r="M189" s="315"/>
      <c r="N189" s="290"/>
      <c r="O189" s="315"/>
      <c r="P189" s="315"/>
      <c r="Q189" s="315"/>
      <c r="R189" s="315"/>
      <c r="S189" s="315"/>
      <c r="T189" s="315"/>
      <c r="U189" s="315"/>
      <c r="V189" s="315"/>
      <c r="W189" s="315"/>
      <c r="X189" s="315"/>
      <c r="Y189" s="415"/>
      <c r="Z189" s="415"/>
      <c r="AA189" s="415"/>
      <c r="AB189" s="415"/>
      <c r="AC189" s="415"/>
      <c r="AD189" s="415"/>
      <c r="AE189" s="415"/>
      <c r="AF189" s="415"/>
      <c r="AG189" s="415"/>
      <c r="AH189" s="415"/>
      <c r="AI189" s="415"/>
      <c r="AJ189" s="415"/>
      <c r="AK189" s="415"/>
      <c r="AL189" s="415"/>
      <c r="AM189" s="312"/>
    </row>
    <row r="190" spans="1:39" ht="15" outlineLevel="1">
      <c r="A190" s="508">
        <v>14</v>
      </c>
      <c r="B190" s="313" t="s">
        <v>20</v>
      </c>
      <c r="C190" s="290" t="s">
        <v>25</v>
      </c>
      <c r="D190" s="294"/>
      <c r="E190" s="294"/>
      <c r="F190" s="294"/>
      <c r="G190" s="294"/>
      <c r="H190" s="294"/>
      <c r="I190" s="294"/>
      <c r="J190" s="294"/>
      <c r="K190" s="294"/>
      <c r="L190" s="294"/>
      <c r="M190" s="294"/>
      <c r="N190" s="294">
        <v>12</v>
      </c>
      <c r="O190" s="294"/>
      <c r="P190" s="294"/>
      <c r="Q190" s="294"/>
      <c r="R190" s="294"/>
      <c r="S190" s="294"/>
      <c r="T190" s="294"/>
      <c r="U190" s="294"/>
      <c r="V190" s="294"/>
      <c r="W190" s="294"/>
      <c r="X190" s="294"/>
      <c r="Y190" s="414"/>
      <c r="Z190" s="414">
        <f>'A. Rate Class Allocations'!H17</f>
        <v>1</v>
      </c>
      <c r="AA190" s="414"/>
      <c r="AB190" s="414"/>
      <c r="AC190" s="414"/>
      <c r="AD190" s="414"/>
      <c r="AE190" s="414"/>
      <c r="AF190" s="414"/>
      <c r="AG190" s="414"/>
      <c r="AH190" s="414"/>
      <c r="AI190" s="414"/>
      <c r="AJ190" s="414"/>
      <c r="AK190" s="414"/>
      <c r="AL190" s="414"/>
      <c r="AM190" s="295">
        <f>SUM(Y190:AL190)</f>
        <v>1</v>
      </c>
    </row>
    <row r="191" spans="1:39" ht="15" outlineLevel="1">
      <c r="B191" s="293" t="s">
        <v>244</v>
      </c>
      <c r="C191" s="290" t="s">
        <v>163</v>
      </c>
      <c r="D191" s="294">
        <f>'7. Persistence Report'!AR62+'7. Persistence Report'!AR87</f>
        <v>26030.314225262999</v>
      </c>
      <c r="E191" s="294">
        <f>'7. Persistence Report'!AS62+'7. Persistence Report'!AS87</f>
        <v>26030.314225262999</v>
      </c>
      <c r="F191" s="294">
        <f>'7. Persistence Report'!AT62+'7. Persistence Report'!AT87</f>
        <v>26030.314225262999</v>
      </c>
      <c r="G191" s="294">
        <f>'7. Persistence Report'!AU62+'7. Persistence Report'!AU87</f>
        <v>26030.314225262999</v>
      </c>
      <c r="H191" s="294">
        <f>'7. Persistence Report'!AV62+'7. Persistence Report'!AV87</f>
        <v>0</v>
      </c>
      <c r="I191" s="294">
        <f>'7. Persistence Report'!AW62+'7. Persistence Report'!AW87</f>
        <v>0</v>
      </c>
      <c r="J191" s="294">
        <f>'7. Persistence Report'!AX62+'7. Persistence Report'!AX87</f>
        <v>0</v>
      </c>
      <c r="K191" s="294">
        <f>'7. Persistence Report'!AY62+'7. Persistence Report'!AY87</f>
        <v>0</v>
      </c>
      <c r="L191" s="294">
        <f>'7. Persistence Report'!AZ62+'7. Persistence Report'!AZ87</f>
        <v>0</v>
      </c>
      <c r="M191" s="294">
        <f>'7. Persistence Report'!BA62+'7. Persistence Report'!BA87</f>
        <v>0</v>
      </c>
      <c r="N191" s="294">
        <f>N190</f>
        <v>12</v>
      </c>
      <c r="O191" s="294">
        <f>'7. Persistence Report'!M62+'7. Persistence Report'!M87</f>
        <v>5.3496409030000001</v>
      </c>
      <c r="P191" s="294">
        <f>'7. Persistence Report'!N62+'7. Persistence Report'!N87</f>
        <v>5.3496409030000001</v>
      </c>
      <c r="Q191" s="294">
        <f>'7. Persistence Report'!O62+'7. Persistence Report'!O87</f>
        <v>5.3496409030000001</v>
      </c>
      <c r="R191" s="294">
        <f>'7. Persistence Report'!P62+'7. Persistence Report'!P87</f>
        <v>5.3496409030000001</v>
      </c>
      <c r="S191" s="294">
        <f>'7. Persistence Report'!Q62+'7. Persistence Report'!Q87</f>
        <v>0</v>
      </c>
      <c r="T191" s="294">
        <f>'7. Persistence Report'!R62+'7. Persistence Report'!R87</f>
        <v>0</v>
      </c>
      <c r="U191" s="294">
        <f>'7. Persistence Report'!S62+'7. Persistence Report'!S87</f>
        <v>0</v>
      </c>
      <c r="V191" s="294">
        <f>'7. Persistence Report'!T62+'7. Persistence Report'!T87</f>
        <v>0</v>
      </c>
      <c r="W191" s="294">
        <f>'7. Persistence Report'!U62+'7. Persistence Report'!U87</f>
        <v>0</v>
      </c>
      <c r="X191" s="294">
        <f>'7. Persistence Report'!V62+'7. Persistence Report'!V87</f>
        <v>0</v>
      </c>
      <c r="Y191" s="410">
        <f>Y190</f>
        <v>0</v>
      </c>
      <c r="Z191" s="410">
        <f>Z190</f>
        <v>1</v>
      </c>
      <c r="AA191" s="410">
        <f t="shared" ref="AA191:AL191" si="52">AA190</f>
        <v>0</v>
      </c>
      <c r="AB191" s="410">
        <f t="shared" si="52"/>
        <v>0</v>
      </c>
      <c r="AC191" s="410">
        <f t="shared" si="52"/>
        <v>0</v>
      </c>
      <c r="AD191" s="410">
        <f t="shared" si="52"/>
        <v>0</v>
      </c>
      <c r="AE191" s="410">
        <f t="shared" si="52"/>
        <v>0</v>
      </c>
      <c r="AF191" s="410">
        <f t="shared" si="52"/>
        <v>0</v>
      </c>
      <c r="AG191" s="410">
        <f t="shared" si="52"/>
        <v>0</v>
      </c>
      <c r="AH191" s="410">
        <f t="shared" si="52"/>
        <v>0</v>
      </c>
      <c r="AI191" s="410">
        <f t="shared" si="52"/>
        <v>0</v>
      </c>
      <c r="AJ191" s="410">
        <f t="shared" si="52"/>
        <v>0</v>
      </c>
      <c r="AK191" s="410">
        <f t="shared" si="52"/>
        <v>0</v>
      </c>
      <c r="AL191" s="410">
        <f t="shared" si="52"/>
        <v>0</v>
      </c>
      <c r="AM191" s="504"/>
    </row>
    <row r="192" spans="1:39" ht="15" outlineLevel="1">
      <c r="B192" s="313"/>
      <c r="C192" s="311"/>
      <c r="D192" s="315"/>
      <c r="E192" s="315"/>
      <c r="F192" s="315"/>
      <c r="G192" s="315"/>
      <c r="H192" s="315"/>
      <c r="I192" s="315"/>
      <c r="J192" s="315"/>
      <c r="K192" s="315"/>
      <c r="L192" s="315"/>
      <c r="M192" s="315"/>
      <c r="N192" s="290"/>
      <c r="O192" s="315"/>
      <c r="P192" s="315"/>
      <c r="Q192" s="315"/>
      <c r="R192" s="315"/>
      <c r="S192" s="315"/>
      <c r="T192" s="315"/>
      <c r="U192" s="315"/>
      <c r="V192" s="315"/>
      <c r="W192" s="315"/>
      <c r="X192" s="315"/>
      <c r="Y192" s="415"/>
      <c r="Z192" s="416"/>
      <c r="AA192" s="415"/>
      <c r="AB192" s="415"/>
      <c r="AC192" s="415"/>
      <c r="AD192" s="415"/>
      <c r="AE192" s="415"/>
      <c r="AF192" s="415"/>
      <c r="AG192" s="415"/>
      <c r="AH192" s="415"/>
      <c r="AI192" s="415"/>
      <c r="AJ192" s="415"/>
      <c r="AK192" s="415"/>
      <c r="AL192" s="415"/>
      <c r="AM192" s="312"/>
    </row>
    <row r="193" spans="1:39" s="282" customFormat="1" ht="15" outlineLevel="1">
      <c r="A193" s="508">
        <v>15</v>
      </c>
      <c r="B193" s="313" t="s">
        <v>485</v>
      </c>
      <c r="C193" s="290" t="s">
        <v>25</v>
      </c>
      <c r="D193" s="294"/>
      <c r="E193" s="294"/>
      <c r="F193" s="294"/>
      <c r="G193" s="294"/>
      <c r="H193" s="294"/>
      <c r="I193" s="294"/>
      <c r="J193" s="294"/>
      <c r="K193" s="294"/>
      <c r="L193" s="294"/>
      <c r="M193" s="294"/>
      <c r="N193" s="290"/>
      <c r="O193" s="294"/>
      <c r="P193" s="294"/>
      <c r="Q193" s="294"/>
      <c r="R193" s="294"/>
      <c r="S193" s="294"/>
      <c r="T193" s="294"/>
      <c r="U193" s="294"/>
      <c r="V193" s="294"/>
      <c r="W193" s="294"/>
      <c r="X193" s="294"/>
      <c r="Y193" s="414"/>
      <c r="Z193" s="414"/>
      <c r="AA193" s="414"/>
      <c r="AB193" s="414"/>
      <c r="AC193" s="414"/>
      <c r="AD193" s="414"/>
      <c r="AE193" s="414"/>
      <c r="AF193" s="414"/>
      <c r="AG193" s="414"/>
      <c r="AH193" s="414"/>
      <c r="AI193" s="414"/>
      <c r="AJ193" s="414"/>
      <c r="AK193" s="414"/>
      <c r="AL193" s="414"/>
      <c r="AM193" s="295">
        <f>SUM(Y193:AL193)</f>
        <v>0</v>
      </c>
    </row>
    <row r="194" spans="1:39" s="282" customFormat="1" ht="15" outlineLevel="1">
      <c r="A194" s="508"/>
      <c r="B194" s="314" t="s">
        <v>244</v>
      </c>
      <c r="C194" s="290" t="s">
        <v>163</v>
      </c>
      <c r="D194" s="294"/>
      <c r="E194" s="294"/>
      <c r="F194" s="294"/>
      <c r="G194" s="294"/>
      <c r="H194" s="294"/>
      <c r="I194" s="294"/>
      <c r="J194" s="294"/>
      <c r="K194" s="294"/>
      <c r="L194" s="294"/>
      <c r="M194" s="294"/>
      <c r="N194" s="290"/>
      <c r="O194" s="294"/>
      <c r="P194" s="294"/>
      <c r="Q194" s="294"/>
      <c r="R194" s="294"/>
      <c r="S194" s="294"/>
      <c r="T194" s="294"/>
      <c r="U194" s="294"/>
      <c r="V194" s="294"/>
      <c r="W194" s="294"/>
      <c r="X194" s="294"/>
      <c r="Y194" s="410">
        <f>Y193</f>
        <v>0</v>
      </c>
      <c r="Z194" s="410">
        <f>Z193</f>
        <v>0</v>
      </c>
      <c r="AA194" s="410">
        <f t="shared" ref="AA194:AL194" si="53">AA193</f>
        <v>0</v>
      </c>
      <c r="AB194" s="410">
        <f t="shared" si="53"/>
        <v>0</v>
      </c>
      <c r="AC194" s="410">
        <f t="shared" si="53"/>
        <v>0</v>
      </c>
      <c r="AD194" s="410">
        <f t="shared" si="53"/>
        <v>0</v>
      </c>
      <c r="AE194" s="410">
        <f t="shared" si="53"/>
        <v>0</v>
      </c>
      <c r="AF194" s="410">
        <f t="shared" si="53"/>
        <v>0</v>
      </c>
      <c r="AG194" s="410">
        <f t="shared" si="53"/>
        <v>0</v>
      </c>
      <c r="AH194" s="410">
        <f t="shared" si="53"/>
        <v>0</v>
      </c>
      <c r="AI194" s="410">
        <f t="shared" si="53"/>
        <v>0</v>
      </c>
      <c r="AJ194" s="410">
        <f t="shared" si="53"/>
        <v>0</v>
      </c>
      <c r="AK194" s="410">
        <f t="shared" si="53"/>
        <v>0</v>
      </c>
      <c r="AL194" s="410">
        <f t="shared" si="53"/>
        <v>0</v>
      </c>
      <c r="AM194" s="504"/>
    </row>
    <row r="195" spans="1:39" s="282" customFormat="1" ht="15" outlineLevel="1">
      <c r="A195" s="508"/>
      <c r="B195" s="313"/>
      <c r="C195" s="311"/>
      <c r="D195" s="315"/>
      <c r="E195" s="315"/>
      <c r="F195" s="315"/>
      <c r="G195" s="315"/>
      <c r="H195" s="315"/>
      <c r="I195" s="315"/>
      <c r="J195" s="315"/>
      <c r="K195" s="315"/>
      <c r="L195" s="315"/>
      <c r="M195" s="315"/>
      <c r="N195" s="290"/>
      <c r="O195" s="315"/>
      <c r="P195" s="315"/>
      <c r="Q195" s="315"/>
      <c r="R195" s="315"/>
      <c r="S195" s="315"/>
      <c r="T195" s="315"/>
      <c r="U195" s="315"/>
      <c r="V195" s="315"/>
      <c r="W195" s="315"/>
      <c r="X195" s="315"/>
      <c r="Y195" s="417"/>
      <c r="Z195" s="415"/>
      <c r="AA195" s="415"/>
      <c r="AB195" s="415"/>
      <c r="AC195" s="415"/>
      <c r="AD195" s="415"/>
      <c r="AE195" s="415"/>
      <c r="AF195" s="415"/>
      <c r="AG195" s="415"/>
      <c r="AH195" s="415"/>
      <c r="AI195" s="415"/>
      <c r="AJ195" s="415"/>
      <c r="AK195" s="415"/>
      <c r="AL195" s="415"/>
      <c r="AM195" s="312"/>
    </row>
    <row r="196" spans="1:39" s="282" customFormat="1" ht="30" outlineLevel="1">
      <c r="A196" s="508">
        <v>16</v>
      </c>
      <c r="B196" s="313" t="s">
        <v>486</v>
      </c>
      <c r="C196" s="290" t="s">
        <v>25</v>
      </c>
      <c r="D196" s="294"/>
      <c r="E196" s="294"/>
      <c r="F196" s="294"/>
      <c r="G196" s="294"/>
      <c r="H196" s="294"/>
      <c r="I196" s="294"/>
      <c r="J196" s="294"/>
      <c r="K196" s="294"/>
      <c r="L196" s="294"/>
      <c r="M196" s="294"/>
      <c r="N196" s="290"/>
      <c r="O196" s="294"/>
      <c r="P196" s="294"/>
      <c r="Q196" s="294"/>
      <c r="R196" s="294"/>
      <c r="S196" s="294"/>
      <c r="T196" s="294"/>
      <c r="U196" s="294"/>
      <c r="V196" s="294"/>
      <c r="W196" s="294"/>
      <c r="X196" s="294"/>
      <c r="Y196" s="414"/>
      <c r="Z196" s="414"/>
      <c r="AA196" s="414"/>
      <c r="AB196" s="414"/>
      <c r="AC196" s="414"/>
      <c r="AD196" s="414"/>
      <c r="AE196" s="414"/>
      <c r="AF196" s="414"/>
      <c r="AG196" s="414"/>
      <c r="AH196" s="414"/>
      <c r="AI196" s="414"/>
      <c r="AJ196" s="414"/>
      <c r="AK196" s="414"/>
      <c r="AL196" s="414"/>
      <c r="AM196" s="295">
        <f>SUM(Y196:AL196)</f>
        <v>0</v>
      </c>
    </row>
    <row r="197" spans="1:39" s="282" customFormat="1" ht="15" outlineLevel="1">
      <c r="A197" s="508"/>
      <c r="B197" s="314" t="s">
        <v>244</v>
      </c>
      <c r="C197" s="290" t="s">
        <v>163</v>
      </c>
      <c r="D197" s="294"/>
      <c r="E197" s="294"/>
      <c r="F197" s="294"/>
      <c r="G197" s="294"/>
      <c r="H197" s="294"/>
      <c r="I197" s="294"/>
      <c r="J197" s="294"/>
      <c r="K197" s="294"/>
      <c r="L197" s="294"/>
      <c r="M197" s="294"/>
      <c r="N197" s="290"/>
      <c r="O197" s="294"/>
      <c r="P197" s="294"/>
      <c r="Q197" s="294"/>
      <c r="R197" s="294"/>
      <c r="S197" s="294"/>
      <c r="T197" s="294"/>
      <c r="U197" s="294"/>
      <c r="V197" s="294"/>
      <c r="W197" s="294"/>
      <c r="X197" s="294"/>
      <c r="Y197" s="410">
        <f>Y196</f>
        <v>0</v>
      </c>
      <c r="Z197" s="410">
        <f>Z196</f>
        <v>0</v>
      </c>
      <c r="AA197" s="410">
        <f t="shared" ref="AA197:AL197" si="54">AA196</f>
        <v>0</v>
      </c>
      <c r="AB197" s="410">
        <f t="shared" si="54"/>
        <v>0</v>
      </c>
      <c r="AC197" s="410">
        <f t="shared" si="54"/>
        <v>0</v>
      </c>
      <c r="AD197" s="410">
        <f t="shared" si="54"/>
        <v>0</v>
      </c>
      <c r="AE197" s="410">
        <f t="shared" si="54"/>
        <v>0</v>
      </c>
      <c r="AF197" s="410">
        <f t="shared" si="54"/>
        <v>0</v>
      </c>
      <c r="AG197" s="410">
        <f t="shared" si="54"/>
        <v>0</v>
      </c>
      <c r="AH197" s="410">
        <f t="shared" si="54"/>
        <v>0</v>
      </c>
      <c r="AI197" s="410">
        <f t="shared" si="54"/>
        <v>0</v>
      </c>
      <c r="AJ197" s="410">
        <f t="shared" si="54"/>
        <v>0</v>
      </c>
      <c r="AK197" s="410">
        <f t="shared" si="54"/>
        <v>0</v>
      </c>
      <c r="AL197" s="410">
        <f t="shared" si="54"/>
        <v>0</v>
      </c>
      <c r="AM197" s="504"/>
    </row>
    <row r="198" spans="1:39" s="282" customFormat="1" ht="15" outlineLevel="1">
      <c r="A198" s="508"/>
      <c r="B198" s="313"/>
      <c r="C198" s="311"/>
      <c r="D198" s="315"/>
      <c r="E198" s="315"/>
      <c r="F198" s="315"/>
      <c r="G198" s="315"/>
      <c r="H198" s="315"/>
      <c r="I198" s="315"/>
      <c r="J198" s="315"/>
      <c r="K198" s="315"/>
      <c r="L198" s="315"/>
      <c r="M198" s="315"/>
      <c r="N198" s="290"/>
      <c r="O198" s="315"/>
      <c r="P198" s="315"/>
      <c r="Q198" s="315"/>
      <c r="R198" s="315"/>
      <c r="S198" s="315"/>
      <c r="T198" s="315"/>
      <c r="U198" s="315"/>
      <c r="V198" s="315"/>
      <c r="W198" s="315"/>
      <c r="X198" s="315"/>
      <c r="Y198" s="417"/>
      <c r="Z198" s="415"/>
      <c r="AA198" s="415"/>
      <c r="AB198" s="415"/>
      <c r="AC198" s="415"/>
      <c r="AD198" s="415"/>
      <c r="AE198" s="415"/>
      <c r="AF198" s="415"/>
      <c r="AG198" s="415"/>
      <c r="AH198" s="415"/>
      <c r="AI198" s="415"/>
      <c r="AJ198" s="415"/>
      <c r="AK198" s="415"/>
      <c r="AL198" s="415"/>
      <c r="AM198" s="312"/>
    </row>
    <row r="199" spans="1:39" ht="15" outlineLevel="1">
      <c r="A199" s="508">
        <v>17</v>
      </c>
      <c r="B199" s="313" t="s">
        <v>9</v>
      </c>
      <c r="C199" s="290" t="s">
        <v>25</v>
      </c>
      <c r="D199" s="294">
        <f>'7. Persistence Report'!AR51</f>
        <v>7751.0259999999998</v>
      </c>
      <c r="E199" s="294">
        <f>'7. Persistence Report'!AS51</f>
        <v>0</v>
      </c>
      <c r="F199" s="294">
        <f>'7. Persistence Report'!AT51</f>
        <v>0</v>
      </c>
      <c r="G199" s="294">
        <f>'7. Persistence Report'!AU51</f>
        <v>0</v>
      </c>
      <c r="H199" s="294">
        <f>'7. Persistence Report'!AV51</f>
        <v>0</v>
      </c>
      <c r="I199" s="294">
        <f>'7. Persistence Report'!AW51</f>
        <v>0</v>
      </c>
      <c r="J199" s="294">
        <f>'7. Persistence Report'!AX51</f>
        <v>0</v>
      </c>
      <c r="K199" s="294">
        <f>'7. Persistence Report'!AY51</f>
        <v>0</v>
      </c>
      <c r="L199" s="294">
        <f>'7. Persistence Report'!AZ51</f>
        <v>0</v>
      </c>
      <c r="M199" s="294">
        <f>'7. Persistence Report'!BA51</f>
        <v>0</v>
      </c>
      <c r="N199" s="290"/>
      <c r="O199" s="294">
        <f>'7. Persistence Report'!M51</f>
        <v>533.25455550000004</v>
      </c>
      <c r="P199" s="294">
        <f>'7. Persistence Report'!N51</f>
        <v>0</v>
      </c>
      <c r="Q199" s="294">
        <f>'7. Persistence Report'!O51</f>
        <v>0</v>
      </c>
      <c r="R199" s="294">
        <f>'7. Persistence Report'!P51</f>
        <v>0</v>
      </c>
      <c r="S199" s="294">
        <f>'7. Persistence Report'!Q51</f>
        <v>0</v>
      </c>
      <c r="T199" s="294">
        <f>'7. Persistence Report'!R51</f>
        <v>0</v>
      </c>
      <c r="U199" s="294">
        <f>'7. Persistence Report'!S51</f>
        <v>0</v>
      </c>
      <c r="V199" s="294">
        <f>'7. Persistence Report'!T51</f>
        <v>0</v>
      </c>
      <c r="W199" s="294">
        <f>'7. Persistence Report'!U51</f>
        <v>0</v>
      </c>
      <c r="X199" s="294">
        <f>'7. Persistence Report'!V51</f>
        <v>0</v>
      </c>
      <c r="Y199" s="414"/>
      <c r="Z199" s="414">
        <f>'A. Rate Class Allocations'!H18</f>
        <v>1</v>
      </c>
      <c r="AA199" s="414"/>
      <c r="AB199" s="414"/>
      <c r="AC199" s="414"/>
      <c r="AD199" s="414"/>
      <c r="AE199" s="414"/>
      <c r="AF199" s="414"/>
      <c r="AG199" s="414"/>
      <c r="AH199" s="414"/>
      <c r="AI199" s="414"/>
      <c r="AJ199" s="414"/>
      <c r="AK199" s="414"/>
      <c r="AL199" s="414"/>
      <c r="AM199" s="295">
        <f>SUM(Y199:AL199)</f>
        <v>1</v>
      </c>
    </row>
    <row r="200" spans="1:39" ht="15" outlineLevel="1">
      <c r="B200" s="293" t="s">
        <v>244</v>
      </c>
      <c r="C200" s="290" t="s">
        <v>163</v>
      </c>
      <c r="D200" s="294"/>
      <c r="E200" s="294"/>
      <c r="F200" s="294"/>
      <c r="G200" s="294"/>
      <c r="H200" s="294"/>
      <c r="I200" s="294"/>
      <c r="J200" s="294"/>
      <c r="K200" s="294"/>
      <c r="L200" s="294"/>
      <c r="M200" s="294"/>
      <c r="N200" s="290"/>
      <c r="O200" s="294"/>
      <c r="P200" s="294"/>
      <c r="Q200" s="294"/>
      <c r="R200" s="294"/>
      <c r="S200" s="294"/>
      <c r="T200" s="294"/>
      <c r="U200" s="294"/>
      <c r="V200" s="294"/>
      <c r="W200" s="294"/>
      <c r="X200" s="294"/>
      <c r="Y200" s="410">
        <f>Y199</f>
        <v>0</v>
      </c>
      <c r="Z200" s="410">
        <f>Z199</f>
        <v>1</v>
      </c>
      <c r="AA200" s="410">
        <f t="shared" ref="AA200:AL200" si="55">AA199</f>
        <v>0</v>
      </c>
      <c r="AB200" s="410">
        <f t="shared" si="55"/>
        <v>0</v>
      </c>
      <c r="AC200" s="410">
        <f t="shared" si="55"/>
        <v>0</v>
      </c>
      <c r="AD200" s="410">
        <f t="shared" si="55"/>
        <v>0</v>
      </c>
      <c r="AE200" s="410">
        <f t="shared" si="55"/>
        <v>0</v>
      </c>
      <c r="AF200" s="410">
        <f t="shared" si="55"/>
        <v>0</v>
      </c>
      <c r="AG200" s="410">
        <f t="shared" si="55"/>
        <v>0</v>
      </c>
      <c r="AH200" s="410">
        <f t="shared" si="55"/>
        <v>0</v>
      </c>
      <c r="AI200" s="410">
        <f t="shared" si="55"/>
        <v>0</v>
      </c>
      <c r="AJ200" s="410">
        <f t="shared" si="55"/>
        <v>0</v>
      </c>
      <c r="AK200" s="410">
        <f t="shared" si="55"/>
        <v>0</v>
      </c>
      <c r="AL200" s="410">
        <f t="shared" si="55"/>
        <v>0</v>
      </c>
      <c r="AM200" s="504"/>
    </row>
    <row r="201" spans="1:39" ht="15" outlineLevel="1">
      <c r="B201" s="314"/>
      <c r="C201" s="304"/>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418"/>
      <c r="Z201" s="419"/>
      <c r="AA201" s="419"/>
      <c r="AB201" s="419"/>
      <c r="AC201" s="419"/>
      <c r="AD201" s="419"/>
      <c r="AE201" s="419"/>
      <c r="AF201" s="419"/>
      <c r="AG201" s="419"/>
      <c r="AH201" s="419"/>
      <c r="AI201" s="419"/>
      <c r="AJ201" s="419"/>
      <c r="AK201" s="419"/>
      <c r="AL201" s="419"/>
      <c r="AM201" s="316"/>
    </row>
    <row r="202" spans="1:39" ht="15.75" outlineLevel="1">
      <c r="A202" s="509"/>
      <c r="B202" s="287" t="s">
        <v>10</v>
      </c>
      <c r="C202" s="288"/>
      <c r="D202" s="288"/>
      <c r="E202" s="288"/>
      <c r="F202" s="288"/>
      <c r="G202" s="288"/>
      <c r="H202" s="288"/>
      <c r="I202" s="288"/>
      <c r="J202" s="288"/>
      <c r="K202" s="288"/>
      <c r="L202" s="288"/>
      <c r="M202" s="288"/>
      <c r="N202" s="289"/>
      <c r="O202" s="288"/>
      <c r="P202" s="288"/>
      <c r="Q202" s="288"/>
      <c r="R202" s="288"/>
      <c r="S202" s="288"/>
      <c r="T202" s="288"/>
      <c r="U202" s="288"/>
      <c r="V202" s="288"/>
      <c r="W202" s="288"/>
      <c r="X202" s="288"/>
      <c r="Y202" s="413"/>
      <c r="Z202" s="413"/>
      <c r="AA202" s="413"/>
      <c r="AB202" s="413"/>
      <c r="AC202" s="413"/>
      <c r="AD202" s="413"/>
      <c r="AE202" s="413"/>
      <c r="AF202" s="413"/>
      <c r="AG202" s="413"/>
      <c r="AH202" s="413"/>
      <c r="AI202" s="413"/>
      <c r="AJ202" s="413"/>
      <c r="AK202" s="413"/>
      <c r="AL202" s="413"/>
      <c r="AM202" s="291"/>
    </row>
    <row r="203" spans="1:39" ht="15" outlineLevel="1">
      <c r="A203" s="508">
        <v>18</v>
      </c>
      <c r="B203" s="314" t="s">
        <v>11</v>
      </c>
      <c r="C203" s="290" t="s">
        <v>25</v>
      </c>
      <c r="D203" s="294"/>
      <c r="E203" s="294"/>
      <c r="F203" s="294"/>
      <c r="G203" s="294"/>
      <c r="H203" s="294"/>
      <c r="I203" s="294"/>
      <c r="J203" s="294"/>
      <c r="K203" s="294"/>
      <c r="L203" s="294"/>
      <c r="M203" s="294"/>
      <c r="N203" s="294">
        <v>12</v>
      </c>
      <c r="O203" s="294"/>
      <c r="P203" s="294"/>
      <c r="Q203" s="294"/>
      <c r="R203" s="294"/>
      <c r="S203" s="294"/>
      <c r="T203" s="294"/>
      <c r="U203" s="294"/>
      <c r="V203" s="294"/>
      <c r="W203" s="294"/>
      <c r="X203" s="294"/>
      <c r="Y203" s="425"/>
      <c r="Z203" s="414"/>
      <c r="AA203" s="414"/>
      <c r="AB203" s="414"/>
      <c r="AC203" s="414"/>
      <c r="AD203" s="414"/>
      <c r="AE203" s="414"/>
      <c r="AF203" s="414"/>
      <c r="AG203" s="414"/>
      <c r="AH203" s="414"/>
      <c r="AI203" s="414"/>
      <c r="AJ203" s="414"/>
      <c r="AK203" s="414"/>
      <c r="AL203" s="414"/>
      <c r="AM203" s="295">
        <f>SUM(Y203:AL203)</f>
        <v>0</v>
      </c>
    </row>
    <row r="204" spans="1:39" ht="15" outlineLevel="1">
      <c r="B204" s="293" t="s">
        <v>244</v>
      </c>
      <c r="C204" s="290" t="s">
        <v>163</v>
      </c>
      <c r="D204" s="294"/>
      <c r="E204" s="294"/>
      <c r="F204" s="294"/>
      <c r="G204" s="294"/>
      <c r="H204" s="294"/>
      <c r="I204" s="294"/>
      <c r="J204" s="294"/>
      <c r="K204" s="294"/>
      <c r="L204" s="294"/>
      <c r="M204" s="294"/>
      <c r="N204" s="294">
        <f>N203</f>
        <v>12</v>
      </c>
      <c r="O204" s="294"/>
      <c r="P204" s="294"/>
      <c r="Q204" s="294"/>
      <c r="R204" s="294"/>
      <c r="S204" s="294"/>
      <c r="T204" s="294"/>
      <c r="U204" s="294"/>
      <c r="V204" s="294"/>
      <c r="W204" s="294"/>
      <c r="X204" s="294"/>
      <c r="Y204" s="410">
        <f>Y203</f>
        <v>0</v>
      </c>
      <c r="Z204" s="410">
        <f>Z203</f>
        <v>0</v>
      </c>
      <c r="AA204" s="410">
        <f t="shared" ref="AA204:AL204" si="56">AA203</f>
        <v>0</v>
      </c>
      <c r="AB204" s="410">
        <f t="shared" si="56"/>
        <v>0</v>
      </c>
      <c r="AC204" s="410">
        <f t="shared" si="56"/>
        <v>0</v>
      </c>
      <c r="AD204" s="410">
        <f t="shared" si="56"/>
        <v>0</v>
      </c>
      <c r="AE204" s="410">
        <f t="shared" si="56"/>
        <v>0</v>
      </c>
      <c r="AF204" s="410">
        <f t="shared" si="56"/>
        <v>0</v>
      </c>
      <c r="AG204" s="410">
        <f t="shared" si="56"/>
        <v>0</v>
      </c>
      <c r="AH204" s="410">
        <f t="shared" si="56"/>
        <v>0</v>
      </c>
      <c r="AI204" s="410">
        <f t="shared" si="56"/>
        <v>0</v>
      </c>
      <c r="AJ204" s="410">
        <f t="shared" si="56"/>
        <v>0</v>
      </c>
      <c r="AK204" s="410">
        <f t="shared" si="56"/>
        <v>0</v>
      </c>
      <c r="AL204" s="410">
        <f t="shared" si="56"/>
        <v>0</v>
      </c>
      <c r="AM204" s="504"/>
    </row>
    <row r="205" spans="1:39" ht="15" outlineLevel="1">
      <c r="A205" s="511"/>
      <c r="B205" s="314"/>
      <c r="C205" s="304"/>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411"/>
      <c r="Z205" s="420"/>
      <c r="AA205" s="420"/>
      <c r="AB205" s="420"/>
      <c r="AC205" s="420"/>
      <c r="AD205" s="420"/>
      <c r="AE205" s="420"/>
      <c r="AF205" s="420"/>
      <c r="AG205" s="420"/>
      <c r="AH205" s="420"/>
      <c r="AI205" s="420"/>
      <c r="AJ205" s="420"/>
      <c r="AK205" s="420"/>
      <c r="AL205" s="420"/>
      <c r="AM205" s="305"/>
    </row>
    <row r="206" spans="1:39" ht="15" outlineLevel="1">
      <c r="A206" s="508">
        <v>19</v>
      </c>
      <c r="B206" s="314" t="s">
        <v>12</v>
      </c>
      <c r="C206" s="290" t="s">
        <v>25</v>
      </c>
      <c r="D206" s="294"/>
      <c r="E206" s="294"/>
      <c r="F206" s="294"/>
      <c r="G206" s="294"/>
      <c r="H206" s="294"/>
      <c r="I206" s="294"/>
      <c r="J206" s="294"/>
      <c r="K206" s="294"/>
      <c r="L206" s="294"/>
      <c r="M206" s="294"/>
      <c r="N206" s="294">
        <v>12</v>
      </c>
      <c r="O206" s="294"/>
      <c r="P206" s="294"/>
      <c r="Q206" s="294"/>
      <c r="R206" s="294"/>
      <c r="S206" s="294"/>
      <c r="T206" s="294"/>
      <c r="U206" s="294"/>
      <c r="V206" s="294"/>
      <c r="W206" s="294"/>
      <c r="X206" s="294"/>
      <c r="Y206" s="409"/>
      <c r="Z206" s="414"/>
      <c r="AA206" s="414"/>
      <c r="AB206" s="414"/>
      <c r="AC206" s="414"/>
      <c r="AD206" s="414"/>
      <c r="AE206" s="414"/>
      <c r="AF206" s="414"/>
      <c r="AG206" s="414"/>
      <c r="AH206" s="414"/>
      <c r="AI206" s="414"/>
      <c r="AJ206" s="414"/>
      <c r="AK206" s="414"/>
      <c r="AL206" s="414"/>
      <c r="AM206" s="295">
        <f>SUM(Y206:AL206)</f>
        <v>0</v>
      </c>
    </row>
    <row r="207" spans="1:39" ht="15" outlineLevel="1">
      <c r="B207" s="293" t="s">
        <v>244</v>
      </c>
      <c r="C207" s="290" t="s">
        <v>163</v>
      </c>
      <c r="D207" s="294"/>
      <c r="E207" s="294"/>
      <c r="F207" s="294"/>
      <c r="G207" s="294"/>
      <c r="H207" s="294"/>
      <c r="I207" s="294"/>
      <c r="J207" s="294"/>
      <c r="K207" s="294"/>
      <c r="L207" s="294"/>
      <c r="M207" s="294"/>
      <c r="N207" s="294">
        <f>N206</f>
        <v>12</v>
      </c>
      <c r="O207" s="294"/>
      <c r="P207" s="294"/>
      <c r="Q207" s="294"/>
      <c r="R207" s="294"/>
      <c r="S207" s="294"/>
      <c r="T207" s="294"/>
      <c r="U207" s="294"/>
      <c r="V207" s="294"/>
      <c r="W207" s="294"/>
      <c r="X207" s="294"/>
      <c r="Y207" s="410">
        <f>Y206</f>
        <v>0</v>
      </c>
      <c r="Z207" s="410">
        <f>Z206</f>
        <v>0</v>
      </c>
      <c r="AA207" s="410">
        <f t="shared" ref="AA207:AL207" si="57">AA206</f>
        <v>0</v>
      </c>
      <c r="AB207" s="410">
        <f t="shared" si="57"/>
        <v>0</v>
      </c>
      <c r="AC207" s="410">
        <f t="shared" si="57"/>
        <v>0</v>
      </c>
      <c r="AD207" s="410">
        <f t="shared" si="57"/>
        <v>0</v>
      </c>
      <c r="AE207" s="410">
        <f t="shared" si="57"/>
        <v>0</v>
      </c>
      <c r="AF207" s="410">
        <f t="shared" si="57"/>
        <v>0</v>
      </c>
      <c r="AG207" s="410">
        <f t="shared" si="57"/>
        <v>0</v>
      </c>
      <c r="AH207" s="410">
        <f t="shared" si="57"/>
        <v>0</v>
      </c>
      <c r="AI207" s="410">
        <f t="shared" si="57"/>
        <v>0</v>
      </c>
      <c r="AJ207" s="410">
        <f t="shared" si="57"/>
        <v>0</v>
      </c>
      <c r="AK207" s="410">
        <f t="shared" si="57"/>
        <v>0</v>
      </c>
      <c r="AL207" s="410">
        <f t="shared" si="57"/>
        <v>0</v>
      </c>
      <c r="AM207" s="504"/>
    </row>
    <row r="208" spans="1:39" ht="15" outlineLevel="1">
      <c r="B208" s="314"/>
      <c r="C208" s="304"/>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421"/>
      <c r="Z208" s="421"/>
      <c r="AA208" s="411"/>
      <c r="AB208" s="411"/>
      <c r="AC208" s="411"/>
      <c r="AD208" s="411"/>
      <c r="AE208" s="411"/>
      <c r="AF208" s="411"/>
      <c r="AG208" s="411"/>
      <c r="AH208" s="411"/>
      <c r="AI208" s="411"/>
      <c r="AJ208" s="411"/>
      <c r="AK208" s="411"/>
      <c r="AL208" s="411"/>
      <c r="AM208" s="305"/>
    </row>
    <row r="209" spans="1:39" ht="15" outlineLevel="1">
      <c r="A209" s="508">
        <v>20</v>
      </c>
      <c r="B209" s="314" t="s">
        <v>13</v>
      </c>
      <c r="C209" s="290" t="s">
        <v>25</v>
      </c>
      <c r="D209" s="294">
        <f>'7. Persistence Report'!AR52</f>
        <v>30445.024802451677</v>
      </c>
      <c r="E209" s="294">
        <f>'7. Persistence Report'!AS52</f>
        <v>30445.024802451677</v>
      </c>
      <c r="F209" s="294">
        <f>'7. Persistence Report'!AT52</f>
        <v>30445.024802451677</v>
      </c>
      <c r="G209" s="294">
        <f>'7. Persistence Report'!AU52</f>
        <v>30445.024802451677</v>
      </c>
      <c r="H209" s="294">
        <f>'7. Persistence Report'!AV52</f>
        <v>30445.024802451677</v>
      </c>
      <c r="I209" s="294">
        <f>'7. Persistence Report'!AW52</f>
        <v>30445.024802451677</v>
      </c>
      <c r="J209" s="294">
        <f>'7. Persistence Report'!AX52</f>
        <v>30445.024802451677</v>
      </c>
      <c r="K209" s="294">
        <f>'7. Persistence Report'!AY52</f>
        <v>30445.024802451677</v>
      </c>
      <c r="L209" s="294">
        <f>'7. Persistence Report'!AZ52</f>
        <v>30445.024802451677</v>
      </c>
      <c r="M209" s="294">
        <f>'7. Persistence Report'!BA52</f>
        <v>30445.024802451677</v>
      </c>
      <c r="N209" s="294">
        <v>12</v>
      </c>
      <c r="O209" s="294">
        <f>'7. Persistence Report'!M52</f>
        <v>1.3593331359699423</v>
      </c>
      <c r="P209" s="294">
        <f>'7. Persistence Report'!N52</f>
        <v>1.3593331359699423</v>
      </c>
      <c r="Q209" s="294">
        <f>'7. Persistence Report'!O52</f>
        <v>1.3593331359699423</v>
      </c>
      <c r="R209" s="294">
        <f>'7. Persistence Report'!P52</f>
        <v>1.3593331359699423</v>
      </c>
      <c r="S209" s="294">
        <f>'7. Persistence Report'!Q52</f>
        <v>1.3593331359699423</v>
      </c>
      <c r="T209" s="294">
        <f>'7. Persistence Report'!R52</f>
        <v>1.3593331359699423</v>
      </c>
      <c r="U209" s="294">
        <f>'7. Persistence Report'!S52</f>
        <v>1.3593331359699423</v>
      </c>
      <c r="V209" s="294">
        <f>'7. Persistence Report'!T52</f>
        <v>1.3593331359699423</v>
      </c>
      <c r="W209" s="294">
        <f>'7. Persistence Report'!U52</f>
        <v>1.3593331359699423</v>
      </c>
      <c r="X209" s="294">
        <f>'7. Persistence Report'!V52</f>
        <v>1.3593331359699423</v>
      </c>
      <c r="Y209" s="409"/>
      <c r="Z209" s="414"/>
      <c r="AA209" s="414">
        <f>'A. Rate Class Allocations'!I22</f>
        <v>1</v>
      </c>
      <c r="AB209" s="414"/>
      <c r="AC209" s="414"/>
      <c r="AD209" s="414"/>
      <c r="AE209" s="414"/>
      <c r="AF209" s="414"/>
      <c r="AG209" s="414"/>
      <c r="AH209" s="414"/>
      <c r="AI209" s="414"/>
      <c r="AJ209" s="414"/>
      <c r="AK209" s="414"/>
      <c r="AL209" s="414"/>
      <c r="AM209" s="295">
        <f>SUM(Y209:AL209)</f>
        <v>1</v>
      </c>
    </row>
    <row r="210" spans="1:39" ht="15" outlineLevel="1">
      <c r="B210" s="293" t="s">
        <v>244</v>
      </c>
      <c r="C210" s="290" t="s">
        <v>163</v>
      </c>
      <c r="D210" s="294">
        <f>'7. Persistence Report'!AR114+'7. Persistence Report'!AR79</f>
        <v>1149811.848</v>
      </c>
      <c r="E210" s="294">
        <f>'7. Persistence Report'!AS114+'7. Persistence Report'!AS79</f>
        <v>1149811.848</v>
      </c>
      <c r="F210" s="294">
        <f>'7. Persistence Report'!AT114+'7. Persistence Report'!AT79</f>
        <v>1149811.848</v>
      </c>
      <c r="G210" s="294">
        <f>'7. Persistence Report'!AU114+'7. Persistence Report'!AU79</f>
        <v>1149811.848</v>
      </c>
      <c r="H210" s="294">
        <f>'7. Persistence Report'!AV114+'7. Persistence Report'!AV79</f>
        <v>1149811.848</v>
      </c>
      <c r="I210" s="294">
        <f>'7. Persistence Report'!AW114+'7. Persistence Report'!AW79</f>
        <v>909511.848</v>
      </c>
      <c r="J210" s="294">
        <f>'7. Persistence Report'!AX114+'7. Persistence Report'!AX79</f>
        <v>909511.848</v>
      </c>
      <c r="K210" s="294">
        <f>'7. Persistence Report'!AY114+'7. Persistence Report'!AY79</f>
        <v>909511.848</v>
      </c>
      <c r="L210" s="294">
        <f>'7. Persistence Report'!AZ114+'7. Persistence Report'!AZ79</f>
        <v>909511.848</v>
      </c>
      <c r="M210" s="294">
        <f>'7. Persistence Report'!BA114+'7. Persistence Report'!BA79</f>
        <v>236860.848</v>
      </c>
      <c r="N210" s="294">
        <f>N209</f>
        <v>12</v>
      </c>
      <c r="O210" s="294">
        <f>'7. Persistence Report'!M114+'7. Persistence Report'!M79</f>
        <v>192.36217499999998</v>
      </c>
      <c r="P210" s="294">
        <f>'7. Persistence Report'!N114+'7. Persistence Report'!N79</f>
        <v>192.36217500000001</v>
      </c>
      <c r="Q210" s="294">
        <f>'7. Persistence Report'!O114+'7. Persistence Report'!O79</f>
        <v>192.36217500000001</v>
      </c>
      <c r="R210" s="294">
        <f>'7. Persistence Report'!P114+'7. Persistence Report'!P79</f>
        <v>192.36217500000001</v>
      </c>
      <c r="S210" s="294">
        <f>'7. Persistence Report'!Q114+'7. Persistence Report'!Q79</f>
        <v>192.36217500000001</v>
      </c>
      <c r="T210" s="294">
        <f>'7. Persistence Report'!R114+'7. Persistence Report'!R79</f>
        <v>102.587175</v>
      </c>
      <c r="U210" s="294">
        <f>'7. Persistence Report'!S114+'7. Persistence Report'!S79</f>
        <v>102.587175</v>
      </c>
      <c r="V210" s="294">
        <f>'7. Persistence Report'!T114+'7. Persistence Report'!T79</f>
        <v>102.587175</v>
      </c>
      <c r="W210" s="294">
        <f>'7. Persistence Report'!U114+'7. Persistence Report'!U79</f>
        <v>102.587175</v>
      </c>
      <c r="X210" s="294">
        <f>'7. Persistence Report'!V114+'7. Persistence Report'!V79</f>
        <v>54.536175</v>
      </c>
      <c r="Y210" s="410">
        <f>Y209</f>
        <v>0</v>
      </c>
      <c r="Z210" s="410">
        <f>Z209</f>
        <v>0</v>
      </c>
      <c r="AA210" s="410">
        <f t="shared" ref="AA210:AL210" si="58">AA209</f>
        <v>1</v>
      </c>
      <c r="AB210" s="410">
        <f t="shared" si="58"/>
        <v>0</v>
      </c>
      <c r="AC210" s="410">
        <f t="shared" si="58"/>
        <v>0</v>
      </c>
      <c r="AD210" s="410">
        <f t="shared" si="58"/>
        <v>0</v>
      </c>
      <c r="AE210" s="410">
        <f t="shared" si="58"/>
        <v>0</v>
      </c>
      <c r="AF210" s="410">
        <f t="shared" si="58"/>
        <v>0</v>
      </c>
      <c r="AG210" s="410">
        <f t="shared" si="58"/>
        <v>0</v>
      </c>
      <c r="AH210" s="410">
        <f t="shared" si="58"/>
        <v>0</v>
      </c>
      <c r="AI210" s="410">
        <f t="shared" si="58"/>
        <v>0</v>
      </c>
      <c r="AJ210" s="410">
        <f t="shared" si="58"/>
        <v>0</v>
      </c>
      <c r="AK210" s="410">
        <f t="shared" si="58"/>
        <v>0</v>
      </c>
      <c r="AL210" s="410">
        <f t="shared" si="58"/>
        <v>0</v>
      </c>
      <c r="AM210" s="504"/>
    </row>
    <row r="211" spans="1:39" ht="15" outlineLevel="1">
      <c r="B211" s="314"/>
      <c r="C211" s="304"/>
      <c r="D211" s="290"/>
      <c r="E211" s="290"/>
      <c r="F211" s="290"/>
      <c r="G211" s="290"/>
      <c r="H211" s="290"/>
      <c r="I211" s="290"/>
      <c r="J211" s="290"/>
      <c r="K211" s="290"/>
      <c r="L211" s="290"/>
      <c r="M211" s="290"/>
      <c r="N211" s="317"/>
      <c r="O211" s="290"/>
      <c r="P211" s="290"/>
      <c r="Q211" s="290"/>
      <c r="R211" s="290"/>
      <c r="S211" s="290"/>
      <c r="T211" s="290"/>
      <c r="U211" s="290"/>
      <c r="V211" s="290"/>
      <c r="W211" s="290"/>
      <c r="X211" s="290"/>
      <c r="Y211" s="411"/>
      <c r="Z211" s="411"/>
      <c r="AA211" s="411"/>
      <c r="AB211" s="411"/>
      <c r="AC211" s="411"/>
      <c r="AD211" s="411"/>
      <c r="AE211" s="411"/>
      <c r="AF211" s="411"/>
      <c r="AG211" s="411"/>
      <c r="AH211" s="411"/>
      <c r="AI211" s="411"/>
      <c r="AJ211" s="411"/>
      <c r="AK211" s="411"/>
      <c r="AL211" s="411"/>
      <c r="AM211" s="305"/>
    </row>
    <row r="212" spans="1:39" ht="15" outlineLevel="1">
      <c r="A212" s="508">
        <v>21</v>
      </c>
      <c r="B212" s="314" t="s">
        <v>22</v>
      </c>
      <c r="C212" s="290" t="s">
        <v>25</v>
      </c>
      <c r="D212" s="294"/>
      <c r="E212" s="294"/>
      <c r="F212" s="294"/>
      <c r="G212" s="294"/>
      <c r="H212" s="294"/>
      <c r="I212" s="294"/>
      <c r="J212" s="294"/>
      <c r="K212" s="294"/>
      <c r="L212" s="294"/>
      <c r="M212" s="294"/>
      <c r="N212" s="294">
        <v>12</v>
      </c>
      <c r="O212" s="294"/>
      <c r="P212" s="294"/>
      <c r="Q212" s="294"/>
      <c r="R212" s="294"/>
      <c r="S212" s="294"/>
      <c r="T212" s="294"/>
      <c r="U212" s="294"/>
      <c r="V212" s="294"/>
      <c r="W212" s="294"/>
      <c r="X212" s="294"/>
      <c r="Y212" s="409"/>
      <c r="Z212" s="414"/>
      <c r="AA212" s="414"/>
      <c r="AB212" s="414"/>
      <c r="AC212" s="414"/>
      <c r="AD212" s="414"/>
      <c r="AE212" s="414"/>
      <c r="AF212" s="414"/>
      <c r="AG212" s="414"/>
      <c r="AH212" s="414"/>
      <c r="AI212" s="414"/>
      <c r="AJ212" s="414"/>
      <c r="AK212" s="414"/>
      <c r="AL212" s="414"/>
      <c r="AM212" s="295">
        <f>SUM(Y212:AL212)</f>
        <v>0</v>
      </c>
    </row>
    <row r="213" spans="1:39" ht="15" outlineLevel="1">
      <c r="B213" s="293" t="s">
        <v>244</v>
      </c>
      <c r="C213" s="290" t="s">
        <v>163</v>
      </c>
      <c r="D213" s="294"/>
      <c r="E213" s="294"/>
      <c r="F213" s="294"/>
      <c r="G213" s="294"/>
      <c r="H213" s="294"/>
      <c r="I213" s="294"/>
      <c r="J213" s="294"/>
      <c r="K213" s="294"/>
      <c r="L213" s="294"/>
      <c r="M213" s="294"/>
      <c r="N213" s="294">
        <f>N212</f>
        <v>12</v>
      </c>
      <c r="O213" s="294"/>
      <c r="P213" s="294"/>
      <c r="Q213" s="294"/>
      <c r="R213" s="294"/>
      <c r="S213" s="294"/>
      <c r="T213" s="294"/>
      <c r="U213" s="294"/>
      <c r="V213" s="294"/>
      <c r="W213" s="294"/>
      <c r="X213" s="294"/>
      <c r="Y213" s="410">
        <f>Y212</f>
        <v>0</v>
      </c>
      <c r="Z213" s="410">
        <f>Z212</f>
        <v>0</v>
      </c>
      <c r="AA213" s="410">
        <f t="shared" ref="AA213:AL213" si="59">AA212</f>
        <v>0</v>
      </c>
      <c r="AB213" s="410">
        <f t="shared" si="59"/>
        <v>0</v>
      </c>
      <c r="AC213" s="410">
        <f t="shared" si="59"/>
        <v>0</v>
      </c>
      <c r="AD213" s="410">
        <f t="shared" si="59"/>
        <v>0</v>
      </c>
      <c r="AE213" s="410">
        <f t="shared" si="59"/>
        <v>0</v>
      </c>
      <c r="AF213" s="410">
        <f t="shared" si="59"/>
        <v>0</v>
      </c>
      <c r="AG213" s="410">
        <f t="shared" si="59"/>
        <v>0</v>
      </c>
      <c r="AH213" s="410">
        <f t="shared" si="59"/>
        <v>0</v>
      </c>
      <c r="AI213" s="410">
        <f t="shared" si="59"/>
        <v>0</v>
      </c>
      <c r="AJ213" s="410">
        <f t="shared" si="59"/>
        <v>0</v>
      </c>
      <c r="AK213" s="410">
        <f t="shared" si="59"/>
        <v>0</v>
      </c>
      <c r="AL213" s="410">
        <f t="shared" si="59"/>
        <v>0</v>
      </c>
      <c r="AM213" s="504"/>
    </row>
    <row r="214" spans="1:39" ht="15" outlineLevel="1">
      <c r="B214" s="314"/>
      <c r="C214" s="304"/>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421"/>
      <c r="Z214" s="411"/>
      <c r="AA214" s="411"/>
      <c r="AB214" s="411"/>
      <c r="AC214" s="411"/>
      <c r="AD214" s="411"/>
      <c r="AE214" s="411"/>
      <c r="AF214" s="411"/>
      <c r="AG214" s="411"/>
      <c r="AH214" s="411"/>
      <c r="AI214" s="411"/>
      <c r="AJ214" s="411"/>
      <c r="AK214" s="411"/>
      <c r="AL214" s="411"/>
      <c r="AM214" s="305"/>
    </row>
    <row r="215" spans="1:39" ht="15" outlineLevel="1">
      <c r="A215" s="508">
        <v>22</v>
      </c>
      <c r="B215" s="314" t="s">
        <v>9</v>
      </c>
      <c r="C215" s="290" t="s">
        <v>25</v>
      </c>
      <c r="D215" s="294">
        <f>'7. Persistence Report'!AR49</f>
        <v>23963.63</v>
      </c>
      <c r="E215" s="294">
        <f>'7. Persistence Report'!AS49</f>
        <v>0</v>
      </c>
      <c r="F215" s="294">
        <f>'7. Persistence Report'!AT49</f>
        <v>0</v>
      </c>
      <c r="G215" s="294">
        <f>'7. Persistence Report'!AU49</f>
        <v>0</v>
      </c>
      <c r="H215" s="294">
        <f>'7. Persistence Report'!AV49</f>
        <v>0</v>
      </c>
      <c r="I215" s="294">
        <f>'7. Persistence Report'!AW49</f>
        <v>0</v>
      </c>
      <c r="J215" s="294">
        <f>'7. Persistence Report'!AX49</f>
        <v>0</v>
      </c>
      <c r="K215" s="294">
        <f>'7. Persistence Report'!AY49</f>
        <v>0</v>
      </c>
      <c r="L215" s="294">
        <f>'7. Persistence Report'!AZ49</f>
        <v>0</v>
      </c>
      <c r="M215" s="294">
        <f>'7. Persistence Report'!BA49</f>
        <v>0</v>
      </c>
      <c r="N215" s="290"/>
      <c r="O215" s="294">
        <f>'7. Persistence Report'!M49</f>
        <v>994.35941510000009</v>
      </c>
      <c r="P215" s="294">
        <f>'7. Persistence Report'!N49</f>
        <v>0</v>
      </c>
      <c r="Q215" s="294">
        <f>'7. Persistence Report'!O49</f>
        <v>0</v>
      </c>
      <c r="R215" s="294">
        <f>'7. Persistence Report'!P49</f>
        <v>0</v>
      </c>
      <c r="S215" s="294">
        <f>'7. Persistence Report'!Q49</f>
        <v>0</v>
      </c>
      <c r="T215" s="294">
        <f>'7. Persistence Report'!R49</f>
        <v>0</v>
      </c>
      <c r="U215" s="294">
        <f>'7. Persistence Report'!S49</f>
        <v>0</v>
      </c>
      <c r="V215" s="294">
        <f>'7. Persistence Report'!T49</f>
        <v>0</v>
      </c>
      <c r="W215" s="294">
        <f>'7. Persistence Report'!U49</f>
        <v>0</v>
      </c>
      <c r="X215" s="294">
        <f>'7. Persistence Report'!V49</f>
        <v>0</v>
      </c>
      <c r="Y215" s="409"/>
      <c r="Z215" s="414"/>
      <c r="AA215" s="414">
        <f>'A. Rate Class Allocations'!I24</f>
        <v>1</v>
      </c>
      <c r="AB215" s="414"/>
      <c r="AC215" s="414"/>
      <c r="AD215" s="414"/>
      <c r="AE215" s="414"/>
      <c r="AF215" s="414"/>
      <c r="AG215" s="414"/>
      <c r="AH215" s="414"/>
      <c r="AI215" s="414"/>
      <c r="AJ215" s="414"/>
      <c r="AK215" s="414"/>
      <c r="AL215" s="414"/>
      <c r="AM215" s="295">
        <f>SUM(Y215:AL215)</f>
        <v>1</v>
      </c>
    </row>
    <row r="216" spans="1:39" ht="15" outlineLevel="1">
      <c r="B216" s="293" t="s">
        <v>244</v>
      </c>
      <c r="C216" s="290" t="s">
        <v>163</v>
      </c>
      <c r="D216" s="294"/>
      <c r="E216" s="294"/>
      <c r="F216" s="294"/>
      <c r="G216" s="294"/>
      <c r="H216" s="294"/>
      <c r="I216" s="294"/>
      <c r="J216" s="294"/>
      <c r="K216" s="294"/>
      <c r="L216" s="294"/>
      <c r="M216" s="294"/>
      <c r="N216" s="290"/>
      <c r="O216" s="294"/>
      <c r="P216" s="294"/>
      <c r="Q216" s="294"/>
      <c r="R216" s="294"/>
      <c r="S216" s="294"/>
      <c r="T216" s="294"/>
      <c r="U216" s="294"/>
      <c r="V216" s="294"/>
      <c r="W216" s="294"/>
      <c r="X216" s="294"/>
      <c r="Y216" s="410">
        <f>Y215</f>
        <v>0</v>
      </c>
      <c r="Z216" s="410">
        <f>Z215</f>
        <v>0</v>
      </c>
      <c r="AA216" s="410">
        <f t="shared" ref="AA216:AL216" si="60">AA215</f>
        <v>1</v>
      </c>
      <c r="AB216" s="410">
        <f t="shared" si="60"/>
        <v>0</v>
      </c>
      <c r="AC216" s="410">
        <f t="shared" si="60"/>
        <v>0</v>
      </c>
      <c r="AD216" s="410">
        <f t="shared" si="60"/>
        <v>0</v>
      </c>
      <c r="AE216" s="410">
        <f t="shared" si="60"/>
        <v>0</v>
      </c>
      <c r="AF216" s="410">
        <f t="shared" si="60"/>
        <v>0</v>
      </c>
      <c r="AG216" s="410">
        <f t="shared" si="60"/>
        <v>0</v>
      </c>
      <c r="AH216" s="410">
        <f t="shared" si="60"/>
        <v>0</v>
      </c>
      <c r="AI216" s="410">
        <f t="shared" si="60"/>
        <v>0</v>
      </c>
      <c r="AJ216" s="410">
        <f t="shared" si="60"/>
        <v>0</v>
      </c>
      <c r="AK216" s="410">
        <f t="shared" si="60"/>
        <v>0</v>
      </c>
      <c r="AL216" s="410">
        <f t="shared" si="60"/>
        <v>0</v>
      </c>
      <c r="AM216" s="504"/>
    </row>
    <row r="217" spans="1:39" ht="15" outlineLevel="1">
      <c r="B217" s="314"/>
      <c r="C217" s="304"/>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411"/>
      <c r="Z217" s="411"/>
      <c r="AA217" s="411"/>
      <c r="AB217" s="411"/>
      <c r="AC217" s="411"/>
      <c r="AD217" s="411"/>
      <c r="AE217" s="411"/>
      <c r="AF217" s="411"/>
      <c r="AG217" s="411"/>
      <c r="AH217" s="411"/>
      <c r="AI217" s="411"/>
      <c r="AJ217" s="411"/>
      <c r="AK217" s="411"/>
      <c r="AL217" s="411"/>
      <c r="AM217" s="305"/>
    </row>
    <row r="218" spans="1:39" ht="15.75" outlineLevel="1">
      <c r="A218" s="509"/>
      <c r="B218" s="287" t="s">
        <v>14</v>
      </c>
      <c r="C218" s="288"/>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413"/>
      <c r="Z218" s="413"/>
      <c r="AA218" s="413"/>
      <c r="AB218" s="413"/>
      <c r="AC218" s="413"/>
      <c r="AD218" s="413"/>
      <c r="AE218" s="413"/>
      <c r="AF218" s="413"/>
      <c r="AG218" s="413"/>
      <c r="AH218" s="413"/>
      <c r="AI218" s="413"/>
      <c r="AJ218" s="413"/>
      <c r="AK218" s="413"/>
      <c r="AL218" s="413"/>
      <c r="AM218" s="291"/>
    </row>
    <row r="219" spans="1:39" ht="15" outlineLevel="1">
      <c r="A219" s="508">
        <v>23</v>
      </c>
      <c r="B219" s="314" t="s">
        <v>14</v>
      </c>
      <c r="C219" s="290" t="s">
        <v>25</v>
      </c>
      <c r="D219" s="294">
        <f>'7. Persistence Report'!AR48</f>
        <v>304467</v>
      </c>
      <c r="E219" s="294">
        <f>'7. Persistence Report'!AS48</f>
        <v>304467</v>
      </c>
      <c r="F219" s="294">
        <f>'7. Persistence Report'!AT48</f>
        <v>304467</v>
      </c>
      <c r="G219" s="294">
        <f>'7. Persistence Report'!AU48</f>
        <v>304467</v>
      </c>
      <c r="H219" s="294">
        <f>'7. Persistence Report'!AV48</f>
        <v>304467</v>
      </c>
      <c r="I219" s="294">
        <f>'7. Persistence Report'!AW48</f>
        <v>304467</v>
      </c>
      <c r="J219" s="294">
        <f>'7. Persistence Report'!AX48</f>
        <v>304467</v>
      </c>
      <c r="K219" s="294">
        <f>'7. Persistence Report'!AY48</f>
        <v>304467</v>
      </c>
      <c r="L219" s="294">
        <f>'7. Persistence Report'!AZ48</f>
        <v>82843</v>
      </c>
      <c r="M219" s="294">
        <f>'7. Persistence Report'!BA48</f>
        <v>77077</v>
      </c>
      <c r="N219" s="290"/>
      <c r="O219" s="294">
        <f>'7. Persistence Report'!M48</f>
        <v>28.958367743529347</v>
      </c>
      <c r="P219" s="294">
        <f>'7. Persistence Report'!N48</f>
        <v>28.958367743529347</v>
      </c>
      <c r="Q219" s="294">
        <f>'7. Persistence Report'!O48</f>
        <v>28.958367743529347</v>
      </c>
      <c r="R219" s="294">
        <f>'7. Persistence Report'!P48</f>
        <v>28.958367743529347</v>
      </c>
      <c r="S219" s="294">
        <f>'7. Persistence Report'!Q48</f>
        <v>28.958367743529347</v>
      </c>
      <c r="T219" s="294">
        <f>'7. Persistence Report'!R48</f>
        <v>28.958367743529347</v>
      </c>
      <c r="U219" s="294">
        <f>'7. Persistence Report'!S48</f>
        <v>28.958367743529347</v>
      </c>
      <c r="V219" s="294">
        <f>'7. Persistence Report'!T48</f>
        <v>28.958367743529347</v>
      </c>
      <c r="W219" s="294">
        <f>'7. Persistence Report'!U48</f>
        <v>17.445824098307664</v>
      </c>
      <c r="X219" s="294">
        <f>'7. Persistence Report'!V48</f>
        <v>11.271970149595285</v>
      </c>
      <c r="Y219" s="469">
        <f>'A. Rate Class Allocations'!G26</f>
        <v>1</v>
      </c>
      <c r="Z219" s="409"/>
      <c r="AA219" s="409"/>
      <c r="AB219" s="409"/>
      <c r="AC219" s="409"/>
      <c r="AD219" s="409"/>
      <c r="AE219" s="409"/>
      <c r="AF219" s="409"/>
      <c r="AG219" s="409"/>
      <c r="AH219" s="409"/>
      <c r="AI219" s="409"/>
      <c r="AJ219" s="409"/>
      <c r="AK219" s="409"/>
      <c r="AL219" s="409"/>
      <c r="AM219" s="295">
        <f>SUM(Y219:AL219)</f>
        <v>1</v>
      </c>
    </row>
    <row r="220" spans="1:39" ht="15" outlineLevel="1">
      <c r="B220" s="293" t="s">
        <v>244</v>
      </c>
      <c r="C220" s="290" t="s">
        <v>163</v>
      </c>
      <c r="D220" s="294">
        <f>'7. Persistence Report'!AR102</f>
        <v>11114</v>
      </c>
      <c r="E220" s="294">
        <f>'7. Persistence Report'!AS102</f>
        <v>11114</v>
      </c>
      <c r="F220" s="294">
        <f>'7. Persistence Report'!AT102</f>
        <v>11114</v>
      </c>
      <c r="G220" s="294">
        <f>'7. Persistence Report'!AU102</f>
        <v>11114</v>
      </c>
      <c r="H220" s="294">
        <f>'7. Persistence Report'!AV102</f>
        <v>9641.5106199999991</v>
      </c>
      <c r="I220" s="294">
        <f>'7. Persistence Report'!AW102</f>
        <v>8905.2659299999996</v>
      </c>
      <c r="J220" s="294">
        <f>'7. Persistence Report'!AX102</f>
        <v>8169.0212399999991</v>
      </c>
      <c r="K220" s="294">
        <f>'7. Persistence Report'!AY102</f>
        <v>8169.0212399999991</v>
      </c>
      <c r="L220" s="294">
        <f>'7. Persistence Report'!AZ102</f>
        <v>8169.0212399999991</v>
      </c>
      <c r="M220" s="294">
        <f>'7. Persistence Report'!BA102</f>
        <v>2972</v>
      </c>
      <c r="N220" s="467"/>
      <c r="O220" s="294">
        <f>'7. Persistence Report'!M102</f>
        <v>1.1907000130000001</v>
      </c>
      <c r="P220" s="294">
        <f>'7. Persistence Report'!N102</f>
        <v>1.1907000130000001</v>
      </c>
      <c r="Q220" s="294">
        <f>'7. Persistence Report'!O102</f>
        <v>1.1907000130000001</v>
      </c>
      <c r="R220" s="294">
        <f>'7. Persistence Report'!P102</f>
        <v>1.1907000130000001</v>
      </c>
      <c r="S220" s="294">
        <f>'7. Persistence Report'!Q102</f>
        <v>1.1138744840000001</v>
      </c>
      <c r="T220" s="294">
        <f>'7. Persistence Report'!R102</f>
        <v>1.0754617150000001</v>
      </c>
      <c r="U220" s="294">
        <f>'7. Persistence Report'!S102</f>
        <v>1.0370489549999999</v>
      </c>
      <c r="V220" s="294">
        <f>'7. Persistence Report'!T102</f>
        <v>1.0370489549999999</v>
      </c>
      <c r="W220" s="294">
        <f>'7. Persistence Report'!U102</f>
        <v>1.0370489549999999</v>
      </c>
      <c r="X220" s="294">
        <f>'7. Persistence Report'!V102</f>
        <v>0.76590001600000002</v>
      </c>
      <c r="Y220" s="410">
        <f>Y219</f>
        <v>1</v>
      </c>
      <c r="Z220" s="410">
        <f>Z219</f>
        <v>0</v>
      </c>
      <c r="AA220" s="410">
        <f t="shared" ref="AA220:AL220" si="61">AA219</f>
        <v>0</v>
      </c>
      <c r="AB220" s="410">
        <f t="shared" si="61"/>
        <v>0</v>
      </c>
      <c r="AC220" s="410">
        <f t="shared" si="61"/>
        <v>0</v>
      </c>
      <c r="AD220" s="410">
        <f t="shared" si="61"/>
        <v>0</v>
      </c>
      <c r="AE220" s="410">
        <f t="shared" si="61"/>
        <v>0</v>
      </c>
      <c r="AF220" s="410">
        <f t="shared" si="61"/>
        <v>0</v>
      </c>
      <c r="AG220" s="410">
        <f t="shared" si="61"/>
        <v>0</v>
      </c>
      <c r="AH220" s="410">
        <f t="shared" si="61"/>
        <v>0</v>
      </c>
      <c r="AI220" s="410">
        <f t="shared" si="61"/>
        <v>0</v>
      </c>
      <c r="AJ220" s="410">
        <f t="shared" si="61"/>
        <v>0</v>
      </c>
      <c r="AK220" s="410">
        <f t="shared" si="61"/>
        <v>0</v>
      </c>
      <c r="AL220" s="410">
        <f t="shared" si="61"/>
        <v>0</v>
      </c>
      <c r="AM220" s="504"/>
    </row>
    <row r="221" spans="1:39" ht="15" outlineLevel="1">
      <c r="B221" s="314"/>
      <c r="C221" s="304"/>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411"/>
      <c r="Z221" s="411"/>
      <c r="AA221" s="411"/>
      <c r="AB221" s="411"/>
      <c r="AC221" s="411"/>
      <c r="AD221" s="411"/>
      <c r="AE221" s="411"/>
      <c r="AF221" s="411"/>
      <c r="AG221" s="411"/>
      <c r="AH221" s="411"/>
      <c r="AI221" s="411"/>
      <c r="AJ221" s="411"/>
      <c r="AK221" s="411"/>
      <c r="AL221" s="411"/>
      <c r="AM221" s="305"/>
    </row>
    <row r="222" spans="1:39" s="292" customFormat="1" ht="15.75" outlineLevel="1">
      <c r="A222" s="509"/>
      <c r="B222" s="287" t="s">
        <v>487</v>
      </c>
      <c r="C222" s="288"/>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413"/>
      <c r="Z222" s="413"/>
      <c r="AA222" s="413"/>
      <c r="AB222" s="413"/>
      <c r="AC222" s="413"/>
      <c r="AD222" s="413"/>
      <c r="AE222" s="413"/>
      <c r="AF222" s="413"/>
      <c r="AG222" s="413"/>
      <c r="AH222" s="413"/>
      <c r="AI222" s="413"/>
      <c r="AJ222" s="413"/>
      <c r="AK222" s="413"/>
      <c r="AL222" s="413"/>
      <c r="AM222" s="291"/>
    </row>
    <row r="223" spans="1:39" s="282" customFormat="1" ht="15" outlineLevel="1">
      <c r="A223" s="508">
        <v>24</v>
      </c>
      <c r="B223" s="314" t="s">
        <v>14</v>
      </c>
      <c r="C223" s="290" t="s">
        <v>25</v>
      </c>
      <c r="D223" s="294"/>
      <c r="E223" s="294"/>
      <c r="F223" s="294"/>
      <c r="G223" s="294"/>
      <c r="H223" s="294"/>
      <c r="I223" s="294"/>
      <c r="J223" s="294"/>
      <c r="K223" s="294"/>
      <c r="L223" s="294"/>
      <c r="M223" s="294"/>
      <c r="N223" s="290"/>
      <c r="O223" s="294"/>
      <c r="P223" s="294"/>
      <c r="Q223" s="294"/>
      <c r="R223" s="294"/>
      <c r="S223" s="294"/>
      <c r="T223" s="294"/>
      <c r="U223" s="294"/>
      <c r="V223" s="294"/>
      <c r="W223" s="294"/>
      <c r="X223" s="294"/>
      <c r="Y223" s="409"/>
      <c r="Z223" s="409"/>
      <c r="AA223" s="409"/>
      <c r="AB223" s="409"/>
      <c r="AC223" s="409"/>
      <c r="AD223" s="409"/>
      <c r="AE223" s="409"/>
      <c r="AF223" s="409"/>
      <c r="AG223" s="409"/>
      <c r="AH223" s="409"/>
      <c r="AI223" s="409"/>
      <c r="AJ223" s="409"/>
      <c r="AK223" s="409"/>
      <c r="AL223" s="409"/>
      <c r="AM223" s="295">
        <f>SUM(Y223:AL223)</f>
        <v>0</v>
      </c>
    </row>
    <row r="224" spans="1:39" s="282" customFormat="1" ht="15" outlineLevel="1">
      <c r="A224" s="508"/>
      <c r="B224" s="314" t="s">
        <v>244</v>
      </c>
      <c r="C224" s="290" t="s">
        <v>163</v>
      </c>
      <c r="D224" s="294"/>
      <c r="E224" s="294"/>
      <c r="F224" s="294"/>
      <c r="G224" s="294"/>
      <c r="H224" s="294"/>
      <c r="I224" s="294"/>
      <c r="J224" s="294"/>
      <c r="K224" s="294"/>
      <c r="L224" s="294"/>
      <c r="M224" s="294"/>
      <c r="N224" s="467"/>
      <c r="O224" s="294"/>
      <c r="P224" s="294"/>
      <c r="Q224" s="294"/>
      <c r="R224" s="294"/>
      <c r="S224" s="294"/>
      <c r="T224" s="294"/>
      <c r="U224" s="294"/>
      <c r="V224" s="294"/>
      <c r="W224" s="294"/>
      <c r="X224" s="294"/>
      <c r="Y224" s="410">
        <f>Y223</f>
        <v>0</v>
      </c>
      <c r="Z224" s="410">
        <f>Z223</f>
        <v>0</v>
      </c>
      <c r="AA224" s="410">
        <f t="shared" ref="AA224:AL224" si="62">AA223</f>
        <v>0</v>
      </c>
      <c r="AB224" s="410">
        <f t="shared" si="62"/>
        <v>0</v>
      </c>
      <c r="AC224" s="410">
        <f t="shared" si="62"/>
        <v>0</v>
      </c>
      <c r="AD224" s="410">
        <f t="shared" si="62"/>
        <v>0</v>
      </c>
      <c r="AE224" s="410">
        <f t="shared" si="62"/>
        <v>0</v>
      </c>
      <c r="AF224" s="410">
        <f t="shared" si="62"/>
        <v>0</v>
      </c>
      <c r="AG224" s="410">
        <f t="shared" si="62"/>
        <v>0</v>
      </c>
      <c r="AH224" s="410">
        <f t="shared" si="62"/>
        <v>0</v>
      </c>
      <c r="AI224" s="410">
        <f t="shared" si="62"/>
        <v>0</v>
      </c>
      <c r="AJ224" s="410">
        <f t="shared" si="62"/>
        <v>0</v>
      </c>
      <c r="AK224" s="410">
        <f t="shared" si="62"/>
        <v>0</v>
      </c>
      <c r="AL224" s="410">
        <f t="shared" si="62"/>
        <v>0</v>
      </c>
      <c r="AM224" s="504"/>
    </row>
    <row r="225" spans="1:39" s="282" customFormat="1" ht="15" outlineLevel="1">
      <c r="A225" s="508"/>
      <c r="B225" s="314"/>
      <c r="C225" s="304"/>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411"/>
      <c r="Z225" s="411"/>
      <c r="AA225" s="411"/>
      <c r="AB225" s="411"/>
      <c r="AC225" s="411"/>
      <c r="AD225" s="411"/>
      <c r="AE225" s="411"/>
      <c r="AF225" s="411"/>
      <c r="AG225" s="411"/>
      <c r="AH225" s="411"/>
      <c r="AI225" s="411"/>
      <c r="AJ225" s="411"/>
      <c r="AK225" s="411"/>
      <c r="AL225" s="411"/>
      <c r="AM225" s="305"/>
    </row>
    <row r="226" spans="1:39" s="282" customFormat="1" ht="15" outlineLevel="1">
      <c r="A226" s="508">
        <v>25</v>
      </c>
      <c r="B226" s="313" t="s">
        <v>21</v>
      </c>
      <c r="C226" s="290" t="s">
        <v>25</v>
      </c>
      <c r="D226" s="294"/>
      <c r="E226" s="294"/>
      <c r="F226" s="294"/>
      <c r="G226" s="294"/>
      <c r="H226" s="294"/>
      <c r="I226" s="294"/>
      <c r="J226" s="294"/>
      <c r="K226" s="294"/>
      <c r="L226" s="294"/>
      <c r="M226" s="294"/>
      <c r="N226" s="294">
        <v>0</v>
      </c>
      <c r="O226" s="294"/>
      <c r="P226" s="294"/>
      <c r="Q226" s="294"/>
      <c r="R226" s="294"/>
      <c r="S226" s="294"/>
      <c r="T226" s="294"/>
      <c r="U226" s="294"/>
      <c r="V226" s="294"/>
      <c r="W226" s="294"/>
      <c r="X226" s="294"/>
      <c r="Y226" s="414"/>
      <c r="Z226" s="414"/>
      <c r="AA226" s="414"/>
      <c r="AB226" s="414"/>
      <c r="AC226" s="414"/>
      <c r="AD226" s="414"/>
      <c r="AE226" s="414"/>
      <c r="AF226" s="414"/>
      <c r="AG226" s="414"/>
      <c r="AH226" s="414"/>
      <c r="AI226" s="414"/>
      <c r="AJ226" s="414"/>
      <c r="AK226" s="414"/>
      <c r="AL226" s="414"/>
      <c r="AM226" s="295">
        <f>SUM(Y226:AL226)</f>
        <v>0</v>
      </c>
    </row>
    <row r="227" spans="1:39" s="282" customFormat="1" ht="15" outlineLevel="1">
      <c r="A227" s="508"/>
      <c r="B227" s="314" t="s">
        <v>244</v>
      </c>
      <c r="C227" s="290" t="s">
        <v>163</v>
      </c>
      <c r="D227" s="294"/>
      <c r="E227" s="294"/>
      <c r="F227" s="294"/>
      <c r="G227" s="294"/>
      <c r="H227" s="294"/>
      <c r="I227" s="294"/>
      <c r="J227" s="294"/>
      <c r="K227" s="294"/>
      <c r="L227" s="294"/>
      <c r="M227" s="294"/>
      <c r="N227" s="294">
        <f>N226</f>
        <v>0</v>
      </c>
      <c r="O227" s="294"/>
      <c r="P227" s="294"/>
      <c r="Q227" s="294"/>
      <c r="R227" s="294"/>
      <c r="S227" s="294"/>
      <c r="T227" s="294"/>
      <c r="U227" s="294"/>
      <c r="V227" s="294"/>
      <c r="W227" s="294"/>
      <c r="X227" s="294"/>
      <c r="Y227" s="410">
        <f>Y226</f>
        <v>0</v>
      </c>
      <c r="Z227" s="410">
        <f>Z226</f>
        <v>0</v>
      </c>
      <c r="AA227" s="410">
        <f t="shared" ref="AA227:AL227" si="63">AA226</f>
        <v>0</v>
      </c>
      <c r="AB227" s="410">
        <f t="shared" si="63"/>
        <v>0</v>
      </c>
      <c r="AC227" s="410">
        <f t="shared" si="63"/>
        <v>0</v>
      </c>
      <c r="AD227" s="410">
        <f t="shared" si="63"/>
        <v>0</v>
      </c>
      <c r="AE227" s="410">
        <f t="shared" si="63"/>
        <v>0</v>
      </c>
      <c r="AF227" s="410">
        <f t="shared" si="63"/>
        <v>0</v>
      </c>
      <c r="AG227" s="410">
        <f t="shared" si="63"/>
        <v>0</v>
      </c>
      <c r="AH227" s="410">
        <f t="shared" si="63"/>
        <v>0</v>
      </c>
      <c r="AI227" s="410">
        <f t="shared" si="63"/>
        <v>0</v>
      </c>
      <c r="AJ227" s="410">
        <f t="shared" si="63"/>
        <v>0</v>
      </c>
      <c r="AK227" s="410">
        <f t="shared" si="63"/>
        <v>0</v>
      </c>
      <c r="AL227" s="410">
        <f t="shared" si="63"/>
        <v>0</v>
      </c>
      <c r="AM227" s="504"/>
    </row>
    <row r="228" spans="1:39" s="282" customFormat="1" ht="15" outlineLevel="1">
      <c r="A228" s="508"/>
      <c r="B228" s="313"/>
      <c r="C228" s="311"/>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415"/>
      <c r="Z228" s="416"/>
      <c r="AA228" s="415"/>
      <c r="AB228" s="415"/>
      <c r="AC228" s="415"/>
      <c r="AD228" s="415"/>
      <c r="AE228" s="415"/>
      <c r="AF228" s="415"/>
      <c r="AG228" s="415"/>
      <c r="AH228" s="415"/>
      <c r="AI228" s="415"/>
      <c r="AJ228" s="415"/>
      <c r="AK228" s="415"/>
      <c r="AL228" s="415"/>
      <c r="AM228" s="312"/>
    </row>
    <row r="229" spans="1:39" ht="15.75" outlineLevel="1">
      <c r="A229" s="509"/>
      <c r="B229" s="287" t="s">
        <v>15</v>
      </c>
      <c r="C229" s="319"/>
      <c r="D229" s="289"/>
      <c r="E229" s="289"/>
      <c r="F229" s="289"/>
      <c r="G229" s="289"/>
      <c r="H229" s="289"/>
      <c r="I229" s="289"/>
      <c r="J229" s="289"/>
      <c r="K229" s="289"/>
      <c r="L229" s="289"/>
      <c r="M229" s="289"/>
      <c r="N229" s="290"/>
      <c r="O229" s="289"/>
      <c r="P229" s="289"/>
      <c r="Q229" s="289"/>
      <c r="R229" s="289"/>
      <c r="S229" s="289"/>
      <c r="T229" s="289"/>
      <c r="U229" s="289"/>
      <c r="V229" s="289"/>
      <c r="W229" s="289"/>
      <c r="X229" s="289"/>
      <c r="Y229" s="413"/>
      <c r="Z229" s="413"/>
      <c r="AA229" s="413"/>
      <c r="AB229" s="413"/>
      <c r="AC229" s="413"/>
      <c r="AD229" s="413"/>
      <c r="AE229" s="413"/>
      <c r="AF229" s="413"/>
      <c r="AG229" s="413"/>
      <c r="AH229" s="413"/>
      <c r="AI229" s="413"/>
      <c r="AJ229" s="413"/>
      <c r="AK229" s="413"/>
      <c r="AL229" s="413"/>
      <c r="AM229" s="291"/>
    </row>
    <row r="230" spans="1:39" ht="15" outlineLevel="1">
      <c r="A230" s="508">
        <v>26</v>
      </c>
      <c r="B230" s="320" t="s">
        <v>16</v>
      </c>
      <c r="C230" s="290" t="s">
        <v>25</v>
      </c>
      <c r="D230" s="294"/>
      <c r="E230" s="294"/>
      <c r="F230" s="294"/>
      <c r="G230" s="294"/>
      <c r="H230" s="294"/>
      <c r="I230" s="294"/>
      <c r="J230" s="294"/>
      <c r="K230" s="294"/>
      <c r="L230" s="294"/>
      <c r="M230" s="294"/>
      <c r="N230" s="294">
        <v>12</v>
      </c>
      <c r="O230" s="294"/>
      <c r="P230" s="294"/>
      <c r="Q230" s="294"/>
      <c r="R230" s="294"/>
      <c r="S230" s="294"/>
      <c r="T230" s="294"/>
      <c r="U230" s="294"/>
      <c r="V230" s="294"/>
      <c r="W230" s="294"/>
      <c r="X230" s="294"/>
      <c r="Y230" s="425"/>
      <c r="Z230" s="414"/>
      <c r="AA230" s="468"/>
      <c r="AB230" s="414"/>
      <c r="AC230" s="414"/>
      <c r="AD230" s="414"/>
      <c r="AE230" s="414"/>
      <c r="AF230" s="414"/>
      <c r="AG230" s="414"/>
      <c r="AH230" s="414"/>
      <c r="AI230" s="414"/>
      <c r="AJ230" s="414"/>
      <c r="AK230" s="414"/>
      <c r="AL230" s="414"/>
      <c r="AM230" s="295">
        <f>SUM(Y230:AL230)</f>
        <v>0</v>
      </c>
    </row>
    <row r="231" spans="1:39" ht="15" outlineLevel="1">
      <c r="B231" s="293" t="s">
        <v>244</v>
      </c>
      <c r="C231" s="290" t="s">
        <v>163</v>
      </c>
      <c r="D231" s="294"/>
      <c r="E231" s="294"/>
      <c r="F231" s="294"/>
      <c r="G231" s="294"/>
      <c r="H231" s="294"/>
      <c r="I231" s="294"/>
      <c r="J231" s="294"/>
      <c r="K231" s="294"/>
      <c r="L231" s="294"/>
      <c r="M231" s="294"/>
      <c r="N231" s="294">
        <f>N230</f>
        <v>12</v>
      </c>
      <c r="O231" s="294"/>
      <c r="P231" s="294"/>
      <c r="Q231" s="294"/>
      <c r="R231" s="294"/>
      <c r="S231" s="294"/>
      <c r="T231" s="294"/>
      <c r="U231" s="294"/>
      <c r="V231" s="294"/>
      <c r="W231" s="294"/>
      <c r="X231" s="294"/>
      <c r="Y231" s="410">
        <f>Y230</f>
        <v>0</v>
      </c>
      <c r="Z231" s="410">
        <f>Z230</f>
        <v>0</v>
      </c>
      <c r="AA231" s="410">
        <f t="shared" ref="AA231:AL231" si="64">AA230</f>
        <v>0</v>
      </c>
      <c r="AB231" s="410">
        <f t="shared" si="64"/>
        <v>0</v>
      </c>
      <c r="AC231" s="410">
        <f t="shared" si="64"/>
        <v>0</v>
      </c>
      <c r="AD231" s="410">
        <f t="shared" si="64"/>
        <v>0</v>
      </c>
      <c r="AE231" s="410">
        <f t="shared" si="64"/>
        <v>0</v>
      </c>
      <c r="AF231" s="410">
        <f t="shared" si="64"/>
        <v>0</v>
      </c>
      <c r="AG231" s="410">
        <f t="shared" si="64"/>
        <v>0</v>
      </c>
      <c r="AH231" s="410">
        <f t="shared" si="64"/>
        <v>0</v>
      </c>
      <c r="AI231" s="410">
        <f t="shared" si="64"/>
        <v>0</v>
      </c>
      <c r="AJ231" s="410">
        <f t="shared" si="64"/>
        <v>0</v>
      </c>
      <c r="AK231" s="410">
        <f t="shared" si="64"/>
        <v>0</v>
      </c>
      <c r="AL231" s="410">
        <f t="shared" si="64"/>
        <v>0</v>
      </c>
      <c r="AM231" s="504"/>
    </row>
    <row r="232" spans="1:39" ht="15" outlineLevel="1">
      <c r="A232" s="511"/>
      <c r="B232" s="321"/>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422"/>
      <c r="Z232" s="423"/>
      <c r="AA232" s="423"/>
      <c r="AB232" s="423"/>
      <c r="AC232" s="423"/>
      <c r="AD232" s="423"/>
      <c r="AE232" s="423"/>
      <c r="AF232" s="423"/>
      <c r="AG232" s="423"/>
      <c r="AH232" s="423"/>
      <c r="AI232" s="423"/>
      <c r="AJ232" s="423"/>
      <c r="AK232" s="423"/>
      <c r="AL232" s="423"/>
      <c r="AM232" s="296"/>
    </row>
    <row r="233" spans="1:39" ht="15" outlineLevel="1">
      <c r="A233" s="508">
        <v>27</v>
      </c>
      <c r="B233" s="320" t="s">
        <v>17</v>
      </c>
      <c r="C233" s="290" t="s">
        <v>25</v>
      </c>
      <c r="D233" s="294">
        <f>'7. Persistence Report'!AR50</f>
        <v>273104.10836666153</v>
      </c>
      <c r="E233" s="294">
        <f>'7. Persistence Report'!AS50</f>
        <v>273104.10836666153</v>
      </c>
      <c r="F233" s="294">
        <f>'7. Persistence Report'!AT50</f>
        <v>273104.10836666153</v>
      </c>
      <c r="G233" s="294">
        <f>'7. Persistence Report'!AU50</f>
        <v>273104.10836666153</v>
      </c>
      <c r="H233" s="294">
        <f>'7. Persistence Report'!AV50</f>
        <v>273104.10836666153</v>
      </c>
      <c r="I233" s="294">
        <f>'7. Persistence Report'!AW50</f>
        <v>273104.10836666153</v>
      </c>
      <c r="J233" s="294">
        <f>'7. Persistence Report'!AX50</f>
        <v>273104.10836666153</v>
      </c>
      <c r="K233" s="294">
        <f>'7. Persistence Report'!AY50</f>
        <v>273104.10836666153</v>
      </c>
      <c r="L233" s="294">
        <f>'7. Persistence Report'!AZ50</f>
        <v>273104.10836666153</v>
      </c>
      <c r="M233" s="294">
        <f>'7. Persistence Report'!BA50</f>
        <v>273104.10836666153</v>
      </c>
      <c r="N233" s="294">
        <v>12</v>
      </c>
      <c r="O233" s="294">
        <f>'7. Persistence Report'!M50</f>
        <v>94.875834437197753</v>
      </c>
      <c r="P233" s="294">
        <f>'7. Persistence Report'!N50</f>
        <v>94.875834437197753</v>
      </c>
      <c r="Q233" s="294">
        <f>'7. Persistence Report'!O50</f>
        <v>94.875834437197753</v>
      </c>
      <c r="R233" s="294">
        <f>'7. Persistence Report'!P50</f>
        <v>94.875834437197753</v>
      </c>
      <c r="S233" s="294">
        <f>'7. Persistence Report'!Q50</f>
        <v>94.875834437197753</v>
      </c>
      <c r="T233" s="294">
        <f>'7. Persistence Report'!R50</f>
        <v>94.875834437197753</v>
      </c>
      <c r="U233" s="294">
        <f>'7. Persistence Report'!S50</f>
        <v>94.875834437197753</v>
      </c>
      <c r="V233" s="294">
        <f>'7. Persistence Report'!T50</f>
        <v>94.875834437197753</v>
      </c>
      <c r="W233" s="294">
        <f>'7. Persistence Report'!U50</f>
        <v>94.875834437197753</v>
      </c>
      <c r="X233" s="294">
        <f>'7. Persistence Report'!V50</f>
        <v>94.875834437197753</v>
      </c>
      <c r="Y233" s="425"/>
      <c r="Z233" s="414">
        <f>'A. Rate Class Allocations'!H29</f>
        <v>8.2000000000000003E-2</v>
      </c>
      <c r="AA233" s="414">
        <f>'A. Rate Class Allocations'!I29</f>
        <v>0.91800000000000004</v>
      </c>
      <c r="AB233" s="414"/>
      <c r="AC233" s="414"/>
      <c r="AD233" s="414"/>
      <c r="AE233" s="414"/>
      <c r="AF233" s="414"/>
      <c r="AG233" s="414"/>
      <c r="AH233" s="414"/>
      <c r="AI233" s="414"/>
      <c r="AJ233" s="414"/>
      <c r="AK233" s="414"/>
      <c r="AL233" s="414"/>
      <c r="AM233" s="295">
        <f>SUM(Y233:AL233)</f>
        <v>1</v>
      </c>
    </row>
    <row r="234" spans="1:39" ht="15" outlineLevel="1">
      <c r="B234" s="293" t="s">
        <v>244</v>
      </c>
      <c r="C234" s="290" t="s">
        <v>163</v>
      </c>
      <c r="D234" s="294"/>
      <c r="E234" s="294"/>
      <c r="F234" s="294"/>
      <c r="G234" s="294"/>
      <c r="H234" s="294"/>
      <c r="I234" s="294"/>
      <c r="J234" s="294"/>
      <c r="K234" s="294"/>
      <c r="L234" s="294"/>
      <c r="M234" s="294"/>
      <c r="N234" s="294">
        <f>N233</f>
        <v>12</v>
      </c>
      <c r="O234" s="294"/>
      <c r="P234" s="294"/>
      <c r="Q234" s="294"/>
      <c r="R234" s="294"/>
      <c r="S234" s="294"/>
      <c r="T234" s="294"/>
      <c r="U234" s="294"/>
      <c r="V234" s="294"/>
      <c r="W234" s="294"/>
      <c r="X234" s="294"/>
      <c r="Y234" s="410">
        <f>Y233</f>
        <v>0</v>
      </c>
      <c r="Z234" s="410">
        <f>Z233</f>
        <v>8.2000000000000003E-2</v>
      </c>
      <c r="AA234" s="410">
        <f t="shared" ref="AA234:AL234" si="65">AA233</f>
        <v>0.91800000000000004</v>
      </c>
      <c r="AB234" s="410">
        <f t="shared" si="65"/>
        <v>0</v>
      </c>
      <c r="AC234" s="410">
        <f t="shared" si="65"/>
        <v>0</v>
      </c>
      <c r="AD234" s="410">
        <f t="shared" si="65"/>
        <v>0</v>
      </c>
      <c r="AE234" s="410">
        <f t="shared" si="65"/>
        <v>0</v>
      </c>
      <c r="AF234" s="410">
        <f t="shared" si="65"/>
        <v>0</v>
      </c>
      <c r="AG234" s="410">
        <f t="shared" si="65"/>
        <v>0</v>
      </c>
      <c r="AH234" s="410">
        <f t="shared" si="65"/>
        <v>0</v>
      </c>
      <c r="AI234" s="410">
        <f t="shared" si="65"/>
        <v>0</v>
      </c>
      <c r="AJ234" s="410">
        <f t="shared" si="65"/>
        <v>0</v>
      </c>
      <c r="AK234" s="410">
        <f t="shared" si="65"/>
        <v>0</v>
      </c>
      <c r="AL234" s="410">
        <f t="shared" si="65"/>
        <v>0</v>
      </c>
      <c r="AM234" s="504"/>
    </row>
    <row r="235" spans="1:39" ht="15.75" outlineLevel="1">
      <c r="A235" s="511"/>
      <c r="B235" s="322"/>
      <c r="C235" s="299"/>
      <c r="D235" s="290"/>
      <c r="E235" s="290"/>
      <c r="F235" s="290"/>
      <c r="G235" s="290"/>
      <c r="H235" s="290"/>
      <c r="I235" s="290"/>
      <c r="J235" s="290"/>
      <c r="K235" s="290"/>
      <c r="L235" s="290"/>
      <c r="M235" s="290"/>
      <c r="N235" s="299"/>
      <c r="O235" s="290"/>
      <c r="P235" s="290"/>
      <c r="Q235" s="290"/>
      <c r="R235" s="290"/>
      <c r="S235" s="290"/>
      <c r="T235" s="290"/>
      <c r="U235" s="290"/>
      <c r="V235" s="290"/>
      <c r="W235" s="290"/>
      <c r="X235" s="290"/>
      <c r="Y235" s="411"/>
      <c r="Z235" s="411"/>
      <c r="AA235" s="411"/>
      <c r="AB235" s="411"/>
      <c r="AC235" s="411"/>
      <c r="AD235" s="411"/>
      <c r="AE235" s="411"/>
      <c r="AF235" s="411"/>
      <c r="AG235" s="411"/>
      <c r="AH235" s="411"/>
      <c r="AI235" s="411"/>
      <c r="AJ235" s="411"/>
      <c r="AK235" s="411"/>
      <c r="AL235" s="411"/>
      <c r="AM235" s="305"/>
    </row>
    <row r="236" spans="1:39" ht="15" outlineLevel="1">
      <c r="A236" s="508">
        <v>28</v>
      </c>
      <c r="B236" s="320" t="s">
        <v>18</v>
      </c>
      <c r="C236" s="290" t="s">
        <v>25</v>
      </c>
      <c r="D236" s="294"/>
      <c r="E236" s="294"/>
      <c r="F236" s="294"/>
      <c r="G236" s="294"/>
      <c r="H236" s="294"/>
      <c r="I236" s="294"/>
      <c r="J236" s="294"/>
      <c r="K236" s="294"/>
      <c r="L236" s="294"/>
      <c r="M236" s="294"/>
      <c r="N236" s="294">
        <v>0</v>
      </c>
      <c r="O236" s="294"/>
      <c r="P236" s="294"/>
      <c r="Q236" s="294"/>
      <c r="R236" s="294"/>
      <c r="S236" s="294"/>
      <c r="T236" s="294"/>
      <c r="U236" s="294"/>
      <c r="V236" s="294"/>
      <c r="W236" s="294"/>
      <c r="X236" s="294"/>
      <c r="Y236" s="425"/>
      <c r="Z236" s="414"/>
      <c r="AA236" s="414"/>
      <c r="AB236" s="414"/>
      <c r="AC236" s="414"/>
      <c r="AD236" s="414"/>
      <c r="AE236" s="414"/>
      <c r="AF236" s="414"/>
      <c r="AG236" s="414"/>
      <c r="AH236" s="414"/>
      <c r="AI236" s="414"/>
      <c r="AJ236" s="414"/>
      <c r="AK236" s="414"/>
      <c r="AL236" s="414"/>
      <c r="AM236" s="295">
        <f>SUM(Y236:AL236)</f>
        <v>0</v>
      </c>
    </row>
    <row r="237" spans="1:39" ht="15" outlineLevel="1">
      <c r="B237" s="293" t="s">
        <v>244</v>
      </c>
      <c r="C237" s="290" t="s">
        <v>163</v>
      </c>
      <c r="D237" s="294"/>
      <c r="E237" s="294"/>
      <c r="F237" s="294"/>
      <c r="G237" s="294"/>
      <c r="H237" s="294"/>
      <c r="I237" s="294"/>
      <c r="J237" s="294"/>
      <c r="K237" s="294"/>
      <c r="L237" s="294"/>
      <c r="M237" s="294"/>
      <c r="N237" s="294">
        <f>N236</f>
        <v>0</v>
      </c>
      <c r="O237" s="294"/>
      <c r="P237" s="294"/>
      <c r="Q237" s="294"/>
      <c r="R237" s="294"/>
      <c r="S237" s="294"/>
      <c r="T237" s="294"/>
      <c r="U237" s="294"/>
      <c r="V237" s="294"/>
      <c r="W237" s="294"/>
      <c r="X237" s="294"/>
      <c r="Y237" s="410">
        <f>Y236</f>
        <v>0</v>
      </c>
      <c r="Z237" s="410">
        <f>Z236</f>
        <v>0</v>
      </c>
      <c r="AA237" s="410">
        <f t="shared" ref="AA237:AL237" si="66">AA236</f>
        <v>0</v>
      </c>
      <c r="AB237" s="410">
        <f t="shared" si="66"/>
        <v>0</v>
      </c>
      <c r="AC237" s="410">
        <f t="shared" si="66"/>
        <v>0</v>
      </c>
      <c r="AD237" s="410">
        <f t="shared" si="66"/>
        <v>0</v>
      </c>
      <c r="AE237" s="410">
        <f t="shared" si="66"/>
        <v>0</v>
      </c>
      <c r="AF237" s="410">
        <f t="shared" si="66"/>
        <v>0</v>
      </c>
      <c r="AG237" s="410">
        <f t="shared" si="66"/>
        <v>0</v>
      </c>
      <c r="AH237" s="410">
        <f t="shared" si="66"/>
        <v>0</v>
      </c>
      <c r="AI237" s="410">
        <f t="shared" si="66"/>
        <v>0</v>
      </c>
      <c r="AJ237" s="410">
        <f t="shared" si="66"/>
        <v>0</v>
      </c>
      <c r="AK237" s="410">
        <f t="shared" si="66"/>
        <v>0</v>
      </c>
      <c r="AL237" s="410">
        <f t="shared" si="66"/>
        <v>0</v>
      </c>
      <c r="AM237" s="504"/>
    </row>
    <row r="238" spans="1:39" ht="15" outlineLevel="1">
      <c r="A238" s="511"/>
      <c r="B238" s="321"/>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411"/>
      <c r="Z238" s="411"/>
      <c r="AA238" s="411"/>
      <c r="AB238" s="411"/>
      <c r="AC238" s="411"/>
      <c r="AD238" s="411"/>
      <c r="AE238" s="411"/>
      <c r="AF238" s="411"/>
      <c r="AG238" s="411"/>
      <c r="AH238" s="411"/>
      <c r="AI238" s="411"/>
      <c r="AJ238" s="411"/>
      <c r="AK238" s="411"/>
      <c r="AL238" s="411"/>
      <c r="AM238" s="305"/>
    </row>
    <row r="239" spans="1:39" ht="15" outlineLevel="1">
      <c r="A239" s="508">
        <v>29</v>
      </c>
      <c r="B239" s="323" t="s">
        <v>19</v>
      </c>
      <c r="C239" s="290" t="s">
        <v>25</v>
      </c>
      <c r="D239" s="294"/>
      <c r="E239" s="294"/>
      <c r="F239" s="294"/>
      <c r="G239" s="294"/>
      <c r="H239" s="294"/>
      <c r="I239" s="294"/>
      <c r="J239" s="294"/>
      <c r="K239" s="294"/>
      <c r="L239" s="294"/>
      <c r="M239" s="294"/>
      <c r="N239" s="294">
        <v>0</v>
      </c>
      <c r="O239" s="294"/>
      <c r="P239" s="294"/>
      <c r="Q239" s="294"/>
      <c r="R239" s="294"/>
      <c r="S239" s="294"/>
      <c r="T239" s="294"/>
      <c r="U239" s="294"/>
      <c r="V239" s="294"/>
      <c r="W239" s="294"/>
      <c r="X239" s="294"/>
      <c r="Y239" s="425"/>
      <c r="Z239" s="414"/>
      <c r="AA239" s="414"/>
      <c r="AB239" s="414"/>
      <c r="AC239" s="414"/>
      <c r="AD239" s="414"/>
      <c r="AE239" s="414"/>
      <c r="AF239" s="414"/>
      <c r="AG239" s="414"/>
      <c r="AH239" s="414"/>
      <c r="AI239" s="414"/>
      <c r="AJ239" s="414"/>
      <c r="AK239" s="414"/>
      <c r="AL239" s="414"/>
      <c r="AM239" s="295">
        <f>SUM(Y239:AL239)</f>
        <v>0</v>
      </c>
    </row>
    <row r="240" spans="1:39" ht="15" outlineLevel="1">
      <c r="B240" s="323" t="s">
        <v>244</v>
      </c>
      <c r="C240" s="290" t="s">
        <v>163</v>
      </c>
      <c r="D240" s="294"/>
      <c r="E240" s="294"/>
      <c r="F240" s="294"/>
      <c r="G240" s="294"/>
      <c r="H240" s="294"/>
      <c r="I240" s="294"/>
      <c r="J240" s="294"/>
      <c r="K240" s="294"/>
      <c r="L240" s="294"/>
      <c r="M240" s="294"/>
      <c r="N240" s="294">
        <f>N239</f>
        <v>0</v>
      </c>
      <c r="O240" s="294"/>
      <c r="P240" s="294"/>
      <c r="Q240" s="294"/>
      <c r="R240" s="294"/>
      <c r="S240" s="294"/>
      <c r="T240" s="294"/>
      <c r="U240" s="294"/>
      <c r="V240" s="294"/>
      <c r="W240" s="294"/>
      <c r="X240" s="294"/>
      <c r="Y240" s="410">
        <f>Y239</f>
        <v>0</v>
      </c>
      <c r="Z240" s="410">
        <f t="shared" ref="Z240:AL240" si="67">Z239</f>
        <v>0</v>
      </c>
      <c r="AA240" s="410">
        <f t="shared" si="67"/>
        <v>0</v>
      </c>
      <c r="AB240" s="410">
        <f t="shared" si="67"/>
        <v>0</v>
      </c>
      <c r="AC240" s="410">
        <f t="shared" si="67"/>
        <v>0</v>
      </c>
      <c r="AD240" s="410">
        <f t="shared" si="67"/>
        <v>0</v>
      </c>
      <c r="AE240" s="410">
        <f t="shared" si="67"/>
        <v>0</v>
      </c>
      <c r="AF240" s="410">
        <f t="shared" si="67"/>
        <v>0</v>
      </c>
      <c r="AG240" s="410">
        <f t="shared" si="67"/>
        <v>0</v>
      </c>
      <c r="AH240" s="410">
        <f t="shared" si="67"/>
        <v>0</v>
      </c>
      <c r="AI240" s="410">
        <f t="shared" si="67"/>
        <v>0</v>
      </c>
      <c r="AJ240" s="410">
        <f t="shared" si="67"/>
        <v>0</v>
      </c>
      <c r="AK240" s="410">
        <f t="shared" si="67"/>
        <v>0</v>
      </c>
      <c r="AL240" s="410">
        <f t="shared" si="67"/>
        <v>0</v>
      </c>
      <c r="AM240" s="504"/>
    </row>
    <row r="241" spans="1:39" ht="15" outlineLevel="1">
      <c r="B241" s="323"/>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422"/>
      <c r="Z241" s="422"/>
      <c r="AA241" s="422"/>
      <c r="AB241" s="422"/>
      <c r="AC241" s="422"/>
      <c r="AD241" s="422"/>
      <c r="AE241" s="422"/>
      <c r="AF241" s="422"/>
      <c r="AG241" s="422"/>
      <c r="AH241" s="422"/>
      <c r="AI241" s="422"/>
      <c r="AJ241" s="422"/>
      <c r="AK241" s="422"/>
      <c r="AL241" s="422"/>
      <c r="AM241" s="312"/>
    </row>
    <row r="242" spans="1:39" s="282" customFormat="1" ht="15" outlineLevel="1">
      <c r="A242" s="508">
        <v>30</v>
      </c>
      <c r="B242" s="323" t="s">
        <v>488</v>
      </c>
      <c r="C242" s="290" t="s">
        <v>25</v>
      </c>
      <c r="D242" s="294"/>
      <c r="E242" s="294"/>
      <c r="F242" s="294"/>
      <c r="G242" s="294"/>
      <c r="H242" s="294"/>
      <c r="I242" s="294"/>
      <c r="J242" s="294"/>
      <c r="K242" s="294"/>
      <c r="L242" s="294"/>
      <c r="M242" s="294"/>
      <c r="N242" s="294">
        <v>0</v>
      </c>
      <c r="O242" s="294"/>
      <c r="P242" s="294"/>
      <c r="Q242" s="294"/>
      <c r="R242" s="294"/>
      <c r="S242" s="294"/>
      <c r="T242" s="294"/>
      <c r="U242" s="294"/>
      <c r="V242" s="294"/>
      <c r="W242" s="294"/>
      <c r="X242" s="294"/>
      <c r="Y242" s="409"/>
      <c r="Z242" s="409"/>
      <c r="AA242" s="409"/>
      <c r="AB242" s="409"/>
      <c r="AC242" s="409"/>
      <c r="AD242" s="409"/>
      <c r="AE242" s="409"/>
      <c r="AF242" s="409"/>
      <c r="AG242" s="409"/>
      <c r="AH242" s="409"/>
      <c r="AI242" s="409"/>
      <c r="AJ242" s="409"/>
      <c r="AK242" s="409"/>
      <c r="AL242" s="409"/>
      <c r="AM242" s="295">
        <f>SUM(Y242:AL242)</f>
        <v>0</v>
      </c>
    </row>
    <row r="243" spans="1:39" s="282" customFormat="1" ht="15" outlineLevel="1">
      <c r="A243" s="508"/>
      <c r="B243" s="323" t="s">
        <v>244</v>
      </c>
      <c r="C243" s="290" t="s">
        <v>163</v>
      </c>
      <c r="D243" s="294"/>
      <c r="E243" s="294"/>
      <c r="F243" s="294"/>
      <c r="G243" s="294"/>
      <c r="H243" s="294"/>
      <c r="I243" s="294"/>
      <c r="J243" s="294"/>
      <c r="K243" s="294"/>
      <c r="L243" s="294"/>
      <c r="M243" s="294"/>
      <c r="N243" s="294">
        <f>N242</f>
        <v>0</v>
      </c>
      <c r="O243" s="294"/>
      <c r="P243" s="294"/>
      <c r="Q243" s="294"/>
      <c r="R243" s="294"/>
      <c r="S243" s="294"/>
      <c r="T243" s="294"/>
      <c r="U243" s="294"/>
      <c r="V243" s="294"/>
      <c r="W243" s="294"/>
      <c r="X243" s="294"/>
      <c r="Y243" s="410">
        <f>Y242</f>
        <v>0</v>
      </c>
      <c r="Z243" s="410">
        <f t="shared" ref="Z243:AL243" si="68">Z242</f>
        <v>0</v>
      </c>
      <c r="AA243" s="410">
        <f t="shared" si="68"/>
        <v>0</v>
      </c>
      <c r="AB243" s="410">
        <f t="shared" si="68"/>
        <v>0</v>
      </c>
      <c r="AC243" s="410">
        <f t="shared" si="68"/>
        <v>0</v>
      </c>
      <c r="AD243" s="410">
        <f t="shared" si="68"/>
        <v>0</v>
      </c>
      <c r="AE243" s="410">
        <f t="shared" si="68"/>
        <v>0</v>
      </c>
      <c r="AF243" s="410">
        <f t="shared" si="68"/>
        <v>0</v>
      </c>
      <c r="AG243" s="410">
        <f t="shared" si="68"/>
        <v>0</v>
      </c>
      <c r="AH243" s="410">
        <f t="shared" si="68"/>
        <v>0</v>
      </c>
      <c r="AI243" s="410">
        <f t="shared" si="68"/>
        <v>0</v>
      </c>
      <c r="AJ243" s="410">
        <f t="shared" si="68"/>
        <v>0</v>
      </c>
      <c r="AK243" s="410">
        <f t="shared" si="68"/>
        <v>0</v>
      </c>
      <c r="AL243" s="410">
        <f t="shared" si="68"/>
        <v>0</v>
      </c>
      <c r="AM243" s="504"/>
    </row>
    <row r="244" spans="1:39" s="282" customFormat="1" ht="15" outlineLevel="1">
      <c r="A244" s="508"/>
      <c r="B244" s="323"/>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411"/>
      <c r="Z244" s="411"/>
      <c r="AA244" s="411"/>
      <c r="AB244" s="411"/>
      <c r="AC244" s="411"/>
      <c r="AD244" s="411"/>
      <c r="AE244" s="411"/>
      <c r="AF244" s="411"/>
      <c r="AG244" s="411"/>
      <c r="AH244" s="411"/>
      <c r="AI244" s="411"/>
      <c r="AJ244" s="411"/>
      <c r="AK244" s="411"/>
      <c r="AL244" s="411"/>
      <c r="AM244" s="312"/>
    </row>
    <row r="245" spans="1:39" s="282" customFormat="1" ht="15.75" outlineLevel="1">
      <c r="A245" s="508"/>
      <c r="B245" s="287" t="s">
        <v>489</v>
      </c>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411"/>
      <c r="Z245" s="411"/>
      <c r="AA245" s="411"/>
      <c r="AB245" s="411"/>
      <c r="AC245" s="411"/>
      <c r="AD245" s="411"/>
      <c r="AE245" s="411"/>
      <c r="AF245" s="411"/>
      <c r="AG245" s="411"/>
      <c r="AH245" s="411"/>
      <c r="AI245" s="411"/>
      <c r="AJ245" s="411"/>
      <c r="AK245" s="411"/>
      <c r="AL245" s="411"/>
      <c r="AM245" s="312"/>
    </row>
    <row r="246" spans="1:39" s="282" customFormat="1" ht="15" outlineLevel="1">
      <c r="A246" s="508">
        <v>31</v>
      </c>
      <c r="B246" s="323" t="s">
        <v>490</v>
      </c>
      <c r="C246" s="290" t="s">
        <v>25</v>
      </c>
      <c r="D246" s="294"/>
      <c r="E246" s="294"/>
      <c r="F246" s="294"/>
      <c r="G246" s="294"/>
      <c r="H246" s="294"/>
      <c r="I246" s="294"/>
      <c r="J246" s="294"/>
      <c r="K246" s="294"/>
      <c r="L246" s="294"/>
      <c r="M246" s="294"/>
      <c r="N246" s="294">
        <v>0</v>
      </c>
      <c r="O246" s="294"/>
      <c r="P246" s="294"/>
      <c r="Q246" s="294"/>
      <c r="R246" s="294"/>
      <c r="S246" s="294"/>
      <c r="T246" s="294"/>
      <c r="U246" s="294"/>
      <c r="V246" s="294"/>
      <c r="W246" s="294"/>
      <c r="X246" s="294"/>
      <c r="Y246" s="409"/>
      <c r="Z246" s="409"/>
      <c r="AA246" s="409"/>
      <c r="AB246" s="409"/>
      <c r="AC246" s="409"/>
      <c r="AD246" s="409"/>
      <c r="AE246" s="409"/>
      <c r="AF246" s="409"/>
      <c r="AG246" s="409"/>
      <c r="AH246" s="409"/>
      <c r="AI246" s="409"/>
      <c r="AJ246" s="409"/>
      <c r="AK246" s="409"/>
      <c r="AL246" s="409"/>
      <c r="AM246" s="295">
        <f>SUM(Y246:AL246)</f>
        <v>0</v>
      </c>
    </row>
    <row r="247" spans="1:39" s="282" customFormat="1" ht="15" outlineLevel="1">
      <c r="A247" s="508"/>
      <c r="B247" s="323" t="s">
        <v>244</v>
      </c>
      <c r="C247" s="290" t="s">
        <v>163</v>
      </c>
      <c r="D247" s="294"/>
      <c r="E247" s="294"/>
      <c r="F247" s="294"/>
      <c r="G247" s="294"/>
      <c r="H247" s="294"/>
      <c r="I247" s="294"/>
      <c r="J247" s="294"/>
      <c r="K247" s="294"/>
      <c r="L247" s="294"/>
      <c r="M247" s="294"/>
      <c r="N247" s="294">
        <f>N246</f>
        <v>0</v>
      </c>
      <c r="O247" s="294"/>
      <c r="P247" s="294"/>
      <c r="Q247" s="294"/>
      <c r="R247" s="294"/>
      <c r="S247" s="294"/>
      <c r="T247" s="294"/>
      <c r="U247" s="294"/>
      <c r="V247" s="294"/>
      <c r="W247" s="294"/>
      <c r="X247" s="294"/>
      <c r="Y247" s="410">
        <f>Y246</f>
        <v>0</v>
      </c>
      <c r="Z247" s="410">
        <f t="shared" ref="Z247:AL247" si="69">Z246</f>
        <v>0</v>
      </c>
      <c r="AA247" s="410">
        <f t="shared" si="69"/>
        <v>0</v>
      </c>
      <c r="AB247" s="410">
        <f t="shared" si="69"/>
        <v>0</v>
      </c>
      <c r="AC247" s="410">
        <f t="shared" si="69"/>
        <v>0</v>
      </c>
      <c r="AD247" s="410">
        <f t="shared" si="69"/>
        <v>0</v>
      </c>
      <c r="AE247" s="410">
        <f t="shared" si="69"/>
        <v>0</v>
      </c>
      <c r="AF247" s="410">
        <f t="shared" si="69"/>
        <v>0</v>
      </c>
      <c r="AG247" s="410">
        <f t="shared" si="69"/>
        <v>0</v>
      </c>
      <c r="AH247" s="410">
        <f t="shared" si="69"/>
        <v>0</v>
      </c>
      <c r="AI247" s="410">
        <f t="shared" si="69"/>
        <v>0</v>
      </c>
      <c r="AJ247" s="410">
        <f t="shared" si="69"/>
        <v>0</v>
      </c>
      <c r="AK247" s="410">
        <f t="shared" si="69"/>
        <v>0</v>
      </c>
      <c r="AL247" s="410">
        <f t="shared" si="69"/>
        <v>0</v>
      </c>
      <c r="AM247" s="504"/>
    </row>
    <row r="248" spans="1:39" s="282" customFormat="1" ht="15" outlineLevel="1">
      <c r="A248" s="508"/>
      <c r="B248" s="323"/>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411"/>
      <c r="Z248" s="411"/>
      <c r="AA248" s="411"/>
      <c r="AB248" s="411"/>
      <c r="AC248" s="411"/>
      <c r="AD248" s="411"/>
      <c r="AE248" s="411"/>
      <c r="AF248" s="411"/>
      <c r="AG248" s="411"/>
      <c r="AH248" s="411"/>
      <c r="AI248" s="411"/>
      <c r="AJ248" s="411"/>
      <c r="AK248" s="411"/>
      <c r="AL248" s="411"/>
      <c r="AM248" s="312"/>
    </row>
    <row r="249" spans="1:39" s="282" customFormat="1" ht="15" outlineLevel="1">
      <c r="A249" s="508">
        <v>32</v>
      </c>
      <c r="B249" s="323" t="s">
        <v>491</v>
      </c>
      <c r="C249" s="290" t="s">
        <v>25</v>
      </c>
      <c r="D249" s="294"/>
      <c r="E249" s="294"/>
      <c r="F249" s="294"/>
      <c r="G249" s="294"/>
      <c r="H249" s="294"/>
      <c r="I249" s="294"/>
      <c r="J249" s="294"/>
      <c r="K249" s="294"/>
      <c r="L249" s="294"/>
      <c r="M249" s="294"/>
      <c r="N249" s="294">
        <v>0</v>
      </c>
      <c r="O249" s="294"/>
      <c r="P249" s="294"/>
      <c r="Q249" s="294"/>
      <c r="R249" s="294"/>
      <c r="S249" s="294"/>
      <c r="T249" s="294"/>
      <c r="U249" s="294"/>
      <c r="V249" s="294"/>
      <c r="W249" s="294"/>
      <c r="X249" s="294"/>
      <c r="Y249" s="409"/>
      <c r="Z249" s="409"/>
      <c r="AA249" s="409"/>
      <c r="AB249" s="409"/>
      <c r="AC249" s="409"/>
      <c r="AD249" s="409"/>
      <c r="AE249" s="409"/>
      <c r="AF249" s="409"/>
      <c r="AG249" s="409"/>
      <c r="AH249" s="409"/>
      <c r="AI249" s="409"/>
      <c r="AJ249" s="409"/>
      <c r="AK249" s="409"/>
      <c r="AL249" s="409"/>
      <c r="AM249" s="295">
        <f>SUM(Y249:AL249)</f>
        <v>0</v>
      </c>
    </row>
    <row r="250" spans="1:39" s="282" customFormat="1" ht="15" outlineLevel="1">
      <c r="A250" s="508"/>
      <c r="B250" s="323" t="s">
        <v>244</v>
      </c>
      <c r="C250" s="290" t="s">
        <v>163</v>
      </c>
      <c r="D250" s="294"/>
      <c r="E250" s="294"/>
      <c r="F250" s="294"/>
      <c r="G250" s="294"/>
      <c r="H250" s="294"/>
      <c r="I250" s="294"/>
      <c r="J250" s="294"/>
      <c r="K250" s="294"/>
      <c r="L250" s="294"/>
      <c r="M250" s="294"/>
      <c r="N250" s="294">
        <f>N249</f>
        <v>0</v>
      </c>
      <c r="O250" s="294"/>
      <c r="P250" s="294"/>
      <c r="Q250" s="294"/>
      <c r="R250" s="294"/>
      <c r="S250" s="294"/>
      <c r="T250" s="294"/>
      <c r="U250" s="294"/>
      <c r="V250" s="294"/>
      <c r="W250" s="294"/>
      <c r="X250" s="294"/>
      <c r="Y250" s="410">
        <f>Y249</f>
        <v>0</v>
      </c>
      <c r="Z250" s="410">
        <f t="shared" ref="Z250:AL250" si="70">Z249</f>
        <v>0</v>
      </c>
      <c r="AA250" s="410">
        <f t="shared" si="70"/>
        <v>0</v>
      </c>
      <c r="AB250" s="410">
        <f t="shared" si="70"/>
        <v>0</v>
      </c>
      <c r="AC250" s="410">
        <f t="shared" si="70"/>
        <v>0</v>
      </c>
      <c r="AD250" s="410">
        <f t="shared" si="70"/>
        <v>0</v>
      </c>
      <c r="AE250" s="410">
        <f t="shared" si="70"/>
        <v>0</v>
      </c>
      <c r="AF250" s="410">
        <f t="shared" si="70"/>
        <v>0</v>
      </c>
      <c r="AG250" s="410">
        <f t="shared" si="70"/>
        <v>0</v>
      </c>
      <c r="AH250" s="410">
        <f t="shared" si="70"/>
        <v>0</v>
      </c>
      <c r="AI250" s="410">
        <f t="shared" si="70"/>
        <v>0</v>
      </c>
      <c r="AJ250" s="410">
        <f t="shared" si="70"/>
        <v>0</v>
      </c>
      <c r="AK250" s="410">
        <f t="shared" si="70"/>
        <v>0</v>
      </c>
      <c r="AL250" s="410">
        <f t="shared" si="70"/>
        <v>0</v>
      </c>
      <c r="AM250" s="504"/>
    </row>
    <row r="251" spans="1:39" s="282" customFormat="1" ht="15" outlineLevel="1">
      <c r="A251" s="508"/>
      <c r="B251" s="323"/>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411"/>
      <c r="Z251" s="411"/>
      <c r="AA251" s="411"/>
      <c r="AB251" s="411"/>
      <c r="AC251" s="411"/>
      <c r="AD251" s="411"/>
      <c r="AE251" s="411"/>
      <c r="AF251" s="411"/>
      <c r="AG251" s="411"/>
      <c r="AH251" s="411"/>
      <c r="AI251" s="411"/>
      <c r="AJ251" s="411"/>
      <c r="AK251" s="411"/>
      <c r="AL251" s="411"/>
      <c r="AM251" s="312"/>
    </row>
    <row r="252" spans="1:39" s="282" customFormat="1" ht="15" outlineLevel="1">
      <c r="A252" s="508">
        <v>33</v>
      </c>
      <c r="B252" s="323" t="s">
        <v>492</v>
      </c>
      <c r="C252" s="290" t="s">
        <v>25</v>
      </c>
      <c r="D252" s="294"/>
      <c r="E252" s="294"/>
      <c r="F252" s="294"/>
      <c r="G252" s="294"/>
      <c r="H252" s="294"/>
      <c r="I252" s="294"/>
      <c r="J252" s="294"/>
      <c r="K252" s="294"/>
      <c r="L252" s="294"/>
      <c r="M252" s="294"/>
      <c r="N252" s="294">
        <v>12</v>
      </c>
      <c r="O252" s="294"/>
      <c r="P252" s="294"/>
      <c r="Q252" s="294"/>
      <c r="R252" s="294"/>
      <c r="S252" s="294"/>
      <c r="T252" s="294"/>
      <c r="U252" s="294"/>
      <c r="V252" s="294"/>
      <c r="W252" s="294"/>
      <c r="X252" s="294"/>
      <c r="Y252" s="409"/>
      <c r="Z252" s="409"/>
      <c r="AA252" s="409"/>
      <c r="AB252" s="409"/>
      <c r="AC252" s="409"/>
      <c r="AD252" s="409"/>
      <c r="AE252" s="409"/>
      <c r="AF252" s="409"/>
      <c r="AG252" s="409"/>
      <c r="AH252" s="409"/>
      <c r="AI252" s="409"/>
      <c r="AJ252" s="409"/>
      <c r="AK252" s="409"/>
      <c r="AL252" s="409"/>
      <c r="AM252" s="295">
        <f>SUM(Y252:AL252)</f>
        <v>0</v>
      </c>
    </row>
    <row r="253" spans="1:39" s="282" customFormat="1" ht="15" outlineLevel="1">
      <c r="A253" s="508"/>
      <c r="B253" s="323" t="s">
        <v>244</v>
      </c>
      <c r="C253" s="290" t="s">
        <v>163</v>
      </c>
      <c r="D253" s="294"/>
      <c r="E253" s="294"/>
      <c r="F253" s="294"/>
      <c r="G253" s="294"/>
      <c r="H253" s="294"/>
      <c r="I253" s="294"/>
      <c r="J253" s="294"/>
      <c r="K253" s="294"/>
      <c r="L253" s="294"/>
      <c r="M253" s="294"/>
      <c r="N253" s="294">
        <f>N252</f>
        <v>12</v>
      </c>
      <c r="O253" s="294"/>
      <c r="P253" s="294"/>
      <c r="Q253" s="294"/>
      <c r="R253" s="294"/>
      <c r="S253" s="294"/>
      <c r="T253" s="294"/>
      <c r="U253" s="294"/>
      <c r="V253" s="294"/>
      <c r="W253" s="294"/>
      <c r="X253" s="294"/>
      <c r="Y253" s="410">
        <f>Y252</f>
        <v>0</v>
      </c>
      <c r="Z253" s="410">
        <f t="shared" ref="Z253:AL253" si="71">Z252</f>
        <v>0</v>
      </c>
      <c r="AA253" s="410">
        <f t="shared" si="71"/>
        <v>0</v>
      </c>
      <c r="AB253" s="410">
        <f t="shared" si="71"/>
        <v>0</v>
      </c>
      <c r="AC253" s="410">
        <f t="shared" si="71"/>
        <v>0</v>
      </c>
      <c r="AD253" s="410">
        <f t="shared" si="71"/>
        <v>0</v>
      </c>
      <c r="AE253" s="410">
        <f t="shared" si="71"/>
        <v>0</v>
      </c>
      <c r="AF253" s="410">
        <f t="shared" si="71"/>
        <v>0</v>
      </c>
      <c r="AG253" s="410">
        <f t="shared" si="71"/>
        <v>0</v>
      </c>
      <c r="AH253" s="410">
        <f t="shared" si="71"/>
        <v>0</v>
      </c>
      <c r="AI253" s="410">
        <f t="shared" si="71"/>
        <v>0</v>
      </c>
      <c r="AJ253" s="410">
        <f t="shared" si="71"/>
        <v>0</v>
      </c>
      <c r="AK253" s="410">
        <f t="shared" si="71"/>
        <v>0</v>
      </c>
      <c r="AL253" s="410">
        <f t="shared" si="71"/>
        <v>0</v>
      </c>
      <c r="AM253" s="504"/>
    </row>
    <row r="254" spans="1:39" ht="15" outlineLevel="1">
      <c r="B254" s="314"/>
      <c r="C254" s="324"/>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00"/>
      <c r="Z254" s="300"/>
      <c r="AA254" s="300"/>
      <c r="AB254" s="300"/>
      <c r="AC254" s="300"/>
      <c r="AD254" s="300"/>
      <c r="AE254" s="300"/>
      <c r="AF254" s="300"/>
      <c r="AG254" s="300"/>
      <c r="AH254" s="300"/>
      <c r="AI254" s="300"/>
      <c r="AJ254" s="300"/>
      <c r="AK254" s="300"/>
      <c r="AL254" s="300"/>
      <c r="AM254" s="305"/>
    </row>
    <row r="255" spans="1:39" ht="15.75">
      <c r="B255" s="326" t="s">
        <v>245</v>
      </c>
      <c r="C255" s="328"/>
      <c r="D255" s="328">
        <f>SUM(D150:D253)</f>
        <v>16722888.976923546</v>
      </c>
      <c r="E255" s="328">
        <f t="shared" ref="E255:M255" si="72">SUM(E150:E253)</f>
        <v>16448611.17382027</v>
      </c>
      <c r="F255" s="328">
        <f t="shared" si="72"/>
        <v>16140338.2833017</v>
      </c>
      <c r="G255" s="328">
        <f t="shared" si="72"/>
        <v>15320941.712069567</v>
      </c>
      <c r="H255" s="328">
        <f t="shared" si="72"/>
        <v>14799641.775544224</v>
      </c>
      <c r="I255" s="328">
        <f t="shared" si="72"/>
        <v>13109812.820741784</v>
      </c>
      <c r="J255" s="328">
        <f t="shared" si="72"/>
        <v>12702423.781224376</v>
      </c>
      <c r="K255" s="328">
        <f t="shared" si="72"/>
        <v>12701568.045875242</v>
      </c>
      <c r="L255" s="328">
        <f t="shared" si="72"/>
        <v>12296104.077365868</v>
      </c>
      <c r="M255" s="328">
        <f t="shared" si="72"/>
        <v>9316716.1764042433</v>
      </c>
      <c r="N255" s="328"/>
      <c r="O255" s="328">
        <f>SUM(O150:O253)</f>
        <v>5234.4170623983073</v>
      </c>
      <c r="P255" s="328">
        <f t="shared" ref="P255:X255" si="73">SUM(P150:P253)</f>
        <v>3636.7624965972709</v>
      </c>
      <c r="Q255" s="328">
        <f t="shared" si="73"/>
        <v>3543.7337408681092</v>
      </c>
      <c r="R255" s="328">
        <f t="shared" si="73"/>
        <v>3276.3129707200592</v>
      </c>
      <c r="S255" s="328">
        <f t="shared" si="73"/>
        <v>3158.6176711158623</v>
      </c>
      <c r="T255" s="328">
        <f t="shared" si="73"/>
        <v>2745.5134752716435</v>
      </c>
      <c r="U255" s="328">
        <f t="shared" si="73"/>
        <v>2707.3472101365678</v>
      </c>
      <c r="V255" s="328">
        <f t="shared" si="73"/>
        <v>2707.2495234528769</v>
      </c>
      <c r="W255" s="328">
        <f t="shared" si="73"/>
        <v>2653.8456591916884</v>
      </c>
      <c r="X255" s="328">
        <f t="shared" si="73"/>
        <v>2216.2938222415542</v>
      </c>
      <c r="Y255" s="328">
        <f>IF(Y149="kWh",SUMPRODUCT(D150:D253,Y150:Y253))</f>
        <v>3072976.6126137525</v>
      </c>
      <c r="Z255" s="328">
        <f>IF(Z149="kWh",SUMPRODUCT(D150:D253,Z150:Z253))</f>
        <v>1283096.8200027728</v>
      </c>
      <c r="AA255" s="328">
        <f>IF(AA149="kW",SUMPRODUCT(N150:N253,O150:O253,AA150:AA253),SUMPRODUCT(D150:D253,AA150:AA253))</f>
        <v>30050.631756876424</v>
      </c>
      <c r="AB255" s="328">
        <f>IF(AB149="kW",SUMPRODUCT(N150:N253,O150:O253,AB150:AB253),SUMPRODUCT(D150:D253,AB150:AB253))</f>
        <v>0</v>
      </c>
      <c r="AC255" s="328">
        <f>IF(AC149="kW",SUMPRODUCT(N150:N253,O150:O253,AC150:AC253),SUMPRODUCT(D150:D253,AC150:AC253))</f>
        <v>0</v>
      </c>
      <c r="AD255" s="328">
        <f>IF(AD149="kW",SUMPRODUCT(N150:N253,O150:O253,AD150:AD253),SUMPRODUCT(D150:D253,AD150:AD253))</f>
        <v>0</v>
      </c>
      <c r="AE255" s="328">
        <f>IF(AE149="kW",SUMPRODUCT(N150:N253,O150:O253,AE150:AE253),SUMPRODUCT(D150:D253,AE150:AE253))</f>
        <v>0</v>
      </c>
      <c r="AF255" s="328">
        <f>IF(AF149="kW",SUMPRODUCT(N150:N253,O150:O253,AF150:AF253),SUMPRODUCT(D150:D253,AF150:AF253))</f>
        <v>0</v>
      </c>
      <c r="AG255" s="328">
        <f>IF(AG149="kW",SUMPRODUCT(N150:N253,O150:O253,AG150:AG253),SUMPRODUCT(D150:D253,AG150:AG253))</f>
        <v>0</v>
      </c>
      <c r="AH255" s="328">
        <f>IF(AH149="kW",SUMPRODUCT(N150:N253,O150:O253,AH150:AH253),SUMPRODUCT(D150:D253,AH150:AH253))</f>
        <v>0</v>
      </c>
      <c r="AI255" s="328">
        <f>IF(AI149="kW",SUMPRODUCT(N150:N253,O150:O253,AI150:AI253),SUMPRODUCT(D150:D253,AI150:AI253))</f>
        <v>0</v>
      </c>
      <c r="AJ255" s="328">
        <f>IF(AJ149="kW",SUMPRODUCT(N150:N253,O150:O253,AJ150:AJ253),SUMPRODUCT(D150:D253,AJ150:AJ253))</f>
        <v>0</v>
      </c>
      <c r="AK255" s="328">
        <f>IF(AK149="kW",SUMPRODUCT(N150:N253,O150:O253,AK150:AK253),SUMPRODUCT(D150:D253,AK150:AK253))</f>
        <v>0</v>
      </c>
      <c r="AL255" s="328">
        <f>IF(AL149="kW",SUMPRODUCT(N150:N253,O150:O253,AL150:AL253),SUMPRODUCT(D150:D253,AL150:AL253))</f>
        <v>0</v>
      </c>
      <c r="AM255" s="329"/>
    </row>
    <row r="256" spans="1:39" ht="15.75">
      <c r="B256" s="330" t="s">
        <v>246</v>
      </c>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f>HLOOKUP(Y148,'2. LRAMVA Threshold'!$B$42:$Q$53,4,FALSE)</f>
        <v>0</v>
      </c>
      <c r="Z256" s="327">
        <f>HLOOKUP(Z148,'2. LRAMVA Threshold'!$B$42:$Q$53,4,FALSE)</f>
        <v>0</v>
      </c>
      <c r="AA256" s="327">
        <f>HLOOKUP(AA148,'2. LRAMVA Threshold'!$B$42:$Q$53,4,FALSE)</f>
        <v>0</v>
      </c>
      <c r="AB256" s="327">
        <f>HLOOKUP(AB148,'2. LRAMVA Threshold'!$B$42:$Q$53,4,FALSE)</f>
        <v>0</v>
      </c>
      <c r="AC256" s="327">
        <f>HLOOKUP(AC148,'2. LRAMVA Threshold'!$B$42:$Q$53,4,FALSE)</f>
        <v>0</v>
      </c>
      <c r="AD256" s="327">
        <f>HLOOKUP(AD148,'2. LRAMVA Threshold'!$B$42:$Q$53,4,FALSE)</f>
        <v>0</v>
      </c>
      <c r="AE256" s="327">
        <f>HLOOKUP(AE148,'2. LRAMVA Threshold'!$B$42:$Q$53,4,FALSE)</f>
        <v>0</v>
      </c>
      <c r="AF256" s="327">
        <f>HLOOKUP(AF148,'2. LRAMVA Threshold'!$B$42:$Q$53,4,FALSE)</f>
        <v>0</v>
      </c>
      <c r="AG256" s="327">
        <f>HLOOKUP(AG148,'2. LRAMVA Threshold'!$B$42:$Q$53,4,FALSE)</f>
        <v>0</v>
      </c>
      <c r="AH256" s="327">
        <f>HLOOKUP(AH148,'2. LRAMVA Threshold'!$B$42:$Q$53,4,FALSE)</f>
        <v>0</v>
      </c>
      <c r="AI256" s="327">
        <f>HLOOKUP(AI148,'2. LRAMVA Threshold'!$B$42:$Q$53,4,FALSE)</f>
        <v>0</v>
      </c>
      <c r="AJ256" s="327">
        <f>HLOOKUP(AJ148,'2. LRAMVA Threshold'!$B$42:$Q$53,4,FALSE)</f>
        <v>0</v>
      </c>
      <c r="AK256" s="327">
        <f>HLOOKUP(AK148,'2. LRAMVA Threshold'!$B$42:$Q$53,4,FALSE)</f>
        <v>0</v>
      </c>
      <c r="AL256" s="327">
        <f>HLOOKUP(AL148,'2. LRAMVA Threshold'!$B$42:$Q$53,4,FALSE)</f>
        <v>0</v>
      </c>
      <c r="AM256" s="331"/>
    </row>
    <row r="257" spans="1:41" ht="15">
      <c r="B257" s="323"/>
      <c r="C257" s="332"/>
      <c r="D257" s="333"/>
      <c r="E257" s="333"/>
      <c r="F257" s="333"/>
      <c r="G257" s="333"/>
      <c r="H257" s="333"/>
      <c r="I257" s="333"/>
      <c r="J257" s="333"/>
      <c r="K257" s="333"/>
      <c r="L257" s="333"/>
      <c r="M257" s="333"/>
      <c r="N257" s="333"/>
      <c r="O257" s="334"/>
      <c r="P257" s="333"/>
      <c r="Q257" s="333"/>
      <c r="R257" s="333"/>
      <c r="S257" s="335"/>
      <c r="T257" s="335"/>
      <c r="U257" s="335"/>
      <c r="V257" s="335"/>
      <c r="W257" s="333"/>
      <c r="X257" s="333"/>
      <c r="Y257" s="299"/>
      <c r="Z257" s="299"/>
      <c r="AA257" s="299"/>
      <c r="AB257" s="299"/>
      <c r="AC257" s="299"/>
      <c r="AD257" s="299"/>
      <c r="AE257" s="299"/>
      <c r="AF257" s="299"/>
      <c r="AG257" s="299"/>
      <c r="AH257" s="299"/>
      <c r="AI257" s="299"/>
      <c r="AJ257" s="299"/>
      <c r="AK257" s="299"/>
      <c r="AL257" s="299"/>
      <c r="AM257" s="336"/>
    </row>
    <row r="258" spans="1:41" ht="15">
      <c r="B258" s="323" t="s">
        <v>165</v>
      </c>
      <c r="C258" s="337"/>
      <c r="D258" s="337"/>
      <c r="E258" s="375"/>
      <c r="F258" s="375"/>
      <c r="G258" s="375"/>
      <c r="H258" s="375"/>
      <c r="I258" s="375"/>
      <c r="J258" s="375"/>
      <c r="K258" s="375"/>
      <c r="L258" s="375"/>
      <c r="M258" s="375"/>
      <c r="N258" s="375"/>
      <c r="O258" s="290"/>
      <c r="P258" s="339"/>
      <c r="Q258" s="339"/>
      <c r="R258" s="339"/>
      <c r="S258" s="338"/>
      <c r="T258" s="338"/>
      <c r="U258" s="338"/>
      <c r="V258" s="338"/>
      <c r="W258" s="339"/>
      <c r="X258" s="339"/>
      <c r="Y258" s="340">
        <f>HLOOKUP(Y$20,'3.  Distribution Rates'!$C$122:$P$133,4,FALSE)</f>
        <v>0</v>
      </c>
      <c r="Z258" s="340">
        <f>HLOOKUP(Z$20,'3.  Distribution Rates'!$C$122:$P$133,4,FALSE)</f>
        <v>0</v>
      </c>
      <c r="AA258" s="340">
        <f>HLOOKUP(AA$20,'3.  Distribution Rates'!$C$122:$P$133,4,FALSE)</f>
        <v>0</v>
      </c>
      <c r="AB258" s="340">
        <f>HLOOKUP(AB$20,'3.  Distribution Rates'!$C$122:$P$133,4,FALSE)</f>
        <v>0</v>
      </c>
      <c r="AC258" s="340">
        <f>HLOOKUP(AC$20,'3.  Distribution Rates'!$C$122:$P$133,4,FALSE)</f>
        <v>0</v>
      </c>
      <c r="AD258" s="340">
        <f>HLOOKUP(AD$20,'3.  Distribution Rates'!$C$122:$P$133,4,FALSE)</f>
        <v>0</v>
      </c>
      <c r="AE258" s="340">
        <f>HLOOKUP(AE$20,'3.  Distribution Rates'!$C$122:$P$133,4,FALSE)</f>
        <v>0</v>
      </c>
      <c r="AF258" s="340">
        <f>HLOOKUP(AF$20,'3.  Distribution Rates'!$C$122:$P$133,4,FALSE)</f>
        <v>0</v>
      </c>
      <c r="AG258" s="340">
        <f>HLOOKUP(AG$20,'3.  Distribution Rates'!$C$122:$P$133,4,FALSE)</f>
        <v>0</v>
      </c>
      <c r="AH258" s="340">
        <f>HLOOKUP(AH$20,'3.  Distribution Rates'!$C$122:$P$133,4,FALSE)</f>
        <v>0</v>
      </c>
      <c r="AI258" s="340">
        <f>HLOOKUP(AI$20,'3.  Distribution Rates'!$C$122:$P$133,4,FALSE)</f>
        <v>0</v>
      </c>
      <c r="AJ258" s="340">
        <f>HLOOKUP(AJ$20,'3.  Distribution Rates'!$C$122:$P$133,4,FALSE)</f>
        <v>0</v>
      </c>
      <c r="AK258" s="340">
        <f>HLOOKUP(AK$20,'3.  Distribution Rates'!$C$122:$P$133,4,FALSE)</f>
        <v>0</v>
      </c>
      <c r="AL258" s="340">
        <f>HLOOKUP(AL$20,'3.  Distribution Rates'!$C$122:$P$133,4,FALSE)</f>
        <v>0</v>
      </c>
      <c r="AM258" s="376"/>
    </row>
    <row r="259" spans="1:41" ht="15">
      <c r="B259" s="293" t="s">
        <v>154</v>
      </c>
      <c r="C259" s="344"/>
      <c r="D259" s="308"/>
      <c r="E259" s="278"/>
      <c r="F259" s="278"/>
      <c r="G259" s="278"/>
      <c r="H259" s="278"/>
      <c r="I259" s="278"/>
      <c r="J259" s="278"/>
      <c r="K259" s="278"/>
      <c r="L259" s="278"/>
      <c r="M259" s="278"/>
      <c r="N259" s="278"/>
      <c r="O259" s="290"/>
      <c r="P259" s="278"/>
      <c r="Q259" s="278"/>
      <c r="R259" s="278"/>
      <c r="S259" s="308"/>
      <c r="T259" s="308"/>
      <c r="U259" s="308"/>
      <c r="V259" s="308"/>
      <c r="W259" s="278"/>
      <c r="X259" s="278"/>
      <c r="Y259" s="377">
        <f t="shared" ref="Y259:AL259" si="74">Y135*Y258</f>
        <v>0</v>
      </c>
      <c r="Z259" s="377">
        <f t="shared" si="74"/>
        <v>0</v>
      </c>
      <c r="AA259" s="377">
        <f t="shared" si="74"/>
        <v>0</v>
      </c>
      <c r="AB259" s="377">
        <f t="shared" si="74"/>
        <v>0</v>
      </c>
      <c r="AC259" s="377">
        <f t="shared" si="74"/>
        <v>0</v>
      </c>
      <c r="AD259" s="377">
        <f t="shared" si="74"/>
        <v>0</v>
      </c>
      <c r="AE259" s="377">
        <f t="shared" si="74"/>
        <v>0</v>
      </c>
      <c r="AF259" s="377">
        <f t="shared" si="74"/>
        <v>0</v>
      </c>
      <c r="AG259" s="377">
        <f t="shared" si="74"/>
        <v>0</v>
      </c>
      <c r="AH259" s="377">
        <f t="shared" si="74"/>
        <v>0</v>
      </c>
      <c r="AI259" s="377">
        <f t="shared" si="74"/>
        <v>0</v>
      </c>
      <c r="AJ259" s="377">
        <f t="shared" si="74"/>
        <v>0</v>
      </c>
      <c r="AK259" s="377">
        <f t="shared" si="74"/>
        <v>0</v>
      </c>
      <c r="AL259" s="377">
        <f t="shared" si="74"/>
        <v>0</v>
      </c>
      <c r="AM259" s="628">
        <f>SUM(Y259:AL259)</f>
        <v>0</v>
      </c>
    </row>
    <row r="260" spans="1:41" ht="15">
      <c r="B260" s="293" t="s">
        <v>155</v>
      </c>
      <c r="C260" s="344"/>
      <c r="D260" s="308"/>
      <c r="E260" s="278"/>
      <c r="F260" s="278"/>
      <c r="G260" s="278"/>
      <c r="H260" s="278"/>
      <c r="I260" s="278"/>
      <c r="J260" s="278"/>
      <c r="K260" s="278"/>
      <c r="L260" s="278"/>
      <c r="M260" s="278"/>
      <c r="N260" s="278"/>
      <c r="O260" s="290"/>
      <c r="P260" s="278"/>
      <c r="Q260" s="278"/>
      <c r="R260" s="278"/>
      <c r="S260" s="308"/>
      <c r="T260" s="308"/>
      <c r="U260" s="308"/>
      <c r="V260" s="308"/>
      <c r="W260" s="278"/>
      <c r="X260" s="278"/>
      <c r="Y260" s="377">
        <f t="shared" ref="Y260:AE260" si="75">Y255*Y258</f>
        <v>0</v>
      </c>
      <c r="Z260" s="377">
        <f t="shared" si="75"/>
        <v>0</v>
      </c>
      <c r="AA260" s="378">
        <f t="shared" si="75"/>
        <v>0</v>
      </c>
      <c r="AB260" s="378">
        <f t="shared" si="75"/>
        <v>0</v>
      </c>
      <c r="AC260" s="378">
        <f t="shared" si="75"/>
        <v>0</v>
      </c>
      <c r="AD260" s="378">
        <f t="shared" si="75"/>
        <v>0</v>
      </c>
      <c r="AE260" s="378">
        <f t="shared" si="75"/>
        <v>0</v>
      </c>
      <c r="AF260" s="378">
        <f t="shared" ref="AF260:AL260" si="76">AF255*AF258</f>
        <v>0</v>
      </c>
      <c r="AG260" s="378">
        <f t="shared" si="76"/>
        <v>0</v>
      </c>
      <c r="AH260" s="378">
        <f t="shared" si="76"/>
        <v>0</v>
      </c>
      <c r="AI260" s="378">
        <f t="shared" si="76"/>
        <v>0</v>
      </c>
      <c r="AJ260" s="378">
        <f t="shared" si="76"/>
        <v>0</v>
      </c>
      <c r="AK260" s="378">
        <f t="shared" si="76"/>
        <v>0</v>
      </c>
      <c r="AL260" s="378">
        <f t="shared" si="76"/>
        <v>0</v>
      </c>
      <c r="AM260" s="628">
        <f>SUM(Y260:AL260)</f>
        <v>0</v>
      </c>
    </row>
    <row r="261" spans="1:41" s="379" customFormat="1" ht="15.75">
      <c r="A261" s="510"/>
      <c r="B261" s="348" t="s">
        <v>254</v>
      </c>
      <c r="C261" s="344"/>
      <c r="D261" s="335"/>
      <c r="E261" s="333"/>
      <c r="F261" s="333"/>
      <c r="G261" s="333"/>
      <c r="H261" s="333"/>
      <c r="I261" s="333"/>
      <c r="J261" s="333"/>
      <c r="K261" s="333"/>
      <c r="L261" s="333"/>
      <c r="M261" s="333"/>
      <c r="N261" s="333"/>
      <c r="O261" s="299"/>
      <c r="P261" s="333"/>
      <c r="Q261" s="333"/>
      <c r="R261" s="333"/>
      <c r="S261" s="335"/>
      <c r="T261" s="335"/>
      <c r="U261" s="335"/>
      <c r="V261" s="335"/>
      <c r="W261" s="333"/>
      <c r="X261" s="333"/>
      <c r="Y261" s="345">
        <f>SUM(Y259:Y260)</f>
        <v>0</v>
      </c>
      <c r="Z261" s="345">
        <f t="shared" ref="Z261:AE261" si="77">SUM(Z259:Z260)</f>
        <v>0</v>
      </c>
      <c r="AA261" s="345">
        <f t="shared" si="77"/>
        <v>0</v>
      </c>
      <c r="AB261" s="345">
        <f t="shared" si="77"/>
        <v>0</v>
      </c>
      <c r="AC261" s="345">
        <f t="shared" si="77"/>
        <v>0</v>
      </c>
      <c r="AD261" s="345">
        <f t="shared" si="77"/>
        <v>0</v>
      </c>
      <c r="AE261" s="345">
        <f t="shared" si="77"/>
        <v>0</v>
      </c>
      <c r="AF261" s="345">
        <f t="shared" ref="AF261:AL261" si="78">SUM(AF259:AF260)</f>
        <v>0</v>
      </c>
      <c r="AG261" s="345">
        <f t="shared" si="78"/>
        <v>0</v>
      </c>
      <c r="AH261" s="345">
        <f t="shared" si="78"/>
        <v>0</v>
      </c>
      <c r="AI261" s="345">
        <f t="shared" si="78"/>
        <v>0</v>
      </c>
      <c r="AJ261" s="345">
        <f t="shared" si="78"/>
        <v>0</v>
      </c>
      <c r="AK261" s="345">
        <f t="shared" si="78"/>
        <v>0</v>
      </c>
      <c r="AL261" s="345">
        <f t="shared" si="78"/>
        <v>0</v>
      </c>
      <c r="AM261" s="406">
        <f>SUM(AM259:AM260)</f>
        <v>0</v>
      </c>
    </row>
    <row r="262" spans="1:41" s="379" customFormat="1" ht="15.75">
      <c r="A262" s="510"/>
      <c r="B262" s="348" t="s">
        <v>247</v>
      </c>
      <c r="C262" s="344"/>
      <c r="D262" s="349"/>
      <c r="E262" s="333"/>
      <c r="F262" s="333"/>
      <c r="G262" s="333"/>
      <c r="H262" s="333"/>
      <c r="I262" s="333"/>
      <c r="J262" s="333"/>
      <c r="K262" s="333"/>
      <c r="L262" s="333"/>
      <c r="M262" s="333"/>
      <c r="N262" s="333"/>
      <c r="O262" s="299"/>
      <c r="P262" s="333"/>
      <c r="Q262" s="333"/>
      <c r="R262" s="333"/>
      <c r="S262" s="335"/>
      <c r="T262" s="335"/>
      <c r="U262" s="335"/>
      <c r="V262" s="335"/>
      <c r="W262" s="333"/>
      <c r="X262" s="333"/>
      <c r="Y262" s="346">
        <f t="shared" ref="Y262:AE262" si="79">Y256*Y258</f>
        <v>0</v>
      </c>
      <c r="Z262" s="346">
        <f t="shared" si="79"/>
        <v>0</v>
      </c>
      <c r="AA262" s="346">
        <f t="shared" si="79"/>
        <v>0</v>
      </c>
      <c r="AB262" s="346">
        <f t="shared" si="79"/>
        <v>0</v>
      </c>
      <c r="AC262" s="346">
        <f t="shared" si="79"/>
        <v>0</v>
      </c>
      <c r="AD262" s="346">
        <f t="shared" si="79"/>
        <v>0</v>
      </c>
      <c r="AE262" s="346">
        <f t="shared" si="79"/>
        <v>0</v>
      </c>
      <c r="AF262" s="346">
        <f t="shared" ref="AF262:AL262" si="80">AF256*AF258</f>
        <v>0</v>
      </c>
      <c r="AG262" s="346">
        <f t="shared" si="80"/>
        <v>0</v>
      </c>
      <c r="AH262" s="346">
        <f t="shared" si="80"/>
        <v>0</v>
      </c>
      <c r="AI262" s="346">
        <f t="shared" si="80"/>
        <v>0</v>
      </c>
      <c r="AJ262" s="346">
        <f t="shared" si="80"/>
        <v>0</v>
      </c>
      <c r="AK262" s="346">
        <f t="shared" si="80"/>
        <v>0</v>
      </c>
      <c r="AL262" s="346">
        <f t="shared" si="80"/>
        <v>0</v>
      </c>
      <c r="AM262" s="406">
        <f>SUM(Y262:AL262)</f>
        <v>0</v>
      </c>
    </row>
    <row r="263" spans="1:41" s="379" customFormat="1" ht="15.75">
      <c r="A263" s="510"/>
      <c r="B263" s="348" t="s">
        <v>255</v>
      </c>
      <c r="C263" s="344"/>
      <c r="D263" s="349"/>
      <c r="E263" s="333"/>
      <c r="F263" s="333"/>
      <c r="G263" s="333"/>
      <c r="H263" s="333"/>
      <c r="I263" s="333"/>
      <c r="J263" s="333"/>
      <c r="K263" s="333"/>
      <c r="L263" s="333"/>
      <c r="M263" s="333"/>
      <c r="N263" s="333"/>
      <c r="O263" s="299"/>
      <c r="P263" s="333"/>
      <c r="Q263" s="333"/>
      <c r="R263" s="333"/>
      <c r="S263" s="349"/>
      <c r="T263" s="349"/>
      <c r="U263" s="349"/>
      <c r="V263" s="349"/>
      <c r="W263" s="333"/>
      <c r="X263" s="333"/>
      <c r="AM263" s="406">
        <f>AM261-AM262</f>
        <v>0</v>
      </c>
    </row>
    <row r="264" spans="1:41" ht="15">
      <c r="B264" s="323"/>
      <c r="C264" s="349"/>
      <c r="D264" s="349"/>
      <c r="E264" s="333"/>
      <c r="F264" s="333"/>
      <c r="G264" s="333"/>
      <c r="H264" s="333"/>
      <c r="I264" s="333"/>
      <c r="J264" s="333"/>
      <c r="K264" s="333"/>
      <c r="L264" s="333"/>
      <c r="M264" s="333"/>
      <c r="N264" s="333"/>
      <c r="O264" s="299"/>
      <c r="P264" s="333"/>
      <c r="Q264" s="333"/>
      <c r="R264" s="333"/>
      <c r="S264" s="349"/>
      <c r="T264" s="344"/>
      <c r="U264" s="349"/>
      <c r="V264" s="349"/>
      <c r="W264" s="333"/>
      <c r="X264" s="333"/>
      <c r="AM264" s="347"/>
    </row>
    <row r="265" spans="1:41" ht="15">
      <c r="B265" s="293" t="s">
        <v>70</v>
      </c>
      <c r="C265" s="355"/>
      <c r="D265" s="278"/>
      <c r="E265" s="278"/>
      <c r="F265" s="278"/>
      <c r="G265" s="278"/>
      <c r="H265" s="278"/>
      <c r="I265" s="278"/>
      <c r="J265" s="278"/>
      <c r="K265" s="278"/>
      <c r="L265" s="278"/>
      <c r="M265" s="278"/>
      <c r="N265" s="278"/>
      <c r="O265" s="356"/>
      <c r="P265" s="278"/>
      <c r="Q265" s="278"/>
      <c r="R265" s="278"/>
      <c r="S265" s="303"/>
      <c r="T265" s="308"/>
      <c r="U265" s="308"/>
      <c r="V265" s="278"/>
      <c r="W265" s="278"/>
      <c r="X265" s="308"/>
      <c r="Y265" s="290">
        <f>SUMPRODUCT(E150:E253,Y150:Y253)</f>
        <v>3072976.6126137525</v>
      </c>
      <c r="Z265" s="290">
        <f>SUMPRODUCT(E150:E253,Z150:Z253)</f>
        <v>1255455.6159403042</v>
      </c>
      <c r="AA265" s="290">
        <f>IF(AA149="kW",SUMPRODUCT(N150:N253,P150:P253,AA150:AA253),SUMPRODUCT(E150:E253,AA150:AA253))</f>
        <v>29279.064560141818</v>
      </c>
      <c r="AB265" s="290">
        <f>IF(AB149="kW",SUMPRODUCT(N150:N253,P150:P253,AB150:AB253),SUMPRODUCT(E150:E253,AB150:AB253))</f>
        <v>0</v>
      </c>
      <c r="AC265" s="290">
        <f>IF(AC149="kW",SUMPRODUCT(N150:N253,P150:P253,AC150:AC253),SUMPRODUCT(E150:E253,AC150:AC253))</f>
        <v>0</v>
      </c>
      <c r="AD265" s="290">
        <f>IF(AD149="kW",SUMPRODUCT(N150:N253,P150:P253,AD150:AD253),SUMPRODUCT(E150:E253, AD150:AD253))</f>
        <v>0</v>
      </c>
      <c r="AE265" s="290">
        <f>IF(AE149="kW",SUMPRODUCT(N150:N253,P150:P253,AE150:AE253),SUMPRODUCT(E150:E253,AE150:AE253))</f>
        <v>0</v>
      </c>
      <c r="AF265" s="290">
        <f>IF(AF149="kW",SUMPRODUCT(N150:N253,P150:P253,AF150:AF253),SUMPRODUCT(E150:E253,AF150:AF253))</f>
        <v>0</v>
      </c>
      <c r="AG265" s="290">
        <f>IF(AG149="kW",SUMPRODUCT(N150:N253,P150:P253,AG150:AG253),SUMPRODUCT(E150:E253,AG150:AG253))</f>
        <v>0</v>
      </c>
      <c r="AH265" s="290">
        <f>IF(AH149="kW",SUMPRODUCT(N150:N253,P150:P253,AH150:AH253),SUMPRODUCT(E150:E253,AH150:AH253))</f>
        <v>0</v>
      </c>
      <c r="AI265" s="290">
        <f>IF(AI149="kW",SUMPRODUCT(N150:N253,P150:P253,AI150:AI253),SUMPRODUCT(E150:E253,AI150:AI253))</f>
        <v>0</v>
      </c>
      <c r="AJ265" s="290">
        <f>IF(AJ149="kW",SUMPRODUCT(N150:N253,P150:P253,AJ150:AJ253),SUMPRODUCT(E150:E253,AJ150:AJ253))</f>
        <v>0</v>
      </c>
      <c r="AK265" s="290">
        <f>IF(AK149="kW",SUMPRODUCT(N150:N253,P150:P253,AK150:AK253),SUMPRODUCT(E150:E253,AK150:AK253))</f>
        <v>0</v>
      </c>
      <c r="AL265" s="290">
        <f>IF(AL149="kW",SUMPRODUCT(N150:N253,P150:P253,AL150:AL253),SUMPRODUCT(E150:E253,AL150:AL253))</f>
        <v>0</v>
      </c>
      <c r="AM265" s="347"/>
      <c r="AO265" s="282"/>
    </row>
    <row r="266" spans="1:41" ht="15">
      <c r="B266" s="293" t="s">
        <v>71</v>
      </c>
      <c r="C266" s="355"/>
      <c r="D266" s="278"/>
      <c r="E266" s="278"/>
      <c r="F266" s="278"/>
      <c r="G266" s="278"/>
      <c r="H266" s="278"/>
      <c r="I266" s="278"/>
      <c r="J266" s="278"/>
      <c r="K266" s="278"/>
      <c r="L266" s="278"/>
      <c r="M266" s="278"/>
      <c r="N266" s="278"/>
      <c r="O266" s="356"/>
      <c r="P266" s="278"/>
      <c r="Q266" s="278"/>
      <c r="R266" s="278"/>
      <c r="S266" s="303"/>
      <c r="T266" s="308"/>
      <c r="U266" s="308"/>
      <c r="V266" s="278"/>
      <c r="W266" s="278"/>
      <c r="X266" s="308"/>
      <c r="Y266" s="290">
        <f>SUMPRODUCT(F150:F253,Y150:Y253)</f>
        <v>3072976.6126137525</v>
      </c>
      <c r="Z266" s="290">
        <f>SUMPRODUCT(F150:F253,Z150:Z253)</f>
        <v>1220252.7614391784</v>
      </c>
      <c r="AA266" s="290">
        <f>IF(AA149="kW",SUMPRODUCT(N150:N253,Q150:Q253,AA150:AA253),SUMPRODUCT(F150:F253,AA150:AA253))</f>
        <v>28279.435656580692</v>
      </c>
      <c r="AB266" s="290">
        <f>IF(AB149="kW",SUMPRODUCT(N150:N253,Q150:Q253,AB150:AB253),SUMPRODUCT(F150:F253,AB150:AB253))</f>
        <v>0</v>
      </c>
      <c r="AC266" s="290">
        <f>IF(AC149="kW",SUMPRODUCT(N150:N253,Q150:Q253,AC150:AC253),SUMPRODUCT(F150:F253, AC150:AC253))</f>
        <v>0</v>
      </c>
      <c r="AD266" s="290">
        <f>IF(AD149="kW",SUMPRODUCT(N150:N253,Q150:Q253,AD150:AD253),SUMPRODUCT(F150:F253, AD150:AD253))</f>
        <v>0</v>
      </c>
      <c r="AE266" s="290">
        <f>IF(AE149="kW",SUMPRODUCT(N150:N253,Q150:Q253,AE150:AE253),SUMPRODUCT(F150:F253,AE150:AE253))</f>
        <v>0</v>
      </c>
      <c r="AF266" s="290">
        <f>IF(AF149="kW",SUMPRODUCT(N150:N253,Q150:Q253,AF150:AF253),SUMPRODUCT(F150:F253,AF150:AF253))</f>
        <v>0</v>
      </c>
      <c r="AG266" s="290">
        <f>IF(AG149="kW",SUMPRODUCT(N150:N253,Q150:Q253,AG150:AG253),SUMPRODUCT(F150:F253,AG150:AG253))</f>
        <v>0</v>
      </c>
      <c r="AH266" s="290">
        <f>IF(AH149="kW",SUMPRODUCT(N150:N253,Q150:Q253,AH150:AH253),SUMPRODUCT(F150:F253,AH150:AH253))</f>
        <v>0</v>
      </c>
      <c r="AI266" s="290">
        <f>IF(AI149="kW",SUMPRODUCT(N150:N253,Q150:Q253,AI150:AI253),SUMPRODUCT(F150:F253,AI150:AI253))</f>
        <v>0</v>
      </c>
      <c r="AJ266" s="290">
        <f>IF(AJ149="kW",SUMPRODUCT(N150:N253,Q150:Q253,AJ150:AJ253),SUMPRODUCT(F150:F253,AJ150:AJ253))</f>
        <v>0</v>
      </c>
      <c r="AK266" s="290">
        <f>IF(AK149="kW",SUMPRODUCT(N150:N253,Q150:Q253,AK150:AK253),SUMPRODUCT(F150:F253,AK150:AK253))</f>
        <v>0</v>
      </c>
      <c r="AL266" s="290">
        <f>IF(AL149="kW",SUMPRODUCT(N150:N253,Q150:Q253,AL150:AL253),SUMPRODUCT(F150:F253,AL150:AL253))</f>
        <v>0</v>
      </c>
      <c r="AM266" s="336"/>
    </row>
    <row r="267" spans="1:41" ht="15">
      <c r="B267" s="323" t="s">
        <v>189</v>
      </c>
      <c r="C267" s="355"/>
      <c r="D267" s="278"/>
      <c r="E267" s="278"/>
      <c r="F267" s="278"/>
      <c r="G267" s="278"/>
      <c r="H267" s="278"/>
      <c r="I267" s="278"/>
      <c r="J267" s="278"/>
      <c r="K267" s="278"/>
      <c r="L267" s="278"/>
      <c r="M267" s="278"/>
      <c r="N267" s="278"/>
      <c r="O267" s="356"/>
      <c r="P267" s="278"/>
      <c r="Q267" s="278"/>
      <c r="R267" s="278"/>
      <c r="S267" s="303"/>
      <c r="T267" s="308"/>
      <c r="U267" s="308"/>
      <c r="V267" s="278"/>
      <c r="W267" s="278"/>
      <c r="X267" s="308"/>
      <c r="Y267" s="290">
        <f>SUMPRODUCT(G150:G253,Y150:Y253)</f>
        <v>3050480.4699842986</v>
      </c>
      <c r="Z267" s="290">
        <f>SUMPRODUCT(G150:G253,Z150:Z253)</f>
        <v>1126934.2346653256</v>
      </c>
      <c r="AA267" s="290">
        <f>IF(AA149="kW",SUMPRODUCT(N150:N253,R150:R253,AA150:AA253),SUMPRODUCT(G150:G253,AA150:AA253))</f>
        <v>25693.469798685102</v>
      </c>
      <c r="AB267" s="290">
        <f>IF(AB149="kW",SUMPRODUCT(N150:N253,R150:R253,AB150:AB253),SUMPRODUCT(G150:G253,AB150:AB253))</f>
        <v>0</v>
      </c>
      <c r="AC267" s="290">
        <f>IF(AC149="kW",SUMPRODUCT(N150:N253,R150:R253,AC150:AC253),SUMPRODUCT(G150:G253, AC150:AC253))</f>
        <v>0</v>
      </c>
      <c r="AD267" s="290">
        <f>IF(AD149="kW",SUMPRODUCT(N150:N253,R150:R253,AD150:AD253),SUMPRODUCT(G150:G253, AD150:AD253))</f>
        <v>0</v>
      </c>
      <c r="AE267" s="290">
        <f>IF(AE149="kW",SUMPRODUCT(N150:N253,R150:R253,AE150:AE253),SUMPRODUCT(G150:G253,AE150:AE253))</f>
        <v>0</v>
      </c>
      <c r="AF267" s="290">
        <f>IF(AF149="kW",SUMPRODUCT(N150:N253,R150:R253,AF150:AF253),SUMPRODUCT(G150:G253,AF150:AF253))</f>
        <v>0</v>
      </c>
      <c r="AG267" s="290">
        <f>IF(AG149="kW",SUMPRODUCT(N150:N253,R150:R253,AG150:AG253),SUMPRODUCT(G150:G253,AG150:AG253))</f>
        <v>0</v>
      </c>
      <c r="AH267" s="290">
        <f>IF(AH149="kW",SUMPRODUCT(N150:N253,R150:R253,AH150:AH253),SUMPRODUCT(G150:G253,AH150:AH253))</f>
        <v>0</v>
      </c>
      <c r="AI267" s="290">
        <f>IF(AI149="kW",SUMPRODUCT(N150:N253,R150:R253,AI150:AI253),SUMPRODUCT(G150:G253,AI150:AI253))</f>
        <v>0</v>
      </c>
      <c r="AJ267" s="290">
        <f>IF(AJ149="kW",SUMPRODUCT(N150:N253,R150:R253,AJ150:AJ253),SUMPRODUCT(G150:G253,AJ150:AJ253))</f>
        <v>0</v>
      </c>
      <c r="AK267" s="290">
        <f>IF(AK149="kW",SUMPRODUCT(N150:N253,R150:R253,AK150:AK253),SUMPRODUCT(G150:G253,AK150:AK253))</f>
        <v>0</v>
      </c>
      <c r="AL267" s="290">
        <f>IF(AL149="kW",SUMPRODUCT(N150:N253,R150:R253,AL150:AL253),SUMPRODUCT(G150:G253,AL150:AL253))</f>
        <v>0</v>
      </c>
      <c r="AM267" s="336"/>
    </row>
    <row r="268" spans="1:41" ht="15">
      <c r="B268" s="323" t="s">
        <v>190</v>
      </c>
      <c r="C268" s="355"/>
      <c r="D268" s="278"/>
      <c r="E268" s="278"/>
      <c r="F268" s="278"/>
      <c r="G268" s="278"/>
      <c r="H268" s="278"/>
      <c r="I268" s="278"/>
      <c r="J268" s="278"/>
      <c r="K268" s="278"/>
      <c r="L268" s="278"/>
      <c r="M268" s="278"/>
      <c r="N268" s="278"/>
      <c r="O268" s="356"/>
      <c r="P268" s="278"/>
      <c r="Q268" s="278"/>
      <c r="R268" s="278"/>
      <c r="S268" s="303"/>
      <c r="T268" s="308"/>
      <c r="U268" s="308"/>
      <c r="V268" s="278"/>
      <c r="W268" s="278"/>
      <c r="X268" s="308"/>
      <c r="Y268" s="290">
        <f>SUMPRODUCT(H150:H253,Y150:Y253)</f>
        <v>2590256.2379732118</v>
      </c>
      <c r="Z268" s="290">
        <f>SUMPRODUCT(H150:H253,Z150:Z253)</f>
        <v>1097163.2481510714</v>
      </c>
      <c r="AA268" s="290">
        <f>IF(AA149="kW",SUMPRODUCT(N150:N253,S150:S253,AA150:AA253),SUMPRODUCT(H150:H253,AA150:AA253))</f>
        <v>25620.984518685105</v>
      </c>
      <c r="AB268" s="290">
        <f>IF(AB149="kW",SUMPRODUCT(N150:N253,S150:S253,AB150:AB253),SUMPRODUCT(H150:H253,AB150:AB253))</f>
        <v>0</v>
      </c>
      <c r="AC268" s="290">
        <f>IF(AC149="kW",SUMPRODUCT(N150:N253,S150:S253,AC150:AC253),SUMPRODUCT(H150:H253, AC150:AC253))</f>
        <v>0</v>
      </c>
      <c r="AD268" s="290">
        <f>IF(AD149="kW",SUMPRODUCT(N150:N253,S150:S253,AD150:AD253),SUMPRODUCT(H150:H253, AD150:AD253))</f>
        <v>0</v>
      </c>
      <c r="AE268" s="290">
        <f>IF(AE149="kW",SUMPRODUCT(N150:N253,S150:S253,AE150:AE253),SUMPRODUCT(H150:H253,AE150:AE253))</f>
        <v>0</v>
      </c>
      <c r="AF268" s="290">
        <f>IF(AF149="kW",SUMPRODUCT(N150:N253,S150:S253,AF150:AF253),SUMPRODUCT(H150:H253,AF150:AF253))</f>
        <v>0</v>
      </c>
      <c r="AG268" s="290">
        <f>IF(AG149="kW",SUMPRODUCT(N150:N253,S150:S253,AG150:AG253),SUMPRODUCT(H150:H253,AG150:AG253))</f>
        <v>0</v>
      </c>
      <c r="AH268" s="290">
        <f>IF(AH149="kW",SUMPRODUCT(N150:N253,S150:S253,AH150:AH253),SUMPRODUCT(H150:H253,AH150:AH253))</f>
        <v>0</v>
      </c>
      <c r="AI268" s="290">
        <f>IF(AI149="kW",SUMPRODUCT(N150:N253,S150:S253,AI150:AI253),SUMPRODUCT(H150:H253,AI150:AI253))</f>
        <v>0</v>
      </c>
      <c r="AJ268" s="290">
        <f>IF(AJ149="kW",SUMPRODUCT(N150:N253,S150:S253,AJ150:AJ253),SUMPRODUCT(H150:H253,AJ150:AJ253))</f>
        <v>0</v>
      </c>
      <c r="AK268" s="290">
        <f>IF(AK149="kW",SUMPRODUCT(N150:N253,S150:S253,AK150:AK253),SUMPRODUCT(H150:H253,AK150:AK253))</f>
        <v>0</v>
      </c>
      <c r="AL268" s="290">
        <f>IF(AL149="kW",SUMPRODUCT(N150:N253,S150:S253,AL150:AL253),SUMPRODUCT(H150:H253,AL150:AL253))</f>
        <v>0</v>
      </c>
      <c r="AM268" s="336"/>
    </row>
    <row r="269" spans="1:41" ht="15">
      <c r="B269" s="323" t="s">
        <v>191</v>
      </c>
      <c r="C269" s="355"/>
      <c r="D269" s="278"/>
      <c r="E269" s="278"/>
      <c r="F269" s="278"/>
      <c r="G269" s="278"/>
      <c r="H269" s="278"/>
      <c r="I269" s="278"/>
      <c r="J269" s="278"/>
      <c r="K269" s="278"/>
      <c r="L269" s="278"/>
      <c r="M269" s="278"/>
      <c r="N269" s="278"/>
      <c r="O269" s="356"/>
      <c r="P269" s="278"/>
      <c r="Q269" s="278"/>
      <c r="R269" s="278"/>
      <c r="S269" s="303"/>
      <c r="T269" s="308"/>
      <c r="U269" s="308"/>
      <c r="V269" s="278"/>
      <c r="W269" s="278"/>
      <c r="X269" s="308"/>
      <c r="Y269" s="290">
        <f>SUMPRODUCT(I150:I253,Y150:Y253)</f>
        <v>2000343.704125718</v>
      </c>
      <c r="Z269" s="290">
        <f>SUMPRODUCT(I150:I253,Z150:Z253)</f>
        <v>886438.92039920867</v>
      </c>
      <c r="AA269" s="290">
        <f>IF(AA149="kW",SUMPRODUCT(N150:N253,T150:T253,AA150:AA253),SUMPRODUCT(I150:I253,AA150:AA253))</f>
        <v>22200.560256116914</v>
      </c>
      <c r="AB269" s="290">
        <f>IF(AB149="kW",SUMPRODUCT(N150:N253,T150:T253,AB150:AB253),SUMPRODUCT(I150:I253,AB150:AB253))</f>
        <v>0</v>
      </c>
      <c r="AC269" s="290">
        <f>IF(AC149="kW",SUMPRODUCT(N150:N253,T150:T253,AC150:AC253),SUMPRODUCT(I150:I253, AC150:AC253))</f>
        <v>0</v>
      </c>
      <c r="AD269" s="290">
        <f>IF(AD149="kW",SUMPRODUCT(N150:N253,T150:T253,AD150:AD253),SUMPRODUCT(I150:I253, AD150:AD253))</f>
        <v>0</v>
      </c>
      <c r="AE269" s="290">
        <f>IF(AE149="kW",SUMPRODUCT(N150:N253,T150:T253,AE150:AE253),SUMPRODUCT(I150:I253,AE150:AE253))</f>
        <v>0</v>
      </c>
      <c r="AF269" s="290">
        <f>IF(AF149="kW",SUMPRODUCT(N150:N253,T150:T253,AF150:AF253),SUMPRODUCT(I150:I253,AF150:AF253))</f>
        <v>0</v>
      </c>
      <c r="AG269" s="290">
        <f>IF(AG149="kW",SUMPRODUCT(N150:N253,T150:T253,AG150:AG253),SUMPRODUCT(I150:I253,AG150:AG253))</f>
        <v>0</v>
      </c>
      <c r="AH269" s="290">
        <f>IF(AH149="kW",SUMPRODUCT(N150:N253,T150:T253,AH150:AH253),SUMPRODUCT(I150:I253,AH150:AH253))</f>
        <v>0</v>
      </c>
      <c r="AI269" s="290">
        <f>IF(AI149="kW",SUMPRODUCT(N150:N253,T150:T253,AI150:AI253),SUMPRODUCT(I150:I253,AI150:AI253))</f>
        <v>0</v>
      </c>
      <c r="AJ269" s="290">
        <f>IF(AJ149="kW",SUMPRODUCT(N150:N253,T150:T253,AJ150:AJ253),SUMPRODUCT(I150:I253,AJ150:AJ253))</f>
        <v>0</v>
      </c>
      <c r="AK269" s="290">
        <f>IF(AK149="kW",SUMPRODUCT(N150:N253,T150:T253,AK150:AK253),SUMPRODUCT(I150:I253,AK150:AK253))</f>
        <v>0</v>
      </c>
      <c r="AL269" s="290">
        <f>IF(AL149="kW",SUMPRODUCT(N150:N253,T150:T253,AL150:AL253),SUMPRODUCT(I150:I253,AL150:AL253))</f>
        <v>0</v>
      </c>
      <c r="AM269" s="336"/>
    </row>
    <row r="270" spans="1:41" ht="15">
      <c r="B270" s="323" t="s">
        <v>192</v>
      </c>
      <c r="C270" s="355"/>
      <c r="D270" s="308"/>
      <c r="E270" s="308"/>
      <c r="F270" s="308"/>
      <c r="G270" s="308"/>
      <c r="H270" s="308"/>
      <c r="I270" s="308"/>
      <c r="J270" s="308"/>
      <c r="K270" s="308"/>
      <c r="L270" s="308"/>
      <c r="M270" s="308"/>
      <c r="N270" s="308"/>
      <c r="O270" s="356"/>
      <c r="P270" s="308"/>
      <c r="Q270" s="308"/>
      <c r="R270" s="308"/>
      <c r="S270" s="303"/>
      <c r="T270" s="308"/>
      <c r="U270" s="308"/>
      <c r="V270" s="308"/>
      <c r="W270" s="308"/>
      <c r="X270" s="308"/>
      <c r="Y270" s="290">
        <f>SUMPRODUCT(J150:J253,Y150:Y253)</f>
        <v>1809761.0163109954</v>
      </c>
      <c r="Z270" s="290">
        <f>SUMPRODUCT(J150:J253,Z150:Z253)</f>
        <v>868660.79955958843</v>
      </c>
      <c r="AA270" s="290">
        <f>IF(AA149="kW",SUMPRODUCT(N150:N253,U150:U253,AA150:AA253),SUMPRODUCT(J150:J253,AA150:AA253))</f>
        <v>21877.379435774787</v>
      </c>
      <c r="AB270" s="290">
        <f>IF(AB149="kW",SUMPRODUCT(N150:N253,U150:U253,AB150:AB253),SUMPRODUCT(J150:J253,AB150:AB253))</f>
        <v>0</v>
      </c>
      <c r="AC270" s="290">
        <f>IF(AC149="kW",SUMPRODUCT(N150:N253,U150:U253,AC150:AC253),SUMPRODUCT(J150:J253, AC150:AC253))</f>
        <v>0</v>
      </c>
      <c r="AD270" s="290">
        <f>IF(AD149="kW",SUMPRODUCT(N150:N253,U150:U253,AD150:AD253),SUMPRODUCT(J150:J253, AD150:AD253))</f>
        <v>0</v>
      </c>
      <c r="AE270" s="290">
        <f>IF(AE149="kW",SUMPRODUCT(N150:N253,U150:U253,AE150:AE253),SUMPRODUCT(J150:J253,AE150:AE253))</f>
        <v>0</v>
      </c>
      <c r="AF270" s="290">
        <f>IF(AF149="kW",SUMPRODUCT(N150:N253,U150:U253,AF150:AF253),SUMPRODUCT(J150:J253,AF150:AF253))</f>
        <v>0</v>
      </c>
      <c r="AG270" s="290">
        <f>IF(AG149="kW",SUMPRODUCT(N150:N253,U150:U253,AG150:AG253),SUMPRODUCT(J150:J253,AG150:AG253))</f>
        <v>0</v>
      </c>
      <c r="AH270" s="290">
        <f>IF(AH149="kW",SUMPRODUCT(N150:N253,U150:U253,AH150:AH253),SUMPRODUCT(J150:J253,AH150:AH253))</f>
        <v>0</v>
      </c>
      <c r="AI270" s="290">
        <f>IF(AI149="kW",SUMPRODUCT(N150:N253,U150:U253,AI150:AI253),SUMPRODUCT(J150:J253,AI150:AI253))</f>
        <v>0</v>
      </c>
      <c r="AJ270" s="290">
        <f>IF(AJ149="kW",SUMPRODUCT(N150:N253,U150:U253,AJ150:AJ253),SUMPRODUCT(J150:J253,AJ150:AJ253))</f>
        <v>0</v>
      </c>
      <c r="AK270" s="290">
        <f>IF(AK149="kW",SUMPRODUCT(N150:N253,U150:U253,AK150:AK253),SUMPRODUCT(J150:J253,AK150:AK253))</f>
        <v>0</v>
      </c>
      <c r="AL270" s="290">
        <f>IF(AL149="kW",SUMPRODUCT(N150:N253,U150:U253,AL150:AL253),SUMPRODUCT(J150:J253,AL150:AL253))</f>
        <v>0</v>
      </c>
      <c r="AM270" s="336"/>
    </row>
    <row r="271" spans="1:41" ht="15">
      <c r="B271" s="323" t="s">
        <v>193</v>
      </c>
      <c r="C271" s="355"/>
      <c r="D271" s="334"/>
      <c r="E271" s="334"/>
      <c r="F271" s="334"/>
      <c r="G271" s="334"/>
      <c r="H271" s="334"/>
      <c r="I271" s="334"/>
      <c r="J271" s="334"/>
      <c r="K271" s="334"/>
      <c r="L271" s="334"/>
      <c r="M271" s="334"/>
      <c r="N271" s="334"/>
      <c r="O271" s="308"/>
      <c r="P271" s="278"/>
      <c r="Q271" s="278"/>
      <c r="R271" s="308"/>
      <c r="S271" s="303"/>
      <c r="T271" s="308"/>
      <c r="U271" s="308"/>
      <c r="V271" s="356"/>
      <c r="W271" s="356"/>
      <c r="X271" s="308"/>
      <c r="Y271" s="290">
        <f>SUMPRODUCT(K150:K253,Y150:Y253)</f>
        <v>1808905.2809618625</v>
      </c>
      <c r="Z271" s="290">
        <f>SUMPRODUCT(K150:K253,Z150:Z253)</f>
        <v>868660.79955958843</v>
      </c>
      <c r="AA271" s="290">
        <f>IF(AA149="kW",SUMPRODUCT(N150:N253,V150:V253,AA150:AA253),SUMPRODUCT(K150:K253,AA150:AA253))</f>
        <v>21877.379435774787</v>
      </c>
      <c r="AB271" s="290">
        <f>IF(AB149="kW",SUMPRODUCT(N150:N253,V150:V253,AB150:AB253),SUMPRODUCT(K150:K253,AB150:AB253))</f>
        <v>0</v>
      </c>
      <c r="AC271" s="290">
        <f>IF(AC149="kW",SUMPRODUCT(N150:N253,V150:V253,AC150:AC253),SUMPRODUCT(K150:K253, AC150:AC253))</f>
        <v>0</v>
      </c>
      <c r="AD271" s="290">
        <f>IF(AD149="kW",SUMPRODUCT(N150:N253,V150:V253,AD150:AD253),SUMPRODUCT(K150:K253, AD150:AD253))</f>
        <v>0</v>
      </c>
      <c r="AE271" s="290">
        <f>IF(AE149="kW",SUMPRODUCT(N150:N253,V150:V253,AE150:AE253),SUMPRODUCT(K150:K253,AE150:AE253))</f>
        <v>0</v>
      </c>
      <c r="AF271" s="290">
        <f>IF(AF149="kW",SUMPRODUCT(N150:N253,V150:V253,AF150:AF253),SUMPRODUCT(K150:K253,AF150:AF253))</f>
        <v>0</v>
      </c>
      <c r="AG271" s="290">
        <f>IF(AG149="kW",SUMPRODUCT(N150:N253,V150:V253,AG150:AG253),SUMPRODUCT(K150:K253,AG150:AG253))</f>
        <v>0</v>
      </c>
      <c r="AH271" s="290">
        <f>IF(AH149="kW",SUMPRODUCT(N150:N253,V150:V253,AH150:AH253),SUMPRODUCT(K150:K253,AH150:AH253))</f>
        <v>0</v>
      </c>
      <c r="AI271" s="290">
        <f>IF(AI149="kW",SUMPRODUCT(N150:N253,V150:V253,AI150:AI253),SUMPRODUCT(K150:K253,AI150:AI253))</f>
        <v>0</v>
      </c>
      <c r="AJ271" s="290">
        <f>IF(AJ149="kW",SUMPRODUCT(N150:N253,V150:V253,AJ150:AJ253),SUMPRODUCT(K150:K253,AJ150:AJ253))</f>
        <v>0</v>
      </c>
      <c r="AK271" s="290">
        <f>IF(AK149="kW",SUMPRODUCT(N150:N253,V150:V253,AK150:AK253),SUMPRODUCT(K150:K253,AK150:AK253))</f>
        <v>0</v>
      </c>
      <c r="AL271" s="290">
        <f>IF(AL149="kW",SUMPRODUCT(N150:N253,V150:V253,AL150:AL253),SUMPRODUCT(K150:K253,AL150:AL253))</f>
        <v>0</v>
      </c>
      <c r="AM271" s="336"/>
    </row>
    <row r="272" spans="1:41" ht="15">
      <c r="B272" s="380" t="s">
        <v>194</v>
      </c>
      <c r="C272" s="358"/>
      <c r="D272" s="381"/>
      <c r="E272" s="381"/>
      <c r="F272" s="381"/>
      <c r="G272" s="381"/>
      <c r="H272" s="381"/>
      <c r="I272" s="381"/>
      <c r="J272" s="381"/>
      <c r="K272" s="381"/>
      <c r="L272" s="381"/>
      <c r="M272" s="381"/>
      <c r="N272" s="381"/>
      <c r="O272" s="382"/>
      <c r="P272" s="383"/>
      <c r="Q272" s="383"/>
      <c r="R272" s="384"/>
      <c r="S272" s="363"/>
      <c r="T272" s="384"/>
      <c r="U272" s="384"/>
      <c r="V272" s="382"/>
      <c r="W272" s="382"/>
      <c r="X272" s="384"/>
      <c r="Y272" s="325">
        <f>SUMPRODUCT(L150:L253,Y150:Y253)</f>
        <v>1587281.2809618625</v>
      </c>
      <c r="Z272" s="325">
        <f>SUMPRODUCT(L150:L253,Z150:Z253)</f>
        <v>853585.92214181973</v>
      </c>
      <c r="AA272" s="325">
        <f>IF(AA149="kW",SUMPRODUCT(N150:N253,W150:W253,AA150:AA253),SUMPRODUCT(L150:L253,AA150:AA253))</f>
        <v>21415.904647869294</v>
      </c>
      <c r="AB272" s="325">
        <f>IF(AB149="kW",SUMPRODUCT(N150:N253,W150:W253,AB150:AB253),SUMPRODUCT(L150:L253,AB150:AB253))</f>
        <v>0</v>
      </c>
      <c r="AC272" s="325">
        <f>IF(AC149="kW",SUMPRODUCT(N150:N253,W150:W253,AC150:AC253),SUMPRODUCT(L150:L253, AC150:AC253))</f>
        <v>0</v>
      </c>
      <c r="AD272" s="325">
        <f>IF(AD149="kW",SUMPRODUCT(N150:N253,W150:W253,AD150:AD253),SUMPRODUCT(L150:L253, AD150:AD253))</f>
        <v>0</v>
      </c>
      <c r="AE272" s="325">
        <f>IF(AE149="kW",SUMPRODUCT(N150:N253,W150:W253,AE150:AE253),SUMPRODUCT(L150:L253,AE150:AE253))</f>
        <v>0</v>
      </c>
      <c r="AF272" s="325">
        <f>IF(AF149="kW",SUMPRODUCT(N150:N253,W150:W253,AF150:AF253),SUMPRODUCT(L150:L253,AF150:AF253))</f>
        <v>0</v>
      </c>
      <c r="AG272" s="325">
        <f>IF(AG149="kW",SUMPRODUCT(N150:N253,W150:W253,AG150:AG253),SUMPRODUCT(L150:L253,AG150:AG253))</f>
        <v>0</v>
      </c>
      <c r="AH272" s="325">
        <f>IF(AH149="kW",SUMPRODUCT(N150:N253,W150:W253,AH150:AH253),SUMPRODUCT(L150:L253,AH150:AH253))</f>
        <v>0</v>
      </c>
      <c r="AI272" s="325">
        <f>IF(AI149="kW",SUMPRODUCT(N150:N253,W150:W253,AI150:AI253),SUMPRODUCT(L150:L253,AI150:AI253))</f>
        <v>0</v>
      </c>
      <c r="AJ272" s="325">
        <f>IF(AJ149="kW",SUMPRODUCT(N150:N253,W150:W253,AJ150:AJ253),SUMPRODUCT(L150:L253,AJ150:AJ253))</f>
        <v>0</v>
      </c>
      <c r="AK272" s="325">
        <f>IF(AK149="kW",SUMPRODUCT(N150:N253,W150:W253,AK150:AK253),SUMPRODUCT(L150:L253,AK150:AK253))</f>
        <v>0</v>
      </c>
      <c r="AL272" s="325">
        <f>IF(AL149="kW",SUMPRODUCT(N150:N253,W150:W253,AL150:AL253),SUMPRODUCT(L150:L253,AL150:AL253))</f>
        <v>0</v>
      </c>
      <c r="AM272" s="385"/>
    </row>
    <row r="273" spans="1:39" ht="18.75" customHeight="1">
      <c r="B273" s="367" t="s">
        <v>585</v>
      </c>
      <c r="C273" s="386"/>
      <c r="D273" s="387"/>
      <c r="E273" s="387"/>
      <c r="F273" s="387"/>
      <c r="G273" s="387"/>
      <c r="H273" s="387"/>
      <c r="I273" s="387"/>
      <c r="J273" s="387"/>
      <c r="K273" s="387"/>
      <c r="L273" s="387"/>
      <c r="M273" s="387"/>
      <c r="N273" s="387"/>
      <c r="O273" s="387"/>
      <c r="P273" s="387"/>
      <c r="Q273" s="387"/>
      <c r="R273" s="387"/>
      <c r="S273" s="370"/>
      <c r="T273" s="371"/>
      <c r="U273" s="387"/>
      <c r="V273" s="387"/>
      <c r="W273" s="387"/>
      <c r="X273" s="387"/>
      <c r="Y273" s="388"/>
      <c r="Z273" s="388"/>
      <c r="AA273" s="388"/>
      <c r="AB273" s="388"/>
      <c r="AC273" s="388"/>
      <c r="AD273" s="388"/>
      <c r="AE273" s="388"/>
      <c r="AF273" s="388"/>
      <c r="AG273" s="388"/>
      <c r="AH273" s="388"/>
      <c r="AI273" s="388"/>
      <c r="AJ273" s="388"/>
      <c r="AK273" s="388"/>
      <c r="AL273" s="388"/>
      <c r="AM273" s="388"/>
    </row>
    <row r="274" spans="1:39">
      <c r="E274" s="389"/>
      <c r="F274" s="389"/>
      <c r="G274" s="389"/>
      <c r="H274" s="389"/>
      <c r="I274" s="389"/>
      <c r="J274" s="389"/>
      <c r="K274" s="389"/>
      <c r="L274" s="389"/>
      <c r="M274" s="389"/>
      <c r="N274" s="389"/>
      <c r="O274" s="389"/>
      <c r="P274" s="389"/>
      <c r="Q274" s="389"/>
      <c r="R274" s="389"/>
      <c r="S274" s="389"/>
      <c r="T274" s="389"/>
      <c r="U274" s="389"/>
      <c r="V274" s="389"/>
      <c r="W274" s="389"/>
      <c r="X274" s="389"/>
      <c r="Y274" s="255"/>
      <c r="Z274" s="255"/>
      <c r="AA274" s="255"/>
      <c r="AB274" s="255"/>
      <c r="AC274" s="255"/>
      <c r="AD274" s="255"/>
      <c r="AE274" s="255"/>
      <c r="AF274" s="255"/>
      <c r="AG274" s="255"/>
      <c r="AH274" s="255"/>
      <c r="AI274" s="255"/>
      <c r="AJ274" s="255"/>
      <c r="AK274" s="255"/>
      <c r="AL274" s="255"/>
    </row>
    <row r="275" spans="1:39" ht="15.75">
      <c r="B275" s="279" t="s">
        <v>248</v>
      </c>
      <c r="C275" s="280"/>
      <c r="D275" s="591" t="s">
        <v>525</v>
      </c>
      <c r="E275" s="589"/>
      <c r="O275" s="280"/>
      <c r="Y275" s="269"/>
      <c r="Z275" s="266"/>
      <c r="AA275" s="266"/>
      <c r="AB275" s="266"/>
      <c r="AC275" s="266"/>
      <c r="AD275" s="266"/>
      <c r="AE275" s="266"/>
      <c r="AF275" s="266"/>
      <c r="AG275" s="266"/>
      <c r="AH275" s="266"/>
      <c r="AI275" s="266"/>
      <c r="AJ275" s="266"/>
      <c r="AK275" s="266"/>
      <c r="AL275" s="266"/>
      <c r="AM275" s="281"/>
    </row>
    <row r="276" spans="1:39" ht="33" customHeight="1">
      <c r="B276" s="1168" t="s">
        <v>211</v>
      </c>
      <c r="C276" s="1170" t="s">
        <v>33</v>
      </c>
      <c r="D276" s="283" t="s">
        <v>421</v>
      </c>
      <c r="E276" s="1172" t="s">
        <v>209</v>
      </c>
      <c r="F276" s="1173"/>
      <c r="G276" s="1173"/>
      <c r="H276" s="1173"/>
      <c r="I276" s="1173"/>
      <c r="J276" s="1173"/>
      <c r="K276" s="1173"/>
      <c r="L276" s="1173"/>
      <c r="M276" s="1174"/>
      <c r="N276" s="1178" t="s">
        <v>213</v>
      </c>
      <c r="O276" s="283" t="s">
        <v>422</v>
      </c>
      <c r="P276" s="1172" t="s">
        <v>212</v>
      </c>
      <c r="Q276" s="1173"/>
      <c r="R276" s="1173"/>
      <c r="S276" s="1173"/>
      <c r="T276" s="1173"/>
      <c r="U276" s="1173"/>
      <c r="V276" s="1173"/>
      <c r="W276" s="1173"/>
      <c r="X276" s="1174"/>
      <c r="Y276" s="1175" t="s">
        <v>243</v>
      </c>
      <c r="Z276" s="1176"/>
      <c r="AA276" s="1176"/>
      <c r="AB276" s="1176"/>
      <c r="AC276" s="1176"/>
      <c r="AD276" s="1176"/>
      <c r="AE276" s="1176"/>
      <c r="AF276" s="1176"/>
      <c r="AG276" s="1176"/>
      <c r="AH276" s="1176"/>
      <c r="AI276" s="1176"/>
      <c r="AJ276" s="1176"/>
      <c r="AK276" s="1176"/>
      <c r="AL276" s="1176"/>
      <c r="AM276" s="1177"/>
    </row>
    <row r="277" spans="1:39" ht="60.75" customHeight="1">
      <c r="B277" s="1169"/>
      <c r="C277" s="1171"/>
      <c r="D277" s="284">
        <v>2013</v>
      </c>
      <c r="E277" s="284">
        <v>2014</v>
      </c>
      <c r="F277" s="284">
        <v>2015</v>
      </c>
      <c r="G277" s="284">
        <v>2016</v>
      </c>
      <c r="H277" s="284">
        <v>2017</v>
      </c>
      <c r="I277" s="284">
        <v>2018</v>
      </c>
      <c r="J277" s="284">
        <v>2019</v>
      </c>
      <c r="K277" s="284">
        <v>2020</v>
      </c>
      <c r="L277" s="284">
        <v>2021</v>
      </c>
      <c r="M277" s="284">
        <v>2022</v>
      </c>
      <c r="N277" s="1179"/>
      <c r="O277" s="284">
        <v>2013</v>
      </c>
      <c r="P277" s="284">
        <v>2014</v>
      </c>
      <c r="Q277" s="284">
        <v>2015</v>
      </c>
      <c r="R277" s="284">
        <v>2016</v>
      </c>
      <c r="S277" s="284">
        <v>2017</v>
      </c>
      <c r="T277" s="284">
        <v>2018</v>
      </c>
      <c r="U277" s="284">
        <v>2019</v>
      </c>
      <c r="V277" s="284">
        <v>2020</v>
      </c>
      <c r="W277" s="284">
        <v>2021</v>
      </c>
      <c r="X277" s="284">
        <v>2022</v>
      </c>
      <c r="Y277" s="284" t="str">
        <f>'1.  LRAMVA Summary'!D52</f>
        <v>Residential</v>
      </c>
      <c r="Z277" s="284" t="str">
        <f>'1.  LRAMVA Summary'!E52</f>
        <v>GS&lt;50 kW</v>
      </c>
      <c r="AA277" s="284" t="str">
        <f>'1.  LRAMVA Summary'!F52</f>
        <v>General Service 50 - 4,999 kW</v>
      </c>
      <c r="AB277" s="284" t="str">
        <f>'1.  LRAMVA Summary'!G52</f>
        <v>Co-Generation 1,000 - 4,999 kW</v>
      </c>
      <c r="AC277" s="284" t="str">
        <f>'1.  LRAMVA Summary'!H52</f>
        <v>Large User</v>
      </c>
      <c r="AD277" s="284" t="str">
        <f>'1.  LRAMVA Summary'!I52</f>
        <v>Street Lighting</v>
      </c>
      <c r="AE277" s="284" t="str">
        <f>'1.  LRAMVA Summary'!J52</f>
        <v>Sentinel Lighting</v>
      </c>
      <c r="AF277" s="284" t="str">
        <f>'1.  LRAMVA Summary'!K52</f>
        <v>Unmetered Scattered Load</v>
      </c>
      <c r="AG277" s="284" t="str">
        <f>'1.  LRAMVA Summary'!L52</f>
        <v/>
      </c>
      <c r="AH277" s="284" t="str">
        <f>'1.  LRAMVA Summary'!M52</f>
        <v/>
      </c>
      <c r="AI277" s="284" t="str">
        <f>'1.  LRAMVA Summary'!N52</f>
        <v/>
      </c>
      <c r="AJ277" s="284" t="str">
        <f>'1.  LRAMVA Summary'!O52</f>
        <v/>
      </c>
      <c r="AK277" s="284" t="str">
        <f>'1.  LRAMVA Summary'!P52</f>
        <v/>
      </c>
      <c r="AL277" s="284" t="str">
        <f>'1.  LRAMVA Summary'!Q52</f>
        <v/>
      </c>
      <c r="AM277" s="286" t="str">
        <f>'1.  LRAMVA Summary'!R52</f>
        <v>Total</v>
      </c>
    </row>
    <row r="278" spans="1:39" ht="15" customHeight="1">
      <c r="A278" s="509"/>
      <c r="B278" s="287" t="s">
        <v>0</v>
      </c>
      <c r="C278" s="288"/>
      <c r="D278" s="288"/>
      <c r="E278" s="288"/>
      <c r="F278" s="288"/>
      <c r="G278" s="288"/>
      <c r="H278" s="288"/>
      <c r="I278" s="288"/>
      <c r="J278" s="288"/>
      <c r="K278" s="288"/>
      <c r="L278" s="288"/>
      <c r="M278" s="288"/>
      <c r="N278" s="289"/>
      <c r="O278" s="288"/>
      <c r="P278" s="288"/>
      <c r="Q278" s="288"/>
      <c r="R278" s="288"/>
      <c r="S278" s="288"/>
      <c r="T278" s="288"/>
      <c r="U278" s="288"/>
      <c r="V278" s="288"/>
      <c r="W278" s="288"/>
      <c r="X278" s="288"/>
      <c r="Y278" s="290" t="str">
        <f>'1.  LRAMVA Summary'!D53</f>
        <v>kWh</v>
      </c>
      <c r="Z278" s="290" t="str">
        <f>'1.  LRAMVA Summary'!E53</f>
        <v>kWh</v>
      </c>
      <c r="AA278" s="290" t="str">
        <f>'1.  LRAMVA Summary'!F53</f>
        <v>kW</v>
      </c>
      <c r="AB278" s="290" t="str">
        <f>'1.  LRAMVA Summary'!G53</f>
        <v>kW</v>
      </c>
      <c r="AC278" s="290" t="str">
        <f>'1.  LRAMVA Summary'!H53</f>
        <v>kW</v>
      </c>
      <c r="AD278" s="290" t="str">
        <f>'1.  LRAMVA Summary'!I53</f>
        <v>kW</v>
      </c>
      <c r="AE278" s="290" t="str">
        <f>'1.  LRAMVA Summary'!J53</f>
        <v>kW</v>
      </c>
      <c r="AF278" s="290" t="str">
        <f>'1.  LRAMVA Summary'!K53</f>
        <v>kWh</v>
      </c>
      <c r="AG278" s="290">
        <f>'1.  LRAMVA Summary'!L53</f>
        <v>0</v>
      </c>
      <c r="AH278" s="290">
        <f>'1.  LRAMVA Summary'!M53</f>
        <v>0</v>
      </c>
      <c r="AI278" s="290">
        <f>'1.  LRAMVA Summary'!N53</f>
        <v>0</v>
      </c>
      <c r="AJ278" s="290">
        <f>'1.  LRAMVA Summary'!O53</f>
        <v>0</v>
      </c>
      <c r="AK278" s="290">
        <f>'1.  LRAMVA Summary'!P53</f>
        <v>0</v>
      </c>
      <c r="AL278" s="290">
        <f>'1.  LRAMVA Summary'!Q53</f>
        <v>0</v>
      </c>
      <c r="AM278" s="291"/>
    </row>
    <row r="279" spans="1:39" ht="15" outlineLevel="1">
      <c r="A279" s="508">
        <v>1</v>
      </c>
      <c r="B279" s="293" t="s">
        <v>1</v>
      </c>
      <c r="C279" s="290" t="s">
        <v>25</v>
      </c>
      <c r="D279" s="294">
        <f>'7. Persistence Report'!AS72</f>
        <v>711079.25236130494</v>
      </c>
      <c r="E279" s="294">
        <f>'7. Persistence Report'!AT72</f>
        <v>711079.25236130494</v>
      </c>
      <c r="F279" s="294">
        <f>'7. Persistence Report'!AU72</f>
        <v>711079.25236130494</v>
      </c>
      <c r="G279" s="294">
        <f>'7. Persistence Report'!AV72</f>
        <v>680418.44137963792</v>
      </c>
      <c r="H279" s="294">
        <f>'7. Persistence Report'!AW72</f>
        <v>344787.639054492</v>
      </c>
      <c r="I279" s="294">
        <f>'7. Persistence Report'!AX72</f>
        <v>0</v>
      </c>
      <c r="J279" s="294">
        <f>'7. Persistence Report'!AY72</f>
        <v>0</v>
      </c>
      <c r="K279" s="294">
        <f>'7. Persistence Report'!AZ72</f>
        <v>0</v>
      </c>
      <c r="L279" s="294">
        <f>'7. Persistence Report'!BA72</f>
        <v>0</v>
      </c>
      <c r="M279" s="294">
        <f>'7. Persistence Report'!BB72</f>
        <v>0</v>
      </c>
      <c r="N279" s="290"/>
      <c r="O279" s="294">
        <f>'7. Persistence Report'!N72</f>
        <v>174.48975833099999</v>
      </c>
      <c r="P279" s="294">
        <f>'7. Persistence Report'!O72</f>
        <v>174.48975833099999</v>
      </c>
      <c r="Q279" s="294">
        <f>'7. Persistence Report'!P72</f>
        <v>174.48975833099999</v>
      </c>
      <c r="R279" s="294">
        <f>'7. Persistence Report'!Q72</f>
        <v>143.15933347499998</v>
      </c>
      <c r="S279" s="294">
        <f>'7. Persistence Report'!R72</f>
        <v>50.673025719999998</v>
      </c>
      <c r="T279" s="294">
        <f>'7. Persistence Report'!S72</f>
        <v>0</v>
      </c>
      <c r="U279" s="294">
        <f>'7. Persistence Report'!T72</f>
        <v>0</v>
      </c>
      <c r="V279" s="294">
        <f>'7. Persistence Report'!U72</f>
        <v>0</v>
      </c>
      <c r="W279" s="294">
        <f>'7. Persistence Report'!V72</f>
        <v>0</v>
      </c>
      <c r="X279" s="294">
        <f>'7. Persistence Report'!W72</f>
        <v>0</v>
      </c>
      <c r="Y279" s="409">
        <f>'A. Rate Class Allocations'!J7</f>
        <v>1</v>
      </c>
      <c r="Z279" s="409"/>
      <c r="AA279" s="409"/>
      <c r="AB279" s="409"/>
      <c r="AC279" s="409"/>
      <c r="AD279" s="409"/>
      <c r="AE279" s="409"/>
      <c r="AF279" s="409"/>
      <c r="AG279" s="409"/>
      <c r="AH279" s="409"/>
      <c r="AI279" s="409"/>
      <c r="AJ279" s="409"/>
      <c r="AK279" s="409"/>
      <c r="AL279" s="409"/>
      <c r="AM279" s="295">
        <f>SUM(Y279:AL279)</f>
        <v>1</v>
      </c>
    </row>
    <row r="280" spans="1:39" ht="15" outlineLevel="1">
      <c r="B280" s="293" t="s">
        <v>249</v>
      </c>
      <c r="C280" s="290" t="s">
        <v>163</v>
      </c>
      <c r="D280" s="294"/>
      <c r="E280" s="294"/>
      <c r="F280" s="294"/>
      <c r="G280" s="294"/>
      <c r="H280" s="294"/>
      <c r="I280" s="294"/>
      <c r="J280" s="294"/>
      <c r="K280" s="294"/>
      <c r="L280" s="294"/>
      <c r="M280" s="294"/>
      <c r="N280" s="467"/>
      <c r="O280" s="294"/>
      <c r="P280" s="294"/>
      <c r="Q280" s="294"/>
      <c r="R280" s="294"/>
      <c r="S280" s="294"/>
      <c r="T280" s="294"/>
      <c r="U280" s="294"/>
      <c r="V280" s="294"/>
      <c r="W280" s="294"/>
      <c r="X280" s="294"/>
      <c r="Y280" s="410">
        <f>Y279</f>
        <v>1</v>
      </c>
      <c r="Z280" s="410">
        <f>Z279</f>
        <v>0</v>
      </c>
      <c r="AA280" s="410">
        <f t="shared" ref="AA280:AL280" si="81">AA279</f>
        <v>0</v>
      </c>
      <c r="AB280" s="410">
        <f t="shared" si="81"/>
        <v>0</v>
      </c>
      <c r="AC280" s="410">
        <f t="shared" si="81"/>
        <v>0</v>
      </c>
      <c r="AD280" s="410">
        <f t="shared" si="81"/>
        <v>0</v>
      </c>
      <c r="AE280" s="410">
        <f t="shared" si="81"/>
        <v>0</v>
      </c>
      <c r="AF280" s="410">
        <f t="shared" si="81"/>
        <v>0</v>
      </c>
      <c r="AG280" s="410">
        <f t="shared" si="81"/>
        <v>0</v>
      </c>
      <c r="AH280" s="410">
        <f t="shared" si="81"/>
        <v>0</v>
      </c>
      <c r="AI280" s="410">
        <f t="shared" si="81"/>
        <v>0</v>
      </c>
      <c r="AJ280" s="410">
        <f t="shared" si="81"/>
        <v>0</v>
      </c>
      <c r="AK280" s="410">
        <f t="shared" si="81"/>
        <v>0</v>
      </c>
      <c r="AL280" s="410">
        <f t="shared" si="81"/>
        <v>0</v>
      </c>
      <c r="AM280" s="296"/>
    </row>
    <row r="281" spans="1:39" ht="15.75" outlineLevel="1">
      <c r="A281" s="510"/>
      <c r="B281" s="297"/>
      <c r="C281" s="298"/>
      <c r="D281" s="298"/>
      <c r="E281" s="298"/>
      <c r="F281" s="298"/>
      <c r="G281" s="298"/>
      <c r="H281" s="298"/>
      <c r="I281" s="298"/>
      <c r="J281" s="298"/>
      <c r="K281" s="298"/>
      <c r="L281" s="298"/>
      <c r="M281" s="298"/>
      <c r="N281" s="302"/>
      <c r="O281" s="298"/>
      <c r="P281" s="298"/>
      <c r="Q281" s="298"/>
      <c r="R281" s="298"/>
      <c r="S281" s="298"/>
      <c r="T281" s="298"/>
      <c r="U281" s="298"/>
      <c r="V281" s="298"/>
      <c r="W281" s="298"/>
      <c r="X281" s="298"/>
      <c r="Y281" s="411"/>
      <c r="Z281" s="412"/>
      <c r="AA281" s="412"/>
      <c r="AB281" s="412"/>
      <c r="AC281" s="412"/>
      <c r="AD281" s="412"/>
      <c r="AE281" s="412"/>
      <c r="AF281" s="412"/>
      <c r="AG281" s="412"/>
      <c r="AH281" s="412"/>
      <c r="AI281" s="412"/>
      <c r="AJ281" s="412"/>
      <c r="AK281" s="412"/>
      <c r="AL281" s="412"/>
      <c r="AM281" s="301"/>
    </row>
    <row r="282" spans="1:39" ht="15" outlineLevel="1">
      <c r="A282" s="508">
        <v>2</v>
      </c>
      <c r="B282" s="293" t="s">
        <v>2</v>
      </c>
      <c r="C282" s="290" t="s">
        <v>25</v>
      </c>
      <c r="D282" s="294">
        <f>'7. Persistence Report'!AS71</f>
        <v>39899.506820000002</v>
      </c>
      <c r="E282" s="294">
        <f>'7. Persistence Report'!AT71</f>
        <v>39899.506820000002</v>
      </c>
      <c r="F282" s="294">
        <f>'7. Persistence Report'!AU71</f>
        <v>39899.506820000002</v>
      </c>
      <c r="G282" s="294">
        <f>'7. Persistence Report'!AV71</f>
        <v>39899.506820000002</v>
      </c>
      <c r="H282" s="294">
        <f>'7. Persistence Report'!AW71</f>
        <v>0</v>
      </c>
      <c r="I282" s="294">
        <f>'7. Persistence Report'!AX71</f>
        <v>0</v>
      </c>
      <c r="J282" s="294">
        <f>'7. Persistence Report'!AY71</f>
        <v>0</v>
      </c>
      <c r="K282" s="294">
        <f>'7. Persistence Report'!AZ71</f>
        <v>0</v>
      </c>
      <c r="L282" s="294">
        <f>'7. Persistence Report'!BA71</f>
        <v>0</v>
      </c>
      <c r="M282" s="294">
        <f>'7. Persistence Report'!BB71</f>
        <v>0</v>
      </c>
      <c r="N282" s="290"/>
      <c r="O282" s="294">
        <f>'7. Persistence Report'!N71</f>
        <v>22.3769627</v>
      </c>
      <c r="P282" s="294">
        <f>'7. Persistence Report'!O71</f>
        <v>22.3769627</v>
      </c>
      <c r="Q282" s="294">
        <f>'7. Persistence Report'!P71</f>
        <v>22.3769627</v>
      </c>
      <c r="R282" s="294">
        <f>'7. Persistence Report'!Q71</f>
        <v>22.3769627</v>
      </c>
      <c r="S282" s="294">
        <f>'7. Persistence Report'!R71</f>
        <v>0</v>
      </c>
      <c r="T282" s="294">
        <f>'7. Persistence Report'!S71</f>
        <v>0</v>
      </c>
      <c r="U282" s="294">
        <f>'7. Persistence Report'!T71</f>
        <v>0</v>
      </c>
      <c r="V282" s="294">
        <f>'7. Persistence Report'!U71</f>
        <v>0</v>
      </c>
      <c r="W282" s="294">
        <f>'7. Persistence Report'!V71</f>
        <v>0</v>
      </c>
      <c r="X282" s="294">
        <f>'7. Persistence Report'!W71</f>
        <v>0</v>
      </c>
      <c r="Y282" s="409">
        <f>'A. Rate Class Allocations'!J8</f>
        <v>1</v>
      </c>
      <c r="Z282" s="409"/>
      <c r="AA282" s="409"/>
      <c r="AB282" s="409"/>
      <c r="AC282" s="409"/>
      <c r="AD282" s="409"/>
      <c r="AE282" s="409"/>
      <c r="AF282" s="409"/>
      <c r="AG282" s="409"/>
      <c r="AH282" s="409"/>
      <c r="AI282" s="409"/>
      <c r="AJ282" s="409"/>
      <c r="AK282" s="409"/>
      <c r="AL282" s="409"/>
      <c r="AM282" s="295">
        <f>SUM(Y282:AL282)</f>
        <v>1</v>
      </c>
    </row>
    <row r="283" spans="1:39" ht="15" outlineLevel="1">
      <c r="B283" s="293" t="s">
        <v>249</v>
      </c>
      <c r="C283" s="290" t="s">
        <v>163</v>
      </c>
      <c r="D283" s="294"/>
      <c r="E283" s="294"/>
      <c r="F283" s="294"/>
      <c r="G283" s="294"/>
      <c r="H283" s="294"/>
      <c r="I283" s="294"/>
      <c r="J283" s="294"/>
      <c r="K283" s="294"/>
      <c r="L283" s="294"/>
      <c r="M283" s="294"/>
      <c r="N283" s="467"/>
      <c r="O283" s="294"/>
      <c r="P283" s="294"/>
      <c r="Q283" s="294"/>
      <c r="R283" s="294"/>
      <c r="S283" s="294"/>
      <c r="T283" s="294"/>
      <c r="U283" s="294"/>
      <c r="V283" s="294"/>
      <c r="W283" s="294"/>
      <c r="X283" s="294"/>
      <c r="Y283" s="410">
        <f>Y282</f>
        <v>1</v>
      </c>
      <c r="Z283" s="410">
        <f>Z282</f>
        <v>0</v>
      </c>
      <c r="AA283" s="410">
        <f t="shared" ref="AA283:AL283" si="82">AA282</f>
        <v>0</v>
      </c>
      <c r="AB283" s="410">
        <f t="shared" si="82"/>
        <v>0</v>
      </c>
      <c r="AC283" s="410">
        <f t="shared" si="82"/>
        <v>0</v>
      </c>
      <c r="AD283" s="410">
        <f t="shared" si="82"/>
        <v>0</v>
      </c>
      <c r="AE283" s="410">
        <f t="shared" si="82"/>
        <v>0</v>
      </c>
      <c r="AF283" s="410">
        <f t="shared" si="82"/>
        <v>0</v>
      </c>
      <c r="AG283" s="410">
        <f t="shared" si="82"/>
        <v>0</v>
      </c>
      <c r="AH283" s="410">
        <f t="shared" si="82"/>
        <v>0</v>
      </c>
      <c r="AI283" s="410">
        <f t="shared" si="82"/>
        <v>0</v>
      </c>
      <c r="AJ283" s="410">
        <f t="shared" si="82"/>
        <v>0</v>
      </c>
      <c r="AK283" s="410">
        <f t="shared" si="82"/>
        <v>0</v>
      </c>
      <c r="AL283" s="410">
        <f t="shared" si="82"/>
        <v>0</v>
      </c>
      <c r="AM283" s="296"/>
    </row>
    <row r="284" spans="1:39" ht="15.75" outlineLevel="1">
      <c r="A284" s="510"/>
      <c r="B284" s="297"/>
      <c r="C284" s="298"/>
      <c r="D284" s="303"/>
      <c r="E284" s="303"/>
      <c r="F284" s="303"/>
      <c r="G284" s="303"/>
      <c r="H284" s="303"/>
      <c r="I284" s="303"/>
      <c r="J284" s="303"/>
      <c r="K284" s="303"/>
      <c r="L284" s="303"/>
      <c r="M284" s="303"/>
      <c r="N284" s="302"/>
      <c r="O284" s="303"/>
      <c r="P284" s="303"/>
      <c r="Q284" s="303"/>
      <c r="R284" s="303"/>
      <c r="S284" s="303"/>
      <c r="T284" s="303"/>
      <c r="U284" s="303"/>
      <c r="V284" s="303"/>
      <c r="W284" s="303"/>
      <c r="X284" s="303"/>
      <c r="Y284" s="411"/>
      <c r="Z284" s="412"/>
      <c r="AA284" s="412"/>
      <c r="AB284" s="412"/>
      <c r="AC284" s="412"/>
      <c r="AD284" s="412"/>
      <c r="AE284" s="412"/>
      <c r="AF284" s="412"/>
      <c r="AG284" s="412"/>
      <c r="AH284" s="412"/>
      <c r="AI284" s="412"/>
      <c r="AJ284" s="412"/>
      <c r="AK284" s="412"/>
      <c r="AL284" s="412"/>
      <c r="AM284" s="301"/>
    </row>
    <row r="285" spans="1:39" ht="15" outlineLevel="1">
      <c r="A285" s="508">
        <v>3</v>
      </c>
      <c r="B285" s="293" t="s">
        <v>3</v>
      </c>
      <c r="C285" s="290" t="s">
        <v>25</v>
      </c>
      <c r="D285" s="294">
        <f>'7. Persistence Report'!AS75</f>
        <v>993659.18548502598</v>
      </c>
      <c r="E285" s="294">
        <f>'7. Persistence Report'!AT75</f>
        <v>993659.18548502598</v>
      </c>
      <c r="F285" s="294">
        <f>'7. Persistence Report'!AU75</f>
        <v>993659.18548502598</v>
      </c>
      <c r="G285" s="294">
        <f>'7. Persistence Report'!AV75</f>
        <v>993659.18548502598</v>
      </c>
      <c r="H285" s="294">
        <f>'7. Persistence Report'!AW75</f>
        <v>993659.18548502598</v>
      </c>
      <c r="I285" s="294">
        <f>'7. Persistence Report'!AX75</f>
        <v>993659.18548502598</v>
      </c>
      <c r="J285" s="294">
        <f>'7. Persistence Report'!AY75</f>
        <v>993659.18548502598</v>
      </c>
      <c r="K285" s="294">
        <f>'7. Persistence Report'!AZ75</f>
        <v>993659.18548502598</v>
      </c>
      <c r="L285" s="294">
        <f>'7. Persistence Report'!BA75</f>
        <v>993659.18548502598</v>
      </c>
      <c r="M285" s="294">
        <f>'7. Persistence Report'!BB75</f>
        <v>993659.18548502598</v>
      </c>
      <c r="N285" s="290"/>
      <c r="O285" s="294">
        <f>'7. Persistence Report'!N75</f>
        <v>591.27537650600004</v>
      </c>
      <c r="P285" s="294">
        <f>'7. Persistence Report'!O75</f>
        <v>591.27537650600004</v>
      </c>
      <c r="Q285" s="294">
        <f>'7. Persistence Report'!P75</f>
        <v>591.27537650600004</v>
      </c>
      <c r="R285" s="294">
        <f>'7. Persistence Report'!Q75</f>
        <v>591.27537650600004</v>
      </c>
      <c r="S285" s="294">
        <f>'7. Persistence Report'!R75</f>
        <v>591.27537650600004</v>
      </c>
      <c r="T285" s="294">
        <f>'7. Persistence Report'!S75</f>
        <v>591.27537650600004</v>
      </c>
      <c r="U285" s="294">
        <f>'7. Persistence Report'!T75</f>
        <v>591.27537650600004</v>
      </c>
      <c r="V285" s="294">
        <f>'7. Persistence Report'!U75</f>
        <v>591.27537650600004</v>
      </c>
      <c r="W285" s="294">
        <f>'7. Persistence Report'!V75</f>
        <v>591.27537650600004</v>
      </c>
      <c r="X285" s="294">
        <f>'7. Persistence Report'!W75</f>
        <v>591.27537650600004</v>
      </c>
      <c r="Y285" s="409">
        <f>'A. Rate Class Allocations'!J9</f>
        <v>1</v>
      </c>
      <c r="Z285" s="409"/>
      <c r="AA285" s="409"/>
      <c r="AB285" s="409"/>
      <c r="AC285" s="409"/>
      <c r="AD285" s="409"/>
      <c r="AE285" s="409"/>
      <c r="AF285" s="409"/>
      <c r="AG285" s="409"/>
      <c r="AH285" s="409"/>
      <c r="AI285" s="409"/>
      <c r="AJ285" s="409"/>
      <c r="AK285" s="409"/>
      <c r="AL285" s="409"/>
      <c r="AM285" s="295">
        <f>SUM(Y285:AL285)</f>
        <v>1</v>
      </c>
    </row>
    <row r="286" spans="1:39" ht="15" outlineLevel="1">
      <c r="B286" s="293" t="s">
        <v>249</v>
      </c>
      <c r="C286" s="290" t="s">
        <v>163</v>
      </c>
      <c r="D286" s="294">
        <f>'7. Persistence Report'!AS104</f>
        <v>55844.005687000004</v>
      </c>
      <c r="E286" s="294">
        <f>'7. Persistence Report'!AT104</f>
        <v>55844.005687000004</v>
      </c>
      <c r="F286" s="294">
        <f>'7. Persistence Report'!AU104</f>
        <v>55844.005687000004</v>
      </c>
      <c r="G286" s="294">
        <f>'7. Persistence Report'!AV104</f>
        <v>55844.005687000004</v>
      </c>
      <c r="H286" s="294">
        <f>'7. Persistence Report'!AW104</f>
        <v>55844.005687000004</v>
      </c>
      <c r="I286" s="294">
        <f>'7. Persistence Report'!AX104</f>
        <v>55844.005687000004</v>
      </c>
      <c r="J286" s="294">
        <f>'7. Persistence Report'!AY104</f>
        <v>55844.005687000004</v>
      </c>
      <c r="K286" s="294">
        <f>'7. Persistence Report'!AZ104</f>
        <v>55844.005687000004</v>
      </c>
      <c r="L286" s="294">
        <f>'7. Persistence Report'!BA104</f>
        <v>55844.005687000004</v>
      </c>
      <c r="M286" s="294">
        <f>'7. Persistence Report'!BB104</f>
        <v>55844.005687000004</v>
      </c>
      <c r="N286" s="467"/>
      <c r="O286" s="294">
        <f>'7. Persistence Report'!N104</f>
        <v>31.032767457999999</v>
      </c>
      <c r="P286" s="294">
        <f>'7. Persistence Report'!O104</f>
        <v>31.032767457999999</v>
      </c>
      <c r="Q286" s="294">
        <f>'7. Persistence Report'!P104</f>
        <v>31.032767457999999</v>
      </c>
      <c r="R286" s="294">
        <f>'7. Persistence Report'!Q104</f>
        <v>31.032767457999999</v>
      </c>
      <c r="S286" s="294">
        <f>'7. Persistence Report'!R104</f>
        <v>31.032767457999999</v>
      </c>
      <c r="T286" s="294">
        <f>'7. Persistence Report'!S104</f>
        <v>31.032767457999999</v>
      </c>
      <c r="U286" s="294">
        <f>'7. Persistence Report'!T104</f>
        <v>31.032767457999999</v>
      </c>
      <c r="V286" s="294">
        <f>'7. Persistence Report'!U104</f>
        <v>31.032767457999999</v>
      </c>
      <c r="W286" s="294">
        <f>'7. Persistence Report'!V104</f>
        <v>31.032767457999999</v>
      </c>
      <c r="X286" s="294">
        <f>'7. Persistence Report'!W104</f>
        <v>31.032767457999999</v>
      </c>
      <c r="Y286" s="410">
        <f>Y285</f>
        <v>1</v>
      </c>
      <c r="Z286" s="410">
        <f>Z285</f>
        <v>0</v>
      </c>
      <c r="AA286" s="410">
        <f t="shared" ref="AA286:AL286" si="83">AA285</f>
        <v>0</v>
      </c>
      <c r="AB286" s="410">
        <f t="shared" si="83"/>
        <v>0</v>
      </c>
      <c r="AC286" s="410">
        <f t="shared" si="83"/>
        <v>0</v>
      </c>
      <c r="AD286" s="410">
        <f t="shared" si="83"/>
        <v>0</v>
      </c>
      <c r="AE286" s="410">
        <f t="shared" si="83"/>
        <v>0</v>
      </c>
      <c r="AF286" s="410">
        <f t="shared" si="83"/>
        <v>0</v>
      </c>
      <c r="AG286" s="410">
        <f t="shared" si="83"/>
        <v>0</v>
      </c>
      <c r="AH286" s="410">
        <f t="shared" si="83"/>
        <v>0</v>
      </c>
      <c r="AI286" s="410">
        <f t="shared" si="83"/>
        <v>0</v>
      </c>
      <c r="AJ286" s="410">
        <f t="shared" si="83"/>
        <v>0</v>
      </c>
      <c r="AK286" s="410">
        <f t="shared" si="83"/>
        <v>0</v>
      </c>
      <c r="AL286" s="410">
        <f t="shared" si="83"/>
        <v>0</v>
      </c>
      <c r="AM286" s="296"/>
    </row>
    <row r="287" spans="1:39" ht="15" outlineLevel="1">
      <c r="B287" s="293"/>
      <c r="C287" s="304"/>
      <c r="D287" s="290"/>
      <c r="E287" s="290"/>
      <c r="F287" s="290"/>
      <c r="G287" s="290"/>
      <c r="H287" s="290"/>
      <c r="I287" s="290"/>
      <c r="J287" s="290"/>
      <c r="K287" s="290"/>
      <c r="L287" s="290"/>
      <c r="M287" s="290"/>
      <c r="N287" s="282"/>
      <c r="O287" s="290"/>
      <c r="P287" s="290"/>
      <c r="Q287" s="290"/>
      <c r="R287" s="290"/>
      <c r="S287" s="290"/>
      <c r="T287" s="290"/>
      <c r="U287" s="290"/>
      <c r="V287" s="290"/>
      <c r="W287" s="290"/>
      <c r="X287" s="290"/>
      <c r="Y287" s="411"/>
      <c r="Z287" s="411"/>
      <c r="AA287" s="411"/>
      <c r="AB287" s="411"/>
      <c r="AC287" s="411"/>
      <c r="AD287" s="411"/>
      <c r="AE287" s="411"/>
      <c r="AF287" s="411"/>
      <c r="AG287" s="411"/>
      <c r="AH287" s="411"/>
      <c r="AI287" s="411"/>
      <c r="AJ287" s="411"/>
      <c r="AK287" s="411"/>
      <c r="AL287" s="411"/>
      <c r="AM287" s="305"/>
    </row>
    <row r="288" spans="1:39" ht="15" outlineLevel="1">
      <c r="A288" s="508">
        <v>4</v>
      </c>
      <c r="B288" s="293" t="s">
        <v>4</v>
      </c>
      <c r="C288" s="290" t="s">
        <v>25</v>
      </c>
      <c r="D288" s="294">
        <f>'7. Persistence Report'!AS70</f>
        <v>210480.47810314799</v>
      </c>
      <c r="E288" s="294">
        <f>'7. Persistence Report'!AT70</f>
        <v>210480.47810314799</v>
      </c>
      <c r="F288" s="294">
        <f>'7. Persistence Report'!AU70</f>
        <v>202369.42815675901</v>
      </c>
      <c r="G288" s="294">
        <f>'7. Persistence Report'!AV70</f>
        <v>171448.66680721601</v>
      </c>
      <c r="H288" s="294">
        <f>'7. Persistence Report'!AW70</f>
        <v>171448.66680721601</v>
      </c>
      <c r="I288" s="294">
        <f>'7. Persistence Report'!AX70</f>
        <v>171448.66680721601</v>
      </c>
      <c r="J288" s="294">
        <f>'7. Persistence Report'!AY70</f>
        <v>171448.66680721601</v>
      </c>
      <c r="K288" s="294">
        <f>'7. Persistence Report'!AZ70</f>
        <v>171305.78233794501</v>
      </c>
      <c r="L288" s="294">
        <f>'7. Persistence Report'!BA70</f>
        <v>124568.097182103</v>
      </c>
      <c r="M288" s="294">
        <f>'7. Persistence Report'!BB70</f>
        <v>124568.097182103</v>
      </c>
      <c r="N288" s="290"/>
      <c r="O288" s="294">
        <f>'7. Persistence Report'!N70</f>
        <v>14.107065099</v>
      </c>
      <c r="P288" s="294">
        <f>'7. Persistence Report'!O70</f>
        <v>14.107065099</v>
      </c>
      <c r="Q288" s="294">
        <f>'7. Persistence Report'!P70</f>
        <v>13.597875290999999</v>
      </c>
      <c r="R288" s="294">
        <f>'7. Persistence Report'!Q70</f>
        <v>11.656753409</v>
      </c>
      <c r="S288" s="294">
        <f>'7. Persistence Report'!R70</f>
        <v>11.656753409</v>
      </c>
      <c r="T288" s="294">
        <f>'7. Persistence Report'!S70</f>
        <v>11.656753409</v>
      </c>
      <c r="U288" s="294">
        <f>'7. Persistence Report'!T70</f>
        <v>11.656753409</v>
      </c>
      <c r="V288" s="294">
        <f>'7. Persistence Report'!U70</f>
        <v>11.640442396999999</v>
      </c>
      <c r="W288" s="294">
        <f>'7. Persistence Report'!V70</f>
        <v>8.7063767589999994</v>
      </c>
      <c r="X288" s="294">
        <f>'7. Persistence Report'!W70</f>
        <v>8.7063767589999994</v>
      </c>
      <c r="Y288" s="409">
        <f>'A. Rate Class Allocations'!J10</f>
        <v>1</v>
      </c>
      <c r="Z288" s="409"/>
      <c r="AA288" s="409"/>
      <c r="AB288" s="409"/>
      <c r="AC288" s="409"/>
      <c r="AD288" s="409"/>
      <c r="AE288" s="409"/>
      <c r="AF288" s="409"/>
      <c r="AG288" s="409"/>
      <c r="AH288" s="409"/>
      <c r="AI288" s="409"/>
      <c r="AJ288" s="409"/>
      <c r="AK288" s="409"/>
      <c r="AL288" s="409"/>
      <c r="AM288" s="295">
        <f>SUM(Y288:AL288)</f>
        <v>1</v>
      </c>
    </row>
    <row r="289" spans="1:39" ht="15" outlineLevel="1">
      <c r="B289" s="293" t="s">
        <v>249</v>
      </c>
      <c r="C289" s="290" t="s">
        <v>163</v>
      </c>
      <c r="D289" s="294">
        <f>'7. Persistence Report'!AS100</f>
        <v>644</v>
      </c>
      <c r="E289" s="294">
        <f>'7. Persistence Report'!AT100</f>
        <v>644</v>
      </c>
      <c r="F289" s="294">
        <f>'7. Persistence Report'!AU100</f>
        <v>612</v>
      </c>
      <c r="G289" s="294">
        <f>'7. Persistence Report'!AV100</f>
        <v>530</v>
      </c>
      <c r="H289" s="294">
        <f>'7. Persistence Report'!AW100</f>
        <v>530</v>
      </c>
      <c r="I289" s="294">
        <f>'7. Persistence Report'!AX100</f>
        <v>530</v>
      </c>
      <c r="J289" s="294">
        <f>'7. Persistence Report'!AY100</f>
        <v>530</v>
      </c>
      <c r="K289" s="294">
        <f>'7. Persistence Report'!AZ100</f>
        <v>530</v>
      </c>
      <c r="L289" s="294">
        <f>'7. Persistence Report'!BA100</f>
        <v>444</v>
      </c>
      <c r="M289" s="294">
        <f>'7. Persistence Report'!BB100</f>
        <v>444</v>
      </c>
      <c r="N289" s="467"/>
      <c r="O289" s="294">
        <f>'7. Persistence Report'!N100</f>
        <v>4.5999999999999999E-2</v>
      </c>
      <c r="P289" s="294">
        <f>'7. Persistence Report'!O100</f>
        <v>4.5999999999999999E-2</v>
      </c>
      <c r="Q289" s="294">
        <f>'7. Persistence Report'!P100</f>
        <v>4.3999999999999997E-2</v>
      </c>
      <c r="R289" s="294">
        <f>'7. Persistence Report'!Q100</f>
        <v>3.7999999999999999E-2</v>
      </c>
      <c r="S289" s="294">
        <f>'7. Persistence Report'!R100</f>
        <v>3.7999999999999999E-2</v>
      </c>
      <c r="T289" s="294">
        <f>'7. Persistence Report'!S100</f>
        <v>3.7999999999999999E-2</v>
      </c>
      <c r="U289" s="294">
        <f>'7. Persistence Report'!T100</f>
        <v>3.7999999999999999E-2</v>
      </c>
      <c r="V289" s="294">
        <f>'7. Persistence Report'!U100</f>
        <v>3.7999999999999999E-2</v>
      </c>
      <c r="W289" s="294">
        <f>'7. Persistence Report'!V100</f>
        <v>3.3000000000000002E-2</v>
      </c>
      <c r="X289" s="294">
        <f>'7. Persistence Report'!W100</f>
        <v>3.3000000000000002E-2</v>
      </c>
      <c r="Y289" s="410">
        <f>Y288</f>
        <v>1</v>
      </c>
      <c r="Z289" s="410">
        <f>Z288</f>
        <v>0</v>
      </c>
      <c r="AA289" s="410">
        <f t="shared" ref="AA289:AL289" si="84">AA288</f>
        <v>0</v>
      </c>
      <c r="AB289" s="410">
        <f t="shared" si="84"/>
        <v>0</v>
      </c>
      <c r="AC289" s="410">
        <f t="shared" si="84"/>
        <v>0</v>
      </c>
      <c r="AD289" s="410">
        <f t="shared" si="84"/>
        <v>0</v>
      </c>
      <c r="AE289" s="410">
        <f t="shared" si="84"/>
        <v>0</v>
      </c>
      <c r="AF289" s="410">
        <f t="shared" si="84"/>
        <v>0</v>
      </c>
      <c r="AG289" s="410">
        <f t="shared" si="84"/>
        <v>0</v>
      </c>
      <c r="AH289" s="410">
        <f t="shared" si="84"/>
        <v>0</v>
      </c>
      <c r="AI289" s="410">
        <f t="shared" si="84"/>
        <v>0</v>
      </c>
      <c r="AJ289" s="410">
        <f t="shared" si="84"/>
        <v>0</v>
      </c>
      <c r="AK289" s="410">
        <f t="shared" si="84"/>
        <v>0</v>
      </c>
      <c r="AL289" s="410">
        <f t="shared" si="84"/>
        <v>0</v>
      </c>
      <c r="AM289" s="296"/>
    </row>
    <row r="290" spans="1:39" ht="15" outlineLevel="1">
      <c r="B290" s="293"/>
      <c r="C290" s="304"/>
      <c r="D290" s="303"/>
      <c r="E290" s="303"/>
      <c r="F290" s="303"/>
      <c r="G290" s="303"/>
      <c r="H290" s="303"/>
      <c r="I290" s="303"/>
      <c r="J290" s="303"/>
      <c r="K290" s="303"/>
      <c r="L290" s="303"/>
      <c r="M290" s="303"/>
      <c r="N290" s="290"/>
      <c r="O290" s="303"/>
      <c r="P290" s="303"/>
      <c r="Q290" s="303"/>
      <c r="R290" s="303"/>
      <c r="S290" s="303"/>
      <c r="T290" s="303"/>
      <c r="U290" s="303"/>
      <c r="V290" s="303"/>
      <c r="W290" s="303"/>
      <c r="X290" s="303"/>
      <c r="Y290" s="411"/>
      <c r="Z290" s="411"/>
      <c r="AA290" s="411"/>
      <c r="AB290" s="411"/>
      <c r="AC290" s="411"/>
      <c r="AD290" s="411"/>
      <c r="AE290" s="411"/>
      <c r="AF290" s="411"/>
      <c r="AG290" s="411"/>
      <c r="AH290" s="411"/>
      <c r="AI290" s="411"/>
      <c r="AJ290" s="411"/>
      <c r="AK290" s="411"/>
      <c r="AL290" s="411"/>
      <c r="AM290" s="305"/>
    </row>
    <row r="291" spans="1:39" ht="15" outlineLevel="1">
      <c r="A291" s="508">
        <v>5</v>
      </c>
      <c r="B291" s="293" t="s">
        <v>5</v>
      </c>
      <c r="C291" s="290" t="s">
        <v>25</v>
      </c>
      <c r="D291" s="294">
        <f>'7. Persistence Report'!AS73</f>
        <v>469151.72430744098</v>
      </c>
      <c r="E291" s="294">
        <f>'7. Persistence Report'!AT73</f>
        <v>469151.72430744098</v>
      </c>
      <c r="F291" s="294">
        <f>'7. Persistence Report'!AU73</f>
        <v>440884.20329487801</v>
      </c>
      <c r="G291" s="294">
        <f>'7. Persistence Report'!AV73</f>
        <v>344414.32924201398</v>
      </c>
      <c r="H291" s="294">
        <f>'7. Persistence Report'!AW73</f>
        <v>344414.32924201398</v>
      </c>
      <c r="I291" s="294">
        <f>'7. Persistence Report'!AX73</f>
        <v>344414.32924201398</v>
      </c>
      <c r="J291" s="294">
        <f>'7. Persistence Report'!AY73</f>
        <v>344414.32924201398</v>
      </c>
      <c r="K291" s="294">
        <f>'7. Persistence Report'!AZ73</f>
        <v>344008.454517707</v>
      </c>
      <c r="L291" s="294">
        <f>'7. Persistence Report'!BA73</f>
        <v>289291.12365174497</v>
      </c>
      <c r="M291" s="294">
        <f>'7. Persistence Report'!BB73</f>
        <v>289291.12365174497</v>
      </c>
      <c r="N291" s="290"/>
      <c r="O291" s="294">
        <f>'7. Persistence Report'!N73</f>
        <v>32.323748854000002</v>
      </c>
      <c r="P291" s="294">
        <f>'7. Persistence Report'!O73</f>
        <v>32.323748854000002</v>
      </c>
      <c r="Q291" s="294">
        <f>'7. Persistence Report'!P73</f>
        <v>30.549190234000001</v>
      </c>
      <c r="R291" s="294">
        <f>'7. Persistence Report'!Q73</f>
        <v>24.493072100999999</v>
      </c>
      <c r="S291" s="294">
        <f>'7. Persistence Report'!R73</f>
        <v>24.493072100999999</v>
      </c>
      <c r="T291" s="294">
        <f>'7. Persistence Report'!S73</f>
        <v>24.493072100999999</v>
      </c>
      <c r="U291" s="294">
        <f>'7. Persistence Report'!T73</f>
        <v>24.493072100999999</v>
      </c>
      <c r="V291" s="294">
        <f>'7. Persistence Report'!U73</f>
        <v>24.44673937</v>
      </c>
      <c r="W291" s="294">
        <f>'7. Persistence Report'!V73</f>
        <v>21.011733126999999</v>
      </c>
      <c r="X291" s="294">
        <f>'7. Persistence Report'!W73</f>
        <v>21.011733126999999</v>
      </c>
      <c r="Y291" s="409">
        <f>'A. Rate Class Allocations'!J11</f>
        <v>1</v>
      </c>
      <c r="Z291" s="409"/>
      <c r="AA291" s="409"/>
      <c r="AB291" s="409"/>
      <c r="AC291" s="409"/>
      <c r="AD291" s="409"/>
      <c r="AE291" s="409"/>
      <c r="AF291" s="409"/>
      <c r="AG291" s="409"/>
      <c r="AH291" s="409"/>
      <c r="AI291" s="409"/>
      <c r="AJ291" s="409"/>
      <c r="AK291" s="409"/>
      <c r="AL291" s="409"/>
      <c r="AM291" s="295">
        <f>SUM(Y291:AL291)</f>
        <v>1</v>
      </c>
    </row>
    <row r="292" spans="1:39" ht="15" outlineLevel="1">
      <c r="B292" s="293" t="s">
        <v>249</v>
      </c>
      <c r="C292" s="290" t="s">
        <v>163</v>
      </c>
      <c r="D292" s="294"/>
      <c r="E292" s="294"/>
      <c r="F292" s="294"/>
      <c r="G292" s="294"/>
      <c r="H292" s="294"/>
      <c r="I292" s="294"/>
      <c r="J292" s="294"/>
      <c r="K292" s="294"/>
      <c r="L292" s="294"/>
      <c r="M292" s="294"/>
      <c r="N292" s="467"/>
      <c r="O292" s="294"/>
      <c r="P292" s="294"/>
      <c r="Q292" s="294"/>
      <c r="R292" s="294"/>
      <c r="S292" s="294"/>
      <c r="T292" s="294"/>
      <c r="U292" s="294"/>
      <c r="V292" s="294"/>
      <c r="W292" s="294"/>
      <c r="X292" s="294"/>
      <c r="Y292" s="410">
        <f>Y291</f>
        <v>1</v>
      </c>
      <c r="Z292" s="410">
        <f>Z291</f>
        <v>0</v>
      </c>
      <c r="AA292" s="410">
        <f t="shared" ref="AA292:AL292" si="85">AA291</f>
        <v>0</v>
      </c>
      <c r="AB292" s="410">
        <f t="shared" si="85"/>
        <v>0</v>
      </c>
      <c r="AC292" s="410">
        <f t="shared" si="85"/>
        <v>0</v>
      </c>
      <c r="AD292" s="410">
        <f t="shared" si="85"/>
        <v>0</v>
      </c>
      <c r="AE292" s="410">
        <f t="shared" si="85"/>
        <v>0</v>
      </c>
      <c r="AF292" s="410">
        <f t="shared" si="85"/>
        <v>0</v>
      </c>
      <c r="AG292" s="410">
        <f t="shared" si="85"/>
        <v>0</v>
      </c>
      <c r="AH292" s="410">
        <f t="shared" si="85"/>
        <v>0</v>
      </c>
      <c r="AI292" s="410">
        <f t="shared" si="85"/>
        <v>0</v>
      </c>
      <c r="AJ292" s="410">
        <f t="shared" si="85"/>
        <v>0</v>
      </c>
      <c r="AK292" s="410">
        <f t="shared" si="85"/>
        <v>0</v>
      </c>
      <c r="AL292" s="410">
        <f t="shared" si="85"/>
        <v>0</v>
      </c>
      <c r="AM292" s="296"/>
    </row>
    <row r="293" spans="1:39" ht="15" outlineLevel="1">
      <c r="B293" s="293"/>
      <c r="C293" s="304"/>
      <c r="D293" s="303"/>
      <c r="E293" s="303"/>
      <c r="F293" s="303"/>
      <c r="G293" s="303"/>
      <c r="H293" s="303"/>
      <c r="I293" s="303"/>
      <c r="J293" s="303"/>
      <c r="K293" s="303"/>
      <c r="L293" s="303"/>
      <c r="M293" s="303"/>
      <c r="N293" s="290"/>
      <c r="O293" s="303"/>
      <c r="P293" s="303"/>
      <c r="Q293" s="303"/>
      <c r="R293" s="303"/>
      <c r="S293" s="303"/>
      <c r="T293" s="303"/>
      <c r="U293" s="303"/>
      <c r="V293" s="303"/>
      <c r="W293" s="303"/>
      <c r="X293" s="303"/>
      <c r="Y293" s="411"/>
      <c r="Z293" s="411"/>
      <c r="AA293" s="411"/>
      <c r="AB293" s="411"/>
      <c r="AC293" s="411"/>
      <c r="AD293" s="411"/>
      <c r="AE293" s="411"/>
      <c r="AF293" s="411"/>
      <c r="AG293" s="411"/>
      <c r="AH293" s="411"/>
      <c r="AI293" s="411"/>
      <c r="AJ293" s="411"/>
      <c r="AK293" s="411"/>
      <c r="AL293" s="411"/>
      <c r="AM293" s="305"/>
    </row>
    <row r="294" spans="1:39" ht="15" outlineLevel="1">
      <c r="A294" s="508">
        <v>6</v>
      </c>
      <c r="B294" s="293" t="s">
        <v>6</v>
      </c>
      <c r="C294" s="290" t="s">
        <v>25</v>
      </c>
      <c r="D294" s="294"/>
      <c r="E294" s="294"/>
      <c r="F294" s="294"/>
      <c r="G294" s="294"/>
      <c r="H294" s="294"/>
      <c r="I294" s="294"/>
      <c r="J294" s="294"/>
      <c r="K294" s="294"/>
      <c r="L294" s="294"/>
      <c r="M294" s="294"/>
      <c r="N294" s="290"/>
      <c r="O294" s="294"/>
      <c r="P294" s="294"/>
      <c r="Q294" s="294"/>
      <c r="R294" s="294"/>
      <c r="S294" s="294"/>
      <c r="T294" s="294"/>
      <c r="U294" s="294"/>
      <c r="V294" s="294"/>
      <c r="W294" s="294"/>
      <c r="X294" s="294"/>
      <c r="Y294" s="409"/>
      <c r="Z294" s="409"/>
      <c r="AA294" s="409"/>
      <c r="AB294" s="409"/>
      <c r="AC294" s="409"/>
      <c r="AD294" s="409"/>
      <c r="AE294" s="409"/>
      <c r="AF294" s="409"/>
      <c r="AG294" s="409"/>
      <c r="AH294" s="409"/>
      <c r="AI294" s="409"/>
      <c r="AJ294" s="409"/>
      <c r="AK294" s="409"/>
      <c r="AL294" s="409"/>
      <c r="AM294" s="295">
        <f>SUM(Y294:AL294)</f>
        <v>0</v>
      </c>
    </row>
    <row r="295" spans="1:39" ht="15" outlineLevel="1">
      <c r="B295" s="293" t="s">
        <v>249</v>
      </c>
      <c r="C295" s="290" t="s">
        <v>163</v>
      </c>
      <c r="D295" s="294"/>
      <c r="E295" s="294"/>
      <c r="F295" s="294"/>
      <c r="G295" s="294"/>
      <c r="H295" s="294"/>
      <c r="I295" s="294"/>
      <c r="J295" s="294"/>
      <c r="K295" s="294"/>
      <c r="L295" s="294"/>
      <c r="M295" s="294"/>
      <c r="N295" s="467"/>
      <c r="O295" s="294"/>
      <c r="P295" s="294"/>
      <c r="Q295" s="294"/>
      <c r="R295" s="294"/>
      <c r="S295" s="294"/>
      <c r="T295" s="294"/>
      <c r="U295" s="294"/>
      <c r="V295" s="294"/>
      <c r="W295" s="294"/>
      <c r="X295" s="294"/>
      <c r="Y295" s="410">
        <f>Y294</f>
        <v>0</v>
      </c>
      <c r="Z295" s="410">
        <f>Z294</f>
        <v>0</v>
      </c>
      <c r="AA295" s="410">
        <f t="shared" ref="AA295:AL295" si="86">AA294</f>
        <v>0</v>
      </c>
      <c r="AB295" s="410">
        <f t="shared" si="86"/>
        <v>0</v>
      </c>
      <c r="AC295" s="410">
        <f t="shared" si="86"/>
        <v>0</v>
      </c>
      <c r="AD295" s="410">
        <f t="shared" si="86"/>
        <v>0</v>
      </c>
      <c r="AE295" s="410">
        <f t="shared" si="86"/>
        <v>0</v>
      </c>
      <c r="AF295" s="410">
        <f t="shared" si="86"/>
        <v>0</v>
      </c>
      <c r="AG295" s="410">
        <f t="shared" si="86"/>
        <v>0</v>
      </c>
      <c r="AH295" s="410">
        <f t="shared" si="86"/>
        <v>0</v>
      </c>
      <c r="AI295" s="410">
        <f t="shared" si="86"/>
        <v>0</v>
      </c>
      <c r="AJ295" s="410">
        <f t="shared" si="86"/>
        <v>0</v>
      </c>
      <c r="AK295" s="410">
        <f t="shared" si="86"/>
        <v>0</v>
      </c>
      <c r="AL295" s="410">
        <f t="shared" si="86"/>
        <v>0</v>
      </c>
      <c r="AM295" s="296"/>
    </row>
    <row r="296" spans="1:39" ht="15" outlineLevel="1">
      <c r="B296" s="293"/>
      <c r="C296" s="304"/>
      <c r="D296" s="303"/>
      <c r="E296" s="303"/>
      <c r="F296" s="303"/>
      <c r="G296" s="303"/>
      <c r="H296" s="303"/>
      <c r="I296" s="303"/>
      <c r="J296" s="303"/>
      <c r="K296" s="303"/>
      <c r="L296" s="303"/>
      <c r="M296" s="303"/>
      <c r="N296" s="290"/>
      <c r="O296" s="303"/>
      <c r="P296" s="303"/>
      <c r="Q296" s="303"/>
      <c r="R296" s="303"/>
      <c r="S296" s="303"/>
      <c r="T296" s="303"/>
      <c r="U296" s="303"/>
      <c r="V296" s="303"/>
      <c r="W296" s="303"/>
      <c r="X296" s="303"/>
      <c r="Y296" s="411"/>
      <c r="Z296" s="411"/>
      <c r="AA296" s="411"/>
      <c r="AB296" s="411"/>
      <c r="AC296" s="411"/>
      <c r="AD296" s="411"/>
      <c r="AE296" s="411"/>
      <c r="AF296" s="411"/>
      <c r="AG296" s="411"/>
      <c r="AH296" s="411"/>
      <c r="AI296" s="411"/>
      <c r="AJ296" s="411"/>
      <c r="AK296" s="411"/>
      <c r="AL296" s="411"/>
      <c r="AM296" s="305"/>
    </row>
    <row r="297" spans="1:39" ht="15" outlineLevel="1">
      <c r="A297" s="508">
        <v>7</v>
      </c>
      <c r="B297" s="293" t="s">
        <v>42</v>
      </c>
      <c r="C297" s="290" t="s">
        <v>25</v>
      </c>
      <c r="D297" s="294"/>
      <c r="E297" s="294"/>
      <c r="F297" s="294"/>
      <c r="G297" s="294"/>
      <c r="H297" s="294"/>
      <c r="I297" s="294"/>
      <c r="J297" s="294"/>
      <c r="K297" s="294"/>
      <c r="L297" s="294"/>
      <c r="M297" s="294"/>
      <c r="N297" s="290"/>
      <c r="O297" s="294"/>
      <c r="P297" s="294"/>
      <c r="Q297" s="294"/>
      <c r="R297" s="294"/>
      <c r="S297" s="294"/>
      <c r="T297" s="294"/>
      <c r="U297" s="294"/>
      <c r="V297" s="294"/>
      <c r="W297" s="294"/>
      <c r="X297" s="294"/>
      <c r="Y297" s="409"/>
      <c r="Z297" s="409"/>
      <c r="AA297" s="409"/>
      <c r="AB297" s="409"/>
      <c r="AC297" s="409"/>
      <c r="AD297" s="409"/>
      <c r="AE297" s="409"/>
      <c r="AF297" s="409"/>
      <c r="AG297" s="409"/>
      <c r="AH297" s="409"/>
      <c r="AI297" s="409"/>
      <c r="AJ297" s="409"/>
      <c r="AK297" s="409"/>
      <c r="AL297" s="409"/>
      <c r="AM297" s="295">
        <f>SUM(Y297:AL297)</f>
        <v>0</v>
      </c>
    </row>
    <row r="298" spans="1:39" ht="15" outlineLevel="1">
      <c r="B298" s="293" t="s">
        <v>249</v>
      </c>
      <c r="C298" s="290" t="s">
        <v>163</v>
      </c>
      <c r="D298" s="294"/>
      <c r="E298" s="294"/>
      <c r="F298" s="294"/>
      <c r="G298" s="294"/>
      <c r="H298" s="294"/>
      <c r="I298" s="294"/>
      <c r="J298" s="294"/>
      <c r="K298" s="294"/>
      <c r="L298" s="294"/>
      <c r="M298" s="294"/>
      <c r="N298" s="290"/>
      <c r="O298" s="294"/>
      <c r="P298" s="294"/>
      <c r="Q298" s="294"/>
      <c r="R298" s="294"/>
      <c r="S298" s="294"/>
      <c r="T298" s="294"/>
      <c r="U298" s="294"/>
      <c r="V298" s="294"/>
      <c r="W298" s="294"/>
      <c r="X298" s="294"/>
      <c r="Y298" s="410">
        <f>Y297</f>
        <v>0</v>
      </c>
      <c r="Z298" s="410">
        <f>Z297</f>
        <v>0</v>
      </c>
      <c r="AA298" s="410">
        <f t="shared" ref="AA298:AL298" si="87">AA297</f>
        <v>0</v>
      </c>
      <c r="AB298" s="410">
        <f t="shared" si="87"/>
        <v>0</v>
      </c>
      <c r="AC298" s="410">
        <f t="shared" si="87"/>
        <v>0</v>
      </c>
      <c r="AD298" s="410">
        <f t="shared" si="87"/>
        <v>0</v>
      </c>
      <c r="AE298" s="410">
        <f t="shared" si="87"/>
        <v>0</v>
      </c>
      <c r="AF298" s="410">
        <f t="shared" si="87"/>
        <v>0</v>
      </c>
      <c r="AG298" s="410">
        <f t="shared" si="87"/>
        <v>0</v>
      </c>
      <c r="AH298" s="410">
        <f t="shared" si="87"/>
        <v>0</v>
      </c>
      <c r="AI298" s="410">
        <f t="shared" si="87"/>
        <v>0</v>
      </c>
      <c r="AJ298" s="410">
        <f t="shared" si="87"/>
        <v>0</v>
      </c>
      <c r="AK298" s="410">
        <f t="shared" si="87"/>
        <v>0</v>
      </c>
      <c r="AL298" s="410">
        <f t="shared" si="87"/>
        <v>0</v>
      </c>
      <c r="AM298" s="296"/>
    </row>
    <row r="299" spans="1:39" ht="15" outlineLevel="1">
      <c r="B299" s="293"/>
      <c r="C299" s="304"/>
      <c r="D299" s="303"/>
      <c r="E299" s="303"/>
      <c r="F299" s="303"/>
      <c r="G299" s="303"/>
      <c r="H299" s="303"/>
      <c r="I299" s="303"/>
      <c r="J299" s="303"/>
      <c r="K299" s="303"/>
      <c r="L299" s="303"/>
      <c r="M299" s="303"/>
      <c r="N299" s="290"/>
      <c r="O299" s="303"/>
      <c r="P299" s="303"/>
      <c r="Q299" s="303"/>
      <c r="R299" s="303"/>
      <c r="S299" s="303"/>
      <c r="T299" s="303"/>
      <c r="U299" s="303"/>
      <c r="V299" s="303"/>
      <c r="W299" s="303"/>
      <c r="X299" s="303"/>
      <c r="Y299" s="411"/>
      <c r="Z299" s="411"/>
      <c r="AA299" s="411"/>
      <c r="AB299" s="411"/>
      <c r="AC299" s="411"/>
      <c r="AD299" s="411"/>
      <c r="AE299" s="411"/>
      <c r="AF299" s="411"/>
      <c r="AG299" s="411"/>
      <c r="AH299" s="411"/>
      <c r="AI299" s="411"/>
      <c r="AJ299" s="411"/>
      <c r="AK299" s="411"/>
      <c r="AL299" s="411"/>
      <c r="AM299" s="305"/>
    </row>
    <row r="300" spans="1:39" s="282" customFormat="1" ht="15" outlineLevel="1">
      <c r="A300" s="508">
        <v>8</v>
      </c>
      <c r="B300" s="293" t="s">
        <v>484</v>
      </c>
      <c r="C300" s="290" t="s">
        <v>25</v>
      </c>
      <c r="D300" s="294"/>
      <c r="E300" s="294"/>
      <c r="F300" s="294"/>
      <c r="G300" s="294"/>
      <c r="H300" s="294"/>
      <c r="I300" s="294"/>
      <c r="J300" s="294"/>
      <c r="K300" s="294"/>
      <c r="L300" s="294"/>
      <c r="M300" s="294"/>
      <c r="N300" s="290"/>
      <c r="O300" s="294"/>
      <c r="P300" s="294"/>
      <c r="Q300" s="294"/>
      <c r="R300" s="294"/>
      <c r="S300" s="294"/>
      <c r="T300" s="294"/>
      <c r="U300" s="294"/>
      <c r="V300" s="294"/>
      <c r="W300" s="294"/>
      <c r="X300" s="294"/>
      <c r="Y300" s="409"/>
      <c r="Z300" s="409"/>
      <c r="AA300" s="409"/>
      <c r="AB300" s="409"/>
      <c r="AC300" s="409"/>
      <c r="AD300" s="409"/>
      <c r="AE300" s="409"/>
      <c r="AF300" s="409"/>
      <c r="AG300" s="409"/>
      <c r="AH300" s="409"/>
      <c r="AI300" s="409"/>
      <c r="AJ300" s="409"/>
      <c r="AK300" s="409"/>
      <c r="AL300" s="409"/>
      <c r="AM300" s="295">
        <f>SUM(Y300:AL300)</f>
        <v>0</v>
      </c>
    </row>
    <row r="301" spans="1:39" s="282" customFormat="1" ht="15" outlineLevel="1">
      <c r="A301" s="508"/>
      <c r="B301" s="293" t="s">
        <v>249</v>
      </c>
      <c r="C301" s="290" t="s">
        <v>163</v>
      </c>
      <c r="D301" s="294"/>
      <c r="E301" s="294"/>
      <c r="F301" s="294"/>
      <c r="G301" s="294"/>
      <c r="H301" s="294"/>
      <c r="I301" s="294"/>
      <c r="J301" s="294"/>
      <c r="K301" s="294"/>
      <c r="L301" s="294"/>
      <c r="M301" s="294"/>
      <c r="N301" s="290"/>
      <c r="O301" s="294"/>
      <c r="P301" s="294"/>
      <c r="Q301" s="294"/>
      <c r="R301" s="294"/>
      <c r="S301" s="294"/>
      <c r="T301" s="294"/>
      <c r="U301" s="294"/>
      <c r="V301" s="294"/>
      <c r="W301" s="294"/>
      <c r="X301" s="294"/>
      <c r="Y301" s="410">
        <f>Y300</f>
        <v>0</v>
      </c>
      <c r="Z301" s="410">
        <f>Z300</f>
        <v>0</v>
      </c>
      <c r="AA301" s="410">
        <f t="shared" ref="AA301:AL301" si="88">AA300</f>
        <v>0</v>
      </c>
      <c r="AB301" s="410">
        <f t="shared" si="88"/>
        <v>0</v>
      </c>
      <c r="AC301" s="410">
        <f t="shared" si="88"/>
        <v>0</v>
      </c>
      <c r="AD301" s="410">
        <f t="shared" si="88"/>
        <v>0</v>
      </c>
      <c r="AE301" s="410">
        <f t="shared" si="88"/>
        <v>0</v>
      </c>
      <c r="AF301" s="410">
        <f t="shared" si="88"/>
        <v>0</v>
      </c>
      <c r="AG301" s="410">
        <f t="shared" si="88"/>
        <v>0</v>
      </c>
      <c r="AH301" s="410">
        <f t="shared" si="88"/>
        <v>0</v>
      </c>
      <c r="AI301" s="410">
        <f t="shared" si="88"/>
        <v>0</v>
      </c>
      <c r="AJ301" s="410">
        <f t="shared" si="88"/>
        <v>0</v>
      </c>
      <c r="AK301" s="410">
        <f t="shared" si="88"/>
        <v>0</v>
      </c>
      <c r="AL301" s="410">
        <f t="shared" si="88"/>
        <v>0</v>
      </c>
      <c r="AM301" s="296"/>
    </row>
    <row r="302" spans="1:39" s="282" customFormat="1" ht="15" outlineLevel="1">
      <c r="A302" s="508"/>
      <c r="B302" s="293"/>
      <c r="C302" s="304"/>
      <c r="D302" s="303"/>
      <c r="E302" s="303"/>
      <c r="F302" s="303"/>
      <c r="G302" s="303"/>
      <c r="H302" s="303"/>
      <c r="I302" s="303"/>
      <c r="J302" s="303"/>
      <c r="K302" s="303"/>
      <c r="L302" s="303"/>
      <c r="M302" s="303"/>
      <c r="N302" s="290"/>
      <c r="O302" s="303"/>
      <c r="P302" s="303"/>
      <c r="Q302" s="303"/>
      <c r="R302" s="303"/>
      <c r="S302" s="303"/>
      <c r="T302" s="303"/>
      <c r="U302" s="303"/>
      <c r="V302" s="303"/>
      <c r="W302" s="303"/>
      <c r="X302" s="303"/>
      <c r="Y302" s="411"/>
      <c r="Z302" s="411"/>
      <c r="AA302" s="411"/>
      <c r="AB302" s="411"/>
      <c r="AC302" s="411"/>
      <c r="AD302" s="411"/>
      <c r="AE302" s="411"/>
      <c r="AF302" s="411"/>
      <c r="AG302" s="411"/>
      <c r="AH302" s="411"/>
      <c r="AI302" s="411"/>
      <c r="AJ302" s="411"/>
      <c r="AK302" s="411"/>
      <c r="AL302" s="411"/>
      <c r="AM302" s="305"/>
    </row>
    <row r="303" spans="1:39" ht="15" outlineLevel="1">
      <c r="A303" s="508">
        <v>9</v>
      </c>
      <c r="B303" s="293" t="s">
        <v>7</v>
      </c>
      <c r="C303" s="290" t="s">
        <v>25</v>
      </c>
      <c r="D303" s="294"/>
      <c r="E303" s="294"/>
      <c r="F303" s="294"/>
      <c r="G303" s="294"/>
      <c r="H303" s="294"/>
      <c r="I303" s="294"/>
      <c r="J303" s="294"/>
      <c r="K303" s="294"/>
      <c r="L303" s="294"/>
      <c r="M303" s="294"/>
      <c r="N303" s="290"/>
      <c r="O303" s="294"/>
      <c r="P303" s="294"/>
      <c r="Q303" s="294"/>
      <c r="R303" s="294"/>
      <c r="S303" s="294"/>
      <c r="T303" s="294"/>
      <c r="U303" s="294"/>
      <c r="V303" s="294"/>
      <c r="W303" s="294"/>
      <c r="X303" s="294"/>
      <c r="Y303" s="409"/>
      <c r="Z303" s="409"/>
      <c r="AA303" s="409"/>
      <c r="AB303" s="409"/>
      <c r="AC303" s="409"/>
      <c r="AD303" s="409"/>
      <c r="AE303" s="409"/>
      <c r="AF303" s="409"/>
      <c r="AG303" s="409"/>
      <c r="AH303" s="409"/>
      <c r="AI303" s="409"/>
      <c r="AJ303" s="409"/>
      <c r="AK303" s="409"/>
      <c r="AL303" s="409"/>
      <c r="AM303" s="295">
        <f>SUM(Y303:AL303)</f>
        <v>0</v>
      </c>
    </row>
    <row r="304" spans="1:39" ht="15" outlineLevel="1">
      <c r="B304" s="293" t="s">
        <v>249</v>
      </c>
      <c r="C304" s="290" t="s">
        <v>163</v>
      </c>
      <c r="D304" s="294"/>
      <c r="E304" s="294"/>
      <c r="F304" s="294"/>
      <c r="G304" s="294"/>
      <c r="H304" s="294"/>
      <c r="I304" s="294"/>
      <c r="J304" s="294"/>
      <c r="K304" s="294"/>
      <c r="L304" s="294"/>
      <c r="M304" s="294"/>
      <c r="N304" s="290"/>
      <c r="O304" s="294"/>
      <c r="P304" s="294"/>
      <c r="Q304" s="294"/>
      <c r="R304" s="294"/>
      <c r="S304" s="294"/>
      <c r="T304" s="294"/>
      <c r="U304" s="294"/>
      <c r="V304" s="294"/>
      <c r="W304" s="294"/>
      <c r="X304" s="294"/>
      <c r="Y304" s="410">
        <f>Y303</f>
        <v>0</v>
      </c>
      <c r="Z304" s="410">
        <f>Z303</f>
        <v>0</v>
      </c>
      <c r="AA304" s="410">
        <f t="shared" ref="AA304:AL304" si="89">AA303</f>
        <v>0</v>
      </c>
      <c r="AB304" s="410">
        <f t="shared" si="89"/>
        <v>0</v>
      </c>
      <c r="AC304" s="410">
        <f t="shared" si="89"/>
        <v>0</v>
      </c>
      <c r="AD304" s="410">
        <f t="shared" si="89"/>
        <v>0</v>
      </c>
      <c r="AE304" s="410">
        <f t="shared" si="89"/>
        <v>0</v>
      </c>
      <c r="AF304" s="410">
        <f t="shared" si="89"/>
        <v>0</v>
      </c>
      <c r="AG304" s="410">
        <f t="shared" si="89"/>
        <v>0</v>
      </c>
      <c r="AH304" s="410">
        <f t="shared" si="89"/>
        <v>0</v>
      </c>
      <c r="AI304" s="410">
        <f t="shared" si="89"/>
        <v>0</v>
      </c>
      <c r="AJ304" s="410">
        <f t="shared" si="89"/>
        <v>0</v>
      </c>
      <c r="AK304" s="410">
        <f t="shared" si="89"/>
        <v>0</v>
      </c>
      <c r="AL304" s="410">
        <f t="shared" si="89"/>
        <v>0</v>
      </c>
      <c r="AM304" s="296"/>
    </row>
    <row r="305" spans="1:39" ht="15" outlineLevel="1">
      <c r="B305" s="306"/>
      <c r="C305" s="307"/>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411"/>
      <c r="Z305" s="411"/>
      <c r="AA305" s="411"/>
      <c r="AB305" s="411"/>
      <c r="AC305" s="411"/>
      <c r="AD305" s="411"/>
      <c r="AE305" s="411"/>
      <c r="AF305" s="411"/>
      <c r="AG305" s="411"/>
      <c r="AH305" s="411"/>
      <c r="AI305" s="411"/>
      <c r="AJ305" s="411"/>
      <c r="AK305" s="411"/>
      <c r="AL305" s="411"/>
      <c r="AM305" s="305"/>
    </row>
    <row r="306" spans="1:39" ht="15.75" outlineLevel="1">
      <c r="A306" s="509"/>
      <c r="B306" s="287" t="s">
        <v>8</v>
      </c>
      <c r="C306" s="288"/>
      <c r="D306" s="288"/>
      <c r="E306" s="288"/>
      <c r="F306" s="288"/>
      <c r="G306" s="288"/>
      <c r="H306" s="288"/>
      <c r="I306" s="288"/>
      <c r="J306" s="288"/>
      <c r="K306" s="288"/>
      <c r="L306" s="288"/>
      <c r="M306" s="288"/>
      <c r="N306" s="290"/>
      <c r="O306" s="288"/>
      <c r="P306" s="288"/>
      <c r="Q306" s="288"/>
      <c r="R306" s="288"/>
      <c r="S306" s="288"/>
      <c r="T306" s="288"/>
      <c r="U306" s="288"/>
      <c r="V306" s="288"/>
      <c r="W306" s="288"/>
      <c r="X306" s="288"/>
      <c r="Y306" s="413"/>
      <c r="Z306" s="413"/>
      <c r="AA306" s="413"/>
      <c r="AB306" s="413"/>
      <c r="AC306" s="413"/>
      <c r="AD306" s="413"/>
      <c r="AE306" s="413"/>
      <c r="AF306" s="413"/>
      <c r="AG306" s="413"/>
      <c r="AH306" s="413"/>
      <c r="AI306" s="413"/>
      <c r="AJ306" s="413"/>
      <c r="AK306" s="413"/>
      <c r="AL306" s="413"/>
      <c r="AM306" s="291"/>
    </row>
    <row r="307" spans="1:39" ht="15" outlineLevel="1">
      <c r="A307" s="508">
        <v>10</v>
      </c>
      <c r="B307" s="309" t="s">
        <v>22</v>
      </c>
      <c r="C307" s="290" t="s">
        <v>25</v>
      </c>
      <c r="D307" s="294">
        <f>'7. Persistence Report'!AS67</f>
        <v>8544439.9465894997</v>
      </c>
      <c r="E307" s="294">
        <f>'7. Persistence Report'!AT67</f>
        <v>8327788.0189838903</v>
      </c>
      <c r="F307" s="294">
        <f>'7. Persistence Report'!AU67</f>
        <v>8238130.2631594101</v>
      </c>
      <c r="G307" s="294">
        <f>'7. Persistence Report'!AV67</f>
        <v>7651649.2500729105</v>
      </c>
      <c r="H307" s="294">
        <f>'7. Persistence Report'!AW67</f>
        <v>7208068.2477147104</v>
      </c>
      <c r="I307" s="294">
        <f>'7. Persistence Report'!AX67</f>
        <v>7087160.5146556301</v>
      </c>
      <c r="J307" s="294">
        <f>'7. Persistence Report'!AY67</f>
        <v>7087160.5146556301</v>
      </c>
      <c r="K307" s="294">
        <f>'7. Persistence Report'!AZ67</f>
        <v>7076260.5444547404</v>
      </c>
      <c r="L307" s="294">
        <f>'7. Persistence Report'!BA67</f>
        <v>6902552.1287732404</v>
      </c>
      <c r="M307" s="294">
        <f>'7. Persistence Report'!BB67</f>
        <v>6205107.1431855299</v>
      </c>
      <c r="N307" s="294">
        <v>12</v>
      </c>
      <c r="O307" s="294">
        <f>'7. Persistence Report'!N67</f>
        <v>1823.3070957580001</v>
      </c>
      <c r="P307" s="294">
        <f>'7. Persistence Report'!O67</f>
        <v>1754.661221757</v>
      </c>
      <c r="Q307" s="294">
        <f>'7. Persistence Report'!P67</f>
        <v>1725.9113764829999</v>
      </c>
      <c r="R307" s="294">
        <f>'7. Persistence Report'!Q67</f>
        <v>1565.544292286</v>
      </c>
      <c r="S307" s="294">
        <f>'7. Persistence Report'!R67</f>
        <v>1427.672077623</v>
      </c>
      <c r="T307" s="294">
        <f>'7. Persistence Report'!S67</f>
        <v>1403.1866799510001</v>
      </c>
      <c r="U307" s="294">
        <f>'7. Persistence Report'!T67</f>
        <v>1403.1866799510001</v>
      </c>
      <c r="V307" s="294">
        <f>'7. Persistence Report'!U67</f>
        <v>1403.1659256810001</v>
      </c>
      <c r="W307" s="294">
        <f>'7. Persistence Report'!V67</f>
        <v>1353.714057035</v>
      </c>
      <c r="X307" s="294">
        <f>'7. Persistence Report'!W67</f>
        <v>1227.393442347</v>
      </c>
      <c r="Y307" s="414"/>
      <c r="Z307" s="502">
        <f>'A. Rate Class Allocations'!H14</f>
        <v>8.2000000000000003E-2</v>
      </c>
      <c r="AA307" s="502">
        <f>'A. Rate Class Allocations'!I14</f>
        <v>0.91800000000000004</v>
      </c>
      <c r="AB307" s="502"/>
      <c r="AC307" s="414"/>
      <c r="AD307" s="414"/>
      <c r="AE307" s="414"/>
      <c r="AF307" s="414"/>
      <c r="AG307" s="414"/>
      <c r="AH307" s="414"/>
      <c r="AI307" s="414"/>
      <c r="AJ307" s="414"/>
      <c r="AK307" s="414"/>
      <c r="AL307" s="414"/>
      <c r="AM307" s="295">
        <f>SUM(Y307:AL307)</f>
        <v>1</v>
      </c>
    </row>
    <row r="308" spans="1:39" ht="15" outlineLevel="1">
      <c r="B308" s="293" t="s">
        <v>249</v>
      </c>
      <c r="C308" s="290" t="s">
        <v>163</v>
      </c>
      <c r="D308" s="294">
        <f>'7. Persistence Report'!AS92</f>
        <v>1579036.2039999999</v>
      </c>
      <c r="E308" s="294">
        <f>'7. Persistence Report'!AT92</f>
        <v>1422040.2069999999</v>
      </c>
      <c r="F308" s="294">
        <f>'7. Persistence Report'!AU92</f>
        <v>1418891.24</v>
      </c>
      <c r="G308" s="294">
        <f>'7. Persistence Report'!AV92</f>
        <v>1418891.24</v>
      </c>
      <c r="H308" s="294">
        <f>'7. Persistence Report'!AW92</f>
        <v>1394894.0209999999</v>
      </c>
      <c r="I308" s="294">
        <f>'7. Persistence Report'!AX92</f>
        <v>1380405.112</v>
      </c>
      <c r="J308" s="294">
        <f>'7. Persistence Report'!AY92</f>
        <v>1380405.112</v>
      </c>
      <c r="K308" s="294">
        <f>'7. Persistence Report'!AZ92</f>
        <v>1377003.9580000001</v>
      </c>
      <c r="L308" s="294">
        <f>'7. Persistence Report'!BA92</f>
        <v>1347296.5449999999</v>
      </c>
      <c r="M308" s="294">
        <f>'7. Persistence Report'!BB92</f>
        <v>1241675.939</v>
      </c>
      <c r="N308" s="294">
        <f>N307</f>
        <v>12</v>
      </c>
      <c r="O308" s="294">
        <f>'7. Persistence Report'!N92</f>
        <v>376.31610130000001</v>
      </c>
      <c r="P308" s="294">
        <f>'7. Persistence Report'!O92</f>
        <v>338.5833106</v>
      </c>
      <c r="Q308" s="294">
        <f>'7. Persistence Report'!P92</f>
        <v>337.82716470000003</v>
      </c>
      <c r="R308" s="294">
        <f>'7. Persistence Report'!Q92</f>
        <v>337.82716470000003</v>
      </c>
      <c r="S308" s="294">
        <f>'7. Persistence Report'!R92</f>
        <v>330.93831779999999</v>
      </c>
      <c r="T308" s="294">
        <f>'7. Persistence Report'!S92</f>
        <v>328.8154955</v>
      </c>
      <c r="U308" s="294">
        <f>'7. Persistence Report'!T92</f>
        <v>328.8154955</v>
      </c>
      <c r="V308" s="294">
        <f>'7. Persistence Report'!U92</f>
        <v>328.68312830000002</v>
      </c>
      <c r="W308" s="294">
        <f>'7. Persistence Report'!V92</f>
        <v>321.84692530000001</v>
      </c>
      <c r="X308" s="294">
        <f>'7. Persistence Report'!W92</f>
        <v>306.37206939999999</v>
      </c>
      <c r="Y308" s="410">
        <f>Y307</f>
        <v>0</v>
      </c>
      <c r="Z308" s="410">
        <f>Z307</f>
        <v>8.2000000000000003E-2</v>
      </c>
      <c r="AA308" s="410">
        <f t="shared" ref="AA308:AL308" si="90">AA307</f>
        <v>0.91800000000000004</v>
      </c>
      <c r="AB308" s="410">
        <f t="shared" si="90"/>
        <v>0</v>
      </c>
      <c r="AC308" s="410">
        <f t="shared" si="90"/>
        <v>0</v>
      </c>
      <c r="AD308" s="410">
        <f t="shared" si="90"/>
        <v>0</v>
      </c>
      <c r="AE308" s="410">
        <f t="shared" si="90"/>
        <v>0</v>
      </c>
      <c r="AF308" s="410">
        <f t="shared" si="90"/>
        <v>0</v>
      </c>
      <c r="AG308" s="410">
        <f t="shared" si="90"/>
        <v>0</v>
      </c>
      <c r="AH308" s="410">
        <f t="shared" si="90"/>
        <v>0</v>
      </c>
      <c r="AI308" s="410">
        <f t="shared" si="90"/>
        <v>0</v>
      </c>
      <c r="AJ308" s="410">
        <f t="shared" si="90"/>
        <v>0</v>
      </c>
      <c r="AK308" s="410">
        <f t="shared" si="90"/>
        <v>0</v>
      </c>
      <c r="AL308" s="410">
        <f t="shared" si="90"/>
        <v>0</v>
      </c>
      <c r="AM308" s="310"/>
    </row>
    <row r="309" spans="1:39" ht="15" outlineLevel="1">
      <c r="B309" s="309"/>
      <c r="C309" s="311"/>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415"/>
      <c r="Z309" s="415"/>
      <c r="AA309" s="415"/>
      <c r="AB309" s="415"/>
      <c r="AC309" s="415"/>
      <c r="AD309" s="415"/>
      <c r="AE309" s="415"/>
      <c r="AF309" s="415"/>
      <c r="AG309" s="415"/>
      <c r="AH309" s="415"/>
      <c r="AI309" s="415"/>
      <c r="AJ309" s="415"/>
      <c r="AK309" s="415"/>
      <c r="AL309" s="415"/>
      <c r="AM309" s="312"/>
    </row>
    <row r="310" spans="1:39" ht="15" outlineLevel="1">
      <c r="A310" s="508">
        <v>11</v>
      </c>
      <c r="B310" s="313" t="s">
        <v>21</v>
      </c>
      <c r="C310" s="290" t="s">
        <v>25</v>
      </c>
      <c r="D310" s="294">
        <f>'7. Persistence Report'!AS69</f>
        <v>628090.09998858895</v>
      </c>
      <c r="E310" s="294">
        <f>'7. Persistence Report'!AT69</f>
        <v>628090.09998858895</v>
      </c>
      <c r="F310" s="294">
        <f>'7. Persistence Report'!AU69</f>
        <v>609273.87904485897</v>
      </c>
      <c r="G310" s="294">
        <f>'7. Persistence Report'!AV69</f>
        <v>552216.14943970297</v>
      </c>
      <c r="H310" s="294">
        <f>'7. Persistence Report'!AW69</f>
        <v>316349.254957286</v>
      </c>
      <c r="I310" s="294">
        <f>'7. Persistence Report'!AX69</f>
        <v>316349.254957286</v>
      </c>
      <c r="J310" s="294">
        <f>'7. Persistence Report'!AY69</f>
        <v>316349.254957286</v>
      </c>
      <c r="K310" s="294">
        <f>'7. Persistence Report'!AZ69</f>
        <v>316349.254957286</v>
      </c>
      <c r="L310" s="294">
        <f>'7. Persistence Report'!BA69</f>
        <v>316349.254957286</v>
      </c>
      <c r="M310" s="294">
        <f>'7. Persistence Report'!BB69</f>
        <v>316349.254957286</v>
      </c>
      <c r="N310" s="294">
        <v>12</v>
      </c>
      <c r="O310" s="294">
        <f>'7. Persistence Report'!N69</f>
        <v>167.35331883399999</v>
      </c>
      <c r="P310" s="294">
        <f>'7. Persistence Report'!O69</f>
        <v>167.35331883399999</v>
      </c>
      <c r="Q310" s="294">
        <f>'7. Persistence Report'!P69</f>
        <v>162.497100668</v>
      </c>
      <c r="R310" s="294">
        <f>'7. Persistence Report'!Q69</f>
        <v>146.617033322</v>
      </c>
      <c r="S310" s="294">
        <f>'7. Persistence Report'!R69</f>
        <v>78.312600118999995</v>
      </c>
      <c r="T310" s="294">
        <f>'7. Persistence Report'!S69</f>
        <v>78.312600118999995</v>
      </c>
      <c r="U310" s="294">
        <f>'7. Persistence Report'!T69</f>
        <v>78.312600118999995</v>
      </c>
      <c r="V310" s="294">
        <f>'7. Persistence Report'!U69</f>
        <v>78.312600118999995</v>
      </c>
      <c r="W310" s="294">
        <f>'7. Persistence Report'!V69</f>
        <v>78.312600118999995</v>
      </c>
      <c r="X310" s="294">
        <f>'7. Persistence Report'!W69</f>
        <v>78.312600118999995</v>
      </c>
      <c r="Y310" s="414"/>
      <c r="Z310" s="502">
        <f>'A. Rate Class Allocations'!K15</f>
        <v>1</v>
      </c>
      <c r="AA310" s="414"/>
      <c r="AB310" s="414"/>
      <c r="AC310" s="414"/>
      <c r="AD310" s="414"/>
      <c r="AE310" s="414"/>
      <c r="AF310" s="414"/>
      <c r="AG310" s="414"/>
      <c r="AH310" s="414"/>
      <c r="AI310" s="414"/>
      <c r="AJ310" s="414"/>
      <c r="AK310" s="414"/>
      <c r="AL310" s="414"/>
      <c r="AM310" s="295">
        <f>SUM(Y310:AL310)</f>
        <v>1</v>
      </c>
    </row>
    <row r="311" spans="1:39" ht="15" outlineLevel="1">
      <c r="B311" s="293" t="s">
        <v>249</v>
      </c>
      <c r="C311" s="290" t="s">
        <v>163</v>
      </c>
      <c r="D311" s="294">
        <f>'7. Persistence Report'!AS84</f>
        <v>11413.91351</v>
      </c>
      <c r="E311" s="294">
        <f>'7. Persistence Report'!AT84</f>
        <v>11413.91351</v>
      </c>
      <c r="F311" s="294">
        <f>'7. Persistence Report'!AU84</f>
        <v>11413.91351</v>
      </c>
      <c r="G311" s="294">
        <f>'7. Persistence Report'!AV84</f>
        <v>10923.17052</v>
      </c>
      <c r="H311" s="294">
        <f>'7. Persistence Report'!AW84</f>
        <v>5005.9103830000004</v>
      </c>
      <c r="I311" s="294">
        <f>'7. Persistence Report'!AX84</f>
        <v>5005.9103830000004</v>
      </c>
      <c r="J311" s="294">
        <f>'7. Persistence Report'!AY84</f>
        <v>5005.9103830000004</v>
      </c>
      <c r="K311" s="294">
        <f>'7. Persistence Report'!AZ84</f>
        <v>5005.9103830000004</v>
      </c>
      <c r="L311" s="294">
        <f>'7. Persistence Report'!BA84</f>
        <v>5005.9103830000004</v>
      </c>
      <c r="M311" s="294">
        <f>'7. Persistence Report'!BB84</f>
        <v>5005.9103830000004</v>
      </c>
      <c r="N311" s="294">
        <f>N310</f>
        <v>12</v>
      </c>
      <c r="O311" s="294">
        <f>'7. Persistence Report'!N84</f>
        <v>3.4596590589999998</v>
      </c>
      <c r="P311" s="294">
        <f>'7. Persistence Report'!O84</f>
        <v>3.4596590589999998</v>
      </c>
      <c r="Q311" s="294">
        <f>'7. Persistence Report'!P84</f>
        <v>3.4596590589999998</v>
      </c>
      <c r="R311" s="294">
        <f>'7. Persistence Report'!Q84</f>
        <v>3.3059043159999999</v>
      </c>
      <c r="S311" s="294">
        <f>'7. Persistence Report'!R84</f>
        <v>1.263936658</v>
      </c>
      <c r="T311" s="294">
        <f>'7. Persistence Report'!S84</f>
        <v>1.263936658</v>
      </c>
      <c r="U311" s="294">
        <f>'7. Persistence Report'!T84</f>
        <v>1.263936658</v>
      </c>
      <c r="V311" s="294">
        <f>'7. Persistence Report'!U84</f>
        <v>1.263936658</v>
      </c>
      <c r="W311" s="294">
        <f>'7. Persistence Report'!V84</f>
        <v>1.263936658</v>
      </c>
      <c r="X311" s="294">
        <f>'7. Persistence Report'!W84</f>
        <v>1.263936658</v>
      </c>
      <c r="Y311" s="410">
        <f>Y310</f>
        <v>0</v>
      </c>
      <c r="Z311" s="410">
        <f>Z310</f>
        <v>1</v>
      </c>
      <c r="AA311" s="410">
        <f t="shared" ref="AA311:AL311" si="91">AA310</f>
        <v>0</v>
      </c>
      <c r="AB311" s="410">
        <f t="shared" si="91"/>
        <v>0</v>
      </c>
      <c r="AC311" s="410">
        <f t="shared" si="91"/>
        <v>0</v>
      </c>
      <c r="AD311" s="410">
        <f t="shared" si="91"/>
        <v>0</v>
      </c>
      <c r="AE311" s="410">
        <f t="shared" si="91"/>
        <v>0</v>
      </c>
      <c r="AF311" s="410">
        <f t="shared" si="91"/>
        <v>0</v>
      </c>
      <c r="AG311" s="410">
        <f t="shared" si="91"/>
        <v>0</v>
      </c>
      <c r="AH311" s="410">
        <f t="shared" si="91"/>
        <v>0</v>
      </c>
      <c r="AI311" s="410">
        <f t="shared" si="91"/>
        <v>0</v>
      </c>
      <c r="AJ311" s="410">
        <f t="shared" si="91"/>
        <v>0</v>
      </c>
      <c r="AK311" s="410">
        <f t="shared" si="91"/>
        <v>0</v>
      </c>
      <c r="AL311" s="410">
        <f t="shared" si="91"/>
        <v>0</v>
      </c>
      <c r="AM311" s="310"/>
    </row>
    <row r="312" spans="1:39" ht="15" outlineLevel="1">
      <c r="B312" s="313"/>
      <c r="C312" s="311"/>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415"/>
      <c r="Z312" s="416"/>
      <c r="AA312" s="415"/>
      <c r="AB312" s="415"/>
      <c r="AC312" s="415"/>
      <c r="AD312" s="415"/>
      <c r="AE312" s="415"/>
      <c r="AF312" s="415"/>
      <c r="AG312" s="415"/>
      <c r="AH312" s="415"/>
      <c r="AI312" s="415"/>
      <c r="AJ312" s="415"/>
      <c r="AK312" s="415"/>
      <c r="AL312" s="415"/>
      <c r="AM312" s="312"/>
    </row>
    <row r="313" spans="1:39" ht="15" outlineLevel="1">
      <c r="A313" s="508">
        <v>12</v>
      </c>
      <c r="B313" s="313" t="s">
        <v>23</v>
      </c>
      <c r="C313" s="290" t="s">
        <v>25</v>
      </c>
      <c r="D313" s="294"/>
      <c r="E313" s="294"/>
      <c r="F313" s="294"/>
      <c r="G313" s="294"/>
      <c r="H313" s="294"/>
      <c r="I313" s="294"/>
      <c r="J313" s="294"/>
      <c r="K313" s="294"/>
      <c r="L313" s="294"/>
      <c r="M313" s="294"/>
      <c r="N313" s="294">
        <v>3</v>
      </c>
      <c r="O313" s="294"/>
      <c r="P313" s="294"/>
      <c r="Q313" s="294"/>
      <c r="R313" s="294"/>
      <c r="S313" s="294"/>
      <c r="T313" s="294"/>
      <c r="U313" s="294"/>
      <c r="V313" s="294"/>
      <c r="W313" s="294"/>
      <c r="X313" s="294"/>
      <c r="Y313" s="414"/>
      <c r="Z313" s="414"/>
      <c r="AA313" s="414"/>
      <c r="AB313" s="414"/>
      <c r="AC313" s="414"/>
      <c r="AD313" s="414"/>
      <c r="AE313" s="414"/>
      <c r="AF313" s="414"/>
      <c r="AG313" s="414"/>
      <c r="AH313" s="414"/>
      <c r="AI313" s="414"/>
      <c r="AJ313" s="414"/>
      <c r="AK313" s="414"/>
      <c r="AL313" s="414"/>
      <c r="AM313" s="295">
        <f>SUM(Y313:AL313)</f>
        <v>0</v>
      </c>
    </row>
    <row r="314" spans="1:39" ht="15" outlineLevel="1">
      <c r="B314" s="293" t="s">
        <v>249</v>
      </c>
      <c r="C314" s="290" t="s">
        <v>163</v>
      </c>
      <c r="D314" s="294"/>
      <c r="E314" s="294"/>
      <c r="F314" s="294"/>
      <c r="G314" s="294"/>
      <c r="H314" s="294"/>
      <c r="I314" s="294"/>
      <c r="J314" s="294"/>
      <c r="K314" s="294"/>
      <c r="L314" s="294"/>
      <c r="M314" s="294"/>
      <c r="N314" s="294">
        <f>N313</f>
        <v>3</v>
      </c>
      <c r="O314" s="294"/>
      <c r="P314" s="294"/>
      <c r="Q314" s="294"/>
      <c r="R314" s="294"/>
      <c r="S314" s="294"/>
      <c r="T314" s="294"/>
      <c r="U314" s="294"/>
      <c r="V314" s="294"/>
      <c r="W314" s="294"/>
      <c r="X314" s="294"/>
      <c r="Y314" s="410">
        <f>Y313</f>
        <v>0</v>
      </c>
      <c r="Z314" s="410">
        <f>Z313</f>
        <v>0</v>
      </c>
      <c r="AA314" s="410">
        <f t="shared" ref="AA314:AL314" si="92">AA313</f>
        <v>0</v>
      </c>
      <c r="AB314" s="410">
        <f t="shared" si="92"/>
        <v>0</v>
      </c>
      <c r="AC314" s="410">
        <f t="shared" si="92"/>
        <v>0</v>
      </c>
      <c r="AD314" s="410">
        <f t="shared" si="92"/>
        <v>0</v>
      </c>
      <c r="AE314" s="410">
        <f t="shared" si="92"/>
        <v>0</v>
      </c>
      <c r="AF314" s="410">
        <f t="shared" si="92"/>
        <v>0</v>
      </c>
      <c r="AG314" s="410">
        <f t="shared" si="92"/>
        <v>0</v>
      </c>
      <c r="AH314" s="410">
        <f t="shared" si="92"/>
        <v>0</v>
      </c>
      <c r="AI314" s="410">
        <f t="shared" si="92"/>
        <v>0</v>
      </c>
      <c r="AJ314" s="410">
        <f t="shared" si="92"/>
        <v>0</v>
      </c>
      <c r="AK314" s="410">
        <f t="shared" si="92"/>
        <v>0</v>
      </c>
      <c r="AL314" s="410">
        <f t="shared" si="92"/>
        <v>0</v>
      </c>
      <c r="AM314" s="310"/>
    </row>
    <row r="315" spans="1:39" ht="15" outlineLevel="1">
      <c r="B315" s="313"/>
      <c r="C315" s="311"/>
      <c r="D315" s="315"/>
      <c r="E315" s="315"/>
      <c r="F315" s="315"/>
      <c r="G315" s="315"/>
      <c r="H315" s="315"/>
      <c r="I315" s="315"/>
      <c r="J315" s="315"/>
      <c r="K315" s="315"/>
      <c r="L315" s="315"/>
      <c r="M315" s="315"/>
      <c r="N315" s="290"/>
      <c r="O315" s="315"/>
      <c r="P315" s="315"/>
      <c r="Q315" s="315"/>
      <c r="R315" s="315"/>
      <c r="S315" s="315"/>
      <c r="T315" s="315"/>
      <c r="U315" s="315"/>
      <c r="V315" s="315"/>
      <c r="W315" s="315"/>
      <c r="X315" s="315"/>
      <c r="Y315" s="415"/>
      <c r="Z315" s="416"/>
      <c r="AA315" s="415"/>
      <c r="AB315" s="415"/>
      <c r="AC315" s="415"/>
      <c r="AD315" s="415"/>
      <c r="AE315" s="415"/>
      <c r="AF315" s="415"/>
      <c r="AG315" s="415"/>
      <c r="AH315" s="415"/>
      <c r="AI315" s="415"/>
      <c r="AJ315" s="415"/>
      <c r="AK315" s="415"/>
      <c r="AL315" s="415"/>
      <c r="AM315" s="312"/>
    </row>
    <row r="316" spans="1:39" ht="15" outlineLevel="1">
      <c r="A316" s="508">
        <v>13</v>
      </c>
      <c r="B316" s="313" t="s">
        <v>24</v>
      </c>
      <c r="C316" s="290" t="s">
        <v>25</v>
      </c>
      <c r="D316" s="294">
        <f>'7. Persistence Report'!AS65</f>
        <v>9175.4477740950006</v>
      </c>
      <c r="E316" s="294">
        <f>'7. Persistence Report'!AT65</f>
        <v>9175.4477740950006</v>
      </c>
      <c r="F316" s="294">
        <f>'7. Persistence Report'!AU65</f>
        <v>9175.4477740950006</v>
      </c>
      <c r="G316" s="294">
        <f>'7. Persistence Report'!AV65</f>
        <v>9175.4477740950006</v>
      </c>
      <c r="H316" s="294">
        <f>'7. Persistence Report'!AW65</f>
        <v>9175.4477740950006</v>
      </c>
      <c r="I316" s="294">
        <f>'7. Persistence Report'!AX65</f>
        <v>9175.4477740950006</v>
      </c>
      <c r="J316" s="294">
        <f>'7. Persistence Report'!AY65</f>
        <v>9175.4477740950006</v>
      </c>
      <c r="K316" s="294">
        <f>'7. Persistence Report'!AZ65</f>
        <v>9175.4477740950006</v>
      </c>
      <c r="L316" s="294">
        <f>'7. Persistence Report'!BA65</f>
        <v>9175.4477740950006</v>
      </c>
      <c r="M316" s="294">
        <f>'7. Persistence Report'!BB65</f>
        <v>9175.4477740950006</v>
      </c>
      <c r="N316" s="294">
        <v>12</v>
      </c>
      <c r="O316" s="294">
        <f>'7. Persistence Report'!N65</f>
        <v>5.7213767630000003</v>
      </c>
      <c r="P316" s="294">
        <f>'7. Persistence Report'!O65</f>
        <v>5.7213767630000003</v>
      </c>
      <c r="Q316" s="294">
        <f>'7. Persistence Report'!P65</f>
        <v>5.7213767630000003</v>
      </c>
      <c r="R316" s="294">
        <f>'7. Persistence Report'!Q65</f>
        <v>5.7213767630000003</v>
      </c>
      <c r="S316" s="294">
        <f>'7. Persistence Report'!R65</f>
        <v>5.7213767630000003</v>
      </c>
      <c r="T316" s="294">
        <f>'7. Persistence Report'!S65</f>
        <v>5.7213767630000003</v>
      </c>
      <c r="U316" s="294">
        <f>'7. Persistence Report'!T65</f>
        <v>5.7213767630000003</v>
      </c>
      <c r="V316" s="294">
        <f>'7. Persistence Report'!U65</f>
        <v>5.7213767630000003</v>
      </c>
      <c r="W316" s="294">
        <f>'7. Persistence Report'!V65</f>
        <v>5.7213767630000003</v>
      </c>
      <c r="X316" s="294">
        <f>'7. Persistence Report'!W65</f>
        <v>5.7213767630000003</v>
      </c>
      <c r="Y316" s="414"/>
      <c r="Z316" s="414">
        <f>'A. Rate Class Allocations'!H16</f>
        <v>8.2000000000000003E-2</v>
      </c>
      <c r="AA316" s="414">
        <f>'A. Rate Class Allocations'!I16</f>
        <v>0.91800000000000004</v>
      </c>
      <c r="AB316" s="414"/>
      <c r="AC316" s="414"/>
      <c r="AD316" s="414"/>
      <c r="AE316" s="414"/>
      <c r="AF316" s="414"/>
      <c r="AG316" s="414"/>
      <c r="AH316" s="414"/>
      <c r="AI316" s="414"/>
      <c r="AJ316" s="414"/>
      <c r="AK316" s="414"/>
      <c r="AL316" s="414"/>
      <c r="AM316" s="295">
        <f>SUM(Y316:AL316)</f>
        <v>1</v>
      </c>
    </row>
    <row r="317" spans="1:39" ht="15" outlineLevel="1">
      <c r="B317" s="293" t="s">
        <v>249</v>
      </c>
      <c r="C317" s="290" t="s">
        <v>163</v>
      </c>
      <c r="D317" s="294"/>
      <c r="E317" s="294"/>
      <c r="F317" s="294"/>
      <c r="G317" s="294"/>
      <c r="H317" s="294"/>
      <c r="I317" s="294"/>
      <c r="J317" s="294"/>
      <c r="K317" s="294"/>
      <c r="L317" s="294"/>
      <c r="M317" s="294"/>
      <c r="N317" s="294">
        <f>N316</f>
        <v>12</v>
      </c>
      <c r="O317" s="294"/>
      <c r="P317" s="294"/>
      <c r="Q317" s="294"/>
      <c r="R317" s="294"/>
      <c r="S317" s="294"/>
      <c r="T317" s="294"/>
      <c r="U317" s="294"/>
      <c r="V317" s="294"/>
      <c r="W317" s="294"/>
      <c r="X317" s="294"/>
      <c r="Y317" s="410">
        <f>Y316</f>
        <v>0</v>
      </c>
      <c r="Z317" s="410">
        <f>Z316</f>
        <v>8.2000000000000003E-2</v>
      </c>
      <c r="AA317" s="410">
        <f t="shared" ref="AA317:AL317" si="93">AA316</f>
        <v>0.91800000000000004</v>
      </c>
      <c r="AB317" s="410">
        <f t="shared" si="93"/>
        <v>0</v>
      </c>
      <c r="AC317" s="410">
        <f t="shared" si="93"/>
        <v>0</v>
      </c>
      <c r="AD317" s="410">
        <f t="shared" si="93"/>
        <v>0</v>
      </c>
      <c r="AE317" s="410">
        <f t="shared" si="93"/>
        <v>0</v>
      </c>
      <c r="AF317" s="410">
        <f t="shared" si="93"/>
        <v>0</v>
      </c>
      <c r="AG317" s="410">
        <f t="shared" si="93"/>
        <v>0</v>
      </c>
      <c r="AH317" s="410">
        <f t="shared" si="93"/>
        <v>0</v>
      </c>
      <c r="AI317" s="410">
        <f t="shared" si="93"/>
        <v>0</v>
      </c>
      <c r="AJ317" s="410">
        <f t="shared" si="93"/>
        <v>0</v>
      </c>
      <c r="AK317" s="410">
        <f t="shared" si="93"/>
        <v>0</v>
      </c>
      <c r="AL317" s="410">
        <f t="shared" si="93"/>
        <v>0</v>
      </c>
      <c r="AM317" s="310"/>
    </row>
    <row r="318" spans="1:39" ht="15" outlineLevel="1">
      <c r="B318" s="313"/>
      <c r="C318" s="311"/>
      <c r="D318" s="315"/>
      <c r="E318" s="315"/>
      <c r="F318" s="315"/>
      <c r="G318" s="315"/>
      <c r="H318" s="315"/>
      <c r="I318" s="315"/>
      <c r="J318" s="315"/>
      <c r="K318" s="315"/>
      <c r="L318" s="315"/>
      <c r="M318" s="315"/>
      <c r="N318" s="290"/>
      <c r="O318" s="315"/>
      <c r="P318" s="315"/>
      <c r="Q318" s="315"/>
      <c r="R318" s="315"/>
      <c r="S318" s="315"/>
      <c r="T318" s="315"/>
      <c r="U318" s="315"/>
      <c r="V318" s="315"/>
      <c r="W318" s="315"/>
      <c r="X318" s="315"/>
      <c r="Y318" s="415"/>
      <c r="Z318" s="415"/>
      <c r="AA318" s="415"/>
      <c r="AB318" s="415"/>
      <c r="AC318" s="415"/>
      <c r="AD318" s="415"/>
      <c r="AE318" s="415"/>
      <c r="AF318" s="415"/>
      <c r="AG318" s="415"/>
      <c r="AH318" s="415"/>
      <c r="AI318" s="415"/>
      <c r="AJ318" s="415"/>
      <c r="AK318" s="415"/>
      <c r="AL318" s="415"/>
      <c r="AM318" s="312"/>
    </row>
    <row r="319" spans="1:39" ht="15" outlineLevel="1">
      <c r="A319" s="508">
        <v>14</v>
      </c>
      <c r="B319" s="313" t="s">
        <v>20</v>
      </c>
      <c r="C319" s="290" t="s">
        <v>25</v>
      </c>
      <c r="D319" s="294">
        <f>'7. Persistence Report'!AS63</f>
        <v>823663.05254856602</v>
      </c>
      <c r="E319" s="294">
        <f>'7. Persistence Report'!AT63</f>
        <v>823663.05254856602</v>
      </c>
      <c r="F319" s="294">
        <f>'7. Persistence Report'!AU63</f>
        <v>823663.05254856602</v>
      </c>
      <c r="G319" s="294">
        <f>'7. Persistence Report'!AV63</f>
        <v>823663.05254856602</v>
      </c>
      <c r="H319" s="294">
        <f>'7. Persistence Report'!AW63</f>
        <v>0</v>
      </c>
      <c r="I319" s="294">
        <f>'7. Persistence Report'!AX63</f>
        <v>0</v>
      </c>
      <c r="J319" s="294">
        <f>'7. Persistence Report'!AY63</f>
        <v>0</v>
      </c>
      <c r="K319" s="294">
        <f>'7. Persistence Report'!AZ63</f>
        <v>0</v>
      </c>
      <c r="L319" s="294">
        <f>'7. Persistence Report'!BA63</f>
        <v>0</v>
      </c>
      <c r="M319" s="294">
        <f>'7. Persistence Report'!BB63</f>
        <v>0</v>
      </c>
      <c r="N319" s="294">
        <v>12</v>
      </c>
      <c r="O319" s="294">
        <f>'7. Persistence Report'!N63</f>
        <v>149.815502587</v>
      </c>
      <c r="P319" s="294">
        <f>'7. Persistence Report'!O63</f>
        <v>149.815502587</v>
      </c>
      <c r="Q319" s="294">
        <f>'7. Persistence Report'!P63</f>
        <v>149.815502587</v>
      </c>
      <c r="R319" s="294">
        <f>'7. Persistence Report'!Q63</f>
        <v>149.815502587</v>
      </c>
      <c r="S319" s="294">
        <f>'7. Persistence Report'!R63</f>
        <v>0</v>
      </c>
      <c r="T319" s="294">
        <f>'7. Persistence Report'!S63</f>
        <v>0</v>
      </c>
      <c r="U319" s="294">
        <f>'7. Persistence Report'!T63</f>
        <v>0</v>
      </c>
      <c r="V319" s="294">
        <f>'7. Persistence Report'!U63</f>
        <v>0</v>
      </c>
      <c r="W319" s="294">
        <f>'7. Persistence Report'!V63</f>
        <v>0</v>
      </c>
      <c r="X319" s="294">
        <f>'7. Persistence Report'!W63</f>
        <v>0</v>
      </c>
      <c r="Y319" s="414"/>
      <c r="Z319" s="414">
        <f>'A. Rate Class Allocations'!K17</f>
        <v>1</v>
      </c>
      <c r="AA319" s="502"/>
      <c r="AB319" s="414"/>
      <c r="AC319" s="414"/>
      <c r="AD319" s="414"/>
      <c r="AE319" s="414"/>
      <c r="AF319" s="414"/>
      <c r="AG319" s="414"/>
      <c r="AH319" s="414"/>
      <c r="AI319" s="414"/>
      <c r="AJ319" s="414"/>
      <c r="AK319" s="414"/>
      <c r="AL319" s="414"/>
      <c r="AM319" s="295">
        <f>SUM(Y319:AL319)</f>
        <v>1</v>
      </c>
    </row>
    <row r="320" spans="1:39" ht="15" outlineLevel="1">
      <c r="B320" s="293" t="s">
        <v>249</v>
      </c>
      <c r="C320" s="290" t="s">
        <v>163</v>
      </c>
      <c r="D320" s="294">
        <f>'7. Persistence Report'!AS88+'7. Persistence Report'!AS89</f>
        <v>1842896.6066134002</v>
      </c>
      <c r="E320" s="294">
        <f>'7. Persistence Report'!AT88+'7. Persistence Report'!AT89</f>
        <v>1842896.6066134002</v>
      </c>
      <c r="F320" s="294">
        <f>'7. Persistence Report'!AU88+'7. Persistence Report'!AU89</f>
        <v>1842896.6066134002</v>
      </c>
      <c r="G320" s="294">
        <f>'7. Persistence Report'!AV88+'7. Persistence Report'!AV89</f>
        <v>1842896.6066134002</v>
      </c>
      <c r="H320" s="294">
        <f>'7. Persistence Report'!AW88+'7. Persistence Report'!AW89</f>
        <v>0</v>
      </c>
      <c r="I320" s="294">
        <f>'7. Persistence Report'!AX88+'7. Persistence Report'!AX89</f>
        <v>0</v>
      </c>
      <c r="J320" s="294">
        <f>'7. Persistence Report'!AY88+'7. Persistence Report'!AY89</f>
        <v>0</v>
      </c>
      <c r="K320" s="294">
        <f>'7. Persistence Report'!AZ88+'7. Persistence Report'!AZ89</f>
        <v>0</v>
      </c>
      <c r="L320" s="294">
        <f>'7. Persistence Report'!BA88+'7. Persistence Report'!BA89</f>
        <v>0</v>
      </c>
      <c r="M320" s="294">
        <f>'7. Persistence Report'!BB88+'7. Persistence Report'!BB89</f>
        <v>0</v>
      </c>
      <c r="N320" s="294">
        <f>N319</f>
        <v>12</v>
      </c>
      <c r="O320" s="294">
        <f>'7. Persistence Report'!N88+'7. Persistence Report'!N89</f>
        <v>335.203188313</v>
      </c>
      <c r="P320" s="294">
        <f>'7. Persistence Report'!O88+'7. Persistence Report'!O89</f>
        <v>335.203188313</v>
      </c>
      <c r="Q320" s="294">
        <f>'7. Persistence Report'!P88+'7. Persistence Report'!P89</f>
        <v>335.203188313</v>
      </c>
      <c r="R320" s="294">
        <f>'7. Persistence Report'!Q88+'7. Persistence Report'!Q89</f>
        <v>335.203188313</v>
      </c>
      <c r="S320" s="294">
        <f>'7. Persistence Report'!R88+'7. Persistence Report'!R89</f>
        <v>0</v>
      </c>
      <c r="T320" s="294">
        <f>'7. Persistence Report'!S88+'7. Persistence Report'!S89</f>
        <v>0</v>
      </c>
      <c r="U320" s="294">
        <f>'7. Persistence Report'!T88+'7. Persistence Report'!T89</f>
        <v>0</v>
      </c>
      <c r="V320" s="294">
        <f>'7. Persistence Report'!U88+'7. Persistence Report'!U89</f>
        <v>0</v>
      </c>
      <c r="W320" s="294">
        <f>'7. Persistence Report'!V88+'7. Persistence Report'!V89</f>
        <v>0</v>
      </c>
      <c r="X320" s="294">
        <f>'7. Persistence Report'!W88+'7. Persistence Report'!W89</f>
        <v>0</v>
      </c>
      <c r="Y320" s="410">
        <f>Y319</f>
        <v>0</v>
      </c>
      <c r="Z320" s="410">
        <f>Z319</f>
        <v>1</v>
      </c>
      <c r="AA320" s="410">
        <f t="shared" ref="AA320:AL320" si="94">AA319</f>
        <v>0</v>
      </c>
      <c r="AB320" s="410">
        <f t="shared" si="94"/>
        <v>0</v>
      </c>
      <c r="AC320" s="410">
        <f t="shared" si="94"/>
        <v>0</v>
      </c>
      <c r="AD320" s="410">
        <f t="shared" si="94"/>
        <v>0</v>
      </c>
      <c r="AE320" s="410">
        <f t="shared" si="94"/>
        <v>0</v>
      </c>
      <c r="AF320" s="410">
        <f t="shared" si="94"/>
        <v>0</v>
      </c>
      <c r="AG320" s="410">
        <f t="shared" si="94"/>
        <v>0</v>
      </c>
      <c r="AH320" s="410">
        <f t="shared" si="94"/>
        <v>0</v>
      </c>
      <c r="AI320" s="410">
        <f t="shared" si="94"/>
        <v>0</v>
      </c>
      <c r="AJ320" s="410">
        <f t="shared" si="94"/>
        <v>0</v>
      </c>
      <c r="AK320" s="410">
        <f t="shared" si="94"/>
        <v>0</v>
      </c>
      <c r="AL320" s="410">
        <f t="shared" si="94"/>
        <v>0</v>
      </c>
      <c r="AM320" s="310"/>
    </row>
    <row r="321" spans="1:39" ht="15" outlineLevel="1">
      <c r="B321" s="313"/>
      <c r="C321" s="311"/>
      <c r="D321" s="315"/>
      <c r="E321" s="315"/>
      <c r="F321" s="315"/>
      <c r="G321" s="315"/>
      <c r="H321" s="315"/>
      <c r="I321" s="315"/>
      <c r="J321" s="315"/>
      <c r="K321" s="315"/>
      <c r="L321" s="315"/>
      <c r="M321" s="315"/>
      <c r="N321" s="290"/>
      <c r="O321" s="315"/>
      <c r="P321" s="315"/>
      <c r="Q321" s="315"/>
      <c r="R321" s="315"/>
      <c r="S321" s="315"/>
      <c r="T321" s="315"/>
      <c r="U321" s="315"/>
      <c r="V321" s="315"/>
      <c r="W321" s="315"/>
      <c r="X321" s="315"/>
      <c r="Y321" s="415"/>
      <c r="Z321" s="416"/>
      <c r="AA321" s="415"/>
      <c r="AB321" s="415"/>
      <c r="AC321" s="415"/>
      <c r="AD321" s="415"/>
      <c r="AE321" s="415"/>
      <c r="AF321" s="415"/>
      <c r="AG321" s="415"/>
      <c r="AH321" s="415"/>
      <c r="AI321" s="415"/>
      <c r="AJ321" s="415"/>
      <c r="AK321" s="415"/>
      <c r="AL321" s="415"/>
      <c r="AM321" s="312"/>
    </row>
    <row r="322" spans="1:39" s="282" customFormat="1" ht="15" outlineLevel="1">
      <c r="A322" s="508">
        <v>15</v>
      </c>
      <c r="B322" s="313" t="s">
        <v>485</v>
      </c>
      <c r="C322" s="290" t="s">
        <v>25</v>
      </c>
      <c r="D322" s="294"/>
      <c r="E322" s="294"/>
      <c r="F322" s="294"/>
      <c r="G322" s="294"/>
      <c r="H322" s="294"/>
      <c r="I322" s="294"/>
      <c r="J322" s="294"/>
      <c r="K322" s="294"/>
      <c r="L322" s="294"/>
      <c r="M322" s="294"/>
      <c r="N322" s="290"/>
      <c r="O322" s="294"/>
      <c r="P322" s="294"/>
      <c r="Q322" s="294"/>
      <c r="R322" s="294"/>
      <c r="S322" s="294"/>
      <c r="T322" s="294"/>
      <c r="U322" s="294"/>
      <c r="V322" s="294"/>
      <c r="W322" s="294"/>
      <c r="X322" s="294"/>
      <c r="Y322" s="414"/>
      <c r="Z322" s="414"/>
      <c r="AA322" s="414"/>
      <c r="AB322" s="414"/>
      <c r="AC322" s="414"/>
      <c r="AD322" s="414"/>
      <c r="AE322" s="414"/>
      <c r="AF322" s="414"/>
      <c r="AG322" s="414"/>
      <c r="AH322" s="414"/>
      <c r="AI322" s="414"/>
      <c r="AJ322" s="414"/>
      <c r="AK322" s="414"/>
      <c r="AL322" s="414"/>
      <c r="AM322" s="295">
        <f>SUM(Y322:AL322)</f>
        <v>0</v>
      </c>
    </row>
    <row r="323" spans="1:39" s="282" customFormat="1" ht="15" outlineLevel="1">
      <c r="A323" s="508"/>
      <c r="B323" s="314" t="s">
        <v>249</v>
      </c>
      <c r="C323" s="290" t="s">
        <v>163</v>
      </c>
      <c r="D323" s="294"/>
      <c r="E323" s="294"/>
      <c r="F323" s="294"/>
      <c r="G323" s="294"/>
      <c r="H323" s="294"/>
      <c r="I323" s="294"/>
      <c r="J323" s="294"/>
      <c r="K323" s="294"/>
      <c r="L323" s="294"/>
      <c r="M323" s="294"/>
      <c r="N323" s="290"/>
      <c r="O323" s="294"/>
      <c r="P323" s="294"/>
      <c r="Q323" s="294"/>
      <c r="R323" s="294"/>
      <c r="S323" s="294"/>
      <c r="T323" s="294"/>
      <c r="U323" s="294"/>
      <c r="V323" s="294"/>
      <c r="W323" s="294"/>
      <c r="X323" s="294"/>
      <c r="Y323" s="410">
        <f>Y322</f>
        <v>0</v>
      </c>
      <c r="Z323" s="410">
        <f>Z322</f>
        <v>0</v>
      </c>
      <c r="AA323" s="410">
        <f t="shared" ref="AA323:AL323" si="95">AA322</f>
        <v>0</v>
      </c>
      <c r="AB323" s="410">
        <f t="shared" si="95"/>
        <v>0</v>
      </c>
      <c r="AC323" s="410">
        <f t="shared" si="95"/>
        <v>0</v>
      </c>
      <c r="AD323" s="410">
        <f t="shared" si="95"/>
        <v>0</v>
      </c>
      <c r="AE323" s="410">
        <f t="shared" si="95"/>
        <v>0</v>
      </c>
      <c r="AF323" s="410">
        <f t="shared" si="95"/>
        <v>0</v>
      </c>
      <c r="AG323" s="410">
        <f t="shared" si="95"/>
        <v>0</v>
      </c>
      <c r="AH323" s="410">
        <f t="shared" si="95"/>
        <v>0</v>
      </c>
      <c r="AI323" s="410">
        <f t="shared" si="95"/>
        <v>0</v>
      </c>
      <c r="AJ323" s="410">
        <f t="shared" si="95"/>
        <v>0</v>
      </c>
      <c r="AK323" s="410">
        <f t="shared" si="95"/>
        <v>0</v>
      </c>
      <c r="AL323" s="410">
        <f t="shared" si="95"/>
        <v>0</v>
      </c>
      <c r="AM323" s="310"/>
    </row>
    <row r="324" spans="1:39" s="282" customFormat="1" ht="15" outlineLevel="1">
      <c r="A324" s="508"/>
      <c r="B324" s="313"/>
      <c r="C324" s="311"/>
      <c r="D324" s="315"/>
      <c r="E324" s="315"/>
      <c r="F324" s="315"/>
      <c r="G324" s="315"/>
      <c r="H324" s="315"/>
      <c r="I324" s="315"/>
      <c r="J324" s="315"/>
      <c r="K324" s="315"/>
      <c r="L324" s="315"/>
      <c r="M324" s="315"/>
      <c r="N324" s="290"/>
      <c r="O324" s="315"/>
      <c r="P324" s="315"/>
      <c r="Q324" s="315"/>
      <c r="R324" s="315"/>
      <c r="S324" s="315"/>
      <c r="T324" s="315"/>
      <c r="U324" s="315"/>
      <c r="V324" s="315"/>
      <c r="W324" s="315"/>
      <c r="X324" s="315"/>
      <c r="Y324" s="417"/>
      <c r="Z324" s="415"/>
      <c r="AA324" s="415"/>
      <c r="AB324" s="415"/>
      <c r="AC324" s="415"/>
      <c r="AD324" s="415"/>
      <c r="AE324" s="415"/>
      <c r="AF324" s="415"/>
      <c r="AG324" s="415"/>
      <c r="AH324" s="415"/>
      <c r="AI324" s="415"/>
      <c r="AJ324" s="415"/>
      <c r="AK324" s="415"/>
      <c r="AL324" s="415"/>
      <c r="AM324" s="312"/>
    </row>
    <row r="325" spans="1:39" s="282" customFormat="1" ht="30" outlineLevel="1">
      <c r="A325" s="508">
        <v>16</v>
      </c>
      <c r="B325" s="313" t="s">
        <v>486</v>
      </c>
      <c r="C325" s="290" t="s">
        <v>25</v>
      </c>
      <c r="D325" s="294">
        <f>'7. Persistence Report'!AS64</f>
        <v>8162.6809999999996</v>
      </c>
      <c r="E325" s="294">
        <f>'7. Persistence Report'!AT64</f>
        <v>0</v>
      </c>
      <c r="F325" s="294">
        <f>'7. Persistence Report'!AU64</f>
        <v>0</v>
      </c>
      <c r="G325" s="294">
        <f>'7. Persistence Report'!AV64</f>
        <v>0</v>
      </c>
      <c r="H325" s="294">
        <f>'7. Persistence Report'!AW64</f>
        <v>0</v>
      </c>
      <c r="I325" s="294">
        <f>'7. Persistence Report'!AX64</f>
        <v>0</v>
      </c>
      <c r="J325" s="294">
        <f>'7. Persistence Report'!AY64</f>
        <v>0</v>
      </c>
      <c r="K325" s="294">
        <f>'7. Persistence Report'!AZ64</f>
        <v>0</v>
      </c>
      <c r="L325" s="294">
        <f>'7. Persistence Report'!BA64</f>
        <v>0</v>
      </c>
      <c r="M325" s="294">
        <f>'7. Persistence Report'!BB64</f>
        <v>0</v>
      </c>
      <c r="N325" s="290"/>
      <c r="O325" s="294">
        <f>'7. Persistence Report'!N64</f>
        <v>547.08699999999999</v>
      </c>
      <c r="P325" s="294">
        <f>'7. Persistence Report'!O64</f>
        <v>0</v>
      </c>
      <c r="Q325" s="294">
        <f>'7. Persistence Report'!P64</f>
        <v>0</v>
      </c>
      <c r="R325" s="294">
        <f>'7. Persistence Report'!Q64</f>
        <v>0</v>
      </c>
      <c r="S325" s="294">
        <f>'7. Persistence Report'!R64</f>
        <v>0</v>
      </c>
      <c r="T325" s="294">
        <f>'7. Persistence Report'!S64</f>
        <v>0</v>
      </c>
      <c r="U325" s="294">
        <f>'7. Persistence Report'!T64</f>
        <v>0</v>
      </c>
      <c r="V325" s="294">
        <f>'7. Persistence Report'!U64</f>
        <v>0</v>
      </c>
      <c r="W325" s="294">
        <f>'7. Persistence Report'!V64</f>
        <v>0</v>
      </c>
      <c r="X325" s="294">
        <f>'7. Persistence Report'!W64</f>
        <v>0</v>
      </c>
      <c r="Y325" s="414"/>
      <c r="Z325" s="414">
        <f>'A. Rate Class Allocations'!H18</f>
        <v>1</v>
      </c>
      <c r="AA325" s="414"/>
      <c r="AB325" s="414"/>
      <c r="AC325" s="414"/>
      <c r="AD325" s="414"/>
      <c r="AE325" s="414"/>
      <c r="AF325" s="414"/>
      <c r="AG325" s="414"/>
      <c r="AH325" s="414"/>
      <c r="AI325" s="414"/>
      <c r="AJ325" s="414"/>
      <c r="AK325" s="414"/>
      <c r="AL325" s="414"/>
      <c r="AM325" s="295">
        <f>SUM(Y325:AL325)</f>
        <v>1</v>
      </c>
    </row>
    <row r="326" spans="1:39" s="282" customFormat="1" ht="15" outlineLevel="1">
      <c r="A326" s="508"/>
      <c r="B326" s="314" t="s">
        <v>249</v>
      </c>
      <c r="C326" s="290" t="s">
        <v>163</v>
      </c>
      <c r="D326" s="294"/>
      <c r="E326" s="294"/>
      <c r="F326" s="294"/>
      <c r="G326" s="294"/>
      <c r="H326" s="294"/>
      <c r="I326" s="294"/>
      <c r="J326" s="294"/>
      <c r="K326" s="294"/>
      <c r="L326" s="294"/>
      <c r="M326" s="294"/>
      <c r="N326" s="290"/>
      <c r="O326" s="294"/>
      <c r="P326" s="294"/>
      <c r="Q326" s="294"/>
      <c r="R326" s="294"/>
      <c r="S326" s="294"/>
      <c r="T326" s="294"/>
      <c r="U326" s="294"/>
      <c r="V326" s="294"/>
      <c r="W326" s="294"/>
      <c r="X326" s="294"/>
      <c r="Y326" s="410">
        <f>Y325</f>
        <v>0</v>
      </c>
      <c r="Z326" s="410">
        <f>Z325</f>
        <v>1</v>
      </c>
      <c r="AA326" s="410">
        <f t="shared" ref="AA326:AL326" si="96">AA325</f>
        <v>0</v>
      </c>
      <c r="AB326" s="410">
        <f t="shared" si="96"/>
        <v>0</v>
      </c>
      <c r="AC326" s="410">
        <f t="shared" si="96"/>
        <v>0</v>
      </c>
      <c r="AD326" s="410">
        <f t="shared" si="96"/>
        <v>0</v>
      </c>
      <c r="AE326" s="410">
        <f t="shared" si="96"/>
        <v>0</v>
      </c>
      <c r="AF326" s="410">
        <f t="shared" si="96"/>
        <v>0</v>
      </c>
      <c r="AG326" s="410">
        <f t="shared" si="96"/>
        <v>0</v>
      </c>
      <c r="AH326" s="410">
        <f t="shared" si="96"/>
        <v>0</v>
      </c>
      <c r="AI326" s="410">
        <f t="shared" si="96"/>
        <v>0</v>
      </c>
      <c r="AJ326" s="410">
        <f t="shared" si="96"/>
        <v>0</v>
      </c>
      <c r="AK326" s="410">
        <f t="shared" si="96"/>
        <v>0</v>
      </c>
      <c r="AL326" s="410">
        <f t="shared" si="96"/>
        <v>0</v>
      </c>
      <c r="AM326" s="310"/>
    </row>
    <row r="327" spans="1:39" s="282" customFormat="1" ht="15" outlineLevel="1">
      <c r="A327" s="508"/>
      <c r="B327" s="313"/>
      <c r="C327" s="311"/>
      <c r="D327" s="315"/>
      <c r="E327" s="315"/>
      <c r="F327" s="315"/>
      <c r="G327" s="315"/>
      <c r="H327" s="315"/>
      <c r="I327" s="315"/>
      <c r="J327" s="315"/>
      <c r="K327" s="315"/>
      <c r="L327" s="315"/>
      <c r="M327" s="315"/>
      <c r="N327" s="290"/>
      <c r="O327" s="315"/>
      <c r="P327" s="315"/>
      <c r="Q327" s="315"/>
      <c r="R327" s="315"/>
      <c r="S327" s="315"/>
      <c r="T327" s="315"/>
      <c r="U327" s="315"/>
      <c r="V327" s="315"/>
      <c r="W327" s="315"/>
      <c r="X327" s="315"/>
      <c r="Y327" s="417"/>
      <c r="Z327" s="415"/>
      <c r="AA327" s="415"/>
      <c r="AB327" s="415"/>
      <c r="AC327" s="415"/>
      <c r="AD327" s="415"/>
      <c r="AE327" s="415"/>
      <c r="AF327" s="415"/>
      <c r="AG327" s="415"/>
      <c r="AH327" s="415"/>
      <c r="AI327" s="415"/>
      <c r="AJ327" s="415"/>
      <c r="AK327" s="415"/>
      <c r="AL327" s="415"/>
      <c r="AM327" s="312"/>
    </row>
    <row r="328" spans="1:39" ht="15" outlineLevel="1">
      <c r="A328" s="508">
        <v>17</v>
      </c>
      <c r="B328" s="313" t="s">
        <v>9</v>
      </c>
      <c r="C328" s="290" t="s">
        <v>25</v>
      </c>
      <c r="D328" s="294"/>
      <c r="E328" s="294"/>
      <c r="F328" s="294"/>
      <c r="G328" s="294"/>
      <c r="H328" s="294"/>
      <c r="I328" s="294"/>
      <c r="J328" s="294"/>
      <c r="K328" s="294"/>
      <c r="L328" s="294"/>
      <c r="M328" s="294"/>
      <c r="N328" s="290"/>
      <c r="O328" s="294"/>
      <c r="P328" s="294"/>
      <c r="Q328" s="294"/>
      <c r="R328" s="294"/>
      <c r="S328" s="294"/>
      <c r="T328" s="294"/>
      <c r="U328" s="294"/>
      <c r="V328" s="294"/>
      <c r="W328" s="294"/>
      <c r="X328" s="294"/>
      <c r="Y328" s="414"/>
      <c r="Z328" s="414"/>
      <c r="AA328" s="414"/>
      <c r="AB328" s="414"/>
      <c r="AC328" s="414"/>
      <c r="AD328" s="414"/>
      <c r="AE328" s="414"/>
      <c r="AF328" s="414"/>
      <c r="AG328" s="414"/>
      <c r="AH328" s="414"/>
      <c r="AI328" s="414"/>
      <c r="AJ328" s="414"/>
      <c r="AK328" s="414"/>
      <c r="AL328" s="414"/>
      <c r="AM328" s="295">
        <f>SUM(Y328:AL328)</f>
        <v>0</v>
      </c>
    </row>
    <row r="329" spans="1:39" ht="15" outlineLevel="1">
      <c r="B329" s="293" t="s">
        <v>249</v>
      </c>
      <c r="C329" s="290" t="s">
        <v>163</v>
      </c>
      <c r="D329" s="294"/>
      <c r="E329" s="294"/>
      <c r="F329" s="294"/>
      <c r="G329" s="294"/>
      <c r="H329" s="294"/>
      <c r="I329" s="294"/>
      <c r="J329" s="294"/>
      <c r="K329" s="294"/>
      <c r="L329" s="294"/>
      <c r="M329" s="294"/>
      <c r="N329" s="290"/>
      <c r="O329" s="294"/>
      <c r="P329" s="294"/>
      <c r="Q329" s="294"/>
      <c r="R329" s="294"/>
      <c r="S329" s="294"/>
      <c r="T329" s="294"/>
      <c r="U329" s="294"/>
      <c r="V329" s="294"/>
      <c r="W329" s="294"/>
      <c r="X329" s="294"/>
      <c r="Y329" s="410">
        <f>Y328</f>
        <v>0</v>
      </c>
      <c r="Z329" s="410">
        <f>Z328</f>
        <v>0</v>
      </c>
      <c r="AA329" s="410">
        <f t="shared" ref="AA329:AL329" si="97">AA328</f>
        <v>0</v>
      </c>
      <c r="AB329" s="410">
        <f t="shared" si="97"/>
        <v>0</v>
      </c>
      <c r="AC329" s="410">
        <f t="shared" si="97"/>
        <v>0</v>
      </c>
      <c r="AD329" s="410">
        <f t="shared" si="97"/>
        <v>0</v>
      </c>
      <c r="AE329" s="410">
        <f t="shared" si="97"/>
        <v>0</v>
      </c>
      <c r="AF329" s="410">
        <f t="shared" si="97"/>
        <v>0</v>
      </c>
      <c r="AG329" s="410">
        <f t="shared" si="97"/>
        <v>0</v>
      </c>
      <c r="AH329" s="410">
        <f t="shared" si="97"/>
        <v>0</v>
      </c>
      <c r="AI329" s="410">
        <f t="shared" si="97"/>
        <v>0</v>
      </c>
      <c r="AJ329" s="410">
        <f t="shared" si="97"/>
        <v>0</v>
      </c>
      <c r="AK329" s="410">
        <f t="shared" si="97"/>
        <v>0</v>
      </c>
      <c r="AL329" s="410">
        <f t="shared" si="97"/>
        <v>0</v>
      </c>
      <c r="AM329" s="310"/>
    </row>
    <row r="330" spans="1:39" ht="15" outlineLevel="1">
      <c r="B330" s="314"/>
      <c r="C330" s="304"/>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418"/>
      <c r="Z330" s="419"/>
      <c r="AA330" s="419"/>
      <c r="AB330" s="419"/>
      <c r="AC330" s="419"/>
      <c r="AD330" s="419"/>
      <c r="AE330" s="419"/>
      <c r="AF330" s="419"/>
      <c r="AG330" s="419"/>
      <c r="AH330" s="419"/>
      <c r="AI330" s="419"/>
      <c r="AJ330" s="419"/>
      <c r="AK330" s="419"/>
      <c r="AL330" s="419"/>
      <c r="AM330" s="316"/>
    </row>
    <row r="331" spans="1:39" ht="15.75" outlineLevel="1">
      <c r="A331" s="509"/>
      <c r="B331" s="287" t="s">
        <v>10</v>
      </c>
      <c r="C331" s="288"/>
      <c r="D331" s="288"/>
      <c r="E331" s="288"/>
      <c r="F331" s="288"/>
      <c r="G331" s="288"/>
      <c r="H331" s="288"/>
      <c r="I331" s="288"/>
      <c r="J331" s="288"/>
      <c r="K331" s="288"/>
      <c r="L331" s="288"/>
      <c r="M331" s="288"/>
      <c r="N331" s="289"/>
      <c r="O331" s="288"/>
      <c r="P331" s="288"/>
      <c r="Q331" s="288"/>
      <c r="R331" s="288"/>
      <c r="S331" s="288"/>
      <c r="T331" s="288"/>
      <c r="U331" s="288"/>
      <c r="V331" s="288"/>
      <c r="W331" s="288"/>
      <c r="X331" s="288"/>
      <c r="Y331" s="413"/>
      <c r="Z331" s="413"/>
      <c r="AA331" s="413"/>
      <c r="AB331" s="413"/>
      <c r="AC331" s="413"/>
      <c r="AD331" s="413"/>
      <c r="AE331" s="413"/>
      <c r="AF331" s="413"/>
      <c r="AG331" s="413"/>
      <c r="AH331" s="413"/>
      <c r="AI331" s="413"/>
      <c r="AJ331" s="413"/>
      <c r="AK331" s="413"/>
      <c r="AL331" s="413"/>
      <c r="AM331" s="291"/>
    </row>
    <row r="332" spans="1:39" ht="15" outlineLevel="1">
      <c r="A332" s="508">
        <v>18</v>
      </c>
      <c r="B332" s="314" t="s">
        <v>11</v>
      </c>
      <c r="C332" s="290" t="s">
        <v>25</v>
      </c>
      <c r="D332" s="294"/>
      <c r="E332" s="294"/>
      <c r="F332" s="294"/>
      <c r="G332" s="294"/>
      <c r="H332" s="294"/>
      <c r="I332" s="294"/>
      <c r="J332" s="294"/>
      <c r="K332" s="294"/>
      <c r="L332" s="294"/>
      <c r="M332" s="294"/>
      <c r="N332" s="294">
        <v>12</v>
      </c>
      <c r="O332" s="294"/>
      <c r="P332" s="294"/>
      <c r="Q332" s="294"/>
      <c r="R332" s="294"/>
      <c r="S332" s="294"/>
      <c r="T332" s="294"/>
      <c r="U332" s="294"/>
      <c r="V332" s="294"/>
      <c r="W332" s="294"/>
      <c r="X332" s="294"/>
      <c r="Y332" s="425"/>
      <c r="Z332" s="414"/>
      <c r="AA332" s="414">
        <f>'A. Rate Class Allocations'!L20</f>
        <v>1</v>
      </c>
      <c r="AB332" s="414"/>
      <c r="AC332" s="414"/>
      <c r="AD332" s="414"/>
      <c r="AE332" s="414"/>
      <c r="AF332" s="414"/>
      <c r="AG332" s="414"/>
      <c r="AH332" s="414"/>
      <c r="AI332" s="414"/>
      <c r="AJ332" s="414"/>
      <c r="AK332" s="414"/>
      <c r="AL332" s="414"/>
      <c r="AM332" s="295">
        <f>SUM(Y332:AL332)</f>
        <v>1</v>
      </c>
    </row>
    <row r="333" spans="1:39" ht="15" outlineLevel="1">
      <c r="B333" s="293" t="s">
        <v>249</v>
      </c>
      <c r="C333" s="290" t="s">
        <v>163</v>
      </c>
      <c r="D333" s="294">
        <f>'7. Persistence Report'!AS108</f>
        <v>624036</v>
      </c>
      <c r="E333" s="294">
        <f>'7. Persistence Report'!AT108</f>
        <v>624036</v>
      </c>
      <c r="F333" s="294">
        <f>'7. Persistence Report'!AU108</f>
        <v>624036</v>
      </c>
      <c r="G333" s="294">
        <f>'7. Persistence Report'!AV108</f>
        <v>624036</v>
      </c>
      <c r="H333" s="294">
        <f>'7. Persistence Report'!AW108</f>
        <v>624036</v>
      </c>
      <c r="I333" s="294">
        <f>'7. Persistence Report'!AX108</f>
        <v>362880</v>
      </c>
      <c r="J333" s="294">
        <f>'7. Persistence Report'!AY108</f>
        <v>362880</v>
      </c>
      <c r="K333" s="294">
        <f>'7. Persistence Report'!AZ108</f>
        <v>362880</v>
      </c>
      <c r="L333" s="294">
        <f>'7. Persistence Report'!BA108</f>
        <v>362880</v>
      </c>
      <c r="M333" s="294">
        <f>'7. Persistence Report'!BB108</f>
        <v>362880</v>
      </c>
      <c r="N333" s="294">
        <f>N332</f>
        <v>12</v>
      </c>
      <c r="O333" s="294">
        <f>'7. Persistence Report'!N108</f>
        <v>58.776000000000003</v>
      </c>
      <c r="P333" s="294">
        <f>'7. Persistence Report'!O108</f>
        <v>58.776000000000003</v>
      </c>
      <c r="Q333" s="294">
        <f>'7. Persistence Report'!P108</f>
        <v>58.776000000000003</v>
      </c>
      <c r="R333" s="294">
        <f>'7. Persistence Report'!Q108</f>
        <v>58.776000000000003</v>
      </c>
      <c r="S333" s="294">
        <f>'7. Persistence Report'!R108</f>
        <v>58.776000000000003</v>
      </c>
      <c r="T333" s="294">
        <f>'7. Persistence Report'!S108</f>
        <v>34.286000000000001</v>
      </c>
      <c r="U333" s="294">
        <f>'7. Persistence Report'!T108</f>
        <v>34.286000000000001</v>
      </c>
      <c r="V333" s="294">
        <f>'7. Persistence Report'!U108</f>
        <v>34.286000000000001</v>
      </c>
      <c r="W333" s="294">
        <f>'7. Persistence Report'!V108</f>
        <v>34.286000000000001</v>
      </c>
      <c r="X333" s="294">
        <f>'7. Persistence Report'!W108</f>
        <v>34.286000000000001</v>
      </c>
      <c r="Y333" s="410">
        <f>Y332</f>
        <v>0</v>
      </c>
      <c r="Z333" s="410">
        <f>Z332</f>
        <v>0</v>
      </c>
      <c r="AA333" s="410">
        <f t="shared" ref="AA333:AL333" si="98">AA332</f>
        <v>1</v>
      </c>
      <c r="AB333" s="410">
        <f t="shared" si="98"/>
        <v>0</v>
      </c>
      <c r="AC333" s="410">
        <f t="shared" si="98"/>
        <v>0</v>
      </c>
      <c r="AD333" s="410">
        <f t="shared" si="98"/>
        <v>0</v>
      </c>
      <c r="AE333" s="410">
        <f t="shared" si="98"/>
        <v>0</v>
      </c>
      <c r="AF333" s="410">
        <f t="shared" si="98"/>
        <v>0</v>
      </c>
      <c r="AG333" s="410">
        <f t="shared" si="98"/>
        <v>0</v>
      </c>
      <c r="AH333" s="410">
        <f t="shared" si="98"/>
        <v>0</v>
      </c>
      <c r="AI333" s="410">
        <f t="shared" si="98"/>
        <v>0</v>
      </c>
      <c r="AJ333" s="410">
        <f t="shared" si="98"/>
        <v>0</v>
      </c>
      <c r="AK333" s="410">
        <f t="shared" si="98"/>
        <v>0</v>
      </c>
      <c r="AL333" s="410">
        <f t="shared" si="98"/>
        <v>0</v>
      </c>
      <c r="AM333" s="296"/>
    </row>
    <row r="334" spans="1:39" ht="15" outlineLevel="1">
      <c r="A334" s="511"/>
      <c r="B334" s="314"/>
      <c r="C334" s="304"/>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411"/>
      <c r="Z334" s="420"/>
      <c r="AA334" s="420"/>
      <c r="AB334" s="420"/>
      <c r="AC334" s="420"/>
      <c r="AD334" s="420"/>
      <c r="AE334" s="420"/>
      <c r="AF334" s="420"/>
      <c r="AG334" s="420"/>
      <c r="AH334" s="420"/>
      <c r="AI334" s="420"/>
      <c r="AJ334" s="420"/>
      <c r="AK334" s="420"/>
      <c r="AL334" s="420"/>
      <c r="AM334" s="305"/>
    </row>
    <row r="335" spans="1:39" ht="15" outlineLevel="1">
      <c r="A335" s="508">
        <v>19</v>
      </c>
      <c r="B335" s="314" t="s">
        <v>12</v>
      </c>
      <c r="C335" s="290" t="s">
        <v>25</v>
      </c>
      <c r="D335" s="294"/>
      <c r="E335" s="294"/>
      <c r="F335" s="294"/>
      <c r="G335" s="294"/>
      <c r="H335" s="294"/>
      <c r="I335" s="294"/>
      <c r="J335" s="294"/>
      <c r="K335" s="294"/>
      <c r="L335" s="294"/>
      <c r="M335" s="294"/>
      <c r="N335" s="294">
        <v>12</v>
      </c>
      <c r="O335" s="294"/>
      <c r="P335" s="294"/>
      <c r="Q335" s="294"/>
      <c r="R335" s="294"/>
      <c r="S335" s="294"/>
      <c r="T335" s="294"/>
      <c r="U335" s="294"/>
      <c r="V335" s="294"/>
      <c r="W335" s="294"/>
      <c r="X335" s="294"/>
      <c r="Y335" s="409"/>
      <c r="Z335" s="414"/>
      <c r="AA335" s="414"/>
      <c r="AB335" s="414"/>
      <c r="AC335" s="414"/>
      <c r="AD335" s="414"/>
      <c r="AE335" s="414"/>
      <c r="AF335" s="414"/>
      <c r="AG335" s="414"/>
      <c r="AH335" s="414"/>
      <c r="AI335" s="414"/>
      <c r="AJ335" s="414"/>
      <c r="AK335" s="414"/>
      <c r="AL335" s="414"/>
      <c r="AM335" s="295">
        <f>SUM(Y335:AL335)</f>
        <v>0</v>
      </c>
    </row>
    <row r="336" spans="1:39" ht="15" outlineLevel="1">
      <c r="B336" s="293" t="s">
        <v>249</v>
      </c>
      <c r="C336" s="290" t="s">
        <v>163</v>
      </c>
      <c r="D336" s="294"/>
      <c r="E336" s="294"/>
      <c r="F336" s="294"/>
      <c r="G336" s="294"/>
      <c r="H336" s="294"/>
      <c r="I336" s="294"/>
      <c r="J336" s="294"/>
      <c r="K336" s="294"/>
      <c r="L336" s="294"/>
      <c r="M336" s="294"/>
      <c r="N336" s="294">
        <f>N335</f>
        <v>12</v>
      </c>
      <c r="O336" s="294"/>
      <c r="P336" s="294"/>
      <c r="Q336" s="294"/>
      <c r="R336" s="294"/>
      <c r="S336" s="294"/>
      <c r="T336" s="294"/>
      <c r="U336" s="294"/>
      <c r="V336" s="294"/>
      <c r="W336" s="294"/>
      <c r="X336" s="294"/>
      <c r="Y336" s="410">
        <f>Y335</f>
        <v>0</v>
      </c>
      <c r="Z336" s="410">
        <f>Z335</f>
        <v>0</v>
      </c>
      <c r="AA336" s="410">
        <f t="shared" ref="AA336:AL336" si="99">AA335</f>
        <v>0</v>
      </c>
      <c r="AB336" s="410">
        <f t="shared" si="99"/>
        <v>0</v>
      </c>
      <c r="AC336" s="410">
        <f t="shared" si="99"/>
        <v>0</v>
      </c>
      <c r="AD336" s="410">
        <f t="shared" si="99"/>
        <v>0</v>
      </c>
      <c r="AE336" s="410">
        <f t="shared" si="99"/>
        <v>0</v>
      </c>
      <c r="AF336" s="410">
        <f t="shared" si="99"/>
        <v>0</v>
      </c>
      <c r="AG336" s="410">
        <f t="shared" si="99"/>
        <v>0</v>
      </c>
      <c r="AH336" s="410">
        <f t="shared" si="99"/>
        <v>0</v>
      </c>
      <c r="AI336" s="410">
        <f t="shared" si="99"/>
        <v>0</v>
      </c>
      <c r="AJ336" s="410">
        <f t="shared" si="99"/>
        <v>0</v>
      </c>
      <c r="AK336" s="410">
        <f t="shared" si="99"/>
        <v>0</v>
      </c>
      <c r="AL336" s="410">
        <f t="shared" si="99"/>
        <v>0</v>
      </c>
      <c r="AM336" s="296"/>
    </row>
    <row r="337" spans="1:39" ht="15" outlineLevel="1">
      <c r="B337" s="314"/>
      <c r="C337" s="304"/>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421"/>
      <c r="Z337" s="421"/>
      <c r="AA337" s="411"/>
      <c r="AB337" s="411"/>
      <c r="AC337" s="411"/>
      <c r="AD337" s="411"/>
      <c r="AE337" s="411"/>
      <c r="AF337" s="411"/>
      <c r="AG337" s="411"/>
      <c r="AH337" s="411"/>
      <c r="AI337" s="411"/>
      <c r="AJ337" s="411"/>
      <c r="AK337" s="411"/>
      <c r="AL337" s="411"/>
      <c r="AM337" s="305"/>
    </row>
    <row r="338" spans="1:39" ht="15" outlineLevel="1">
      <c r="A338" s="508">
        <v>20</v>
      </c>
      <c r="B338" s="314" t="s">
        <v>13</v>
      </c>
      <c r="C338" s="290" t="s">
        <v>25</v>
      </c>
      <c r="D338" s="294">
        <f>'7. Persistence Report'!AS78</f>
        <v>2171119.14</v>
      </c>
      <c r="E338" s="294">
        <f>'7. Persistence Report'!AT78</f>
        <v>46962.99</v>
      </c>
      <c r="F338" s="294">
        <f>'7. Persistence Report'!AU78</f>
        <v>46962.99</v>
      </c>
      <c r="G338" s="294">
        <f>'7. Persistence Report'!AV78</f>
        <v>46962.99</v>
      </c>
      <c r="H338" s="294">
        <f>'7. Persistence Report'!AW78</f>
        <v>0</v>
      </c>
      <c r="I338" s="294">
        <f>'7. Persistence Report'!AX78</f>
        <v>0</v>
      </c>
      <c r="J338" s="294">
        <f>'7. Persistence Report'!AY78</f>
        <v>0</v>
      </c>
      <c r="K338" s="294">
        <f>'7. Persistence Report'!AZ78</f>
        <v>0</v>
      </c>
      <c r="L338" s="294">
        <f>'7. Persistence Report'!BA78</f>
        <v>0</v>
      </c>
      <c r="M338" s="294">
        <f>'7. Persistence Report'!BB78</f>
        <v>0</v>
      </c>
      <c r="N338" s="294">
        <v>12</v>
      </c>
      <c r="O338" s="294">
        <f>'7. Persistence Report'!N78</f>
        <v>272.97000000000003</v>
      </c>
      <c r="P338" s="294">
        <f>'7. Persistence Report'!O78</f>
        <v>8.91</v>
      </c>
      <c r="Q338" s="294">
        <f>'7. Persistence Report'!P78</f>
        <v>8.91</v>
      </c>
      <c r="R338" s="294">
        <f>'7. Persistence Report'!Q78</f>
        <v>8.91</v>
      </c>
      <c r="S338" s="294">
        <f>'7. Persistence Report'!R78</f>
        <v>0</v>
      </c>
      <c r="T338" s="294">
        <f>'7. Persistence Report'!S78</f>
        <v>0</v>
      </c>
      <c r="U338" s="294">
        <f>'7. Persistence Report'!T78</f>
        <v>0</v>
      </c>
      <c r="V338" s="294">
        <f>'7. Persistence Report'!U78</f>
        <v>0</v>
      </c>
      <c r="W338" s="294">
        <f>'7. Persistence Report'!V78</f>
        <v>0</v>
      </c>
      <c r="X338" s="294">
        <f>'7. Persistence Report'!W78</f>
        <v>0</v>
      </c>
      <c r="Y338" s="409"/>
      <c r="Z338" s="414"/>
      <c r="AA338" s="414">
        <f>'A. Rate Class Allocations'!L22</f>
        <v>1</v>
      </c>
      <c r="AB338" s="414"/>
      <c r="AC338" s="468"/>
      <c r="AD338" s="414"/>
      <c r="AE338" s="414"/>
      <c r="AF338" s="414"/>
      <c r="AG338" s="414"/>
      <c r="AH338" s="414"/>
      <c r="AI338" s="414"/>
      <c r="AJ338" s="414"/>
      <c r="AK338" s="414"/>
      <c r="AL338" s="414"/>
      <c r="AM338" s="295">
        <f>SUM(Y338:AL338)</f>
        <v>1</v>
      </c>
    </row>
    <row r="339" spans="1:39" ht="15" outlineLevel="1">
      <c r="B339" s="293" t="s">
        <v>249</v>
      </c>
      <c r="C339" s="290" t="s">
        <v>163</v>
      </c>
      <c r="D339" s="294">
        <f>'7. Persistence Report'!AS115</f>
        <v>368314.35230000003</v>
      </c>
      <c r="E339" s="294">
        <f>'7. Persistence Report'!AT115</f>
        <v>2492470.5019999999</v>
      </c>
      <c r="F339" s="294">
        <f>'7. Persistence Report'!AU115</f>
        <v>1413117.602</v>
      </c>
      <c r="G339" s="294">
        <f>'7. Persistence Report'!AV115</f>
        <v>1402649.91</v>
      </c>
      <c r="H339" s="294">
        <f>'7. Persistence Report'!AW115</f>
        <v>1449612.9</v>
      </c>
      <c r="I339" s="294">
        <f>'7. Persistence Report'!AX115</f>
        <v>1390567.5</v>
      </c>
      <c r="J339" s="294">
        <f>'7. Persistence Report'!AY115</f>
        <v>1390567.5</v>
      </c>
      <c r="K339" s="294">
        <f>'7. Persistence Report'!AZ115</f>
        <v>1390567.5</v>
      </c>
      <c r="L339" s="294">
        <f>'7. Persistence Report'!BA115</f>
        <v>1390567.5</v>
      </c>
      <c r="M339" s="294">
        <f>'7. Persistence Report'!BB115</f>
        <v>1390567.5</v>
      </c>
      <c r="N339" s="294">
        <f>N338</f>
        <v>12</v>
      </c>
      <c r="O339" s="294">
        <f>'7. Persistence Report'!N115</f>
        <v>64.927710000000005</v>
      </c>
      <c r="P339" s="294">
        <f>'7. Persistence Report'!O115</f>
        <v>328.98770999999999</v>
      </c>
      <c r="Q339" s="294">
        <f>'7. Persistence Report'!P115</f>
        <v>216.52879050000001</v>
      </c>
      <c r="R339" s="294">
        <f>'7. Persistence Report'!Q115</f>
        <v>216.3512925</v>
      </c>
      <c r="S339" s="294">
        <f>'7. Persistence Report'!R115</f>
        <v>225.2612925</v>
      </c>
      <c r="T339" s="294">
        <f>'7. Persistence Report'!S115</f>
        <v>225.2612925</v>
      </c>
      <c r="U339" s="294">
        <f>'7. Persistence Report'!T115</f>
        <v>225.2612925</v>
      </c>
      <c r="V339" s="294">
        <f>'7. Persistence Report'!U115</f>
        <v>225.2612925</v>
      </c>
      <c r="W339" s="294">
        <f>'7. Persistence Report'!V115</f>
        <v>225.2612925</v>
      </c>
      <c r="X339" s="294">
        <f>'7. Persistence Report'!W115</f>
        <v>225.2612925</v>
      </c>
      <c r="Y339" s="410">
        <f>Y338</f>
        <v>0</v>
      </c>
      <c r="Z339" s="410">
        <f>Z338</f>
        <v>0</v>
      </c>
      <c r="AA339" s="410">
        <f t="shared" ref="AA339:AL339" si="100">AA338</f>
        <v>1</v>
      </c>
      <c r="AB339" s="410">
        <f t="shared" si="100"/>
        <v>0</v>
      </c>
      <c r="AC339" s="410">
        <f t="shared" si="100"/>
        <v>0</v>
      </c>
      <c r="AD339" s="410">
        <f t="shared" si="100"/>
        <v>0</v>
      </c>
      <c r="AE339" s="410">
        <f t="shared" si="100"/>
        <v>0</v>
      </c>
      <c r="AF339" s="410">
        <f t="shared" si="100"/>
        <v>0</v>
      </c>
      <c r="AG339" s="410">
        <f t="shared" si="100"/>
        <v>0</v>
      </c>
      <c r="AH339" s="410">
        <f t="shared" si="100"/>
        <v>0</v>
      </c>
      <c r="AI339" s="410">
        <f t="shared" si="100"/>
        <v>0</v>
      </c>
      <c r="AJ339" s="410">
        <f t="shared" si="100"/>
        <v>0</v>
      </c>
      <c r="AK339" s="410">
        <f t="shared" si="100"/>
        <v>0</v>
      </c>
      <c r="AL339" s="410">
        <f t="shared" si="100"/>
        <v>0</v>
      </c>
      <c r="AM339" s="305"/>
    </row>
    <row r="340" spans="1:39" ht="15" outlineLevel="1">
      <c r="B340" s="314"/>
      <c r="C340" s="304"/>
      <c r="D340" s="290"/>
      <c r="E340" s="290"/>
      <c r="F340" s="290"/>
      <c r="G340" s="290"/>
      <c r="H340" s="290"/>
      <c r="I340" s="290"/>
      <c r="J340" s="290"/>
      <c r="K340" s="290"/>
      <c r="L340" s="290"/>
      <c r="M340" s="290"/>
      <c r="N340" s="317"/>
      <c r="O340" s="290"/>
      <c r="P340" s="290"/>
      <c r="Q340" s="290"/>
      <c r="R340" s="290"/>
      <c r="S340" s="290"/>
      <c r="T340" s="290"/>
      <c r="U340" s="290"/>
      <c r="V340" s="290"/>
      <c r="W340" s="290"/>
      <c r="X340" s="290"/>
      <c r="Y340" s="411"/>
      <c r="Z340" s="411"/>
      <c r="AA340" s="411"/>
      <c r="AB340" s="411"/>
      <c r="AC340" s="411"/>
      <c r="AD340" s="411"/>
      <c r="AE340" s="411"/>
      <c r="AF340" s="411"/>
      <c r="AG340" s="411"/>
      <c r="AH340" s="411"/>
      <c r="AI340" s="411"/>
      <c r="AJ340" s="411"/>
      <c r="AK340" s="411"/>
      <c r="AL340" s="411"/>
      <c r="AM340" s="305"/>
    </row>
    <row r="341" spans="1:39" ht="15" outlineLevel="1">
      <c r="A341" s="508">
        <v>21</v>
      </c>
      <c r="B341" s="314" t="s">
        <v>22</v>
      </c>
      <c r="C341" s="290" t="s">
        <v>25</v>
      </c>
      <c r="D341" s="294"/>
      <c r="E341" s="294"/>
      <c r="F341" s="294"/>
      <c r="G341" s="294"/>
      <c r="H341" s="294"/>
      <c r="I341" s="294"/>
      <c r="J341" s="294"/>
      <c r="K341" s="294"/>
      <c r="L341" s="294"/>
      <c r="M341" s="294"/>
      <c r="N341" s="294">
        <v>12</v>
      </c>
      <c r="O341" s="294"/>
      <c r="P341" s="294"/>
      <c r="Q341" s="294"/>
      <c r="R341" s="294"/>
      <c r="S341" s="294"/>
      <c r="T341" s="294"/>
      <c r="U341" s="294"/>
      <c r="V341" s="294"/>
      <c r="W341" s="294"/>
      <c r="X341" s="294"/>
      <c r="Y341" s="409"/>
      <c r="Z341" s="414">
        <f>'A. Rate Class Allocations'!O74</f>
        <v>1</v>
      </c>
      <c r="AA341" s="414">
        <f>'A. Rate Class Allocations'!P74</f>
        <v>0</v>
      </c>
      <c r="AB341" s="414">
        <f>'A. Rate Class Allocations'!Q74</f>
        <v>0</v>
      </c>
      <c r="AC341" s="414">
        <f>'A. Rate Class Allocations'!R74</f>
        <v>0</v>
      </c>
      <c r="AD341" s="414"/>
      <c r="AE341" s="414"/>
      <c r="AF341" s="414"/>
      <c r="AG341" s="414"/>
      <c r="AH341" s="414"/>
      <c r="AI341" s="414"/>
      <c r="AJ341" s="414"/>
      <c r="AK341" s="414"/>
      <c r="AL341" s="414"/>
      <c r="AM341" s="295">
        <f>SUM(Y341:AL341)</f>
        <v>1</v>
      </c>
    </row>
    <row r="342" spans="1:39" ht="15" outlineLevel="1">
      <c r="B342" s="293" t="s">
        <v>249</v>
      </c>
      <c r="C342" s="1080" t="s">
        <v>2537</v>
      </c>
      <c r="D342" s="294">
        <f>+'7. Persistence Report'!AS194</f>
        <v>36832.575753439552</v>
      </c>
      <c r="E342" s="294">
        <f>+'7. Persistence Report'!AT194</f>
        <v>36832.575753439552</v>
      </c>
      <c r="F342" s="294">
        <f>+'7. Persistence Report'!AU194</f>
        <v>36650.43483066278</v>
      </c>
      <c r="G342" s="294">
        <f>+'7. Persistence Report'!AV194</f>
        <v>36650.43483066278</v>
      </c>
      <c r="H342" s="294">
        <f>+'7. Persistence Report'!AW194</f>
        <v>36650.43483066278</v>
      </c>
      <c r="I342" s="294">
        <f>+'7. Persistence Report'!AX194</f>
        <v>36649.455481734723</v>
      </c>
      <c r="J342" s="294">
        <f>+'7. Persistence Report'!AY194</f>
        <v>0</v>
      </c>
      <c r="K342" s="294">
        <f>+'7. Persistence Report'!AZ194</f>
        <v>0</v>
      </c>
      <c r="L342" s="294">
        <f>+'7. Persistence Report'!BA194</f>
        <v>0</v>
      </c>
      <c r="M342" s="294">
        <f>+'7. Persistence Report'!BB194</f>
        <v>0</v>
      </c>
      <c r="N342" s="294">
        <f>N341</f>
        <v>12</v>
      </c>
      <c r="O342" s="294">
        <f>'7. Persistence Report'!N194</f>
        <v>11.16655246252675</v>
      </c>
      <c r="P342" s="294">
        <f>'7. Persistence Report'!O194</f>
        <v>11.16655246252675</v>
      </c>
      <c r="Q342" s="294">
        <f>'7. Persistence Report'!P194</f>
        <v>11.111332697735527</v>
      </c>
      <c r="R342" s="294">
        <f>'7. Persistence Report'!Q194</f>
        <v>11.111332697735527</v>
      </c>
      <c r="S342" s="294">
        <f>'7. Persistence Report'!R194</f>
        <v>11.111332697735527</v>
      </c>
      <c r="T342" s="294">
        <f>'7. Persistence Report'!S194</f>
        <v>11.111035787976689</v>
      </c>
      <c r="U342" s="294">
        <f>'7. Persistence Report'!T194</f>
        <v>0</v>
      </c>
      <c r="V342" s="294">
        <f>'7. Persistence Report'!U194</f>
        <v>0</v>
      </c>
      <c r="W342" s="294">
        <f>'7. Persistence Report'!V194</f>
        <v>0</v>
      </c>
      <c r="X342" s="294">
        <f>'7. Persistence Report'!W194</f>
        <v>0</v>
      </c>
      <c r="Y342" s="410">
        <f>Y341</f>
        <v>0</v>
      </c>
      <c r="Z342" s="410">
        <f>Z341</f>
        <v>1</v>
      </c>
      <c r="AA342" s="410">
        <f t="shared" ref="AA342:AL342" si="101">AA341</f>
        <v>0</v>
      </c>
      <c r="AB342" s="410">
        <f t="shared" si="101"/>
        <v>0</v>
      </c>
      <c r="AC342" s="410">
        <f t="shared" si="101"/>
        <v>0</v>
      </c>
      <c r="AD342" s="410">
        <f t="shared" si="101"/>
        <v>0</v>
      </c>
      <c r="AE342" s="410">
        <f t="shared" si="101"/>
        <v>0</v>
      </c>
      <c r="AF342" s="410">
        <f t="shared" si="101"/>
        <v>0</v>
      </c>
      <c r="AG342" s="410">
        <f t="shared" si="101"/>
        <v>0</v>
      </c>
      <c r="AH342" s="410">
        <f t="shared" si="101"/>
        <v>0</v>
      </c>
      <c r="AI342" s="410">
        <f t="shared" si="101"/>
        <v>0</v>
      </c>
      <c r="AJ342" s="410">
        <f t="shared" si="101"/>
        <v>0</v>
      </c>
      <c r="AK342" s="410">
        <f t="shared" si="101"/>
        <v>0</v>
      </c>
      <c r="AL342" s="410">
        <f t="shared" si="101"/>
        <v>0</v>
      </c>
      <c r="AM342" s="296"/>
    </row>
    <row r="343" spans="1:39" ht="15" outlineLevel="1">
      <c r="B343" s="314"/>
      <c r="C343" s="304"/>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421"/>
      <c r="Z343" s="411"/>
      <c r="AA343" s="411"/>
      <c r="AB343" s="411"/>
      <c r="AC343" s="411"/>
      <c r="AD343" s="411"/>
      <c r="AE343" s="411"/>
      <c r="AF343" s="411"/>
      <c r="AG343" s="411"/>
      <c r="AH343" s="411"/>
      <c r="AI343" s="411"/>
      <c r="AJ343" s="411"/>
      <c r="AK343" s="411"/>
      <c r="AL343" s="411"/>
      <c r="AM343" s="305"/>
    </row>
    <row r="344" spans="1:39" ht="15" outlineLevel="1">
      <c r="A344" s="508">
        <v>22</v>
      </c>
      <c r="B344" s="314" t="s">
        <v>9</v>
      </c>
      <c r="C344" s="290" t="s">
        <v>25</v>
      </c>
      <c r="D344" s="294">
        <f>'7. Persistence Report'!AS77</f>
        <v>43378.41</v>
      </c>
      <c r="E344" s="294">
        <f>'7. Persistence Report'!AT77</f>
        <v>0</v>
      </c>
      <c r="F344" s="294">
        <f>'7. Persistence Report'!AU77</f>
        <v>0</v>
      </c>
      <c r="G344" s="294">
        <f>'7. Persistence Report'!AV77</f>
        <v>0</v>
      </c>
      <c r="H344" s="294">
        <f>'7. Persistence Report'!AW77</f>
        <v>0</v>
      </c>
      <c r="I344" s="294">
        <f>'7. Persistence Report'!AX77</f>
        <v>0</v>
      </c>
      <c r="J344" s="294">
        <f>'7. Persistence Report'!AY77</f>
        <v>0</v>
      </c>
      <c r="K344" s="294">
        <f>'7. Persistence Report'!AZ77</f>
        <v>0</v>
      </c>
      <c r="L344" s="294">
        <f>'7. Persistence Report'!BA77</f>
        <v>0</v>
      </c>
      <c r="M344" s="294">
        <f>'7. Persistence Report'!BB77</f>
        <v>0</v>
      </c>
      <c r="N344" s="290"/>
      <c r="O344" s="294">
        <f>'7. Persistence Report'!N77</f>
        <v>1905.0170000000001</v>
      </c>
      <c r="P344" s="294">
        <f>'7. Persistence Report'!O77</f>
        <v>0</v>
      </c>
      <c r="Q344" s="294">
        <f>'7. Persistence Report'!P77</f>
        <v>0</v>
      </c>
      <c r="R344" s="294">
        <f>'7. Persistence Report'!Q77</f>
        <v>0</v>
      </c>
      <c r="S344" s="294">
        <f>'7. Persistence Report'!R77</f>
        <v>0</v>
      </c>
      <c r="T344" s="294">
        <f>'7. Persistence Report'!S77</f>
        <v>0</v>
      </c>
      <c r="U344" s="294">
        <f>'7. Persistence Report'!T77</f>
        <v>0</v>
      </c>
      <c r="V344" s="294">
        <f>'7. Persistence Report'!U77</f>
        <v>0</v>
      </c>
      <c r="W344" s="294">
        <f>'7. Persistence Report'!V77</f>
        <v>0</v>
      </c>
      <c r="X344" s="294">
        <f>'7. Persistence Report'!W77</f>
        <v>0</v>
      </c>
      <c r="Y344" s="409"/>
      <c r="Z344" s="414"/>
      <c r="AA344" s="414">
        <f>'A. Rate Class Allocations'!L24</f>
        <v>1</v>
      </c>
      <c r="AB344" s="414"/>
      <c r="AC344" s="414"/>
      <c r="AD344" s="414"/>
      <c r="AE344" s="414"/>
      <c r="AF344" s="414"/>
      <c r="AG344" s="414"/>
      <c r="AH344" s="414"/>
      <c r="AI344" s="414"/>
      <c r="AJ344" s="414"/>
      <c r="AK344" s="414"/>
      <c r="AL344" s="414"/>
      <c r="AM344" s="295">
        <f>SUM(Y344:AL344)</f>
        <v>1</v>
      </c>
    </row>
    <row r="345" spans="1:39" ht="15" outlineLevel="1">
      <c r="B345" s="293" t="s">
        <v>249</v>
      </c>
      <c r="C345" s="290" t="s">
        <v>163</v>
      </c>
      <c r="D345" s="294"/>
      <c r="E345" s="294"/>
      <c r="F345" s="294"/>
      <c r="G345" s="294"/>
      <c r="H345" s="294"/>
      <c r="I345" s="294"/>
      <c r="J345" s="294"/>
      <c r="K345" s="294"/>
      <c r="L345" s="294"/>
      <c r="M345" s="294"/>
      <c r="N345" s="290"/>
      <c r="O345" s="294"/>
      <c r="P345" s="294"/>
      <c r="Q345" s="294"/>
      <c r="R345" s="294"/>
      <c r="S345" s="294"/>
      <c r="T345" s="294"/>
      <c r="U345" s="294"/>
      <c r="V345" s="294"/>
      <c r="W345" s="294"/>
      <c r="X345" s="294"/>
      <c r="Y345" s="410">
        <f>Y344</f>
        <v>0</v>
      </c>
      <c r="Z345" s="410">
        <f>Z344</f>
        <v>0</v>
      </c>
      <c r="AA345" s="410">
        <f t="shared" ref="AA345:AL345" si="102">AA344</f>
        <v>1</v>
      </c>
      <c r="AB345" s="410">
        <f t="shared" si="102"/>
        <v>0</v>
      </c>
      <c r="AC345" s="410">
        <f t="shared" si="102"/>
        <v>0</v>
      </c>
      <c r="AD345" s="410">
        <f t="shared" si="102"/>
        <v>0</v>
      </c>
      <c r="AE345" s="410">
        <f t="shared" si="102"/>
        <v>0</v>
      </c>
      <c r="AF345" s="410">
        <f t="shared" si="102"/>
        <v>0</v>
      </c>
      <c r="AG345" s="410">
        <f t="shared" si="102"/>
        <v>0</v>
      </c>
      <c r="AH345" s="410">
        <f t="shared" si="102"/>
        <v>0</v>
      </c>
      <c r="AI345" s="410">
        <f t="shared" si="102"/>
        <v>0</v>
      </c>
      <c r="AJ345" s="410">
        <f t="shared" si="102"/>
        <v>0</v>
      </c>
      <c r="AK345" s="410">
        <f t="shared" si="102"/>
        <v>0</v>
      </c>
      <c r="AL345" s="410">
        <f t="shared" si="102"/>
        <v>0</v>
      </c>
      <c r="AM345" s="305"/>
    </row>
    <row r="346" spans="1:39" ht="15" outlineLevel="1">
      <c r="B346" s="314"/>
      <c r="C346" s="304"/>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411"/>
      <c r="Z346" s="411"/>
      <c r="AA346" s="411"/>
      <c r="AB346" s="411"/>
      <c r="AC346" s="411"/>
      <c r="AD346" s="411"/>
      <c r="AE346" s="411"/>
      <c r="AF346" s="411"/>
      <c r="AG346" s="411"/>
      <c r="AH346" s="411"/>
      <c r="AI346" s="411"/>
      <c r="AJ346" s="411"/>
      <c r="AK346" s="411"/>
      <c r="AL346" s="411"/>
      <c r="AM346" s="305"/>
    </row>
    <row r="347" spans="1:39" ht="15.75" outlineLevel="1">
      <c r="A347" s="509"/>
      <c r="B347" s="287" t="s">
        <v>14</v>
      </c>
      <c r="C347" s="288"/>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413"/>
      <c r="Z347" s="413"/>
      <c r="AA347" s="413"/>
      <c r="AB347" s="413"/>
      <c r="AC347" s="413"/>
      <c r="AD347" s="413"/>
      <c r="AE347" s="413"/>
      <c r="AF347" s="413"/>
      <c r="AG347" s="413"/>
      <c r="AH347" s="413"/>
      <c r="AI347" s="413"/>
      <c r="AJ347" s="413"/>
      <c r="AK347" s="413"/>
      <c r="AL347" s="413"/>
      <c r="AM347" s="291"/>
    </row>
    <row r="348" spans="1:39" ht="15" outlineLevel="1">
      <c r="A348" s="508">
        <v>23</v>
      </c>
      <c r="B348" s="314" t="s">
        <v>14</v>
      </c>
      <c r="C348" s="290" t="s">
        <v>25</v>
      </c>
      <c r="D348" s="294">
        <f>'7. Persistence Report'!AS74</f>
        <v>427264.479164124</v>
      </c>
      <c r="E348" s="294">
        <f>'7. Persistence Report'!AT74</f>
        <v>427264.479164124</v>
      </c>
      <c r="F348" s="294">
        <f>'7. Persistence Report'!AU74</f>
        <v>427264.479164124</v>
      </c>
      <c r="G348" s="294">
        <f>'7. Persistence Report'!AV74</f>
        <v>376699.82314491301</v>
      </c>
      <c r="H348" s="294">
        <f>'7. Persistence Report'!AW74</f>
        <v>351417.50137138402</v>
      </c>
      <c r="I348" s="294">
        <f>'7. Persistence Report'!AX74</f>
        <v>326135.173906326</v>
      </c>
      <c r="J348" s="294">
        <f>'7. Persistence Report'!AY74</f>
        <v>326135.173906326</v>
      </c>
      <c r="K348" s="294">
        <f>'7. Persistence Report'!AZ74</f>
        <v>326135.173906326</v>
      </c>
      <c r="L348" s="294">
        <f>'7. Persistence Report'!BA74</f>
        <v>147671.68682861299</v>
      </c>
      <c r="M348" s="294">
        <f>'7. Persistence Report'!BB74</f>
        <v>140052.32577514599</v>
      </c>
      <c r="N348" s="290"/>
      <c r="O348" s="294">
        <f>'7. Persistence Report'!N74</f>
        <v>41.579641756000001</v>
      </c>
      <c r="P348" s="294">
        <f>'7. Persistence Report'!O74</f>
        <v>41.579641756000001</v>
      </c>
      <c r="Q348" s="294">
        <f>'7. Persistence Report'!P74</f>
        <v>41.579641756000001</v>
      </c>
      <c r="R348" s="294">
        <f>'7. Persistence Report'!Q74</f>
        <v>38.952995692000002</v>
      </c>
      <c r="S348" s="294">
        <f>'7. Persistence Report'!R74</f>
        <v>37.639672668000003</v>
      </c>
      <c r="T348" s="294">
        <f>'7. Persistence Report'!S74</f>
        <v>36.326349704999998</v>
      </c>
      <c r="U348" s="294">
        <f>'7. Persistence Report'!T74</f>
        <v>36.326349704999998</v>
      </c>
      <c r="V348" s="294">
        <f>'7. Persistence Report'!U74</f>
        <v>36.326349704999998</v>
      </c>
      <c r="W348" s="294">
        <f>'7. Persistence Report'!V74</f>
        <v>27.055834409999999</v>
      </c>
      <c r="X348" s="294">
        <f>'7. Persistence Report'!W74</f>
        <v>18.897523400000001</v>
      </c>
      <c r="Y348" s="469">
        <f>'A. Rate Class Allocations'!J26</f>
        <v>1</v>
      </c>
      <c r="Z348" s="409"/>
      <c r="AA348" s="409"/>
      <c r="AB348" s="409"/>
      <c r="AC348" s="409"/>
      <c r="AD348" s="409"/>
      <c r="AE348" s="409"/>
      <c r="AF348" s="409"/>
      <c r="AG348" s="409"/>
      <c r="AH348" s="409"/>
      <c r="AI348" s="409"/>
      <c r="AJ348" s="409"/>
      <c r="AK348" s="409"/>
      <c r="AL348" s="409"/>
      <c r="AM348" s="295">
        <f>SUM(Y348:AL348)</f>
        <v>1</v>
      </c>
    </row>
    <row r="349" spans="1:39" ht="15" outlineLevel="1">
      <c r="B349" s="293" t="s">
        <v>249</v>
      </c>
      <c r="C349" s="290" t="s">
        <v>163</v>
      </c>
      <c r="D349" s="294"/>
      <c r="E349" s="294"/>
      <c r="F349" s="294"/>
      <c r="G349" s="294"/>
      <c r="H349" s="294"/>
      <c r="I349" s="294"/>
      <c r="J349" s="294"/>
      <c r="K349" s="294"/>
      <c r="L349" s="294"/>
      <c r="M349" s="294"/>
      <c r="N349" s="467"/>
      <c r="O349" s="294"/>
      <c r="P349" s="294"/>
      <c r="Q349" s="294"/>
      <c r="R349" s="294"/>
      <c r="S349" s="294"/>
      <c r="T349" s="294"/>
      <c r="U349" s="294"/>
      <c r="V349" s="294"/>
      <c r="W349" s="294"/>
      <c r="X349" s="294"/>
      <c r="Y349" s="410">
        <f>Y348</f>
        <v>1</v>
      </c>
      <c r="Z349" s="410">
        <f>Z348</f>
        <v>0</v>
      </c>
      <c r="AA349" s="410">
        <f t="shared" ref="AA349:AL349" si="103">AA348</f>
        <v>0</v>
      </c>
      <c r="AB349" s="410">
        <f t="shared" si="103"/>
        <v>0</v>
      </c>
      <c r="AC349" s="410">
        <f t="shared" si="103"/>
        <v>0</v>
      </c>
      <c r="AD349" s="410">
        <f t="shared" si="103"/>
        <v>0</v>
      </c>
      <c r="AE349" s="410">
        <f t="shared" si="103"/>
        <v>0</v>
      </c>
      <c r="AF349" s="410">
        <f t="shared" si="103"/>
        <v>0</v>
      </c>
      <c r="AG349" s="410">
        <f t="shared" si="103"/>
        <v>0</v>
      </c>
      <c r="AH349" s="410">
        <f t="shared" si="103"/>
        <v>0</v>
      </c>
      <c r="AI349" s="410">
        <f t="shared" si="103"/>
        <v>0</v>
      </c>
      <c r="AJ349" s="410">
        <f t="shared" si="103"/>
        <v>0</v>
      </c>
      <c r="AK349" s="410">
        <f t="shared" si="103"/>
        <v>0</v>
      </c>
      <c r="AL349" s="410">
        <f t="shared" si="103"/>
        <v>0</v>
      </c>
      <c r="AM349" s="296"/>
    </row>
    <row r="350" spans="1:39" ht="15" outlineLevel="1">
      <c r="B350" s="314"/>
      <c r="C350" s="304"/>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411"/>
      <c r="Z350" s="411"/>
      <c r="AA350" s="411"/>
      <c r="AB350" s="411"/>
      <c r="AC350" s="411"/>
      <c r="AD350" s="411"/>
      <c r="AE350" s="411"/>
      <c r="AF350" s="411"/>
      <c r="AG350" s="411"/>
      <c r="AH350" s="411"/>
      <c r="AI350" s="411"/>
      <c r="AJ350" s="411"/>
      <c r="AK350" s="411"/>
      <c r="AL350" s="411"/>
      <c r="AM350" s="305"/>
    </row>
    <row r="351" spans="1:39" s="292" customFormat="1" ht="15.75" outlineLevel="1">
      <c r="A351" s="509"/>
      <c r="B351" s="287" t="s">
        <v>487</v>
      </c>
      <c r="C351" s="288"/>
      <c r="D351" s="289"/>
      <c r="E351" s="289"/>
      <c r="F351" s="289"/>
      <c r="G351" s="289"/>
      <c r="H351" s="289"/>
      <c r="I351" s="289"/>
      <c r="J351" s="289"/>
      <c r="K351" s="289"/>
      <c r="L351" s="289"/>
      <c r="M351" s="289"/>
      <c r="N351" s="289"/>
      <c r="O351" s="289"/>
      <c r="P351" s="288"/>
      <c r="Q351" s="288"/>
      <c r="R351" s="288"/>
      <c r="S351" s="288"/>
      <c r="T351" s="288"/>
      <c r="U351" s="288"/>
      <c r="V351" s="288"/>
      <c r="W351" s="288"/>
      <c r="X351" s="288"/>
      <c r="Y351" s="413"/>
      <c r="Z351" s="413"/>
      <c r="AA351" s="413"/>
      <c r="AB351" s="413"/>
      <c r="AC351" s="413"/>
      <c r="AD351" s="413"/>
      <c r="AE351" s="413"/>
      <c r="AF351" s="413"/>
      <c r="AG351" s="413"/>
      <c r="AH351" s="413"/>
      <c r="AI351" s="413"/>
      <c r="AJ351" s="413"/>
      <c r="AK351" s="413"/>
      <c r="AL351" s="413"/>
      <c r="AM351" s="291"/>
    </row>
    <row r="352" spans="1:39" s="282" customFormat="1" ht="15" outlineLevel="1">
      <c r="A352" s="508">
        <v>24</v>
      </c>
      <c r="B352" s="314" t="s">
        <v>14</v>
      </c>
      <c r="C352" s="290" t="s">
        <v>25</v>
      </c>
      <c r="D352" s="294"/>
      <c r="E352" s="294"/>
      <c r="F352" s="294"/>
      <c r="G352" s="294"/>
      <c r="H352" s="294"/>
      <c r="I352" s="294"/>
      <c r="J352" s="294"/>
      <c r="K352" s="294"/>
      <c r="L352" s="294"/>
      <c r="M352" s="294"/>
      <c r="N352" s="290"/>
      <c r="O352" s="294"/>
      <c r="P352" s="294"/>
      <c r="Q352" s="294"/>
      <c r="R352" s="294"/>
      <c r="S352" s="294"/>
      <c r="T352" s="294"/>
      <c r="U352" s="294"/>
      <c r="V352" s="294"/>
      <c r="W352" s="294"/>
      <c r="X352" s="294"/>
      <c r="Y352" s="409"/>
      <c r="Z352" s="409"/>
      <c r="AA352" s="409"/>
      <c r="AB352" s="409"/>
      <c r="AC352" s="409"/>
      <c r="AD352" s="409"/>
      <c r="AE352" s="409"/>
      <c r="AF352" s="409"/>
      <c r="AG352" s="409"/>
      <c r="AH352" s="409"/>
      <c r="AI352" s="409"/>
      <c r="AJ352" s="409"/>
      <c r="AK352" s="409"/>
      <c r="AL352" s="409"/>
      <c r="AM352" s="295">
        <f>SUM(Y352:AL352)</f>
        <v>0</v>
      </c>
    </row>
    <row r="353" spans="1:39" s="282" customFormat="1" ht="15" outlineLevel="1">
      <c r="A353" s="508"/>
      <c r="B353" s="314" t="s">
        <v>249</v>
      </c>
      <c r="C353" s="290" t="s">
        <v>163</v>
      </c>
      <c r="D353" s="294"/>
      <c r="E353" s="294"/>
      <c r="F353" s="294"/>
      <c r="G353" s="294"/>
      <c r="H353" s="294"/>
      <c r="I353" s="294"/>
      <c r="J353" s="294"/>
      <c r="K353" s="294"/>
      <c r="L353" s="294"/>
      <c r="M353" s="294"/>
      <c r="N353" s="467"/>
      <c r="O353" s="294"/>
      <c r="P353" s="294"/>
      <c r="Q353" s="294"/>
      <c r="R353" s="294"/>
      <c r="S353" s="294"/>
      <c r="T353" s="294"/>
      <c r="U353" s="294"/>
      <c r="V353" s="294"/>
      <c r="W353" s="294"/>
      <c r="X353" s="294"/>
      <c r="Y353" s="410">
        <f>Y352</f>
        <v>0</v>
      </c>
      <c r="Z353" s="410">
        <f>Z352</f>
        <v>0</v>
      </c>
      <c r="AA353" s="410">
        <f t="shared" ref="AA353:AL353" si="104">AA352</f>
        <v>0</v>
      </c>
      <c r="AB353" s="410">
        <f t="shared" si="104"/>
        <v>0</v>
      </c>
      <c r="AC353" s="410">
        <f t="shared" si="104"/>
        <v>0</v>
      </c>
      <c r="AD353" s="410">
        <f t="shared" si="104"/>
        <v>0</v>
      </c>
      <c r="AE353" s="410">
        <f t="shared" si="104"/>
        <v>0</v>
      </c>
      <c r="AF353" s="410">
        <f t="shared" si="104"/>
        <v>0</v>
      </c>
      <c r="AG353" s="410">
        <f t="shared" si="104"/>
        <v>0</v>
      </c>
      <c r="AH353" s="410">
        <f t="shared" si="104"/>
        <v>0</v>
      </c>
      <c r="AI353" s="410">
        <f t="shared" si="104"/>
        <v>0</v>
      </c>
      <c r="AJ353" s="410">
        <f t="shared" si="104"/>
        <v>0</v>
      </c>
      <c r="AK353" s="410">
        <f t="shared" si="104"/>
        <v>0</v>
      </c>
      <c r="AL353" s="410">
        <f t="shared" si="104"/>
        <v>0</v>
      </c>
      <c r="AM353" s="296"/>
    </row>
    <row r="354" spans="1:39" s="282" customFormat="1" ht="15" outlineLevel="1">
      <c r="A354" s="508"/>
      <c r="B354" s="314"/>
      <c r="C354" s="304"/>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411"/>
      <c r="Z354" s="411"/>
      <c r="AA354" s="411"/>
      <c r="AB354" s="411"/>
      <c r="AC354" s="411"/>
      <c r="AD354" s="411"/>
      <c r="AE354" s="411"/>
      <c r="AF354" s="411"/>
      <c r="AG354" s="411"/>
      <c r="AH354" s="411"/>
      <c r="AI354" s="411"/>
      <c r="AJ354" s="411"/>
      <c r="AK354" s="411"/>
      <c r="AL354" s="411"/>
      <c r="AM354" s="305"/>
    </row>
    <row r="355" spans="1:39" s="282" customFormat="1" ht="15" outlineLevel="1">
      <c r="A355" s="508">
        <v>25</v>
      </c>
      <c r="B355" s="313" t="s">
        <v>21</v>
      </c>
      <c r="C355" s="290" t="s">
        <v>25</v>
      </c>
      <c r="D355" s="294"/>
      <c r="E355" s="294"/>
      <c r="F355" s="294"/>
      <c r="G355" s="294"/>
      <c r="H355" s="294"/>
      <c r="I355" s="294"/>
      <c r="J355" s="294"/>
      <c r="K355" s="294"/>
      <c r="L355" s="294"/>
      <c r="M355" s="294"/>
      <c r="N355" s="294">
        <v>0</v>
      </c>
      <c r="O355" s="294"/>
      <c r="P355" s="294"/>
      <c r="Q355" s="294"/>
      <c r="R355" s="294"/>
      <c r="S355" s="294"/>
      <c r="T355" s="294"/>
      <c r="U355" s="294"/>
      <c r="V355" s="294"/>
      <c r="W355" s="294"/>
      <c r="X355" s="294"/>
      <c r="Y355" s="414"/>
      <c r="Z355" s="414"/>
      <c r="AA355" s="414"/>
      <c r="AB355" s="414"/>
      <c r="AC355" s="414"/>
      <c r="AD355" s="414"/>
      <c r="AE355" s="414"/>
      <c r="AF355" s="414"/>
      <c r="AG355" s="414"/>
      <c r="AH355" s="414"/>
      <c r="AI355" s="414"/>
      <c r="AJ355" s="414"/>
      <c r="AK355" s="414"/>
      <c r="AL355" s="414"/>
      <c r="AM355" s="295">
        <f>SUM(Y355:AL355)</f>
        <v>0</v>
      </c>
    </row>
    <row r="356" spans="1:39" s="282" customFormat="1" ht="15" outlineLevel="1">
      <c r="A356" s="508"/>
      <c r="B356" s="314" t="s">
        <v>249</v>
      </c>
      <c r="C356" s="290" t="s">
        <v>163</v>
      </c>
      <c r="D356" s="294"/>
      <c r="E356" s="294"/>
      <c r="F356" s="294"/>
      <c r="G356" s="294"/>
      <c r="H356" s="294"/>
      <c r="I356" s="294"/>
      <c r="J356" s="294"/>
      <c r="K356" s="294"/>
      <c r="L356" s="294"/>
      <c r="M356" s="294"/>
      <c r="N356" s="294">
        <f>N355</f>
        <v>0</v>
      </c>
      <c r="O356" s="294"/>
      <c r="P356" s="294"/>
      <c r="Q356" s="294"/>
      <c r="R356" s="294"/>
      <c r="S356" s="294"/>
      <c r="T356" s="294"/>
      <c r="U356" s="294"/>
      <c r="V356" s="294"/>
      <c r="W356" s="294"/>
      <c r="X356" s="294"/>
      <c r="Y356" s="410">
        <f>Y355</f>
        <v>0</v>
      </c>
      <c r="Z356" s="410">
        <f>Z355</f>
        <v>0</v>
      </c>
      <c r="AA356" s="410">
        <f t="shared" ref="AA356:AL356" si="105">AA355</f>
        <v>0</v>
      </c>
      <c r="AB356" s="410">
        <f t="shared" si="105"/>
        <v>0</v>
      </c>
      <c r="AC356" s="410">
        <f t="shared" si="105"/>
        <v>0</v>
      </c>
      <c r="AD356" s="410">
        <f t="shared" si="105"/>
        <v>0</v>
      </c>
      <c r="AE356" s="410">
        <f t="shared" si="105"/>
        <v>0</v>
      </c>
      <c r="AF356" s="410">
        <f t="shared" si="105"/>
        <v>0</v>
      </c>
      <c r="AG356" s="410">
        <f t="shared" si="105"/>
        <v>0</v>
      </c>
      <c r="AH356" s="410">
        <f t="shared" si="105"/>
        <v>0</v>
      </c>
      <c r="AI356" s="410">
        <f t="shared" si="105"/>
        <v>0</v>
      </c>
      <c r="AJ356" s="410">
        <f t="shared" si="105"/>
        <v>0</v>
      </c>
      <c r="AK356" s="410">
        <f t="shared" si="105"/>
        <v>0</v>
      </c>
      <c r="AL356" s="410">
        <f t="shared" si="105"/>
        <v>0</v>
      </c>
      <c r="AM356" s="310"/>
    </row>
    <row r="357" spans="1:39" s="282" customFormat="1" ht="15" outlineLevel="1">
      <c r="A357" s="508"/>
      <c r="B357" s="313"/>
      <c r="C357" s="311"/>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415"/>
      <c r="Z357" s="416"/>
      <c r="AA357" s="415"/>
      <c r="AB357" s="415"/>
      <c r="AC357" s="415"/>
      <c r="AD357" s="415"/>
      <c r="AE357" s="415"/>
      <c r="AF357" s="415"/>
      <c r="AG357" s="415"/>
      <c r="AH357" s="415"/>
      <c r="AI357" s="415"/>
      <c r="AJ357" s="415"/>
      <c r="AK357" s="415"/>
      <c r="AL357" s="415"/>
      <c r="AM357" s="312"/>
    </row>
    <row r="358" spans="1:39" ht="15.75" outlineLevel="1">
      <c r="A358" s="509"/>
      <c r="B358" s="287" t="s">
        <v>15</v>
      </c>
      <c r="C358" s="319"/>
      <c r="D358" s="289"/>
      <c r="E358" s="288"/>
      <c r="F358" s="288"/>
      <c r="G358" s="288"/>
      <c r="H358" s="288"/>
      <c r="I358" s="288"/>
      <c r="J358" s="288"/>
      <c r="K358" s="288"/>
      <c r="L358" s="288"/>
      <c r="M358" s="288"/>
      <c r="N358" s="290"/>
      <c r="O358" s="288"/>
      <c r="P358" s="288"/>
      <c r="Q358" s="288"/>
      <c r="R358" s="288"/>
      <c r="S358" s="288"/>
      <c r="T358" s="288"/>
      <c r="U358" s="288"/>
      <c r="V358" s="288"/>
      <c r="W358" s="288"/>
      <c r="X358" s="288"/>
      <c r="Y358" s="413"/>
      <c r="Z358" s="413"/>
      <c r="AA358" s="413"/>
      <c r="AB358" s="413"/>
      <c r="AC358" s="413"/>
      <c r="AD358" s="413"/>
      <c r="AE358" s="413"/>
      <c r="AF358" s="413"/>
      <c r="AG358" s="413"/>
      <c r="AH358" s="413"/>
      <c r="AI358" s="413"/>
      <c r="AJ358" s="413"/>
      <c r="AK358" s="413"/>
      <c r="AL358" s="413"/>
      <c r="AM358" s="291"/>
    </row>
    <row r="359" spans="1:39" ht="15" outlineLevel="1">
      <c r="A359" s="508">
        <v>26</v>
      </c>
      <c r="B359" s="320" t="s">
        <v>16</v>
      </c>
      <c r="C359" s="290" t="s">
        <v>25</v>
      </c>
      <c r="D359" s="294"/>
      <c r="E359" s="294"/>
      <c r="F359" s="294"/>
      <c r="G359" s="294"/>
      <c r="H359" s="294"/>
      <c r="I359" s="294"/>
      <c r="J359" s="294"/>
      <c r="K359" s="294"/>
      <c r="L359" s="294"/>
      <c r="M359" s="294"/>
      <c r="N359" s="294">
        <v>12</v>
      </c>
      <c r="O359" s="294"/>
      <c r="P359" s="294"/>
      <c r="Q359" s="294"/>
      <c r="R359" s="294"/>
      <c r="S359" s="294"/>
      <c r="T359" s="294"/>
      <c r="U359" s="294"/>
      <c r="V359" s="294"/>
      <c r="W359" s="294"/>
      <c r="X359" s="294"/>
      <c r="Y359" s="425"/>
      <c r="Z359" s="414"/>
      <c r="AA359" s="414"/>
      <c r="AB359" s="414"/>
      <c r="AC359" s="414"/>
      <c r="AD359" s="414"/>
      <c r="AE359" s="414"/>
      <c r="AF359" s="414"/>
      <c r="AG359" s="414"/>
      <c r="AH359" s="414"/>
      <c r="AI359" s="414"/>
      <c r="AJ359" s="414"/>
      <c r="AK359" s="414"/>
      <c r="AL359" s="414"/>
      <c r="AM359" s="295">
        <f>SUM(Y359:AL359)</f>
        <v>0</v>
      </c>
    </row>
    <row r="360" spans="1:39" ht="15" outlineLevel="1">
      <c r="B360" s="293" t="s">
        <v>249</v>
      </c>
      <c r="C360" s="290" t="s">
        <v>163</v>
      </c>
      <c r="D360" s="294"/>
      <c r="E360" s="294"/>
      <c r="F360" s="294"/>
      <c r="G360" s="294"/>
      <c r="H360" s="294"/>
      <c r="I360" s="294"/>
      <c r="J360" s="294"/>
      <c r="K360" s="294"/>
      <c r="L360" s="294"/>
      <c r="M360" s="294"/>
      <c r="N360" s="294">
        <f>N359</f>
        <v>12</v>
      </c>
      <c r="O360" s="294"/>
      <c r="P360" s="294"/>
      <c r="Q360" s="294"/>
      <c r="R360" s="294"/>
      <c r="S360" s="294"/>
      <c r="T360" s="294"/>
      <c r="U360" s="294"/>
      <c r="V360" s="294"/>
      <c r="W360" s="294"/>
      <c r="X360" s="294"/>
      <c r="Y360" s="410">
        <f>Y359</f>
        <v>0</v>
      </c>
      <c r="Z360" s="410">
        <f>Z359</f>
        <v>0</v>
      </c>
      <c r="AA360" s="410">
        <f t="shared" ref="AA360:AL360" si="106">AA359</f>
        <v>0</v>
      </c>
      <c r="AB360" s="410">
        <f t="shared" si="106"/>
        <v>0</v>
      </c>
      <c r="AC360" s="410">
        <f t="shared" si="106"/>
        <v>0</v>
      </c>
      <c r="AD360" s="410">
        <f t="shared" si="106"/>
        <v>0</v>
      </c>
      <c r="AE360" s="410">
        <f t="shared" si="106"/>
        <v>0</v>
      </c>
      <c r="AF360" s="410">
        <f t="shared" si="106"/>
        <v>0</v>
      </c>
      <c r="AG360" s="410">
        <f t="shared" si="106"/>
        <v>0</v>
      </c>
      <c r="AH360" s="410">
        <f t="shared" si="106"/>
        <v>0</v>
      </c>
      <c r="AI360" s="410">
        <f t="shared" si="106"/>
        <v>0</v>
      </c>
      <c r="AJ360" s="410">
        <f t="shared" si="106"/>
        <v>0</v>
      </c>
      <c r="AK360" s="410">
        <f t="shared" si="106"/>
        <v>0</v>
      </c>
      <c r="AL360" s="410">
        <f t="shared" si="106"/>
        <v>0</v>
      </c>
      <c r="AM360" s="305"/>
    </row>
    <row r="361" spans="1:39" ht="15" outlineLevel="1">
      <c r="A361" s="511"/>
      <c r="B361" s="321"/>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422"/>
      <c r="Z361" s="423"/>
      <c r="AA361" s="423"/>
      <c r="AB361" s="423"/>
      <c r="AC361" s="423"/>
      <c r="AD361" s="423"/>
      <c r="AE361" s="423"/>
      <c r="AF361" s="423"/>
      <c r="AG361" s="423"/>
      <c r="AH361" s="423"/>
      <c r="AI361" s="423"/>
      <c r="AJ361" s="423"/>
      <c r="AK361" s="423"/>
      <c r="AL361" s="423"/>
      <c r="AM361" s="296"/>
    </row>
    <row r="362" spans="1:39" ht="15" outlineLevel="1">
      <c r="A362" s="508">
        <v>27</v>
      </c>
      <c r="B362" s="320" t="s">
        <v>17</v>
      </c>
      <c r="C362" s="290" t="s">
        <v>25</v>
      </c>
      <c r="D362" s="294"/>
      <c r="E362" s="294"/>
      <c r="F362" s="294"/>
      <c r="G362" s="294"/>
      <c r="H362" s="294"/>
      <c r="I362" s="294"/>
      <c r="J362" s="294"/>
      <c r="K362" s="294"/>
      <c r="L362" s="294"/>
      <c r="M362" s="294"/>
      <c r="N362" s="294">
        <v>12</v>
      </c>
      <c r="O362" s="294"/>
      <c r="P362" s="294"/>
      <c r="Q362" s="294"/>
      <c r="R362" s="294"/>
      <c r="S362" s="294"/>
      <c r="T362" s="294"/>
      <c r="U362" s="294"/>
      <c r="V362" s="294"/>
      <c r="W362" s="294"/>
      <c r="X362" s="294"/>
      <c r="Y362" s="425"/>
      <c r="Z362" s="414"/>
      <c r="AA362" s="414"/>
      <c r="AB362" s="414"/>
      <c r="AC362" s="414"/>
      <c r="AD362" s="414"/>
      <c r="AE362" s="414"/>
      <c r="AF362" s="414"/>
      <c r="AG362" s="414"/>
      <c r="AH362" s="414"/>
      <c r="AI362" s="414"/>
      <c r="AJ362" s="414"/>
      <c r="AK362" s="414"/>
      <c r="AL362" s="414"/>
      <c r="AM362" s="295">
        <f>SUM(Y362:AL362)</f>
        <v>0</v>
      </c>
    </row>
    <row r="363" spans="1:39" ht="15" outlineLevel="1">
      <c r="B363" s="293" t="s">
        <v>249</v>
      </c>
      <c r="C363" s="290" t="s">
        <v>163</v>
      </c>
      <c r="D363" s="294"/>
      <c r="E363" s="294"/>
      <c r="F363" s="294"/>
      <c r="G363" s="294"/>
      <c r="H363" s="294"/>
      <c r="I363" s="294"/>
      <c r="J363" s="294"/>
      <c r="K363" s="294"/>
      <c r="L363" s="294"/>
      <c r="M363" s="294"/>
      <c r="N363" s="294">
        <f>N362</f>
        <v>12</v>
      </c>
      <c r="O363" s="294"/>
      <c r="P363" s="294"/>
      <c r="Q363" s="294"/>
      <c r="R363" s="294"/>
      <c r="S363" s="294"/>
      <c r="T363" s="294"/>
      <c r="U363" s="294"/>
      <c r="V363" s="294"/>
      <c r="W363" s="294"/>
      <c r="X363" s="294"/>
      <c r="Y363" s="410">
        <f>Y362</f>
        <v>0</v>
      </c>
      <c r="Z363" s="410">
        <f>Z362</f>
        <v>0</v>
      </c>
      <c r="AA363" s="410">
        <f t="shared" ref="AA363:AL363" si="107">AA362</f>
        <v>0</v>
      </c>
      <c r="AB363" s="410">
        <f t="shared" si="107"/>
        <v>0</v>
      </c>
      <c r="AC363" s="410">
        <f t="shared" si="107"/>
        <v>0</v>
      </c>
      <c r="AD363" s="410">
        <f t="shared" si="107"/>
        <v>0</v>
      </c>
      <c r="AE363" s="410">
        <f t="shared" si="107"/>
        <v>0</v>
      </c>
      <c r="AF363" s="410">
        <f t="shared" si="107"/>
        <v>0</v>
      </c>
      <c r="AG363" s="410">
        <f t="shared" si="107"/>
        <v>0</v>
      </c>
      <c r="AH363" s="410">
        <f t="shared" si="107"/>
        <v>0</v>
      </c>
      <c r="AI363" s="410">
        <f t="shared" si="107"/>
        <v>0</v>
      </c>
      <c r="AJ363" s="410">
        <f t="shared" si="107"/>
        <v>0</v>
      </c>
      <c r="AK363" s="410">
        <f t="shared" si="107"/>
        <v>0</v>
      </c>
      <c r="AL363" s="410">
        <f t="shared" si="107"/>
        <v>0</v>
      </c>
      <c r="AM363" s="305"/>
    </row>
    <row r="364" spans="1:39" ht="15.75" outlineLevel="1">
      <c r="A364" s="511"/>
      <c r="B364" s="322"/>
      <c r="C364" s="299"/>
      <c r="D364" s="290"/>
      <c r="E364" s="290"/>
      <c r="F364" s="290"/>
      <c r="G364" s="290"/>
      <c r="H364" s="290"/>
      <c r="I364" s="290"/>
      <c r="J364" s="290"/>
      <c r="K364" s="290"/>
      <c r="L364" s="290"/>
      <c r="M364" s="290"/>
      <c r="N364" s="299"/>
      <c r="O364" s="290"/>
      <c r="P364" s="290"/>
      <c r="Q364" s="290"/>
      <c r="R364" s="290"/>
      <c r="S364" s="290"/>
      <c r="T364" s="290"/>
      <c r="U364" s="290"/>
      <c r="V364" s="290"/>
      <c r="W364" s="290"/>
      <c r="X364" s="290"/>
      <c r="Y364" s="411"/>
      <c r="Z364" s="411"/>
      <c r="AA364" s="411"/>
      <c r="AB364" s="411"/>
      <c r="AC364" s="411"/>
      <c r="AD364" s="411"/>
      <c r="AE364" s="411"/>
      <c r="AF364" s="411"/>
      <c r="AG364" s="411"/>
      <c r="AH364" s="411"/>
      <c r="AI364" s="411"/>
      <c r="AJ364" s="411"/>
      <c r="AK364" s="411"/>
      <c r="AL364" s="411"/>
      <c r="AM364" s="305"/>
    </row>
    <row r="365" spans="1:39" ht="15" outlineLevel="1">
      <c r="A365" s="508">
        <v>28</v>
      </c>
      <c r="B365" s="320" t="s">
        <v>18</v>
      </c>
      <c r="C365" s="290" t="s">
        <v>25</v>
      </c>
      <c r="D365" s="294"/>
      <c r="E365" s="294"/>
      <c r="F365" s="294"/>
      <c r="G365" s="294"/>
      <c r="H365" s="294"/>
      <c r="I365" s="294"/>
      <c r="J365" s="294"/>
      <c r="K365" s="294"/>
      <c r="L365" s="294"/>
      <c r="M365" s="294"/>
      <c r="N365" s="294">
        <v>0</v>
      </c>
      <c r="O365" s="294"/>
      <c r="P365" s="294"/>
      <c r="Q365" s="294"/>
      <c r="R365" s="294"/>
      <c r="S365" s="294"/>
      <c r="T365" s="294"/>
      <c r="U365" s="294"/>
      <c r="V365" s="294"/>
      <c r="W365" s="294"/>
      <c r="X365" s="294"/>
      <c r="Y365" s="425"/>
      <c r="Z365" s="414"/>
      <c r="AA365" s="414"/>
      <c r="AB365" s="414"/>
      <c r="AC365" s="414"/>
      <c r="AD365" s="414"/>
      <c r="AE365" s="414"/>
      <c r="AF365" s="414"/>
      <c r="AG365" s="414"/>
      <c r="AH365" s="414"/>
      <c r="AI365" s="414"/>
      <c r="AJ365" s="414"/>
      <c r="AK365" s="414"/>
      <c r="AL365" s="414"/>
      <c r="AM365" s="295">
        <f>SUM(Y365:AL365)</f>
        <v>0</v>
      </c>
    </row>
    <row r="366" spans="1:39" ht="15" outlineLevel="1">
      <c r="B366" s="293" t="s">
        <v>249</v>
      </c>
      <c r="C366" s="290" t="s">
        <v>163</v>
      </c>
      <c r="D366" s="294"/>
      <c r="E366" s="294"/>
      <c r="F366" s="294"/>
      <c r="G366" s="294"/>
      <c r="H366" s="294"/>
      <c r="I366" s="294"/>
      <c r="J366" s="294"/>
      <c r="K366" s="294"/>
      <c r="L366" s="294"/>
      <c r="M366" s="294"/>
      <c r="N366" s="294">
        <f>N365</f>
        <v>0</v>
      </c>
      <c r="O366" s="294"/>
      <c r="P366" s="294"/>
      <c r="Q366" s="294"/>
      <c r="R366" s="294"/>
      <c r="S366" s="294"/>
      <c r="T366" s="294"/>
      <c r="U366" s="294"/>
      <c r="V366" s="294"/>
      <c r="W366" s="294"/>
      <c r="X366" s="294"/>
      <c r="Y366" s="410">
        <f>Y365</f>
        <v>0</v>
      </c>
      <c r="Z366" s="410">
        <f>Z365</f>
        <v>0</v>
      </c>
      <c r="AA366" s="410">
        <f t="shared" ref="AA366:AL366" si="108">AA365</f>
        <v>0</v>
      </c>
      <c r="AB366" s="410">
        <f t="shared" si="108"/>
        <v>0</v>
      </c>
      <c r="AC366" s="410">
        <f t="shared" si="108"/>
        <v>0</v>
      </c>
      <c r="AD366" s="410">
        <f t="shared" si="108"/>
        <v>0</v>
      </c>
      <c r="AE366" s="410">
        <f t="shared" si="108"/>
        <v>0</v>
      </c>
      <c r="AF366" s="410">
        <f t="shared" si="108"/>
        <v>0</v>
      </c>
      <c r="AG366" s="410">
        <f t="shared" si="108"/>
        <v>0</v>
      </c>
      <c r="AH366" s="410">
        <f t="shared" si="108"/>
        <v>0</v>
      </c>
      <c r="AI366" s="410">
        <f t="shared" si="108"/>
        <v>0</v>
      </c>
      <c r="AJ366" s="410">
        <f t="shared" si="108"/>
        <v>0</v>
      </c>
      <c r="AK366" s="410">
        <f t="shared" si="108"/>
        <v>0</v>
      </c>
      <c r="AL366" s="410">
        <f t="shared" si="108"/>
        <v>0</v>
      </c>
      <c r="AM366" s="296"/>
    </row>
    <row r="367" spans="1:39" ht="15" outlineLevel="1">
      <c r="A367" s="511"/>
      <c r="B367" s="321"/>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411"/>
      <c r="Z367" s="411"/>
      <c r="AA367" s="411"/>
      <c r="AB367" s="411"/>
      <c r="AC367" s="411"/>
      <c r="AD367" s="411"/>
      <c r="AE367" s="411"/>
      <c r="AF367" s="411"/>
      <c r="AG367" s="411"/>
      <c r="AH367" s="411"/>
      <c r="AI367" s="411"/>
      <c r="AJ367" s="411"/>
      <c r="AK367" s="411"/>
      <c r="AL367" s="411"/>
      <c r="AM367" s="305"/>
    </row>
    <row r="368" spans="1:39" ht="15" outlineLevel="1">
      <c r="A368" s="508">
        <v>29</v>
      </c>
      <c r="B368" s="323" t="s">
        <v>19</v>
      </c>
      <c r="C368" s="290" t="s">
        <v>25</v>
      </c>
      <c r="D368" s="294"/>
      <c r="E368" s="294"/>
      <c r="F368" s="294"/>
      <c r="G368" s="294"/>
      <c r="H368" s="294"/>
      <c r="I368" s="294"/>
      <c r="J368" s="294"/>
      <c r="K368" s="294"/>
      <c r="L368" s="294"/>
      <c r="M368" s="294"/>
      <c r="N368" s="294">
        <v>0</v>
      </c>
      <c r="O368" s="294"/>
      <c r="P368" s="294"/>
      <c r="Q368" s="294"/>
      <c r="R368" s="294"/>
      <c r="S368" s="294"/>
      <c r="T368" s="294"/>
      <c r="U368" s="294"/>
      <c r="V368" s="294"/>
      <c r="W368" s="294"/>
      <c r="X368" s="294"/>
      <c r="Y368" s="425"/>
      <c r="Z368" s="414"/>
      <c r="AA368" s="414"/>
      <c r="AB368" s="414"/>
      <c r="AC368" s="414"/>
      <c r="AD368" s="414"/>
      <c r="AE368" s="414"/>
      <c r="AF368" s="414"/>
      <c r="AG368" s="414"/>
      <c r="AH368" s="414"/>
      <c r="AI368" s="414"/>
      <c r="AJ368" s="414"/>
      <c r="AK368" s="414"/>
      <c r="AL368" s="414"/>
      <c r="AM368" s="295">
        <f>SUM(Y368:AL368)</f>
        <v>0</v>
      </c>
    </row>
    <row r="369" spans="1:39" ht="15" outlineLevel="1">
      <c r="B369" s="323" t="s">
        <v>249</v>
      </c>
      <c r="C369" s="290" t="s">
        <v>163</v>
      </c>
      <c r="D369" s="294"/>
      <c r="E369" s="294"/>
      <c r="F369" s="294"/>
      <c r="G369" s="294"/>
      <c r="H369" s="294"/>
      <c r="I369" s="294"/>
      <c r="J369" s="294"/>
      <c r="K369" s="294"/>
      <c r="L369" s="294"/>
      <c r="M369" s="294"/>
      <c r="N369" s="294">
        <f>N368</f>
        <v>0</v>
      </c>
      <c r="O369" s="294"/>
      <c r="P369" s="294"/>
      <c r="Q369" s="294"/>
      <c r="R369" s="294"/>
      <c r="S369" s="294"/>
      <c r="T369" s="294"/>
      <c r="U369" s="294"/>
      <c r="V369" s="294"/>
      <c r="W369" s="294"/>
      <c r="X369" s="294"/>
      <c r="Y369" s="410">
        <f>Y368</f>
        <v>0</v>
      </c>
      <c r="Z369" s="410">
        <f t="shared" ref="Z369:AL369" si="109">Z368</f>
        <v>0</v>
      </c>
      <c r="AA369" s="410">
        <f t="shared" si="109"/>
        <v>0</v>
      </c>
      <c r="AB369" s="410">
        <f t="shared" si="109"/>
        <v>0</v>
      </c>
      <c r="AC369" s="410">
        <f t="shared" si="109"/>
        <v>0</v>
      </c>
      <c r="AD369" s="410">
        <f t="shared" si="109"/>
        <v>0</v>
      </c>
      <c r="AE369" s="410">
        <f t="shared" si="109"/>
        <v>0</v>
      </c>
      <c r="AF369" s="410">
        <f t="shared" si="109"/>
        <v>0</v>
      </c>
      <c r="AG369" s="410">
        <f t="shared" si="109"/>
        <v>0</v>
      </c>
      <c r="AH369" s="410">
        <f t="shared" si="109"/>
        <v>0</v>
      </c>
      <c r="AI369" s="410">
        <f t="shared" si="109"/>
        <v>0</v>
      </c>
      <c r="AJ369" s="410">
        <f t="shared" si="109"/>
        <v>0</v>
      </c>
      <c r="AK369" s="410">
        <f t="shared" si="109"/>
        <v>0</v>
      </c>
      <c r="AL369" s="410">
        <f t="shared" si="109"/>
        <v>0</v>
      </c>
      <c r="AM369" s="296"/>
    </row>
    <row r="370" spans="1:39" ht="15" outlineLevel="1">
      <c r="B370" s="323"/>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422"/>
      <c r="Z370" s="422"/>
      <c r="AA370" s="422"/>
      <c r="AB370" s="422"/>
      <c r="AC370" s="422"/>
      <c r="AD370" s="422"/>
      <c r="AE370" s="422"/>
      <c r="AF370" s="422"/>
      <c r="AG370" s="422"/>
      <c r="AH370" s="422"/>
      <c r="AI370" s="422"/>
      <c r="AJ370" s="422"/>
      <c r="AK370" s="422"/>
      <c r="AL370" s="422"/>
      <c r="AM370" s="312"/>
    </row>
    <row r="371" spans="1:39" s="282" customFormat="1" ht="15" outlineLevel="1">
      <c r="A371" s="508">
        <v>30</v>
      </c>
      <c r="B371" s="323" t="s">
        <v>488</v>
      </c>
      <c r="C371" s="290" t="s">
        <v>25</v>
      </c>
      <c r="D371" s="294"/>
      <c r="E371" s="294"/>
      <c r="F371" s="294"/>
      <c r="G371" s="294"/>
      <c r="H371" s="294"/>
      <c r="I371" s="294"/>
      <c r="J371" s="294"/>
      <c r="K371" s="294"/>
      <c r="L371" s="294"/>
      <c r="M371" s="294"/>
      <c r="N371" s="294">
        <v>0</v>
      </c>
      <c r="O371" s="294"/>
      <c r="P371" s="294"/>
      <c r="Q371" s="294"/>
      <c r="R371" s="294"/>
      <c r="S371" s="294"/>
      <c r="T371" s="294"/>
      <c r="U371" s="294"/>
      <c r="V371" s="294"/>
      <c r="W371" s="294"/>
      <c r="X371" s="294"/>
      <c r="Y371" s="409"/>
      <c r="Z371" s="409"/>
      <c r="AA371" s="409"/>
      <c r="AB371" s="409"/>
      <c r="AC371" s="409"/>
      <c r="AD371" s="409"/>
      <c r="AE371" s="409"/>
      <c r="AF371" s="409"/>
      <c r="AG371" s="409"/>
      <c r="AH371" s="409"/>
      <c r="AI371" s="409"/>
      <c r="AJ371" s="409"/>
      <c r="AK371" s="409"/>
      <c r="AL371" s="409"/>
      <c r="AM371" s="295">
        <f>SUM(Y371:AL371)</f>
        <v>0</v>
      </c>
    </row>
    <row r="372" spans="1:39" s="282" customFormat="1" ht="15" outlineLevel="1">
      <c r="A372" s="508"/>
      <c r="B372" s="323" t="s">
        <v>249</v>
      </c>
      <c r="C372" s="290" t="s">
        <v>163</v>
      </c>
      <c r="D372" s="294"/>
      <c r="E372" s="294"/>
      <c r="F372" s="294"/>
      <c r="G372" s="294"/>
      <c r="H372" s="294"/>
      <c r="I372" s="294"/>
      <c r="J372" s="294"/>
      <c r="K372" s="294"/>
      <c r="L372" s="294"/>
      <c r="M372" s="294"/>
      <c r="N372" s="294">
        <f>N371</f>
        <v>0</v>
      </c>
      <c r="O372" s="294"/>
      <c r="P372" s="294"/>
      <c r="Q372" s="294"/>
      <c r="R372" s="294"/>
      <c r="S372" s="294"/>
      <c r="T372" s="294"/>
      <c r="U372" s="294"/>
      <c r="V372" s="294"/>
      <c r="W372" s="294"/>
      <c r="X372" s="294"/>
      <c r="Y372" s="410">
        <f>Y371</f>
        <v>0</v>
      </c>
      <c r="Z372" s="410">
        <f t="shared" ref="Z372:AL372" si="110">Z371</f>
        <v>0</v>
      </c>
      <c r="AA372" s="410">
        <f t="shared" si="110"/>
        <v>0</v>
      </c>
      <c r="AB372" s="410">
        <f t="shared" si="110"/>
        <v>0</v>
      </c>
      <c r="AC372" s="410">
        <f t="shared" si="110"/>
        <v>0</v>
      </c>
      <c r="AD372" s="410">
        <f t="shared" si="110"/>
        <v>0</v>
      </c>
      <c r="AE372" s="410">
        <f t="shared" si="110"/>
        <v>0</v>
      </c>
      <c r="AF372" s="410">
        <f t="shared" si="110"/>
        <v>0</v>
      </c>
      <c r="AG372" s="410">
        <f t="shared" si="110"/>
        <v>0</v>
      </c>
      <c r="AH372" s="410">
        <f t="shared" si="110"/>
        <v>0</v>
      </c>
      <c r="AI372" s="410">
        <f t="shared" si="110"/>
        <v>0</v>
      </c>
      <c r="AJ372" s="410">
        <f t="shared" si="110"/>
        <v>0</v>
      </c>
      <c r="AK372" s="410">
        <f t="shared" si="110"/>
        <v>0</v>
      </c>
      <c r="AL372" s="410">
        <f t="shared" si="110"/>
        <v>0</v>
      </c>
      <c r="AM372" s="296"/>
    </row>
    <row r="373" spans="1:39" s="282" customFormat="1" ht="15" outlineLevel="1">
      <c r="A373" s="508"/>
      <c r="B373" s="323"/>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411"/>
      <c r="Z373" s="411"/>
      <c r="AA373" s="411"/>
      <c r="AB373" s="411"/>
      <c r="AC373" s="411"/>
      <c r="AD373" s="411"/>
      <c r="AE373" s="411"/>
      <c r="AF373" s="411"/>
      <c r="AG373" s="411"/>
      <c r="AH373" s="411"/>
      <c r="AI373" s="411"/>
      <c r="AJ373" s="411"/>
      <c r="AK373" s="411"/>
      <c r="AL373" s="411"/>
      <c r="AM373" s="312"/>
    </row>
    <row r="374" spans="1:39" s="282" customFormat="1" ht="15.75" outlineLevel="1">
      <c r="A374" s="508"/>
      <c r="B374" s="287" t="s">
        <v>489</v>
      </c>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411"/>
      <c r="Z374" s="411"/>
      <c r="AA374" s="411"/>
      <c r="AB374" s="411"/>
      <c r="AC374" s="411"/>
      <c r="AD374" s="411"/>
      <c r="AE374" s="411"/>
      <c r="AF374" s="411"/>
      <c r="AG374" s="411"/>
      <c r="AH374" s="411"/>
      <c r="AI374" s="411"/>
      <c r="AJ374" s="411"/>
      <c r="AK374" s="411"/>
      <c r="AL374" s="411"/>
      <c r="AM374" s="312"/>
    </row>
    <row r="375" spans="1:39" s="282" customFormat="1" ht="15" outlineLevel="1">
      <c r="A375" s="508">
        <v>31</v>
      </c>
      <c r="B375" s="323" t="s">
        <v>490</v>
      </c>
      <c r="C375" s="290" t="s">
        <v>25</v>
      </c>
      <c r="D375" s="294"/>
      <c r="E375" s="294"/>
      <c r="F375" s="294"/>
      <c r="G375" s="294"/>
      <c r="H375" s="294"/>
      <c r="I375" s="294"/>
      <c r="J375" s="294"/>
      <c r="K375" s="294"/>
      <c r="L375" s="294"/>
      <c r="M375" s="294"/>
      <c r="N375" s="294">
        <v>0</v>
      </c>
      <c r="O375" s="294"/>
      <c r="P375" s="294"/>
      <c r="Q375" s="294"/>
      <c r="R375" s="294"/>
      <c r="S375" s="294"/>
      <c r="T375" s="294"/>
      <c r="U375" s="294"/>
      <c r="V375" s="294"/>
      <c r="W375" s="294"/>
      <c r="X375" s="294"/>
      <c r="Y375" s="409"/>
      <c r="Z375" s="409"/>
      <c r="AA375" s="409"/>
      <c r="AB375" s="409"/>
      <c r="AC375" s="409"/>
      <c r="AD375" s="409"/>
      <c r="AE375" s="409"/>
      <c r="AF375" s="409"/>
      <c r="AG375" s="409"/>
      <c r="AH375" s="409"/>
      <c r="AI375" s="409"/>
      <c r="AJ375" s="409"/>
      <c r="AK375" s="409"/>
      <c r="AL375" s="409"/>
      <c r="AM375" s="295">
        <f>SUM(Y375:AL375)</f>
        <v>0</v>
      </c>
    </row>
    <row r="376" spans="1:39" s="282" customFormat="1" ht="15" outlineLevel="1">
      <c r="A376" s="508"/>
      <c r="B376" s="323" t="s">
        <v>249</v>
      </c>
      <c r="C376" s="290" t="s">
        <v>163</v>
      </c>
      <c r="D376" s="294"/>
      <c r="E376" s="294"/>
      <c r="F376" s="294"/>
      <c r="G376" s="294"/>
      <c r="H376" s="294"/>
      <c r="I376" s="294"/>
      <c r="J376" s="294"/>
      <c r="K376" s="294"/>
      <c r="L376" s="294"/>
      <c r="M376" s="294"/>
      <c r="N376" s="294">
        <f>N375</f>
        <v>0</v>
      </c>
      <c r="O376" s="294"/>
      <c r="P376" s="294"/>
      <c r="Q376" s="294"/>
      <c r="R376" s="294"/>
      <c r="S376" s="294"/>
      <c r="T376" s="294"/>
      <c r="U376" s="294"/>
      <c r="V376" s="294"/>
      <c r="W376" s="294"/>
      <c r="X376" s="294"/>
      <c r="Y376" s="410">
        <f>Y375</f>
        <v>0</v>
      </c>
      <c r="Z376" s="410">
        <f t="shared" ref="Z376:AL376" si="111">Z375</f>
        <v>0</v>
      </c>
      <c r="AA376" s="410">
        <f t="shared" si="111"/>
        <v>0</v>
      </c>
      <c r="AB376" s="410">
        <f t="shared" si="111"/>
        <v>0</v>
      </c>
      <c r="AC376" s="410">
        <f t="shared" si="111"/>
        <v>0</v>
      </c>
      <c r="AD376" s="410">
        <f t="shared" si="111"/>
        <v>0</v>
      </c>
      <c r="AE376" s="410">
        <f t="shared" si="111"/>
        <v>0</v>
      </c>
      <c r="AF376" s="410">
        <f t="shared" si="111"/>
        <v>0</v>
      </c>
      <c r="AG376" s="410">
        <f t="shared" si="111"/>
        <v>0</v>
      </c>
      <c r="AH376" s="410">
        <f t="shared" si="111"/>
        <v>0</v>
      </c>
      <c r="AI376" s="410">
        <f t="shared" si="111"/>
        <v>0</v>
      </c>
      <c r="AJ376" s="410">
        <f t="shared" si="111"/>
        <v>0</v>
      </c>
      <c r="AK376" s="410">
        <f t="shared" si="111"/>
        <v>0</v>
      </c>
      <c r="AL376" s="410">
        <f t="shared" si="111"/>
        <v>0</v>
      </c>
      <c r="AM376" s="296"/>
    </row>
    <row r="377" spans="1:39" s="282" customFormat="1" ht="15" outlineLevel="1">
      <c r="A377" s="508"/>
      <c r="B377" s="323"/>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411"/>
      <c r="Z377" s="411"/>
      <c r="AA377" s="411"/>
      <c r="AB377" s="411"/>
      <c r="AC377" s="411"/>
      <c r="AD377" s="411"/>
      <c r="AE377" s="411"/>
      <c r="AF377" s="411"/>
      <c r="AG377" s="411"/>
      <c r="AH377" s="411"/>
      <c r="AI377" s="411"/>
      <c r="AJ377" s="411"/>
      <c r="AK377" s="411"/>
      <c r="AL377" s="411"/>
      <c r="AM377" s="312"/>
    </row>
    <row r="378" spans="1:39" s="282" customFormat="1" ht="15" outlineLevel="1">
      <c r="A378" s="508">
        <v>32</v>
      </c>
      <c r="B378" s="323" t="s">
        <v>491</v>
      </c>
      <c r="C378" s="290" t="s">
        <v>25</v>
      </c>
      <c r="D378" s="294"/>
      <c r="E378" s="294"/>
      <c r="F378" s="294"/>
      <c r="G378" s="294"/>
      <c r="H378" s="294"/>
      <c r="I378" s="294"/>
      <c r="J378" s="294"/>
      <c r="K378" s="294"/>
      <c r="L378" s="294"/>
      <c r="M378" s="294"/>
      <c r="N378" s="294">
        <v>0</v>
      </c>
      <c r="O378" s="294"/>
      <c r="P378" s="294"/>
      <c r="Q378" s="294"/>
      <c r="R378" s="294"/>
      <c r="S378" s="294"/>
      <c r="T378" s="294"/>
      <c r="U378" s="294"/>
      <c r="V378" s="294"/>
      <c r="W378" s="294"/>
      <c r="X378" s="294"/>
      <c r="Y378" s="409"/>
      <c r="Z378" s="409"/>
      <c r="AA378" s="409"/>
      <c r="AB378" s="409"/>
      <c r="AC378" s="409"/>
      <c r="AD378" s="409"/>
      <c r="AE378" s="409"/>
      <c r="AF378" s="409"/>
      <c r="AG378" s="409"/>
      <c r="AH378" s="409"/>
      <c r="AI378" s="409"/>
      <c r="AJ378" s="409"/>
      <c r="AK378" s="409"/>
      <c r="AL378" s="409"/>
      <c r="AM378" s="295">
        <f>SUM(Y378:AL378)</f>
        <v>0</v>
      </c>
    </row>
    <row r="379" spans="1:39" s="282" customFormat="1" ht="15" outlineLevel="1">
      <c r="A379" s="508"/>
      <c r="B379" s="323" t="s">
        <v>249</v>
      </c>
      <c r="C379" s="290" t="s">
        <v>163</v>
      </c>
      <c r="D379" s="294"/>
      <c r="E379" s="294"/>
      <c r="F379" s="294"/>
      <c r="G379" s="294"/>
      <c r="H379" s="294"/>
      <c r="I379" s="294"/>
      <c r="J379" s="294"/>
      <c r="K379" s="294"/>
      <c r="L379" s="294"/>
      <c r="M379" s="294"/>
      <c r="N379" s="294">
        <f>N378</f>
        <v>0</v>
      </c>
      <c r="O379" s="294"/>
      <c r="P379" s="294"/>
      <c r="Q379" s="294"/>
      <c r="R379" s="294"/>
      <c r="S379" s="294"/>
      <c r="T379" s="294"/>
      <c r="U379" s="294"/>
      <c r="V379" s="294"/>
      <c r="W379" s="294"/>
      <c r="X379" s="294"/>
      <c r="Y379" s="410">
        <f>Y378</f>
        <v>0</v>
      </c>
      <c r="Z379" s="410">
        <f t="shared" ref="Z379:AL379" si="112">Z378</f>
        <v>0</v>
      </c>
      <c r="AA379" s="410">
        <f t="shared" si="112"/>
        <v>0</v>
      </c>
      <c r="AB379" s="410">
        <f t="shared" si="112"/>
        <v>0</v>
      </c>
      <c r="AC379" s="410">
        <f t="shared" si="112"/>
        <v>0</v>
      </c>
      <c r="AD379" s="410">
        <f t="shared" si="112"/>
        <v>0</v>
      </c>
      <c r="AE379" s="410">
        <f t="shared" si="112"/>
        <v>0</v>
      </c>
      <c r="AF379" s="410">
        <f t="shared" si="112"/>
        <v>0</v>
      </c>
      <c r="AG379" s="410">
        <f t="shared" si="112"/>
        <v>0</v>
      </c>
      <c r="AH379" s="410">
        <f t="shared" si="112"/>
        <v>0</v>
      </c>
      <c r="AI379" s="410">
        <f t="shared" si="112"/>
        <v>0</v>
      </c>
      <c r="AJ379" s="410">
        <f t="shared" si="112"/>
        <v>0</v>
      </c>
      <c r="AK379" s="410">
        <f t="shared" si="112"/>
        <v>0</v>
      </c>
      <c r="AL379" s="410">
        <f t="shared" si="112"/>
        <v>0</v>
      </c>
      <c r="AM379" s="296"/>
    </row>
    <row r="380" spans="1:39" s="282" customFormat="1" ht="15" outlineLevel="1">
      <c r="A380" s="508"/>
      <c r="B380" s="323"/>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411"/>
      <c r="Z380" s="411"/>
      <c r="AA380" s="411"/>
      <c r="AB380" s="411"/>
      <c r="AC380" s="411"/>
      <c r="AD380" s="411"/>
      <c r="AE380" s="411"/>
      <c r="AF380" s="411"/>
      <c r="AG380" s="411"/>
      <c r="AH380" s="411"/>
      <c r="AI380" s="411"/>
      <c r="AJ380" s="411"/>
      <c r="AK380" s="411"/>
      <c r="AL380" s="411"/>
      <c r="AM380" s="312"/>
    </row>
    <row r="381" spans="1:39" s="282" customFormat="1" ht="15" outlineLevel="1">
      <c r="A381" s="508">
        <v>33</v>
      </c>
      <c r="B381" s="323" t="s">
        <v>492</v>
      </c>
      <c r="C381" s="290" t="s">
        <v>25</v>
      </c>
      <c r="D381" s="294"/>
      <c r="E381" s="294"/>
      <c r="F381" s="294"/>
      <c r="G381" s="294"/>
      <c r="H381" s="294"/>
      <c r="I381" s="294"/>
      <c r="J381" s="294"/>
      <c r="K381" s="294"/>
      <c r="L381" s="294"/>
      <c r="M381" s="294"/>
      <c r="N381" s="294">
        <v>12</v>
      </c>
      <c r="O381" s="294"/>
      <c r="P381" s="294"/>
      <c r="Q381" s="294"/>
      <c r="R381" s="294"/>
      <c r="S381" s="294"/>
      <c r="T381" s="294"/>
      <c r="U381" s="294"/>
      <c r="V381" s="294"/>
      <c r="W381" s="294"/>
      <c r="X381" s="294"/>
      <c r="Y381" s="409"/>
      <c r="Z381" s="409"/>
      <c r="AA381" s="409"/>
      <c r="AB381" s="409"/>
      <c r="AC381" s="409"/>
      <c r="AD381" s="409"/>
      <c r="AE381" s="409"/>
      <c r="AF381" s="409"/>
      <c r="AG381" s="409"/>
      <c r="AH381" s="409"/>
      <c r="AI381" s="409"/>
      <c r="AJ381" s="409"/>
      <c r="AK381" s="409"/>
      <c r="AL381" s="409"/>
      <c r="AM381" s="295">
        <f>SUM(Y381:AL381)</f>
        <v>0</v>
      </c>
    </row>
    <row r="382" spans="1:39" s="282" customFormat="1" ht="15" outlineLevel="1">
      <c r="A382" s="508"/>
      <c r="B382" s="323" t="s">
        <v>249</v>
      </c>
      <c r="C382" s="290" t="s">
        <v>163</v>
      </c>
      <c r="D382" s="294"/>
      <c r="E382" s="294"/>
      <c r="F382" s="294"/>
      <c r="G382" s="294"/>
      <c r="H382" s="294"/>
      <c r="I382" s="294"/>
      <c r="J382" s="294"/>
      <c r="K382" s="294"/>
      <c r="L382" s="294"/>
      <c r="M382" s="294"/>
      <c r="N382" s="294">
        <f>N381</f>
        <v>12</v>
      </c>
      <c r="O382" s="294"/>
      <c r="P382" s="294"/>
      <c r="Q382" s="294"/>
      <c r="R382" s="294"/>
      <c r="S382" s="294"/>
      <c r="T382" s="294"/>
      <c r="U382" s="294"/>
      <c r="V382" s="294"/>
      <c r="W382" s="294"/>
      <c r="X382" s="294"/>
      <c r="Y382" s="410">
        <f>Y381</f>
        <v>0</v>
      </c>
      <c r="Z382" s="410">
        <f t="shared" ref="Z382:AK382" si="113">Z381</f>
        <v>0</v>
      </c>
      <c r="AA382" s="410">
        <f t="shared" si="113"/>
        <v>0</v>
      </c>
      <c r="AB382" s="410">
        <f t="shared" si="113"/>
        <v>0</v>
      </c>
      <c r="AC382" s="410">
        <f t="shared" si="113"/>
        <v>0</v>
      </c>
      <c r="AD382" s="410">
        <f t="shared" si="113"/>
        <v>0</v>
      </c>
      <c r="AE382" s="410">
        <f t="shared" si="113"/>
        <v>0</v>
      </c>
      <c r="AF382" s="410">
        <f t="shared" si="113"/>
        <v>0</v>
      </c>
      <c r="AG382" s="410">
        <f t="shared" si="113"/>
        <v>0</v>
      </c>
      <c r="AH382" s="410">
        <f t="shared" si="113"/>
        <v>0</v>
      </c>
      <c r="AI382" s="410">
        <f t="shared" si="113"/>
        <v>0</v>
      </c>
      <c r="AJ382" s="410">
        <f t="shared" si="113"/>
        <v>0</v>
      </c>
      <c r="AK382" s="410">
        <f t="shared" si="113"/>
        <v>0</v>
      </c>
      <c r="AL382" s="410">
        <f>AL381</f>
        <v>0</v>
      </c>
      <c r="AM382" s="296"/>
    </row>
    <row r="383" spans="1:39" ht="15" outlineLevel="1">
      <c r="B383" s="314"/>
      <c r="C383" s="324"/>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00"/>
      <c r="Z383" s="300"/>
      <c r="AA383" s="300"/>
      <c r="AB383" s="300"/>
      <c r="AC383" s="300"/>
      <c r="AD383" s="300"/>
      <c r="AE383" s="300"/>
      <c r="AF383" s="300"/>
      <c r="AG383" s="300"/>
      <c r="AH383" s="300"/>
      <c r="AI383" s="300"/>
      <c r="AJ383" s="300"/>
      <c r="AK383" s="300"/>
      <c r="AL383" s="300"/>
      <c r="AM383" s="305"/>
    </row>
    <row r="384" spans="1:39" ht="15.75">
      <c r="B384" s="326" t="s">
        <v>250</v>
      </c>
      <c r="C384" s="328"/>
      <c r="D384" s="328">
        <f>SUM(D279:D382)</f>
        <v>19598581.062005632</v>
      </c>
      <c r="E384" s="328">
        <f t="shared" ref="E384:M384" si="114">SUM(E279:E382)</f>
        <v>19173392.046100024</v>
      </c>
      <c r="F384" s="328">
        <f t="shared" si="114"/>
        <v>17945823.490450084</v>
      </c>
      <c r="G384" s="328">
        <f t="shared" si="114"/>
        <v>17082628.210365146</v>
      </c>
      <c r="H384" s="328">
        <f t="shared" si="114"/>
        <v>13305893.544306885</v>
      </c>
      <c r="I384" s="328">
        <f t="shared" si="114"/>
        <v>12480224.556379328</v>
      </c>
      <c r="J384" s="328">
        <f t="shared" si="114"/>
        <v>12443575.100897593</v>
      </c>
      <c r="K384" s="328">
        <f t="shared" si="114"/>
        <v>12428725.217503127</v>
      </c>
      <c r="L384" s="328">
        <f t="shared" si="114"/>
        <v>11945304.88572211</v>
      </c>
      <c r="M384" s="328">
        <f t="shared" si="114"/>
        <v>11134619.933080932</v>
      </c>
      <c r="N384" s="328"/>
      <c r="O384" s="328">
        <f>SUM(O279:O382)</f>
        <v>6628.3518257805263</v>
      </c>
      <c r="P384" s="328">
        <f t="shared" ref="P384:X384" si="115">SUM(P279:P382)</f>
        <v>4069.8691610795263</v>
      </c>
      <c r="Q384" s="328">
        <f t="shared" si="115"/>
        <v>3920.707064046735</v>
      </c>
      <c r="R384" s="328">
        <f t="shared" si="115"/>
        <v>3702.1683488257354</v>
      </c>
      <c r="S384" s="328">
        <f t="shared" si="115"/>
        <v>2885.8656020227354</v>
      </c>
      <c r="T384" s="328">
        <f t="shared" si="115"/>
        <v>2782.7807364579767</v>
      </c>
      <c r="U384" s="328">
        <f t="shared" si="115"/>
        <v>2771.6697006700001</v>
      </c>
      <c r="V384" s="328">
        <f t="shared" si="115"/>
        <v>2771.4539354570006</v>
      </c>
      <c r="W384" s="328">
        <f t="shared" si="115"/>
        <v>2699.521276635</v>
      </c>
      <c r="X384" s="328">
        <f t="shared" si="115"/>
        <v>2549.5674950369998</v>
      </c>
      <c r="Y384" s="328">
        <f>IF(Y278="kWh",SUMPRODUCT(D279:D382,Y279:Y382))</f>
        <v>2908022.6319280439</v>
      </c>
      <c r="Z384" s="328">
        <f>IF(Z278="kWh",SUMPRODUCT(D279:D382,Z279:Z382))</f>
        <v>4181936.3604798098</v>
      </c>
      <c r="AA384" s="328">
        <f>IF(AA278="kW",SUMPRODUCT(N279:N382,O279:O382,AA279:AA382),SUMPRODUCT(D279:D382,AA279:AA382))</f>
        <v>29054.160345212134</v>
      </c>
      <c r="AB384" s="328">
        <f>IF(AB278="kW",SUMPRODUCT(N279:N382,O279:O382,AB279:AB382),SUMPRODUCT(D279:D382,AB279:AB382))</f>
        <v>0</v>
      </c>
      <c r="AC384" s="328">
        <f>IF(AC278="kW",SUMPRODUCT(N279:N382,O279:O382,AC279:AC382),SUMPRODUCT(D279:D382,AC279:AC382))</f>
        <v>0</v>
      </c>
      <c r="AD384" s="328">
        <f>IF(AD278="kW",SUMPRODUCT(N279:N382,O279:O382,AD279:AD382),SUMPRODUCT(D279:D382,AD279:AD382))</f>
        <v>0</v>
      </c>
      <c r="AE384" s="328">
        <f>IF(AE278="kW",SUMPRODUCT(N279:N382,O279:O382,AE279:AE382),SUMPRODUCT(D279:D382,AE279:AE382))</f>
        <v>0</v>
      </c>
      <c r="AF384" s="328">
        <f>IF(AF278="kW",SUMPRODUCT(N279:N382,O279:O382,AF279:AF382),SUMPRODUCT(D279:D382,AF279:AF382))</f>
        <v>0</v>
      </c>
      <c r="AG384" s="328">
        <f>IF(AG278="kW",SUMPRODUCT(N279:N382,O279:O382,AG279:AG382),SUMPRODUCT(D279:D382,AG279:AG382))</f>
        <v>0</v>
      </c>
      <c r="AH384" s="328">
        <f>IF(AH278="kW",SUMPRODUCT(N279:N382,O279:O382,AH279:AH382),SUMPRODUCT(D279:D382,AH279:AH382))</f>
        <v>0</v>
      </c>
      <c r="AI384" s="328">
        <f>IF(AI278="kW",SUMPRODUCT(N279:N382,O279:O382,AI279:AI382),SUMPRODUCT(D279:D382,AI279:AI382))</f>
        <v>0</v>
      </c>
      <c r="AJ384" s="328">
        <f>IF(AJ278="kW",SUMPRODUCT(N279:N382,O279:O382,AJ279:AJ382),SUMPRODUCT(D279:D382,AJ279:AJ382))</f>
        <v>0</v>
      </c>
      <c r="AK384" s="328">
        <f>IF(AK278="kW",SUMPRODUCT(N279:N382,O279:O382,AK279:AK382),SUMPRODUCT(D279:D382,AK279:AK382))</f>
        <v>0</v>
      </c>
      <c r="AL384" s="328">
        <f>IF(AL278="kW",SUMPRODUCT(N279:N382,O279:O382,AL279:AL382),SUMPRODUCT(D279:D382,AL279:AL382))</f>
        <v>0</v>
      </c>
      <c r="AM384" s="329"/>
    </row>
    <row r="385" spans="1:41" ht="15.75">
      <c r="B385" s="390" t="s">
        <v>251</v>
      </c>
      <c r="C385" s="391"/>
      <c r="D385" s="391"/>
      <c r="E385" s="391"/>
      <c r="F385" s="391"/>
      <c r="G385" s="391"/>
      <c r="H385" s="391"/>
      <c r="I385" s="391"/>
      <c r="J385" s="391"/>
      <c r="K385" s="391"/>
      <c r="L385" s="391"/>
      <c r="M385" s="391"/>
      <c r="N385" s="391"/>
      <c r="O385" s="391"/>
      <c r="P385" s="391"/>
      <c r="Q385" s="391"/>
      <c r="R385" s="391"/>
      <c r="S385" s="391"/>
      <c r="T385" s="391"/>
      <c r="U385" s="391"/>
      <c r="V385" s="391"/>
      <c r="W385" s="391"/>
      <c r="X385" s="391"/>
      <c r="Y385" s="327">
        <f>HLOOKUP(Y277,'2. LRAMVA Threshold'!$B$42:$Q$53,5,FALSE)</f>
        <v>14896090</v>
      </c>
      <c r="Z385" s="327">
        <f>HLOOKUP(Z277,'2. LRAMVA Threshold'!$B$42:$Q$53,5,FALSE)</f>
        <v>5412016</v>
      </c>
      <c r="AA385" s="327">
        <f>HLOOKUP(AA277,'2. LRAMVA Threshold'!$B$42:$Q$53,5,FALSE)</f>
        <v>53512</v>
      </c>
      <c r="AB385" s="327">
        <f>HLOOKUP(AB277,'2. LRAMVA Threshold'!$B$42:$Q$53,5,FALSE)</f>
        <v>2704</v>
      </c>
      <c r="AC385" s="327">
        <f>HLOOKUP(AC277,'2. LRAMVA Threshold'!$B$42:$Q$53,5,FALSE)</f>
        <v>5133</v>
      </c>
      <c r="AD385" s="327">
        <f>HLOOKUP(AD277,'2. LRAMVA Threshold'!$B$42:$Q$53,5,FALSE)</f>
        <v>885</v>
      </c>
      <c r="AE385" s="327">
        <f>HLOOKUP(AE277,'2. LRAMVA Threshold'!$B$42:$Q$53,5,FALSE)</f>
        <v>28</v>
      </c>
      <c r="AF385" s="327">
        <f>HLOOKUP(AF277,'2. LRAMVA Threshold'!$B$42:$Q$53,5,FALSE)</f>
        <v>65791</v>
      </c>
      <c r="AG385" s="327">
        <f>HLOOKUP(AG277,'2. LRAMVA Threshold'!$B$42:$Q$53,5,FALSE)</f>
        <v>0</v>
      </c>
      <c r="AH385" s="327">
        <f>HLOOKUP(AH277,'2. LRAMVA Threshold'!$B$42:$Q$53,5,FALSE)</f>
        <v>0</v>
      </c>
      <c r="AI385" s="327">
        <f>HLOOKUP(AI277,'2. LRAMVA Threshold'!$B$42:$Q$53,5,FALSE)</f>
        <v>0</v>
      </c>
      <c r="AJ385" s="327">
        <f>HLOOKUP(AJ277,'2. LRAMVA Threshold'!$B$42:$Q$53,5,FALSE)</f>
        <v>0</v>
      </c>
      <c r="AK385" s="327">
        <f>HLOOKUP(AK277,'2. LRAMVA Threshold'!$B$42:$Q$53,5,FALSE)</f>
        <v>0</v>
      </c>
      <c r="AL385" s="327">
        <f>HLOOKUP(AL277,'2. LRAMVA Threshold'!$B$42:$Q$53,5,FALSE)</f>
        <v>0</v>
      </c>
      <c r="AM385" s="392"/>
    </row>
    <row r="386" spans="1:41" ht="15">
      <c r="B386" s="393"/>
      <c r="C386" s="394"/>
      <c r="D386" s="395"/>
      <c r="E386" s="395"/>
      <c r="F386" s="395"/>
      <c r="G386" s="395"/>
      <c r="H386" s="395"/>
      <c r="I386" s="395"/>
      <c r="J386" s="395"/>
      <c r="K386" s="395"/>
      <c r="L386" s="395"/>
      <c r="M386" s="395"/>
      <c r="N386" s="395"/>
      <c r="O386" s="396"/>
      <c r="P386" s="395"/>
      <c r="Q386" s="395"/>
      <c r="R386" s="395"/>
      <c r="S386" s="397"/>
      <c r="T386" s="397"/>
      <c r="U386" s="397"/>
      <c r="V386" s="397"/>
      <c r="W386" s="395"/>
      <c r="X386" s="395"/>
      <c r="Y386" s="398"/>
      <c r="Z386" s="398"/>
      <c r="AA386" s="398"/>
      <c r="AB386" s="398"/>
      <c r="AC386" s="398"/>
      <c r="AD386" s="398"/>
      <c r="AE386" s="398"/>
      <c r="AF386" s="398"/>
      <c r="AG386" s="398"/>
      <c r="AH386" s="398"/>
      <c r="AI386" s="398"/>
      <c r="AJ386" s="398"/>
      <c r="AK386" s="398"/>
      <c r="AL386" s="398"/>
      <c r="AM386" s="399"/>
    </row>
    <row r="387" spans="1:41" ht="15">
      <c r="B387" s="323" t="s">
        <v>166</v>
      </c>
      <c r="C387" s="337"/>
      <c r="D387" s="337"/>
      <c r="E387" s="375"/>
      <c r="F387" s="375"/>
      <c r="G387" s="375"/>
      <c r="H387" s="375"/>
      <c r="I387" s="375"/>
      <c r="J387" s="375"/>
      <c r="K387" s="375"/>
      <c r="L387" s="375"/>
      <c r="M387" s="375"/>
      <c r="N387" s="375"/>
      <c r="O387" s="290"/>
      <c r="P387" s="339"/>
      <c r="Q387" s="339"/>
      <c r="R387" s="339"/>
      <c r="S387" s="338"/>
      <c r="T387" s="338"/>
      <c r="U387" s="338"/>
      <c r="V387" s="338"/>
      <c r="W387" s="339"/>
      <c r="X387" s="339"/>
      <c r="Y387" s="340">
        <f>HLOOKUP(Y$20,'3.  Distribution Rates'!$C$122:$P$133,5,FALSE)</f>
        <v>0</v>
      </c>
      <c r="Z387" s="340">
        <f>HLOOKUP(Z$20,'3.  Distribution Rates'!$C$122:$P$133,5,FALSE)</f>
        <v>0</v>
      </c>
      <c r="AA387" s="340">
        <f>HLOOKUP(AA$20,'3.  Distribution Rates'!$C$122:$P$133,5,FALSE)</f>
        <v>0</v>
      </c>
      <c r="AB387" s="340">
        <f>HLOOKUP(AB$20,'3.  Distribution Rates'!$C$122:$P$133,5,FALSE)</f>
        <v>0</v>
      </c>
      <c r="AC387" s="340">
        <f>HLOOKUP(AC$20,'3.  Distribution Rates'!$C$122:$P$133,5,FALSE)</f>
        <v>0</v>
      </c>
      <c r="AD387" s="340">
        <f>HLOOKUP(AD$20,'3.  Distribution Rates'!$C$122:$P$133,5,FALSE)</f>
        <v>0</v>
      </c>
      <c r="AE387" s="340">
        <f>HLOOKUP(AE$20,'3.  Distribution Rates'!$C$122:$P$133,5,FALSE)</f>
        <v>0</v>
      </c>
      <c r="AF387" s="340">
        <f>HLOOKUP(AF$20,'3.  Distribution Rates'!$C$122:$P$133,5,FALSE)</f>
        <v>0</v>
      </c>
      <c r="AG387" s="340">
        <f>HLOOKUP(AG$20,'3.  Distribution Rates'!$C$122:$P$133,5,FALSE)</f>
        <v>0</v>
      </c>
      <c r="AH387" s="340">
        <f>HLOOKUP(AH$20,'3.  Distribution Rates'!$C$122:$P$133,5,FALSE)</f>
        <v>0</v>
      </c>
      <c r="AI387" s="340">
        <f>HLOOKUP(AI$20,'3.  Distribution Rates'!$C$122:$P$133,5,FALSE)</f>
        <v>0</v>
      </c>
      <c r="AJ387" s="340">
        <f>HLOOKUP(AJ$20,'3.  Distribution Rates'!$C$122:$P$133,5,FALSE)</f>
        <v>0</v>
      </c>
      <c r="AK387" s="340">
        <f>HLOOKUP(AK$20,'3.  Distribution Rates'!$C$122:$P$133,5,FALSE)</f>
        <v>0</v>
      </c>
      <c r="AL387" s="340">
        <f>HLOOKUP(AL$20,'3.  Distribution Rates'!$C$122:$P$133,5,FALSE)</f>
        <v>0</v>
      </c>
      <c r="AM387" s="400"/>
    </row>
    <row r="388" spans="1:41" ht="15">
      <c r="B388" s="323" t="s">
        <v>156</v>
      </c>
      <c r="C388" s="344"/>
      <c r="D388" s="308"/>
      <c r="E388" s="278"/>
      <c r="F388" s="278"/>
      <c r="G388" s="278"/>
      <c r="H388" s="278"/>
      <c r="I388" s="278"/>
      <c r="J388" s="278"/>
      <c r="K388" s="278"/>
      <c r="L388" s="278"/>
      <c r="M388" s="278"/>
      <c r="N388" s="278"/>
      <c r="O388" s="290"/>
      <c r="P388" s="278"/>
      <c r="Q388" s="278"/>
      <c r="R388" s="278"/>
      <c r="S388" s="308"/>
      <c r="T388" s="308"/>
      <c r="U388" s="308"/>
      <c r="V388" s="308"/>
      <c r="W388" s="278"/>
      <c r="X388" s="278"/>
      <c r="Y388" s="377">
        <f t="shared" ref="Y388:AL388" si="116">Y136*Y387</f>
        <v>0</v>
      </c>
      <c r="Z388" s="377">
        <f t="shared" si="116"/>
        <v>0</v>
      </c>
      <c r="AA388" s="377">
        <f t="shared" si="116"/>
        <v>0</v>
      </c>
      <c r="AB388" s="377">
        <f t="shared" si="116"/>
        <v>0</v>
      </c>
      <c r="AC388" s="377">
        <f t="shared" si="116"/>
        <v>0</v>
      </c>
      <c r="AD388" s="377">
        <f t="shared" si="116"/>
        <v>0</v>
      </c>
      <c r="AE388" s="377">
        <f t="shared" si="116"/>
        <v>0</v>
      </c>
      <c r="AF388" s="377">
        <f t="shared" si="116"/>
        <v>0</v>
      </c>
      <c r="AG388" s="377">
        <f t="shared" si="116"/>
        <v>0</v>
      </c>
      <c r="AH388" s="377">
        <f t="shared" si="116"/>
        <v>0</v>
      </c>
      <c r="AI388" s="377">
        <f t="shared" si="116"/>
        <v>0</v>
      </c>
      <c r="AJ388" s="377">
        <f t="shared" si="116"/>
        <v>0</v>
      </c>
      <c r="AK388" s="377">
        <f t="shared" si="116"/>
        <v>0</v>
      </c>
      <c r="AL388" s="377">
        <f t="shared" si="116"/>
        <v>0</v>
      </c>
      <c r="AM388" s="628">
        <f>SUM(Y388:AL388)</f>
        <v>0</v>
      </c>
      <c r="AO388" s="282"/>
    </row>
    <row r="389" spans="1:41" ht="15">
      <c r="B389" s="323" t="s">
        <v>157</v>
      </c>
      <c r="C389" s="344"/>
      <c r="D389" s="308"/>
      <c r="E389" s="278"/>
      <c r="F389" s="278"/>
      <c r="G389" s="278"/>
      <c r="H389" s="278"/>
      <c r="I389" s="278"/>
      <c r="J389" s="278"/>
      <c r="K389" s="278"/>
      <c r="L389" s="278"/>
      <c r="M389" s="278"/>
      <c r="N389" s="278"/>
      <c r="O389" s="290"/>
      <c r="P389" s="278"/>
      <c r="Q389" s="278"/>
      <c r="R389" s="278"/>
      <c r="S389" s="308"/>
      <c r="T389" s="308"/>
      <c r="U389" s="308"/>
      <c r="V389" s="308"/>
      <c r="W389" s="278"/>
      <c r="X389" s="278"/>
      <c r="Y389" s="377">
        <f t="shared" ref="Y389:AL389" si="117">Y265*Y387</f>
        <v>0</v>
      </c>
      <c r="Z389" s="377">
        <f t="shared" si="117"/>
        <v>0</v>
      </c>
      <c r="AA389" s="377">
        <f t="shared" si="117"/>
        <v>0</v>
      </c>
      <c r="AB389" s="377">
        <f t="shared" si="117"/>
        <v>0</v>
      </c>
      <c r="AC389" s="377">
        <f t="shared" si="117"/>
        <v>0</v>
      </c>
      <c r="AD389" s="377">
        <f t="shared" si="117"/>
        <v>0</v>
      </c>
      <c r="AE389" s="377">
        <f t="shared" si="117"/>
        <v>0</v>
      </c>
      <c r="AF389" s="377">
        <f t="shared" si="117"/>
        <v>0</v>
      </c>
      <c r="AG389" s="377">
        <f t="shared" si="117"/>
        <v>0</v>
      </c>
      <c r="AH389" s="377">
        <f t="shared" si="117"/>
        <v>0</v>
      </c>
      <c r="AI389" s="377">
        <f t="shared" si="117"/>
        <v>0</v>
      </c>
      <c r="AJ389" s="377">
        <f t="shared" si="117"/>
        <v>0</v>
      </c>
      <c r="AK389" s="377">
        <f t="shared" si="117"/>
        <v>0</v>
      </c>
      <c r="AL389" s="377">
        <f t="shared" si="117"/>
        <v>0</v>
      </c>
      <c r="AM389" s="628">
        <f>SUM(Y389:AL389)</f>
        <v>0</v>
      </c>
    </row>
    <row r="390" spans="1:41" ht="15">
      <c r="B390" s="323" t="s">
        <v>158</v>
      </c>
      <c r="C390" s="344"/>
      <c r="D390" s="308"/>
      <c r="E390" s="278"/>
      <c r="F390" s="278"/>
      <c r="G390" s="278"/>
      <c r="H390" s="278"/>
      <c r="I390" s="278"/>
      <c r="J390" s="278"/>
      <c r="K390" s="278"/>
      <c r="L390" s="278"/>
      <c r="M390" s="278"/>
      <c r="N390" s="278"/>
      <c r="O390" s="290"/>
      <c r="P390" s="278"/>
      <c r="Q390" s="278"/>
      <c r="R390" s="278"/>
      <c r="S390" s="308"/>
      <c r="T390" s="308"/>
      <c r="U390" s="308"/>
      <c r="V390" s="308"/>
      <c r="W390" s="278"/>
      <c r="X390" s="278"/>
      <c r="Y390" s="377">
        <f>Y384*Y387</f>
        <v>0</v>
      </c>
      <c r="Z390" s="377">
        <f t="shared" ref="Z390:AE390" si="118">Z384*Z387</f>
        <v>0</v>
      </c>
      <c r="AA390" s="377">
        <f t="shared" si="118"/>
        <v>0</v>
      </c>
      <c r="AB390" s="377">
        <f t="shared" si="118"/>
        <v>0</v>
      </c>
      <c r="AC390" s="377">
        <f t="shared" si="118"/>
        <v>0</v>
      </c>
      <c r="AD390" s="377">
        <f t="shared" si="118"/>
        <v>0</v>
      </c>
      <c r="AE390" s="377">
        <f t="shared" si="118"/>
        <v>0</v>
      </c>
      <c r="AF390" s="377">
        <f t="shared" ref="AF390:AL390" si="119">AF384*AF387</f>
        <v>0</v>
      </c>
      <c r="AG390" s="377">
        <f t="shared" si="119"/>
        <v>0</v>
      </c>
      <c r="AH390" s="377">
        <f t="shared" si="119"/>
        <v>0</v>
      </c>
      <c r="AI390" s="377">
        <f t="shared" si="119"/>
        <v>0</v>
      </c>
      <c r="AJ390" s="377">
        <f t="shared" si="119"/>
        <v>0</v>
      </c>
      <c r="AK390" s="377">
        <f t="shared" si="119"/>
        <v>0</v>
      </c>
      <c r="AL390" s="377">
        <f t="shared" si="119"/>
        <v>0</v>
      </c>
      <c r="AM390" s="628">
        <f>SUM(Y390:AL390)</f>
        <v>0</v>
      </c>
    </row>
    <row r="391" spans="1:41" s="379" customFormat="1" ht="15.75">
      <c r="A391" s="510"/>
      <c r="B391" s="348" t="s">
        <v>257</v>
      </c>
      <c r="C391" s="344"/>
      <c r="D391" s="335"/>
      <c r="E391" s="333"/>
      <c r="F391" s="333"/>
      <c r="G391" s="333"/>
      <c r="H391" s="333"/>
      <c r="I391" s="333"/>
      <c r="J391" s="333"/>
      <c r="K391" s="333"/>
      <c r="L391" s="333"/>
      <c r="M391" s="333"/>
      <c r="N391" s="333"/>
      <c r="O391" s="299"/>
      <c r="P391" s="333"/>
      <c r="Q391" s="333"/>
      <c r="R391" s="333"/>
      <c r="S391" s="335"/>
      <c r="T391" s="335"/>
      <c r="U391" s="335"/>
      <c r="V391" s="335"/>
      <c r="W391" s="333"/>
      <c r="X391" s="333"/>
      <c r="Y391" s="345">
        <f>SUM(Y388:Y390)</f>
        <v>0</v>
      </c>
      <c r="Z391" s="345">
        <f>SUM(Z388:Z390)</f>
        <v>0</v>
      </c>
      <c r="AA391" s="345">
        <f t="shared" ref="AA391:AE391" si="120">SUM(AA388:AA390)</f>
        <v>0</v>
      </c>
      <c r="AB391" s="345">
        <f t="shared" si="120"/>
        <v>0</v>
      </c>
      <c r="AC391" s="345">
        <f t="shared" si="120"/>
        <v>0</v>
      </c>
      <c r="AD391" s="345">
        <f t="shared" si="120"/>
        <v>0</v>
      </c>
      <c r="AE391" s="345">
        <f t="shared" si="120"/>
        <v>0</v>
      </c>
      <c r="AF391" s="345">
        <f t="shared" ref="AF391:AL391" si="121">SUM(AF388:AF390)</f>
        <v>0</v>
      </c>
      <c r="AG391" s="345">
        <f t="shared" si="121"/>
        <v>0</v>
      </c>
      <c r="AH391" s="345">
        <f t="shared" si="121"/>
        <v>0</v>
      </c>
      <c r="AI391" s="345">
        <f t="shared" si="121"/>
        <v>0</v>
      </c>
      <c r="AJ391" s="345">
        <f t="shared" si="121"/>
        <v>0</v>
      </c>
      <c r="AK391" s="345">
        <f t="shared" si="121"/>
        <v>0</v>
      </c>
      <c r="AL391" s="345">
        <f t="shared" si="121"/>
        <v>0</v>
      </c>
      <c r="AM391" s="406">
        <f>SUM(AM388:AM390)</f>
        <v>0</v>
      </c>
    </row>
    <row r="392" spans="1:41" s="379" customFormat="1" ht="15.75">
      <c r="A392" s="510"/>
      <c r="B392" s="348" t="s">
        <v>252</v>
      </c>
      <c r="C392" s="344"/>
      <c r="D392" s="349"/>
      <c r="E392" s="333"/>
      <c r="F392" s="333"/>
      <c r="G392" s="333"/>
      <c r="H392" s="333"/>
      <c r="I392" s="333"/>
      <c r="J392" s="333"/>
      <c r="K392" s="333"/>
      <c r="L392" s="333"/>
      <c r="M392" s="333"/>
      <c r="N392" s="333"/>
      <c r="O392" s="299"/>
      <c r="P392" s="333"/>
      <c r="Q392" s="333"/>
      <c r="R392" s="333"/>
      <c r="S392" s="335"/>
      <c r="T392" s="335"/>
      <c r="U392" s="335"/>
      <c r="V392" s="335"/>
      <c r="W392" s="333"/>
      <c r="X392" s="333"/>
      <c r="Y392" s="346">
        <f t="shared" ref="Y392:AE392" si="122">Y385*Y387</f>
        <v>0</v>
      </c>
      <c r="Z392" s="346">
        <f t="shared" si="122"/>
        <v>0</v>
      </c>
      <c r="AA392" s="346">
        <f t="shared" si="122"/>
        <v>0</v>
      </c>
      <c r="AB392" s="346">
        <f t="shared" si="122"/>
        <v>0</v>
      </c>
      <c r="AC392" s="346">
        <f t="shared" si="122"/>
        <v>0</v>
      </c>
      <c r="AD392" s="346">
        <f t="shared" si="122"/>
        <v>0</v>
      </c>
      <c r="AE392" s="346">
        <f t="shared" si="122"/>
        <v>0</v>
      </c>
      <c r="AF392" s="346">
        <f t="shared" ref="AF392:AL392" si="123">AF385*AF387</f>
        <v>0</v>
      </c>
      <c r="AG392" s="346">
        <f t="shared" si="123"/>
        <v>0</v>
      </c>
      <c r="AH392" s="346">
        <f t="shared" si="123"/>
        <v>0</v>
      </c>
      <c r="AI392" s="346">
        <f t="shared" si="123"/>
        <v>0</v>
      </c>
      <c r="AJ392" s="346">
        <f t="shared" si="123"/>
        <v>0</v>
      </c>
      <c r="AK392" s="346">
        <f t="shared" si="123"/>
        <v>0</v>
      </c>
      <c r="AL392" s="346">
        <f t="shared" si="123"/>
        <v>0</v>
      </c>
      <c r="AM392" s="406">
        <f>SUM(Y392:AL392)</f>
        <v>0</v>
      </c>
    </row>
    <row r="393" spans="1:41" ht="15.75" customHeight="1">
      <c r="A393" s="510"/>
      <c r="B393" s="348" t="s">
        <v>264</v>
      </c>
      <c r="C393" s="344"/>
      <c r="D393" s="349"/>
      <c r="E393" s="333"/>
      <c r="F393" s="333"/>
      <c r="G393" s="333"/>
      <c r="H393" s="333"/>
      <c r="I393" s="333"/>
      <c r="J393" s="333"/>
      <c r="K393" s="333"/>
      <c r="L393" s="333"/>
      <c r="M393" s="333"/>
      <c r="N393" s="333"/>
      <c r="O393" s="299"/>
      <c r="P393" s="333"/>
      <c r="Q393" s="333"/>
      <c r="R393" s="333"/>
      <c r="S393" s="349"/>
      <c r="T393" s="349"/>
      <c r="U393" s="349"/>
      <c r="V393" s="349"/>
      <c r="W393" s="333"/>
      <c r="X393" s="333"/>
      <c r="Y393" s="299"/>
      <c r="Z393" s="350"/>
      <c r="AA393" s="350"/>
      <c r="AB393" s="350"/>
      <c r="AC393" s="350"/>
      <c r="AD393" s="350"/>
      <c r="AE393" s="350"/>
      <c r="AF393" s="350"/>
      <c r="AG393" s="350"/>
      <c r="AH393" s="350"/>
      <c r="AI393" s="350"/>
      <c r="AJ393" s="350"/>
      <c r="AK393" s="350"/>
      <c r="AL393" s="350"/>
      <c r="AM393" s="406">
        <f>AM391-AM392</f>
        <v>0</v>
      </c>
    </row>
    <row r="394" spans="1:41" ht="15">
      <c r="B394" s="323"/>
      <c r="C394" s="349"/>
      <c r="D394" s="349"/>
      <c r="E394" s="333"/>
      <c r="F394" s="333"/>
      <c r="G394" s="333"/>
      <c r="H394" s="333"/>
      <c r="I394" s="333"/>
      <c r="J394" s="333"/>
      <c r="K394" s="333"/>
      <c r="L394" s="333"/>
      <c r="M394" s="333"/>
      <c r="N394" s="333"/>
      <c r="O394" s="299"/>
      <c r="P394" s="333"/>
      <c r="Q394" s="333"/>
      <c r="R394" s="333"/>
      <c r="S394" s="349"/>
      <c r="T394" s="344"/>
      <c r="U394" s="349"/>
      <c r="V394" s="349"/>
      <c r="W394" s="333"/>
      <c r="X394" s="333"/>
      <c r="Y394" s="252"/>
      <c r="Z394" s="252"/>
      <c r="AA394" s="252"/>
      <c r="AB394" s="252"/>
      <c r="AC394" s="252"/>
      <c r="AD394" s="252"/>
      <c r="AE394" s="252"/>
      <c r="AF394" s="252"/>
      <c r="AG394" s="252"/>
      <c r="AH394" s="252"/>
      <c r="AI394" s="252"/>
      <c r="AJ394" s="252"/>
      <c r="AK394" s="252"/>
      <c r="AL394" s="252"/>
      <c r="AM394" s="352"/>
    </row>
    <row r="395" spans="1:41" ht="15">
      <c r="B395" s="323" t="s">
        <v>72</v>
      </c>
      <c r="C395" s="355"/>
      <c r="D395" s="278"/>
      <c r="E395" s="278"/>
      <c r="F395" s="278"/>
      <c r="G395" s="278"/>
      <c r="H395" s="278"/>
      <c r="I395" s="278"/>
      <c r="J395" s="278"/>
      <c r="K395" s="278"/>
      <c r="L395" s="278"/>
      <c r="M395" s="278"/>
      <c r="N395" s="278"/>
      <c r="O395" s="356"/>
      <c r="P395" s="278"/>
      <c r="Q395" s="278"/>
      <c r="R395" s="278"/>
      <c r="S395" s="303"/>
      <c r="T395" s="308"/>
      <c r="U395" s="308"/>
      <c r="V395" s="278"/>
      <c r="W395" s="278"/>
      <c r="X395" s="308"/>
      <c r="Y395" s="290">
        <f>SUMPRODUCT(E279:E382,Y279:Y382)</f>
        <v>2908022.6319280439</v>
      </c>
      <c r="Z395" s="290">
        <f>SUMPRODUCT(E279:E382,Z279:Z382)</f>
        <v>4143134.54966215</v>
      </c>
      <c r="AA395" s="290">
        <f>IF(AA278="kW",SUMPRODUCT(N279:N382,P279:P382,AA279:AA382),SUMPRODUCT(E279:E382,AA279:AA382))</f>
        <v>27882.292974865919</v>
      </c>
      <c r="AB395" s="290">
        <f>IF(AB278="kW",SUMPRODUCT(N279:N382,P279:P382,AB279:AB382),SUMPRODUCT(E279:E382,AB279:AB382))</f>
        <v>0</v>
      </c>
      <c r="AC395" s="290">
        <f>IF(AC278="kW",SUMPRODUCT(N279:N382,P279:P382,AC279:AC382),SUMPRODUCT(E279:E382,AC279:AC382))</f>
        <v>0</v>
      </c>
      <c r="AD395" s="290">
        <f>IF(AD278="kW",SUMPRODUCT(N279:N382,P279:P382,AD279:AD382),SUMPRODUCT(E279:E382, AD279:AD382))</f>
        <v>0</v>
      </c>
      <c r="AE395" s="290">
        <f>IF(AE278="kW",SUMPRODUCT(N279:N382,P279:P382,AE279:AE382),SUMPRODUCT(E279:E382,AE279:AE382))</f>
        <v>0</v>
      </c>
      <c r="AF395" s="290">
        <f>IF(AF278="kW",SUMPRODUCT(N279:N382,P279:P382,AF279:AF382),SUMPRODUCT(E279:E382,AF279:AF382))</f>
        <v>0</v>
      </c>
      <c r="AG395" s="290">
        <f>IF(AG278="kW",SUMPRODUCT(N279:N382,P279:P382,AG279:AG382),SUMPRODUCT(E279:E382,AG279:AG382))</f>
        <v>0</v>
      </c>
      <c r="AH395" s="290">
        <f>IF(AH278="kW",SUMPRODUCT(N279:N382,P279:P382,AH279:AH382),SUMPRODUCT(E279:E382,AH279:AH382))</f>
        <v>0</v>
      </c>
      <c r="AI395" s="290">
        <f>IF(AI278="kW",SUMPRODUCT(N279:N382,P279:P382,AI279:AI382),SUMPRODUCT(E279:E382,AI279:AI382))</f>
        <v>0</v>
      </c>
      <c r="AJ395" s="290">
        <f>IF(AJ278="kW",SUMPRODUCT(N279:N382,P279:P382,AJ279:AJ382),SUMPRODUCT(E279:E382,AJ279:AJ382))</f>
        <v>0</v>
      </c>
      <c r="AK395" s="290">
        <f>IF(AK278="kW",SUMPRODUCT(N279:N382,P279:P382,AK279:AK382),SUMPRODUCT(E279:E382,AK279:AK382))</f>
        <v>0</v>
      </c>
      <c r="AL395" s="290">
        <f>IF(AL278="kW",SUMPRODUCT(N279:N382,P279:P382,AL279:AL382),SUMPRODUCT(E279:E382,AL279:AL382))</f>
        <v>0</v>
      </c>
      <c r="AM395" s="336"/>
    </row>
    <row r="396" spans="1:41" ht="15">
      <c r="B396" s="323" t="s">
        <v>195</v>
      </c>
      <c r="C396" s="355"/>
      <c r="D396" s="278"/>
      <c r="E396" s="278"/>
      <c r="F396" s="278"/>
      <c r="G396" s="278"/>
      <c r="H396" s="278"/>
      <c r="I396" s="278"/>
      <c r="J396" s="278"/>
      <c r="K396" s="278"/>
      <c r="L396" s="278"/>
      <c r="M396" s="278"/>
      <c r="N396" s="278"/>
      <c r="O396" s="356"/>
      <c r="P396" s="278"/>
      <c r="Q396" s="278"/>
      <c r="R396" s="278"/>
      <c r="S396" s="303"/>
      <c r="T396" s="308"/>
      <c r="U396" s="308"/>
      <c r="V396" s="278"/>
      <c r="W396" s="278"/>
      <c r="X396" s="308"/>
      <c r="Y396" s="290">
        <f>SUMPRODUCT(F279:F382,Y279:Y382)</f>
        <v>2871612.060969092</v>
      </c>
      <c r="Z396" s="290">
        <f>SUMPRODUCT(F279:F382,Z279:Z382)</f>
        <v>4116526.036524035</v>
      </c>
      <c r="AA396" s="290">
        <f>IF(AA278="kW",SUMPRODUCT(N279:N382,Q279:Q382,AA279:AA382),SUMPRODUCT(F279:F382,AA279:AA382))</f>
        <v>26207.747942093134</v>
      </c>
      <c r="AB396" s="290">
        <f>IF(AB278="kW",SUMPRODUCT(N279:N382,Q279:Q382,AB279:AB382),SUMPRODUCT(F279:F382,AB279:AB382))</f>
        <v>0</v>
      </c>
      <c r="AC396" s="290">
        <f>IF(AC278="kW",SUMPRODUCT(N279:N382,Q279:Q382,AC279:AC382),SUMPRODUCT(F279:F382, AC279:AC382))</f>
        <v>0</v>
      </c>
      <c r="AD396" s="290">
        <f>IF(AD278="kW",SUMPRODUCT(N279:N382,Q279:Q382,AD279:AD382),SUMPRODUCT(F279:F382, AD279:AD382))</f>
        <v>0</v>
      </c>
      <c r="AE396" s="290">
        <f>IF(AE278="kW",SUMPRODUCT(N279:N382,Q279:Q382,AE279:AE382),SUMPRODUCT(F279:F382,AE279:AE382))</f>
        <v>0</v>
      </c>
      <c r="AF396" s="290">
        <f>IF(AF278="kW",SUMPRODUCT(N279:N382,Q279:Q382,AF279:AF382),SUMPRODUCT(F279:F382,AF279:AF382))</f>
        <v>0</v>
      </c>
      <c r="AG396" s="290">
        <f>IF(AG278="kW",SUMPRODUCT(N279:N382,Q279:Q382,AG279:AG382),SUMPRODUCT(F279:F382,AG279:AG382))</f>
        <v>0</v>
      </c>
      <c r="AH396" s="290">
        <f>IF(AH278="kW",SUMPRODUCT(N279:N382,Q279:Q382,AH279:AH382),SUMPRODUCT(F279:F382,AH279:AH382))</f>
        <v>0</v>
      </c>
      <c r="AI396" s="290">
        <f>IF(AI278="kW",SUMPRODUCT(N279:N382,Q279:Q382,AI279:AI382),SUMPRODUCT(F279:F382,AI279:AI382))</f>
        <v>0</v>
      </c>
      <c r="AJ396" s="290">
        <f>IF(AJ278="kW",SUMPRODUCT(N279:N382,Q279:Q382,AJ279:AJ382),SUMPRODUCT(F279:F382,AJ279:AJ382))</f>
        <v>0</v>
      </c>
      <c r="AK396" s="290">
        <f>IF(AK278="kW",SUMPRODUCT(N279:N382,Q279:Q382,AK279:AK382),SUMPRODUCT(F279:F382,AK279:AK382))</f>
        <v>0</v>
      </c>
      <c r="AL396" s="290">
        <f>IF(AL278="kW",SUMPRODUCT(N279:N382,Q279:Q382,AL279:AL382),SUMPRODUCT(F279:F382,AL279:AL382))</f>
        <v>0</v>
      </c>
      <c r="AM396" s="336"/>
    </row>
    <row r="397" spans="1:41" ht="15">
      <c r="B397" s="323" t="s">
        <v>196</v>
      </c>
      <c r="C397" s="355"/>
      <c r="D397" s="278"/>
      <c r="E397" s="278"/>
      <c r="F397" s="278"/>
      <c r="G397" s="278"/>
      <c r="H397" s="278"/>
      <c r="I397" s="278"/>
      <c r="J397" s="278"/>
      <c r="K397" s="278"/>
      <c r="L397" s="278"/>
      <c r="M397" s="278"/>
      <c r="N397" s="278"/>
      <c r="O397" s="356"/>
      <c r="P397" s="278"/>
      <c r="Q397" s="278"/>
      <c r="R397" s="278"/>
      <c r="S397" s="303"/>
      <c r="T397" s="308"/>
      <c r="U397" s="308"/>
      <c r="V397" s="278"/>
      <c r="W397" s="278"/>
      <c r="X397" s="308"/>
      <c r="Y397" s="290">
        <f>SUMPRODUCT(G279:G382,Y279:Y382)</f>
        <v>2662913.958565807</v>
      </c>
      <c r="Z397" s="290">
        <f>SUMPRODUCT(G279:G382,Z279:Z382)</f>
        <v>4010886.1208557859</v>
      </c>
      <c r="AA397" s="290">
        <f>IF(AA278="kW",SUMPRODUCT(N279:N382,R279:R382,AA279:AA382),SUMPRODUCT(G279:G382,AA279:AA382))</f>
        <v>24439.014166578985</v>
      </c>
      <c r="AB397" s="290">
        <f>IF(AB278="kW",SUMPRODUCT(N279:N382,R279:R382,AB279:AB382),SUMPRODUCT(G279:G382,AB279:AB382))</f>
        <v>0</v>
      </c>
      <c r="AC397" s="290">
        <f>IF(AC278="kW",SUMPRODUCT(N279:N382,R279:R382,AC279:AC382),SUMPRODUCT(G279:G382, AC279:AC382))</f>
        <v>0</v>
      </c>
      <c r="AD397" s="290">
        <f>IF(AD278="kW",SUMPRODUCT(N279:N382,R279:R382,AD279:AD382),SUMPRODUCT(G279:G382, AD279:AD382))</f>
        <v>0</v>
      </c>
      <c r="AE397" s="290">
        <f>IF(AE278="kW",SUMPRODUCT(N279:N382,R279:R382,AE279:AE382),SUMPRODUCT(G279:G382,AE279:AE382))</f>
        <v>0</v>
      </c>
      <c r="AF397" s="290">
        <f>IF(AF278="kW",SUMPRODUCT(N279:N382,R279:R382,AF279:AF382),SUMPRODUCT(G279:G382,AF279:AF382))</f>
        <v>0</v>
      </c>
      <c r="AG397" s="290">
        <f>IF(AG278="kW",SUMPRODUCT(N279:N382,R279:R382,AG279:AG382),SUMPRODUCT(G279:G382,AG279:AG382))</f>
        <v>0</v>
      </c>
      <c r="AH397" s="290">
        <f>IF(AH278="kW",SUMPRODUCT(N279:N382,R279:R382,AH279:AH382),SUMPRODUCT(G279:G382,AH279:AH382))</f>
        <v>0</v>
      </c>
      <c r="AI397" s="290">
        <f>IF(AI278="kW",SUMPRODUCT(N279:N382,R279:R382,AI279:AI382),SUMPRODUCT(G279:G382,AI279:AI382))</f>
        <v>0</v>
      </c>
      <c r="AJ397" s="290">
        <f>IF(AJ278="kW",SUMPRODUCT(N279:N382,R279:R382,AJ279:AJ382),SUMPRODUCT(G279:G382,AJ279:AJ382))</f>
        <v>0</v>
      </c>
      <c r="AK397" s="290">
        <f>IF(AK278="kW",SUMPRODUCT(N279:N382,R279:R382,AK279:AK382),SUMPRODUCT(G279:G382,AK279:AK382))</f>
        <v>0</v>
      </c>
      <c r="AL397" s="290">
        <f>IF(AL278="kW",SUMPRODUCT(N279:N382,R279:R382,AL279:AL382),SUMPRODUCT(G279:G382,AL279:AL382))</f>
        <v>0</v>
      </c>
      <c r="AM397" s="336"/>
    </row>
    <row r="398" spans="1:41" ht="15">
      <c r="B398" s="323" t="s">
        <v>197</v>
      </c>
      <c r="C398" s="355"/>
      <c r="D398" s="278"/>
      <c r="E398" s="278"/>
      <c r="F398" s="278"/>
      <c r="G398" s="278"/>
      <c r="H398" s="278"/>
      <c r="I398" s="278"/>
      <c r="J398" s="278"/>
      <c r="K398" s="278"/>
      <c r="L398" s="278"/>
      <c r="M398" s="278"/>
      <c r="N398" s="278"/>
      <c r="O398" s="356"/>
      <c r="P398" s="278"/>
      <c r="Q398" s="278"/>
      <c r="R398" s="278"/>
      <c r="S398" s="303"/>
      <c r="T398" s="308"/>
      <c r="U398" s="308"/>
      <c r="V398" s="278"/>
      <c r="W398" s="278"/>
      <c r="X398" s="308"/>
      <c r="Y398" s="290">
        <f>SUMPRODUCT(H279:H382,Y279:Y382)</f>
        <v>2262101.3276471319</v>
      </c>
      <c r="Z398" s="290">
        <f>SUMPRODUCT(H279:H382,Z279:Z382)</f>
        <v>1064200.8929230308</v>
      </c>
      <c r="AA398" s="290">
        <f>IF(AA278="kW",SUMPRODUCT(N279:N382,S279:S382,AA279:AA382),SUMPRODUCT(H279:H382,AA279:AA382))</f>
        <v>22844.326312400979</v>
      </c>
      <c r="AB398" s="290">
        <f>IF(AB278="kW",SUMPRODUCT(N279:N382,S279:S382,AB279:AB382),SUMPRODUCT(H279:H382,AB279:AB382))</f>
        <v>0</v>
      </c>
      <c r="AC398" s="290">
        <f>IF(AC278="kW",SUMPRODUCT(N279:N382,S279:S382,AC279:AC382),SUMPRODUCT(H279:H382, AC279:AC382))</f>
        <v>0</v>
      </c>
      <c r="AD398" s="290">
        <f>IF(AD278="kW",SUMPRODUCT(N279:N382,S279:S382,AD279:AD382),SUMPRODUCT(H279:H382, AD279:AD382))</f>
        <v>0</v>
      </c>
      <c r="AE398" s="290">
        <f>IF(AE278="kW",SUMPRODUCT(N279:N382,S279:S382,AE279:AE382),SUMPRODUCT(H279:H382,AE279:AE382))</f>
        <v>0</v>
      </c>
      <c r="AF398" s="290">
        <f>IF(AF278="kW",SUMPRODUCT(N279:N382,S279:S382,AF279:AF382),SUMPRODUCT(H279:H382,AF279:AF382))</f>
        <v>0</v>
      </c>
      <c r="AG398" s="290">
        <f>IF(AG278="kW",SUMPRODUCT(N279:N382,S279:S382,AG279:AG382),SUMPRODUCT(H279:H382,AG279:AG382))</f>
        <v>0</v>
      </c>
      <c r="AH398" s="290">
        <f>IF(AH278="kW",SUMPRODUCT(N279:N382,S279:S382,AH279:AH382),SUMPRODUCT(H279:H382,AH279:AH382))</f>
        <v>0</v>
      </c>
      <c r="AI398" s="290">
        <f>IF(AI278="kW",SUMPRODUCT(N279:N382,S279:S382,AI279:AI382),SUMPRODUCT(H279:H382,AI279:AI382))</f>
        <v>0</v>
      </c>
      <c r="AJ398" s="290">
        <f>IF(AJ278="kW",SUMPRODUCT(N279:N382,S279:S382,AJ279:AJ382),SUMPRODUCT(H279:H382,AJ279:AJ382))</f>
        <v>0</v>
      </c>
      <c r="AK398" s="290">
        <f>IF(AK278="kW",SUMPRODUCT(N279:N382,S279:S382,AK279:AK382),SUMPRODUCT(H279:H382,AK279:AK382))</f>
        <v>0</v>
      </c>
      <c r="AL398" s="290">
        <f>IF(AL278="kW",SUMPRODUCT(N279:N382,S279:S382,AL279:AL382),SUMPRODUCT(H279:H382,AL279:AL382))</f>
        <v>0</v>
      </c>
      <c r="AM398" s="336"/>
    </row>
    <row r="399" spans="1:41" ht="15">
      <c r="B399" s="323" t="s">
        <v>198</v>
      </c>
      <c r="C399" s="355"/>
      <c r="D399" s="278"/>
      <c r="E399" s="278"/>
      <c r="F399" s="278"/>
      <c r="G399" s="278"/>
      <c r="H399" s="278"/>
      <c r="I399" s="278"/>
      <c r="J399" s="278"/>
      <c r="K399" s="278"/>
      <c r="L399" s="278"/>
      <c r="M399" s="278"/>
      <c r="N399" s="278"/>
      <c r="O399" s="356"/>
      <c r="P399" s="278"/>
      <c r="Q399" s="278"/>
      <c r="R399" s="278"/>
      <c r="S399" s="303"/>
      <c r="T399" s="308"/>
      <c r="U399" s="308"/>
      <c r="V399" s="278"/>
      <c r="W399" s="278"/>
      <c r="X399" s="308"/>
      <c r="Y399" s="290">
        <f>SUMPRODUCT(I279:I382,Y279:Y382)</f>
        <v>1892031.3611275821</v>
      </c>
      <c r="Z399" s="290">
        <f>SUMPRODUCT(I279:I382,Z279:Z382)</f>
        <v>1053097.3889252583</v>
      </c>
      <c r="AA399" s="290">
        <f>IF(AA278="kW",SUMPRODUCT(N279:N382,T279:T382,AA279:AA382),SUMPRODUCT(I279:I382,AA279:AA382))</f>
        <v>22257.330161189424</v>
      </c>
      <c r="AB399" s="290">
        <f>IF(AB278="kW",SUMPRODUCT(N279:N382,T279:T382,AB279:AB382),SUMPRODUCT(I279:I382,AB279:AB382))</f>
        <v>0</v>
      </c>
      <c r="AC399" s="290">
        <f>IF(AC278="kW",SUMPRODUCT(N279:N382,T279:T382,AC279:AC382),SUMPRODUCT(I279:I382, AC279:AC382))</f>
        <v>0</v>
      </c>
      <c r="AD399" s="290">
        <f>IF(AD278="kW",SUMPRODUCT(N279:N382,T279:T382,AD279:AD382),SUMPRODUCT(I279:I382, AD279:AD382))</f>
        <v>0</v>
      </c>
      <c r="AE399" s="290">
        <f>IF(AE278="kW",SUMPRODUCT(N279:N382,T279:T382,AE279:AE382),SUMPRODUCT(I279:I382,AE279:AE382))</f>
        <v>0</v>
      </c>
      <c r="AF399" s="290">
        <f>IF(AF278="kW",SUMPRODUCT(N279:N382,T279:T382,AF279:AF382),SUMPRODUCT(I279:I382,AF279:AF382))</f>
        <v>0</v>
      </c>
      <c r="AG399" s="290">
        <f>IF(AG278="kW",SUMPRODUCT(N279:N382,T279:T382,AG279:AG382),SUMPRODUCT(I279:I382,AG279:AG382))</f>
        <v>0</v>
      </c>
      <c r="AH399" s="290">
        <f>IF(AH278="kW",SUMPRODUCT(N279:N382,T279:T382,AH279:AH382),SUMPRODUCT(I279:I382,AH279:AH382))</f>
        <v>0</v>
      </c>
      <c r="AI399" s="290">
        <f>IF(AI278="kW",SUMPRODUCT(N279:N382,T279:T382,AI279:AI382),SUMPRODUCT(I279:I382,AI279:AI382))</f>
        <v>0</v>
      </c>
      <c r="AJ399" s="290">
        <f>IF(AJ278="kW",SUMPRODUCT(N279:N382,T279:T382,AJ279:AJ382),SUMPRODUCT(I279:I382,AJ279:AJ382))</f>
        <v>0</v>
      </c>
      <c r="AK399" s="290">
        <f>IF(AK278="kW",SUMPRODUCT(N279:N382,T279:T382,AK279:AK382),SUMPRODUCT(I279:I382,AK279:AK382))</f>
        <v>0</v>
      </c>
      <c r="AL399" s="290">
        <f>IF(AL278="kW",SUMPRODUCT(N279:N382,T279:T382,AL279:AL382),SUMPRODUCT(I279:I382,AL279:AL382))</f>
        <v>0</v>
      </c>
      <c r="AM399" s="336"/>
    </row>
    <row r="400" spans="1:41" ht="15">
      <c r="B400" s="323" t="s">
        <v>199</v>
      </c>
      <c r="C400" s="355"/>
      <c r="D400" s="308"/>
      <c r="E400" s="308"/>
      <c r="F400" s="308"/>
      <c r="G400" s="308"/>
      <c r="H400" s="308"/>
      <c r="I400" s="308"/>
      <c r="J400" s="308"/>
      <c r="K400" s="308"/>
      <c r="L400" s="308"/>
      <c r="M400" s="308"/>
      <c r="N400" s="308"/>
      <c r="O400" s="356"/>
      <c r="P400" s="308"/>
      <c r="Q400" s="308"/>
      <c r="R400" s="308"/>
      <c r="S400" s="303"/>
      <c r="T400" s="308"/>
      <c r="U400" s="308"/>
      <c r="V400" s="308"/>
      <c r="W400" s="308"/>
      <c r="X400" s="308"/>
      <c r="Y400" s="290">
        <f>SUMPRODUCT(J279:J382,Y279:Y382)</f>
        <v>1892031.3611275821</v>
      </c>
      <c r="Z400" s="290">
        <f>SUMPRODUCT(J279:J382,Z279:Z382)</f>
        <v>1016447.9334435236</v>
      </c>
      <c r="AA400" s="290">
        <f>IF(AA278="kW",SUMPRODUCT(N279:N382,U279:U382,AA279:AA382),SUMPRODUCT(J279:J382,AA279:AA382))</f>
        <v>22257.330161189424</v>
      </c>
      <c r="AB400" s="290">
        <f>IF(AB278="kW",SUMPRODUCT(N279:N382,U279:U382,AB279:AB382),SUMPRODUCT(J279:J382,AB279:AB382))</f>
        <v>0</v>
      </c>
      <c r="AC400" s="290">
        <f>IF(AC278="kW",SUMPRODUCT(N279:N382,U279:U382,AC279:AC382),SUMPRODUCT(J279:J382, AC279:AC382))</f>
        <v>0</v>
      </c>
      <c r="AD400" s="290">
        <f>IF(AD278="kW",SUMPRODUCT(N279:N382,U279:U382,AD279:AD382),SUMPRODUCT(J279:J382, AD279:AD382))</f>
        <v>0</v>
      </c>
      <c r="AE400" s="290">
        <f>IF(AE278="kW",SUMPRODUCT(N279:N382,U279:U382,AE279:AE382),SUMPRODUCT(J279:J382,AE279:AE382))</f>
        <v>0</v>
      </c>
      <c r="AF400" s="290">
        <f>IF(AF278="kW",SUMPRODUCT(N279:N382,U279:U382,AF279:AF382),SUMPRODUCT(J279:J382,AF279:AF382))</f>
        <v>0</v>
      </c>
      <c r="AG400" s="290">
        <f>IF(AG278="kW",SUMPRODUCT(N279:N382,U279:U382,AG279:AG382),SUMPRODUCT(J279:J382,AG279:AG382))</f>
        <v>0</v>
      </c>
      <c r="AH400" s="290">
        <f>IF(AH278="kW",SUMPRODUCT(N279:N382,U279:U382,AH279:AH382),SUMPRODUCT(J279:J382,AH279:AH382))</f>
        <v>0</v>
      </c>
      <c r="AI400" s="290">
        <f>IF(AI278="kW",SUMPRODUCT(N279:N382,U279:U382,AI279:AI382),SUMPRODUCT(J279:J382,AI279:AI382))</f>
        <v>0</v>
      </c>
      <c r="AJ400" s="290">
        <f>IF(AJ278="kW",SUMPRODUCT(N279:N382,U279:U382,AJ279:AJ382),SUMPRODUCT(J279:J382,AJ279:AJ382))</f>
        <v>0</v>
      </c>
      <c r="AK400" s="290">
        <f>IF(AK278="kW",SUMPRODUCT(N279:N382,U279:U382,AK279:AK382),SUMPRODUCT(J279:J382,AK279:AK382))</f>
        <v>0</v>
      </c>
      <c r="AL400" s="290">
        <f>IF(AL278="kW",SUMPRODUCT(N279:N382,U279:U382,AL279:AL382),SUMPRODUCT(J279:J382,AL279:AL382))</f>
        <v>0</v>
      </c>
      <c r="AM400" s="336"/>
    </row>
    <row r="401" spans="1:40" ht="15.75" customHeight="1">
      <c r="B401" s="380" t="s">
        <v>200</v>
      </c>
      <c r="C401" s="401"/>
      <c r="D401" s="402"/>
      <c r="E401" s="402"/>
      <c r="F401" s="402"/>
      <c r="G401" s="402"/>
      <c r="H401" s="402"/>
      <c r="I401" s="402"/>
      <c r="J401" s="402"/>
      <c r="K401" s="402"/>
      <c r="L401" s="402"/>
      <c r="M401" s="402"/>
      <c r="N401" s="402"/>
      <c r="O401" s="403"/>
      <c r="P401" s="404"/>
      <c r="Q401" s="404"/>
      <c r="R401" s="403"/>
      <c r="S401" s="405"/>
      <c r="T401" s="403"/>
      <c r="U401" s="403"/>
      <c r="V401" s="382"/>
      <c r="W401" s="382"/>
      <c r="X401" s="384"/>
      <c r="Y401" s="325">
        <f>SUMPRODUCT(K279:K382,Y279:Y382)</f>
        <v>1891482.6019340041</v>
      </c>
      <c r="Z401" s="325">
        <f>SUMPRODUCT(K279:K382,Z279:Z382)</f>
        <v>1015275.2412590507</v>
      </c>
      <c r="AA401" s="325">
        <f>IF(AA278="kW",SUMPRODUCT(N279:N382,V279:V382,AA279:AA382),SUMPRODUCT(K279:K382,AA279:AA382))</f>
        <v>22255.643375075906</v>
      </c>
      <c r="AB401" s="325">
        <f>IF(AB278="kW",SUMPRODUCT(N279:N382,V279:V382,AB279:AB382),SUMPRODUCT(K279:K382,AB279:AB382))</f>
        <v>0</v>
      </c>
      <c r="AC401" s="325">
        <f>IF(AC278="kW",SUMPRODUCT(N279:N382,V279:V382,AC279:AC382),SUMPRODUCT(K279:K382, AC279:AC382))</f>
        <v>0</v>
      </c>
      <c r="AD401" s="325">
        <f>IF(AD278="kW",SUMPRODUCT(N279:N382,V279:V382,AD279:AD382),SUMPRODUCT(K279:K382, AD279:AD382))</f>
        <v>0</v>
      </c>
      <c r="AE401" s="325">
        <f>IF(AE278="kW",SUMPRODUCT(N279:N382,V279:V382,AE279:AE382),SUMPRODUCT(K279:K382,AE279:AE382))</f>
        <v>0</v>
      </c>
      <c r="AF401" s="325">
        <f>IF(AF278="kW",SUMPRODUCT(N279:N382,V279:V382,AF279:AF382),SUMPRODUCT(K279:K382,AF279:AF382))</f>
        <v>0</v>
      </c>
      <c r="AG401" s="325">
        <f>IF(AG278="kW",SUMPRODUCT(N279:N382,V279:V382,AG279:AG382),SUMPRODUCT(K279:K382,AG279:AG382))</f>
        <v>0</v>
      </c>
      <c r="AH401" s="325">
        <f>IF(AH278="kW",SUMPRODUCT(N279:N382,V279:V382,AH279:AH382),SUMPRODUCT(K279:K382,AH279:AH382))</f>
        <v>0</v>
      </c>
      <c r="AI401" s="325">
        <f>IF(AI278="kW",SUMPRODUCT(N279:N382,V279:V382,AI279:AI382),SUMPRODUCT(K279:K382,AI279:AI382))</f>
        <v>0</v>
      </c>
      <c r="AJ401" s="325">
        <f>IF(AJ278="kW",SUMPRODUCT(N279:N382,V279:V382,AJ279:AJ382),SUMPRODUCT(K279:K382,AJ279:AJ382))</f>
        <v>0</v>
      </c>
      <c r="AK401" s="325">
        <f>IF(AK278="kW",SUMPRODUCT(N279:N382,V279:V382,AK279:AK382),SUMPRODUCT(K279:K382,AK279:AK382))</f>
        <v>0</v>
      </c>
      <c r="AL401" s="325">
        <f>IF(AL278="kW",SUMPRODUCT(N279:N382,V279:V382,AL279:AL382),SUMPRODUCT(K279:K382,AL279:AL382))</f>
        <v>0</v>
      </c>
      <c r="AM401" s="385"/>
    </row>
    <row r="402" spans="1:40" ht="21.75" customHeight="1">
      <c r="B402" s="367" t="s">
        <v>585</v>
      </c>
      <c r="C402" s="386"/>
      <c r="D402" s="387"/>
      <c r="E402" s="387"/>
      <c r="F402" s="387"/>
      <c r="G402" s="387"/>
      <c r="H402" s="387"/>
      <c r="I402" s="387"/>
      <c r="J402" s="387"/>
      <c r="K402" s="387"/>
      <c r="L402" s="387"/>
      <c r="M402" s="387"/>
      <c r="N402" s="387"/>
      <c r="O402" s="387"/>
      <c r="P402" s="387"/>
      <c r="Q402" s="387"/>
      <c r="R402" s="387"/>
      <c r="S402" s="370"/>
      <c r="T402" s="371"/>
      <c r="U402" s="387"/>
      <c r="V402" s="387"/>
      <c r="W402" s="387"/>
      <c r="X402" s="387"/>
      <c r="Y402" s="388"/>
      <c r="Z402" s="388"/>
      <c r="AA402" s="388"/>
      <c r="AB402" s="388"/>
      <c r="AC402" s="388"/>
      <c r="AD402" s="388"/>
      <c r="AE402" s="388"/>
      <c r="AF402" s="388"/>
      <c r="AG402" s="388"/>
      <c r="AH402" s="388"/>
      <c r="AI402" s="388"/>
      <c r="AJ402" s="388"/>
      <c r="AK402" s="388"/>
      <c r="AL402" s="388"/>
      <c r="AM402" s="388"/>
      <c r="AN402" s="389"/>
    </row>
    <row r="404" spans="1:40" ht="15.75">
      <c r="B404" s="279" t="s">
        <v>258</v>
      </c>
      <c r="C404" s="280"/>
      <c r="D404" s="589" t="s">
        <v>520</v>
      </c>
      <c r="F404" s="589"/>
      <c r="O404" s="280"/>
      <c r="Y404" s="269"/>
      <c r="Z404" s="266"/>
      <c r="AA404" s="266"/>
      <c r="AB404" s="266"/>
      <c r="AC404" s="266"/>
      <c r="AD404" s="266"/>
      <c r="AE404" s="266"/>
      <c r="AF404" s="266"/>
      <c r="AG404" s="266"/>
      <c r="AH404" s="266"/>
      <c r="AI404" s="266"/>
      <c r="AJ404" s="266"/>
      <c r="AK404" s="266"/>
      <c r="AL404" s="266"/>
      <c r="AM404" s="281"/>
    </row>
    <row r="405" spans="1:40" ht="36" customHeight="1">
      <c r="B405" s="1168" t="s">
        <v>211</v>
      </c>
      <c r="C405" s="1170" t="s">
        <v>33</v>
      </c>
      <c r="D405" s="283" t="s">
        <v>421</v>
      </c>
      <c r="E405" s="1172" t="s">
        <v>209</v>
      </c>
      <c r="F405" s="1173"/>
      <c r="G405" s="1173"/>
      <c r="H405" s="1173"/>
      <c r="I405" s="1173"/>
      <c r="J405" s="1173"/>
      <c r="K405" s="1173"/>
      <c r="L405" s="1173"/>
      <c r="M405" s="1174"/>
      <c r="N405" s="1178" t="s">
        <v>213</v>
      </c>
      <c r="O405" s="283" t="s">
        <v>422</v>
      </c>
      <c r="P405" s="1172" t="s">
        <v>212</v>
      </c>
      <c r="Q405" s="1173"/>
      <c r="R405" s="1173"/>
      <c r="S405" s="1173"/>
      <c r="T405" s="1173"/>
      <c r="U405" s="1173"/>
      <c r="V405" s="1173"/>
      <c r="W405" s="1173"/>
      <c r="X405" s="1174"/>
      <c r="Y405" s="1175" t="s">
        <v>243</v>
      </c>
      <c r="Z405" s="1176"/>
      <c r="AA405" s="1176"/>
      <c r="AB405" s="1176"/>
      <c r="AC405" s="1176"/>
      <c r="AD405" s="1176"/>
      <c r="AE405" s="1176"/>
      <c r="AF405" s="1176"/>
      <c r="AG405" s="1176"/>
      <c r="AH405" s="1176"/>
      <c r="AI405" s="1176"/>
      <c r="AJ405" s="1176"/>
      <c r="AK405" s="1176"/>
      <c r="AL405" s="1176"/>
      <c r="AM405" s="1177"/>
    </row>
    <row r="406" spans="1:40" ht="45.75" customHeight="1">
      <c r="B406" s="1169"/>
      <c r="C406" s="1171"/>
      <c r="D406" s="284">
        <v>2014</v>
      </c>
      <c r="E406" s="284">
        <v>2015</v>
      </c>
      <c r="F406" s="284">
        <v>2016</v>
      </c>
      <c r="G406" s="284">
        <v>2017</v>
      </c>
      <c r="H406" s="284">
        <v>2018</v>
      </c>
      <c r="I406" s="284">
        <v>2019</v>
      </c>
      <c r="J406" s="284">
        <v>2020</v>
      </c>
      <c r="K406" s="284">
        <v>2021</v>
      </c>
      <c r="L406" s="284">
        <v>2022</v>
      </c>
      <c r="M406" s="284">
        <v>2023</v>
      </c>
      <c r="N406" s="1179"/>
      <c r="O406" s="284">
        <v>2014</v>
      </c>
      <c r="P406" s="284">
        <v>2015</v>
      </c>
      <c r="Q406" s="284">
        <v>2016</v>
      </c>
      <c r="R406" s="284">
        <v>2017</v>
      </c>
      <c r="S406" s="284">
        <v>2018</v>
      </c>
      <c r="T406" s="284">
        <v>2019</v>
      </c>
      <c r="U406" s="284">
        <v>2020</v>
      </c>
      <c r="V406" s="284">
        <v>2021</v>
      </c>
      <c r="W406" s="284">
        <v>2022</v>
      </c>
      <c r="X406" s="284">
        <v>2023</v>
      </c>
      <c r="Y406" s="284" t="str">
        <f>'1.  LRAMVA Summary'!D52</f>
        <v>Residential</v>
      </c>
      <c r="Z406" s="284" t="str">
        <f>'1.  LRAMVA Summary'!E52</f>
        <v>GS&lt;50 kW</v>
      </c>
      <c r="AA406" s="284" t="str">
        <f>'1.  LRAMVA Summary'!F52</f>
        <v>General Service 50 - 4,999 kW</v>
      </c>
      <c r="AB406" s="284" t="str">
        <f>'1.  LRAMVA Summary'!G52</f>
        <v>Co-Generation 1,000 - 4,999 kW</v>
      </c>
      <c r="AC406" s="284" t="str">
        <f>'1.  LRAMVA Summary'!H52</f>
        <v>Large User</v>
      </c>
      <c r="AD406" s="284" t="str">
        <f>'1.  LRAMVA Summary'!I52</f>
        <v>Street Lighting</v>
      </c>
      <c r="AE406" s="284" t="str">
        <f>'1.  LRAMVA Summary'!J52</f>
        <v>Sentinel Lighting</v>
      </c>
      <c r="AF406" s="284" t="str">
        <f>'1.  LRAMVA Summary'!K52</f>
        <v>Unmetered Scattered Load</v>
      </c>
      <c r="AG406" s="284" t="str">
        <f>'1.  LRAMVA Summary'!L52</f>
        <v/>
      </c>
      <c r="AH406" s="284" t="str">
        <f>'1.  LRAMVA Summary'!M52</f>
        <v/>
      </c>
      <c r="AI406" s="284" t="str">
        <f>'1.  LRAMVA Summary'!N52</f>
        <v/>
      </c>
      <c r="AJ406" s="284" t="str">
        <f>'1.  LRAMVA Summary'!O52</f>
        <v/>
      </c>
      <c r="AK406" s="284" t="str">
        <f>'1.  LRAMVA Summary'!P52</f>
        <v/>
      </c>
      <c r="AL406" s="284" t="str">
        <f>'1.  LRAMVA Summary'!Q52</f>
        <v/>
      </c>
      <c r="AM406" s="286" t="str">
        <f>'1.  LRAMVA Summary'!R52</f>
        <v>Total</v>
      </c>
    </row>
    <row r="407" spans="1:40" ht="15.75" customHeight="1">
      <c r="A407" s="509"/>
      <c r="B407" s="287" t="s">
        <v>0</v>
      </c>
      <c r="C407" s="288"/>
      <c r="D407" s="288"/>
      <c r="E407" s="288"/>
      <c r="F407" s="288"/>
      <c r="G407" s="288"/>
      <c r="H407" s="288"/>
      <c r="I407" s="288"/>
      <c r="J407" s="288"/>
      <c r="K407" s="288"/>
      <c r="L407" s="288"/>
      <c r="M407" s="288"/>
      <c r="N407" s="289"/>
      <c r="O407" s="288"/>
      <c r="P407" s="288"/>
      <c r="Q407" s="288"/>
      <c r="R407" s="288"/>
      <c r="S407" s="288"/>
      <c r="T407" s="288"/>
      <c r="U407" s="288"/>
      <c r="V407" s="288"/>
      <c r="W407" s="288"/>
      <c r="X407" s="288"/>
      <c r="Y407" s="290" t="str">
        <f>'1.  LRAMVA Summary'!D53</f>
        <v>kWh</v>
      </c>
      <c r="Z407" s="290" t="str">
        <f>'1.  LRAMVA Summary'!E53</f>
        <v>kWh</v>
      </c>
      <c r="AA407" s="290" t="str">
        <f>'1.  LRAMVA Summary'!F53</f>
        <v>kW</v>
      </c>
      <c r="AB407" s="290" t="str">
        <f>'1.  LRAMVA Summary'!G53</f>
        <v>kW</v>
      </c>
      <c r="AC407" s="290" t="str">
        <f>'1.  LRAMVA Summary'!H53</f>
        <v>kW</v>
      </c>
      <c r="AD407" s="290" t="str">
        <f>'1.  LRAMVA Summary'!I53</f>
        <v>kW</v>
      </c>
      <c r="AE407" s="290" t="str">
        <f>'1.  LRAMVA Summary'!J53</f>
        <v>kW</v>
      </c>
      <c r="AF407" s="290" t="str">
        <f>'1.  LRAMVA Summary'!K53</f>
        <v>kWh</v>
      </c>
      <c r="AG407" s="290">
        <f>'1.  LRAMVA Summary'!L53</f>
        <v>0</v>
      </c>
      <c r="AH407" s="290">
        <f>'1.  LRAMVA Summary'!M53</f>
        <v>0</v>
      </c>
      <c r="AI407" s="290">
        <f>'1.  LRAMVA Summary'!N53</f>
        <v>0</v>
      </c>
      <c r="AJ407" s="290">
        <f>'1.  LRAMVA Summary'!O53</f>
        <v>0</v>
      </c>
      <c r="AK407" s="290">
        <f>'1.  LRAMVA Summary'!P53</f>
        <v>0</v>
      </c>
      <c r="AL407" s="290">
        <f>'1.  LRAMVA Summary'!Q53</f>
        <v>0</v>
      </c>
      <c r="AM407" s="291"/>
    </row>
    <row r="408" spans="1:40" ht="15" outlineLevel="1">
      <c r="A408" s="508">
        <v>1</v>
      </c>
      <c r="B408" s="293" t="s">
        <v>1</v>
      </c>
      <c r="C408" s="290" t="s">
        <v>25</v>
      </c>
      <c r="D408" s="294">
        <f>+SUM('7. Persistence Report'!AT95:AT98)</f>
        <v>807734.53055829555</v>
      </c>
      <c r="E408" s="294">
        <f>+SUM('7. Persistence Report'!AU95:AU98)</f>
        <v>807734.53055829555</v>
      </c>
      <c r="F408" s="294">
        <f>+SUM('7. Persistence Report'!AV95:AV98)</f>
        <v>807734.53055829555</v>
      </c>
      <c r="G408" s="294">
        <f>+SUM('7. Persistence Report'!AW95:AW98)</f>
        <v>767641.84065829555</v>
      </c>
      <c r="H408" s="294">
        <f>+SUM('7. Persistence Report'!AX95:AX98)</f>
        <v>392804.94909623975</v>
      </c>
      <c r="I408" s="294">
        <f>+SUM('7. Persistence Report'!AY95:AY98)</f>
        <v>0</v>
      </c>
      <c r="J408" s="294">
        <f>+SUM('7. Persistence Report'!AZ95:AZ98)</f>
        <v>0</v>
      </c>
      <c r="K408" s="294">
        <f>+SUM('7. Persistence Report'!BA95:BA98)</f>
        <v>0</v>
      </c>
      <c r="L408" s="294">
        <f>+SUM('7. Persistence Report'!BB95:BB98)</f>
        <v>0</v>
      </c>
      <c r="M408" s="294">
        <f>+SUM('7. Persistence Report'!BC95:BC98)</f>
        <v>0</v>
      </c>
      <c r="N408" s="290"/>
      <c r="O408" s="294">
        <f>+SUM('7. Persistence Report'!O95:O98)</f>
        <v>217.69794093602681</v>
      </c>
      <c r="P408" s="294">
        <f>+SUM('7. Persistence Report'!P95:P98)</f>
        <v>217.69794093602681</v>
      </c>
      <c r="Q408" s="294">
        <f>+SUM('7. Persistence Report'!Q95:Q98)</f>
        <v>217.69794093602681</v>
      </c>
      <c r="R408" s="294">
        <f>+SUM('7. Persistence Report'!R95:R98)</f>
        <v>172.86429070602682</v>
      </c>
      <c r="S408" s="294">
        <f>+SUM('7. Persistence Report'!S95:S98)</f>
        <v>57.728246481989252</v>
      </c>
      <c r="T408" s="294">
        <f>+SUM('7. Persistence Report'!T95:T98)</f>
        <v>0</v>
      </c>
      <c r="U408" s="294">
        <f>+SUM('7. Persistence Report'!U95:U98)</f>
        <v>0</v>
      </c>
      <c r="V408" s="294">
        <f>+SUM('7. Persistence Report'!V95:V98)</f>
        <v>0</v>
      </c>
      <c r="W408" s="294">
        <f>+SUM('7. Persistence Report'!W95:W98)</f>
        <v>0</v>
      </c>
      <c r="X408" s="294">
        <f>+SUM('7. Persistence Report'!X95:X98)</f>
        <v>0</v>
      </c>
      <c r="Y408" s="469">
        <f>'A. Rate Class Allocations'!M7</f>
        <v>1</v>
      </c>
      <c r="Z408" s="409"/>
      <c r="AA408" s="409"/>
      <c r="AB408" s="409"/>
      <c r="AC408" s="409"/>
      <c r="AD408" s="409"/>
      <c r="AE408" s="409"/>
      <c r="AF408" s="409"/>
      <c r="AG408" s="409"/>
      <c r="AH408" s="409"/>
      <c r="AI408" s="409"/>
      <c r="AJ408" s="409"/>
      <c r="AK408" s="409"/>
      <c r="AL408" s="409"/>
      <c r="AM408" s="295">
        <f>SUM(Y408:AL408)</f>
        <v>1</v>
      </c>
    </row>
    <row r="409" spans="1:40" ht="15" outlineLevel="1">
      <c r="B409" s="293" t="s">
        <v>259</v>
      </c>
      <c r="C409" s="290" t="s">
        <v>163</v>
      </c>
      <c r="D409" s="294"/>
      <c r="E409" s="294"/>
      <c r="F409" s="294"/>
      <c r="G409" s="294"/>
      <c r="H409" s="294"/>
      <c r="I409" s="294"/>
      <c r="J409" s="294"/>
      <c r="K409" s="294"/>
      <c r="L409" s="294"/>
      <c r="M409" s="294"/>
      <c r="N409" s="467"/>
      <c r="O409" s="294"/>
      <c r="P409" s="294"/>
      <c r="Q409" s="294"/>
      <c r="R409" s="294"/>
      <c r="S409" s="294"/>
      <c r="T409" s="294"/>
      <c r="U409" s="294"/>
      <c r="V409" s="294"/>
      <c r="W409" s="294"/>
      <c r="X409" s="294"/>
      <c r="Y409" s="410">
        <f>Y408</f>
        <v>1</v>
      </c>
      <c r="Z409" s="410">
        <f>Z408</f>
        <v>0</v>
      </c>
      <c r="AA409" s="410">
        <f t="shared" ref="AA409:AL409" si="124">AA408</f>
        <v>0</v>
      </c>
      <c r="AB409" s="410">
        <f t="shared" si="124"/>
        <v>0</v>
      </c>
      <c r="AC409" s="410">
        <f t="shared" si="124"/>
        <v>0</v>
      </c>
      <c r="AD409" s="410">
        <f t="shared" si="124"/>
        <v>0</v>
      </c>
      <c r="AE409" s="410">
        <f t="shared" si="124"/>
        <v>0</v>
      </c>
      <c r="AF409" s="410">
        <f t="shared" si="124"/>
        <v>0</v>
      </c>
      <c r="AG409" s="410">
        <f t="shared" si="124"/>
        <v>0</v>
      </c>
      <c r="AH409" s="410">
        <f t="shared" si="124"/>
        <v>0</v>
      </c>
      <c r="AI409" s="410">
        <f t="shared" si="124"/>
        <v>0</v>
      </c>
      <c r="AJ409" s="410">
        <f t="shared" si="124"/>
        <v>0</v>
      </c>
      <c r="AK409" s="410">
        <f t="shared" si="124"/>
        <v>0</v>
      </c>
      <c r="AL409" s="410">
        <f t="shared" si="124"/>
        <v>0</v>
      </c>
      <c r="AM409" s="296"/>
    </row>
    <row r="410" spans="1:40" ht="15.75" outlineLevel="1">
      <c r="A410" s="510"/>
      <c r="B410" s="297"/>
      <c r="C410" s="298"/>
      <c r="D410" s="298"/>
      <c r="E410" s="298"/>
      <c r="F410" s="298"/>
      <c r="G410" s="298"/>
      <c r="H410" s="298"/>
      <c r="I410" s="298"/>
      <c r="J410" s="298"/>
      <c r="K410" s="298"/>
      <c r="L410" s="298"/>
      <c r="M410" s="298"/>
      <c r="N410" s="302"/>
      <c r="O410" s="298"/>
      <c r="P410" s="298"/>
      <c r="Q410" s="298"/>
      <c r="R410" s="298"/>
      <c r="S410" s="298"/>
      <c r="T410" s="298"/>
      <c r="U410" s="298"/>
      <c r="V410" s="298"/>
      <c r="W410" s="298"/>
      <c r="X410" s="298"/>
      <c r="Y410" s="411"/>
      <c r="Z410" s="412"/>
      <c r="AA410" s="412"/>
      <c r="AB410" s="412"/>
      <c r="AC410" s="412"/>
      <c r="AD410" s="412"/>
      <c r="AE410" s="412"/>
      <c r="AF410" s="412"/>
      <c r="AG410" s="412"/>
      <c r="AH410" s="412"/>
      <c r="AI410" s="412"/>
      <c r="AJ410" s="412"/>
      <c r="AK410" s="412"/>
      <c r="AL410" s="412"/>
      <c r="AM410" s="301"/>
    </row>
    <row r="411" spans="1:40" ht="15" outlineLevel="1">
      <c r="A411" s="508">
        <v>2</v>
      </c>
      <c r="B411" s="293" t="s">
        <v>2</v>
      </c>
      <c r="C411" s="290" t="s">
        <v>25</v>
      </c>
      <c r="D411" s="294">
        <f>+'7. Persistence Report'!AT94</f>
        <v>44332.785349999998</v>
      </c>
      <c r="E411" s="294">
        <f>+'7. Persistence Report'!AU94</f>
        <v>44332.785349999998</v>
      </c>
      <c r="F411" s="294">
        <f>+'7. Persistence Report'!AV94</f>
        <v>44332.785349999998</v>
      </c>
      <c r="G411" s="294">
        <f>+'7. Persistence Report'!AW94</f>
        <v>44332.785349999998</v>
      </c>
      <c r="H411" s="294">
        <f>+'7. Persistence Report'!AX94</f>
        <v>0</v>
      </c>
      <c r="I411" s="294">
        <f>+'7. Persistence Report'!AY94</f>
        <v>0</v>
      </c>
      <c r="J411" s="294">
        <f>+'7. Persistence Report'!AZ94</f>
        <v>0</v>
      </c>
      <c r="K411" s="294">
        <f>+'7. Persistence Report'!BA94</f>
        <v>0</v>
      </c>
      <c r="L411" s="294">
        <f>+'7. Persistence Report'!BB94</f>
        <v>0</v>
      </c>
      <c r="M411" s="294">
        <f>+'7. Persistence Report'!BC94</f>
        <v>0</v>
      </c>
      <c r="N411" s="290"/>
      <c r="O411" s="294">
        <f>+'7. Persistence Report'!O94</f>
        <v>24.863291889999999</v>
      </c>
      <c r="P411" s="294">
        <f>+'7. Persistence Report'!P94</f>
        <v>24.863291889999999</v>
      </c>
      <c r="Q411" s="294">
        <f>+'7. Persistence Report'!Q94</f>
        <v>24.863291889999999</v>
      </c>
      <c r="R411" s="294">
        <f>+'7. Persistence Report'!R94</f>
        <v>24.863291889999999</v>
      </c>
      <c r="S411" s="294">
        <f>+'7. Persistence Report'!S94</f>
        <v>0</v>
      </c>
      <c r="T411" s="294">
        <f>+'7. Persistence Report'!T94</f>
        <v>0</v>
      </c>
      <c r="U411" s="294">
        <f>+'7. Persistence Report'!U94</f>
        <v>0</v>
      </c>
      <c r="V411" s="294">
        <f>+'7. Persistence Report'!V94</f>
        <v>0</v>
      </c>
      <c r="W411" s="294">
        <f>+'7. Persistence Report'!W94</f>
        <v>0</v>
      </c>
      <c r="X411" s="294">
        <f>+'7. Persistence Report'!X94</f>
        <v>0</v>
      </c>
      <c r="Y411" s="469">
        <f>'A. Rate Class Allocations'!M8</f>
        <v>1</v>
      </c>
      <c r="Z411" s="409"/>
      <c r="AA411" s="409"/>
      <c r="AB411" s="409"/>
      <c r="AC411" s="409"/>
      <c r="AD411" s="409"/>
      <c r="AE411" s="409"/>
      <c r="AF411" s="409"/>
      <c r="AG411" s="409"/>
      <c r="AH411" s="409"/>
      <c r="AI411" s="409"/>
      <c r="AJ411" s="409"/>
      <c r="AK411" s="409"/>
      <c r="AL411" s="409"/>
      <c r="AM411" s="295">
        <f>SUM(Y411:AL411)</f>
        <v>1</v>
      </c>
    </row>
    <row r="412" spans="1:40" ht="15" outlineLevel="1">
      <c r="B412" s="293" t="s">
        <v>259</v>
      </c>
      <c r="C412" s="290" t="s">
        <v>163</v>
      </c>
      <c r="D412" s="294"/>
      <c r="E412" s="294"/>
      <c r="F412" s="294"/>
      <c r="G412" s="294"/>
      <c r="H412" s="294"/>
      <c r="I412" s="294"/>
      <c r="J412" s="294"/>
      <c r="K412" s="294"/>
      <c r="L412" s="294"/>
      <c r="M412" s="294"/>
      <c r="N412" s="467"/>
      <c r="O412" s="294"/>
      <c r="P412" s="294"/>
      <c r="Q412" s="294"/>
      <c r="R412" s="294"/>
      <c r="S412" s="294"/>
      <c r="T412" s="294"/>
      <c r="U412" s="294"/>
      <c r="V412" s="294"/>
      <c r="W412" s="294"/>
      <c r="X412" s="294"/>
      <c r="Y412" s="410">
        <f>Y411</f>
        <v>1</v>
      </c>
      <c r="Z412" s="410">
        <f>Z411</f>
        <v>0</v>
      </c>
      <c r="AA412" s="410">
        <f t="shared" ref="AA412:AL412" si="125">AA411</f>
        <v>0</v>
      </c>
      <c r="AB412" s="410">
        <f t="shared" si="125"/>
        <v>0</v>
      </c>
      <c r="AC412" s="410">
        <f t="shared" si="125"/>
        <v>0</v>
      </c>
      <c r="AD412" s="410">
        <f t="shared" si="125"/>
        <v>0</v>
      </c>
      <c r="AE412" s="410">
        <f t="shared" si="125"/>
        <v>0</v>
      </c>
      <c r="AF412" s="410">
        <f t="shared" si="125"/>
        <v>0</v>
      </c>
      <c r="AG412" s="410">
        <f t="shared" si="125"/>
        <v>0</v>
      </c>
      <c r="AH412" s="410">
        <f t="shared" si="125"/>
        <v>0</v>
      </c>
      <c r="AI412" s="410">
        <f t="shared" si="125"/>
        <v>0</v>
      </c>
      <c r="AJ412" s="410">
        <f t="shared" si="125"/>
        <v>0</v>
      </c>
      <c r="AK412" s="410">
        <f t="shared" si="125"/>
        <v>0</v>
      </c>
      <c r="AL412" s="410">
        <f t="shared" si="125"/>
        <v>0</v>
      </c>
      <c r="AM412" s="296"/>
    </row>
    <row r="413" spans="1:40" ht="15.75" outlineLevel="1">
      <c r="A413" s="510"/>
      <c r="B413" s="297"/>
      <c r="C413" s="298"/>
      <c r="D413" s="303"/>
      <c r="E413" s="303"/>
      <c r="F413" s="303"/>
      <c r="G413" s="303"/>
      <c r="H413" s="303"/>
      <c r="I413" s="303"/>
      <c r="J413" s="303"/>
      <c r="K413" s="303"/>
      <c r="L413" s="303"/>
      <c r="M413" s="303"/>
      <c r="N413" s="302"/>
      <c r="O413" s="303"/>
      <c r="P413" s="303"/>
      <c r="Q413" s="303"/>
      <c r="R413" s="303"/>
      <c r="S413" s="303"/>
      <c r="T413" s="303"/>
      <c r="U413" s="303"/>
      <c r="V413" s="303"/>
      <c r="W413" s="303"/>
      <c r="X413" s="303"/>
      <c r="Y413" s="411"/>
      <c r="Z413" s="412"/>
      <c r="AA413" s="412"/>
      <c r="AB413" s="412"/>
      <c r="AC413" s="412"/>
      <c r="AD413" s="412"/>
      <c r="AE413" s="412"/>
      <c r="AF413" s="412"/>
      <c r="AG413" s="412"/>
      <c r="AH413" s="412"/>
      <c r="AI413" s="412"/>
      <c r="AJ413" s="412"/>
      <c r="AK413" s="412"/>
      <c r="AL413" s="412"/>
      <c r="AM413" s="301"/>
    </row>
    <row r="414" spans="1:40" ht="15" outlineLevel="1">
      <c r="A414" s="508">
        <v>3</v>
      </c>
      <c r="B414" s="293" t="s">
        <v>3</v>
      </c>
      <c r="C414" s="290" t="s">
        <v>25</v>
      </c>
      <c r="D414" s="294">
        <f>+'7. Persistence Report'!AT105</f>
        <v>1317949.6652039997</v>
      </c>
      <c r="E414" s="294">
        <f>+'7. Persistence Report'!AU105</f>
        <v>1317949.6652039997</v>
      </c>
      <c r="F414" s="294">
        <f>+'7. Persistence Report'!AV105</f>
        <v>1317949.6652039997</v>
      </c>
      <c r="G414" s="294">
        <f>+'7. Persistence Report'!AW105</f>
        <v>1317949.6652039997</v>
      </c>
      <c r="H414" s="294">
        <f>+'7. Persistence Report'!AX105</f>
        <v>1317949.6652039997</v>
      </c>
      <c r="I414" s="294">
        <f>+'7. Persistence Report'!AY105</f>
        <v>1317949.6652039997</v>
      </c>
      <c r="J414" s="294">
        <f>+'7. Persistence Report'!AZ105</f>
        <v>1317949.6652039997</v>
      </c>
      <c r="K414" s="294">
        <f>+'7. Persistence Report'!BA105</f>
        <v>1317949.6652039997</v>
      </c>
      <c r="L414" s="294">
        <f>+'7. Persistence Report'!BB105</f>
        <v>1317949.6652039997</v>
      </c>
      <c r="M414" s="294">
        <f>+'7. Persistence Report'!BC105</f>
        <v>1317949.6652039997</v>
      </c>
      <c r="N414" s="290"/>
      <c r="O414" s="294">
        <f>+'7. Persistence Report'!O105</f>
        <v>716.29143958999998</v>
      </c>
      <c r="P414" s="294">
        <f>+'7. Persistence Report'!P105</f>
        <v>716.29143958999998</v>
      </c>
      <c r="Q414" s="294">
        <f>+'7. Persistence Report'!Q105</f>
        <v>716.29143958999998</v>
      </c>
      <c r="R414" s="294">
        <f>+'7. Persistence Report'!R105</f>
        <v>716.29143958999998</v>
      </c>
      <c r="S414" s="294">
        <f>+'7. Persistence Report'!S105</f>
        <v>716.29143958999998</v>
      </c>
      <c r="T414" s="294">
        <f>+'7. Persistence Report'!T105</f>
        <v>716.29143958999998</v>
      </c>
      <c r="U414" s="294">
        <f>+'7. Persistence Report'!U105</f>
        <v>716.29143958999998</v>
      </c>
      <c r="V414" s="294">
        <f>+'7. Persistence Report'!V105</f>
        <v>716.29143958999998</v>
      </c>
      <c r="W414" s="294">
        <f>+'7. Persistence Report'!W105</f>
        <v>716.29143958999998</v>
      </c>
      <c r="X414" s="294">
        <f>+'7. Persistence Report'!X105</f>
        <v>716.29143958999998</v>
      </c>
      <c r="Y414" s="469">
        <f>'A. Rate Class Allocations'!M9</f>
        <v>1</v>
      </c>
      <c r="Z414" s="409"/>
      <c r="AA414" s="409"/>
      <c r="AB414" s="409"/>
      <c r="AC414" s="409"/>
      <c r="AD414" s="409"/>
      <c r="AE414" s="409"/>
      <c r="AF414" s="409"/>
      <c r="AG414" s="409"/>
      <c r="AH414" s="409"/>
      <c r="AI414" s="409"/>
      <c r="AJ414" s="409"/>
      <c r="AK414" s="409"/>
      <c r="AL414" s="409"/>
      <c r="AM414" s="295">
        <f>SUM(Y414:AL414)</f>
        <v>1</v>
      </c>
    </row>
    <row r="415" spans="1:40" ht="15" outlineLevel="1">
      <c r="B415" s="293" t="s">
        <v>259</v>
      </c>
      <c r="C415" s="290" t="s">
        <v>163</v>
      </c>
      <c r="D415" s="294"/>
      <c r="E415" s="294"/>
      <c r="F415" s="294"/>
      <c r="G415" s="294"/>
      <c r="H415" s="294"/>
      <c r="I415" s="294"/>
      <c r="J415" s="294"/>
      <c r="K415" s="294"/>
      <c r="L415" s="294"/>
      <c r="M415" s="294"/>
      <c r="N415" s="467"/>
      <c r="O415" s="294"/>
      <c r="P415" s="294"/>
      <c r="Q415" s="294"/>
      <c r="R415" s="294"/>
      <c r="S415" s="294"/>
      <c r="T415" s="294"/>
      <c r="U415" s="294"/>
      <c r="V415" s="294"/>
      <c r="W415" s="294"/>
      <c r="X415" s="294"/>
      <c r="Y415" s="410">
        <f>Y414</f>
        <v>1</v>
      </c>
      <c r="Z415" s="410">
        <f>Z414</f>
        <v>0</v>
      </c>
      <c r="AA415" s="410">
        <f t="shared" ref="AA415:AL415" si="126">AA414</f>
        <v>0</v>
      </c>
      <c r="AB415" s="410">
        <f t="shared" si="126"/>
        <v>0</v>
      </c>
      <c r="AC415" s="410">
        <f t="shared" si="126"/>
        <v>0</v>
      </c>
      <c r="AD415" s="410">
        <f t="shared" si="126"/>
        <v>0</v>
      </c>
      <c r="AE415" s="410">
        <f t="shared" si="126"/>
        <v>0</v>
      </c>
      <c r="AF415" s="410">
        <f t="shared" si="126"/>
        <v>0</v>
      </c>
      <c r="AG415" s="410">
        <f t="shared" si="126"/>
        <v>0</v>
      </c>
      <c r="AH415" s="410">
        <f t="shared" si="126"/>
        <v>0</v>
      </c>
      <c r="AI415" s="410">
        <f t="shared" si="126"/>
        <v>0</v>
      </c>
      <c r="AJ415" s="410">
        <f t="shared" si="126"/>
        <v>0</v>
      </c>
      <c r="AK415" s="410">
        <f t="shared" si="126"/>
        <v>0</v>
      </c>
      <c r="AL415" s="410">
        <f t="shared" si="126"/>
        <v>0</v>
      </c>
      <c r="AM415" s="296"/>
    </row>
    <row r="416" spans="1:40" ht="15" outlineLevel="1">
      <c r="B416" s="293"/>
      <c r="C416" s="304"/>
      <c r="D416" s="290"/>
      <c r="E416" s="290"/>
      <c r="F416" s="290"/>
      <c r="G416" s="290"/>
      <c r="H416" s="290"/>
      <c r="I416" s="290"/>
      <c r="J416" s="290"/>
      <c r="K416" s="290"/>
      <c r="L416" s="290"/>
      <c r="M416" s="290"/>
      <c r="N416" s="282"/>
      <c r="O416" s="290"/>
      <c r="P416" s="290"/>
      <c r="Q416" s="290"/>
      <c r="R416" s="290"/>
      <c r="S416" s="290"/>
      <c r="T416" s="290"/>
      <c r="U416" s="290"/>
      <c r="V416" s="290"/>
      <c r="W416" s="290"/>
      <c r="X416" s="290"/>
      <c r="Y416" s="411"/>
      <c r="Z416" s="411"/>
      <c r="AA416" s="411"/>
      <c r="AB416" s="411"/>
      <c r="AC416" s="411"/>
      <c r="AD416" s="411"/>
      <c r="AE416" s="411"/>
      <c r="AF416" s="411"/>
      <c r="AG416" s="411"/>
      <c r="AH416" s="411"/>
      <c r="AI416" s="411"/>
      <c r="AJ416" s="411"/>
      <c r="AK416" s="411"/>
      <c r="AL416" s="411"/>
      <c r="AM416" s="305"/>
    </row>
    <row r="417" spans="1:39" ht="15" outlineLevel="1">
      <c r="A417" s="508">
        <v>4</v>
      </c>
      <c r="B417" s="293" t="s">
        <v>4</v>
      </c>
      <c r="C417" s="290" t="s">
        <v>25</v>
      </c>
      <c r="D417" s="294">
        <f>+'7. Persistence Report'!AT101</f>
        <v>768920.07169999997</v>
      </c>
      <c r="E417" s="294">
        <f>+'7. Persistence Report'!AU101</f>
        <v>715988.27650000004</v>
      </c>
      <c r="F417" s="294">
        <f>+'7. Persistence Report'!AV101</f>
        <v>690423.53339999996</v>
      </c>
      <c r="G417" s="294">
        <f>+'7. Persistence Report'!AW101</f>
        <v>690423.53339999996</v>
      </c>
      <c r="H417" s="294">
        <f>+'7. Persistence Report'!AX101</f>
        <v>690423.53339999996</v>
      </c>
      <c r="I417" s="294">
        <f>+'7. Persistence Report'!AY101</f>
        <v>690423.53339999996</v>
      </c>
      <c r="J417" s="294">
        <f>+'7. Persistence Report'!AZ101</f>
        <v>690423.53339999996</v>
      </c>
      <c r="K417" s="294">
        <f>+'7. Persistence Report'!BA101</f>
        <v>689081.32830000005</v>
      </c>
      <c r="L417" s="294">
        <f>+'7. Persistence Report'!BB101</f>
        <v>689081.32830000005</v>
      </c>
      <c r="M417" s="294">
        <f>+'7. Persistence Report'!BC101</f>
        <v>589584.09089999995</v>
      </c>
      <c r="N417" s="290"/>
      <c r="O417" s="294">
        <f>+'7. Persistence Report'!O101</f>
        <v>57.526993330000003</v>
      </c>
      <c r="P417" s="294">
        <f>+'7. Persistence Report'!P101</f>
        <v>54.204078189999997</v>
      </c>
      <c r="Q417" s="294">
        <f>+'7. Persistence Report'!Q101</f>
        <v>52.599192670000001</v>
      </c>
      <c r="R417" s="294">
        <f>+'7. Persistence Report'!R101</f>
        <v>52.599192670000001</v>
      </c>
      <c r="S417" s="294">
        <f>+'7. Persistence Report'!S101</f>
        <v>52.599192670000001</v>
      </c>
      <c r="T417" s="294">
        <f>+'7. Persistence Report'!T101</f>
        <v>52.599192670000001</v>
      </c>
      <c r="U417" s="294">
        <f>+'7. Persistence Report'!U101</f>
        <v>52.599192670000001</v>
      </c>
      <c r="V417" s="294">
        <f>+'7. Persistence Report'!V101</f>
        <v>52.445972900000001</v>
      </c>
      <c r="W417" s="294">
        <f>+'7. Persistence Report'!W101</f>
        <v>52.445972900000001</v>
      </c>
      <c r="X417" s="294">
        <f>+'7. Persistence Report'!X101</f>
        <v>46.199805079999997</v>
      </c>
      <c r="Y417" s="469">
        <f>'A. Rate Class Allocations'!M10</f>
        <v>1</v>
      </c>
      <c r="Z417" s="409"/>
      <c r="AA417" s="409"/>
      <c r="AB417" s="409"/>
      <c r="AC417" s="409"/>
      <c r="AD417" s="409"/>
      <c r="AE417" s="409"/>
      <c r="AF417" s="409"/>
      <c r="AG417" s="409"/>
      <c r="AH417" s="409"/>
      <c r="AI417" s="409"/>
      <c r="AJ417" s="409"/>
      <c r="AK417" s="409"/>
      <c r="AL417" s="409"/>
      <c r="AM417" s="295">
        <f>SUM(Y417:AL417)</f>
        <v>1</v>
      </c>
    </row>
    <row r="418" spans="1:39" ht="15" outlineLevel="1">
      <c r="B418" s="293" t="s">
        <v>259</v>
      </c>
      <c r="C418" s="290" t="s">
        <v>163</v>
      </c>
      <c r="D418" s="294"/>
      <c r="E418" s="294"/>
      <c r="F418" s="294"/>
      <c r="G418" s="294"/>
      <c r="H418" s="294"/>
      <c r="I418" s="294"/>
      <c r="J418" s="294"/>
      <c r="K418" s="294"/>
      <c r="L418" s="294"/>
      <c r="M418" s="294"/>
      <c r="N418" s="467"/>
      <c r="O418" s="294"/>
      <c r="P418" s="294"/>
      <c r="Q418" s="294"/>
      <c r="R418" s="294"/>
      <c r="S418" s="294"/>
      <c r="T418" s="294"/>
      <c r="U418" s="294"/>
      <c r="V418" s="294"/>
      <c r="W418" s="294"/>
      <c r="X418" s="294"/>
      <c r="Y418" s="410">
        <f>Y417</f>
        <v>1</v>
      </c>
      <c r="Z418" s="410">
        <f>Z417</f>
        <v>0</v>
      </c>
      <c r="AA418" s="410">
        <f t="shared" ref="AA418:AL418" si="127">AA417</f>
        <v>0</v>
      </c>
      <c r="AB418" s="410">
        <f t="shared" si="127"/>
        <v>0</v>
      </c>
      <c r="AC418" s="410">
        <f t="shared" si="127"/>
        <v>0</v>
      </c>
      <c r="AD418" s="410">
        <f t="shared" si="127"/>
        <v>0</v>
      </c>
      <c r="AE418" s="410">
        <f t="shared" si="127"/>
        <v>0</v>
      </c>
      <c r="AF418" s="410">
        <f t="shared" si="127"/>
        <v>0</v>
      </c>
      <c r="AG418" s="410">
        <f t="shared" si="127"/>
        <v>0</v>
      </c>
      <c r="AH418" s="410">
        <f t="shared" si="127"/>
        <v>0</v>
      </c>
      <c r="AI418" s="410">
        <f t="shared" si="127"/>
        <v>0</v>
      </c>
      <c r="AJ418" s="410">
        <f t="shared" si="127"/>
        <v>0</v>
      </c>
      <c r="AK418" s="410">
        <f t="shared" si="127"/>
        <v>0</v>
      </c>
      <c r="AL418" s="410">
        <f t="shared" si="127"/>
        <v>0</v>
      </c>
      <c r="AM418" s="296"/>
    </row>
    <row r="419" spans="1:39" ht="15" outlineLevel="1">
      <c r="B419" s="293"/>
      <c r="C419" s="304"/>
      <c r="D419" s="303"/>
      <c r="E419" s="303"/>
      <c r="F419" s="303"/>
      <c r="G419" s="303"/>
      <c r="H419" s="303"/>
      <c r="I419" s="303"/>
      <c r="J419" s="303"/>
      <c r="K419" s="303"/>
      <c r="L419" s="303"/>
      <c r="M419" s="303"/>
      <c r="N419" s="290"/>
      <c r="O419" s="303"/>
      <c r="P419" s="303"/>
      <c r="Q419" s="303"/>
      <c r="R419" s="303"/>
      <c r="S419" s="303"/>
      <c r="T419" s="303"/>
      <c r="U419" s="303"/>
      <c r="V419" s="303"/>
      <c r="W419" s="303"/>
      <c r="X419" s="303"/>
      <c r="Y419" s="411"/>
      <c r="Z419" s="411"/>
      <c r="AA419" s="411"/>
      <c r="AB419" s="411"/>
      <c r="AC419" s="411"/>
      <c r="AD419" s="411"/>
      <c r="AE419" s="411"/>
      <c r="AF419" s="411"/>
      <c r="AG419" s="411"/>
      <c r="AH419" s="411"/>
      <c r="AI419" s="411"/>
      <c r="AJ419" s="411"/>
      <c r="AK419" s="411"/>
      <c r="AL419" s="411"/>
      <c r="AM419" s="305"/>
    </row>
    <row r="420" spans="1:39" ht="15" outlineLevel="1">
      <c r="A420" s="508">
        <v>5</v>
      </c>
      <c r="B420" s="293" t="s">
        <v>5</v>
      </c>
      <c r="C420" s="290" t="s">
        <v>25</v>
      </c>
      <c r="D420" s="294">
        <f>+'7. Persistence Report'!AT99</f>
        <v>3356261.923</v>
      </c>
      <c r="E420" s="294">
        <f>+'7. Persistence Report'!AU99</f>
        <v>2911521.7650000001</v>
      </c>
      <c r="F420" s="294">
        <f>+'7. Persistence Report'!AV99</f>
        <v>2679747.8190000001</v>
      </c>
      <c r="G420" s="294">
        <f>+'7. Persistence Report'!AW99</f>
        <v>2679747.8190000001</v>
      </c>
      <c r="H420" s="294">
        <f>+'7. Persistence Report'!AX99</f>
        <v>2679747.8190000001</v>
      </c>
      <c r="I420" s="294">
        <f>+'7. Persistence Report'!AY99</f>
        <v>2679747.8190000001</v>
      </c>
      <c r="J420" s="294">
        <f>+'7. Persistence Report'!AZ99</f>
        <v>2679747.8190000001</v>
      </c>
      <c r="K420" s="294">
        <f>+'7. Persistence Report'!BA99</f>
        <v>2678586.9929999998</v>
      </c>
      <c r="L420" s="294">
        <f>+'7. Persistence Report'!BB99</f>
        <v>2678586.9929999998</v>
      </c>
      <c r="M420" s="294">
        <f>+'7. Persistence Report'!BC99</f>
        <v>2491234.7170000002</v>
      </c>
      <c r="N420" s="290"/>
      <c r="O420" s="294">
        <f>+'7. Persistence Report'!O99</f>
        <v>219.65155100000001</v>
      </c>
      <c r="P420" s="294">
        <f>+'7. Persistence Report'!P99</f>
        <v>191.7319651</v>
      </c>
      <c r="Q420" s="294">
        <f>+'7. Persistence Report'!Q99</f>
        <v>177.18182289999999</v>
      </c>
      <c r="R420" s="294">
        <f>+'7. Persistence Report'!R99</f>
        <v>177.18182289999999</v>
      </c>
      <c r="S420" s="294">
        <f>+'7. Persistence Report'!S99</f>
        <v>177.18182289999999</v>
      </c>
      <c r="T420" s="294">
        <f>+'7. Persistence Report'!T99</f>
        <v>177.18182289999999</v>
      </c>
      <c r="U420" s="294">
        <f>+'7. Persistence Report'!U99</f>
        <v>177.18182289999999</v>
      </c>
      <c r="V420" s="294">
        <f>+'7. Persistence Report'!V99</f>
        <v>177.0493085</v>
      </c>
      <c r="W420" s="294">
        <f>+'7. Persistence Report'!W99</f>
        <v>177.0493085</v>
      </c>
      <c r="X420" s="294">
        <f>+'7. Persistence Report'!X99</f>
        <v>165.28783859999999</v>
      </c>
      <c r="Y420" s="469">
        <f>'A. Rate Class Allocations'!M11</f>
        <v>1</v>
      </c>
      <c r="Z420" s="409"/>
      <c r="AA420" s="409"/>
      <c r="AB420" s="409"/>
      <c r="AC420" s="409"/>
      <c r="AD420" s="409"/>
      <c r="AE420" s="409"/>
      <c r="AF420" s="409"/>
      <c r="AG420" s="409"/>
      <c r="AH420" s="409"/>
      <c r="AI420" s="409"/>
      <c r="AJ420" s="409"/>
      <c r="AK420" s="409"/>
      <c r="AL420" s="409"/>
      <c r="AM420" s="295">
        <f>SUM(Y420:AL420)</f>
        <v>1</v>
      </c>
    </row>
    <row r="421" spans="1:39" ht="15" outlineLevel="1">
      <c r="B421" s="293" t="s">
        <v>259</v>
      </c>
      <c r="C421" s="290" t="s">
        <v>163</v>
      </c>
      <c r="D421" s="294"/>
      <c r="E421" s="294"/>
      <c r="F421" s="294"/>
      <c r="G421" s="294"/>
      <c r="H421" s="294"/>
      <c r="I421" s="294"/>
      <c r="J421" s="294"/>
      <c r="K421" s="294"/>
      <c r="L421" s="294"/>
      <c r="M421" s="294"/>
      <c r="N421" s="467"/>
      <c r="O421" s="294"/>
      <c r="P421" s="294"/>
      <c r="Q421" s="294"/>
      <c r="R421" s="294"/>
      <c r="S421" s="294"/>
      <c r="T421" s="294"/>
      <c r="U421" s="294"/>
      <c r="V421" s="294"/>
      <c r="W421" s="294"/>
      <c r="X421" s="294"/>
      <c r="Y421" s="410">
        <f>Y420</f>
        <v>1</v>
      </c>
      <c r="Z421" s="410">
        <f>Z420</f>
        <v>0</v>
      </c>
      <c r="AA421" s="410">
        <f t="shared" ref="AA421:AL421" si="128">AA420</f>
        <v>0</v>
      </c>
      <c r="AB421" s="410">
        <f t="shared" si="128"/>
        <v>0</v>
      </c>
      <c r="AC421" s="410">
        <f t="shared" si="128"/>
        <v>0</v>
      </c>
      <c r="AD421" s="410">
        <f t="shared" si="128"/>
        <v>0</v>
      </c>
      <c r="AE421" s="410">
        <f t="shared" si="128"/>
        <v>0</v>
      </c>
      <c r="AF421" s="410">
        <f t="shared" si="128"/>
        <v>0</v>
      </c>
      <c r="AG421" s="410">
        <f t="shared" si="128"/>
        <v>0</v>
      </c>
      <c r="AH421" s="410">
        <f t="shared" si="128"/>
        <v>0</v>
      </c>
      <c r="AI421" s="410">
        <f t="shared" si="128"/>
        <v>0</v>
      </c>
      <c r="AJ421" s="410">
        <f t="shared" si="128"/>
        <v>0</v>
      </c>
      <c r="AK421" s="410">
        <f t="shared" si="128"/>
        <v>0</v>
      </c>
      <c r="AL421" s="410">
        <f t="shared" si="128"/>
        <v>0</v>
      </c>
      <c r="AM421" s="296"/>
    </row>
    <row r="422" spans="1:39" ht="15" outlineLevel="1">
      <c r="B422" s="293"/>
      <c r="C422" s="304"/>
      <c r="D422" s="303"/>
      <c r="E422" s="303"/>
      <c r="F422" s="303"/>
      <c r="G422" s="303"/>
      <c r="H422" s="303"/>
      <c r="I422" s="303"/>
      <c r="J422" s="303"/>
      <c r="K422" s="303"/>
      <c r="L422" s="303"/>
      <c r="M422" s="303"/>
      <c r="N422" s="290"/>
      <c r="O422" s="303"/>
      <c r="P422" s="303"/>
      <c r="Q422" s="303"/>
      <c r="R422" s="303"/>
      <c r="S422" s="303"/>
      <c r="T422" s="303"/>
      <c r="U422" s="303"/>
      <c r="V422" s="303"/>
      <c r="W422" s="303"/>
      <c r="X422" s="303"/>
      <c r="Y422" s="411"/>
      <c r="Z422" s="411"/>
      <c r="AA422" s="411"/>
      <c r="AB422" s="411"/>
      <c r="AC422" s="411"/>
      <c r="AD422" s="411"/>
      <c r="AE422" s="411"/>
      <c r="AF422" s="411"/>
      <c r="AG422" s="411"/>
      <c r="AH422" s="411"/>
      <c r="AI422" s="411"/>
      <c r="AJ422" s="411"/>
      <c r="AK422" s="411"/>
      <c r="AL422" s="411"/>
      <c r="AM422" s="305"/>
    </row>
    <row r="423" spans="1:39" ht="15" outlineLevel="1">
      <c r="A423" s="508">
        <v>6</v>
      </c>
      <c r="B423" s="293" t="s">
        <v>6</v>
      </c>
      <c r="C423" s="290" t="s">
        <v>25</v>
      </c>
      <c r="D423" s="294"/>
      <c r="E423" s="294"/>
      <c r="F423" s="294"/>
      <c r="G423" s="294"/>
      <c r="H423" s="294"/>
      <c r="I423" s="294"/>
      <c r="J423" s="294"/>
      <c r="K423" s="294"/>
      <c r="L423" s="294"/>
      <c r="M423" s="294"/>
      <c r="N423" s="290"/>
      <c r="O423" s="294"/>
      <c r="P423" s="294"/>
      <c r="Q423" s="294"/>
      <c r="R423" s="294"/>
      <c r="S423" s="294"/>
      <c r="T423" s="294"/>
      <c r="U423" s="294"/>
      <c r="V423" s="294"/>
      <c r="W423" s="294"/>
      <c r="X423" s="294"/>
      <c r="Y423" s="409"/>
      <c r="Z423" s="409"/>
      <c r="AA423" s="409"/>
      <c r="AB423" s="409"/>
      <c r="AC423" s="409"/>
      <c r="AD423" s="409"/>
      <c r="AE423" s="409"/>
      <c r="AF423" s="409"/>
      <c r="AG423" s="409"/>
      <c r="AH423" s="409"/>
      <c r="AI423" s="409"/>
      <c r="AJ423" s="409"/>
      <c r="AK423" s="409"/>
      <c r="AL423" s="409"/>
      <c r="AM423" s="295">
        <f>SUM(Y423:AL423)</f>
        <v>0</v>
      </c>
    </row>
    <row r="424" spans="1:39" ht="15" outlineLevel="1">
      <c r="B424" s="293" t="s">
        <v>259</v>
      </c>
      <c r="C424" s="290" t="s">
        <v>163</v>
      </c>
      <c r="D424" s="294"/>
      <c r="E424" s="294"/>
      <c r="F424" s="294"/>
      <c r="G424" s="294"/>
      <c r="H424" s="294"/>
      <c r="I424" s="294"/>
      <c r="J424" s="294"/>
      <c r="K424" s="294"/>
      <c r="L424" s="294"/>
      <c r="M424" s="294"/>
      <c r="N424" s="467"/>
      <c r="O424" s="294"/>
      <c r="P424" s="294"/>
      <c r="Q424" s="294"/>
      <c r="R424" s="294"/>
      <c r="S424" s="294"/>
      <c r="T424" s="294"/>
      <c r="U424" s="294"/>
      <c r="V424" s="294"/>
      <c r="W424" s="294"/>
      <c r="X424" s="294"/>
      <c r="Y424" s="410">
        <f>Y423</f>
        <v>0</v>
      </c>
      <c r="Z424" s="410">
        <f>Z423</f>
        <v>0</v>
      </c>
      <c r="AA424" s="410">
        <f t="shared" ref="AA424:AL424" si="129">AA423</f>
        <v>0</v>
      </c>
      <c r="AB424" s="410">
        <f t="shared" si="129"/>
        <v>0</v>
      </c>
      <c r="AC424" s="410">
        <f t="shared" si="129"/>
        <v>0</v>
      </c>
      <c r="AD424" s="410">
        <f t="shared" si="129"/>
        <v>0</v>
      </c>
      <c r="AE424" s="410">
        <f t="shared" si="129"/>
        <v>0</v>
      </c>
      <c r="AF424" s="410">
        <f t="shared" si="129"/>
        <v>0</v>
      </c>
      <c r="AG424" s="410">
        <f t="shared" si="129"/>
        <v>0</v>
      </c>
      <c r="AH424" s="410">
        <f t="shared" si="129"/>
        <v>0</v>
      </c>
      <c r="AI424" s="410">
        <f t="shared" si="129"/>
        <v>0</v>
      </c>
      <c r="AJ424" s="410">
        <f t="shared" si="129"/>
        <v>0</v>
      </c>
      <c r="AK424" s="410">
        <f t="shared" si="129"/>
        <v>0</v>
      </c>
      <c r="AL424" s="410">
        <f t="shared" si="129"/>
        <v>0</v>
      </c>
      <c r="AM424" s="296"/>
    </row>
    <row r="425" spans="1:39" ht="15" outlineLevel="1">
      <c r="B425" s="293"/>
      <c r="C425" s="304"/>
      <c r="D425" s="303"/>
      <c r="E425" s="303"/>
      <c r="F425" s="303"/>
      <c r="G425" s="303"/>
      <c r="H425" s="303"/>
      <c r="I425" s="303"/>
      <c r="J425" s="303"/>
      <c r="K425" s="303"/>
      <c r="L425" s="303"/>
      <c r="M425" s="303"/>
      <c r="N425" s="290"/>
      <c r="O425" s="303"/>
      <c r="P425" s="303"/>
      <c r="Q425" s="303"/>
      <c r="R425" s="303"/>
      <c r="S425" s="303"/>
      <c r="T425" s="303"/>
      <c r="U425" s="303"/>
      <c r="V425" s="303"/>
      <c r="W425" s="303"/>
      <c r="X425" s="303"/>
      <c r="Y425" s="411"/>
      <c r="Z425" s="411"/>
      <c r="AA425" s="411"/>
      <c r="AB425" s="411"/>
      <c r="AC425" s="411"/>
      <c r="AD425" s="411"/>
      <c r="AE425" s="411"/>
      <c r="AF425" s="411"/>
      <c r="AG425" s="411"/>
      <c r="AH425" s="411"/>
      <c r="AI425" s="411"/>
      <c r="AJ425" s="411"/>
      <c r="AK425" s="411"/>
      <c r="AL425" s="411"/>
      <c r="AM425" s="305"/>
    </row>
    <row r="426" spans="1:39" ht="15" outlineLevel="1">
      <c r="A426" s="508">
        <v>7</v>
      </c>
      <c r="B426" s="293" t="s">
        <v>42</v>
      </c>
      <c r="C426" s="290" t="s">
        <v>25</v>
      </c>
      <c r="D426" s="294"/>
      <c r="E426" s="294"/>
      <c r="F426" s="294"/>
      <c r="G426" s="294"/>
      <c r="H426" s="294"/>
      <c r="I426" s="294"/>
      <c r="J426" s="294"/>
      <c r="K426" s="294"/>
      <c r="L426" s="294"/>
      <c r="M426" s="294"/>
      <c r="N426" s="290"/>
      <c r="O426" s="294"/>
      <c r="P426" s="294"/>
      <c r="Q426" s="294"/>
      <c r="R426" s="294"/>
      <c r="S426" s="294"/>
      <c r="T426" s="294"/>
      <c r="U426" s="294"/>
      <c r="V426" s="294"/>
      <c r="W426" s="294"/>
      <c r="X426" s="294"/>
      <c r="Y426" s="409"/>
      <c r="Z426" s="409"/>
      <c r="AA426" s="409"/>
      <c r="AB426" s="409"/>
      <c r="AC426" s="409"/>
      <c r="AD426" s="409"/>
      <c r="AE426" s="409"/>
      <c r="AF426" s="409"/>
      <c r="AG426" s="409"/>
      <c r="AH426" s="409"/>
      <c r="AI426" s="409"/>
      <c r="AJ426" s="409"/>
      <c r="AK426" s="409"/>
      <c r="AL426" s="409"/>
      <c r="AM426" s="295">
        <f>SUM(Y426:AL426)</f>
        <v>0</v>
      </c>
    </row>
    <row r="427" spans="1:39" ht="15" outlineLevel="1">
      <c r="B427" s="293" t="s">
        <v>259</v>
      </c>
      <c r="C427" s="290" t="s">
        <v>163</v>
      </c>
      <c r="D427" s="294"/>
      <c r="E427" s="294"/>
      <c r="F427" s="294"/>
      <c r="G427" s="294"/>
      <c r="H427" s="294"/>
      <c r="I427" s="294"/>
      <c r="J427" s="294"/>
      <c r="K427" s="294"/>
      <c r="L427" s="294"/>
      <c r="M427" s="294"/>
      <c r="N427" s="290"/>
      <c r="O427" s="294"/>
      <c r="P427" s="294"/>
      <c r="Q427" s="294"/>
      <c r="R427" s="294"/>
      <c r="S427" s="294"/>
      <c r="T427" s="294"/>
      <c r="U427" s="294"/>
      <c r="V427" s="294"/>
      <c r="W427" s="294"/>
      <c r="X427" s="294"/>
      <c r="Y427" s="410">
        <f>Y426</f>
        <v>0</v>
      </c>
      <c r="Z427" s="410">
        <f>Z426</f>
        <v>0</v>
      </c>
      <c r="AA427" s="410">
        <f t="shared" ref="AA427:AL427" si="130">AA426</f>
        <v>0</v>
      </c>
      <c r="AB427" s="410">
        <f t="shared" si="130"/>
        <v>0</v>
      </c>
      <c r="AC427" s="410">
        <f t="shared" si="130"/>
        <v>0</v>
      </c>
      <c r="AD427" s="410">
        <f t="shared" si="130"/>
        <v>0</v>
      </c>
      <c r="AE427" s="410">
        <f t="shared" si="130"/>
        <v>0</v>
      </c>
      <c r="AF427" s="410">
        <f t="shared" si="130"/>
        <v>0</v>
      </c>
      <c r="AG427" s="410">
        <f t="shared" si="130"/>
        <v>0</v>
      </c>
      <c r="AH427" s="410">
        <f t="shared" si="130"/>
        <v>0</v>
      </c>
      <c r="AI427" s="410">
        <f t="shared" si="130"/>
        <v>0</v>
      </c>
      <c r="AJ427" s="410">
        <f t="shared" si="130"/>
        <v>0</v>
      </c>
      <c r="AK427" s="410">
        <f t="shared" si="130"/>
        <v>0</v>
      </c>
      <c r="AL427" s="410">
        <f t="shared" si="130"/>
        <v>0</v>
      </c>
      <c r="AM427" s="296"/>
    </row>
    <row r="428" spans="1:39" ht="15" outlineLevel="1">
      <c r="B428" s="293"/>
      <c r="C428" s="304"/>
      <c r="D428" s="303"/>
      <c r="E428" s="303"/>
      <c r="F428" s="303"/>
      <c r="G428" s="303"/>
      <c r="H428" s="303"/>
      <c r="I428" s="303"/>
      <c r="J428" s="303"/>
      <c r="K428" s="303"/>
      <c r="L428" s="303"/>
      <c r="M428" s="303"/>
      <c r="N428" s="290"/>
      <c r="O428" s="303"/>
      <c r="P428" s="303"/>
      <c r="Q428" s="303"/>
      <c r="R428" s="303"/>
      <c r="S428" s="303"/>
      <c r="T428" s="303"/>
      <c r="U428" s="303"/>
      <c r="V428" s="303"/>
      <c r="W428" s="303"/>
      <c r="X428" s="303"/>
      <c r="Y428" s="411"/>
      <c r="Z428" s="411"/>
      <c r="AA428" s="411"/>
      <c r="AB428" s="411"/>
      <c r="AC428" s="411"/>
      <c r="AD428" s="411"/>
      <c r="AE428" s="411"/>
      <c r="AF428" s="411"/>
      <c r="AG428" s="411"/>
      <c r="AH428" s="411"/>
      <c r="AI428" s="411"/>
      <c r="AJ428" s="411"/>
      <c r="AK428" s="411"/>
      <c r="AL428" s="411"/>
      <c r="AM428" s="305"/>
    </row>
    <row r="429" spans="1:39" s="282" customFormat="1" ht="15" outlineLevel="1">
      <c r="A429" s="508">
        <v>8</v>
      </c>
      <c r="B429" s="293" t="s">
        <v>484</v>
      </c>
      <c r="C429" s="290" t="s">
        <v>25</v>
      </c>
      <c r="D429" s="294"/>
      <c r="E429" s="294"/>
      <c r="F429" s="294"/>
      <c r="G429" s="294"/>
      <c r="H429" s="294"/>
      <c r="I429" s="294"/>
      <c r="J429" s="294"/>
      <c r="K429" s="294"/>
      <c r="L429" s="294"/>
      <c r="M429" s="294"/>
      <c r="N429" s="290"/>
      <c r="O429" s="294"/>
      <c r="P429" s="294"/>
      <c r="Q429" s="294"/>
      <c r="R429" s="294"/>
      <c r="S429" s="294"/>
      <c r="T429" s="294"/>
      <c r="U429" s="294"/>
      <c r="V429" s="294"/>
      <c r="W429" s="294"/>
      <c r="X429" s="294"/>
      <c r="Y429" s="409"/>
      <c r="Z429" s="409"/>
      <c r="AA429" s="409"/>
      <c r="AB429" s="409"/>
      <c r="AC429" s="409"/>
      <c r="AD429" s="409"/>
      <c r="AE429" s="409"/>
      <c r="AF429" s="409"/>
      <c r="AG429" s="409"/>
      <c r="AH429" s="409"/>
      <c r="AI429" s="409"/>
      <c r="AJ429" s="409"/>
      <c r="AK429" s="409"/>
      <c r="AL429" s="409"/>
      <c r="AM429" s="295">
        <f>SUM(Y429:AL429)</f>
        <v>0</v>
      </c>
    </row>
    <row r="430" spans="1:39" s="282" customFormat="1" ht="15" outlineLevel="1">
      <c r="A430" s="508"/>
      <c r="B430" s="293" t="s">
        <v>259</v>
      </c>
      <c r="C430" s="290" t="s">
        <v>163</v>
      </c>
      <c r="D430" s="294"/>
      <c r="E430" s="294"/>
      <c r="F430" s="294"/>
      <c r="G430" s="294"/>
      <c r="H430" s="294"/>
      <c r="I430" s="294"/>
      <c r="J430" s="294"/>
      <c r="K430" s="294"/>
      <c r="L430" s="294"/>
      <c r="M430" s="294"/>
      <c r="N430" s="290"/>
      <c r="O430" s="294"/>
      <c r="P430" s="294"/>
      <c r="Q430" s="294"/>
      <c r="R430" s="294"/>
      <c r="S430" s="294"/>
      <c r="T430" s="294"/>
      <c r="U430" s="294"/>
      <c r="V430" s="294"/>
      <c r="W430" s="294"/>
      <c r="X430" s="294"/>
      <c r="Y430" s="410">
        <f>Y429</f>
        <v>0</v>
      </c>
      <c r="Z430" s="410">
        <f>Z429</f>
        <v>0</v>
      </c>
      <c r="AA430" s="410">
        <f t="shared" ref="AA430:AL430" si="131">AA429</f>
        <v>0</v>
      </c>
      <c r="AB430" s="410">
        <f t="shared" si="131"/>
        <v>0</v>
      </c>
      <c r="AC430" s="410">
        <f t="shared" si="131"/>
        <v>0</v>
      </c>
      <c r="AD430" s="410">
        <f t="shared" si="131"/>
        <v>0</v>
      </c>
      <c r="AE430" s="410">
        <f t="shared" si="131"/>
        <v>0</v>
      </c>
      <c r="AF430" s="410">
        <f t="shared" si="131"/>
        <v>0</v>
      </c>
      <c r="AG430" s="410">
        <f t="shared" si="131"/>
        <v>0</v>
      </c>
      <c r="AH430" s="410">
        <f t="shared" si="131"/>
        <v>0</v>
      </c>
      <c r="AI430" s="410">
        <f t="shared" si="131"/>
        <v>0</v>
      </c>
      <c r="AJ430" s="410">
        <f t="shared" si="131"/>
        <v>0</v>
      </c>
      <c r="AK430" s="410">
        <f t="shared" si="131"/>
        <v>0</v>
      </c>
      <c r="AL430" s="410">
        <f t="shared" si="131"/>
        <v>0</v>
      </c>
      <c r="AM430" s="296"/>
    </row>
    <row r="431" spans="1:39" s="282" customFormat="1" ht="15" outlineLevel="1">
      <c r="A431" s="508"/>
      <c r="B431" s="293"/>
      <c r="C431" s="304"/>
      <c r="D431" s="303"/>
      <c r="E431" s="303"/>
      <c r="F431" s="303"/>
      <c r="G431" s="303"/>
      <c r="H431" s="303"/>
      <c r="I431" s="303"/>
      <c r="J431" s="303"/>
      <c r="K431" s="303"/>
      <c r="L431" s="303"/>
      <c r="M431" s="303"/>
      <c r="N431" s="290"/>
      <c r="O431" s="303"/>
      <c r="P431" s="303"/>
      <c r="Q431" s="303"/>
      <c r="R431" s="303"/>
      <c r="S431" s="303"/>
      <c r="T431" s="303"/>
      <c r="U431" s="303"/>
      <c r="V431" s="303"/>
      <c r="W431" s="303"/>
      <c r="X431" s="303"/>
      <c r="Y431" s="411"/>
      <c r="Z431" s="411"/>
      <c r="AA431" s="411"/>
      <c r="AB431" s="411"/>
      <c r="AC431" s="411"/>
      <c r="AD431" s="411"/>
      <c r="AE431" s="411"/>
      <c r="AF431" s="411"/>
      <c r="AG431" s="411"/>
      <c r="AH431" s="411"/>
      <c r="AI431" s="411"/>
      <c r="AJ431" s="411"/>
      <c r="AK431" s="411"/>
      <c r="AL431" s="411"/>
      <c r="AM431" s="305"/>
    </row>
    <row r="432" spans="1:39" ht="15" outlineLevel="1">
      <c r="A432" s="508">
        <v>9</v>
      </c>
      <c r="B432" s="293" t="s">
        <v>7</v>
      </c>
      <c r="C432" s="290" t="s">
        <v>25</v>
      </c>
      <c r="D432" s="294">
        <f>+'7. Persistence Report'!AT106</f>
        <v>58335.48</v>
      </c>
      <c r="E432" s="294">
        <f>+'7. Persistence Report'!AU106</f>
        <v>58335.48</v>
      </c>
      <c r="F432" s="294">
        <f>+'7. Persistence Report'!AV106</f>
        <v>58335.48</v>
      </c>
      <c r="G432" s="294">
        <f>+'7. Persistence Report'!AW106</f>
        <v>58335.48</v>
      </c>
      <c r="H432" s="294">
        <f>+'7. Persistence Report'!AX106</f>
        <v>58335.48</v>
      </c>
      <c r="I432" s="294">
        <f>+'7. Persistence Report'!AY106</f>
        <v>58335.48</v>
      </c>
      <c r="J432" s="294">
        <f>+'7. Persistence Report'!AZ106</f>
        <v>58335.48</v>
      </c>
      <c r="K432" s="294">
        <f>+'7. Persistence Report'!BA106</f>
        <v>58335.48</v>
      </c>
      <c r="L432" s="294">
        <f>+'7. Persistence Report'!BB106</f>
        <v>58335.48</v>
      </c>
      <c r="M432" s="294">
        <f>+'7. Persistence Report'!BC106</f>
        <v>58335.48</v>
      </c>
      <c r="N432" s="290"/>
      <c r="O432" s="294">
        <f>+'7. Persistence Report'!O106</f>
        <v>3.835031238</v>
      </c>
      <c r="P432" s="294">
        <f>+'7. Persistence Report'!P106</f>
        <v>3.835031238</v>
      </c>
      <c r="Q432" s="294">
        <f>+'7. Persistence Report'!Q106</f>
        <v>3.835031238</v>
      </c>
      <c r="R432" s="294">
        <f>+'7. Persistence Report'!R106</f>
        <v>3.835031238</v>
      </c>
      <c r="S432" s="294">
        <f>+'7. Persistence Report'!S106</f>
        <v>3.835031238</v>
      </c>
      <c r="T432" s="294">
        <f>+'7. Persistence Report'!T106</f>
        <v>3.835031238</v>
      </c>
      <c r="U432" s="294">
        <f>+'7. Persistence Report'!U106</f>
        <v>3.835031238</v>
      </c>
      <c r="V432" s="294">
        <f>+'7. Persistence Report'!V106</f>
        <v>3.835031238</v>
      </c>
      <c r="W432" s="294">
        <f>+'7. Persistence Report'!W106</f>
        <v>3.835031238</v>
      </c>
      <c r="X432" s="294">
        <f>+'7. Persistence Report'!X106</f>
        <v>3.835031238</v>
      </c>
      <c r="Y432" s="409">
        <f>'A. Rate Class Allocations'!M12</f>
        <v>1</v>
      </c>
      <c r="Z432" s="409"/>
      <c r="AA432" s="409"/>
      <c r="AB432" s="409"/>
      <c r="AC432" s="409"/>
      <c r="AD432" s="409"/>
      <c r="AE432" s="409"/>
      <c r="AF432" s="409"/>
      <c r="AG432" s="409"/>
      <c r="AH432" s="409"/>
      <c r="AI432" s="409"/>
      <c r="AJ432" s="409"/>
      <c r="AK432" s="409"/>
      <c r="AL432" s="409"/>
      <c r="AM432" s="295">
        <f>SUM(Y432:AL432)</f>
        <v>1</v>
      </c>
    </row>
    <row r="433" spans="1:39" ht="15" outlineLevel="1">
      <c r="B433" s="293" t="s">
        <v>259</v>
      </c>
      <c r="C433" s="290" t="s">
        <v>163</v>
      </c>
      <c r="D433" s="294"/>
      <c r="E433" s="294"/>
      <c r="F433" s="294"/>
      <c r="G433" s="294"/>
      <c r="H433" s="294"/>
      <c r="I433" s="294"/>
      <c r="J433" s="294"/>
      <c r="K433" s="294"/>
      <c r="L433" s="294"/>
      <c r="M433" s="294"/>
      <c r="N433" s="290"/>
      <c r="O433" s="294"/>
      <c r="P433" s="294"/>
      <c r="Q433" s="294"/>
      <c r="R433" s="294"/>
      <c r="S433" s="294"/>
      <c r="T433" s="294"/>
      <c r="U433" s="294"/>
      <c r="V433" s="294"/>
      <c r="W433" s="294"/>
      <c r="X433" s="294"/>
      <c r="Y433" s="410">
        <f>Y432</f>
        <v>1</v>
      </c>
      <c r="Z433" s="410">
        <f>Z432</f>
        <v>0</v>
      </c>
      <c r="AA433" s="410">
        <f t="shared" ref="AA433:AL433" si="132">AA432</f>
        <v>0</v>
      </c>
      <c r="AB433" s="410">
        <f t="shared" si="132"/>
        <v>0</v>
      </c>
      <c r="AC433" s="410">
        <f t="shared" si="132"/>
        <v>0</v>
      </c>
      <c r="AD433" s="410">
        <f t="shared" si="132"/>
        <v>0</v>
      </c>
      <c r="AE433" s="410">
        <f t="shared" si="132"/>
        <v>0</v>
      </c>
      <c r="AF433" s="410">
        <f t="shared" si="132"/>
        <v>0</v>
      </c>
      <c r="AG433" s="410">
        <f t="shared" si="132"/>
        <v>0</v>
      </c>
      <c r="AH433" s="410">
        <f t="shared" si="132"/>
        <v>0</v>
      </c>
      <c r="AI433" s="410">
        <f t="shared" si="132"/>
        <v>0</v>
      </c>
      <c r="AJ433" s="410">
        <f t="shared" si="132"/>
        <v>0</v>
      </c>
      <c r="AK433" s="410">
        <f t="shared" si="132"/>
        <v>0</v>
      </c>
      <c r="AL433" s="410">
        <f t="shared" si="132"/>
        <v>0</v>
      </c>
      <c r="AM433" s="296"/>
    </row>
    <row r="434" spans="1:39" ht="15" outlineLevel="1">
      <c r="B434" s="306"/>
      <c r="C434" s="307"/>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411"/>
      <c r="Z434" s="411"/>
      <c r="AA434" s="411"/>
      <c r="AB434" s="411"/>
      <c r="AC434" s="411"/>
      <c r="AD434" s="411"/>
      <c r="AE434" s="411"/>
      <c r="AF434" s="411"/>
      <c r="AG434" s="411"/>
      <c r="AH434" s="411"/>
      <c r="AI434" s="411"/>
      <c r="AJ434" s="411"/>
      <c r="AK434" s="411"/>
      <c r="AL434" s="411"/>
      <c r="AM434" s="305"/>
    </row>
    <row r="435" spans="1:39" ht="15.75" outlineLevel="1">
      <c r="A435" s="509"/>
      <c r="B435" s="287" t="s">
        <v>8</v>
      </c>
      <c r="C435" s="288"/>
      <c r="D435" s="288"/>
      <c r="E435" s="288"/>
      <c r="F435" s="288"/>
      <c r="G435" s="288"/>
      <c r="H435" s="288"/>
      <c r="I435" s="288"/>
      <c r="J435" s="288"/>
      <c r="K435" s="288"/>
      <c r="L435" s="288"/>
      <c r="M435" s="288"/>
      <c r="N435" s="290"/>
      <c r="O435" s="288"/>
      <c r="P435" s="288"/>
      <c r="Q435" s="288"/>
      <c r="R435" s="288"/>
      <c r="S435" s="288"/>
      <c r="T435" s="288"/>
      <c r="U435" s="288"/>
      <c r="V435" s="288"/>
      <c r="W435" s="288"/>
      <c r="X435" s="288"/>
      <c r="Y435" s="413"/>
      <c r="Z435" s="413"/>
      <c r="AA435" s="413"/>
      <c r="AB435" s="413"/>
      <c r="AC435" s="413"/>
      <c r="AD435" s="413"/>
      <c r="AE435" s="413"/>
      <c r="AF435" s="413"/>
      <c r="AG435" s="413"/>
      <c r="AH435" s="413"/>
      <c r="AI435" s="413"/>
      <c r="AJ435" s="413"/>
      <c r="AK435" s="413"/>
      <c r="AL435" s="413"/>
      <c r="AM435" s="291"/>
    </row>
    <row r="436" spans="1:39" ht="15" outlineLevel="1">
      <c r="A436" s="508">
        <v>10</v>
      </c>
      <c r="B436" s="309" t="s">
        <v>22</v>
      </c>
      <c r="C436" s="290" t="s">
        <v>25</v>
      </c>
      <c r="D436" s="294">
        <f>+'7. Persistence Report'!AT93</f>
        <v>9903275.3609999996</v>
      </c>
      <c r="E436" s="294">
        <f>+'7. Persistence Report'!AU93</f>
        <v>9824166.6239999998</v>
      </c>
      <c r="F436" s="294">
        <f>+'7. Persistence Report'!AV93</f>
        <v>9824166.6239999998</v>
      </c>
      <c r="G436" s="294">
        <f>+'7. Persistence Report'!AW93</f>
        <v>9539462.1809999999</v>
      </c>
      <c r="H436" s="294">
        <f>+'7. Persistence Report'!AX93</f>
        <v>9539462.1809999999</v>
      </c>
      <c r="I436" s="294">
        <f>+'7. Persistence Report'!AY93</f>
        <v>9527786.193</v>
      </c>
      <c r="J436" s="294">
        <f>+'7. Persistence Report'!AZ93</f>
        <v>9136759.7139999997</v>
      </c>
      <c r="K436" s="294">
        <f>+'7. Persistence Report'!BA93</f>
        <v>9136759.7139999997</v>
      </c>
      <c r="L436" s="294">
        <f>+'7. Persistence Report'!BB93</f>
        <v>8612207.568</v>
      </c>
      <c r="M436" s="294">
        <f>+'7. Persistence Report'!BC93</f>
        <v>6842973.7410000004</v>
      </c>
      <c r="N436" s="294">
        <v>12</v>
      </c>
      <c r="O436" s="294">
        <f>+'7. Persistence Report'!O93</f>
        <v>1637.7060429999999</v>
      </c>
      <c r="P436" s="294">
        <f>+'7. Persistence Report'!P93</f>
        <v>1616.184377</v>
      </c>
      <c r="Q436" s="294">
        <f>+'7. Persistence Report'!Q93</f>
        <v>1616.184377</v>
      </c>
      <c r="R436" s="294">
        <f>+'7. Persistence Report'!R93</f>
        <v>1536.471779</v>
      </c>
      <c r="S436" s="294">
        <f>+'7. Persistence Report'!S93</f>
        <v>1536.471779</v>
      </c>
      <c r="T436" s="294">
        <f>+'7. Persistence Report'!T93</f>
        <v>1533.675428</v>
      </c>
      <c r="U436" s="294">
        <f>+'7. Persistence Report'!U93</f>
        <v>1483.117315</v>
      </c>
      <c r="V436" s="294">
        <f>+'7. Persistence Report'!V93</f>
        <v>1483.117315</v>
      </c>
      <c r="W436" s="294">
        <f>+'7. Persistence Report'!W93</f>
        <v>1396.6621849999999</v>
      </c>
      <c r="X436" s="294">
        <f>+'7. Persistence Report'!X93</f>
        <v>1182.473465</v>
      </c>
      <c r="Y436" s="414"/>
      <c r="Z436" s="468">
        <f>'A. Rate Class Allocations'!N14</f>
        <v>8.2000000000000003E-2</v>
      </c>
      <c r="AA436" s="468">
        <f>'A. Rate Class Allocations'!O14</f>
        <v>0.91800000000000004</v>
      </c>
      <c r="AB436" s="468"/>
      <c r="AC436" s="414"/>
      <c r="AD436" s="414"/>
      <c r="AE436" s="414"/>
      <c r="AF436" s="414"/>
      <c r="AG436" s="414"/>
      <c r="AH436" s="414"/>
      <c r="AI436" s="414"/>
      <c r="AJ436" s="414"/>
      <c r="AK436" s="414"/>
      <c r="AL436" s="414"/>
      <c r="AM436" s="295">
        <f>SUM(Y436:AL436)</f>
        <v>1</v>
      </c>
    </row>
    <row r="437" spans="1:39" ht="15" outlineLevel="1">
      <c r="B437" s="293" t="s">
        <v>259</v>
      </c>
      <c r="C437" s="290" t="s">
        <v>163</v>
      </c>
      <c r="D437" s="294"/>
      <c r="E437" s="294"/>
      <c r="F437" s="294"/>
      <c r="G437" s="294"/>
      <c r="H437" s="294"/>
      <c r="I437" s="294"/>
      <c r="J437" s="294"/>
      <c r="K437" s="294"/>
      <c r="L437" s="294"/>
      <c r="M437" s="294"/>
      <c r="N437" s="294">
        <f>N436</f>
        <v>12</v>
      </c>
      <c r="O437" s="294"/>
      <c r="P437" s="294"/>
      <c r="Q437" s="294"/>
      <c r="R437" s="294"/>
      <c r="S437" s="294"/>
      <c r="T437" s="294"/>
      <c r="U437" s="294"/>
      <c r="V437" s="294"/>
      <c r="W437" s="294"/>
      <c r="X437" s="294"/>
      <c r="Y437" s="410">
        <f>Y436</f>
        <v>0</v>
      </c>
      <c r="Z437" s="410">
        <f>Z436</f>
        <v>8.2000000000000003E-2</v>
      </c>
      <c r="AA437" s="410">
        <f t="shared" ref="AA437:AL437" si="133">AA436</f>
        <v>0.91800000000000004</v>
      </c>
      <c r="AB437" s="410">
        <f t="shared" si="133"/>
        <v>0</v>
      </c>
      <c r="AC437" s="410">
        <f t="shared" si="133"/>
        <v>0</v>
      </c>
      <c r="AD437" s="410">
        <f t="shared" si="133"/>
        <v>0</v>
      </c>
      <c r="AE437" s="410">
        <f t="shared" si="133"/>
        <v>0</v>
      </c>
      <c r="AF437" s="410">
        <f t="shared" si="133"/>
        <v>0</v>
      </c>
      <c r="AG437" s="410">
        <f t="shared" si="133"/>
        <v>0</v>
      </c>
      <c r="AH437" s="410">
        <f t="shared" si="133"/>
        <v>0</v>
      </c>
      <c r="AI437" s="410">
        <f t="shared" si="133"/>
        <v>0</v>
      </c>
      <c r="AJ437" s="410">
        <f t="shared" si="133"/>
        <v>0</v>
      </c>
      <c r="AK437" s="410">
        <f t="shared" si="133"/>
        <v>0</v>
      </c>
      <c r="AL437" s="410">
        <f t="shared" si="133"/>
        <v>0</v>
      </c>
      <c r="AM437" s="310"/>
    </row>
    <row r="438" spans="1:39" ht="15" outlineLevel="1">
      <c r="B438" s="309"/>
      <c r="C438" s="311"/>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415"/>
      <c r="Z438" s="415"/>
      <c r="AA438" s="415"/>
      <c r="AB438" s="415"/>
      <c r="AC438" s="415"/>
      <c r="AD438" s="415"/>
      <c r="AE438" s="415"/>
      <c r="AF438" s="415"/>
      <c r="AG438" s="415"/>
      <c r="AH438" s="415"/>
      <c r="AI438" s="415"/>
      <c r="AJ438" s="415"/>
      <c r="AK438" s="415"/>
      <c r="AL438" s="415"/>
      <c r="AM438" s="312"/>
    </row>
    <row r="439" spans="1:39" ht="15" outlineLevel="1">
      <c r="A439" s="508">
        <v>11</v>
      </c>
      <c r="B439" s="313" t="s">
        <v>21</v>
      </c>
      <c r="C439" s="290" t="s">
        <v>25</v>
      </c>
      <c r="D439" s="294">
        <f>+'7. Persistence Report'!AT85</f>
        <v>1343298.8149999999</v>
      </c>
      <c r="E439" s="294">
        <f>+'7. Persistence Report'!AU85</f>
        <v>1321755.683</v>
      </c>
      <c r="F439" s="294">
        <f>+'7. Persistence Report'!AV85</f>
        <v>1272701.22</v>
      </c>
      <c r="G439" s="294">
        <f>+'7. Persistence Report'!AW85</f>
        <v>902596.11739999999</v>
      </c>
      <c r="H439" s="294">
        <f>+'7. Persistence Report'!AX85</f>
        <v>902596.11739999999</v>
      </c>
      <c r="I439" s="294">
        <f>+'7. Persistence Report'!AY85</f>
        <v>902596.11739999999</v>
      </c>
      <c r="J439" s="294">
        <f>+'7. Persistence Report'!AZ85</f>
        <v>902596.11739999999</v>
      </c>
      <c r="K439" s="294">
        <f>+'7. Persistence Report'!BA85</f>
        <v>902596.11739999999</v>
      </c>
      <c r="L439" s="294">
        <f>+'7. Persistence Report'!BB85</f>
        <v>902596.11739999999</v>
      </c>
      <c r="M439" s="294">
        <f>+'7. Persistence Report'!BC85</f>
        <v>902596.11739999999</v>
      </c>
      <c r="N439" s="294">
        <v>12</v>
      </c>
      <c r="O439" s="294">
        <f>+'7. Persistence Report'!O85</f>
        <v>365.38865929999997</v>
      </c>
      <c r="P439" s="294">
        <f>+'7. Persistence Report'!P85</f>
        <v>358.9439074</v>
      </c>
      <c r="Q439" s="294">
        <f>+'7. Persistence Report'!Q85</f>
        <v>346.6913361</v>
      </c>
      <c r="R439" s="294">
        <f>+'7. Persistence Report'!R85</f>
        <v>233.00353129999999</v>
      </c>
      <c r="S439" s="294">
        <f>+'7. Persistence Report'!S85</f>
        <v>233.00353129999999</v>
      </c>
      <c r="T439" s="294">
        <f>+'7. Persistence Report'!T85</f>
        <v>233.00353129999999</v>
      </c>
      <c r="U439" s="294">
        <f>+'7. Persistence Report'!U85</f>
        <v>233.00353129999999</v>
      </c>
      <c r="V439" s="294">
        <f>+'7. Persistence Report'!V85</f>
        <v>233.00353129999999</v>
      </c>
      <c r="W439" s="294">
        <f>+'7. Persistence Report'!W85</f>
        <v>233.00353129999999</v>
      </c>
      <c r="X439" s="294">
        <f>+'7. Persistence Report'!X85</f>
        <v>233.00353129999999</v>
      </c>
      <c r="Y439" s="414"/>
      <c r="Z439" s="468">
        <f>'A. Rate Class Allocations'!N15</f>
        <v>1</v>
      </c>
      <c r="AA439" s="414"/>
      <c r="AB439" s="414"/>
      <c r="AC439" s="414"/>
      <c r="AD439" s="414"/>
      <c r="AE439" s="414"/>
      <c r="AF439" s="414"/>
      <c r="AG439" s="414"/>
      <c r="AH439" s="414"/>
      <c r="AI439" s="414"/>
      <c r="AJ439" s="414"/>
      <c r="AK439" s="414"/>
      <c r="AL439" s="414"/>
      <c r="AM439" s="295">
        <f>SUM(Y439:AL439)</f>
        <v>1</v>
      </c>
    </row>
    <row r="440" spans="1:39" ht="15" outlineLevel="1">
      <c r="B440" s="293" t="s">
        <v>259</v>
      </c>
      <c r="C440" s="290" t="s">
        <v>163</v>
      </c>
      <c r="D440" s="294"/>
      <c r="E440" s="294"/>
      <c r="F440" s="294"/>
      <c r="G440" s="294"/>
      <c r="H440" s="294"/>
      <c r="I440" s="294"/>
      <c r="J440" s="294"/>
      <c r="K440" s="294"/>
      <c r="L440" s="294"/>
      <c r="M440" s="294"/>
      <c r="N440" s="294">
        <f>N439</f>
        <v>12</v>
      </c>
      <c r="O440" s="294"/>
      <c r="P440" s="294"/>
      <c r="Q440" s="294"/>
      <c r="R440" s="294"/>
      <c r="S440" s="294"/>
      <c r="T440" s="294"/>
      <c r="U440" s="294"/>
      <c r="V440" s="294"/>
      <c r="W440" s="294"/>
      <c r="X440" s="294"/>
      <c r="Y440" s="410">
        <f>Y439</f>
        <v>0</v>
      </c>
      <c r="Z440" s="410">
        <f>Z439</f>
        <v>1</v>
      </c>
      <c r="AA440" s="410">
        <f t="shared" ref="AA440:AL440" si="134">AA439</f>
        <v>0</v>
      </c>
      <c r="AB440" s="410">
        <f t="shared" si="134"/>
        <v>0</v>
      </c>
      <c r="AC440" s="410">
        <f t="shared" si="134"/>
        <v>0</v>
      </c>
      <c r="AD440" s="410">
        <f t="shared" si="134"/>
        <v>0</v>
      </c>
      <c r="AE440" s="410">
        <f t="shared" si="134"/>
        <v>0</v>
      </c>
      <c r="AF440" s="410">
        <f t="shared" si="134"/>
        <v>0</v>
      </c>
      <c r="AG440" s="410">
        <f t="shared" si="134"/>
        <v>0</v>
      </c>
      <c r="AH440" s="410">
        <f t="shared" si="134"/>
        <v>0</v>
      </c>
      <c r="AI440" s="410">
        <f t="shared" si="134"/>
        <v>0</v>
      </c>
      <c r="AJ440" s="410">
        <f t="shared" si="134"/>
        <v>0</v>
      </c>
      <c r="AK440" s="410">
        <f t="shared" si="134"/>
        <v>0</v>
      </c>
      <c r="AL440" s="410">
        <f t="shared" si="134"/>
        <v>0</v>
      </c>
      <c r="AM440" s="310"/>
    </row>
    <row r="441" spans="1:39" ht="15" outlineLevel="1">
      <c r="B441" s="313"/>
      <c r="C441" s="311"/>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415"/>
      <c r="Z441" s="416"/>
      <c r="AA441" s="415"/>
      <c r="AB441" s="415"/>
      <c r="AC441" s="415"/>
      <c r="AD441" s="415"/>
      <c r="AE441" s="415"/>
      <c r="AF441" s="415"/>
      <c r="AG441" s="415"/>
      <c r="AH441" s="415"/>
      <c r="AI441" s="415"/>
      <c r="AJ441" s="415"/>
      <c r="AK441" s="415"/>
      <c r="AL441" s="415"/>
      <c r="AM441" s="312"/>
    </row>
    <row r="442" spans="1:39" ht="15" outlineLevel="1">
      <c r="A442" s="508">
        <v>12</v>
      </c>
      <c r="B442" s="313" t="s">
        <v>23</v>
      </c>
      <c r="C442" s="290" t="s">
        <v>25</v>
      </c>
      <c r="D442" s="294"/>
      <c r="E442" s="294"/>
      <c r="F442" s="294"/>
      <c r="G442" s="294"/>
      <c r="H442" s="294"/>
      <c r="I442" s="294"/>
      <c r="J442" s="294"/>
      <c r="K442" s="294"/>
      <c r="L442" s="294"/>
      <c r="M442" s="294"/>
      <c r="N442" s="294">
        <v>3</v>
      </c>
      <c r="O442" s="294"/>
      <c r="P442" s="294"/>
      <c r="Q442" s="294"/>
      <c r="R442" s="294"/>
      <c r="S442" s="294"/>
      <c r="T442" s="294"/>
      <c r="U442" s="294"/>
      <c r="V442" s="294"/>
      <c r="W442" s="294"/>
      <c r="X442" s="294"/>
      <c r="Y442" s="414"/>
      <c r="Z442" s="414"/>
      <c r="AA442" s="468"/>
      <c r="AB442" s="414"/>
      <c r="AC442" s="414"/>
      <c r="AD442" s="414"/>
      <c r="AE442" s="414"/>
      <c r="AF442" s="414"/>
      <c r="AG442" s="414"/>
      <c r="AH442" s="414"/>
      <c r="AI442" s="414"/>
      <c r="AJ442" s="414"/>
      <c r="AK442" s="414"/>
      <c r="AL442" s="414"/>
      <c r="AM442" s="295">
        <f>SUM(Y442:AL442)</f>
        <v>0</v>
      </c>
    </row>
    <row r="443" spans="1:39" ht="15" outlineLevel="1">
      <c r="B443" s="293" t="s">
        <v>259</v>
      </c>
      <c r="C443" s="290" t="s">
        <v>163</v>
      </c>
      <c r="D443" s="294"/>
      <c r="E443" s="294"/>
      <c r="F443" s="294"/>
      <c r="G443" s="294"/>
      <c r="H443" s="294"/>
      <c r="I443" s="294"/>
      <c r="J443" s="294"/>
      <c r="K443" s="294"/>
      <c r="L443" s="294"/>
      <c r="M443" s="294"/>
      <c r="N443" s="294">
        <f>N442</f>
        <v>3</v>
      </c>
      <c r="O443" s="294"/>
      <c r="P443" s="294"/>
      <c r="Q443" s="294"/>
      <c r="R443" s="294"/>
      <c r="S443" s="294"/>
      <c r="T443" s="294"/>
      <c r="U443" s="294"/>
      <c r="V443" s="294"/>
      <c r="W443" s="294"/>
      <c r="X443" s="294"/>
      <c r="Y443" s="410">
        <f>Y442</f>
        <v>0</v>
      </c>
      <c r="Z443" s="410">
        <f>Z442</f>
        <v>0</v>
      </c>
      <c r="AA443" s="410">
        <f>AA442</f>
        <v>0</v>
      </c>
      <c r="AB443" s="410">
        <f t="shared" ref="AB443:AL443" si="135">AB442</f>
        <v>0</v>
      </c>
      <c r="AC443" s="410">
        <f t="shared" si="135"/>
        <v>0</v>
      </c>
      <c r="AD443" s="410">
        <f t="shared" si="135"/>
        <v>0</v>
      </c>
      <c r="AE443" s="410">
        <f t="shared" si="135"/>
        <v>0</v>
      </c>
      <c r="AF443" s="410">
        <f t="shared" si="135"/>
        <v>0</v>
      </c>
      <c r="AG443" s="410">
        <f t="shared" si="135"/>
        <v>0</v>
      </c>
      <c r="AH443" s="410">
        <f t="shared" si="135"/>
        <v>0</v>
      </c>
      <c r="AI443" s="410">
        <f t="shared" si="135"/>
        <v>0</v>
      </c>
      <c r="AJ443" s="410">
        <f t="shared" si="135"/>
        <v>0</v>
      </c>
      <c r="AK443" s="410">
        <f t="shared" si="135"/>
        <v>0</v>
      </c>
      <c r="AL443" s="410">
        <f t="shared" si="135"/>
        <v>0</v>
      </c>
      <c r="AM443" s="310"/>
    </row>
    <row r="444" spans="1:39" ht="15" outlineLevel="1">
      <c r="B444" s="313"/>
      <c r="C444" s="311"/>
      <c r="D444" s="315"/>
      <c r="E444" s="315"/>
      <c r="F444" s="315"/>
      <c r="G444" s="315"/>
      <c r="H444" s="315"/>
      <c r="I444" s="315"/>
      <c r="J444" s="315"/>
      <c r="K444" s="315"/>
      <c r="L444" s="315"/>
      <c r="M444" s="315"/>
      <c r="N444" s="290"/>
      <c r="O444" s="315"/>
      <c r="P444" s="315"/>
      <c r="Q444" s="315"/>
      <c r="R444" s="315"/>
      <c r="S444" s="315"/>
      <c r="T444" s="315"/>
      <c r="U444" s="315"/>
      <c r="V444" s="315"/>
      <c r="W444" s="315"/>
      <c r="X444" s="315"/>
      <c r="Y444" s="415"/>
      <c r="Z444" s="416"/>
      <c r="AA444" s="415"/>
      <c r="AB444" s="415"/>
      <c r="AC444" s="415"/>
      <c r="AD444" s="415"/>
      <c r="AE444" s="415"/>
      <c r="AF444" s="415"/>
      <c r="AG444" s="415"/>
      <c r="AH444" s="415"/>
      <c r="AI444" s="415"/>
      <c r="AJ444" s="415"/>
      <c r="AK444" s="415"/>
      <c r="AL444" s="415"/>
      <c r="AM444" s="312"/>
    </row>
    <row r="445" spans="1:39" ht="15" outlineLevel="1">
      <c r="A445" s="508">
        <v>13</v>
      </c>
      <c r="B445" s="313" t="s">
        <v>24</v>
      </c>
      <c r="C445" s="290" t="s">
        <v>25</v>
      </c>
      <c r="D445" s="294"/>
      <c r="E445" s="294"/>
      <c r="F445" s="294"/>
      <c r="G445" s="294"/>
      <c r="H445" s="294"/>
      <c r="I445" s="294"/>
      <c r="J445" s="294"/>
      <c r="K445" s="294"/>
      <c r="L445" s="294"/>
      <c r="M445" s="294"/>
      <c r="N445" s="294">
        <v>12</v>
      </c>
      <c r="O445" s="294"/>
      <c r="P445" s="294"/>
      <c r="Q445" s="294"/>
      <c r="R445" s="294"/>
      <c r="S445" s="294"/>
      <c r="T445" s="294"/>
      <c r="U445" s="294"/>
      <c r="V445" s="294"/>
      <c r="W445" s="294"/>
      <c r="X445" s="294"/>
      <c r="Y445" s="414"/>
      <c r="Z445" s="414"/>
      <c r="AA445" s="414"/>
      <c r="AB445" s="414"/>
      <c r="AC445" s="414"/>
      <c r="AD445" s="414"/>
      <c r="AE445" s="414"/>
      <c r="AF445" s="414"/>
      <c r="AG445" s="414"/>
      <c r="AH445" s="414"/>
      <c r="AI445" s="414"/>
      <c r="AJ445" s="414"/>
      <c r="AK445" s="414"/>
      <c r="AL445" s="414"/>
      <c r="AM445" s="295">
        <f>SUM(Y445:AL445)</f>
        <v>0</v>
      </c>
    </row>
    <row r="446" spans="1:39" ht="15" outlineLevel="1">
      <c r="B446" s="293" t="s">
        <v>259</v>
      </c>
      <c r="C446" s="290" t="s">
        <v>163</v>
      </c>
      <c r="D446" s="294"/>
      <c r="E446" s="294"/>
      <c r="F446" s="294"/>
      <c r="G446" s="294"/>
      <c r="H446" s="294"/>
      <c r="I446" s="294"/>
      <c r="J446" s="294"/>
      <c r="K446" s="294"/>
      <c r="L446" s="294"/>
      <c r="M446" s="294"/>
      <c r="N446" s="294">
        <f>N445</f>
        <v>12</v>
      </c>
      <c r="O446" s="294"/>
      <c r="P446" s="294"/>
      <c r="Q446" s="294"/>
      <c r="R446" s="294"/>
      <c r="S446" s="294"/>
      <c r="T446" s="294"/>
      <c r="U446" s="294"/>
      <c r="V446" s="294"/>
      <c r="W446" s="294"/>
      <c r="X446" s="294"/>
      <c r="Y446" s="410">
        <f>Y445</f>
        <v>0</v>
      </c>
      <c r="Z446" s="410">
        <f>Z445</f>
        <v>0</v>
      </c>
      <c r="AA446" s="410">
        <f>AA445</f>
        <v>0</v>
      </c>
      <c r="AB446" s="410">
        <f t="shared" ref="AB446:AL446" si="136">AB445</f>
        <v>0</v>
      </c>
      <c r="AC446" s="410">
        <f t="shared" si="136"/>
        <v>0</v>
      </c>
      <c r="AD446" s="410">
        <f t="shared" si="136"/>
        <v>0</v>
      </c>
      <c r="AE446" s="410">
        <f t="shared" si="136"/>
        <v>0</v>
      </c>
      <c r="AF446" s="410">
        <f t="shared" si="136"/>
        <v>0</v>
      </c>
      <c r="AG446" s="410">
        <f t="shared" si="136"/>
        <v>0</v>
      </c>
      <c r="AH446" s="410">
        <f t="shared" si="136"/>
        <v>0</v>
      </c>
      <c r="AI446" s="410">
        <f t="shared" si="136"/>
        <v>0</v>
      </c>
      <c r="AJ446" s="410">
        <f t="shared" si="136"/>
        <v>0</v>
      </c>
      <c r="AK446" s="410">
        <f t="shared" si="136"/>
        <v>0</v>
      </c>
      <c r="AL446" s="410">
        <f t="shared" si="136"/>
        <v>0</v>
      </c>
      <c r="AM446" s="310"/>
    </row>
    <row r="447" spans="1:39" ht="15" outlineLevel="1">
      <c r="B447" s="313"/>
      <c r="C447" s="311"/>
      <c r="D447" s="315"/>
      <c r="E447" s="315"/>
      <c r="F447" s="315"/>
      <c r="G447" s="315"/>
      <c r="H447" s="315"/>
      <c r="I447" s="315"/>
      <c r="J447" s="315"/>
      <c r="K447" s="315"/>
      <c r="L447" s="315"/>
      <c r="M447" s="315"/>
      <c r="N447" s="290"/>
      <c r="O447" s="315"/>
      <c r="P447" s="315"/>
      <c r="Q447" s="315"/>
      <c r="R447" s="315"/>
      <c r="S447" s="315"/>
      <c r="T447" s="315"/>
      <c r="U447" s="315"/>
      <c r="V447" s="315"/>
      <c r="W447" s="315"/>
      <c r="X447" s="315"/>
      <c r="Y447" s="415"/>
      <c r="Z447" s="415"/>
      <c r="AA447" s="415"/>
      <c r="AB447" s="415"/>
      <c r="AC447" s="415"/>
      <c r="AD447" s="415"/>
      <c r="AE447" s="415"/>
      <c r="AF447" s="415"/>
      <c r="AG447" s="415"/>
      <c r="AH447" s="415"/>
      <c r="AI447" s="415"/>
      <c r="AJ447" s="415"/>
      <c r="AK447" s="415"/>
      <c r="AL447" s="415"/>
      <c r="AM447" s="312"/>
    </row>
    <row r="448" spans="1:39" ht="15" outlineLevel="1">
      <c r="A448" s="508">
        <v>14</v>
      </c>
      <c r="B448" s="313" t="s">
        <v>20</v>
      </c>
      <c r="C448" s="290" t="s">
        <v>25</v>
      </c>
      <c r="D448" s="294">
        <f>+'7. Persistence Report'!AT90</f>
        <v>391641.4203</v>
      </c>
      <c r="E448" s="294">
        <f>+'7. Persistence Report'!AU90</f>
        <v>391641.4203</v>
      </c>
      <c r="F448" s="294">
        <f>+'7. Persistence Report'!AV90</f>
        <v>391641.4203</v>
      </c>
      <c r="G448" s="294">
        <f>+'7. Persistence Report'!AW90</f>
        <v>391641.4203</v>
      </c>
      <c r="H448" s="294">
        <f>+'7. Persistence Report'!AX90</f>
        <v>0</v>
      </c>
      <c r="I448" s="294">
        <f>+'7. Persistence Report'!AY90</f>
        <v>0</v>
      </c>
      <c r="J448" s="294">
        <f>+'7. Persistence Report'!AZ90</f>
        <v>0</v>
      </c>
      <c r="K448" s="294">
        <f>+'7. Persistence Report'!BA90</f>
        <v>0</v>
      </c>
      <c r="L448" s="294">
        <f>+'7. Persistence Report'!BB90</f>
        <v>0</v>
      </c>
      <c r="M448" s="294">
        <f>+'7. Persistence Report'!BC90</f>
        <v>0</v>
      </c>
      <c r="N448" s="294">
        <v>12</v>
      </c>
      <c r="O448" s="294">
        <f>+'7. Persistence Report'!O90</f>
        <v>80.201583099999993</v>
      </c>
      <c r="P448" s="294">
        <f>+'7. Persistence Report'!P90</f>
        <v>80.201583099999993</v>
      </c>
      <c r="Q448" s="294">
        <f>+'7. Persistence Report'!Q90</f>
        <v>80.201583099999993</v>
      </c>
      <c r="R448" s="294">
        <f>+'7. Persistence Report'!R90</f>
        <v>80.201583099999993</v>
      </c>
      <c r="S448" s="294">
        <f>+'7. Persistence Report'!S90</f>
        <v>0</v>
      </c>
      <c r="T448" s="294">
        <f>+'7. Persistence Report'!T90</f>
        <v>0</v>
      </c>
      <c r="U448" s="294">
        <f>+'7. Persistence Report'!U90</f>
        <v>0</v>
      </c>
      <c r="V448" s="294">
        <f>+'7. Persistence Report'!V90</f>
        <v>0</v>
      </c>
      <c r="W448" s="294">
        <f>+'7. Persistence Report'!W90</f>
        <v>0</v>
      </c>
      <c r="X448" s="294">
        <f>+'7. Persistence Report'!X90</f>
        <v>0</v>
      </c>
      <c r="Y448" s="414"/>
      <c r="Z448" s="414">
        <f>'A. Rate Class Allocations'!N17</f>
        <v>1</v>
      </c>
      <c r="AA448" s="468"/>
      <c r="AB448" s="414"/>
      <c r="AC448" s="414"/>
      <c r="AD448" s="414"/>
      <c r="AE448" s="414"/>
      <c r="AF448" s="414"/>
      <c r="AG448" s="414"/>
      <c r="AH448" s="414"/>
      <c r="AI448" s="414"/>
      <c r="AJ448" s="414"/>
      <c r="AK448" s="414"/>
      <c r="AL448" s="414"/>
      <c r="AM448" s="295">
        <f>SUM(Y448:AL448)</f>
        <v>1</v>
      </c>
    </row>
    <row r="449" spans="1:39" ht="15" outlineLevel="1">
      <c r="B449" s="293" t="s">
        <v>259</v>
      </c>
      <c r="C449" s="290" t="s">
        <v>163</v>
      </c>
      <c r="D449" s="294"/>
      <c r="E449" s="294"/>
      <c r="F449" s="294"/>
      <c r="G449" s="294"/>
      <c r="H449" s="294"/>
      <c r="I449" s="294"/>
      <c r="J449" s="294"/>
      <c r="K449" s="294"/>
      <c r="L449" s="294"/>
      <c r="M449" s="294"/>
      <c r="N449" s="294">
        <f>N448</f>
        <v>12</v>
      </c>
      <c r="O449" s="294"/>
      <c r="P449" s="294"/>
      <c r="Q449" s="294"/>
      <c r="R449" s="294"/>
      <c r="S449" s="294"/>
      <c r="T449" s="294"/>
      <c r="U449" s="294"/>
      <c r="V449" s="294"/>
      <c r="W449" s="294"/>
      <c r="X449" s="294"/>
      <c r="Y449" s="410">
        <f>Y448</f>
        <v>0</v>
      </c>
      <c r="Z449" s="410">
        <f>Z448</f>
        <v>1</v>
      </c>
      <c r="AA449" s="410">
        <f t="shared" ref="AA449:AL449" si="137">AA448</f>
        <v>0</v>
      </c>
      <c r="AB449" s="410">
        <f t="shared" si="137"/>
        <v>0</v>
      </c>
      <c r="AC449" s="410">
        <f t="shared" si="137"/>
        <v>0</v>
      </c>
      <c r="AD449" s="410">
        <f t="shared" si="137"/>
        <v>0</v>
      </c>
      <c r="AE449" s="410">
        <f t="shared" si="137"/>
        <v>0</v>
      </c>
      <c r="AF449" s="410">
        <f t="shared" si="137"/>
        <v>0</v>
      </c>
      <c r="AG449" s="410">
        <f t="shared" si="137"/>
        <v>0</v>
      </c>
      <c r="AH449" s="410">
        <f t="shared" si="137"/>
        <v>0</v>
      </c>
      <c r="AI449" s="410">
        <f t="shared" si="137"/>
        <v>0</v>
      </c>
      <c r="AJ449" s="410">
        <f t="shared" si="137"/>
        <v>0</v>
      </c>
      <c r="AK449" s="410">
        <f t="shared" si="137"/>
        <v>0</v>
      </c>
      <c r="AL449" s="410">
        <f t="shared" si="137"/>
        <v>0</v>
      </c>
      <c r="AM449" s="310"/>
    </row>
    <row r="450" spans="1:39" ht="15" outlineLevel="1">
      <c r="B450" s="313"/>
      <c r="C450" s="311"/>
      <c r="D450" s="315"/>
      <c r="E450" s="315"/>
      <c r="F450" s="315"/>
      <c r="G450" s="315"/>
      <c r="H450" s="315"/>
      <c r="I450" s="315"/>
      <c r="J450" s="315"/>
      <c r="K450" s="315"/>
      <c r="L450" s="315"/>
      <c r="M450" s="315"/>
      <c r="N450" s="290"/>
      <c r="O450" s="315"/>
      <c r="P450" s="315"/>
      <c r="Q450" s="315"/>
      <c r="R450" s="315"/>
      <c r="S450" s="315"/>
      <c r="T450" s="315"/>
      <c r="U450" s="315"/>
      <c r="V450" s="315"/>
      <c r="W450" s="315"/>
      <c r="X450" s="315"/>
      <c r="Y450" s="415"/>
      <c r="Z450" s="416"/>
      <c r="AA450" s="415"/>
      <c r="AB450" s="415"/>
      <c r="AC450" s="415"/>
      <c r="AD450" s="415"/>
      <c r="AE450" s="415"/>
      <c r="AF450" s="415"/>
      <c r="AG450" s="415"/>
      <c r="AH450" s="415"/>
      <c r="AI450" s="415"/>
      <c r="AJ450" s="415"/>
      <c r="AK450" s="415"/>
      <c r="AL450" s="415"/>
      <c r="AM450" s="312"/>
    </row>
    <row r="451" spans="1:39" s="282" customFormat="1" ht="15" outlineLevel="1">
      <c r="A451" s="508">
        <v>15</v>
      </c>
      <c r="B451" s="313" t="s">
        <v>485</v>
      </c>
      <c r="C451" s="290" t="s">
        <v>25</v>
      </c>
      <c r="D451" s="294"/>
      <c r="E451" s="294"/>
      <c r="F451" s="294"/>
      <c r="G451" s="294"/>
      <c r="H451" s="294"/>
      <c r="I451" s="294"/>
      <c r="J451" s="294"/>
      <c r="K451" s="294"/>
      <c r="L451" s="294"/>
      <c r="M451" s="294"/>
      <c r="N451" s="290"/>
      <c r="O451" s="294"/>
      <c r="P451" s="294"/>
      <c r="Q451" s="294"/>
      <c r="R451" s="294"/>
      <c r="S451" s="294"/>
      <c r="T451" s="294"/>
      <c r="U451" s="294"/>
      <c r="V451" s="294"/>
      <c r="W451" s="294"/>
      <c r="X451" s="294"/>
      <c r="Y451" s="414"/>
      <c r="Z451" s="414"/>
      <c r="AA451" s="414"/>
      <c r="AB451" s="414"/>
      <c r="AC451" s="414"/>
      <c r="AD451" s="414"/>
      <c r="AE451" s="414"/>
      <c r="AF451" s="414"/>
      <c r="AG451" s="414"/>
      <c r="AH451" s="414"/>
      <c r="AI451" s="414"/>
      <c r="AJ451" s="414"/>
      <c r="AK451" s="414"/>
      <c r="AL451" s="414"/>
      <c r="AM451" s="295">
        <f>SUM(Y451:AL451)</f>
        <v>0</v>
      </c>
    </row>
    <row r="452" spans="1:39" s="282" customFormat="1" ht="15" outlineLevel="1">
      <c r="A452" s="508"/>
      <c r="B452" s="313" t="s">
        <v>259</v>
      </c>
      <c r="C452" s="290" t="s">
        <v>163</v>
      </c>
      <c r="D452" s="294"/>
      <c r="E452" s="294"/>
      <c r="F452" s="294"/>
      <c r="G452" s="294"/>
      <c r="H452" s="294"/>
      <c r="I452" s="294"/>
      <c r="J452" s="294"/>
      <c r="K452" s="294"/>
      <c r="L452" s="294"/>
      <c r="M452" s="294"/>
      <c r="N452" s="290"/>
      <c r="O452" s="294"/>
      <c r="P452" s="294"/>
      <c r="Q452" s="294"/>
      <c r="R452" s="294"/>
      <c r="S452" s="294"/>
      <c r="T452" s="294"/>
      <c r="U452" s="294"/>
      <c r="V452" s="294"/>
      <c r="W452" s="294"/>
      <c r="X452" s="294"/>
      <c r="Y452" s="410">
        <f>Y451</f>
        <v>0</v>
      </c>
      <c r="Z452" s="410">
        <f>Z451</f>
        <v>0</v>
      </c>
      <c r="AA452" s="410">
        <f t="shared" ref="AA452:AL452" si="138">AA451</f>
        <v>0</v>
      </c>
      <c r="AB452" s="410">
        <f t="shared" si="138"/>
        <v>0</v>
      </c>
      <c r="AC452" s="410">
        <f t="shared" si="138"/>
        <v>0</v>
      </c>
      <c r="AD452" s="410">
        <f t="shared" si="138"/>
        <v>0</v>
      </c>
      <c r="AE452" s="410">
        <f t="shared" si="138"/>
        <v>0</v>
      </c>
      <c r="AF452" s="410">
        <f t="shared" si="138"/>
        <v>0</v>
      </c>
      <c r="AG452" s="410">
        <f t="shared" si="138"/>
        <v>0</v>
      </c>
      <c r="AH452" s="410">
        <f t="shared" si="138"/>
        <v>0</v>
      </c>
      <c r="AI452" s="410">
        <f t="shared" si="138"/>
        <v>0</v>
      </c>
      <c r="AJ452" s="410">
        <f t="shared" si="138"/>
        <v>0</v>
      </c>
      <c r="AK452" s="410">
        <f t="shared" si="138"/>
        <v>0</v>
      </c>
      <c r="AL452" s="410">
        <f t="shared" si="138"/>
        <v>0</v>
      </c>
      <c r="AM452" s="310"/>
    </row>
    <row r="453" spans="1:39" s="282" customFormat="1" ht="15" outlineLevel="1">
      <c r="A453" s="508"/>
      <c r="B453" s="313"/>
      <c r="C453" s="311"/>
      <c r="D453" s="315"/>
      <c r="E453" s="315"/>
      <c r="F453" s="315"/>
      <c r="G453" s="315"/>
      <c r="H453" s="315"/>
      <c r="I453" s="315"/>
      <c r="J453" s="315"/>
      <c r="K453" s="315"/>
      <c r="L453" s="315"/>
      <c r="M453" s="315"/>
      <c r="N453" s="290"/>
      <c r="O453" s="315"/>
      <c r="P453" s="315"/>
      <c r="Q453" s="315"/>
      <c r="R453" s="315"/>
      <c r="S453" s="315"/>
      <c r="T453" s="315"/>
      <c r="U453" s="315"/>
      <c r="V453" s="315"/>
      <c r="W453" s="315"/>
      <c r="X453" s="315"/>
      <c r="Y453" s="417"/>
      <c r="Z453" s="415"/>
      <c r="AA453" s="415"/>
      <c r="AB453" s="415"/>
      <c r="AC453" s="415"/>
      <c r="AD453" s="415"/>
      <c r="AE453" s="415"/>
      <c r="AF453" s="415"/>
      <c r="AG453" s="415"/>
      <c r="AH453" s="415"/>
      <c r="AI453" s="415"/>
      <c r="AJ453" s="415"/>
      <c r="AK453" s="415"/>
      <c r="AL453" s="415"/>
      <c r="AM453" s="312"/>
    </row>
    <row r="454" spans="1:39" s="282" customFormat="1" ht="30" outlineLevel="1">
      <c r="A454" s="508">
        <v>16</v>
      </c>
      <c r="B454" s="313" t="s">
        <v>486</v>
      </c>
      <c r="C454" s="290" t="s">
        <v>25</v>
      </c>
      <c r="D454" s="294"/>
      <c r="E454" s="294"/>
      <c r="F454" s="294"/>
      <c r="G454" s="294"/>
      <c r="H454" s="294"/>
      <c r="I454" s="294"/>
      <c r="J454" s="294"/>
      <c r="K454" s="294"/>
      <c r="L454" s="294"/>
      <c r="M454" s="294"/>
      <c r="N454" s="290"/>
      <c r="O454" s="294"/>
      <c r="P454" s="294"/>
      <c r="Q454" s="294"/>
      <c r="R454" s="294"/>
      <c r="S454" s="294"/>
      <c r="T454" s="294"/>
      <c r="U454" s="294"/>
      <c r="V454" s="294"/>
      <c r="W454" s="294"/>
      <c r="X454" s="294"/>
      <c r="Y454" s="414"/>
      <c r="Z454" s="414"/>
      <c r="AA454" s="414"/>
      <c r="AB454" s="414"/>
      <c r="AC454" s="414"/>
      <c r="AD454" s="414"/>
      <c r="AE454" s="414"/>
      <c r="AF454" s="414"/>
      <c r="AG454" s="414"/>
      <c r="AH454" s="414"/>
      <c r="AI454" s="414"/>
      <c r="AJ454" s="414"/>
      <c r="AK454" s="414"/>
      <c r="AL454" s="414"/>
      <c r="AM454" s="295">
        <f>SUM(Y454:AL454)</f>
        <v>0</v>
      </c>
    </row>
    <row r="455" spans="1:39" s="282" customFormat="1" ht="15" outlineLevel="1">
      <c r="A455" s="508"/>
      <c r="B455" s="313" t="s">
        <v>259</v>
      </c>
      <c r="C455" s="290" t="s">
        <v>163</v>
      </c>
      <c r="D455" s="294"/>
      <c r="E455" s="294"/>
      <c r="F455" s="294"/>
      <c r="G455" s="294"/>
      <c r="H455" s="294"/>
      <c r="I455" s="294"/>
      <c r="J455" s="294"/>
      <c r="K455" s="294"/>
      <c r="L455" s="294"/>
      <c r="M455" s="294"/>
      <c r="N455" s="290"/>
      <c r="O455" s="294"/>
      <c r="P455" s="294"/>
      <c r="Q455" s="294"/>
      <c r="R455" s="294"/>
      <c r="S455" s="294"/>
      <c r="T455" s="294"/>
      <c r="U455" s="294"/>
      <c r="V455" s="294"/>
      <c r="W455" s="294"/>
      <c r="X455" s="294"/>
      <c r="Y455" s="410">
        <f>Y454</f>
        <v>0</v>
      </c>
      <c r="Z455" s="410">
        <f>Z454</f>
        <v>0</v>
      </c>
      <c r="AA455" s="410">
        <f t="shared" ref="AA455:AL455" si="139">AA454</f>
        <v>0</v>
      </c>
      <c r="AB455" s="410">
        <f t="shared" si="139"/>
        <v>0</v>
      </c>
      <c r="AC455" s="410">
        <f t="shared" si="139"/>
        <v>0</v>
      </c>
      <c r="AD455" s="410">
        <f t="shared" si="139"/>
        <v>0</v>
      </c>
      <c r="AE455" s="410">
        <f t="shared" si="139"/>
        <v>0</v>
      </c>
      <c r="AF455" s="410">
        <f t="shared" si="139"/>
        <v>0</v>
      </c>
      <c r="AG455" s="410">
        <f t="shared" si="139"/>
        <v>0</v>
      </c>
      <c r="AH455" s="410">
        <f t="shared" si="139"/>
        <v>0</v>
      </c>
      <c r="AI455" s="410">
        <f t="shared" si="139"/>
        <v>0</v>
      </c>
      <c r="AJ455" s="410">
        <f t="shared" si="139"/>
        <v>0</v>
      </c>
      <c r="AK455" s="410">
        <f t="shared" si="139"/>
        <v>0</v>
      </c>
      <c r="AL455" s="410">
        <f t="shared" si="139"/>
        <v>0</v>
      </c>
      <c r="AM455" s="310"/>
    </row>
    <row r="456" spans="1:39" s="282" customFormat="1" ht="15" outlineLevel="1">
      <c r="A456" s="508"/>
      <c r="B456" s="313"/>
      <c r="C456" s="311"/>
      <c r="D456" s="315"/>
      <c r="E456" s="315"/>
      <c r="F456" s="315"/>
      <c r="G456" s="315"/>
      <c r="H456" s="315"/>
      <c r="I456" s="315"/>
      <c r="J456" s="315"/>
      <c r="K456" s="315"/>
      <c r="L456" s="315"/>
      <c r="M456" s="315"/>
      <c r="N456" s="290"/>
      <c r="O456" s="315"/>
      <c r="P456" s="315"/>
      <c r="Q456" s="315"/>
      <c r="R456" s="315"/>
      <c r="S456" s="315"/>
      <c r="T456" s="315"/>
      <c r="U456" s="315"/>
      <c r="V456" s="315"/>
      <c r="W456" s="315"/>
      <c r="X456" s="315"/>
      <c r="Y456" s="417"/>
      <c r="Z456" s="415"/>
      <c r="AA456" s="415"/>
      <c r="AB456" s="415"/>
      <c r="AC456" s="415"/>
      <c r="AD456" s="415"/>
      <c r="AE456" s="415"/>
      <c r="AF456" s="415"/>
      <c r="AG456" s="415"/>
      <c r="AH456" s="415"/>
      <c r="AI456" s="415"/>
      <c r="AJ456" s="415"/>
      <c r="AK456" s="415"/>
      <c r="AL456" s="415"/>
      <c r="AM456" s="312"/>
    </row>
    <row r="457" spans="1:39" ht="15" outlineLevel="1">
      <c r="A457" s="508">
        <v>17</v>
      </c>
      <c r="B457" s="313" t="s">
        <v>9</v>
      </c>
      <c r="C457" s="290" t="s">
        <v>25</v>
      </c>
      <c r="D457" s="294">
        <f>+'7. Persistence Report'!AT112</f>
        <v>0</v>
      </c>
      <c r="E457" s="294">
        <f>+'7. Persistence Report'!AU112</f>
        <v>0</v>
      </c>
      <c r="F457" s="294">
        <f>+'7. Persistence Report'!AV112</f>
        <v>0</v>
      </c>
      <c r="G457" s="294">
        <f>+'7. Persistence Report'!AW112</f>
        <v>0</v>
      </c>
      <c r="H457" s="294">
        <f>+'7. Persistence Report'!AX112</f>
        <v>0</v>
      </c>
      <c r="I457" s="294">
        <f>+'7. Persistence Report'!AY112</f>
        <v>0</v>
      </c>
      <c r="J457" s="294">
        <f>+'7. Persistence Report'!AZ112</f>
        <v>0</v>
      </c>
      <c r="K457" s="294">
        <f>+'7. Persistence Report'!BA112</f>
        <v>0</v>
      </c>
      <c r="L457" s="294">
        <f>+'7. Persistence Report'!BB112</f>
        <v>0</v>
      </c>
      <c r="M457" s="294">
        <f>+'7. Persistence Report'!BC112</f>
        <v>0</v>
      </c>
      <c r="N457" s="290"/>
      <c r="O457" s="294">
        <f>+'7. Persistence Report'!O112</f>
        <v>488.58600000000001</v>
      </c>
      <c r="P457" s="294">
        <f>+'7. Persistence Report'!P112</f>
        <v>0</v>
      </c>
      <c r="Q457" s="294">
        <f>+'7. Persistence Report'!Q112</f>
        <v>0</v>
      </c>
      <c r="R457" s="294">
        <f>+'7. Persistence Report'!R112</f>
        <v>0</v>
      </c>
      <c r="S457" s="294">
        <f>+'7. Persistence Report'!S112</f>
        <v>0</v>
      </c>
      <c r="T457" s="294">
        <f>+'7. Persistence Report'!T112</f>
        <v>0</v>
      </c>
      <c r="U457" s="294">
        <f>+'7. Persistence Report'!U112</f>
        <v>0</v>
      </c>
      <c r="V457" s="294">
        <f>+'7. Persistence Report'!V112</f>
        <v>0</v>
      </c>
      <c r="W457" s="294">
        <f>+'7. Persistence Report'!W112</f>
        <v>0</v>
      </c>
      <c r="X457" s="294">
        <f>+'7. Persistence Report'!X112</f>
        <v>0</v>
      </c>
      <c r="Y457" s="414"/>
      <c r="Z457" s="414">
        <f>'A. Rate Class Allocations'!N18</f>
        <v>1</v>
      </c>
      <c r="AA457" s="414"/>
      <c r="AB457" s="414"/>
      <c r="AC457" s="414"/>
      <c r="AD457" s="414"/>
      <c r="AE457" s="414"/>
      <c r="AF457" s="414"/>
      <c r="AG457" s="414"/>
      <c r="AH457" s="414"/>
      <c r="AI457" s="414"/>
      <c r="AJ457" s="414"/>
      <c r="AK457" s="414"/>
      <c r="AL457" s="414"/>
      <c r="AM457" s="295">
        <f>SUM(Y457:AL457)</f>
        <v>1</v>
      </c>
    </row>
    <row r="458" spans="1:39" ht="15" outlineLevel="1">
      <c r="B458" s="293" t="s">
        <v>259</v>
      </c>
      <c r="C458" s="290" t="s">
        <v>163</v>
      </c>
      <c r="D458" s="294"/>
      <c r="E458" s="294"/>
      <c r="F458" s="294"/>
      <c r="G458" s="294"/>
      <c r="H458" s="294"/>
      <c r="I458" s="294"/>
      <c r="J458" s="294"/>
      <c r="K458" s="294"/>
      <c r="L458" s="294"/>
      <c r="M458" s="294"/>
      <c r="N458" s="290"/>
      <c r="O458" s="294"/>
      <c r="P458" s="294"/>
      <c r="Q458" s="294"/>
      <c r="R458" s="294"/>
      <c r="S458" s="294"/>
      <c r="T458" s="294"/>
      <c r="U458" s="294"/>
      <c r="V458" s="294"/>
      <c r="W458" s="294"/>
      <c r="X458" s="294"/>
      <c r="Y458" s="410">
        <f>Y457</f>
        <v>0</v>
      </c>
      <c r="Z458" s="410">
        <f>Z457</f>
        <v>1</v>
      </c>
      <c r="AA458" s="410">
        <f t="shared" ref="AA458:AL458" si="140">AA457</f>
        <v>0</v>
      </c>
      <c r="AB458" s="410">
        <f t="shared" si="140"/>
        <v>0</v>
      </c>
      <c r="AC458" s="410">
        <f t="shared" si="140"/>
        <v>0</v>
      </c>
      <c r="AD458" s="410">
        <f t="shared" si="140"/>
        <v>0</v>
      </c>
      <c r="AE458" s="410">
        <f t="shared" si="140"/>
        <v>0</v>
      </c>
      <c r="AF458" s="410">
        <f t="shared" si="140"/>
        <v>0</v>
      </c>
      <c r="AG458" s="410">
        <f t="shared" si="140"/>
        <v>0</v>
      </c>
      <c r="AH458" s="410">
        <f t="shared" si="140"/>
        <v>0</v>
      </c>
      <c r="AI458" s="410">
        <f t="shared" si="140"/>
        <v>0</v>
      </c>
      <c r="AJ458" s="410">
        <f t="shared" si="140"/>
        <v>0</v>
      </c>
      <c r="AK458" s="410">
        <f t="shared" si="140"/>
        <v>0</v>
      </c>
      <c r="AL458" s="410">
        <f t="shared" si="140"/>
        <v>0</v>
      </c>
      <c r="AM458" s="310"/>
    </row>
    <row r="459" spans="1:39" ht="15" outlineLevel="1">
      <c r="B459" s="314"/>
      <c r="C459" s="304"/>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418"/>
      <c r="Z459" s="419"/>
      <c r="AA459" s="419"/>
      <c r="AB459" s="419"/>
      <c r="AC459" s="419"/>
      <c r="AD459" s="419"/>
      <c r="AE459" s="419"/>
      <c r="AF459" s="419"/>
      <c r="AG459" s="419"/>
      <c r="AH459" s="419"/>
      <c r="AI459" s="419"/>
      <c r="AJ459" s="419"/>
      <c r="AK459" s="419"/>
      <c r="AL459" s="419"/>
      <c r="AM459" s="316"/>
    </row>
    <row r="460" spans="1:39" ht="15.75" outlineLevel="1">
      <c r="A460" s="509"/>
      <c r="B460" s="287" t="s">
        <v>10</v>
      </c>
      <c r="C460" s="288"/>
      <c r="D460" s="288"/>
      <c r="E460" s="288"/>
      <c r="F460" s="288"/>
      <c r="G460" s="288"/>
      <c r="H460" s="288"/>
      <c r="I460" s="288"/>
      <c r="J460" s="288"/>
      <c r="K460" s="288"/>
      <c r="L460" s="288"/>
      <c r="M460" s="288"/>
      <c r="N460" s="289"/>
      <c r="O460" s="288"/>
      <c r="P460" s="288"/>
      <c r="Q460" s="288"/>
      <c r="R460" s="288"/>
      <c r="S460" s="288"/>
      <c r="T460" s="288"/>
      <c r="U460" s="288"/>
      <c r="V460" s="288"/>
      <c r="W460" s="288"/>
      <c r="X460" s="288"/>
      <c r="Y460" s="413"/>
      <c r="Z460" s="413"/>
      <c r="AA460" s="413"/>
      <c r="AB460" s="413"/>
      <c r="AC460" s="413"/>
      <c r="AD460" s="413"/>
      <c r="AE460" s="413"/>
      <c r="AF460" s="413"/>
      <c r="AG460" s="413"/>
      <c r="AH460" s="413"/>
      <c r="AI460" s="413"/>
      <c r="AJ460" s="413"/>
      <c r="AK460" s="413"/>
      <c r="AL460" s="413"/>
      <c r="AM460" s="291"/>
    </row>
    <row r="461" spans="1:39" ht="15" outlineLevel="1">
      <c r="A461" s="508">
        <v>18</v>
      </c>
      <c r="B461" s="314" t="s">
        <v>11</v>
      </c>
      <c r="C461" s="290" t="s">
        <v>25</v>
      </c>
      <c r="D461" s="294"/>
      <c r="E461" s="294"/>
      <c r="F461" s="294"/>
      <c r="G461" s="294"/>
      <c r="H461" s="294"/>
      <c r="I461" s="294"/>
      <c r="J461" s="294"/>
      <c r="K461" s="294"/>
      <c r="L461" s="294"/>
      <c r="M461" s="294"/>
      <c r="N461" s="294">
        <v>12</v>
      </c>
      <c r="O461" s="294"/>
      <c r="P461" s="294"/>
      <c r="Q461" s="294"/>
      <c r="R461" s="294"/>
      <c r="S461" s="294"/>
      <c r="T461" s="294"/>
      <c r="U461" s="294"/>
      <c r="V461" s="294"/>
      <c r="W461" s="294"/>
      <c r="X461" s="294"/>
      <c r="Y461" s="425"/>
      <c r="Z461" s="414"/>
      <c r="AA461" s="414"/>
      <c r="AB461" s="414"/>
      <c r="AC461" s="414"/>
      <c r="AD461" s="414"/>
      <c r="AE461" s="414"/>
      <c r="AF461" s="414"/>
      <c r="AG461" s="414"/>
      <c r="AH461" s="414"/>
      <c r="AI461" s="414"/>
      <c r="AJ461" s="414"/>
      <c r="AK461" s="414"/>
      <c r="AL461" s="414"/>
      <c r="AM461" s="295">
        <f>SUM(Y461:AL461)</f>
        <v>0</v>
      </c>
    </row>
    <row r="462" spans="1:39" ht="15" outlineLevel="1">
      <c r="B462" s="293" t="s">
        <v>259</v>
      </c>
      <c r="C462" s="290" t="s">
        <v>163</v>
      </c>
      <c r="D462" s="294"/>
      <c r="E462" s="294"/>
      <c r="F462" s="294"/>
      <c r="G462" s="294"/>
      <c r="H462" s="294"/>
      <c r="I462" s="294"/>
      <c r="J462" s="294"/>
      <c r="K462" s="294"/>
      <c r="L462" s="294"/>
      <c r="M462" s="294"/>
      <c r="N462" s="294">
        <f>N461</f>
        <v>12</v>
      </c>
      <c r="O462" s="294"/>
      <c r="P462" s="294"/>
      <c r="Q462" s="294"/>
      <c r="R462" s="294"/>
      <c r="S462" s="294"/>
      <c r="T462" s="294"/>
      <c r="U462" s="294"/>
      <c r="V462" s="294"/>
      <c r="W462" s="294"/>
      <c r="X462" s="294"/>
      <c r="Y462" s="410">
        <f>Y461</f>
        <v>0</v>
      </c>
      <c r="Z462" s="410">
        <f>Z461</f>
        <v>0</v>
      </c>
      <c r="AA462" s="410">
        <f t="shared" ref="AA462:AL462" si="141">AA461</f>
        <v>0</v>
      </c>
      <c r="AB462" s="410">
        <f t="shared" si="141"/>
        <v>0</v>
      </c>
      <c r="AC462" s="410">
        <f t="shared" si="141"/>
        <v>0</v>
      </c>
      <c r="AD462" s="410">
        <f t="shared" si="141"/>
        <v>0</v>
      </c>
      <c r="AE462" s="410">
        <f t="shared" si="141"/>
        <v>0</v>
      </c>
      <c r="AF462" s="410">
        <f t="shared" si="141"/>
        <v>0</v>
      </c>
      <c r="AG462" s="410">
        <f t="shared" si="141"/>
        <v>0</v>
      </c>
      <c r="AH462" s="410">
        <f t="shared" si="141"/>
        <v>0</v>
      </c>
      <c r="AI462" s="410">
        <f t="shared" si="141"/>
        <v>0</v>
      </c>
      <c r="AJ462" s="410">
        <f t="shared" si="141"/>
        <v>0</v>
      </c>
      <c r="AK462" s="410">
        <f t="shared" si="141"/>
        <v>0</v>
      </c>
      <c r="AL462" s="410">
        <f t="shared" si="141"/>
        <v>0</v>
      </c>
      <c r="AM462" s="296"/>
    </row>
    <row r="463" spans="1:39" ht="15" outlineLevel="1">
      <c r="A463" s="511"/>
      <c r="B463" s="314"/>
      <c r="C463" s="304"/>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411"/>
      <c r="Z463" s="420"/>
      <c r="AA463" s="420"/>
      <c r="AB463" s="420"/>
      <c r="AC463" s="420"/>
      <c r="AD463" s="420"/>
      <c r="AE463" s="420"/>
      <c r="AF463" s="420"/>
      <c r="AG463" s="420"/>
      <c r="AH463" s="420"/>
      <c r="AI463" s="420"/>
      <c r="AJ463" s="420"/>
      <c r="AK463" s="420"/>
      <c r="AL463" s="420"/>
      <c r="AM463" s="305"/>
    </row>
    <row r="464" spans="1:39" ht="15" outlineLevel="1">
      <c r="A464" s="508">
        <v>19</v>
      </c>
      <c r="B464" s="314" t="s">
        <v>12</v>
      </c>
      <c r="C464" s="290" t="s">
        <v>25</v>
      </c>
      <c r="D464" s="294">
        <f>+'7. Persistence Report'!AT107</f>
        <v>447517</v>
      </c>
      <c r="E464" s="294">
        <f>+'7. Persistence Report'!AU107</f>
        <v>447517</v>
      </c>
      <c r="F464" s="294">
        <f>+'7. Persistence Report'!AV107</f>
        <v>447517</v>
      </c>
      <c r="G464" s="294">
        <f>+'7. Persistence Report'!AW107</f>
        <v>447517</v>
      </c>
      <c r="H464" s="294">
        <f>+'7. Persistence Report'!AX107</f>
        <v>447517</v>
      </c>
      <c r="I464" s="294">
        <f>+'7. Persistence Report'!AY107</f>
        <v>447517</v>
      </c>
      <c r="J464" s="294">
        <f>+'7. Persistence Report'!AZ107</f>
        <v>447517</v>
      </c>
      <c r="K464" s="294">
        <f>+'7. Persistence Report'!BA107</f>
        <v>447517</v>
      </c>
      <c r="L464" s="294">
        <f>+'7. Persistence Report'!BB107</f>
        <v>447517</v>
      </c>
      <c r="M464" s="294">
        <f>+'7. Persistence Report'!BC107</f>
        <v>447517</v>
      </c>
      <c r="N464" s="294">
        <v>12</v>
      </c>
      <c r="O464" s="294">
        <f>+'7. Persistence Report'!O107</f>
        <v>101.93</v>
      </c>
      <c r="P464" s="294">
        <f>+'7. Persistence Report'!P107</f>
        <v>101.93</v>
      </c>
      <c r="Q464" s="294">
        <f>+'7. Persistence Report'!Q107</f>
        <v>101.93</v>
      </c>
      <c r="R464" s="294">
        <f>+'7. Persistence Report'!R107</f>
        <v>101.93</v>
      </c>
      <c r="S464" s="294">
        <f>+'7. Persistence Report'!S107</f>
        <v>101.93</v>
      </c>
      <c r="T464" s="294">
        <f>+'7. Persistence Report'!T107</f>
        <v>101.93</v>
      </c>
      <c r="U464" s="294">
        <f>+'7. Persistence Report'!U107</f>
        <v>101.93</v>
      </c>
      <c r="V464" s="294">
        <f>+'7. Persistence Report'!V107</f>
        <v>101.93</v>
      </c>
      <c r="W464" s="294">
        <f>+'7. Persistence Report'!W107</f>
        <v>101.93</v>
      </c>
      <c r="X464" s="294">
        <f>+'7. Persistence Report'!X107</f>
        <v>101.93</v>
      </c>
      <c r="Y464" s="409"/>
      <c r="Z464" s="414"/>
      <c r="AA464" s="414">
        <f>'A. Rate Class Allocations'!O21</f>
        <v>1</v>
      </c>
      <c r="AB464" s="414"/>
      <c r="AC464" s="414"/>
      <c r="AD464" s="414"/>
      <c r="AE464" s="414"/>
      <c r="AF464" s="414"/>
      <c r="AG464" s="414"/>
      <c r="AH464" s="414"/>
      <c r="AI464" s="414"/>
      <c r="AJ464" s="414"/>
      <c r="AK464" s="414"/>
      <c r="AL464" s="414"/>
      <c r="AM464" s="295">
        <f>SUM(Y464:AL464)</f>
        <v>1</v>
      </c>
    </row>
    <row r="465" spans="1:39" ht="15" outlineLevel="1">
      <c r="B465" s="293" t="s">
        <v>259</v>
      </c>
      <c r="C465" s="290" t="s">
        <v>163</v>
      </c>
      <c r="D465" s="294"/>
      <c r="E465" s="294"/>
      <c r="F465" s="294"/>
      <c r="G465" s="294"/>
      <c r="H465" s="294"/>
      <c r="I465" s="294"/>
      <c r="J465" s="294"/>
      <c r="K465" s="294"/>
      <c r="L465" s="294"/>
      <c r="M465" s="294"/>
      <c r="N465" s="294">
        <f>N464</f>
        <v>12</v>
      </c>
      <c r="O465" s="294"/>
      <c r="P465" s="294"/>
      <c r="Q465" s="294"/>
      <c r="R465" s="294"/>
      <c r="S465" s="294"/>
      <c r="T465" s="294"/>
      <c r="U465" s="294"/>
      <c r="V465" s="294"/>
      <c r="W465" s="294"/>
      <c r="X465" s="294"/>
      <c r="Y465" s="410">
        <f>Y464</f>
        <v>0</v>
      </c>
      <c r="Z465" s="410">
        <f>Z464</f>
        <v>0</v>
      </c>
      <c r="AA465" s="410">
        <f t="shared" ref="AA465:AL465" si="142">AA464</f>
        <v>1</v>
      </c>
      <c r="AB465" s="410">
        <f t="shared" si="142"/>
        <v>0</v>
      </c>
      <c r="AC465" s="410">
        <f t="shared" si="142"/>
        <v>0</v>
      </c>
      <c r="AD465" s="410">
        <f t="shared" si="142"/>
        <v>0</v>
      </c>
      <c r="AE465" s="410">
        <f t="shared" si="142"/>
        <v>0</v>
      </c>
      <c r="AF465" s="410">
        <f t="shared" si="142"/>
        <v>0</v>
      </c>
      <c r="AG465" s="410">
        <f t="shared" si="142"/>
        <v>0</v>
      </c>
      <c r="AH465" s="410">
        <f t="shared" si="142"/>
        <v>0</v>
      </c>
      <c r="AI465" s="410">
        <f t="shared" si="142"/>
        <v>0</v>
      </c>
      <c r="AJ465" s="410">
        <f t="shared" si="142"/>
        <v>0</v>
      </c>
      <c r="AK465" s="410">
        <f t="shared" si="142"/>
        <v>0</v>
      </c>
      <c r="AL465" s="410">
        <f t="shared" si="142"/>
        <v>0</v>
      </c>
      <c r="AM465" s="296"/>
    </row>
    <row r="466" spans="1:39" ht="15" outlineLevel="1">
      <c r="B466" s="314"/>
      <c r="C466" s="304"/>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421"/>
      <c r="Z466" s="421"/>
      <c r="AA466" s="411"/>
      <c r="AB466" s="411"/>
      <c r="AC466" s="411"/>
      <c r="AD466" s="411"/>
      <c r="AE466" s="411"/>
      <c r="AF466" s="411"/>
      <c r="AG466" s="411"/>
      <c r="AH466" s="411"/>
      <c r="AI466" s="411"/>
      <c r="AJ466" s="411"/>
      <c r="AK466" s="411"/>
      <c r="AL466" s="411"/>
      <c r="AM466" s="305"/>
    </row>
    <row r="467" spans="1:39" ht="15" outlineLevel="1">
      <c r="A467" s="508">
        <v>20</v>
      </c>
      <c r="B467" s="314" t="s">
        <v>13</v>
      </c>
      <c r="C467" s="290" t="s">
        <v>25</v>
      </c>
      <c r="D467" s="294">
        <f>+'7. Persistence Report'!AT116</f>
        <v>1724296.7660000001</v>
      </c>
      <c r="E467" s="294">
        <f>+'7. Persistence Report'!AU116</f>
        <v>1603336.7660000001</v>
      </c>
      <c r="F467" s="294">
        <f>+'7. Persistence Report'!AV116</f>
        <v>1188530.3659999999</v>
      </c>
      <c r="G467" s="294">
        <f>+'7. Persistence Report'!AW116</f>
        <v>1188530.3659999999</v>
      </c>
      <c r="H467" s="294">
        <f>+'7. Persistence Report'!AX116</f>
        <v>1188530.3659999999</v>
      </c>
      <c r="I467" s="294">
        <f>+'7. Persistence Report'!AY116</f>
        <v>1188530.3659999999</v>
      </c>
      <c r="J467" s="294">
        <f>+'7. Persistence Report'!AZ116</f>
        <v>1188530.3659999999</v>
      </c>
      <c r="K467" s="294">
        <f>+'7. Persistence Report'!BA116</f>
        <v>1188530.3659999999</v>
      </c>
      <c r="L467" s="294">
        <f>+'7. Persistence Report'!BB116</f>
        <v>1188530.3659999999</v>
      </c>
      <c r="M467" s="294">
        <f>+'7. Persistence Report'!BC116</f>
        <v>1178020.0220000001</v>
      </c>
      <c r="N467" s="294">
        <v>12</v>
      </c>
      <c r="O467" s="294">
        <f>+'7. Persistence Report'!O116</f>
        <v>302.33294910000001</v>
      </c>
      <c r="P467" s="294">
        <f>+'7. Persistence Report'!P116</f>
        <v>272.43944909999999</v>
      </c>
      <c r="Q467" s="294">
        <f>+'7. Persistence Report'!Q116</f>
        <v>237.22244910000001</v>
      </c>
      <c r="R467" s="294">
        <f>+'7. Persistence Report'!R116</f>
        <v>237.22244910000001</v>
      </c>
      <c r="S467" s="294">
        <f>+'7. Persistence Report'!S116</f>
        <v>237.22244910000001</v>
      </c>
      <c r="T467" s="294">
        <f>+'7. Persistence Report'!T116</f>
        <v>237.22244910000001</v>
      </c>
      <c r="U467" s="294">
        <f>+'7. Persistence Report'!U116</f>
        <v>237.22244910000001</v>
      </c>
      <c r="V467" s="294">
        <f>+'7. Persistence Report'!V116</f>
        <v>237.22244910000001</v>
      </c>
      <c r="W467" s="294">
        <f>+'7. Persistence Report'!W116</f>
        <v>237.22244910000001</v>
      </c>
      <c r="X467" s="294">
        <f>+'7. Persistence Report'!X116</f>
        <v>234.2113956</v>
      </c>
      <c r="Y467" s="409"/>
      <c r="Z467" s="414"/>
      <c r="AA467" s="414">
        <f>'A. Rate Class Allocations'!O22</f>
        <v>1</v>
      </c>
      <c r="AB467" s="414"/>
      <c r="AC467" s="414"/>
      <c r="AD467" s="414"/>
      <c r="AE467" s="414"/>
      <c r="AF467" s="414"/>
      <c r="AG467" s="414"/>
      <c r="AH467" s="414"/>
      <c r="AI467" s="414"/>
      <c r="AJ467" s="414"/>
      <c r="AK467" s="414"/>
      <c r="AL467" s="414"/>
      <c r="AM467" s="295">
        <f>SUM(Y467:AL467)</f>
        <v>1</v>
      </c>
    </row>
    <row r="468" spans="1:39" ht="15" outlineLevel="1">
      <c r="B468" s="293" t="s">
        <v>259</v>
      </c>
      <c r="C468" s="290" t="s">
        <v>163</v>
      </c>
      <c r="D468" s="294"/>
      <c r="E468" s="294"/>
      <c r="F468" s="294"/>
      <c r="G468" s="294"/>
      <c r="H468" s="294"/>
      <c r="I468" s="294"/>
      <c r="J468" s="294"/>
      <c r="K468" s="294"/>
      <c r="L468" s="294"/>
      <c r="M468" s="294"/>
      <c r="N468" s="294">
        <f>N467</f>
        <v>12</v>
      </c>
      <c r="O468" s="294"/>
      <c r="P468" s="294"/>
      <c r="Q468" s="294"/>
      <c r="R468" s="294"/>
      <c r="S468" s="294"/>
      <c r="T468" s="294"/>
      <c r="U468" s="294"/>
      <c r="V468" s="294"/>
      <c r="W468" s="294"/>
      <c r="X468" s="294"/>
      <c r="Y468" s="410">
        <f>Y467</f>
        <v>0</v>
      </c>
      <c r="Z468" s="410">
        <f>Z467</f>
        <v>0</v>
      </c>
      <c r="AA468" s="410">
        <f t="shared" ref="AA468:AL468" si="143">AA467</f>
        <v>1</v>
      </c>
      <c r="AB468" s="410">
        <f t="shared" si="143"/>
        <v>0</v>
      </c>
      <c r="AC468" s="410">
        <f t="shared" si="143"/>
        <v>0</v>
      </c>
      <c r="AD468" s="410">
        <f t="shared" si="143"/>
        <v>0</v>
      </c>
      <c r="AE468" s="410">
        <f t="shared" si="143"/>
        <v>0</v>
      </c>
      <c r="AF468" s="410">
        <f t="shared" si="143"/>
        <v>0</v>
      </c>
      <c r="AG468" s="410">
        <f t="shared" si="143"/>
        <v>0</v>
      </c>
      <c r="AH468" s="410">
        <f t="shared" si="143"/>
        <v>0</v>
      </c>
      <c r="AI468" s="410">
        <f t="shared" si="143"/>
        <v>0</v>
      </c>
      <c r="AJ468" s="410">
        <f t="shared" si="143"/>
        <v>0</v>
      </c>
      <c r="AK468" s="410">
        <f t="shared" si="143"/>
        <v>0</v>
      </c>
      <c r="AL468" s="410">
        <f t="shared" si="143"/>
        <v>0</v>
      </c>
      <c r="AM468" s="305"/>
    </row>
    <row r="469" spans="1:39" ht="15" outlineLevel="1">
      <c r="B469" s="314"/>
      <c r="C469" s="304"/>
      <c r="D469" s="290"/>
      <c r="E469" s="290"/>
      <c r="F469" s="290"/>
      <c r="G469" s="290"/>
      <c r="H469" s="290"/>
      <c r="I469" s="290"/>
      <c r="J469" s="290"/>
      <c r="K469" s="290"/>
      <c r="L469" s="290"/>
      <c r="M469" s="290"/>
      <c r="N469" s="317"/>
      <c r="O469" s="290"/>
      <c r="P469" s="290"/>
      <c r="Q469" s="290"/>
      <c r="R469" s="290"/>
      <c r="S469" s="290"/>
      <c r="T469" s="290"/>
      <c r="U469" s="290"/>
      <c r="V469" s="290"/>
      <c r="W469" s="290"/>
      <c r="X469" s="290"/>
      <c r="Y469" s="411"/>
      <c r="Z469" s="411"/>
      <c r="AA469" s="411"/>
      <c r="AB469" s="411"/>
      <c r="AC469" s="411"/>
      <c r="AD469" s="411"/>
      <c r="AE469" s="411"/>
      <c r="AF469" s="411"/>
      <c r="AG469" s="411"/>
      <c r="AH469" s="411"/>
      <c r="AI469" s="411"/>
      <c r="AJ469" s="411"/>
      <c r="AK469" s="411"/>
      <c r="AL469" s="411"/>
      <c r="AM469" s="305"/>
    </row>
    <row r="470" spans="1:39" ht="15" outlineLevel="1">
      <c r="A470" s="508">
        <v>21</v>
      </c>
      <c r="B470" s="314" t="s">
        <v>22</v>
      </c>
      <c r="C470" s="290" t="s">
        <v>25</v>
      </c>
      <c r="D470" s="294"/>
      <c r="E470" s="294"/>
      <c r="F470" s="294"/>
      <c r="G470" s="294"/>
      <c r="H470" s="294"/>
      <c r="I470" s="294"/>
      <c r="J470" s="294"/>
      <c r="K470" s="294"/>
      <c r="L470" s="294"/>
      <c r="M470" s="294"/>
      <c r="N470" s="294">
        <v>12</v>
      </c>
      <c r="O470" s="294"/>
      <c r="P470" s="294"/>
      <c r="Q470" s="294"/>
      <c r="R470" s="294"/>
      <c r="S470" s="294"/>
      <c r="T470" s="294"/>
      <c r="U470" s="294"/>
      <c r="V470" s="294"/>
      <c r="W470" s="294"/>
      <c r="X470" s="294"/>
      <c r="Y470" s="409"/>
      <c r="Z470" s="414"/>
      <c r="AA470" s="414"/>
      <c r="AB470" s="414"/>
      <c r="AC470" s="414"/>
      <c r="AD470" s="414"/>
      <c r="AE470" s="414"/>
      <c r="AF470" s="414"/>
      <c r="AG470" s="414"/>
      <c r="AH470" s="414"/>
      <c r="AI470" s="414"/>
      <c r="AJ470" s="414"/>
      <c r="AK470" s="414"/>
      <c r="AL470" s="414"/>
      <c r="AM470" s="295">
        <f>SUM(Y470:AL470)</f>
        <v>0</v>
      </c>
    </row>
    <row r="471" spans="1:39" ht="15" outlineLevel="1">
      <c r="B471" s="293" t="s">
        <v>259</v>
      </c>
      <c r="C471" s="290" t="s">
        <v>163</v>
      </c>
      <c r="D471" s="294"/>
      <c r="E471" s="294"/>
      <c r="F471" s="294"/>
      <c r="G471" s="294"/>
      <c r="H471" s="294"/>
      <c r="I471" s="294"/>
      <c r="J471" s="294"/>
      <c r="K471" s="294"/>
      <c r="L471" s="294"/>
      <c r="M471" s="294"/>
      <c r="N471" s="294">
        <f>N470</f>
        <v>12</v>
      </c>
      <c r="O471" s="294"/>
      <c r="P471" s="294"/>
      <c r="Q471" s="294"/>
      <c r="R471" s="294"/>
      <c r="S471" s="294"/>
      <c r="T471" s="294"/>
      <c r="U471" s="294"/>
      <c r="V471" s="294"/>
      <c r="W471" s="294"/>
      <c r="X471" s="294"/>
      <c r="Y471" s="410">
        <f>Y470</f>
        <v>0</v>
      </c>
      <c r="Z471" s="410">
        <f>Z470</f>
        <v>0</v>
      </c>
      <c r="AA471" s="410">
        <f t="shared" ref="AA471:AL471" si="144">AA470</f>
        <v>0</v>
      </c>
      <c r="AB471" s="410">
        <f t="shared" si="144"/>
        <v>0</v>
      </c>
      <c r="AC471" s="410">
        <f t="shared" si="144"/>
        <v>0</v>
      </c>
      <c r="AD471" s="410">
        <f t="shared" si="144"/>
        <v>0</v>
      </c>
      <c r="AE471" s="410">
        <f t="shared" si="144"/>
        <v>0</v>
      </c>
      <c r="AF471" s="410">
        <f t="shared" si="144"/>
        <v>0</v>
      </c>
      <c r="AG471" s="410">
        <f t="shared" si="144"/>
        <v>0</v>
      </c>
      <c r="AH471" s="410">
        <f t="shared" si="144"/>
        <v>0</v>
      </c>
      <c r="AI471" s="410">
        <f t="shared" si="144"/>
        <v>0</v>
      </c>
      <c r="AJ471" s="410">
        <f t="shared" si="144"/>
        <v>0</v>
      </c>
      <c r="AK471" s="410">
        <f t="shared" si="144"/>
        <v>0</v>
      </c>
      <c r="AL471" s="410">
        <f t="shared" si="144"/>
        <v>0</v>
      </c>
      <c r="AM471" s="296"/>
    </row>
    <row r="472" spans="1:39" ht="15" outlineLevel="1">
      <c r="B472" s="314"/>
      <c r="C472" s="304"/>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421"/>
      <c r="Z472" s="411"/>
      <c r="AA472" s="411"/>
      <c r="AB472" s="411"/>
      <c r="AC472" s="411"/>
      <c r="AD472" s="411"/>
      <c r="AE472" s="411"/>
      <c r="AF472" s="411"/>
      <c r="AG472" s="411"/>
      <c r="AH472" s="411"/>
      <c r="AI472" s="411"/>
      <c r="AJ472" s="411"/>
      <c r="AK472" s="411"/>
      <c r="AL472" s="411"/>
      <c r="AM472" s="305"/>
    </row>
    <row r="473" spans="1:39" ht="15" outlineLevel="1">
      <c r="A473" s="508">
        <v>22</v>
      </c>
      <c r="B473" s="314" t="s">
        <v>9</v>
      </c>
      <c r="C473" s="290" t="s">
        <v>25</v>
      </c>
      <c r="D473" s="294">
        <f>+'7. Persistence Report'!AT113</f>
        <v>0</v>
      </c>
      <c r="E473" s="294">
        <f>+'7. Persistence Report'!AU113</f>
        <v>0</v>
      </c>
      <c r="F473" s="294">
        <f>+'7. Persistence Report'!AV113</f>
        <v>0</v>
      </c>
      <c r="G473" s="294">
        <f>+'7. Persistence Report'!AW113</f>
        <v>0</v>
      </c>
      <c r="H473" s="294">
        <f>+'7. Persistence Report'!AX113</f>
        <v>0</v>
      </c>
      <c r="I473" s="294">
        <f>+'7. Persistence Report'!AY113</f>
        <v>0</v>
      </c>
      <c r="J473" s="294">
        <f>+'7. Persistence Report'!AZ113</f>
        <v>0</v>
      </c>
      <c r="K473" s="294">
        <f>+'7. Persistence Report'!BA113</f>
        <v>0</v>
      </c>
      <c r="L473" s="294">
        <f>+'7. Persistence Report'!BB113</f>
        <v>0</v>
      </c>
      <c r="M473" s="294">
        <f>+'7. Persistence Report'!BC113</f>
        <v>0</v>
      </c>
      <c r="N473" s="290"/>
      <c r="O473" s="294">
        <f>+'7. Persistence Report'!O113</f>
        <v>1705.6479999999999</v>
      </c>
      <c r="P473" s="294">
        <f>+'7. Persistence Report'!P113</f>
        <v>0</v>
      </c>
      <c r="Q473" s="294">
        <f>+'7. Persistence Report'!Q113</f>
        <v>0</v>
      </c>
      <c r="R473" s="294">
        <f>+'7. Persistence Report'!R113</f>
        <v>0</v>
      </c>
      <c r="S473" s="294">
        <f>+'7. Persistence Report'!S113</f>
        <v>0</v>
      </c>
      <c r="T473" s="294">
        <f>+'7. Persistence Report'!T113</f>
        <v>0</v>
      </c>
      <c r="U473" s="294">
        <f>+'7. Persistence Report'!U113</f>
        <v>0</v>
      </c>
      <c r="V473" s="294">
        <f>+'7. Persistence Report'!V113</f>
        <v>0</v>
      </c>
      <c r="W473" s="294">
        <f>+'7. Persistence Report'!W113</f>
        <v>0</v>
      </c>
      <c r="X473" s="294">
        <f>+'7. Persistence Report'!X113</f>
        <v>0</v>
      </c>
      <c r="Y473" s="409"/>
      <c r="Z473" s="414"/>
      <c r="AA473" s="414">
        <f>'A. Rate Class Allocations'!O24</f>
        <v>1</v>
      </c>
      <c r="AB473" s="414"/>
      <c r="AC473" s="414"/>
      <c r="AD473" s="414"/>
      <c r="AE473" s="414"/>
      <c r="AF473" s="414"/>
      <c r="AG473" s="414"/>
      <c r="AH473" s="414"/>
      <c r="AI473" s="414"/>
      <c r="AJ473" s="414"/>
      <c r="AK473" s="414"/>
      <c r="AL473" s="414"/>
      <c r="AM473" s="295">
        <f>SUM(Y473:AL473)</f>
        <v>1</v>
      </c>
    </row>
    <row r="474" spans="1:39" ht="15" outlineLevel="1">
      <c r="B474" s="293" t="s">
        <v>259</v>
      </c>
      <c r="C474" s="290" t="s">
        <v>163</v>
      </c>
      <c r="D474" s="294"/>
      <c r="E474" s="294"/>
      <c r="F474" s="294"/>
      <c r="G474" s="294"/>
      <c r="H474" s="294"/>
      <c r="I474" s="294"/>
      <c r="J474" s="294"/>
      <c r="K474" s="294"/>
      <c r="L474" s="294"/>
      <c r="M474" s="294"/>
      <c r="N474" s="290"/>
      <c r="O474" s="294"/>
      <c r="P474" s="294"/>
      <c r="Q474" s="294"/>
      <c r="R474" s="294"/>
      <c r="S474" s="294"/>
      <c r="T474" s="294"/>
      <c r="U474" s="294"/>
      <c r="V474" s="294"/>
      <c r="W474" s="294"/>
      <c r="X474" s="294"/>
      <c r="Y474" s="410">
        <f>Y473</f>
        <v>0</v>
      </c>
      <c r="Z474" s="410">
        <f>Z473</f>
        <v>0</v>
      </c>
      <c r="AA474" s="410">
        <f t="shared" ref="AA474:AL474" si="145">AA473</f>
        <v>1</v>
      </c>
      <c r="AB474" s="410">
        <f t="shared" si="145"/>
        <v>0</v>
      </c>
      <c r="AC474" s="410">
        <f t="shared" si="145"/>
        <v>0</v>
      </c>
      <c r="AD474" s="410">
        <f t="shared" si="145"/>
        <v>0</v>
      </c>
      <c r="AE474" s="410">
        <f t="shared" si="145"/>
        <v>0</v>
      </c>
      <c r="AF474" s="410">
        <f t="shared" si="145"/>
        <v>0</v>
      </c>
      <c r="AG474" s="410">
        <f t="shared" si="145"/>
        <v>0</v>
      </c>
      <c r="AH474" s="410">
        <f t="shared" si="145"/>
        <v>0</v>
      </c>
      <c r="AI474" s="410">
        <f t="shared" si="145"/>
        <v>0</v>
      </c>
      <c r="AJ474" s="410">
        <f t="shared" si="145"/>
        <v>0</v>
      </c>
      <c r="AK474" s="410">
        <f t="shared" si="145"/>
        <v>0</v>
      </c>
      <c r="AL474" s="410">
        <f t="shared" si="145"/>
        <v>0</v>
      </c>
      <c r="AM474" s="305"/>
    </row>
    <row r="475" spans="1:39" ht="15" outlineLevel="1">
      <c r="B475" s="314"/>
      <c r="C475" s="304"/>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411"/>
      <c r="Z475" s="411"/>
      <c r="AA475" s="411"/>
      <c r="AB475" s="411"/>
      <c r="AC475" s="411"/>
      <c r="AD475" s="411"/>
      <c r="AE475" s="411"/>
      <c r="AF475" s="411"/>
      <c r="AG475" s="411"/>
      <c r="AH475" s="411"/>
      <c r="AI475" s="411"/>
      <c r="AJ475" s="411"/>
      <c r="AK475" s="411"/>
      <c r="AL475" s="411"/>
      <c r="AM475" s="305"/>
    </row>
    <row r="476" spans="1:39" ht="15.75" outlineLevel="1">
      <c r="A476" s="509"/>
      <c r="B476" s="287" t="s">
        <v>14</v>
      </c>
      <c r="C476" s="288"/>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413"/>
      <c r="Z476" s="413"/>
      <c r="AA476" s="413"/>
      <c r="AB476" s="413"/>
      <c r="AC476" s="413"/>
      <c r="AD476" s="413"/>
      <c r="AE476" s="413"/>
      <c r="AF476" s="413"/>
      <c r="AG476" s="413"/>
      <c r="AH476" s="413"/>
      <c r="AI476" s="413"/>
      <c r="AJ476" s="413"/>
      <c r="AK476" s="413"/>
      <c r="AL476" s="413"/>
      <c r="AM476" s="291"/>
    </row>
    <row r="477" spans="1:39" ht="15" outlineLevel="1">
      <c r="A477" s="508">
        <v>23</v>
      </c>
      <c r="B477" s="314" t="s">
        <v>14</v>
      </c>
      <c r="C477" s="290" t="s">
        <v>25</v>
      </c>
      <c r="D477" s="294">
        <f>+'7. Persistence Report'!AT103</f>
        <v>544313.69700000004</v>
      </c>
      <c r="E477" s="294">
        <f>+'7. Persistence Report'!AU103</f>
        <v>544309.71120000002</v>
      </c>
      <c r="F477" s="294">
        <f>+'7. Persistence Report'!AV103</f>
        <v>491088.02100000001</v>
      </c>
      <c r="G477" s="294">
        <f>+'7. Persistence Report'!AW103</f>
        <v>464493.12229999999</v>
      </c>
      <c r="H477" s="294">
        <f>+'7. Persistence Report'!AX103</f>
        <v>437898.21870000003</v>
      </c>
      <c r="I477" s="294">
        <f>+'7. Persistence Report'!AY103</f>
        <v>437898.21870000003</v>
      </c>
      <c r="J477" s="294">
        <f>+'7. Persistence Report'!AZ103</f>
        <v>437898.21870000003</v>
      </c>
      <c r="K477" s="294">
        <f>+'7. Persistence Report'!BA103</f>
        <v>437898.21870000003</v>
      </c>
      <c r="L477" s="294">
        <f>+'7. Persistence Report'!BB103</f>
        <v>250038.54250000001</v>
      </c>
      <c r="M477" s="294">
        <f>+'7. Persistence Report'!BC103</f>
        <v>226197.54250000001</v>
      </c>
      <c r="N477" s="290"/>
      <c r="O477" s="294">
        <f>+'7. Persistence Report'!O103</f>
        <v>74.23351882</v>
      </c>
      <c r="P477" s="294">
        <f>+'7. Persistence Report'!P103</f>
        <v>74.233314140000004</v>
      </c>
      <c r="Q477" s="294">
        <f>+'7. Persistence Report'!Q103</f>
        <v>71.456556669999998</v>
      </c>
      <c r="R477" s="294">
        <f>+'7. Persistence Report'!R103</f>
        <v>70.068996459999994</v>
      </c>
      <c r="S477" s="294">
        <f>+'7. Persistence Report'!S103</f>
        <v>68.681436340000005</v>
      </c>
      <c r="T477" s="294">
        <f>+'7. Persistence Report'!T103</f>
        <v>68.681436340000005</v>
      </c>
      <c r="U477" s="294">
        <f>+'7. Persistence Report'!U103</f>
        <v>68.681436340000005</v>
      </c>
      <c r="V477" s="294">
        <f>+'7. Persistence Report'!V103</f>
        <v>68.681436340000005</v>
      </c>
      <c r="W477" s="294">
        <f>+'7. Persistence Report'!W103</f>
        <v>58.880169670000001</v>
      </c>
      <c r="X477" s="294">
        <f>+'7. Persistence Report'!X103</f>
        <v>33.354368950000001</v>
      </c>
      <c r="Y477" s="469">
        <f>'A. Rate Class Allocations'!M26</f>
        <v>1</v>
      </c>
      <c r="Z477" s="409"/>
      <c r="AA477" s="409"/>
      <c r="AB477" s="409"/>
      <c r="AC477" s="409"/>
      <c r="AD477" s="409"/>
      <c r="AE477" s="409"/>
      <c r="AF477" s="409"/>
      <c r="AG477" s="409"/>
      <c r="AH477" s="409"/>
      <c r="AI477" s="409"/>
      <c r="AJ477" s="409"/>
      <c r="AK477" s="409"/>
      <c r="AL477" s="409"/>
      <c r="AM477" s="295">
        <f>SUM(Y477:AL477)</f>
        <v>1</v>
      </c>
    </row>
    <row r="478" spans="1:39" ht="15" outlineLevel="1">
      <c r="B478" s="293" t="s">
        <v>259</v>
      </c>
      <c r="C478" s="290" t="s">
        <v>163</v>
      </c>
      <c r="D478" s="294"/>
      <c r="E478" s="294"/>
      <c r="F478" s="294"/>
      <c r="G478" s="294"/>
      <c r="H478" s="294"/>
      <c r="I478" s="294"/>
      <c r="J478" s="294"/>
      <c r="K478" s="294"/>
      <c r="L478" s="294"/>
      <c r="M478" s="294"/>
      <c r="N478" s="467"/>
      <c r="O478" s="294"/>
      <c r="P478" s="294"/>
      <c r="Q478" s="294"/>
      <c r="R478" s="294"/>
      <c r="S478" s="294"/>
      <c r="T478" s="294"/>
      <c r="U478" s="294"/>
      <c r="V478" s="294"/>
      <c r="W478" s="294"/>
      <c r="X478" s="294"/>
      <c r="Y478" s="410">
        <f>Y477</f>
        <v>1</v>
      </c>
      <c r="Z478" s="410">
        <f>Z477</f>
        <v>0</v>
      </c>
      <c r="AA478" s="410">
        <f t="shared" ref="AA478:AL478" si="146">AA477</f>
        <v>0</v>
      </c>
      <c r="AB478" s="410">
        <f t="shared" si="146"/>
        <v>0</v>
      </c>
      <c r="AC478" s="410">
        <f t="shared" si="146"/>
        <v>0</v>
      </c>
      <c r="AD478" s="410">
        <f t="shared" si="146"/>
        <v>0</v>
      </c>
      <c r="AE478" s="410">
        <f t="shared" si="146"/>
        <v>0</v>
      </c>
      <c r="AF478" s="410">
        <f t="shared" si="146"/>
        <v>0</v>
      </c>
      <c r="AG478" s="410">
        <f t="shared" si="146"/>
        <v>0</v>
      </c>
      <c r="AH478" s="410">
        <f t="shared" si="146"/>
        <v>0</v>
      </c>
      <c r="AI478" s="410">
        <f t="shared" si="146"/>
        <v>0</v>
      </c>
      <c r="AJ478" s="410">
        <f t="shared" si="146"/>
        <v>0</v>
      </c>
      <c r="AK478" s="410">
        <f t="shared" si="146"/>
        <v>0</v>
      </c>
      <c r="AL478" s="410">
        <f t="shared" si="146"/>
        <v>0</v>
      </c>
      <c r="AM478" s="296"/>
    </row>
    <row r="479" spans="1:39" ht="15" outlineLevel="1">
      <c r="B479" s="314"/>
      <c r="C479" s="304"/>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411"/>
      <c r="Z479" s="411"/>
      <c r="AA479" s="411"/>
      <c r="AB479" s="411"/>
      <c r="AC479" s="411"/>
      <c r="AD479" s="411"/>
      <c r="AE479" s="411"/>
      <c r="AF479" s="411"/>
      <c r="AG479" s="411"/>
      <c r="AH479" s="411"/>
      <c r="AI479" s="411"/>
      <c r="AJ479" s="411"/>
      <c r="AK479" s="411"/>
      <c r="AL479" s="411"/>
      <c r="AM479" s="305"/>
    </row>
    <row r="480" spans="1:39" s="292" customFormat="1" ht="15.75" outlineLevel="1">
      <c r="A480" s="509"/>
      <c r="B480" s="287" t="s">
        <v>487</v>
      </c>
      <c r="C480" s="288"/>
      <c r="D480" s="289"/>
      <c r="E480" s="289"/>
      <c r="F480" s="289"/>
      <c r="G480" s="289"/>
      <c r="H480" s="289"/>
      <c r="I480" s="289"/>
      <c r="J480" s="289"/>
      <c r="K480" s="289"/>
      <c r="L480" s="289"/>
      <c r="M480" s="289"/>
      <c r="N480" s="289"/>
      <c r="O480" s="289"/>
      <c r="P480" s="288"/>
      <c r="Q480" s="288"/>
      <c r="R480" s="288"/>
      <c r="S480" s="288"/>
      <c r="T480" s="288"/>
      <c r="U480" s="288"/>
      <c r="V480" s="288"/>
      <c r="W480" s="288"/>
      <c r="X480" s="288"/>
      <c r="Y480" s="413"/>
      <c r="Z480" s="413"/>
      <c r="AA480" s="413"/>
      <c r="AB480" s="413"/>
      <c r="AC480" s="413"/>
      <c r="AD480" s="413"/>
      <c r="AE480" s="413"/>
      <c r="AF480" s="413"/>
      <c r="AG480" s="413"/>
      <c r="AH480" s="413"/>
      <c r="AI480" s="413"/>
      <c r="AJ480" s="413"/>
      <c r="AK480" s="413"/>
      <c r="AL480" s="413"/>
      <c r="AM480" s="291"/>
    </row>
    <row r="481" spans="1:39" s="282" customFormat="1" ht="15" outlineLevel="1">
      <c r="A481" s="508">
        <v>24</v>
      </c>
      <c r="B481" s="314" t="s">
        <v>14</v>
      </c>
      <c r="C481" s="290" t="s">
        <v>25</v>
      </c>
      <c r="D481" s="294"/>
      <c r="E481" s="294"/>
      <c r="F481" s="294"/>
      <c r="G481" s="294"/>
      <c r="H481" s="294"/>
      <c r="I481" s="294"/>
      <c r="J481" s="294"/>
      <c r="K481" s="294"/>
      <c r="L481" s="294"/>
      <c r="M481" s="294"/>
      <c r="N481" s="290"/>
      <c r="O481" s="294"/>
      <c r="P481" s="294"/>
      <c r="Q481" s="294"/>
      <c r="R481" s="294"/>
      <c r="S481" s="294"/>
      <c r="T481" s="294"/>
      <c r="U481" s="294"/>
      <c r="V481" s="294"/>
      <c r="W481" s="294"/>
      <c r="X481" s="294"/>
      <c r="Y481" s="409"/>
      <c r="Z481" s="409"/>
      <c r="AA481" s="409"/>
      <c r="AB481" s="409"/>
      <c r="AC481" s="409"/>
      <c r="AD481" s="409"/>
      <c r="AE481" s="409"/>
      <c r="AF481" s="409"/>
      <c r="AG481" s="409"/>
      <c r="AH481" s="409"/>
      <c r="AI481" s="409"/>
      <c r="AJ481" s="409"/>
      <c r="AK481" s="409"/>
      <c r="AL481" s="409"/>
      <c r="AM481" s="295">
        <f>SUM(Y481:AL481)</f>
        <v>0</v>
      </c>
    </row>
    <row r="482" spans="1:39" s="282" customFormat="1" ht="15" outlineLevel="1">
      <c r="A482" s="508"/>
      <c r="B482" s="314" t="s">
        <v>259</v>
      </c>
      <c r="C482" s="290" t="s">
        <v>163</v>
      </c>
      <c r="D482" s="294"/>
      <c r="E482" s="294"/>
      <c r="F482" s="294"/>
      <c r="G482" s="294"/>
      <c r="H482" s="294"/>
      <c r="I482" s="294"/>
      <c r="J482" s="294"/>
      <c r="K482" s="294"/>
      <c r="L482" s="294"/>
      <c r="M482" s="294"/>
      <c r="N482" s="467"/>
      <c r="O482" s="294"/>
      <c r="P482" s="294"/>
      <c r="Q482" s="294"/>
      <c r="R482" s="294"/>
      <c r="S482" s="294"/>
      <c r="T482" s="294"/>
      <c r="U482" s="294"/>
      <c r="V482" s="294"/>
      <c r="W482" s="294"/>
      <c r="X482" s="294"/>
      <c r="Y482" s="410">
        <f>Y481</f>
        <v>0</v>
      </c>
      <c r="Z482" s="410">
        <f>Z481</f>
        <v>0</v>
      </c>
      <c r="AA482" s="410">
        <f t="shared" ref="AA482:AL482" si="147">AA481</f>
        <v>0</v>
      </c>
      <c r="AB482" s="410">
        <f t="shared" si="147"/>
        <v>0</v>
      </c>
      <c r="AC482" s="410">
        <f t="shared" si="147"/>
        <v>0</v>
      </c>
      <c r="AD482" s="410">
        <f t="shared" si="147"/>
        <v>0</v>
      </c>
      <c r="AE482" s="410">
        <f t="shared" si="147"/>
        <v>0</v>
      </c>
      <c r="AF482" s="410">
        <f t="shared" si="147"/>
        <v>0</v>
      </c>
      <c r="AG482" s="410">
        <f t="shared" si="147"/>
        <v>0</v>
      </c>
      <c r="AH482" s="410">
        <f t="shared" si="147"/>
        <v>0</v>
      </c>
      <c r="AI482" s="410">
        <f t="shared" si="147"/>
        <v>0</v>
      </c>
      <c r="AJ482" s="410">
        <f t="shared" si="147"/>
        <v>0</v>
      </c>
      <c r="AK482" s="410">
        <f t="shared" si="147"/>
        <v>0</v>
      </c>
      <c r="AL482" s="410">
        <f t="shared" si="147"/>
        <v>0</v>
      </c>
      <c r="AM482" s="296"/>
    </row>
    <row r="483" spans="1:39" s="282" customFormat="1" ht="15" outlineLevel="1">
      <c r="A483" s="508"/>
      <c r="B483" s="314"/>
      <c r="C483" s="304"/>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411"/>
      <c r="Z483" s="411"/>
      <c r="AA483" s="411"/>
      <c r="AB483" s="411"/>
      <c r="AC483" s="411"/>
      <c r="AD483" s="411"/>
      <c r="AE483" s="411"/>
      <c r="AF483" s="411"/>
      <c r="AG483" s="411"/>
      <c r="AH483" s="411"/>
      <c r="AI483" s="411"/>
      <c r="AJ483" s="411"/>
      <c r="AK483" s="411"/>
      <c r="AL483" s="411"/>
      <c r="AM483" s="305"/>
    </row>
    <row r="484" spans="1:39" s="282" customFormat="1" ht="15" outlineLevel="1">
      <c r="A484" s="508">
        <v>25</v>
      </c>
      <c r="B484" s="313" t="s">
        <v>21</v>
      </c>
      <c r="C484" s="290" t="s">
        <v>25</v>
      </c>
      <c r="D484" s="294"/>
      <c r="E484" s="294"/>
      <c r="F484" s="294"/>
      <c r="G484" s="294"/>
      <c r="H484" s="294"/>
      <c r="I484" s="294"/>
      <c r="J484" s="294"/>
      <c r="K484" s="294"/>
      <c r="L484" s="294"/>
      <c r="M484" s="294"/>
      <c r="N484" s="294">
        <v>0</v>
      </c>
      <c r="O484" s="294"/>
      <c r="P484" s="294"/>
      <c r="Q484" s="294"/>
      <c r="R484" s="294"/>
      <c r="S484" s="294"/>
      <c r="T484" s="294"/>
      <c r="U484" s="294"/>
      <c r="V484" s="294"/>
      <c r="W484" s="294"/>
      <c r="X484" s="294"/>
      <c r="Y484" s="414"/>
      <c r="Z484" s="414"/>
      <c r="AA484" s="414"/>
      <c r="AB484" s="414"/>
      <c r="AC484" s="414"/>
      <c r="AD484" s="414"/>
      <c r="AE484" s="414"/>
      <c r="AF484" s="414"/>
      <c r="AG484" s="414"/>
      <c r="AH484" s="414"/>
      <c r="AI484" s="414"/>
      <c r="AJ484" s="414"/>
      <c r="AK484" s="414"/>
      <c r="AL484" s="414"/>
      <c r="AM484" s="295">
        <f>SUM(Y484:AL484)</f>
        <v>0</v>
      </c>
    </row>
    <row r="485" spans="1:39" s="282" customFormat="1" ht="15" outlineLevel="1">
      <c r="A485" s="508"/>
      <c r="B485" s="314" t="s">
        <v>259</v>
      </c>
      <c r="C485" s="290" t="s">
        <v>163</v>
      </c>
      <c r="D485" s="294"/>
      <c r="E485" s="294"/>
      <c r="F485" s="294"/>
      <c r="G485" s="294"/>
      <c r="H485" s="294"/>
      <c r="I485" s="294"/>
      <c r="J485" s="294"/>
      <c r="K485" s="294"/>
      <c r="L485" s="294"/>
      <c r="M485" s="294"/>
      <c r="N485" s="294">
        <f>N484</f>
        <v>0</v>
      </c>
      <c r="O485" s="294"/>
      <c r="P485" s="294"/>
      <c r="Q485" s="294"/>
      <c r="R485" s="294"/>
      <c r="S485" s="294"/>
      <c r="T485" s="294"/>
      <c r="U485" s="294"/>
      <c r="V485" s="294"/>
      <c r="W485" s="294"/>
      <c r="X485" s="294"/>
      <c r="Y485" s="410">
        <f>Y484</f>
        <v>0</v>
      </c>
      <c r="Z485" s="410">
        <f>Z484</f>
        <v>0</v>
      </c>
      <c r="AA485" s="410">
        <f t="shared" ref="AA485:AL485" si="148">AA484</f>
        <v>0</v>
      </c>
      <c r="AB485" s="410">
        <f t="shared" si="148"/>
        <v>0</v>
      </c>
      <c r="AC485" s="410">
        <f t="shared" si="148"/>
        <v>0</v>
      </c>
      <c r="AD485" s="410">
        <f t="shared" si="148"/>
        <v>0</v>
      </c>
      <c r="AE485" s="410">
        <f t="shared" si="148"/>
        <v>0</v>
      </c>
      <c r="AF485" s="410">
        <f t="shared" si="148"/>
        <v>0</v>
      </c>
      <c r="AG485" s="410">
        <f t="shared" si="148"/>
        <v>0</v>
      </c>
      <c r="AH485" s="410">
        <f t="shared" si="148"/>
        <v>0</v>
      </c>
      <c r="AI485" s="410">
        <f t="shared" si="148"/>
        <v>0</v>
      </c>
      <c r="AJ485" s="410">
        <f t="shared" si="148"/>
        <v>0</v>
      </c>
      <c r="AK485" s="410">
        <f t="shared" si="148"/>
        <v>0</v>
      </c>
      <c r="AL485" s="410">
        <f t="shared" si="148"/>
        <v>0</v>
      </c>
      <c r="AM485" s="310"/>
    </row>
    <row r="486" spans="1:39" s="282" customFormat="1" ht="15" outlineLevel="1">
      <c r="A486" s="508"/>
      <c r="B486" s="313"/>
      <c r="C486" s="311"/>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415"/>
      <c r="Z486" s="416"/>
      <c r="AA486" s="415"/>
      <c r="AB486" s="415"/>
      <c r="AC486" s="415"/>
      <c r="AD486" s="415"/>
      <c r="AE486" s="415"/>
      <c r="AF486" s="415"/>
      <c r="AG486" s="415"/>
      <c r="AH486" s="415"/>
      <c r="AI486" s="415"/>
      <c r="AJ486" s="415"/>
      <c r="AK486" s="415"/>
      <c r="AL486" s="415"/>
      <c r="AM486" s="312"/>
    </row>
    <row r="487" spans="1:39" ht="15.75" outlineLevel="1">
      <c r="A487" s="509"/>
      <c r="B487" s="287" t="s">
        <v>15</v>
      </c>
      <c r="C487" s="319"/>
      <c r="D487" s="289"/>
      <c r="E487" s="288"/>
      <c r="F487" s="288"/>
      <c r="G487" s="288"/>
      <c r="H487" s="288"/>
      <c r="I487" s="288"/>
      <c r="J487" s="288"/>
      <c r="K487" s="288"/>
      <c r="L487" s="288"/>
      <c r="M487" s="288"/>
      <c r="N487" s="290"/>
      <c r="O487" s="288"/>
      <c r="P487" s="288"/>
      <c r="Q487" s="288"/>
      <c r="R487" s="288"/>
      <c r="S487" s="288"/>
      <c r="T487" s="288"/>
      <c r="U487" s="288"/>
      <c r="V487" s="288"/>
      <c r="W487" s="288"/>
      <c r="X487" s="288"/>
      <c r="Y487" s="413"/>
      <c r="Z487" s="413"/>
      <c r="AA487" s="413"/>
      <c r="AB487" s="413"/>
      <c r="AC487" s="413"/>
      <c r="AD487" s="413"/>
      <c r="AE487" s="413"/>
      <c r="AF487" s="413"/>
      <c r="AG487" s="413"/>
      <c r="AH487" s="413"/>
      <c r="AI487" s="413"/>
      <c r="AJ487" s="413"/>
      <c r="AK487" s="413"/>
      <c r="AL487" s="413"/>
      <c r="AM487" s="291"/>
    </row>
    <row r="488" spans="1:39" ht="15" outlineLevel="1">
      <c r="A488" s="508">
        <v>26</v>
      </c>
      <c r="B488" s="320" t="s">
        <v>16</v>
      </c>
      <c r="C488" s="290" t="s">
        <v>25</v>
      </c>
      <c r="D488" s="294"/>
      <c r="E488" s="294"/>
      <c r="F488" s="294"/>
      <c r="G488" s="294"/>
      <c r="H488" s="294"/>
      <c r="I488" s="294"/>
      <c r="J488" s="294"/>
      <c r="K488" s="294"/>
      <c r="L488" s="294"/>
      <c r="M488" s="294"/>
      <c r="N488" s="294">
        <v>12</v>
      </c>
      <c r="O488" s="294"/>
      <c r="P488" s="294"/>
      <c r="Q488" s="294"/>
      <c r="R488" s="294"/>
      <c r="S488" s="294"/>
      <c r="T488" s="294"/>
      <c r="U488" s="294"/>
      <c r="V488" s="294"/>
      <c r="W488" s="294"/>
      <c r="X488" s="294"/>
      <c r="Y488" s="425"/>
      <c r="Z488" s="414"/>
      <c r="AA488" s="414"/>
      <c r="AB488" s="414"/>
      <c r="AC488" s="414"/>
      <c r="AD488" s="414"/>
      <c r="AE488" s="414"/>
      <c r="AF488" s="414"/>
      <c r="AG488" s="414"/>
      <c r="AH488" s="414"/>
      <c r="AI488" s="414"/>
      <c r="AJ488" s="414"/>
      <c r="AK488" s="414"/>
      <c r="AL488" s="414"/>
      <c r="AM488" s="295">
        <f>SUM(Y488:AL488)</f>
        <v>0</v>
      </c>
    </row>
    <row r="489" spans="1:39" ht="15" outlineLevel="1">
      <c r="B489" s="293" t="s">
        <v>259</v>
      </c>
      <c r="C489" s="290" t="s">
        <v>163</v>
      </c>
      <c r="D489" s="294"/>
      <c r="E489" s="294"/>
      <c r="F489" s="294"/>
      <c r="G489" s="294"/>
      <c r="H489" s="294"/>
      <c r="I489" s="294"/>
      <c r="J489" s="294"/>
      <c r="K489" s="294"/>
      <c r="L489" s="294"/>
      <c r="M489" s="294"/>
      <c r="N489" s="294">
        <f>N488</f>
        <v>12</v>
      </c>
      <c r="O489" s="294"/>
      <c r="P489" s="294"/>
      <c r="Q489" s="294"/>
      <c r="R489" s="294"/>
      <c r="S489" s="294"/>
      <c r="T489" s="294"/>
      <c r="U489" s="294"/>
      <c r="V489" s="294"/>
      <c r="W489" s="294"/>
      <c r="X489" s="294"/>
      <c r="Y489" s="410">
        <f>Y488</f>
        <v>0</v>
      </c>
      <c r="Z489" s="410">
        <f>Z488</f>
        <v>0</v>
      </c>
      <c r="AA489" s="410">
        <f t="shared" ref="AA489:AL489" si="149">AA488</f>
        <v>0</v>
      </c>
      <c r="AB489" s="410">
        <f t="shared" si="149"/>
        <v>0</v>
      </c>
      <c r="AC489" s="410">
        <f t="shared" si="149"/>
        <v>0</v>
      </c>
      <c r="AD489" s="410">
        <f t="shared" si="149"/>
        <v>0</v>
      </c>
      <c r="AE489" s="410">
        <f t="shared" si="149"/>
        <v>0</v>
      </c>
      <c r="AF489" s="410">
        <f t="shared" si="149"/>
        <v>0</v>
      </c>
      <c r="AG489" s="410">
        <f t="shared" si="149"/>
        <v>0</v>
      </c>
      <c r="AH489" s="410">
        <f t="shared" si="149"/>
        <v>0</v>
      </c>
      <c r="AI489" s="410">
        <f t="shared" si="149"/>
        <v>0</v>
      </c>
      <c r="AJ489" s="410">
        <f t="shared" si="149"/>
        <v>0</v>
      </c>
      <c r="AK489" s="410">
        <f t="shared" si="149"/>
        <v>0</v>
      </c>
      <c r="AL489" s="410">
        <f t="shared" si="149"/>
        <v>0</v>
      </c>
      <c r="AM489" s="305"/>
    </row>
    <row r="490" spans="1:39" ht="15" outlineLevel="1">
      <c r="A490" s="511"/>
      <c r="B490" s="321"/>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422"/>
      <c r="Z490" s="423"/>
      <c r="AA490" s="423"/>
      <c r="AB490" s="423"/>
      <c r="AC490" s="423"/>
      <c r="AD490" s="423"/>
      <c r="AE490" s="423"/>
      <c r="AF490" s="423"/>
      <c r="AG490" s="423"/>
      <c r="AH490" s="423"/>
      <c r="AI490" s="423"/>
      <c r="AJ490" s="423"/>
      <c r="AK490" s="423"/>
      <c r="AL490" s="423"/>
      <c r="AM490" s="296"/>
    </row>
    <row r="491" spans="1:39" ht="15" outlineLevel="1">
      <c r="A491" s="508">
        <v>27</v>
      </c>
      <c r="B491" s="320" t="s">
        <v>17</v>
      </c>
      <c r="C491" s="290" t="s">
        <v>25</v>
      </c>
      <c r="D491" s="294"/>
      <c r="E491" s="294"/>
      <c r="F491" s="294"/>
      <c r="G491" s="294"/>
      <c r="H491" s="294"/>
      <c r="I491" s="294"/>
      <c r="J491" s="294"/>
      <c r="K491" s="294"/>
      <c r="L491" s="294"/>
      <c r="M491" s="294"/>
      <c r="N491" s="294">
        <v>12</v>
      </c>
      <c r="O491" s="294"/>
      <c r="P491" s="294"/>
      <c r="Q491" s="294"/>
      <c r="R491" s="294"/>
      <c r="S491" s="294"/>
      <c r="T491" s="294"/>
      <c r="U491" s="294"/>
      <c r="V491" s="294"/>
      <c r="W491" s="294"/>
      <c r="X491" s="294"/>
      <c r="Y491" s="425"/>
      <c r="Z491" s="414"/>
      <c r="AA491" s="414"/>
      <c r="AB491" s="414"/>
      <c r="AC491" s="414"/>
      <c r="AD491" s="414"/>
      <c r="AE491" s="414"/>
      <c r="AF491" s="414"/>
      <c r="AG491" s="414"/>
      <c r="AH491" s="414"/>
      <c r="AI491" s="414"/>
      <c r="AJ491" s="414"/>
      <c r="AK491" s="414"/>
      <c r="AL491" s="414"/>
      <c r="AM491" s="295">
        <f>SUM(Y491:AL491)</f>
        <v>0</v>
      </c>
    </row>
    <row r="492" spans="1:39" ht="15" outlineLevel="1">
      <c r="B492" s="293" t="s">
        <v>259</v>
      </c>
      <c r="C492" s="290" t="s">
        <v>163</v>
      </c>
      <c r="D492" s="294"/>
      <c r="E492" s="294"/>
      <c r="F492" s="294"/>
      <c r="G492" s="294"/>
      <c r="H492" s="294"/>
      <c r="I492" s="294"/>
      <c r="J492" s="294"/>
      <c r="K492" s="294"/>
      <c r="L492" s="294"/>
      <c r="M492" s="294"/>
      <c r="N492" s="294">
        <f>N491</f>
        <v>12</v>
      </c>
      <c r="O492" s="294"/>
      <c r="P492" s="294"/>
      <c r="Q492" s="294"/>
      <c r="R492" s="294"/>
      <c r="S492" s="294"/>
      <c r="T492" s="294"/>
      <c r="U492" s="294"/>
      <c r="V492" s="294"/>
      <c r="W492" s="294"/>
      <c r="X492" s="294"/>
      <c r="Y492" s="410">
        <f>Y491</f>
        <v>0</v>
      </c>
      <c r="Z492" s="410">
        <f>Z491</f>
        <v>0</v>
      </c>
      <c r="AA492" s="410">
        <f t="shared" ref="AA492:AL492" si="150">AA491</f>
        <v>0</v>
      </c>
      <c r="AB492" s="410">
        <f t="shared" si="150"/>
        <v>0</v>
      </c>
      <c r="AC492" s="410">
        <f t="shared" si="150"/>
        <v>0</v>
      </c>
      <c r="AD492" s="410">
        <f t="shared" si="150"/>
        <v>0</v>
      </c>
      <c r="AE492" s="410">
        <f t="shared" si="150"/>
        <v>0</v>
      </c>
      <c r="AF492" s="410">
        <f t="shared" si="150"/>
        <v>0</v>
      </c>
      <c r="AG492" s="410">
        <f t="shared" si="150"/>
        <v>0</v>
      </c>
      <c r="AH492" s="410">
        <f t="shared" si="150"/>
        <v>0</v>
      </c>
      <c r="AI492" s="410">
        <f t="shared" si="150"/>
        <v>0</v>
      </c>
      <c r="AJ492" s="410">
        <f t="shared" si="150"/>
        <v>0</v>
      </c>
      <c r="AK492" s="410">
        <f t="shared" si="150"/>
        <v>0</v>
      </c>
      <c r="AL492" s="410">
        <f t="shared" si="150"/>
        <v>0</v>
      </c>
      <c r="AM492" s="305"/>
    </row>
    <row r="493" spans="1:39" ht="15.75" outlineLevel="1">
      <c r="A493" s="511"/>
      <c r="B493" s="322"/>
      <c r="C493" s="299"/>
      <c r="D493" s="290"/>
      <c r="E493" s="290"/>
      <c r="F493" s="290"/>
      <c r="G493" s="290"/>
      <c r="H493" s="290"/>
      <c r="I493" s="290"/>
      <c r="J493" s="290"/>
      <c r="K493" s="290"/>
      <c r="L493" s="290"/>
      <c r="M493" s="290"/>
      <c r="N493" s="299"/>
      <c r="O493" s="290"/>
      <c r="P493" s="290"/>
      <c r="Q493" s="290"/>
      <c r="R493" s="290"/>
      <c r="S493" s="290"/>
      <c r="T493" s="290"/>
      <c r="U493" s="290"/>
      <c r="V493" s="290"/>
      <c r="W493" s="290"/>
      <c r="X493" s="290"/>
      <c r="Y493" s="411"/>
      <c r="Z493" s="411"/>
      <c r="AA493" s="411"/>
      <c r="AB493" s="411"/>
      <c r="AC493" s="411"/>
      <c r="AD493" s="411"/>
      <c r="AE493" s="411"/>
      <c r="AF493" s="411"/>
      <c r="AG493" s="411"/>
      <c r="AH493" s="411"/>
      <c r="AI493" s="411"/>
      <c r="AJ493" s="411"/>
      <c r="AK493" s="411"/>
      <c r="AL493" s="411"/>
      <c r="AM493" s="305"/>
    </row>
    <row r="494" spans="1:39" ht="15" outlineLevel="1">
      <c r="A494" s="508">
        <v>28</v>
      </c>
      <c r="B494" s="320" t="s">
        <v>18</v>
      </c>
      <c r="C494" s="290" t="s">
        <v>25</v>
      </c>
      <c r="D494" s="294"/>
      <c r="E494" s="294"/>
      <c r="F494" s="294"/>
      <c r="G494" s="294"/>
      <c r="H494" s="294"/>
      <c r="I494" s="294"/>
      <c r="J494" s="294"/>
      <c r="K494" s="294"/>
      <c r="L494" s="294"/>
      <c r="M494" s="294"/>
      <c r="N494" s="294">
        <v>0</v>
      </c>
      <c r="O494" s="294"/>
      <c r="P494" s="294"/>
      <c r="Q494" s="294"/>
      <c r="R494" s="294"/>
      <c r="S494" s="294"/>
      <c r="T494" s="294"/>
      <c r="U494" s="294"/>
      <c r="V494" s="294"/>
      <c r="W494" s="294"/>
      <c r="X494" s="294"/>
      <c r="Y494" s="425"/>
      <c r="Z494" s="414"/>
      <c r="AA494" s="414"/>
      <c r="AB494" s="414"/>
      <c r="AC494" s="414"/>
      <c r="AD494" s="414"/>
      <c r="AE494" s="414"/>
      <c r="AF494" s="414"/>
      <c r="AG494" s="414"/>
      <c r="AH494" s="414"/>
      <c r="AI494" s="414"/>
      <c r="AJ494" s="414"/>
      <c r="AK494" s="414"/>
      <c r="AL494" s="414"/>
      <c r="AM494" s="295">
        <f>SUM(Y494:AL494)</f>
        <v>0</v>
      </c>
    </row>
    <row r="495" spans="1:39" ht="15" outlineLevel="1">
      <c r="B495" s="293" t="s">
        <v>259</v>
      </c>
      <c r="C495" s="290" t="s">
        <v>163</v>
      </c>
      <c r="D495" s="294"/>
      <c r="E495" s="294"/>
      <c r="F495" s="294"/>
      <c r="G495" s="294"/>
      <c r="H495" s="294"/>
      <c r="I495" s="294"/>
      <c r="J495" s="294"/>
      <c r="K495" s="294"/>
      <c r="L495" s="294"/>
      <c r="M495" s="294"/>
      <c r="N495" s="294">
        <f>N494</f>
        <v>0</v>
      </c>
      <c r="O495" s="294"/>
      <c r="P495" s="294"/>
      <c r="Q495" s="294"/>
      <c r="R495" s="294"/>
      <c r="S495" s="294"/>
      <c r="T495" s="294"/>
      <c r="U495" s="294"/>
      <c r="V495" s="294"/>
      <c r="W495" s="294"/>
      <c r="X495" s="294"/>
      <c r="Y495" s="410">
        <f>Y494</f>
        <v>0</v>
      </c>
      <c r="Z495" s="410">
        <f>Z494</f>
        <v>0</v>
      </c>
      <c r="AA495" s="410">
        <f t="shared" ref="AA495:AL495" si="151">AA494</f>
        <v>0</v>
      </c>
      <c r="AB495" s="410">
        <f t="shared" si="151"/>
        <v>0</v>
      </c>
      <c r="AC495" s="410">
        <f t="shared" si="151"/>
        <v>0</v>
      </c>
      <c r="AD495" s="410">
        <f t="shared" si="151"/>
        <v>0</v>
      </c>
      <c r="AE495" s="410">
        <f t="shared" si="151"/>
        <v>0</v>
      </c>
      <c r="AF495" s="410">
        <f t="shared" si="151"/>
        <v>0</v>
      </c>
      <c r="AG495" s="410">
        <f t="shared" si="151"/>
        <v>0</v>
      </c>
      <c r="AH495" s="410">
        <f t="shared" si="151"/>
        <v>0</v>
      </c>
      <c r="AI495" s="410">
        <f t="shared" si="151"/>
        <v>0</v>
      </c>
      <c r="AJ495" s="410">
        <f t="shared" si="151"/>
        <v>0</v>
      </c>
      <c r="AK495" s="410">
        <f t="shared" si="151"/>
        <v>0</v>
      </c>
      <c r="AL495" s="410">
        <f t="shared" si="151"/>
        <v>0</v>
      </c>
      <c r="AM495" s="296"/>
    </row>
    <row r="496" spans="1:39" ht="15" outlineLevel="1">
      <c r="A496" s="511"/>
      <c r="B496" s="321"/>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411"/>
      <c r="Z496" s="411"/>
      <c r="AA496" s="411"/>
      <c r="AB496" s="411"/>
      <c r="AC496" s="411"/>
      <c r="AD496" s="411"/>
      <c r="AE496" s="411"/>
      <c r="AF496" s="411"/>
      <c r="AG496" s="411"/>
      <c r="AH496" s="411"/>
      <c r="AI496" s="411"/>
      <c r="AJ496" s="411"/>
      <c r="AK496" s="411"/>
      <c r="AL496" s="411"/>
      <c r="AM496" s="305"/>
    </row>
    <row r="497" spans="1:39" ht="15" outlineLevel="1">
      <c r="A497" s="508">
        <v>29</v>
      </c>
      <c r="B497" s="323" t="s">
        <v>19</v>
      </c>
      <c r="C497" s="290" t="s">
        <v>25</v>
      </c>
      <c r="D497" s="294"/>
      <c r="E497" s="294"/>
      <c r="F497" s="294"/>
      <c r="G497" s="294"/>
      <c r="H497" s="294"/>
      <c r="I497" s="294"/>
      <c r="J497" s="294"/>
      <c r="K497" s="294"/>
      <c r="L497" s="294"/>
      <c r="M497" s="294"/>
      <c r="N497" s="294">
        <v>0</v>
      </c>
      <c r="O497" s="294"/>
      <c r="P497" s="294"/>
      <c r="Q497" s="294"/>
      <c r="R497" s="294"/>
      <c r="S497" s="294"/>
      <c r="T497" s="294"/>
      <c r="U497" s="294"/>
      <c r="V497" s="294"/>
      <c r="W497" s="294"/>
      <c r="X497" s="294"/>
      <c r="Y497" s="425"/>
      <c r="Z497" s="414"/>
      <c r="AA497" s="414"/>
      <c r="AB497" s="414"/>
      <c r="AC497" s="414"/>
      <c r="AD497" s="414"/>
      <c r="AE497" s="414"/>
      <c r="AF497" s="414"/>
      <c r="AG497" s="414"/>
      <c r="AH497" s="414"/>
      <c r="AI497" s="414"/>
      <c r="AJ497" s="414"/>
      <c r="AK497" s="414"/>
      <c r="AL497" s="414"/>
      <c r="AM497" s="295">
        <f>SUM(Y497:AL497)</f>
        <v>0</v>
      </c>
    </row>
    <row r="498" spans="1:39" ht="15" outlineLevel="1">
      <c r="B498" s="323" t="s">
        <v>259</v>
      </c>
      <c r="C498" s="290" t="s">
        <v>163</v>
      </c>
      <c r="D498" s="294"/>
      <c r="E498" s="294"/>
      <c r="F498" s="294"/>
      <c r="G498" s="294"/>
      <c r="H498" s="294"/>
      <c r="I498" s="294"/>
      <c r="J498" s="294"/>
      <c r="K498" s="294"/>
      <c r="L498" s="294"/>
      <c r="M498" s="294"/>
      <c r="N498" s="294">
        <f>N497</f>
        <v>0</v>
      </c>
      <c r="O498" s="294"/>
      <c r="P498" s="294"/>
      <c r="Q498" s="294"/>
      <c r="R498" s="294"/>
      <c r="S498" s="294"/>
      <c r="T498" s="294"/>
      <c r="U498" s="294"/>
      <c r="V498" s="294"/>
      <c r="W498" s="294"/>
      <c r="X498" s="294"/>
      <c r="Y498" s="410">
        <f>Y497</f>
        <v>0</v>
      </c>
      <c r="Z498" s="410">
        <f t="shared" ref="Z498:AL498" si="152">Z497</f>
        <v>0</v>
      </c>
      <c r="AA498" s="410">
        <f t="shared" si="152"/>
        <v>0</v>
      </c>
      <c r="AB498" s="410">
        <f t="shared" si="152"/>
        <v>0</v>
      </c>
      <c r="AC498" s="410">
        <f t="shared" si="152"/>
        <v>0</v>
      </c>
      <c r="AD498" s="410">
        <f t="shared" si="152"/>
        <v>0</v>
      </c>
      <c r="AE498" s="410">
        <f t="shared" si="152"/>
        <v>0</v>
      </c>
      <c r="AF498" s="410">
        <f t="shared" si="152"/>
        <v>0</v>
      </c>
      <c r="AG498" s="410">
        <f t="shared" si="152"/>
        <v>0</v>
      </c>
      <c r="AH498" s="410">
        <f t="shared" si="152"/>
        <v>0</v>
      </c>
      <c r="AI498" s="410">
        <f t="shared" si="152"/>
        <v>0</v>
      </c>
      <c r="AJ498" s="410">
        <f t="shared" si="152"/>
        <v>0</v>
      </c>
      <c r="AK498" s="410">
        <f t="shared" si="152"/>
        <v>0</v>
      </c>
      <c r="AL498" s="410">
        <f t="shared" si="152"/>
        <v>0</v>
      </c>
      <c r="AM498" s="296"/>
    </row>
    <row r="499" spans="1:39" ht="15" outlineLevel="1">
      <c r="B499" s="323"/>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422"/>
      <c r="Z499" s="422"/>
      <c r="AA499" s="422"/>
      <c r="AB499" s="422"/>
      <c r="AC499" s="422"/>
      <c r="AD499" s="422"/>
      <c r="AE499" s="422"/>
      <c r="AF499" s="422"/>
      <c r="AG499" s="422"/>
      <c r="AH499" s="422"/>
      <c r="AI499" s="422"/>
      <c r="AJ499" s="422"/>
      <c r="AK499" s="422"/>
      <c r="AL499" s="422"/>
      <c r="AM499" s="312"/>
    </row>
    <row r="500" spans="1:39" s="282" customFormat="1" ht="15" outlineLevel="1">
      <c r="A500" s="508">
        <v>30</v>
      </c>
      <c r="B500" s="313" t="s">
        <v>488</v>
      </c>
      <c r="C500" s="290" t="s">
        <v>25</v>
      </c>
      <c r="D500" s="294"/>
      <c r="E500" s="294"/>
      <c r="F500" s="294"/>
      <c r="G500" s="294"/>
      <c r="H500" s="294"/>
      <c r="I500" s="294"/>
      <c r="J500" s="294"/>
      <c r="K500" s="294"/>
      <c r="L500" s="294"/>
      <c r="M500" s="294"/>
      <c r="N500" s="294">
        <v>0</v>
      </c>
      <c r="O500" s="294"/>
      <c r="P500" s="294"/>
      <c r="Q500" s="294"/>
      <c r="R500" s="294"/>
      <c r="S500" s="294"/>
      <c r="T500" s="294"/>
      <c r="U500" s="294"/>
      <c r="V500" s="294"/>
      <c r="W500" s="294"/>
      <c r="X500" s="294"/>
      <c r="Y500" s="409"/>
      <c r="Z500" s="409"/>
      <c r="AA500" s="409"/>
      <c r="AB500" s="409"/>
      <c r="AC500" s="409"/>
      <c r="AD500" s="409"/>
      <c r="AE500" s="409"/>
      <c r="AF500" s="409"/>
      <c r="AG500" s="409"/>
      <c r="AH500" s="409"/>
      <c r="AI500" s="409"/>
      <c r="AJ500" s="409"/>
      <c r="AK500" s="409"/>
      <c r="AL500" s="409"/>
      <c r="AM500" s="295">
        <f>SUM(Y500:AL500)</f>
        <v>0</v>
      </c>
    </row>
    <row r="501" spans="1:39" s="282" customFormat="1" ht="15" outlineLevel="1">
      <c r="A501" s="508"/>
      <c r="B501" s="323" t="s">
        <v>259</v>
      </c>
      <c r="C501" s="290" t="s">
        <v>163</v>
      </c>
      <c r="D501" s="294"/>
      <c r="E501" s="294"/>
      <c r="F501" s="294"/>
      <c r="G501" s="294"/>
      <c r="H501" s="294"/>
      <c r="I501" s="294"/>
      <c r="J501" s="294"/>
      <c r="K501" s="294"/>
      <c r="L501" s="294"/>
      <c r="M501" s="294"/>
      <c r="N501" s="294">
        <f>N500</f>
        <v>0</v>
      </c>
      <c r="O501" s="294"/>
      <c r="P501" s="294"/>
      <c r="Q501" s="294"/>
      <c r="R501" s="294"/>
      <c r="S501" s="294"/>
      <c r="T501" s="294"/>
      <c r="U501" s="294"/>
      <c r="V501" s="294"/>
      <c r="W501" s="294"/>
      <c r="X501" s="294"/>
      <c r="Y501" s="410">
        <f>Y500</f>
        <v>0</v>
      </c>
      <c r="Z501" s="410">
        <f t="shared" ref="Z501:AL501" si="153">Z500</f>
        <v>0</v>
      </c>
      <c r="AA501" s="410">
        <f t="shared" si="153"/>
        <v>0</v>
      </c>
      <c r="AB501" s="410">
        <f t="shared" si="153"/>
        <v>0</v>
      </c>
      <c r="AC501" s="410">
        <f t="shared" si="153"/>
        <v>0</v>
      </c>
      <c r="AD501" s="410">
        <f t="shared" si="153"/>
        <v>0</v>
      </c>
      <c r="AE501" s="410">
        <f t="shared" si="153"/>
        <v>0</v>
      </c>
      <c r="AF501" s="410">
        <f t="shared" si="153"/>
        <v>0</v>
      </c>
      <c r="AG501" s="410">
        <f t="shared" si="153"/>
        <v>0</v>
      </c>
      <c r="AH501" s="410">
        <f t="shared" si="153"/>
        <v>0</v>
      </c>
      <c r="AI501" s="410">
        <f t="shared" si="153"/>
        <v>0</v>
      </c>
      <c r="AJ501" s="410">
        <f t="shared" si="153"/>
        <v>0</v>
      </c>
      <c r="AK501" s="410">
        <f t="shared" si="153"/>
        <v>0</v>
      </c>
      <c r="AL501" s="410">
        <f t="shared" si="153"/>
        <v>0</v>
      </c>
      <c r="AM501" s="296"/>
    </row>
    <row r="502" spans="1:39" s="282" customFormat="1" ht="15" outlineLevel="1">
      <c r="A502" s="508"/>
      <c r="B502" s="323"/>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411"/>
      <c r="Z502" s="411"/>
      <c r="AA502" s="411"/>
      <c r="AB502" s="411"/>
      <c r="AC502" s="411"/>
      <c r="AD502" s="411"/>
      <c r="AE502" s="411"/>
      <c r="AF502" s="411"/>
      <c r="AG502" s="411"/>
      <c r="AH502" s="411"/>
      <c r="AI502" s="411"/>
      <c r="AJ502" s="411"/>
      <c r="AK502" s="411"/>
      <c r="AL502" s="411"/>
      <c r="AM502" s="312"/>
    </row>
    <row r="503" spans="1:39" s="282" customFormat="1" ht="15.75" outlineLevel="1">
      <c r="A503" s="508"/>
      <c r="B503" s="287" t="s">
        <v>489</v>
      </c>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411"/>
      <c r="Z503" s="411"/>
      <c r="AA503" s="411"/>
      <c r="AB503" s="411"/>
      <c r="AC503" s="411"/>
      <c r="AD503" s="411"/>
      <c r="AE503" s="411"/>
      <c r="AF503" s="411"/>
      <c r="AG503" s="411"/>
      <c r="AH503" s="411"/>
      <c r="AI503" s="411"/>
      <c r="AJ503" s="411"/>
      <c r="AK503" s="411"/>
      <c r="AL503" s="411"/>
      <c r="AM503" s="312"/>
    </row>
    <row r="504" spans="1:39" s="282" customFormat="1" ht="15" outlineLevel="1">
      <c r="A504" s="508">
        <v>31</v>
      </c>
      <c r="B504" s="323" t="s">
        <v>490</v>
      </c>
      <c r="C504" s="290" t="s">
        <v>25</v>
      </c>
      <c r="D504" s="294"/>
      <c r="E504" s="294"/>
      <c r="F504" s="294"/>
      <c r="G504" s="294"/>
      <c r="H504" s="294"/>
      <c r="I504" s="294"/>
      <c r="J504" s="294"/>
      <c r="K504" s="294"/>
      <c r="L504" s="294"/>
      <c r="M504" s="294"/>
      <c r="N504" s="294">
        <v>0</v>
      </c>
      <c r="O504" s="294"/>
      <c r="P504" s="294"/>
      <c r="Q504" s="294"/>
      <c r="R504" s="294"/>
      <c r="S504" s="294"/>
      <c r="T504" s="294"/>
      <c r="U504" s="294"/>
      <c r="V504" s="294"/>
      <c r="W504" s="294"/>
      <c r="X504" s="294"/>
      <c r="Y504" s="409"/>
      <c r="Z504" s="409"/>
      <c r="AA504" s="409"/>
      <c r="AB504" s="409"/>
      <c r="AC504" s="409"/>
      <c r="AD504" s="409"/>
      <c r="AE504" s="409"/>
      <c r="AF504" s="409"/>
      <c r="AG504" s="409"/>
      <c r="AH504" s="409"/>
      <c r="AI504" s="409"/>
      <c r="AJ504" s="409"/>
      <c r="AK504" s="409"/>
      <c r="AL504" s="409"/>
      <c r="AM504" s="295">
        <f>SUM(Y504:AL504)</f>
        <v>0</v>
      </c>
    </row>
    <row r="505" spans="1:39" s="282" customFormat="1" ht="15" outlineLevel="1">
      <c r="A505" s="508"/>
      <c r="B505" s="323" t="s">
        <v>259</v>
      </c>
      <c r="C505" s="290" t="s">
        <v>163</v>
      </c>
      <c r="D505" s="294"/>
      <c r="E505" s="294"/>
      <c r="F505" s="294"/>
      <c r="G505" s="294"/>
      <c r="H505" s="294"/>
      <c r="I505" s="294"/>
      <c r="J505" s="294"/>
      <c r="K505" s="294"/>
      <c r="L505" s="294"/>
      <c r="M505" s="294"/>
      <c r="N505" s="294">
        <f>N504</f>
        <v>0</v>
      </c>
      <c r="O505" s="294"/>
      <c r="P505" s="294"/>
      <c r="Q505" s="294"/>
      <c r="R505" s="294"/>
      <c r="S505" s="294"/>
      <c r="T505" s="294"/>
      <c r="U505" s="294"/>
      <c r="V505" s="294"/>
      <c r="W505" s="294"/>
      <c r="X505" s="294"/>
      <c r="Y505" s="410">
        <f>Y504</f>
        <v>0</v>
      </c>
      <c r="Z505" s="410">
        <f t="shared" ref="Z505:AL505" si="154">Z504</f>
        <v>0</v>
      </c>
      <c r="AA505" s="410">
        <f t="shared" si="154"/>
        <v>0</v>
      </c>
      <c r="AB505" s="410">
        <f t="shared" si="154"/>
        <v>0</v>
      </c>
      <c r="AC505" s="410">
        <f t="shared" si="154"/>
        <v>0</v>
      </c>
      <c r="AD505" s="410">
        <f t="shared" si="154"/>
        <v>0</v>
      </c>
      <c r="AE505" s="410">
        <f t="shared" si="154"/>
        <v>0</v>
      </c>
      <c r="AF505" s="410">
        <f t="shared" si="154"/>
        <v>0</v>
      </c>
      <c r="AG505" s="410">
        <f t="shared" si="154"/>
        <v>0</v>
      </c>
      <c r="AH505" s="410">
        <f t="shared" si="154"/>
        <v>0</v>
      </c>
      <c r="AI505" s="410">
        <f t="shared" si="154"/>
        <v>0</v>
      </c>
      <c r="AJ505" s="410">
        <f t="shared" si="154"/>
        <v>0</v>
      </c>
      <c r="AK505" s="410">
        <f t="shared" si="154"/>
        <v>0</v>
      </c>
      <c r="AL505" s="410">
        <f t="shared" si="154"/>
        <v>0</v>
      </c>
      <c r="AM505" s="296"/>
    </row>
    <row r="506" spans="1:39" s="282" customFormat="1" ht="15" outlineLevel="1">
      <c r="A506" s="508"/>
      <c r="B506" s="323"/>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411"/>
      <c r="Z506" s="411"/>
      <c r="AA506" s="411"/>
      <c r="AB506" s="411"/>
      <c r="AC506" s="411"/>
      <c r="AD506" s="411"/>
      <c r="AE506" s="411"/>
      <c r="AF506" s="411"/>
      <c r="AG506" s="411"/>
      <c r="AH506" s="411"/>
      <c r="AI506" s="411"/>
      <c r="AJ506" s="411"/>
      <c r="AK506" s="411"/>
      <c r="AL506" s="411"/>
      <c r="AM506" s="312"/>
    </row>
    <row r="507" spans="1:39" s="282" customFormat="1" ht="15" outlineLevel="1">
      <c r="A507" s="508">
        <v>32</v>
      </c>
      <c r="B507" s="323" t="s">
        <v>491</v>
      </c>
      <c r="C507" s="290" t="s">
        <v>25</v>
      </c>
      <c r="D507" s="294">
        <f>+'7. Persistence Report'!AT109</f>
        <v>0</v>
      </c>
      <c r="E507" s="294">
        <f>+'7. Persistence Report'!AU109</f>
        <v>0</v>
      </c>
      <c r="F507" s="294">
        <f>+'7. Persistence Report'!AV109</f>
        <v>0</v>
      </c>
      <c r="G507" s="294">
        <f>+'7. Persistence Report'!AW109</f>
        <v>0</v>
      </c>
      <c r="H507" s="294">
        <f>+'7. Persistence Report'!AX109</f>
        <v>0</v>
      </c>
      <c r="I507" s="294">
        <f>+'7. Persistence Report'!AY109</f>
        <v>0</v>
      </c>
      <c r="J507" s="294">
        <f>+'7. Persistence Report'!AZ109</f>
        <v>0</v>
      </c>
      <c r="K507" s="294">
        <f>+'7. Persistence Report'!BA109</f>
        <v>0</v>
      </c>
      <c r="L507" s="294">
        <f>+'7. Persistence Report'!BB109</f>
        <v>0</v>
      </c>
      <c r="M507" s="294">
        <f>+'7. Persistence Report'!BC109</f>
        <v>0</v>
      </c>
      <c r="N507" s="294">
        <v>0</v>
      </c>
      <c r="O507" s="294">
        <f>+'7. Persistence Report'!O109</f>
        <v>1707.258478</v>
      </c>
      <c r="P507" s="294">
        <f>+'7. Persistence Report'!P109</f>
        <v>0</v>
      </c>
      <c r="Q507" s="294">
        <f>+'7. Persistence Report'!Q109</f>
        <v>0</v>
      </c>
      <c r="R507" s="294">
        <f>+'7. Persistence Report'!R109</f>
        <v>0</v>
      </c>
      <c r="S507" s="294">
        <f>+'7. Persistence Report'!S109</f>
        <v>0</v>
      </c>
      <c r="T507" s="294">
        <f>+'7. Persistence Report'!T109</f>
        <v>0</v>
      </c>
      <c r="U507" s="294">
        <f>+'7. Persistence Report'!U109</f>
        <v>0</v>
      </c>
      <c r="V507" s="294">
        <f>+'7. Persistence Report'!V109</f>
        <v>0</v>
      </c>
      <c r="W507" s="294">
        <f>+'7. Persistence Report'!W109</f>
        <v>0</v>
      </c>
      <c r="X507" s="294">
        <f>+'7. Persistence Report'!X109</f>
        <v>0</v>
      </c>
      <c r="Y507" s="409">
        <f>'A. Rate Class Allocations'!M31</f>
        <v>1</v>
      </c>
      <c r="Z507" s="409"/>
      <c r="AA507" s="409"/>
      <c r="AB507" s="409"/>
      <c r="AC507" s="409"/>
      <c r="AD507" s="409"/>
      <c r="AE507" s="409"/>
      <c r="AF507" s="409"/>
      <c r="AG507" s="409"/>
      <c r="AH507" s="409"/>
      <c r="AI507" s="409"/>
      <c r="AJ507" s="409"/>
      <c r="AK507" s="409"/>
      <c r="AL507" s="409"/>
      <c r="AM507" s="295">
        <f>SUM(Y507:AL507)</f>
        <v>1</v>
      </c>
    </row>
    <row r="508" spans="1:39" s="282" customFormat="1" ht="15" outlineLevel="1">
      <c r="A508" s="508"/>
      <c r="B508" s="323" t="s">
        <v>259</v>
      </c>
      <c r="C508" s="290" t="s">
        <v>163</v>
      </c>
      <c r="D508" s="294"/>
      <c r="E508" s="294"/>
      <c r="F508" s="294"/>
      <c r="G508" s="294"/>
      <c r="H508" s="294"/>
      <c r="I508" s="294"/>
      <c r="J508" s="294"/>
      <c r="K508" s="294"/>
      <c r="L508" s="294"/>
      <c r="M508" s="294"/>
      <c r="N508" s="294">
        <f>N507</f>
        <v>0</v>
      </c>
      <c r="O508" s="294"/>
      <c r="P508" s="294"/>
      <c r="Q508" s="294"/>
      <c r="R508" s="294"/>
      <c r="S508" s="294"/>
      <c r="T508" s="294"/>
      <c r="U508" s="294"/>
      <c r="V508" s="294"/>
      <c r="W508" s="294"/>
      <c r="X508" s="294"/>
      <c r="Y508" s="410">
        <f>Y507</f>
        <v>1</v>
      </c>
      <c r="Z508" s="410">
        <f t="shared" ref="Z508:AL508" si="155">Z507</f>
        <v>0</v>
      </c>
      <c r="AA508" s="410">
        <f t="shared" si="155"/>
        <v>0</v>
      </c>
      <c r="AB508" s="410">
        <f t="shared" si="155"/>
        <v>0</v>
      </c>
      <c r="AC508" s="410">
        <f t="shared" si="155"/>
        <v>0</v>
      </c>
      <c r="AD508" s="410">
        <f t="shared" si="155"/>
        <v>0</v>
      </c>
      <c r="AE508" s="410">
        <f t="shared" si="155"/>
        <v>0</v>
      </c>
      <c r="AF508" s="410">
        <f t="shared" si="155"/>
        <v>0</v>
      </c>
      <c r="AG508" s="410">
        <f t="shared" si="155"/>
        <v>0</v>
      </c>
      <c r="AH508" s="410">
        <f t="shared" si="155"/>
        <v>0</v>
      </c>
      <c r="AI508" s="410">
        <f t="shared" si="155"/>
        <v>0</v>
      </c>
      <c r="AJ508" s="410">
        <f t="shared" si="155"/>
        <v>0</v>
      </c>
      <c r="AK508" s="410">
        <f t="shared" si="155"/>
        <v>0</v>
      </c>
      <c r="AL508" s="410">
        <f t="shared" si="155"/>
        <v>0</v>
      </c>
      <c r="AM508" s="296"/>
    </row>
    <row r="509" spans="1:39" s="282" customFormat="1" ht="15" outlineLevel="1">
      <c r="A509" s="508"/>
      <c r="B509" s="323"/>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411"/>
      <c r="Z509" s="411"/>
      <c r="AA509" s="411"/>
      <c r="AB509" s="411"/>
      <c r="AC509" s="411"/>
      <c r="AD509" s="411"/>
      <c r="AE509" s="411"/>
      <c r="AF509" s="411"/>
      <c r="AG509" s="411"/>
      <c r="AH509" s="411"/>
      <c r="AI509" s="411"/>
      <c r="AJ509" s="411"/>
      <c r="AK509" s="411"/>
      <c r="AL509" s="411"/>
      <c r="AM509" s="312"/>
    </row>
    <row r="510" spans="1:39" s="282" customFormat="1" ht="15" outlineLevel="1">
      <c r="A510" s="508">
        <v>33</v>
      </c>
      <c r="B510" s="323" t="s">
        <v>492</v>
      </c>
      <c r="C510" s="290" t="s">
        <v>25</v>
      </c>
      <c r="D510" s="294"/>
      <c r="E510" s="294"/>
      <c r="F510" s="294"/>
      <c r="G510" s="294"/>
      <c r="H510" s="294"/>
      <c r="I510" s="294"/>
      <c r="J510" s="294"/>
      <c r="K510" s="294"/>
      <c r="L510" s="294"/>
      <c r="M510" s="294"/>
      <c r="N510" s="294">
        <v>12</v>
      </c>
      <c r="O510" s="294"/>
      <c r="P510" s="294"/>
      <c r="Q510" s="294"/>
      <c r="R510" s="294"/>
      <c r="S510" s="294"/>
      <c r="T510" s="294"/>
      <c r="U510" s="294"/>
      <c r="V510" s="294"/>
      <c r="W510" s="294"/>
      <c r="X510" s="294"/>
      <c r="Y510" s="409"/>
      <c r="Z510" s="409"/>
      <c r="AA510" s="409"/>
      <c r="AB510" s="409"/>
      <c r="AC510" s="409"/>
      <c r="AD510" s="409"/>
      <c r="AE510" s="409"/>
      <c r="AF510" s="409"/>
      <c r="AG510" s="409"/>
      <c r="AH510" s="409"/>
      <c r="AI510" s="409"/>
      <c r="AJ510" s="409"/>
      <c r="AK510" s="409"/>
      <c r="AL510" s="409"/>
      <c r="AM510" s="295">
        <f>SUM(Y510:AL510)</f>
        <v>0</v>
      </c>
    </row>
    <row r="511" spans="1:39" s="282" customFormat="1" ht="15" outlineLevel="1">
      <c r="A511" s="508"/>
      <c r="B511" s="323" t="s">
        <v>259</v>
      </c>
      <c r="C511" s="290" t="s">
        <v>163</v>
      </c>
      <c r="D511" s="294"/>
      <c r="E511" s="294"/>
      <c r="F511" s="294"/>
      <c r="G511" s="294"/>
      <c r="H511" s="294"/>
      <c r="I511" s="294"/>
      <c r="J511" s="294"/>
      <c r="K511" s="294"/>
      <c r="L511" s="294"/>
      <c r="M511" s="294"/>
      <c r="N511" s="294">
        <f>N510</f>
        <v>12</v>
      </c>
      <c r="O511" s="294"/>
      <c r="P511" s="294"/>
      <c r="Q511" s="294"/>
      <c r="R511" s="294"/>
      <c r="S511" s="294"/>
      <c r="T511" s="294"/>
      <c r="U511" s="294"/>
      <c r="V511" s="294"/>
      <c r="W511" s="294"/>
      <c r="X511" s="294"/>
      <c r="Y511" s="410">
        <f>Y510</f>
        <v>0</v>
      </c>
      <c r="Z511" s="410">
        <f t="shared" ref="Z511:AK511" si="156">Z510</f>
        <v>0</v>
      </c>
      <c r="AA511" s="410">
        <f t="shared" si="156"/>
        <v>0</v>
      </c>
      <c r="AB511" s="410">
        <f t="shared" si="156"/>
        <v>0</v>
      </c>
      <c r="AC511" s="410">
        <f t="shared" si="156"/>
        <v>0</v>
      </c>
      <c r="AD511" s="410">
        <f t="shared" si="156"/>
        <v>0</v>
      </c>
      <c r="AE511" s="410">
        <f t="shared" si="156"/>
        <v>0</v>
      </c>
      <c r="AF511" s="410">
        <f t="shared" si="156"/>
        <v>0</v>
      </c>
      <c r="AG511" s="410">
        <f t="shared" si="156"/>
        <v>0</v>
      </c>
      <c r="AH511" s="410">
        <f t="shared" si="156"/>
        <v>0</v>
      </c>
      <c r="AI511" s="410">
        <f t="shared" si="156"/>
        <v>0</v>
      </c>
      <c r="AJ511" s="410">
        <f t="shared" si="156"/>
        <v>0</v>
      </c>
      <c r="AK511" s="410">
        <f t="shared" si="156"/>
        <v>0</v>
      </c>
      <c r="AL511" s="410">
        <f>AL510</f>
        <v>0</v>
      </c>
      <c r="AM511" s="296"/>
    </row>
    <row r="512" spans="1:39" ht="15" outlineLevel="1">
      <c r="B512" s="314"/>
      <c r="C512" s="324"/>
      <c r="D512" s="290"/>
      <c r="E512" s="290"/>
      <c r="F512" s="290"/>
      <c r="G512" s="290"/>
      <c r="H512" s="290"/>
      <c r="I512" s="290"/>
      <c r="J512" s="290"/>
      <c r="K512" s="290"/>
      <c r="L512" s="290"/>
      <c r="M512" s="290"/>
      <c r="N512" s="299"/>
      <c r="O512" s="290"/>
      <c r="P512" s="325"/>
      <c r="Q512" s="325"/>
      <c r="R512" s="325"/>
      <c r="S512" s="325"/>
      <c r="T512" s="325"/>
      <c r="U512" s="325"/>
      <c r="V512" s="325"/>
      <c r="W512" s="325"/>
      <c r="X512" s="325"/>
      <c r="Y512" s="300"/>
      <c r="Z512" s="300"/>
      <c r="AA512" s="300"/>
      <c r="AB512" s="300"/>
      <c r="AC512" s="300"/>
      <c r="AD512" s="300"/>
      <c r="AE512" s="300"/>
      <c r="AF512" s="300"/>
      <c r="AG512" s="300"/>
      <c r="AH512" s="300"/>
      <c r="AI512" s="300"/>
      <c r="AJ512" s="300"/>
      <c r="AK512" s="300"/>
      <c r="AL512" s="300"/>
      <c r="AM512" s="305"/>
    </row>
    <row r="513" spans="2:41" ht="15.75">
      <c r="B513" s="326" t="s">
        <v>260</v>
      </c>
      <c r="C513" s="328"/>
      <c r="D513" s="328">
        <f>SUM(D408:D511)</f>
        <v>20707877.515112296</v>
      </c>
      <c r="E513" s="328">
        <f t="shared" ref="E513:M513" si="157">SUM(E408:E511)</f>
        <v>19988589.707112294</v>
      </c>
      <c r="F513" s="328">
        <f t="shared" si="157"/>
        <v>19214168.464812297</v>
      </c>
      <c r="G513" s="328">
        <f t="shared" si="157"/>
        <v>18492671.330612294</v>
      </c>
      <c r="H513" s="328">
        <f t="shared" si="157"/>
        <v>17655265.329800237</v>
      </c>
      <c r="I513" s="328">
        <f t="shared" si="157"/>
        <v>17250784.392703999</v>
      </c>
      <c r="J513" s="328">
        <f t="shared" si="157"/>
        <v>16859757.913704</v>
      </c>
      <c r="K513" s="328">
        <f t="shared" si="157"/>
        <v>16857254.882603999</v>
      </c>
      <c r="L513" s="328">
        <f t="shared" si="157"/>
        <v>16144843.060404001</v>
      </c>
      <c r="M513" s="328">
        <f t="shared" si="157"/>
        <v>14054408.376004001</v>
      </c>
      <c r="N513" s="328"/>
      <c r="O513" s="328">
        <f>SUM(O408:O511)</f>
        <v>7703.1514793040269</v>
      </c>
      <c r="P513" s="328">
        <f t="shared" ref="P513:X513" si="158">SUM(P408:P511)</f>
        <v>3712.5563776840268</v>
      </c>
      <c r="Q513" s="328">
        <f t="shared" si="158"/>
        <v>3646.1550211940266</v>
      </c>
      <c r="R513" s="328">
        <f t="shared" si="158"/>
        <v>3406.5334079540266</v>
      </c>
      <c r="S513" s="328">
        <f t="shared" si="158"/>
        <v>3184.9449286199888</v>
      </c>
      <c r="T513" s="328">
        <f t="shared" si="158"/>
        <v>3124.4203311379997</v>
      </c>
      <c r="U513" s="328">
        <f t="shared" si="158"/>
        <v>3073.8622181379997</v>
      </c>
      <c r="V513" s="328">
        <f t="shared" si="158"/>
        <v>3073.5764839679996</v>
      </c>
      <c r="W513" s="328">
        <f t="shared" si="158"/>
        <v>2977.3200872980001</v>
      </c>
      <c r="X513" s="328">
        <f t="shared" si="158"/>
        <v>2716.5868753579998</v>
      </c>
      <c r="Y513" s="328">
        <f>IF(Y407="kWh",SUMPRODUCT(D408:D511,Y408:Y511))</f>
        <v>6897848.1528122956</v>
      </c>
      <c r="Z513" s="328">
        <f>IF(Z407="kWh",SUMPRODUCT(D408:D511,Z408:Z511))</f>
        <v>2547008.8149019997</v>
      </c>
      <c r="AA513" s="328">
        <f>IF(AA407="kW",SUMPRODUCT(N408:N511,O408:O511,AA408:AA511),SUMPRODUCT(D408:D511,AA408:AA511))</f>
        <v>22892.125158888</v>
      </c>
      <c r="AB513" s="328">
        <f>IF(AB407="kW",SUMPRODUCT(N408:N511,O408:O511,AB408:AB511),SUMPRODUCT(D408:D511,AB408:AB511))</f>
        <v>0</v>
      </c>
      <c r="AC513" s="328">
        <f>IF(AC407="kW",SUMPRODUCT(N408:N511,O408:O511,AC408:AC511),SUMPRODUCT(D408:D511,AC408:AC511))</f>
        <v>0</v>
      </c>
      <c r="AD513" s="328">
        <f>IF(AD407="kW",SUMPRODUCT(N408:N511,O408:O511,AD408:AD511),SUMPRODUCT(D408:D511,AD408:AD511))</f>
        <v>0</v>
      </c>
      <c r="AE513" s="328">
        <f>IF(AE407="kW",SUMPRODUCT(N408:N511,O408:O511,AE408:AE511),SUMPRODUCT(D408:D511,AE408:AE511))</f>
        <v>0</v>
      </c>
      <c r="AF513" s="328">
        <f>IF(AF407="kW",SUMPRODUCT(N408:N511,O408:O511,AF408:AF511),SUMPRODUCT(D408:D511,AF408:AF511))</f>
        <v>0</v>
      </c>
      <c r="AG513" s="328">
        <f>IF(AG407="kW",SUMPRODUCT(N408:N511,O408:O511,AG408:AG511),SUMPRODUCT(D408:D511,AG408:AG511))</f>
        <v>0</v>
      </c>
      <c r="AH513" s="328">
        <f>IF(AH407="kW",SUMPRODUCT(N408:N511,O408:O511,AH408:AH511),SUMPRODUCT(D408:D511,AH408:AH511))</f>
        <v>0</v>
      </c>
      <c r="AI513" s="328">
        <f>IF(AI407="kW",SUMPRODUCT(N408:N511,O408:O511,AI408:AI511),SUMPRODUCT(D408:D511,AI408:AI511))</f>
        <v>0</v>
      </c>
      <c r="AJ513" s="328">
        <f>IF(AJ407="kW",SUMPRODUCT(N408:N511,O408:O511,AJ408:AJ511),SUMPRODUCT(D408:D511,AJ408:AJ511))</f>
        <v>0</v>
      </c>
      <c r="AK513" s="328">
        <f>IF(AK407="kW",SUMPRODUCT(N408:N511,O408:O511,AK408:AK511),SUMPRODUCT(D408:D511,AK408:AK511))</f>
        <v>0</v>
      </c>
      <c r="AL513" s="328">
        <f>IF(AL407="kW",SUMPRODUCT(N408:N511,O408:O511,AL408:AL511),SUMPRODUCT(D408:D511,AL408:AL511))</f>
        <v>0</v>
      </c>
      <c r="AM513" s="329"/>
    </row>
    <row r="514" spans="2:41" ht="15.75">
      <c r="B514" s="390" t="s">
        <v>261</v>
      </c>
      <c r="C514" s="391"/>
      <c r="D514" s="391"/>
      <c r="E514" s="391"/>
      <c r="F514" s="391"/>
      <c r="G514" s="391"/>
      <c r="H514" s="391"/>
      <c r="I514" s="391"/>
      <c r="J514" s="391"/>
      <c r="K514" s="391"/>
      <c r="L514" s="391"/>
      <c r="M514" s="391"/>
      <c r="N514" s="391"/>
      <c r="O514" s="391"/>
      <c r="P514" s="391"/>
      <c r="Q514" s="391"/>
      <c r="R514" s="391"/>
      <c r="S514" s="391"/>
      <c r="T514" s="391"/>
      <c r="U514" s="391"/>
      <c r="V514" s="391"/>
      <c r="W514" s="391"/>
      <c r="X514" s="391"/>
      <c r="Y514" s="327">
        <f>HLOOKUP(Y406,'2. LRAMVA Threshold'!$B$42:$Q$53,6,FALSE)</f>
        <v>14896090</v>
      </c>
      <c r="Z514" s="327">
        <f>HLOOKUP(Z406,'2. LRAMVA Threshold'!$B$42:$Q$53,6,FALSE)</f>
        <v>5412016</v>
      </c>
      <c r="AA514" s="327">
        <f>HLOOKUP(AA406,'2. LRAMVA Threshold'!$B$42:$Q$53,6,FALSE)</f>
        <v>53512</v>
      </c>
      <c r="AB514" s="327">
        <f>HLOOKUP(AB406,'2. LRAMVA Threshold'!$B$42:$Q$53,6,FALSE)</f>
        <v>2704</v>
      </c>
      <c r="AC514" s="327">
        <f>HLOOKUP(AC406,'2. LRAMVA Threshold'!$B$42:$Q$53,6,FALSE)</f>
        <v>5133</v>
      </c>
      <c r="AD514" s="327">
        <f>HLOOKUP(AD406,'2. LRAMVA Threshold'!$B$42:$Q$53,6,FALSE)</f>
        <v>885</v>
      </c>
      <c r="AE514" s="327">
        <f>HLOOKUP(AE406,'2. LRAMVA Threshold'!$B$42:$Q$53,6,FALSE)</f>
        <v>28</v>
      </c>
      <c r="AF514" s="327">
        <f>HLOOKUP(AF406,'2. LRAMVA Threshold'!$B$42:$Q$53,6,FALSE)</f>
        <v>65791</v>
      </c>
      <c r="AG514" s="327">
        <f>HLOOKUP(AG406,'2. LRAMVA Threshold'!$B$42:$Q$53,6,FALSE)</f>
        <v>0</v>
      </c>
      <c r="AH514" s="327">
        <f>HLOOKUP(AH406,'2. LRAMVA Threshold'!$B$42:$Q$53,6,FALSE)</f>
        <v>0</v>
      </c>
      <c r="AI514" s="327">
        <f>HLOOKUP(AI406,'2. LRAMVA Threshold'!$B$42:$Q$53,6,FALSE)</f>
        <v>0</v>
      </c>
      <c r="AJ514" s="327">
        <f>HLOOKUP(AJ406,'2. LRAMVA Threshold'!$B$42:$Q$53,6,FALSE)</f>
        <v>0</v>
      </c>
      <c r="AK514" s="327">
        <f>HLOOKUP(AK406,'2. LRAMVA Threshold'!$B$42:$Q$53,6,FALSE)</f>
        <v>0</v>
      </c>
      <c r="AL514" s="327">
        <f>HLOOKUP(AL406,'2. LRAMVA Threshold'!$B$42:$Q$53,6,FALSE)</f>
        <v>0</v>
      </c>
      <c r="AM514" s="392"/>
    </row>
    <row r="515" spans="2:41" ht="15">
      <c r="B515" s="393"/>
      <c r="C515" s="394"/>
      <c r="D515" s="395"/>
      <c r="E515" s="395"/>
      <c r="F515" s="395"/>
      <c r="G515" s="395"/>
      <c r="H515" s="395"/>
      <c r="I515" s="395"/>
      <c r="J515" s="395"/>
      <c r="K515" s="395"/>
      <c r="L515" s="395"/>
      <c r="M515" s="395"/>
      <c r="N515" s="395"/>
      <c r="O515" s="396"/>
      <c r="P515" s="395"/>
      <c r="Q515" s="395"/>
      <c r="R515" s="395"/>
      <c r="S515" s="397"/>
      <c r="T515" s="397"/>
      <c r="U515" s="397"/>
      <c r="V515" s="397"/>
      <c r="W515" s="395"/>
      <c r="X515" s="395"/>
      <c r="Y515" s="398"/>
      <c r="Z515" s="398"/>
      <c r="AA515" s="398"/>
      <c r="AB515" s="398"/>
      <c r="AC515" s="398"/>
      <c r="AD515" s="398"/>
      <c r="AE515" s="398"/>
      <c r="AF515" s="398"/>
      <c r="AG515" s="398"/>
      <c r="AH515" s="398"/>
      <c r="AI515" s="398"/>
      <c r="AJ515" s="398"/>
      <c r="AK515" s="398"/>
      <c r="AL515" s="398"/>
      <c r="AM515" s="399"/>
    </row>
    <row r="516" spans="2:41" ht="15">
      <c r="B516" s="323" t="s">
        <v>167</v>
      </c>
      <c r="C516" s="337"/>
      <c r="D516" s="337"/>
      <c r="E516" s="375"/>
      <c r="F516" s="375"/>
      <c r="G516" s="375"/>
      <c r="H516" s="375"/>
      <c r="I516" s="375"/>
      <c r="J516" s="375"/>
      <c r="K516" s="375"/>
      <c r="L516" s="375"/>
      <c r="M516" s="375"/>
      <c r="N516" s="375"/>
      <c r="O516" s="290"/>
      <c r="P516" s="339"/>
      <c r="Q516" s="339"/>
      <c r="R516" s="339"/>
      <c r="S516" s="338"/>
      <c r="T516" s="338"/>
      <c r="U516" s="338"/>
      <c r="V516" s="338"/>
      <c r="W516" s="339"/>
      <c r="X516" s="339"/>
      <c r="Y516" s="340">
        <f>HLOOKUP(Y$20,'3.  Distribution Rates'!$C$122:$P$133,6,FALSE)</f>
        <v>1.0500000000000001E-2</v>
      </c>
      <c r="Z516" s="340">
        <f>HLOOKUP(Z$20,'3.  Distribution Rates'!$C$122:$P$133,6,FALSE)</f>
        <v>6.7000000000000002E-3</v>
      </c>
      <c r="AA516" s="340">
        <f>HLOOKUP(AA$20,'3.  Distribution Rates'!$C$122:$P$133,6,FALSE)</f>
        <v>1.6951000000000001</v>
      </c>
      <c r="AB516" s="340">
        <f>HLOOKUP(AB$20,'3.  Distribution Rates'!$C$122:$P$133,6,FALSE)</f>
        <v>2.8418999999999999</v>
      </c>
      <c r="AC516" s="340">
        <f>HLOOKUP(AC$20,'3.  Distribution Rates'!$C$122:$P$133,6,FALSE)</f>
        <v>1.4182999999999999</v>
      </c>
      <c r="AD516" s="340">
        <f>HLOOKUP(AD$20,'3.  Distribution Rates'!$C$122:$P$133,6,FALSE)</f>
        <v>5.4880000000000004</v>
      </c>
      <c r="AE516" s="340">
        <f>HLOOKUP(AE$20,'3.  Distribution Rates'!$C$122:$P$133,6,FALSE)</f>
        <v>7.4020999999999999</v>
      </c>
      <c r="AF516" s="340">
        <f>HLOOKUP(AF$20,'3.  Distribution Rates'!$C$122:$P$133,6,FALSE)</f>
        <v>1.1599999999999999E-2</v>
      </c>
      <c r="AG516" s="340">
        <f>HLOOKUP(AG$20,'3.  Distribution Rates'!$C$122:$P$133,6,FALSE)</f>
        <v>0</v>
      </c>
      <c r="AH516" s="340">
        <f>HLOOKUP(AH$20,'3.  Distribution Rates'!$C$122:$P$133,6,FALSE)</f>
        <v>0</v>
      </c>
      <c r="AI516" s="340">
        <f>HLOOKUP(AI$20,'3.  Distribution Rates'!$C$122:$P$133,6,FALSE)</f>
        <v>0</v>
      </c>
      <c r="AJ516" s="340">
        <f>HLOOKUP(AJ$20,'3.  Distribution Rates'!$C$122:$P$133,6,FALSE)</f>
        <v>0</v>
      </c>
      <c r="AK516" s="340">
        <f>HLOOKUP(AK$20,'3.  Distribution Rates'!$C$122:$P$133,6,FALSE)</f>
        <v>0</v>
      </c>
      <c r="AL516" s="340">
        <f>HLOOKUP(AL$20,'3.  Distribution Rates'!$C$122:$P$133,6,FALSE)</f>
        <v>0</v>
      </c>
      <c r="AM516" s="400"/>
    </row>
    <row r="517" spans="2:41" ht="15">
      <c r="B517" s="323" t="s">
        <v>159</v>
      </c>
      <c r="C517" s="344"/>
      <c r="D517" s="308"/>
      <c r="E517" s="278"/>
      <c r="F517" s="278"/>
      <c r="G517" s="278"/>
      <c r="H517" s="278"/>
      <c r="I517" s="278"/>
      <c r="J517" s="278"/>
      <c r="K517" s="278"/>
      <c r="L517" s="278"/>
      <c r="M517" s="278"/>
      <c r="N517" s="278"/>
      <c r="O517" s="290"/>
      <c r="P517" s="278"/>
      <c r="Q517" s="278"/>
      <c r="R517" s="278"/>
      <c r="S517" s="308"/>
      <c r="T517" s="308"/>
      <c r="U517" s="308"/>
      <c r="V517" s="308"/>
      <c r="W517" s="278"/>
      <c r="X517" s="278"/>
      <c r="Y517" s="377">
        <f t="shared" ref="Y517:AL517" si="159">Y137*Y516</f>
        <v>42415.04088700586</v>
      </c>
      <c r="Z517" s="377">
        <f t="shared" si="159"/>
        <v>11765.961126596641</v>
      </c>
      <c r="AA517" s="377">
        <f t="shared" si="159"/>
        <v>50982.372730033218</v>
      </c>
      <c r="AB517" s="377">
        <f t="shared" si="159"/>
        <v>0</v>
      </c>
      <c r="AC517" s="377">
        <f t="shared" si="159"/>
        <v>0</v>
      </c>
      <c r="AD517" s="377">
        <f t="shared" si="159"/>
        <v>0</v>
      </c>
      <c r="AE517" s="377">
        <f t="shared" si="159"/>
        <v>0</v>
      </c>
      <c r="AF517" s="377">
        <f t="shared" si="159"/>
        <v>0</v>
      </c>
      <c r="AG517" s="377">
        <f t="shared" si="159"/>
        <v>0</v>
      </c>
      <c r="AH517" s="377">
        <f t="shared" si="159"/>
        <v>0</v>
      </c>
      <c r="AI517" s="377">
        <f t="shared" si="159"/>
        <v>0</v>
      </c>
      <c r="AJ517" s="377">
        <f t="shared" si="159"/>
        <v>0</v>
      </c>
      <c r="AK517" s="377">
        <f t="shared" si="159"/>
        <v>0</v>
      </c>
      <c r="AL517" s="377">
        <f t="shared" si="159"/>
        <v>0</v>
      </c>
      <c r="AM517" s="628">
        <f>SUM(Y517:AL517)</f>
        <v>105163.37474363571</v>
      </c>
      <c r="AO517" s="282"/>
    </row>
    <row r="518" spans="2:41" ht="15">
      <c r="B518" s="323" t="s">
        <v>160</v>
      </c>
      <c r="C518" s="344"/>
      <c r="D518" s="308"/>
      <c r="E518" s="278"/>
      <c r="F518" s="278"/>
      <c r="G518" s="278"/>
      <c r="H518" s="278"/>
      <c r="I518" s="278"/>
      <c r="J518" s="278"/>
      <c r="K518" s="278"/>
      <c r="L518" s="278"/>
      <c r="M518" s="278"/>
      <c r="N518" s="278"/>
      <c r="O518" s="290"/>
      <c r="P518" s="278"/>
      <c r="Q518" s="278"/>
      <c r="R518" s="278"/>
      <c r="S518" s="308"/>
      <c r="T518" s="308"/>
      <c r="U518" s="308"/>
      <c r="V518" s="308"/>
      <c r="W518" s="278"/>
      <c r="X518" s="278"/>
      <c r="Y518" s="377">
        <f t="shared" ref="Y518:AL518" si="160">Y266*Y516</f>
        <v>32266.254432444402</v>
      </c>
      <c r="Z518" s="377">
        <f t="shared" si="160"/>
        <v>8175.693501642495</v>
      </c>
      <c r="AA518" s="377">
        <f t="shared" si="160"/>
        <v>47936.471381469935</v>
      </c>
      <c r="AB518" s="377">
        <f t="shared" si="160"/>
        <v>0</v>
      </c>
      <c r="AC518" s="377">
        <f t="shared" si="160"/>
        <v>0</v>
      </c>
      <c r="AD518" s="377">
        <f t="shared" si="160"/>
        <v>0</v>
      </c>
      <c r="AE518" s="377">
        <f t="shared" si="160"/>
        <v>0</v>
      </c>
      <c r="AF518" s="377">
        <f t="shared" si="160"/>
        <v>0</v>
      </c>
      <c r="AG518" s="377">
        <f t="shared" si="160"/>
        <v>0</v>
      </c>
      <c r="AH518" s="377">
        <f t="shared" si="160"/>
        <v>0</v>
      </c>
      <c r="AI518" s="377">
        <f t="shared" si="160"/>
        <v>0</v>
      </c>
      <c r="AJ518" s="377">
        <f t="shared" si="160"/>
        <v>0</v>
      </c>
      <c r="AK518" s="377">
        <f t="shared" si="160"/>
        <v>0</v>
      </c>
      <c r="AL518" s="377">
        <f t="shared" si="160"/>
        <v>0</v>
      </c>
      <c r="AM518" s="628">
        <f>SUM(Y518:AL518)</f>
        <v>88378.419315556835</v>
      </c>
    </row>
    <row r="519" spans="2:41" ht="15">
      <c r="B519" s="323" t="s">
        <v>161</v>
      </c>
      <c r="C519" s="344"/>
      <c r="D519" s="308"/>
      <c r="E519" s="278"/>
      <c r="F519" s="278"/>
      <c r="G519" s="278"/>
      <c r="H519" s="278"/>
      <c r="I519" s="278"/>
      <c r="J519" s="278"/>
      <c r="K519" s="278"/>
      <c r="L519" s="278"/>
      <c r="M519" s="278"/>
      <c r="N519" s="278"/>
      <c r="O519" s="290"/>
      <c r="P519" s="278"/>
      <c r="Q519" s="278"/>
      <c r="R519" s="278"/>
      <c r="S519" s="308"/>
      <c r="T519" s="308"/>
      <c r="U519" s="308"/>
      <c r="V519" s="308"/>
      <c r="W519" s="278"/>
      <c r="X519" s="278"/>
      <c r="Y519" s="377">
        <f t="shared" ref="Y519:AL519" si="161">Y395*Y516</f>
        <v>30534.237635244463</v>
      </c>
      <c r="Z519" s="377">
        <f t="shared" si="161"/>
        <v>27759.001482736407</v>
      </c>
      <c r="AA519" s="377">
        <f t="shared" si="161"/>
        <v>47263.274821695224</v>
      </c>
      <c r="AB519" s="377">
        <f t="shared" si="161"/>
        <v>0</v>
      </c>
      <c r="AC519" s="377">
        <f t="shared" si="161"/>
        <v>0</v>
      </c>
      <c r="AD519" s="377">
        <f t="shared" si="161"/>
        <v>0</v>
      </c>
      <c r="AE519" s="377">
        <f t="shared" si="161"/>
        <v>0</v>
      </c>
      <c r="AF519" s="377">
        <f t="shared" si="161"/>
        <v>0</v>
      </c>
      <c r="AG519" s="377">
        <f t="shared" si="161"/>
        <v>0</v>
      </c>
      <c r="AH519" s="377">
        <f t="shared" si="161"/>
        <v>0</v>
      </c>
      <c r="AI519" s="377">
        <f t="shared" si="161"/>
        <v>0</v>
      </c>
      <c r="AJ519" s="377">
        <f t="shared" si="161"/>
        <v>0</v>
      </c>
      <c r="AK519" s="377">
        <f t="shared" si="161"/>
        <v>0</v>
      </c>
      <c r="AL519" s="377">
        <f t="shared" si="161"/>
        <v>0</v>
      </c>
      <c r="AM519" s="628">
        <f>SUM(Y519:AL519)</f>
        <v>105556.51393967609</v>
      </c>
    </row>
    <row r="520" spans="2:41" ht="15">
      <c r="B520" s="323" t="s">
        <v>162</v>
      </c>
      <c r="C520" s="344"/>
      <c r="D520" s="308"/>
      <c r="E520" s="278"/>
      <c r="F520" s="278"/>
      <c r="G520" s="278"/>
      <c r="H520" s="278"/>
      <c r="I520" s="278"/>
      <c r="J520" s="278"/>
      <c r="K520" s="278"/>
      <c r="L520" s="278"/>
      <c r="M520" s="278"/>
      <c r="N520" s="278"/>
      <c r="O520" s="290"/>
      <c r="P520" s="278"/>
      <c r="Q520" s="278"/>
      <c r="R520" s="278"/>
      <c r="S520" s="308"/>
      <c r="T520" s="308"/>
      <c r="U520" s="308"/>
      <c r="V520" s="308"/>
      <c r="W520" s="278"/>
      <c r="X520" s="278"/>
      <c r="Y520" s="377">
        <f>Y513*Y516</f>
        <v>72427.405604529107</v>
      </c>
      <c r="Z520" s="377">
        <f t="shared" ref="Z520:AK520" si="162">Z513*Z516</f>
        <v>17064.959059843397</v>
      </c>
      <c r="AA520" s="377">
        <f t="shared" si="162"/>
        <v>38804.441356831048</v>
      </c>
      <c r="AB520" s="377">
        <f t="shared" si="162"/>
        <v>0</v>
      </c>
      <c r="AC520" s="377">
        <f t="shared" si="162"/>
        <v>0</v>
      </c>
      <c r="AD520" s="377">
        <f t="shared" si="162"/>
        <v>0</v>
      </c>
      <c r="AE520" s="377">
        <f t="shared" si="162"/>
        <v>0</v>
      </c>
      <c r="AF520" s="377">
        <f t="shared" si="162"/>
        <v>0</v>
      </c>
      <c r="AG520" s="377">
        <f t="shared" si="162"/>
        <v>0</v>
      </c>
      <c r="AH520" s="377">
        <f t="shared" si="162"/>
        <v>0</v>
      </c>
      <c r="AI520" s="377">
        <f>AI513*AI516</f>
        <v>0</v>
      </c>
      <c r="AJ520" s="377">
        <f t="shared" si="162"/>
        <v>0</v>
      </c>
      <c r="AK520" s="377">
        <f t="shared" si="162"/>
        <v>0</v>
      </c>
      <c r="AL520" s="377">
        <f>AL513*AL516</f>
        <v>0</v>
      </c>
      <c r="AM520" s="628">
        <f>SUM(Y520:AL520)</f>
        <v>128296.80602120355</v>
      </c>
    </row>
    <row r="521" spans="2:41" ht="15.75">
      <c r="B521" s="348" t="s">
        <v>262</v>
      </c>
      <c r="C521" s="344"/>
      <c r="D521" s="335"/>
      <c r="E521" s="333"/>
      <c r="F521" s="333"/>
      <c r="G521" s="333"/>
      <c r="H521" s="333"/>
      <c r="I521" s="333"/>
      <c r="J521" s="333"/>
      <c r="K521" s="333"/>
      <c r="L521" s="333"/>
      <c r="M521" s="333"/>
      <c r="N521" s="333"/>
      <c r="O521" s="299"/>
      <c r="P521" s="333"/>
      <c r="Q521" s="333"/>
      <c r="R521" s="333"/>
      <c r="S521" s="335"/>
      <c r="T521" s="335"/>
      <c r="U521" s="335"/>
      <c r="V521" s="335"/>
      <c r="W521" s="333"/>
      <c r="X521" s="333"/>
      <c r="Y521" s="345">
        <f>SUM(Y517:Y520)</f>
        <v>177642.93855922384</v>
      </c>
      <c r="Z521" s="345">
        <f t="shared" ref="Z521:AK521" si="163">SUM(Z517:Z520)</f>
        <v>64765.615170818943</v>
      </c>
      <c r="AA521" s="345">
        <f t="shared" si="163"/>
        <v>184986.56029002945</v>
      </c>
      <c r="AB521" s="345">
        <f t="shared" si="163"/>
        <v>0</v>
      </c>
      <c r="AC521" s="345">
        <f t="shared" si="163"/>
        <v>0</v>
      </c>
      <c r="AD521" s="345">
        <f t="shared" si="163"/>
        <v>0</v>
      </c>
      <c r="AE521" s="345">
        <f t="shared" si="163"/>
        <v>0</v>
      </c>
      <c r="AF521" s="345">
        <f t="shared" si="163"/>
        <v>0</v>
      </c>
      <c r="AG521" s="345">
        <f t="shared" si="163"/>
        <v>0</v>
      </c>
      <c r="AH521" s="345">
        <f t="shared" si="163"/>
        <v>0</v>
      </c>
      <c r="AI521" s="345">
        <f t="shared" si="163"/>
        <v>0</v>
      </c>
      <c r="AJ521" s="345">
        <f t="shared" si="163"/>
        <v>0</v>
      </c>
      <c r="AK521" s="345">
        <f t="shared" si="163"/>
        <v>0</v>
      </c>
      <c r="AL521" s="345">
        <f>SUM(AL517:AL520)</f>
        <v>0</v>
      </c>
      <c r="AM521" s="406">
        <f>SUM(AM517:AM520)</f>
        <v>427395.11402007216</v>
      </c>
    </row>
    <row r="522" spans="2:41" ht="15.75">
      <c r="B522" s="348" t="s">
        <v>263</v>
      </c>
      <c r="C522" s="344"/>
      <c r="D522" s="349"/>
      <c r="E522" s="333"/>
      <c r="F522" s="333"/>
      <c r="G522" s="333"/>
      <c r="H522" s="333"/>
      <c r="I522" s="333"/>
      <c r="J522" s="333"/>
      <c r="K522" s="333"/>
      <c r="L522" s="333"/>
      <c r="M522" s="333"/>
      <c r="N522" s="333"/>
      <c r="O522" s="299"/>
      <c r="P522" s="333"/>
      <c r="Q522" s="333"/>
      <c r="R522" s="333"/>
      <c r="S522" s="335"/>
      <c r="T522" s="335"/>
      <c r="U522" s="335"/>
      <c r="V522" s="335"/>
      <c r="W522" s="333"/>
      <c r="X522" s="333"/>
      <c r="Y522" s="346">
        <f>Y514*Y516</f>
        <v>156408.94500000001</v>
      </c>
      <c r="Z522" s="346">
        <f t="shared" ref="Z522:AJ522" si="164">Z514*Z516</f>
        <v>36260.5072</v>
      </c>
      <c r="AA522" s="346">
        <f>AA514*AA516</f>
        <v>90708.191200000001</v>
      </c>
      <c r="AB522" s="346">
        <f t="shared" si="164"/>
        <v>7684.4975999999997</v>
      </c>
      <c r="AC522" s="346">
        <f t="shared" si="164"/>
        <v>7280.1338999999998</v>
      </c>
      <c r="AD522" s="346">
        <f>AD514*AD516</f>
        <v>4856.88</v>
      </c>
      <c r="AE522" s="346">
        <f t="shared" si="164"/>
        <v>207.25880000000001</v>
      </c>
      <c r="AF522" s="346">
        <f t="shared" si="164"/>
        <v>763.17559999999992</v>
      </c>
      <c r="AG522" s="346">
        <f t="shared" si="164"/>
        <v>0</v>
      </c>
      <c r="AH522" s="346">
        <f t="shared" si="164"/>
        <v>0</v>
      </c>
      <c r="AI522" s="346">
        <f t="shared" si="164"/>
        <v>0</v>
      </c>
      <c r="AJ522" s="346">
        <f t="shared" si="164"/>
        <v>0</v>
      </c>
      <c r="AK522" s="346">
        <f>AK514*AK516</f>
        <v>0</v>
      </c>
      <c r="AL522" s="346">
        <f>AL514*AL516</f>
        <v>0</v>
      </c>
      <c r="AM522" s="406">
        <f>SUM(Y522:AL522)</f>
        <v>304169.58930000005</v>
      </c>
    </row>
    <row r="523" spans="2:41" ht="15.75">
      <c r="B523" s="348" t="s">
        <v>265</v>
      </c>
      <c r="C523" s="344"/>
      <c r="D523" s="349"/>
      <c r="E523" s="333"/>
      <c r="F523" s="333"/>
      <c r="G523" s="333"/>
      <c r="H523" s="333"/>
      <c r="I523" s="333"/>
      <c r="J523" s="333"/>
      <c r="K523" s="333"/>
      <c r="L523" s="333"/>
      <c r="M523" s="333"/>
      <c r="N523" s="333"/>
      <c r="O523" s="299"/>
      <c r="P523" s="333"/>
      <c r="Q523" s="333"/>
      <c r="R523" s="333"/>
      <c r="S523" s="349"/>
      <c r="T523" s="349"/>
      <c r="U523" s="349"/>
      <c r="V523" s="349"/>
      <c r="W523" s="333"/>
      <c r="X523" s="333"/>
      <c r="Y523" s="350"/>
      <c r="Z523" s="350"/>
      <c r="AA523" s="350"/>
      <c r="AB523" s="350"/>
      <c r="AC523" s="350"/>
      <c r="AD523" s="350"/>
      <c r="AE523" s="350"/>
      <c r="AF523" s="350"/>
      <c r="AG523" s="350"/>
      <c r="AH523" s="350"/>
      <c r="AI523" s="350"/>
      <c r="AJ523" s="350"/>
      <c r="AK523" s="350"/>
      <c r="AL523" s="350"/>
      <c r="AM523" s="406">
        <f>AM521-AM522</f>
        <v>123225.52472007211</v>
      </c>
    </row>
    <row r="524" spans="2:41" ht="15.75">
      <c r="B524" s="348"/>
      <c r="C524" s="344"/>
      <c r="D524" s="349"/>
      <c r="E524" s="333"/>
      <c r="F524" s="333"/>
      <c r="G524" s="333"/>
      <c r="H524" s="333"/>
      <c r="I524" s="333"/>
      <c r="J524" s="333"/>
      <c r="K524" s="333"/>
      <c r="L524" s="333"/>
      <c r="M524" s="333"/>
      <c r="N524" s="333"/>
      <c r="O524" s="299"/>
      <c r="P524" s="333"/>
      <c r="Q524" s="333"/>
      <c r="R524" s="333"/>
      <c r="S524" s="349"/>
      <c r="T524" s="349"/>
      <c r="U524" s="349"/>
      <c r="V524" s="349"/>
      <c r="W524" s="333"/>
      <c r="X524" s="333"/>
      <c r="Y524" s="350"/>
      <c r="Z524" s="350"/>
      <c r="AA524" s="350"/>
      <c r="AB524" s="350"/>
      <c r="AC524" s="350"/>
      <c r="AD524" s="350"/>
      <c r="AE524" s="350"/>
      <c r="AF524" s="350"/>
      <c r="AG524" s="350"/>
      <c r="AH524" s="350"/>
      <c r="AI524" s="350"/>
      <c r="AJ524" s="350"/>
      <c r="AK524" s="350"/>
      <c r="AL524" s="350"/>
      <c r="AM524" s="406"/>
    </row>
    <row r="525" spans="2:41" ht="15.75">
      <c r="B525" s="348"/>
      <c r="C525" s="344"/>
      <c r="D525" s="349"/>
      <c r="E525" s="333"/>
      <c r="F525" s="333"/>
      <c r="G525" s="333"/>
      <c r="H525" s="333"/>
      <c r="I525" s="333"/>
      <c r="J525" s="333"/>
      <c r="K525" s="333"/>
      <c r="L525" s="333"/>
      <c r="M525" s="333"/>
      <c r="N525" s="333"/>
      <c r="O525" s="299"/>
      <c r="P525" s="333"/>
      <c r="Q525" s="333"/>
      <c r="R525" s="333"/>
      <c r="S525" s="349"/>
      <c r="T525" s="349"/>
      <c r="U525" s="349"/>
      <c r="V525" s="349"/>
      <c r="W525" s="333"/>
      <c r="X525" s="333"/>
      <c r="Y525" s="350"/>
      <c r="Z525" s="350"/>
      <c r="AA525" s="350"/>
      <c r="AB525" s="350"/>
      <c r="AC525" s="350"/>
      <c r="AD525" s="350"/>
      <c r="AE525" s="350"/>
      <c r="AF525" s="350"/>
      <c r="AG525" s="350"/>
      <c r="AH525" s="350"/>
      <c r="AI525" s="350"/>
      <c r="AJ525" s="350"/>
      <c r="AK525" s="350"/>
      <c r="AL525" s="350"/>
      <c r="AM525" s="407"/>
    </row>
    <row r="526" spans="2:41" ht="15">
      <c r="B526" s="323" t="s">
        <v>201</v>
      </c>
      <c r="C526" s="349"/>
      <c r="D526" s="349"/>
      <c r="E526" s="333"/>
      <c r="F526" s="333"/>
      <c r="G526" s="333"/>
      <c r="H526" s="333"/>
      <c r="I526" s="333"/>
      <c r="J526" s="333"/>
      <c r="K526" s="333"/>
      <c r="L526" s="333"/>
      <c r="M526" s="333"/>
      <c r="N526" s="333"/>
      <c r="O526" s="299"/>
      <c r="P526" s="333"/>
      <c r="Q526" s="333"/>
      <c r="R526" s="333"/>
      <c r="S526" s="349"/>
      <c r="T526" s="344"/>
      <c r="U526" s="349"/>
      <c r="V526" s="349"/>
      <c r="W526" s="333"/>
      <c r="X526" s="333"/>
      <c r="Y526" s="290">
        <f>SUMPRODUCT(E408:E511,Y408:Y511)</f>
        <v>6400172.2138122963</v>
      </c>
      <c r="Z526" s="290">
        <f>SUMPRODUCT(E408:E511,Z408:Z511)</f>
        <v>2518978.7664680001</v>
      </c>
      <c r="AA526" s="290">
        <f>IF(AA407="kW",SUMPRODUCT(N408:N511,P408:P511,AA408:AA511),SUMPRODUCT(E408:E511,AA408:AA511))</f>
        <v>22296.320486232002</v>
      </c>
      <c r="AB526" s="290">
        <f>IF(AB407="kW",SUMPRODUCT(N408:N511,P408:P511,AB408:AB511),SUMPRODUCT(E408:E511,AB408:AB511))</f>
        <v>0</v>
      </c>
      <c r="AC526" s="290">
        <f>IF(AC407="kW",SUMPRODUCT(N408:N511,P408:P511,AC408:AC511),SUMPRODUCT(E408:E511,AC408:AC511))</f>
        <v>0</v>
      </c>
      <c r="AD526" s="290">
        <f>IF(AD407="kW",SUMPRODUCT(N408:N511,P408:P511,AD408:AD511),SUMPRODUCT(E408:E511, AD408:AD511))</f>
        <v>0</v>
      </c>
      <c r="AE526" s="290">
        <f>IF(AE407="kW",SUMPRODUCT(N408:N511,P408:P511,AE408:AE511),SUMPRODUCT(E408:E511,AE408:AE511))</f>
        <v>0</v>
      </c>
      <c r="AF526" s="290">
        <f>IF(AF407="kW",SUMPRODUCT(N408:N511,P408:P511,AF408:AF511),SUMPRODUCT(E408:E511,AF408:AF511))</f>
        <v>0</v>
      </c>
      <c r="AG526" s="290">
        <f>IF(AG407="kW",SUMPRODUCT(N408:N511,P408:P511,AG408:AG511),SUMPRODUCT(E408:E511,AG408:AG511))</f>
        <v>0</v>
      </c>
      <c r="AH526" s="290">
        <f>IF(AH407="kW",SUMPRODUCT(N408:N511,P408:P511,AH408:AH511),SUMPRODUCT(E408:E511,AH408:AH511))</f>
        <v>0</v>
      </c>
      <c r="AI526" s="290">
        <f>IF(AI407="kW",SUMPRODUCT(N408:N511,P408:P511,AI408:AI511),SUMPRODUCT(E408:E511,AI408:AI511))</f>
        <v>0</v>
      </c>
      <c r="AJ526" s="290">
        <f>IF(AJ407="kW",SUMPRODUCT(N408:N511,P408:P511,AJ408:AJ511),SUMPRODUCT(E408:E511,AJ408:AJ511))</f>
        <v>0</v>
      </c>
      <c r="AK526" s="290">
        <f>IF(AK407="kW",SUMPRODUCT(N408:N511,P408:P511,AK408:AK511),SUMPRODUCT(E408:E511,AK408:AK511))</f>
        <v>0</v>
      </c>
      <c r="AL526" s="290">
        <f>IF(AL407="kW",SUMPRODUCT(N408:N511,P408:P511,AL408:AL511),SUMPRODUCT(E408:E511,AL408:AL511))</f>
        <v>0</v>
      </c>
      <c r="AM526" s="352"/>
    </row>
    <row r="527" spans="2:41" ht="15">
      <c r="B527" s="323" t="s">
        <v>202</v>
      </c>
      <c r="C527" s="355"/>
      <c r="D527" s="278"/>
      <c r="E527" s="278"/>
      <c r="F527" s="278"/>
      <c r="G527" s="278"/>
      <c r="H527" s="278"/>
      <c r="I527" s="278"/>
      <c r="J527" s="278"/>
      <c r="K527" s="278"/>
      <c r="L527" s="278"/>
      <c r="M527" s="278"/>
      <c r="N527" s="278"/>
      <c r="O527" s="356"/>
      <c r="P527" s="278"/>
      <c r="Q527" s="278"/>
      <c r="R527" s="278"/>
      <c r="S527" s="303"/>
      <c r="T527" s="308"/>
      <c r="U527" s="308"/>
      <c r="V527" s="278"/>
      <c r="W527" s="278"/>
      <c r="X527" s="308"/>
      <c r="Y527" s="290">
        <f>SUMPRODUCT(F408:F511,Y408:Y511)</f>
        <v>6089611.8345122952</v>
      </c>
      <c r="Z527" s="290">
        <f>SUMPRODUCT(F408:F511,Z408:Z511)</f>
        <v>2469924.3034680001</v>
      </c>
      <c r="AA527" s="290">
        <f>IF(AA407="kW",SUMPRODUCT(N408:N511,Q408:Q511,AA408:AA511),SUMPRODUCT(F408:F511,AA408:AA511))</f>
        <v>21873.716486232002</v>
      </c>
      <c r="AB527" s="290">
        <f>IF(AB407="kW",SUMPRODUCT(N408:N511,Q408:Q511,AB408:AB511),SUMPRODUCT(F408:F511,AB408:AB511))</f>
        <v>0</v>
      </c>
      <c r="AC527" s="290">
        <f>IF(AC407="kW",SUMPRODUCT(N408:N511,Q408:Q511,AC408:AC511),SUMPRODUCT(F408:F511, AC408:AC511))</f>
        <v>0</v>
      </c>
      <c r="AD527" s="290">
        <f>IF(AD407="kW",SUMPRODUCT(N408:N511,Q408:Q511,AD408:AD511),SUMPRODUCT(F408:F511, AD408:AD511))</f>
        <v>0</v>
      </c>
      <c r="AE527" s="290">
        <f>IF(AE407="kW",SUMPRODUCT(N408:N511,Q408:Q511,AE408:AE511),SUMPRODUCT(F408:F511,AE408:AE511))</f>
        <v>0</v>
      </c>
      <c r="AF527" s="290">
        <f>IF(AF407="kW",SUMPRODUCT(N408:N511,Q408:Q511,AF408:AF511),SUMPRODUCT(F408:F511,AF408:AF511))</f>
        <v>0</v>
      </c>
      <c r="AG527" s="290">
        <f>IF(AG407="kW",SUMPRODUCT(N408:N511,Q408:Q511,AG408:AG511),SUMPRODUCT(F408:F511,AG408:AG511))</f>
        <v>0</v>
      </c>
      <c r="AH527" s="290">
        <f>IF(AH407="kW",SUMPRODUCT(N408:N511,Q408:Q511,AH408:AH511),SUMPRODUCT(F408:F511,AH408:AH511))</f>
        <v>0</v>
      </c>
      <c r="AI527" s="290">
        <f>IF(AI407="kW",SUMPRODUCT(N408:N511,Q408:Q511,AI408:AI511),SUMPRODUCT(F408:F511,AI408:AI511))</f>
        <v>0</v>
      </c>
      <c r="AJ527" s="290">
        <f>IF(AJ407="kW",SUMPRODUCT(N408:N511,Q408:Q511,AJ408:AJ511),SUMPRODUCT(F408:F511,AJ408:AJ511))</f>
        <v>0</v>
      </c>
      <c r="AK527" s="290">
        <f>IF(AK407="kW",SUMPRODUCT(N408:N511,Q408:Q511,AK408:AK511),SUMPRODUCT(F408:F511,AK408:AK511))</f>
        <v>0</v>
      </c>
      <c r="AL527" s="290">
        <f>IF(AL407="kW",SUMPRODUCT(N408:N511,Q408:Q511,AL408:AL511),SUMPRODUCT(F408:F511,AL408:AL511))</f>
        <v>0</v>
      </c>
      <c r="AM527" s="336"/>
    </row>
    <row r="528" spans="2:41" ht="15">
      <c r="B528" s="323" t="s">
        <v>203</v>
      </c>
      <c r="C528" s="355"/>
      <c r="D528" s="278"/>
      <c r="E528" s="278"/>
      <c r="F528" s="278"/>
      <c r="G528" s="278"/>
      <c r="H528" s="278"/>
      <c r="I528" s="278"/>
      <c r="J528" s="278"/>
      <c r="K528" s="278"/>
      <c r="L528" s="278"/>
      <c r="M528" s="278"/>
      <c r="N528" s="278"/>
      <c r="O528" s="356"/>
      <c r="P528" s="278"/>
      <c r="Q528" s="278"/>
      <c r="R528" s="278"/>
      <c r="S528" s="303"/>
      <c r="T528" s="308"/>
      <c r="U528" s="308"/>
      <c r="V528" s="278"/>
      <c r="W528" s="278"/>
      <c r="X528" s="308"/>
      <c r="Y528" s="290">
        <f>SUMPRODUCT(G408:G511,Y408:Y511)</f>
        <v>6022924.2459122958</v>
      </c>
      <c r="Z528" s="290">
        <f>SUMPRODUCT(G408:G511,Z408:Z511)</f>
        <v>2076473.4365420002</v>
      </c>
      <c r="AA528" s="290">
        <f>IF(AA407="kW",SUMPRODUCT(N408:N511,R408:R511,AA408:AA511),SUMPRODUCT(G408:G511,AA408:AA511))</f>
        <v>20995.602506664003</v>
      </c>
      <c r="AB528" s="290">
        <f>IF(AB407="kW",SUMPRODUCT(N408:N511,R408:R511,AB408:AB511),SUMPRODUCT(G408:G511,AB408:AB511))</f>
        <v>0</v>
      </c>
      <c r="AC528" s="290">
        <f>IF(AC407="kW",SUMPRODUCT(N408:N511,R408:R511,AC408:AC511),SUMPRODUCT(G408:G511, AC408:AC511))</f>
        <v>0</v>
      </c>
      <c r="AD528" s="290">
        <f>IF(AD407="kW",SUMPRODUCT(N408:N511,R408:R511,AD408:AD511),SUMPRODUCT(G408:G511, AD408:AD511))</f>
        <v>0</v>
      </c>
      <c r="AE528" s="290">
        <f>IF(AE407="kW",SUMPRODUCT(N408:N511,R408:R511,AE408:AE511),SUMPRODUCT(G408:G511,AE408:AE511))</f>
        <v>0</v>
      </c>
      <c r="AF528" s="290">
        <f>IF(AF407="kW",SUMPRODUCT(N408:N511,R408:R511,AF408:AF511),SUMPRODUCT(G408:G511,AF408:AF511))</f>
        <v>0</v>
      </c>
      <c r="AG528" s="290">
        <f>IF(AG407="kW",SUMPRODUCT(N408:N511,R408:R511,AG408:AG511),SUMPRODUCT(G408:G511,AG408:AG511))</f>
        <v>0</v>
      </c>
      <c r="AH528" s="290">
        <f>IF(AH407="kW",SUMPRODUCT(N408:N511,R408:R511,AH408:AH511),SUMPRODUCT(G408:G511,AH408:AH511))</f>
        <v>0</v>
      </c>
      <c r="AI528" s="290">
        <f>IF(AI407="kW",SUMPRODUCT(N408:N511,R408:R511,AI408:AI511),SUMPRODUCT(G408:G511,AI408:AI511))</f>
        <v>0</v>
      </c>
      <c r="AJ528" s="290">
        <f>IF(AJ407="kW",SUMPRODUCT(N408:N511,R408:R511,AJ408:AJ511),SUMPRODUCT(G408:G511,AJ408:AJ511))</f>
        <v>0</v>
      </c>
      <c r="AK528" s="290">
        <f>IF(AK407="kW",SUMPRODUCT(N408:N511,R408:R511,AK408:AK511),SUMPRODUCT(G408:G511,AK408:AK511))</f>
        <v>0</v>
      </c>
      <c r="AL528" s="290">
        <f>IF(AL407="kW",SUMPRODUCT(N408:N511,R408:R511,AL408:AL511),SUMPRODUCT(G408:G511,AL408:AL511))</f>
        <v>0</v>
      </c>
      <c r="AM528" s="336"/>
    </row>
    <row r="529" spans="2:39" ht="15">
      <c r="B529" s="323" t="s">
        <v>204</v>
      </c>
      <c r="C529" s="355"/>
      <c r="D529" s="278"/>
      <c r="E529" s="278"/>
      <c r="F529" s="278"/>
      <c r="G529" s="278"/>
      <c r="H529" s="278"/>
      <c r="I529" s="278"/>
      <c r="J529" s="278"/>
      <c r="K529" s="278"/>
      <c r="L529" s="278"/>
      <c r="M529" s="278"/>
      <c r="N529" s="278"/>
      <c r="O529" s="356"/>
      <c r="P529" s="278"/>
      <c r="Q529" s="278"/>
      <c r="R529" s="278"/>
      <c r="S529" s="303"/>
      <c r="T529" s="308"/>
      <c r="U529" s="308"/>
      <c r="V529" s="278"/>
      <c r="W529" s="278"/>
      <c r="X529" s="308"/>
      <c r="Y529" s="290">
        <f>SUMPRODUCT(H408:H511,Y408:Y511)</f>
        <v>5577159.6654002396</v>
      </c>
      <c r="Z529" s="290">
        <f>SUMPRODUCT(H408:H511,Z408:Z511)</f>
        <v>1684832.016242</v>
      </c>
      <c r="AA529" s="290">
        <f>IF(AA407="kW",SUMPRODUCT(N408:N511,S408:S511,AA408:AA511),SUMPRODUCT(H408:H511,AA408:AA511))</f>
        <v>20995.602506664003</v>
      </c>
      <c r="AB529" s="290">
        <f>IF(AB407="kW",SUMPRODUCT(N408:N511,S408:S511,AB408:AB511),SUMPRODUCT(H408:H511,AB408:AB511))</f>
        <v>0</v>
      </c>
      <c r="AC529" s="290">
        <f>IF(AC407="kW",SUMPRODUCT(N408:N511,S408:S511,AC408:AC511),SUMPRODUCT(H408:H511, AC408:AC511))</f>
        <v>0</v>
      </c>
      <c r="AD529" s="290">
        <f>IF(AD407="kW",SUMPRODUCT(N408:N511,S408:S511,AD408:AD511),SUMPRODUCT(H408:H511, AD408:AD511))</f>
        <v>0</v>
      </c>
      <c r="AE529" s="290">
        <f>IF(AE407="kW",SUMPRODUCT(N408:N511,S408:S511,AE408:AE511),SUMPRODUCT(H408:H511,AE408:AE511))</f>
        <v>0</v>
      </c>
      <c r="AF529" s="290">
        <f>IF(AF407="kW",SUMPRODUCT(N408:N511,S408:S511,AF408:AF511),SUMPRODUCT(H408:H511,AF408:AF511))</f>
        <v>0</v>
      </c>
      <c r="AG529" s="290">
        <f>IF(AG407="kW",SUMPRODUCT(N408:N511,S408:S511,AG408:AG511),SUMPRODUCT(H408:H511,AG408:AG511))</f>
        <v>0</v>
      </c>
      <c r="AH529" s="290">
        <f>IF(AH407="kW",SUMPRODUCT(N408:N511,S408:S511,AH408:AH511),SUMPRODUCT(H408:H511,AH408:AH511))</f>
        <v>0</v>
      </c>
      <c r="AI529" s="290">
        <f>IF(AI407="kW",SUMPRODUCT(N408:N511,S408:S511,AI408:AI511),SUMPRODUCT(H408:H511,AI408:AI511))</f>
        <v>0</v>
      </c>
      <c r="AJ529" s="290">
        <f>IF(AJ407="kW",SUMPRODUCT(N408:N511,S408:S511,AJ408:AJ511),SUMPRODUCT(H408:H511,AJ408:AJ511))</f>
        <v>0</v>
      </c>
      <c r="AK529" s="290">
        <f>IF(AK407="kW",SUMPRODUCT(N408:N511,S408:S511,AK408:AK511),SUMPRODUCT(H408:H511,AK408:AK511))</f>
        <v>0</v>
      </c>
      <c r="AL529" s="290">
        <f>IF(AL407="kW",SUMPRODUCT(N408:N511,S408:S511,AL408:AL511),SUMPRODUCT(H408:H511,AL408:AL511))</f>
        <v>0</v>
      </c>
      <c r="AM529" s="336"/>
    </row>
    <row r="530" spans="2:39" ht="15">
      <c r="B530" s="323" t="s">
        <v>205</v>
      </c>
      <c r="C530" s="355"/>
      <c r="D530" s="278"/>
      <c r="E530" s="278"/>
      <c r="F530" s="278"/>
      <c r="G530" s="278"/>
      <c r="H530" s="278"/>
      <c r="I530" s="278"/>
      <c r="J530" s="278"/>
      <c r="K530" s="278"/>
      <c r="L530" s="278"/>
      <c r="M530" s="278"/>
      <c r="N530" s="278"/>
      <c r="O530" s="356"/>
      <c r="P530" s="278"/>
      <c r="Q530" s="278"/>
      <c r="R530" s="278"/>
      <c r="S530" s="303"/>
      <c r="T530" s="308"/>
      <c r="U530" s="308"/>
      <c r="V530" s="278"/>
      <c r="W530" s="278"/>
      <c r="X530" s="308"/>
      <c r="Y530" s="290">
        <f>SUMPRODUCT(I408:I511,Y408:Y511)</f>
        <v>5184354.7163040005</v>
      </c>
      <c r="Z530" s="290">
        <f>SUMPRODUCT(I408:I511,Z408:Z511)</f>
        <v>1683874.5852260001</v>
      </c>
      <c r="AA530" s="290">
        <f>IF(AA407="kW",SUMPRODUCT(N408:N511,T408:T511,AA408:AA511),SUMPRODUCT(I408:I511,AA408:AA511))</f>
        <v>20964.797904047999</v>
      </c>
      <c r="AB530" s="290">
        <f>IF(AB407="kW",SUMPRODUCT(N408:N511,T408:T511,AB408:AB511),SUMPRODUCT(I408:I511,AB408:AB511))</f>
        <v>0</v>
      </c>
      <c r="AC530" s="290">
        <f>IF(AC407="kW",SUMPRODUCT(N408:N511,T408:T511,AC408:AC511),SUMPRODUCT(I408:I511, AC408:AC511))</f>
        <v>0</v>
      </c>
      <c r="AD530" s="290">
        <f>IF(AD407="kW",SUMPRODUCT(N408:N511,T408:T511,AD408:AD511),SUMPRODUCT(I408:I511, AD408:AD511))</f>
        <v>0</v>
      </c>
      <c r="AE530" s="290">
        <f>IF(AE407="kW",SUMPRODUCT(N408:N511,T408:T511,AE408:AE511),SUMPRODUCT(I408:I511,AE408:AE511))</f>
        <v>0</v>
      </c>
      <c r="AF530" s="290">
        <f>IF(AF407="kW",SUMPRODUCT(N408:N511,T408:T511,AF408:AF511),SUMPRODUCT(I408:I511,AF408:AF511))</f>
        <v>0</v>
      </c>
      <c r="AG530" s="290">
        <f>IF(AG407="kW",SUMPRODUCT(N408:N511,T408:T511,AG408:AG511),SUMPRODUCT(I408:I511,AG408:AG511))</f>
        <v>0</v>
      </c>
      <c r="AH530" s="290">
        <f>IF(AH407="kW",SUMPRODUCT(N408:N511,T408:T511,AH408:AH511),SUMPRODUCT(I408:I511,AH408:AH511))</f>
        <v>0</v>
      </c>
      <c r="AI530" s="290">
        <f>IF(AI407="kW",SUMPRODUCT(N408:N511,T408:T511,AI408:AI511),SUMPRODUCT(I408:I511,AI408:AI511))</f>
        <v>0</v>
      </c>
      <c r="AJ530" s="290">
        <f>IF(AJ407="kW",SUMPRODUCT(N408:N511,T408:T511,AJ408:AJ511),SUMPRODUCT(I408:I511,AJ408:AJ511))</f>
        <v>0</v>
      </c>
      <c r="AK530" s="290">
        <f>IF(AK407="kW",SUMPRODUCT(N408:N511,T408:T511,AK408:AK511),SUMPRODUCT(I408:I511,AK408:AK511))</f>
        <v>0</v>
      </c>
      <c r="AL530" s="290">
        <f>IF(AL407="kW",SUMPRODUCT(N408:N511,T408:T511,AL408:AL511),SUMPRODUCT(I408:I511,AL408:AL511))</f>
        <v>0</v>
      </c>
      <c r="AM530" s="336"/>
    </row>
    <row r="531" spans="2:39" ht="15">
      <c r="B531" s="380" t="s">
        <v>206</v>
      </c>
      <c r="C531" s="358"/>
      <c r="D531" s="383"/>
      <c r="E531" s="383"/>
      <c r="F531" s="383"/>
      <c r="G531" s="383"/>
      <c r="H531" s="383"/>
      <c r="I531" s="383"/>
      <c r="J531" s="383"/>
      <c r="K531" s="383"/>
      <c r="L531" s="383"/>
      <c r="M531" s="383"/>
      <c r="N531" s="383"/>
      <c r="O531" s="382"/>
      <c r="P531" s="383"/>
      <c r="Q531" s="383"/>
      <c r="R531" s="383"/>
      <c r="S531" s="363"/>
      <c r="T531" s="384"/>
      <c r="U531" s="384"/>
      <c r="V531" s="383"/>
      <c r="W531" s="383"/>
      <c r="X531" s="384"/>
      <c r="Y531" s="325">
        <f>SUMPRODUCT(J408:J511,Y408:Y511)</f>
        <v>5184354.7163040005</v>
      </c>
      <c r="Z531" s="325">
        <f>SUMPRODUCT(J408:J511,Z408:Z511)</f>
        <v>1651810.4139479999</v>
      </c>
      <c r="AA531" s="325">
        <f>IF(AA407="kW",SUMPRODUCT(N408:N511,U408:U511,AA408:AA511),SUMPRODUCT(J408:J511,AA408:AA511))</f>
        <v>20407.849731240003</v>
      </c>
      <c r="AB531" s="325">
        <f>IF(AB407="kW",SUMPRODUCT(N408:N511,U408:U511,AB408:AB511),SUMPRODUCT(J408:J511,AB408:AB511))</f>
        <v>0</v>
      </c>
      <c r="AC531" s="325">
        <f>IF(AC407="kW",SUMPRODUCT(N408:N511,U408:U511,AC408:AC511),SUMPRODUCT(J408:J511, AC408:AC511))</f>
        <v>0</v>
      </c>
      <c r="AD531" s="325">
        <f>IF(AD407="kW",SUMPRODUCT(N408:N511,U408:U511,AD408:AD511),SUMPRODUCT(J408:J511, AD408:AD511))</f>
        <v>0</v>
      </c>
      <c r="AE531" s="325">
        <f>IF(AE407="kW",SUMPRODUCT(N408:N511,U408:U511,AE408:AE511),SUMPRODUCT(J408:J511,AE408:AE511))</f>
        <v>0</v>
      </c>
      <c r="AF531" s="325">
        <f>IF(AF407="kW",SUMPRODUCT(N408:N511,U408:U511,AF408:AF511),SUMPRODUCT(J408:J511,AF408:AF511))</f>
        <v>0</v>
      </c>
      <c r="AG531" s="325">
        <f>IF(AG407="kW",SUMPRODUCT(N408:N511,U408:U511,AG408:AG511),SUMPRODUCT(J408:J511,AG408:AG511))</f>
        <v>0</v>
      </c>
      <c r="AH531" s="325">
        <f>IF(AH407="kW",SUMPRODUCT(N408:N511,U408:U511,AH408:AH511),SUMPRODUCT(J408:J511,AH408:AH511))</f>
        <v>0</v>
      </c>
      <c r="AI531" s="325">
        <f>IF(AI407="kW",SUMPRODUCT(N408:N511,U408:U511,AI408:AI511),SUMPRODUCT(J408:J511,AI408:AI511))</f>
        <v>0</v>
      </c>
      <c r="AJ531" s="325">
        <f>IF(AJ407="kW",SUMPRODUCT(N408:N511,U408:U511,AJ408:AJ511),SUMPRODUCT(J408:J511,AJ408:AJ511))</f>
        <v>0</v>
      </c>
      <c r="AK531" s="325">
        <f>IF(AK407="kW",SUMPRODUCT(N408:N511,U408:U511,AK408:AK511),SUMPRODUCT(J408:J511,AK408:AK511))</f>
        <v>0</v>
      </c>
      <c r="AL531" s="325">
        <f>IF(AL407="kW",SUMPRODUCT(N408:N511,U408:U511,AL408:AL511),SUMPRODUCT(J408:J511,AL408:AL511))</f>
        <v>0</v>
      </c>
      <c r="AM531" s="385"/>
    </row>
    <row r="532" spans="2:39" ht="22.5" customHeight="1">
      <c r="B532" s="367" t="s">
        <v>585</v>
      </c>
      <c r="C532" s="386"/>
      <c r="D532" s="387"/>
      <c r="E532" s="387"/>
      <c r="F532" s="387"/>
      <c r="G532" s="387"/>
      <c r="H532" s="387"/>
      <c r="I532" s="387"/>
      <c r="J532" s="387"/>
      <c r="K532" s="387"/>
      <c r="L532" s="387"/>
      <c r="M532" s="387"/>
      <c r="N532" s="387"/>
      <c r="O532" s="387"/>
      <c r="P532" s="387"/>
      <c r="Q532" s="387"/>
      <c r="R532" s="387"/>
      <c r="S532" s="370"/>
      <c r="T532" s="371"/>
      <c r="U532" s="387"/>
      <c r="V532" s="387"/>
      <c r="W532" s="387"/>
      <c r="X532" s="387"/>
      <c r="Y532" s="408"/>
      <c r="Z532" s="408"/>
      <c r="AA532" s="408"/>
      <c r="AB532" s="408"/>
      <c r="AC532" s="408"/>
      <c r="AD532" s="408"/>
      <c r="AE532" s="408"/>
      <c r="AF532" s="408"/>
      <c r="AG532" s="408"/>
      <c r="AH532" s="408"/>
      <c r="AI532" s="408"/>
      <c r="AJ532" s="408"/>
      <c r="AK532" s="408"/>
      <c r="AL532" s="408"/>
      <c r="AM532" s="388"/>
    </row>
    <row r="534" spans="2:39" ht="15">
      <c r="B534" s="594" t="s">
        <v>525</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s>
  <pageMargins left="0.23622047244094491" right="0.23622047244094491" top="0.47244094488188981" bottom="0.47244094488188981" header="0.15748031496062992" footer="0.15748031496062992"/>
  <pageSetup paperSize="17" scale="35"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23</vt:i4>
      </vt:variant>
    </vt:vector>
  </HeadingPairs>
  <TitlesOfParts>
    <vt:vector size="38"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2015-2020 LRAM</vt:lpstr>
      <vt:lpstr>6.  Carrying Charges</vt:lpstr>
      <vt:lpstr>7. Persistence Report</vt:lpstr>
      <vt:lpstr>8.  Streetlighting</vt:lpstr>
      <vt:lpstr>A. Rate Class Allocations</vt:lpstr>
      <vt:lpstr>B. ProjectList</vt:lpstr>
      <vt:lpstr>'1.  LRAMVA Summary'!Print_Area</vt:lpstr>
      <vt:lpstr>'2. LRAMVA Threshold'!Print_Area</vt:lpstr>
      <vt:lpstr>'3.  Distribution Rates'!Print_Area</vt:lpstr>
      <vt:lpstr>'4.  2011-2014 LRAM'!Print_Area</vt:lpstr>
      <vt:lpstr>'5.  2015-2020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Nagy, Judith</cp:lastModifiedBy>
  <cp:lastPrinted>2021-07-21T19:15:16Z</cp:lastPrinted>
  <dcterms:created xsi:type="dcterms:W3CDTF">2012-03-05T18:56:04Z</dcterms:created>
  <dcterms:modified xsi:type="dcterms:W3CDTF">2021-07-23T16:51:20Z</dcterms:modified>
</cp:coreProperties>
</file>